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nexperia.sharepoint.com/sites/ECO-Products/Shared Documents/03_Conflict Minerals/"/>
    </mc:Choice>
  </mc:AlternateContent>
  <xr:revisionPtr revIDLastSave="0" documentId="8_{4F008E09-18DA-4E87-B03B-D39E5CB643A0}"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10" yWindow="-110" windowWidth="19420" windowHeight="1030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Mine List" sheetId="7" r:id="rId7"/>
    <sheet name="Product List" sheetId="8" r:id="rId8"/>
    <sheet name="Smelter Look-up" sheetId="9" r:id="rId9"/>
    <sheet name="L" sheetId="10" state="hidden" r:id="rId10"/>
    <sheet name="C" sheetId="11" state="hidden" r:id="rId11"/>
    <sheet name="SorP" sheetId="12" state="hidden" r:id="rId12"/>
  </sheets>
  <externalReferences>
    <externalReference r:id="rId13"/>
    <externalReference r:id="rId14"/>
  </externalReferences>
  <definedNames>
    <definedName name="_xlnm._FilterDatabase" localSheetId="9" hidden="1">L!$B$1:$N$1</definedName>
    <definedName name="_xlnm._FilterDatabase" localSheetId="4" hidden="1">'Smelter List'!$A$4:$AI$4</definedName>
    <definedName name="_xlnm._FilterDatabase" localSheetId="8" hidden="1">'Smelter Look-up'!$A$4:$I$4</definedName>
    <definedName name="_xlnm._FilterDatabase" localSheetId="11" hidden="1">SorP!$B$1:$C$1</definedName>
    <definedName name="abc">OFFSET([1]SorP!$B$1,MATCH('[1]Smelter Lookup'!$G1&amp;"*",[1]SorP!$A:$A,0)-1,0,COUNTIF([1]SorP!$A:$A,'[1]Smelter Lookup'!$G1&amp;"*"),1)</definedName>
    <definedName name="CL" comment="CountryList">'C'!$B$2:$B$250</definedName>
    <definedName name="dropX" localSheetId="4">'Smelter List'!$B$2509:$B$2518</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oncurrentCalc="0"/>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2" i="10" l="1"/>
  <c r="A361" i="10"/>
  <c r="A360" i="10"/>
  <c r="A359" i="10"/>
  <c r="A358" i="10"/>
  <c r="A357" i="10"/>
  <c r="A356" i="10"/>
  <c r="A355" i="10"/>
  <c r="A354" i="10"/>
  <c r="A353" i="10"/>
  <c r="A352" i="10"/>
  <c r="A351" i="10"/>
  <c r="A350" i="10"/>
  <c r="A349" i="10"/>
  <c r="A348" i="10"/>
  <c r="A347" i="10"/>
  <c r="A345" i="10"/>
  <c r="A344" i="10"/>
  <c r="A343" i="10"/>
  <c r="A342" i="10"/>
  <c r="A341" i="10"/>
  <c r="A340" i="10"/>
  <c r="A339" i="10"/>
  <c r="A338" i="10"/>
  <c r="A337" i="10"/>
  <c r="A336" i="10"/>
  <c r="A335" i="10"/>
  <c r="A334" i="10"/>
  <c r="A333" i="10"/>
  <c r="A332" i="10"/>
  <c r="A331" i="10"/>
  <c r="A330" i="10"/>
  <c r="A329" i="10"/>
  <c r="A328" i="10"/>
  <c r="A327" i="10"/>
  <c r="A326" i="10"/>
  <c r="A325" i="10"/>
  <c r="A324" i="10"/>
  <c r="A323" i="10"/>
  <c r="A322" i="10"/>
  <c r="A321" i="10"/>
  <c r="A320" i="10"/>
  <c r="A319" i="10"/>
  <c r="A318" i="10"/>
  <c r="A317" i="10"/>
  <c r="A316" i="10"/>
  <c r="A315" i="10"/>
  <c r="A314" i="10"/>
  <c r="A313" i="10"/>
  <c r="A312" i="10"/>
  <c r="A311" i="10"/>
  <c r="A310" i="10"/>
  <c r="A309" i="10"/>
  <c r="A308" i="10"/>
  <c r="A307" i="10"/>
  <c r="A306" i="10"/>
  <c r="A305" i="10"/>
  <c r="A304" i="10"/>
  <c r="A303" i="10"/>
  <c r="A302" i="10"/>
  <c r="A301" i="10"/>
  <c r="A300" i="10"/>
  <c r="A299" i="10"/>
  <c r="A298" i="10"/>
  <c r="A297" i="10"/>
  <c r="A296" i="10"/>
  <c r="A295" i="10"/>
  <c r="A294" i="10"/>
  <c r="A293" i="10"/>
  <c r="A292" i="10"/>
  <c r="A291" i="10"/>
  <c r="A290" i="10"/>
  <c r="A289" i="10"/>
  <c r="A288" i="10"/>
  <c r="A287" i="10"/>
  <c r="A286" i="10"/>
  <c r="A285" i="10"/>
  <c r="A284" i="10"/>
  <c r="A283" i="10"/>
  <c r="A282" i="10"/>
  <c r="A281" i="10"/>
  <c r="A280" i="10"/>
  <c r="A279" i="10"/>
  <c r="A278" i="10"/>
  <c r="A277" i="10"/>
  <c r="A276" i="10"/>
  <c r="A275" i="10"/>
  <c r="A274" i="10"/>
  <c r="A273" i="10"/>
  <c r="A272" i="10"/>
  <c r="A271" i="10"/>
  <c r="A270" i="10"/>
  <c r="A269" i="10"/>
  <c r="A268" i="10"/>
  <c r="A267" i="10"/>
  <c r="A266" i="10"/>
  <c r="A265" i="10"/>
  <c r="A264" i="10"/>
  <c r="A263" i="10"/>
  <c r="A262" i="10"/>
  <c r="A261" i="10"/>
  <c r="A260" i="10"/>
  <c r="A259" i="10"/>
  <c r="A258" i="10"/>
  <c r="A257" i="10"/>
  <c r="A256" i="10"/>
  <c r="A255" i="10"/>
  <c r="A254" i="10"/>
  <c r="A253" i="10"/>
  <c r="A252" i="10"/>
  <c r="A251" i="10"/>
  <c r="A250" i="10"/>
  <c r="A249" i="10"/>
  <c r="A248" i="10"/>
  <c r="A247" i="10"/>
  <c r="A246" i="10"/>
  <c r="A245" i="10"/>
  <c r="A244" i="10"/>
  <c r="A243" i="10"/>
  <c r="A242" i="10"/>
  <c r="A241" i="10"/>
  <c r="A240" i="10"/>
  <c r="A239" i="10"/>
  <c r="A238" i="10"/>
  <c r="A237" i="10"/>
  <c r="A236" i="10"/>
  <c r="A235" i="10"/>
  <c r="A234" i="10"/>
  <c r="A233" i="10"/>
  <c r="A232" i="10"/>
  <c r="A231" i="10"/>
  <c r="A230" i="10"/>
  <c r="A229" i="10"/>
  <c r="A228" i="10"/>
  <c r="A227" i="10"/>
  <c r="A226" i="10"/>
  <c r="A225" i="10"/>
  <c r="A224" i="10"/>
  <c r="A223" i="10"/>
  <c r="A222" i="10"/>
  <c r="A221" i="10"/>
  <c r="A220" i="10"/>
  <c r="A219" i="10"/>
  <c r="A218" i="10"/>
  <c r="A217" i="10"/>
  <c r="A216" i="10"/>
  <c r="A215" i="10"/>
  <c r="A214" i="10"/>
  <c r="A213" i="10"/>
  <c r="A212" i="10"/>
  <c r="A211" i="10"/>
  <c r="A210" i="10"/>
  <c r="A209" i="10"/>
  <c r="A208" i="10"/>
  <c r="A207" i="10"/>
  <c r="A206" i="10"/>
  <c r="A205" i="10"/>
  <c r="A204" i="10"/>
  <c r="A203" i="10"/>
  <c r="A202" i="10"/>
  <c r="A201" i="10"/>
  <c r="A200" i="10"/>
  <c r="A199" i="10"/>
  <c r="A198" i="10"/>
  <c r="A197" i="10"/>
  <c r="A196"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A5" i="10"/>
  <c r="A4" i="10"/>
  <c r="A3" i="10"/>
  <c r="A2" i="10"/>
  <c r="K595" i="9"/>
  <c r="J595" i="9"/>
  <c r="K594" i="9"/>
  <c r="J594" i="9"/>
  <c r="K593" i="9"/>
  <c r="J593" i="9"/>
  <c r="K592" i="9"/>
  <c r="J592" i="9"/>
  <c r="K591" i="9"/>
  <c r="J591" i="9"/>
  <c r="K590" i="9"/>
  <c r="J590" i="9"/>
  <c r="K589" i="9"/>
  <c r="J589" i="9"/>
  <c r="K588" i="9"/>
  <c r="J588" i="9"/>
  <c r="K587" i="9"/>
  <c r="J587" i="9"/>
  <c r="K586" i="9"/>
  <c r="J586" i="9"/>
  <c r="K585" i="9"/>
  <c r="J585" i="9"/>
  <c r="K584" i="9"/>
  <c r="J584" i="9"/>
  <c r="K583" i="9"/>
  <c r="J583" i="9"/>
  <c r="K582" i="9"/>
  <c r="J582" i="9"/>
  <c r="K581" i="9"/>
  <c r="J581" i="9"/>
  <c r="K580" i="9"/>
  <c r="J580" i="9"/>
  <c r="K579" i="9"/>
  <c r="J579" i="9"/>
  <c r="K578" i="9"/>
  <c r="J578" i="9"/>
  <c r="K577" i="9"/>
  <c r="J577" i="9"/>
  <c r="K576" i="9"/>
  <c r="J576" i="9"/>
  <c r="K575" i="9"/>
  <c r="J575" i="9"/>
  <c r="K574" i="9"/>
  <c r="J574" i="9"/>
  <c r="K573" i="9"/>
  <c r="J573" i="9"/>
  <c r="K572" i="9"/>
  <c r="J572" i="9"/>
  <c r="K571" i="9"/>
  <c r="J571" i="9"/>
  <c r="K570" i="9"/>
  <c r="J570" i="9"/>
  <c r="K569" i="9"/>
  <c r="J569" i="9"/>
  <c r="K568" i="9"/>
  <c r="J568" i="9"/>
  <c r="K567" i="9"/>
  <c r="J567" i="9"/>
  <c r="K566" i="9"/>
  <c r="J566" i="9"/>
  <c r="K565" i="9"/>
  <c r="J565" i="9"/>
  <c r="K564" i="9"/>
  <c r="J564" i="9"/>
  <c r="K563" i="9"/>
  <c r="J563" i="9"/>
  <c r="K562" i="9"/>
  <c r="J562" i="9"/>
  <c r="K561" i="9"/>
  <c r="J561" i="9"/>
  <c r="K560" i="9"/>
  <c r="J560" i="9"/>
  <c r="K559" i="9"/>
  <c r="J559" i="9"/>
  <c r="K558" i="9"/>
  <c r="J558" i="9"/>
  <c r="K557" i="9"/>
  <c r="J557" i="9"/>
  <c r="K556" i="9"/>
  <c r="J556" i="9"/>
  <c r="K555" i="9"/>
  <c r="J555" i="9"/>
  <c r="K554" i="9"/>
  <c r="J554" i="9"/>
  <c r="K553" i="9"/>
  <c r="J553" i="9"/>
  <c r="K552" i="9"/>
  <c r="J552" i="9"/>
  <c r="K551" i="9"/>
  <c r="J551" i="9"/>
  <c r="K550" i="9"/>
  <c r="J550" i="9"/>
  <c r="K549" i="9"/>
  <c r="J549" i="9"/>
  <c r="K548" i="9"/>
  <c r="J548" i="9"/>
  <c r="K547" i="9"/>
  <c r="J547" i="9"/>
  <c r="K546" i="9"/>
  <c r="J546" i="9"/>
  <c r="K545" i="9"/>
  <c r="J545" i="9"/>
  <c r="K544" i="9"/>
  <c r="J544" i="9"/>
  <c r="K543" i="9"/>
  <c r="J543" i="9"/>
  <c r="K542" i="9"/>
  <c r="J542" i="9"/>
  <c r="K541" i="9"/>
  <c r="J541" i="9"/>
  <c r="K540" i="9"/>
  <c r="J540" i="9"/>
  <c r="K539" i="9"/>
  <c r="J539" i="9"/>
  <c r="K538" i="9"/>
  <c r="J538" i="9"/>
  <c r="K537" i="9"/>
  <c r="J537" i="9"/>
  <c r="K536" i="9"/>
  <c r="J536" i="9"/>
  <c r="K535" i="9"/>
  <c r="J535" i="9"/>
  <c r="K534" i="9"/>
  <c r="J534" i="9"/>
  <c r="K533" i="9"/>
  <c r="J533" i="9"/>
  <c r="K532" i="9"/>
  <c r="J532" i="9"/>
  <c r="K531" i="9"/>
  <c r="J531" i="9"/>
  <c r="K530" i="9"/>
  <c r="J530" i="9"/>
  <c r="K529" i="9"/>
  <c r="J529" i="9"/>
  <c r="K528" i="9"/>
  <c r="J528" i="9"/>
  <c r="K527" i="9"/>
  <c r="J527" i="9"/>
  <c r="K526" i="9"/>
  <c r="J526" i="9"/>
  <c r="K525" i="9"/>
  <c r="J525" i="9"/>
  <c r="K524" i="9"/>
  <c r="J524" i="9"/>
  <c r="K523" i="9"/>
  <c r="J523" i="9"/>
  <c r="K522" i="9"/>
  <c r="J522" i="9"/>
  <c r="K521" i="9"/>
  <c r="J521" i="9"/>
  <c r="K520" i="9"/>
  <c r="J520" i="9"/>
  <c r="K519" i="9"/>
  <c r="J519" i="9"/>
  <c r="K518" i="9"/>
  <c r="J518" i="9"/>
  <c r="K517" i="9"/>
  <c r="J517" i="9"/>
  <c r="K516" i="9"/>
  <c r="J516" i="9"/>
  <c r="K515" i="9"/>
  <c r="J515" i="9"/>
  <c r="K514" i="9"/>
  <c r="J514" i="9"/>
  <c r="K513" i="9"/>
  <c r="J513" i="9"/>
  <c r="K512" i="9"/>
  <c r="J512" i="9"/>
  <c r="K511" i="9"/>
  <c r="J511" i="9"/>
  <c r="K510" i="9"/>
  <c r="J510" i="9"/>
  <c r="K509" i="9"/>
  <c r="J509" i="9"/>
  <c r="K508" i="9"/>
  <c r="J508" i="9"/>
  <c r="K507" i="9"/>
  <c r="J507" i="9"/>
  <c r="K506" i="9"/>
  <c r="J506" i="9"/>
  <c r="K505" i="9"/>
  <c r="J505" i="9"/>
  <c r="K504" i="9"/>
  <c r="J504" i="9"/>
  <c r="K503" i="9"/>
  <c r="J503" i="9"/>
  <c r="K502" i="9"/>
  <c r="J502" i="9"/>
  <c r="K501" i="9"/>
  <c r="J501" i="9"/>
  <c r="K500" i="9"/>
  <c r="J500" i="9"/>
  <c r="K499" i="9"/>
  <c r="J499" i="9"/>
  <c r="K498" i="9"/>
  <c r="J498" i="9"/>
  <c r="K497" i="9"/>
  <c r="J497" i="9"/>
  <c r="K496" i="9"/>
  <c r="J496" i="9"/>
  <c r="K495" i="9"/>
  <c r="J495" i="9"/>
  <c r="K494" i="9"/>
  <c r="J494" i="9"/>
  <c r="K493" i="9"/>
  <c r="J493" i="9"/>
  <c r="K492" i="9"/>
  <c r="J492" i="9"/>
  <c r="K491" i="9"/>
  <c r="J491" i="9"/>
  <c r="K490" i="9"/>
  <c r="J490" i="9"/>
  <c r="K489" i="9"/>
  <c r="J489" i="9"/>
  <c r="K488" i="9"/>
  <c r="J488" i="9"/>
  <c r="K487" i="9"/>
  <c r="J487" i="9"/>
  <c r="K486" i="9"/>
  <c r="J486" i="9"/>
  <c r="K485" i="9"/>
  <c r="J485" i="9"/>
  <c r="K484" i="9"/>
  <c r="J484" i="9"/>
  <c r="K483" i="9"/>
  <c r="J483" i="9"/>
  <c r="K482" i="9"/>
  <c r="J482" i="9"/>
  <c r="K481" i="9"/>
  <c r="J481" i="9"/>
  <c r="K480" i="9"/>
  <c r="J480" i="9"/>
  <c r="K479" i="9"/>
  <c r="J479" i="9"/>
  <c r="K478" i="9"/>
  <c r="J478" i="9"/>
  <c r="K477" i="9"/>
  <c r="J477" i="9"/>
  <c r="K476" i="9"/>
  <c r="J476" i="9"/>
  <c r="K475" i="9"/>
  <c r="J475" i="9"/>
  <c r="K474" i="9"/>
  <c r="J474" i="9"/>
  <c r="K473" i="9"/>
  <c r="J473" i="9"/>
  <c r="K472" i="9"/>
  <c r="J472" i="9"/>
  <c r="K471" i="9"/>
  <c r="J471" i="9"/>
  <c r="K470" i="9"/>
  <c r="J470" i="9"/>
  <c r="K469" i="9"/>
  <c r="J469" i="9"/>
  <c r="K468" i="9"/>
  <c r="J468" i="9"/>
  <c r="K467" i="9"/>
  <c r="J467" i="9"/>
  <c r="K466" i="9"/>
  <c r="J466" i="9"/>
  <c r="K465" i="9"/>
  <c r="J465" i="9"/>
  <c r="K464" i="9"/>
  <c r="J464" i="9"/>
  <c r="K463" i="9"/>
  <c r="J463" i="9"/>
  <c r="K462" i="9"/>
  <c r="J462" i="9"/>
  <c r="K461" i="9"/>
  <c r="J461" i="9"/>
  <c r="K460" i="9"/>
  <c r="J460" i="9"/>
  <c r="K459" i="9"/>
  <c r="J459" i="9"/>
  <c r="K458" i="9"/>
  <c r="J458" i="9"/>
  <c r="K457" i="9"/>
  <c r="J457" i="9"/>
  <c r="K456" i="9"/>
  <c r="J456" i="9"/>
  <c r="K455" i="9"/>
  <c r="J455" i="9"/>
  <c r="K454" i="9"/>
  <c r="J454" i="9"/>
  <c r="K453" i="9"/>
  <c r="J453" i="9"/>
  <c r="K452" i="9"/>
  <c r="J452" i="9"/>
  <c r="K451" i="9"/>
  <c r="J451" i="9"/>
  <c r="K450" i="9"/>
  <c r="J450" i="9"/>
  <c r="K449" i="9"/>
  <c r="J449" i="9"/>
  <c r="K448" i="9"/>
  <c r="J448" i="9"/>
  <c r="K447" i="9"/>
  <c r="J447" i="9"/>
  <c r="K446" i="9"/>
  <c r="J446" i="9"/>
  <c r="K445" i="9"/>
  <c r="J445" i="9"/>
  <c r="K444" i="9"/>
  <c r="J444" i="9"/>
  <c r="K443" i="9"/>
  <c r="J443" i="9"/>
  <c r="K442" i="9"/>
  <c r="J442" i="9"/>
  <c r="K441" i="9"/>
  <c r="J441" i="9"/>
  <c r="K440" i="9"/>
  <c r="J440" i="9"/>
  <c r="K439" i="9"/>
  <c r="J439" i="9"/>
  <c r="K438" i="9"/>
  <c r="J438" i="9"/>
  <c r="K437" i="9"/>
  <c r="J437" i="9"/>
  <c r="K436" i="9"/>
  <c r="J436" i="9"/>
  <c r="K435" i="9"/>
  <c r="J435" i="9"/>
  <c r="K434" i="9"/>
  <c r="J434" i="9"/>
  <c r="K433" i="9"/>
  <c r="J433" i="9"/>
  <c r="K432" i="9"/>
  <c r="J432" i="9"/>
  <c r="K431" i="9"/>
  <c r="J431" i="9"/>
  <c r="K430" i="9"/>
  <c r="J430" i="9"/>
  <c r="K429" i="9"/>
  <c r="J429" i="9"/>
  <c r="K428" i="9"/>
  <c r="J428" i="9"/>
  <c r="K427" i="9"/>
  <c r="J427" i="9"/>
  <c r="K426" i="9"/>
  <c r="J426" i="9"/>
  <c r="K425" i="9"/>
  <c r="J425" i="9"/>
  <c r="K424" i="9"/>
  <c r="J424" i="9"/>
  <c r="K423" i="9"/>
  <c r="J423" i="9"/>
  <c r="K422" i="9"/>
  <c r="J422" i="9"/>
  <c r="K421" i="9"/>
  <c r="J421" i="9"/>
  <c r="K420" i="9"/>
  <c r="J420" i="9"/>
  <c r="K419" i="9"/>
  <c r="J419" i="9"/>
  <c r="K418" i="9"/>
  <c r="J418" i="9"/>
  <c r="K417" i="9"/>
  <c r="J417" i="9"/>
  <c r="K416" i="9"/>
  <c r="J416" i="9"/>
  <c r="K415" i="9"/>
  <c r="J415" i="9"/>
  <c r="K414" i="9"/>
  <c r="J414" i="9"/>
  <c r="K413" i="9"/>
  <c r="J413" i="9"/>
  <c r="K412" i="9"/>
  <c r="J412" i="9"/>
  <c r="K411" i="9"/>
  <c r="J411" i="9"/>
  <c r="K410" i="9"/>
  <c r="J410" i="9"/>
  <c r="K409" i="9"/>
  <c r="J409" i="9"/>
  <c r="K408" i="9"/>
  <c r="J408" i="9"/>
  <c r="K407" i="9"/>
  <c r="J407" i="9"/>
  <c r="K406" i="9"/>
  <c r="J406" i="9"/>
  <c r="K405" i="9"/>
  <c r="J405" i="9"/>
  <c r="K404" i="9"/>
  <c r="J404" i="9"/>
  <c r="K403" i="9"/>
  <c r="J403" i="9"/>
  <c r="K402" i="9"/>
  <c r="J402" i="9"/>
  <c r="K401" i="9"/>
  <c r="J401" i="9"/>
  <c r="K400" i="9"/>
  <c r="J400" i="9"/>
  <c r="K399" i="9"/>
  <c r="J399" i="9"/>
  <c r="K398" i="9"/>
  <c r="J398" i="9"/>
  <c r="K397" i="9"/>
  <c r="J397" i="9"/>
  <c r="K396" i="9"/>
  <c r="J396" i="9"/>
  <c r="K395" i="9"/>
  <c r="J395" i="9"/>
  <c r="K394" i="9"/>
  <c r="J394" i="9"/>
  <c r="K393" i="9"/>
  <c r="J393" i="9"/>
  <c r="K392" i="9"/>
  <c r="J392" i="9"/>
  <c r="K391" i="9"/>
  <c r="J391" i="9"/>
  <c r="K390" i="9"/>
  <c r="J390" i="9"/>
  <c r="K389" i="9"/>
  <c r="J389" i="9"/>
  <c r="K388" i="9"/>
  <c r="J388" i="9"/>
  <c r="K387" i="9"/>
  <c r="J387" i="9"/>
  <c r="K386" i="9"/>
  <c r="J386" i="9"/>
  <c r="K385" i="9"/>
  <c r="J385" i="9"/>
  <c r="K384" i="9"/>
  <c r="J384" i="9"/>
  <c r="K383" i="9"/>
  <c r="J383" i="9"/>
  <c r="K382" i="9"/>
  <c r="J382" i="9"/>
  <c r="K381" i="9"/>
  <c r="J381" i="9"/>
  <c r="K380" i="9"/>
  <c r="J380" i="9"/>
  <c r="K379" i="9"/>
  <c r="J379" i="9"/>
  <c r="K378" i="9"/>
  <c r="J378" i="9"/>
  <c r="K377" i="9"/>
  <c r="J377" i="9"/>
  <c r="K376" i="9"/>
  <c r="J376" i="9"/>
  <c r="K375" i="9"/>
  <c r="J375" i="9"/>
  <c r="K374" i="9"/>
  <c r="J374" i="9"/>
  <c r="K373" i="9"/>
  <c r="J373" i="9"/>
  <c r="K372" i="9"/>
  <c r="J372" i="9"/>
  <c r="K371" i="9"/>
  <c r="J371" i="9"/>
  <c r="K370" i="9"/>
  <c r="J370" i="9"/>
  <c r="K369" i="9"/>
  <c r="J369" i="9"/>
  <c r="K368" i="9"/>
  <c r="J368" i="9"/>
  <c r="K367" i="9"/>
  <c r="J367" i="9"/>
  <c r="K366" i="9"/>
  <c r="J366" i="9"/>
  <c r="K365" i="9"/>
  <c r="J365" i="9"/>
  <c r="K364" i="9"/>
  <c r="J364" i="9"/>
  <c r="K363" i="9"/>
  <c r="J363" i="9"/>
  <c r="K362" i="9"/>
  <c r="J362" i="9"/>
  <c r="K361" i="9"/>
  <c r="J361" i="9"/>
  <c r="K360" i="9"/>
  <c r="J360" i="9"/>
  <c r="K359" i="9"/>
  <c r="J359" i="9"/>
  <c r="K358" i="9"/>
  <c r="J358" i="9"/>
  <c r="K357" i="9"/>
  <c r="J357" i="9"/>
  <c r="K356" i="9"/>
  <c r="J356" i="9"/>
  <c r="K355" i="9"/>
  <c r="J355" i="9"/>
  <c r="K354" i="9"/>
  <c r="J354" i="9"/>
  <c r="K353" i="9"/>
  <c r="J353" i="9"/>
  <c r="K352" i="9"/>
  <c r="J352" i="9"/>
  <c r="K351" i="9"/>
  <c r="J351" i="9"/>
  <c r="K350" i="9"/>
  <c r="J350" i="9"/>
  <c r="K349" i="9"/>
  <c r="J349" i="9"/>
  <c r="K348" i="9"/>
  <c r="J348" i="9"/>
  <c r="K347" i="9"/>
  <c r="J347" i="9"/>
  <c r="K346" i="9"/>
  <c r="J346" i="9"/>
  <c r="K345" i="9"/>
  <c r="J345" i="9"/>
  <c r="K344" i="9"/>
  <c r="J344" i="9"/>
  <c r="K343" i="9"/>
  <c r="J343" i="9"/>
  <c r="K342" i="9"/>
  <c r="J342" i="9"/>
  <c r="K341" i="9"/>
  <c r="J341" i="9"/>
  <c r="K340" i="9"/>
  <c r="J340" i="9"/>
  <c r="K339" i="9"/>
  <c r="J339" i="9"/>
  <c r="K338" i="9"/>
  <c r="J338" i="9"/>
  <c r="K337" i="9"/>
  <c r="J337" i="9"/>
  <c r="K336" i="9"/>
  <c r="J336" i="9"/>
  <c r="K335" i="9"/>
  <c r="J335" i="9"/>
  <c r="K334" i="9"/>
  <c r="J334" i="9"/>
  <c r="K333" i="9"/>
  <c r="J333" i="9"/>
  <c r="K332" i="9"/>
  <c r="J332" i="9"/>
  <c r="K331" i="9"/>
  <c r="J331" i="9"/>
  <c r="K330" i="9"/>
  <c r="J330" i="9"/>
  <c r="K329" i="9"/>
  <c r="J329" i="9"/>
  <c r="K328" i="9"/>
  <c r="J328" i="9"/>
  <c r="K327" i="9"/>
  <c r="J327" i="9"/>
  <c r="K326" i="9"/>
  <c r="J326" i="9"/>
  <c r="K325" i="9"/>
  <c r="J325" i="9"/>
  <c r="K324" i="9"/>
  <c r="J324" i="9"/>
  <c r="K323" i="9"/>
  <c r="J323" i="9"/>
  <c r="K322" i="9"/>
  <c r="J322" i="9"/>
  <c r="K321" i="9"/>
  <c r="J321" i="9"/>
  <c r="K320" i="9"/>
  <c r="J320" i="9"/>
  <c r="K319" i="9"/>
  <c r="J319" i="9"/>
  <c r="K318" i="9"/>
  <c r="J318" i="9"/>
  <c r="K317" i="9"/>
  <c r="J317" i="9"/>
  <c r="K316" i="9"/>
  <c r="J316" i="9"/>
  <c r="K315" i="9"/>
  <c r="J315" i="9"/>
  <c r="K314" i="9"/>
  <c r="J314" i="9"/>
  <c r="K313" i="9"/>
  <c r="J313" i="9"/>
  <c r="K312" i="9"/>
  <c r="J312" i="9"/>
  <c r="K311" i="9"/>
  <c r="J311" i="9"/>
  <c r="K310" i="9"/>
  <c r="J310" i="9"/>
  <c r="K309" i="9"/>
  <c r="J309" i="9"/>
  <c r="K308" i="9"/>
  <c r="J308" i="9"/>
  <c r="K307" i="9"/>
  <c r="J307" i="9"/>
  <c r="K306" i="9"/>
  <c r="J306" i="9"/>
  <c r="K305" i="9"/>
  <c r="J305" i="9"/>
  <c r="K304" i="9"/>
  <c r="J304" i="9"/>
  <c r="K303" i="9"/>
  <c r="J303" i="9"/>
  <c r="K302" i="9"/>
  <c r="J302" i="9"/>
  <c r="K301" i="9"/>
  <c r="J301" i="9"/>
  <c r="K300" i="9"/>
  <c r="J300" i="9"/>
  <c r="K299" i="9"/>
  <c r="J299" i="9"/>
  <c r="K298" i="9"/>
  <c r="J298" i="9"/>
  <c r="K297" i="9"/>
  <c r="J297" i="9"/>
  <c r="K296" i="9"/>
  <c r="J296" i="9"/>
  <c r="K295" i="9"/>
  <c r="J295" i="9"/>
  <c r="K294" i="9"/>
  <c r="J294" i="9"/>
  <c r="K293" i="9"/>
  <c r="J293" i="9"/>
  <c r="K292" i="9"/>
  <c r="J292" i="9"/>
  <c r="K291" i="9"/>
  <c r="J291" i="9"/>
  <c r="K290" i="9"/>
  <c r="J290" i="9"/>
  <c r="K289" i="9"/>
  <c r="J289" i="9"/>
  <c r="K288" i="9"/>
  <c r="J288" i="9"/>
  <c r="K287" i="9"/>
  <c r="J287" i="9"/>
  <c r="K286" i="9"/>
  <c r="J286" i="9"/>
  <c r="K285" i="9"/>
  <c r="J285" i="9"/>
  <c r="K284" i="9"/>
  <c r="J284" i="9"/>
  <c r="K283" i="9"/>
  <c r="J283" i="9"/>
  <c r="K282" i="9"/>
  <c r="J282" i="9"/>
  <c r="K281" i="9"/>
  <c r="J281" i="9"/>
  <c r="K280" i="9"/>
  <c r="J280" i="9"/>
  <c r="K279" i="9"/>
  <c r="J279" i="9"/>
  <c r="K278" i="9"/>
  <c r="J278" i="9"/>
  <c r="K277" i="9"/>
  <c r="J277" i="9"/>
  <c r="K276" i="9"/>
  <c r="J276" i="9"/>
  <c r="K275" i="9"/>
  <c r="J275" i="9"/>
  <c r="K274" i="9"/>
  <c r="J274" i="9"/>
  <c r="K273" i="9"/>
  <c r="J273" i="9"/>
  <c r="K272" i="9"/>
  <c r="J272" i="9"/>
  <c r="K271" i="9"/>
  <c r="J271" i="9"/>
  <c r="K270" i="9"/>
  <c r="J270" i="9"/>
  <c r="K269" i="9"/>
  <c r="J269" i="9"/>
  <c r="K268" i="9"/>
  <c r="J268" i="9"/>
  <c r="K267" i="9"/>
  <c r="J267" i="9"/>
  <c r="K266" i="9"/>
  <c r="J266" i="9"/>
  <c r="K265" i="9"/>
  <c r="J265" i="9"/>
  <c r="K264" i="9"/>
  <c r="J264" i="9"/>
  <c r="K263" i="9"/>
  <c r="J263" i="9"/>
  <c r="K262" i="9"/>
  <c r="J262" i="9"/>
  <c r="K261" i="9"/>
  <c r="J261" i="9"/>
  <c r="K260" i="9"/>
  <c r="J260" i="9"/>
  <c r="K259" i="9"/>
  <c r="J259" i="9"/>
  <c r="K258" i="9"/>
  <c r="J258" i="9"/>
  <c r="K257" i="9"/>
  <c r="J257" i="9"/>
  <c r="K256" i="9"/>
  <c r="J256" i="9"/>
  <c r="K255" i="9"/>
  <c r="J255" i="9"/>
  <c r="K254" i="9"/>
  <c r="J254" i="9"/>
  <c r="K253" i="9"/>
  <c r="J253" i="9"/>
  <c r="K252" i="9"/>
  <c r="J252" i="9"/>
  <c r="K251" i="9"/>
  <c r="J251" i="9"/>
  <c r="K250" i="9"/>
  <c r="J250" i="9"/>
  <c r="K249" i="9"/>
  <c r="J249" i="9"/>
  <c r="K248" i="9"/>
  <c r="J248" i="9"/>
  <c r="K247" i="9"/>
  <c r="J247" i="9"/>
  <c r="K246" i="9"/>
  <c r="J246" i="9"/>
  <c r="K245" i="9"/>
  <c r="J245" i="9"/>
  <c r="K244" i="9"/>
  <c r="J244" i="9"/>
  <c r="K243" i="9"/>
  <c r="J243" i="9"/>
  <c r="K242" i="9"/>
  <c r="J242" i="9"/>
  <c r="K241" i="9"/>
  <c r="J241" i="9"/>
  <c r="K240" i="9"/>
  <c r="J240" i="9"/>
  <c r="K239" i="9"/>
  <c r="J239" i="9"/>
  <c r="K238" i="9"/>
  <c r="J238" i="9"/>
  <c r="K237" i="9"/>
  <c r="J237" i="9"/>
  <c r="K236" i="9"/>
  <c r="J236" i="9"/>
  <c r="K235" i="9"/>
  <c r="J235" i="9"/>
  <c r="K234" i="9"/>
  <c r="J234" i="9"/>
  <c r="K233" i="9"/>
  <c r="J233" i="9"/>
  <c r="K232" i="9"/>
  <c r="J232" i="9"/>
  <c r="K231" i="9"/>
  <c r="J231" i="9"/>
  <c r="K230" i="9"/>
  <c r="J230" i="9"/>
  <c r="K229" i="9"/>
  <c r="J229" i="9"/>
  <c r="K228" i="9"/>
  <c r="J228" i="9"/>
  <c r="K227" i="9"/>
  <c r="J227" i="9"/>
  <c r="K226" i="9"/>
  <c r="J226" i="9"/>
  <c r="K225" i="9"/>
  <c r="J225" i="9"/>
  <c r="K224" i="9"/>
  <c r="J224" i="9"/>
  <c r="K223" i="9"/>
  <c r="J223" i="9"/>
  <c r="K222" i="9"/>
  <c r="J222" i="9"/>
  <c r="K221" i="9"/>
  <c r="J221" i="9"/>
  <c r="K220" i="9"/>
  <c r="J220" i="9"/>
  <c r="K219" i="9"/>
  <c r="J219" i="9"/>
  <c r="K218" i="9"/>
  <c r="J218" i="9"/>
  <c r="K217" i="9"/>
  <c r="J217" i="9"/>
  <c r="K216" i="9"/>
  <c r="J216" i="9"/>
  <c r="K215" i="9"/>
  <c r="J215" i="9"/>
  <c r="K214" i="9"/>
  <c r="J214" i="9"/>
  <c r="K213" i="9"/>
  <c r="J213" i="9"/>
  <c r="K212" i="9"/>
  <c r="J212" i="9"/>
  <c r="K211" i="9"/>
  <c r="J211" i="9"/>
  <c r="K210" i="9"/>
  <c r="J210" i="9"/>
  <c r="K209" i="9"/>
  <c r="J209" i="9"/>
  <c r="K208" i="9"/>
  <c r="J208" i="9"/>
  <c r="K207" i="9"/>
  <c r="J207" i="9"/>
  <c r="K206" i="9"/>
  <c r="J206" i="9"/>
  <c r="K205" i="9"/>
  <c r="J205" i="9"/>
  <c r="K204" i="9"/>
  <c r="J204" i="9"/>
  <c r="K203" i="9"/>
  <c r="J203" i="9"/>
  <c r="K202" i="9"/>
  <c r="J202" i="9"/>
  <c r="K201" i="9"/>
  <c r="J201" i="9"/>
  <c r="K200" i="9"/>
  <c r="J200" i="9"/>
  <c r="K199" i="9"/>
  <c r="J199" i="9"/>
  <c r="K198" i="9"/>
  <c r="J198" i="9"/>
  <c r="K197" i="9"/>
  <c r="J197" i="9"/>
  <c r="K196" i="9"/>
  <c r="J196" i="9"/>
  <c r="K195" i="9"/>
  <c r="J195" i="9"/>
  <c r="K194" i="9"/>
  <c r="J194" i="9"/>
  <c r="K193" i="9"/>
  <c r="J193" i="9"/>
  <c r="K192" i="9"/>
  <c r="J192" i="9"/>
  <c r="K191" i="9"/>
  <c r="J191" i="9"/>
  <c r="K190" i="9"/>
  <c r="J190" i="9"/>
  <c r="K189" i="9"/>
  <c r="J189" i="9"/>
  <c r="K188" i="9"/>
  <c r="J188" i="9"/>
  <c r="K187" i="9"/>
  <c r="J187" i="9"/>
  <c r="K186" i="9"/>
  <c r="J186" i="9"/>
  <c r="K185" i="9"/>
  <c r="J185" i="9"/>
  <c r="K184" i="9"/>
  <c r="J184" i="9"/>
  <c r="K183" i="9"/>
  <c r="J183" i="9"/>
  <c r="K182" i="9"/>
  <c r="J182" i="9"/>
  <c r="K181" i="9"/>
  <c r="J181" i="9"/>
  <c r="K180" i="9"/>
  <c r="J180" i="9"/>
  <c r="K179" i="9"/>
  <c r="J179" i="9"/>
  <c r="K178" i="9"/>
  <c r="J178" i="9"/>
  <c r="K177" i="9"/>
  <c r="J177" i="9"/>
  <c r="K176" i="9"/>
  <c r="J176" i="9"/>
  <c r="K175" i="9"/>
  <c r="J175" i="9"/>
  <c r="K174" i="9"/>
  <c r="J174" i="9"/>
  <c r="K173" i="9"/>
  <c r="J173" i="9"/>
  <c r="K172" i="9"/>
  <c r="J172" i="9"/>
  <c r="K171" i="9"/>
  <c r="J171" i="9"/>
  <c r="K170" i="9"/>
  <c r="J170" i="9"/>
  <c r="K169" i="9"/>
  <c r="J169" i="9"/>
  <c r="K168" i="9"/>
  <c r="J168" i="9"/>
  <c r="K167" i="9"/>
  <c r="J167" i="9"/>
  <c r="K166" i="9"/>
  <c r="J166" i="9"/>
  <c r="K165" i="9"/>
  <c r="J165" i="9"/>
  <c r="K164" i="9"/>
  <c r="J164" i="9"/>
  <c r="K163" i="9"/>
  <c r="J163" i="9"/>
  <c r="K162" i="9"/>
  <c r="J162" i="9"/>
  <c r="K161" i="9"/>
  <c r="J161" i="9"/>
  <c r="K160" i="9"/>
  <c r="J160" i="9"/>
  <c r="K159" i="9"/>
  <c r="J159" i="9"/>
  <c r="K158" i="9"/>
  <c r="J158" i="9"/>
  <c r="K157" i="9"/>
  <c r="J157" i="9"/>
  <c r="K156" i="9"/>
  <c r="J156" i="9"/>
  <c r="K155" i="9"/>
  <c r="J155" i="9"/>
  <c r="K154" i="9"/>
  <c r="J154" i="9"/>
  <c r="K153" i="9"/>
  <c r="J153" i="9"/>
  <c r="K152" i="9"/>
  <c r="J152" i="9"/>
  <c r="K151" i="9"/>
  <c r="J151" i="9"/>
  <c r="K150" i="9"/>
  <c r="J150" i="9"/>
  <c r="K149" i="9"/>
  <c r="J149" i="9"/>
  <c r="K148" i="9"/>
  <c r="J148" i="9"/>
  <c r="K147" i="9"/>
  <c r="J147" i="9"/>
  <c r="K146" i="9"/>
  <c r="J146" i="9"/>
  <c r="K145" i="9"/>
  <c r="J145" i="9"/>
  <c r="K144" i="9"/>
  <c r="J144" i="9"/>
  <c r="K143" i="9"/>
  <c r="J143" i="9"/>
  <c r="K142" i="9"/>
  <c r="J142" i="9"/>
  <c r="K141" i="9"/>
  <c r="J141" i="9"/>
  <c r="K140" i="9"/>
  <c r="J140" i="9"/>
  <c r="K139" i="9"/>
  <c r="J139" i="9"/>
  <c r="K138" i="9"/>
  <c r="J138" i="9"/>
  <c r="K137" i="9"/>
  <c r="J137" i="9"/>
  <c r="K136" i="9"/>
  <c r="J136" i="9"/>
  <c r="K135" i="9"/>
  <c r="J135" i="9"/>
  <c r="K134" i="9"/>
  <c r="J134" i="9"/>
  <c r="K133" i="9"/>
  <c r="J133" i="9"/>
  <c r="K132" i="9"/>
  <c r="J132" i="9"/>
  <c r="K131" i="9"/>
  <c r="J131" i="9"/>
  <c r="K130" i="9"/>
  <c r="J130" i="9"/>
  <c r="K129" i="9"/>
  <c r="J129" i="9"/>
  <c r="K128" i="9"/>
  <c r="J128" i="9"/>
  <c r="K127" i="9"/>
  <c r="J127" i="9"/>
  <c r="K126" i="9"/>
  <c r="J126" i="9"/>
  <c r="K125" i="9"/>
  <c r="J125" i="9"/>
  <c r="K124" i="9"/>
  <c r="J124" i="9"/>
  <c r="K123" i="9"/>
  <c r="J123" i="9"/>
  <c r="K122" i="9"/>
  <c r="J122" i="9"/>
  <c r="K121" i="9"/>
  <c r="J121" i="9"/>
  <c r="K120" i="9"/>
  <c r="J120" i="9"/>
  <c r="K119" i="9"/>
  <c r="J119" i="9"/>
  <c r="K118" i="9"/>
  <c r="J118" i="9"/>
  <c r="K117" i="9"/>
  <c r="J117" i="9"/>
  <c r="K116" i="9"/>
  <c r="J116" i="9"/>
  <c r="K115" i="9"/>
  <c r="J115" i="9"/>
  <c r="K114" i="9"/>
  <c r="J114" i="9"/>
  <c r="K113" i="9"/>
  <c r="J113" i="9"/>
  <c r="K112" i="9"/>
  <c r="J112" i="9"/>
  <c r="K111" i="9"/>
  <c r="J111" i="9"/>
  <c r="K110" i="9"/>
  <c r="J110" i="9"/>
  <c r="K109" i="9"/>
  <c r="J109" i="9"/>
  <c r="K108" i="9"/>
  <c r="J108" i="9"/>
  <c r="K107" i="9"/>
  <c r="J107" i="9"/>
  <c r="K106" i="9"/>
  <c r="J106" i="9"/>
  <c r="K105" i="9"/>
  <c r="J105" i="9"/>
  <c r="K104" i="9"/>
  <c r="J104" i="9"/>
  <c r="K103" i="9"/>
  <c r="J103" i="9"/>
  <c r="K102" i="9"/>
  <c r="J102" i="9"/>
  <c r="K101" i="9"/>
  <c r="J101" i="9"/>
  <c r="K100" i="9"/>
  <c r="J100" i="9"/>
  <c r="K99" i="9"/>
  <c r="J99" i="9"/>
  <c r="K98" i="9"/>
  <c r="J98" i="9"/>
  <c r="K97" i="9"/>
  <c r="J97" i="9"/>
  <c r="K96" i="9"/>
  <c r="J96" i="9"/>
  <c r="K95" i="9"/>
  <c r="J95" i="9"/>
  <c r="K94" i="9"/>
  <c r="J94" i="9"/>
  <c r="K93" i="9"/>
  <c r="J93" i="9"/>
  <c r="K92" i="9"/>
  <c r="J92" i="9"/>
  <c r="K91" i="9"/>
  <c r="J91" i="9"/>
  <c r="K90" i="9"/>
  <c r="J90" i="9"/>
  <c r="K89" i="9"/>
  <c r="J89" i="9"/>
  <c r="K88" i="9"/>
  <c r="J88" i="9"/>
  <c r="K87" i="9"/>
  <c r="J87" i="9"/>
  <c r="K86" i="9"/>
  <c r="J86" i="9"/>
  <c r="K85" i="9"/>
  <c r="J85" i="9"/>
  <c r="K84" i="9"/>
  <c r="J84" i="9"/>
  <c r="K83" i="9"/>
  <c r="J83" i="9"/>
  <c r="K82" i="9"/>
  <c r="J82" i="9"/>
  <c r="K81" i="9"/>
  <c r="J81" i="9"/>
  <c r="K80" i="9"/>
  <c r="J80" i="9"/>
  <c r="K79" i="9"/>
  <c r="J79" i="9"/>
  <c r="K78" i="9"/>
  <c r="J78" i="9"/>
  <c r="K77" i="9"/>
  <c r="J77" i="9"/>
  <c r="K76" i="9"/>
  <c r="J76" i="9"/>
  <c r="K75" i="9"/>
  <c r="J75" i="9"/>
  <c r="K74" i="9"/>
  <c r="J74" i="9"/>
  <c r="K73" i="9"/>
  <c r="J73" i="9"/>
  <c r="K72" i="9"/>
  <c r="J72" i="9"/>
  <c r="K71" i="9"/>
  <c r="J71" i="9"/>
  <c r="K70" i="9"/>
  <c r="J70" i="9"/>
  <c r="K69" i="9"/>
  <c r="J69" i="9"/>
  <c r="K68" i="9"/>
  <c r="J68" i="9"/>
  <c r="K67" i="9"/>
  <c r="J67" i="9"/>
  <c r="K66" i="9"/>
  <c r="J66" i="9"/>
  <c r="K65" i="9"/>
  <c r="J65" i="9"/>
  <c r="K64" i="9"/>
  <c r="J64" i="9"/>
  <c r="K63" i="9"/>
  <c r="J63" i="9"/>
  <c r="K62" i="9"/>
  <c r="J62" i="9"/>
  <c r="K61" i="9"/>
  <c r="J61" i="9"/>
  <c r="K60" i="9"/>
  <c r="J60" i="9"/>
  <c r="K59" i="9"/>
  <c r="J59" i="9"/>
  <c r="K58" i="9"/>
  <c r="J58" i="9"/>
  <c r="K57" i="9"/>
  <c r="J57" i="9"/>
  <c r="K56" i="9"/>
  <c r="J56" i="9"/>
  <c r="K55" i="9"/>
  <c r="J55" i="9"/>
  <c r="K54" i="9"/>
  <c r="J54" i="9"/>
  <c r="K53" i="9"/>
  <c r="J53" i="9"/>
  <c r="K52" i="9"/>
  <c r="J52" i="9"/>
  <c r="K51" i="9"/>
  <c r="J51" i="9"/>
  <c r="K50" i="9"/>
  <c r="J50" i="9"/>
  <c r="K49" i="9"/>
  <c r="J49" i="9"/>
  <c r="K48" i="9"/>
  <c r="J48" i="9"/>
  <c r="K47" i="9"/>
  <c r="J47" i="9"/>
  <c r="K46" i="9"/>
  <c r="J46" i="9"/>
  <c r="K45" i="9"/>
  <c r="J45" i="9"/>
  <c r="K44" i="9"/>
  <c r="J44" i="9"/>
  <c r="K43" i="9"/>
  <c r="J43" i="9"/>
  <c r="K42" i="9"/>
  <c r="J42" i="9"/>
  <c r="K41" i="9"/>
  <c r="J41" i="9"/>
  <c r="K40" i="9"/>
  <c r="J40" i="9"/>
  <c r="K39" i="9"/>
  <c r="J39" i="9"/>
  <c r="K38" i="9"/>
  <c r="J38" i="9"/>
  <c r="K37" i="9"/>
  <c r="J37" i="9"/>
  <c r="K36" i="9"/>
  <c r="J36" i="9"/>
  <c r="K35" i="9"/>
  <c r="J35" i="9"/>
  <c r="K34" i="9"/>
  <c r="J34" i="9"/>
  <c r="K33" i="9"/>
  <c r="J33" i="9"/>
  <c r="K32" i="9"/>
  <c r="J32" i="9"/>
  <c r="K31" i="9"/>
  <c r="J31" i="9"/>
  <c r="K30" i="9"/>
  <c r="J30" i="9"/>
  <c r="K29" i="9"/>
  <c r="J29" i="9"/>
  <c r="K28" i="9"/>
  <c r="J28" i="9"/>
  <c r="K27" i="9"/>
  <c r="J27" i="9"/>
  <c r="K26" i="9"/>
  <c r="J26" i="9"/>
  <c r="K25" i="9"/>
  <c r="J25" i="9"/>
  <c r="K24" i="9"/>
  <c r="J24" i="9"/>
  <c r="K23" i="9"/>
  <c r="J23" i="9"/>
  <c r="K22" i="9"/>
  <c r="J22" i="9"/>
  <c r="K21" i="9"/>
  <c r="J21" i="9"/>
  <c r="K20" i="9"/>
  <c r="J20" i="9"/>
  <c r="K19" i="9"/>
  <c r="J19" i="9"/>
  <c r="K18" i="9"/>
  <c r="J18" i="9"/>
  <c r="K17" i="9"/>
  <c r="J17" i="9"/>
  <c r="K16" i="9"/>
  <c r="J16" i="9"/>
  <c r="K15" i="9"/>
  <c r="J15" i="9"/>
  <c r="K14" i="9"/>
  <c r="J14" i="9"/>
  <c r="K13" i="9"/>
  <c r="J13" i="9"/>
  <c r="K12" i="9"/>
  <c r="J12" i="9"/>
  <c r="K11" i="9"/>
  <c r="J11" i="9"/>
  <c r="K10" i="9"/>
  <c r="J10" i="9"/>
  <c r="K9" i="9"/>
  <c r="J9" i="9"/>
  <c r="K8" i="9"/>
  <c r="J8" i="9"/>
  <c r="K7" i="9"/>
  <c r="J7" i="9"/>
  <c r="K6" i="9"/>
  <c r="J6" i="9"/>
  <c r="K5" i="9"/>
  <c r="J5" i="9"/>
  <c r="P3" i="4"/>
  <c r="I4" i="9"/>
  <c r="H4" i="9"/>
  <c r="G4" i="9"/>
  <c r="F4" i="9"/>
  <c r="E4" i="9"/>
  <c r="D4" i="9"/>
  <c r="C4" i="9"/>
  <c r="B4" i="9"/>
  <c r="A4" i="9"/>
  <c r="A1" i="9"/>
  <c r="B1001" i="8"/>
  <c r="F5" i="8"/>
  <c r="E5" i="8"/>
  <c r="D5" i="8"/>
  <c r="C5" i="8"/>
  <c r="B5" i="8"/>
  <c r="A1" i="8"/>
  <c r="R2504" i="7"/>
  <c r="S2504" i="7"/>
  <c r="Q2504" i="7"/>
  <c r="N2504" i="7"/>
  <c r="R2503" i="7"/>
  <c r="S2503" i="7"/>
  <c r="Q2503" i="7"/>
  <c r="N2503" i="7"/>
  <c r="R2502" i="7"/>
  <c r="S2502" i="7"/>
  <c r="Q2502" i="7"/>
  <c r="N2502" i="7"/>
  <c r="R2501" i="7"/>
  <c r="S2501" i="7"/>
  <c r="Q2501" i="7"/>
  <c r="N2501" i="7"/>
  <c r="R2500" i="7"/>
  <c r="S2500" i="7"/>
  <c r="Q2500" i="7"/>
  <c r="N2500" i="7"/>
  <c r="R2499" i="7"/>
  <c r="S2499" i="7"/>
  <c r="Q2499" i="7"/>
  <c r="N2499" i="7"/>
  <c r="R2498" i="7"/>
  <c r="S2498" i="7"/>
  <c r="Q2498" i="7"/>
  <c r="N2498" i="7"/>
  <c r="R2497" i="7"/>
  <c r="S2497" i="7"/>
  <c r="Q2497" i="7"/>
  <c r="N2497" i="7"/>
  <c r="R2496" i="7"/>
  <c r="S2496" i="7"/>
  <c r="Q2496" i="7"/>
  <c r="N2496" i="7"/>
  <c r="R2495" i="7"/>
  <c r="S2495" i="7"/>
  <c r="Q2495" i="7"/>
  <c r="N2495" i="7"/>
  <c r="R2494" i="7"/>
  <c r="S2494" i="7"/>
  <c r="Q2494" i="7"/>
  <c r="N2494" i="7"/>
  <c r="R2493" i="7"/>
  <c r="S2493" i="7"/>
  <c r="Q2493" i="7"/>
  <c r="N2493" i="7"/>
  <c r="R2492" i="7"/>
  <c r="S2492" i="7"/>
  <c r="Q2492" i="7"/>
  <c r="N2492" i="7"/>
  <c r="R2491" i="7"/>
  <c r="S2491" i="7"/>
  <c r="Q2491" i="7"/>
  <c r="N2491" i="7"/>
  <c r="R2490" i="7"/>
  <c r="S2490" i="7"/>
  <c r="Q2490" i="7"/>
  <c r="N2490" i="7"/>
  <c r="R2489" i="7"/>
  <c r="S2489" i="7"/>
  <c r="Q2489" i="7"/>
  <c r="N2489" i="7"/>
  <c r="R2488" i="7"/>
  <c r="S2488" i="7"/>
  <c r="Q2488" i="7"/>
  <c r="N2488" i="7"/>
  <c r="R2487" i="7"/>
  <c r="S2487" i="7"/>
  <c r="Q2487" i="7"/>
  <c r="N2487" i="7"/>
  <c r="R2486" i="7"/>
  <c r="S2486" i="7"/>
  <c r="Q2486" i="7"/>
  <c r="N2486" i="7"/>
  <c r="R2485" i="7"/>
  <c r="S2485" i="7"/>
  <c r="Q2485" i="7"/>
  <c r="N2485" i="7"/>
  <c r="R2484" i="7"/>
  <c r="S2484" i="7"/>
  <c r="Q2484" i="7"/>
  <c r="N2484" i="7"/>
  <c r="R2483" i="7"/>
  <c r="S2483" i="7"/>
  <c r="Q2483" i="7"/>
  <c r="N2483" i="7"/>
  <c r="R2482" i="7"/>
  <c r="S2482" i="7"/>
  <c r="Q2482" i="7"/>
  <c r="N2482" i="7"/>
  <c r="R2481" i="7"/>
  <c r="S2481" i="7"/>
  <c r="Q2481" i="7"/>
  <c r="N2481" i="7"/>
  <c r="R2480" i="7"/>
  <c r="S2480" i="7"/>
  <c r="Q2480" i="7"/>
  <c r="N2480" i="7"/>
  <c r="R2479" i="7"/>
  <c r="S2479" i="7"/>
  <c r="Q2479" i="7"/>
  <c r="N2479" i="7"/>
  <c r="R2478" i="7"/>
  <c r="S2478" i="7"/>
  <c r="Q2478" i="7"/>
  <c r="N2478" i="7"/>
  <c r="R2477" i="7"/>
  <c r="S2477" i="7"/>
  <c r="Q2477" i="7"/>
  <c r="N2477" i="7"/>
  <c r="R2476" i="7"/>
  <c r="S2476" i="7"/>
  <c r="Q2476" i="7"/>
  <c r="N2476" i="7"/>
  <c r="R2475" i="7"/>
  <c r="S2475" i="7"/>
  <c r="Q2475" i="7"/>
  <c r="N2475" i="7"/>
  <c r="R2474" i="7"/>
  <c r="S2474" i="7"/>
  <c r="Q2474" i="7"/>
  <c r="N2474" i="7"/>
  <c r="R2473" i="7"/>
  <c r="S2473" i="7"/>
  <c r="Q2473" i="7"/>
  <c r="N2473" i="7"/>
  <c r="R2472" i="7"/>
  <c r="S2472" i="7"/>
  <c r="Q2472" i="7"/>
  <c r="N2472" i="7"/>
  <c r="R2471" i="7"/>
  <c r="S2471" i="7"/>
  <c r="Q2471" i="7"/>
  <c r="N2471" i="7"/>
  <c r="R2470" i="7"/>
  <c r="S2470" i="7"/>
  <c r="Q2470" i="7"/>
  <c r="N2470" i="7"/>
  <c r="R2469" i="7"/>
  <c r="S2469" i="7"/>
  <c r="Q2469" i="7"/>
  <c r="N2469" i="7"/>
  <c r="R2468" i="7"/>
  <c r="S2468" i="7"/>
  <c r="Q2468" i="7"/>
  <c r="N2468" i="7"/>
  <c r="R2467" i="7"/>
  <c r="S2467" i="7"/>
  <c r="Q2467" i="7"/>
  <c r="N2467" i="7"/>
  <c r="R2466" i="7"/>
  <c r="S2466" i="7"/>
  <c r="Q2466" i="7"/>
  <c r="N2466" i="7"/>
  <c r="R2465" i="7"/>
  <c r="S2465" i="7"/>
  <c r="Q2465" i="7"/>
  <c r="N2465" i="7"/>
  <c r="R2464" i="7"/>
  <c r="S2464" i="7"/>
  <c r="Q2464" i="7"/>
  <c r="N2464" i="7"/>
  <c r="R2463" i="7"/>
  <c r="S2463" i="7"/>
  <c r="Q2463" i="7"/>
  <c r="N2463" i="7"/>
  <c r="R2462" i="7"/>
  <c r="S2462" i="7"/>
  <c r="Q2462" i="7"/>
  <c r="N2462" i="7"/>
  <c r="R2461" i="7"/>
  <c r="S2461" i="7"/>
  <c r="Q2461" i="7"/>
  <c r="N2461" i="7"/>
  <c r="R2460" i="7"/>
  <c r="S2460" i="7"/>
  <c r="Q2460" i="7"/>
  <c r="N2460" i="7"/>
  <c r="R2459" i="7"/>
  <c r="S2459" i="7"/>
  <c r="Q2459" i="7"/>
  <c r="N2459" i="7"/>
  <c r="R2458" i="7"/>
  <c r="S2458" i="7"/>
  <c r="Q2458" i="7"/>
  <c r="N2458" i="7"/>
  <c r="R2457" i="7"/>
  <c r="S2457" i="7"/>
  <c r="Q2457" i="7"/>
  <c r="N2457" i="7"/>
  <c r="R2456" i="7"/>
  <c r="S2456" i="7"/>
  <c r="Q2456" i="7"/>
  <c r="N2456" i="7"/>
  <c r="R2455" i="7"/>
  <c r="S2455" i="7"/>
  <c r="Q2455" i="7"/>
  <c r="N2455" i="7"/>
  <c r="R2454" i="7"/>
  <c r="S2454" i="7"/>
  <c r="Q2454" i="7"/>
  <c r="N2454" i="7"/>
  <c r="R2453" i="7"/>
  <c r="S2453" i="7"/>
  <c r="Q2453" i="7"/>
  <c r="N2453" i="7"/>
  <c r="R2452" i="7"/>
  <c r="S2452" i="7"/>
  <c r="Q2452" i="7"/>
  <c r="N2452" i="7"/>
  <c r="R2451" i="7"/>
  <c r="S2451" i="7"/>
  <c r="Q2451" i="7"/>
  <c r="N2451" i="7"/>
  <c r="R2450" i="7"/>
  <c r="S2450" i="7"/>
  <c r="Q2450" i="7"/>
  <c r="N2450" i="7"/>
  <c r="R2449" i="7"/>
  <c r="S2449" i="7"/>
  <c r="Q2449" i="7"/>
  <c r="N2449" i="7"/>
  <c r="R2448" i="7"/>
  <c r="S2448" i="7"/>
  <c r="Q2448" i="7"/>
  <c r="N2448" i="7"/>
  <c r="R2447" i="7"/>
  <c r="S2447" i="7"/>
  <c r="Q2447" i="7"/>
  <c r="N2447" i="7"/>
  <c r="R2446" i="7"/>
  <c r="S2446" i="7"/>
  <c r="Q2446" i="7"/>
  <c r="N2446" i="7"/>
  <c r="R2445" i="7"/>
  <c r="S2445" i="7"/>
  <c r="Q2445" i="7"/>
  <c r="N2445" i="7"/>
  <c r="R2444" i="7"/>
  <c r="S2444" i="7"/>
  <c r="Q2444" i="7"/>
  <c r="N2444" i="7"/>
  <c r="R2443" i="7"/>
  <c r="S2443" i="7"/>
  <c r="Q2443" i="7"/>
  <c r="N2443" i="7"/>
  <c r="R2442" i="7"/>
  <c r="S2442" i="7"/>
  <c r="Q2442" i="7"/>
  <c r="N2442" i="7"/>
  <c r="R2441" i="7"/>
  <c r="S2441" i="7"/>
  <c r="Q2441" i="7"/>
  <c r="N2441" i="7"/>
  <c r="R2440" i="7"/>
  <c r="S2440" i="7"/>
  <c r="Q2440" i="7"/>
  <c r="N2440" i="7"/>
  <c r="R2439" i="7"/>
  <c r="S2439" i="7"/>
  <c r="Q2439" i="7"/>
  <c r="N2439" i="7"/>
  <c r="R2438" i="7"/>
  <c r="S2438" i="7"/>
  <c r="Q2438" i="7"/>
  <c r="N2438" i="7"/>
  <c r="R2437" i="7"/>
  <c r="S2437" i="7"/>
  <c r="Q2437" i="7"/>
  <c r="N2437" i="7"/>
  <c r="R2436" i="7"/>
  <c r="S2436" i="7"/>
  <c r="Q2436" i="7"/>
  <c r="N2436" i="7"/>
  <c r="R2435" i="7"/>
  <c r="S2435" i="7"/>
  <c r="Q2435" i="7"/>
  <c r="N2435" i="7"/>
  <c r="R2434" i="7"/>
  <c r="S2434" i="7"/>
  <c r="Q2434" i="7"/>
  <c r="N2434" i="7"/>
  <c r="R2433" i="7"/>
  <c r="S2433" i="7"/>
  <c r="Q2433" i="7"/>
  <c r="N2433" i="7"/>
  <c r="R2432" i="7"/>
  <c r="S2432" i="7"/>
  <c r="Q2432" i="7"/>
  <c r="N2432" i="7"/>
  <c r="R2431" i="7"/>
  <c r="S2431" i="7"/>
  <c r="Q2431" i="7"/>
  <c r="N2431" i="7"/>
  <c r="R2430" i="7"/>
  <c r="S2430" i="7"/>
  <c r="Q2430" i="7"/>
  <c r="N2430" i="7"/>
  <c r="R2429" i="7"/>
  <c r="S2429" i="7"/>
  <c r="Q2429" i="7"/>
  <c r="N2429" i="7"/>
  <c r="R2428" i="7"/>
  <c r="S2428" i="7"/>
  <c r="Q2428" i="7"/>
  <c r="N2428" i="7"/>
  <c r="R2427" i="7"/>
  <c r="S2427" i="7"/>
  <c r="Q2427" i="7"/>
  <c r="N2427" i="7"/>
  <c r="R2426" i="7"/>
  <c r="S2426" i="7"/>
  <c r="Q2426" i="7"/>
  <c r="N2426" i="7"/>
  <c r="R2425" i="7"/>
  <c r="S2425" i="7"/>
  <c r="Q2425" i="7"/>
  <c r="N2425" i="7"/>
  <c r="R2424" i="7"/>
  <c r="S2424" i="7"/>
  <c r="Q2424" i="7"/>
  <c r="N2424" i="7"/>
  <c r="R2423" i="7"/>
  <c r="S2423" i="7"/>
  <c r="Q2423" i="7"/>
  <c r="N2423" i="7"/>
  <c r="R2422" i="7"/>
  <c r="S2422" i="7"/>
  <c r="Q2422" i="7"/>
  <c r="N2422" i="7"/>
  <c r="R2421" i="7"/>
  <c r="S2421" i="7"/>
  <c r="Q2421" i="7"/>
  <c r="N2421" i="7"/>
  <c r="R2420" i="7"/>
  <c r="S2420" i="7"/>
  <c r="Q2420" i="7"/>
  <c r="N2420" i="7"/>
  <c r="R2419" i="7"/>
  <c r="S2419" i="7"/>
  <c r="Q2419" i="7"/>
  <c r="N2419" i="7"/>
  <c r="R2418" i="7"/>
  <c r="S2418" i="7"/>
  <c r="Q2418" i="7"/>
  <c r="N2418" i="7"/>
  <c r="R2417" i="7"/>
  <c r="S2417" i="7"/>
  <c r="Q2417" i="7"/>
  <c r="N2417" i="7"/>
  <c r="R2416" i="7"/>
  <c r="S2416" i="7"/>
  <c r="Q2416" i="7"/>
  <c r="N2416" i="7"/>
  <c r="R2415" i="7"/>
  <c r="S2415" i="7"/>
  <c r="Q2415" i="7"/>
  <c r="N2415" i="7"/>
  <c r="R2414" i="7"/>
  <c r="S2414" i="7"/>
  <c r="Q2414" i="7"/>
  <c r="N2414" i="7"/>
  <c r="R2413" i="7"/>
  <c r="S2413" i="7"/>
  <c r="Q2413" i="7"/>
  <c r="N2413" i="7"/>
  <c r="R2412" i="7"/>
  <c r="S2412" i="7"/>
  <c r="Q2412" i="7"/>
  <c r="N2412" i="7"/>
  <c r="R2411" i="7"/>
  <c r="S2411" i="7"/>
  <c r="Q2411" i="7"/>
  <c r="N2411" i="7"/>
  <c r="R2410" i="7"/>
  <c r="S2410" i="7"/>
  <c r="Q2410" i="7"/>
  <c r="N2410" i="7"/>
  <c r="R2409" i="7"/>
  <c r="S2409" i="7"/>
  <c r="Q2409" i="7"/>
  <c r="N2409" i="7"/>
  <c r="R2408" i="7"/>
  <c r="S2408" i="7"/>
  <c r="Q2408" i="7"/>
  <c r="N2408" i="7"/>
  <c r="R2407" i="7"/>
  <c r="S2407" i="7"/>
  <c r="Q2407" i="7"/>
  <c r="N2407" i="7"/>
  <c r="R2406" i="7"/>
  <c r="S2406" i="7"/>
  <c r="Q2406" i="7"/>
  <c r="N2406" i="7"/>
  <c r="R2405" i="7"/>
  <c r="S2405" i="7"/>
  <c r="Q2405" i="7"/>
  <c r="N2405" i="7"/>
  <c r="R2404" i="7"/>
  <c r="S2404" i="7"/>
  <c r="Q2404" i="7"/>
  <c r="N2404" i="7"/>
  <c r="R2403" i="7"/>
  <c r="S2403" i="7"/>
  <c r="Q2403" i="7"/>
  <c r="N2403" i="7"/>
  <c r="R2402" i="7"/>
  <c r="S2402" i="7"/>
  <c r="Q2402" i="7"/>
  <c r="N2402" i="7"/>
  <c r="R2401" i="7"/>
  <c r="S2401" i="7"/>
  <c r="Q2401" i="7"/>
  <c r="N2401" i="7"/>
  <c r="R2400" i="7"/>
  <c r="S2400" i="7"/>
  <c r="Q2400" i="7"/>
  <c r="N2400" i="7"/>
  <c r="R2399" i="7"/>
  <c r="S2399" i="7"/>
  <c r="Q2399" i="7"/>
  <c r="N2399" i="7"/>
  <c r="R2398" i="7"/>
  <c r="S2398" i="7"/>
  <c r="Q2398" i="7"/>
  <c r="N2398" i="7"/>
  <c r="R2397" i="7"/>
  <c r="S2397" i="7"/>
  <c r="Q2397" i="7"/>
  <c r="N2397" i="7"/>
  <c r="R2396" i="7"/>
  <c r="S2396" i="7"/>
  <c r="Q2396" i="7"/>
  <c r="N2396" i="7"/>
  <c r="R2395" i="7"/>
  <c r="S2395" i="7"/>
  <c r="Q2395" i="7"/>
  <c r="N2395" i="7"/>
  <c r="R2394" i="7"/>
  <c r="S2394" i="7"/>
  <c r="Q2394" i="7"/>
  <c r="N2394" i="7"/>
  <c r="R2393" i="7"/>
  <c r="S2393" i="7"/>
  <c r="Q2393" i="7"/>
  <c r="N2393" i="7"/>
  <c r="R2392" i="7"/>
  <c r="S2392" i="7"/>
  <c r="Q2392" i="7"/>
  <c r="N2392" i="7"/>
  <c r="R2391" i="7"/>
  <c r="S2391" i="7"/>
  <c r="Q2391" i="7"/>
  <c r="N2391" i="7"/>
  <c r="R2390" i="7"/>
  <c r="S2390" i="7"/>
  <c r="Q2390" i="7"/>
  <c r="N2390" i="7"/>
  <c r="R2389" i="7"/>
  <c r="S2389" i="7"/>
  <c r="Q2389" i="7"/>
  <c r="N2389" i="7"/>
  <c r="R2388" i="7"/>
  <c r="S2388" i="7"/>
  <c r="Q2388" i="7"/>
  <c r="N2388" i="7"/>
  <c r="R2387" i="7"/>
  <c r="S2387" i="7"/>
  <c r="Q2387" i="7"/>
  <c r="N2387" i="7"/>
  <c r="R2386" i="7"/>
  <c r="S2386" i="7"/>
  <c r="Q2386" i="7"/>
  <c r="N2386" i="7"/>
  <c r="R2385" i="7"/>
  <c r="S2385" i="7"/>
  <c r="Q2385" i="7"/>
  <c r="N2385" i="7"/>
  <c r="R2384" i="7"/>
  <c r="S2384" i="7"/>
  <c r="Q2384" i="7"/>
  <c r="N2384" i="7"/>
  <c r="R2383" i="7"/>
  <c r="S2383" i="7"/>
  <c r="Q2383" i="7"/>
  <c r="N2383" i="7"/>
  <c r="R2382" i="7"/>
  <c r="S2382" i="7"/>
  <c r="Q2382" i="7"/>
  <c r="N2382" i="7"/>
  <c r="R2381" i="7"/>
  <c r="S2381" i="7"/>
  <c r="Q2381" i="7"/>
  <c r="N2381" i="7"/>
  <c r="R2380" i="7"/>
  <c r="S2380" i="7"/>
  <c r="Q2380" i="7"/>
  <c r="N2380" i="7"/>
  <c r="R2379" i="7"/>
  <c r="S2379" i="7"/>
  <c r="Q2379" i="7"/>
  <c r="N2379" i="7"/>
  <c r="R2378" i="7"/>
  <c r="S2378" i="7"/>
  <c r="Q2378" i="7"/>
  <c r="N2378" i="7"/>
  <c r="R2377" i="7"/>
  <c r="S2377" i="7"/>
  <c r="Q2377" i="7"/>
  <c r="N2377" i="7"/>
  <c r="R2376" i="7"/>
  <c r="S2376" i="7"/>
  <c r="Q2376" i="7"/>
  <c r="N2376" i="7"/>
  <c r="R2375" i="7"/>
  <c r="S2375" i="7"/>
  <c r="Q2375" i="7"/>
  <c r="N2375" i="7"/>
  <c r="R2374" i="7"/>
  <c r="S2374" i="7"/>
  <c r="Q2374" i="7"/>
  <c r="N2374" i="7"/>
  <c r="R2373" i="7"/>
  <c r="S2373" i="7"/>
  <c r="Q2373" i="7"/>
  <c r="N2373" i="7"/>
  <c r="R2372" i="7"/>
  <c r="S2372" i="7"/>
  <c r="Q2372" i="7"/>
  <c r="N2372" i="7"/>
  <c r="R2371" i="7"/>
  <c r="S2371" i="7"/>
  <c r="Q2371" i="7"/>
  <c r="N2371" i="7"/>
  <c r="R2370" i="7"/>
  <c r="S2370" i="7"/>
  <c r="Q2370" i="7"/>
  <c r="N2370" i="7"/>
  <c r="R2369" i="7"/>
  <c r="S2369" i="7"/>
  <c r="Q2369" i="7"/>
  <c r="N2369" i="7"/>
  <c r="R2368" i="7"/>
  <c r="S2368" i="7"/>
  <c r="Q2368" i="7"/>
  <c r="N2368" i="7"/>
  <c r="R2367" i="7"/>
  <c r="S2367" i="7"/>
  <c r="Q2367" i="7"/>
  <c r="N2367" i="7"/>
  <c r="R2366" i="7"/>
  <c r="S2366" i="7"/>
  <c r="Q2366" i="7"/>
  <c r="N2366" i="7"/>
  <c r="R2365" i="7"/>
  <c r="S2365" i="7"/>
  <c r="Q2365" i="7"/>
  <c r="N2365" i="7"/>
  <c r="R2364" i="7"/>
  <c r="S2364" i="7"/>
  <c r="Q2364" i="7"/>
  <c r="N2364" i="7"/>
  <c r="R2363" i="7"/>
  <c r="S2363" i="7"/>
  <c r="Q2363" i="7"/>
  <c r="N2363" i="7"/>
  <c r="R2362" i="7"/>
  <c r="S2362" i="7"/>
  <c r="Q2362" i="7"/>
  <c r="N2362" i="7"/>
  <c r="R2361" i="7"/>
  <c r="S2361" i="7"/>
  <c r="Q2361" i="7"/>
  <c r="N2361" i="7"/>
  <c r="R2360" i="7"/>
  <c r="S2360" i="7"/>
  <c r="Q2360" i="7"/>
  <c r="N2360" i="7"/>
  <c r="R2359" i="7"/>
  <c r="S2359" i="7"/>
  <c r="Q2359" i="7"/>
  <c r="N2359" i="7"/>
  <c r="R2358" i="7"/>
  <c r="S2358" i="7"/>
  <c r="Q2358" i="7"/>
  <c r="N2358" i="7"/>
  <c r="R2357" i="7"/>
  <c r="S2357" i="7"/>
  <c r="Q2357" i="7"/>
  <c r="N2357" i="7"/>
  <c r="R2356" i="7"/>
  <c r="S2356" i="7"/>
  <c r="Q2356" i="7"/>
  <c r="N2356" i="7"/>
  <c r="R2355" i="7"/>
  <c r="S2355" i="7"/>
  <c r="Q2355" i="7"/>
  <c r="N2355" i="7"/>
  <c r="R2354" i="7"/>
  <c r="S2354" i="7"/>
  <c r="Q2354" i="7"/>
  <c r="N2354" i="7"/>
  <c r="R2353" i="7"/>
  <c r="S2353" i="7"/>
  <c r="Q2353" i="7"/>
  <c r="N2353" i="7"/>
  <c r="R2352" i="7"/>
  <c r="S2352" i="7"/>
  <c r="Q2352" i="7"/>
  <c r="N2352" i="7"/>
  <c r="R2351" i="7"/>
  <c r="S2351" i="7"/>
  <c r="Q2351" i="7"/>
  <c r="N2351" i="7"/>
  <c r="R2350" i="7"/>
  <c r="S2350" i="7"/>
  <c r="Q2350" i="7"/>
  <c r="N2350" i="7"/>
  <c r="R2349" i="7"/>
  <c r="S2349" i="7"/>
  <c r="Q2349" i="7"/>
  <c r="N2349" i="7"/>
  <c r="R2348" i="7"/>
  <c r="S2348" i="7"/>
  <c r="Q2348" i="7"/>
  <c r="N2348" i="7"/>
  <c r="R2347" i="7"/>
  <c r="S2347" i="7"/>
  <c r="Q2347" i="7"/>
  <c r="N2347" i="7"/>
  <c r="R2346" i="7"/>
  <c r="S2346" i="7"/>
  <c r="Q2346" i="7"/>
  <c r="N2346" i="7"/>
  <c r="R2345" i="7"/>
  <c r="S2345" i="7"/>
  <c r="Q2345" i="7"/>
  <c r="N2345" i="7"/>
  <c r="R2344" i="7"/>
  <c r="S2344" i="7"/>
  <c r="Q2344" i="7"/>
  <c r="N2344" i="7"/>
  <c r="R2343" i="7"/>
  <c r="S2343" i="7"/>
  <c r="Q2343" i="7"/>
  <c r="N2343" i="7"/>
  <c r="R2342" i="7"/>
  <c r="S2342" i="7"/>
  <c r="Q2342" i="7"/>
  <c r="N2342" i="7"/>
  <c r="R2341" i="7"/>
  <c r="S2341" i="7"/>
  <c r="Q2341" i="7"/>
  <c r="N2341" i="7"/>
  <c r="R2340" i="7"/>
  <c r="S2340" i="7"/>
  <c r="Q2340" i="7"/>
  <c r="N2340" i="7"/>
  <c r="R2339" i="7"/>
  <c r="S2339" i="7"/>
  <c r="Q2339" i="7"/>
  <c r="N2339" i="7"/>
  <c r="R2338" i="7"/>
  <c r="S2338" i="7"/>
  <c r="Q2338" i="7"/>
  <c r="N2338" i="7"/>
  <c r="R2337" i="7"/>
  <c r="S2337" i="7"/>
  <c r="Q2337" i="7"/>
  <c r="N2337" i="7"/>
  <c r="R2336" i="7"/>
  <c r="S2336" i="7"/>
  <c r="Q2336" i="7"/>
  <c r="N2336" i="7"/>
  <c r="R2335" i="7"/>
  <c r="S2335" i="7"/>
  <c r="Q2335" i="7"/>
  <c r="N2335" i="7"/>
  <c r="R2334" i="7"/>
  <c r="S2334" i="7"/>
  <c r="Q2334" i="7"/>
  <c r="N2334" i="7"/>
  <c r="R2333" i="7"/>
  <c r="S2333" i="7"/>
  <c r="Q2333" i="7"/>
  <c r="N2333" i="7"/>
  <c r="R2332" i="7"/>
  <c r="S2332" i="7"/>
  <c r="Q2332" i="7"/>
  <c r="N2332" i="7"/>
  <c r="R2331" i="7"/>
  <c r="S2331" i="7"/>
  <c r="Q2331" i="7"/>
  <c r="N2331" i="7"/>
  <c r="R2330" i="7"/>
  <c r="S2330" i="7"/>
  <c r="Q2330" i="7"/>
  <c r="N2330" i="7"/>
  <c r="R2329" i="7"/>
  <c r="S2329" i="7"/>
  <c r="Q2329" i="7"/>
  <c r="N2329" i="7"/>
  <c r="R2328" i="7"/>
  <c r="S2328" i="7"/>
  <c r="Q2328" i="7"/>
  <c r="N2328" i="7"/>
  <c r="R2327" i="7"/>
  <c r="S2327" i="7"/>
  <c r="Q2327" i="7"/>
  <c r="N2327" i="7"/>
  <c r="R2326" i="7"/>
  <c r="S2326" i="7"/>
  <c r="Q2326" i="7"/>
  <c r="N2326" i="7"/>
  <c r="R2325" i="7"/>
  <c r="S2325" i="7"/>
  <c r="Q2325" i="7"/>
  <c r="N2325" i="7"/>
  <c r="R2324" i="7"/>
  <c r="S2324" i="7"/>
  <c r="Q2324" i="7"/>
  <c r="N2324" i="7"/>
  <c r="R2323" i="7"/>
  <c r="S2323" i="7"/>
  <c r="Q2323" i="7"/>
  <c r="N2323" i="7"/>
  <c r="R2322" i="7"/>
  <c r="S2322" i="7"/>
  <c r="Q2322" i="7"/>
  <c r="N2322" i="7"/>
  <c r="R2321" i="7"/>
  <c r="S2321" i="7"/>
  <c r="Q2321" i="7"/>
  <c r="N2321" i="7"/>
  <c r="R2320" i="7"/>
  <c r="S2320" i="7"/>
  <c r="Q2320" i="7"/>
  <c r="N2320" i="7"/>
  <c r="R2319" i="7"/>
  <c r="S2319" i="7"/>
  <c r="Q2319" i="7"/>
  <c r="N2319" i="7"/>
  <c r="R2318" i="7"/>
  <c r="S2318" i="7"/>
  <c r="Q2318" i="7"/>
  <c r="N2318" i="7"/>
  <c r="R2317" i="7"/>
  <c r="S2317" i="7"/>
  <c r="Q2317" i="7"/>
  <c r="N2317" i="7"/>
  <c r="R2316" i="7"/>
  <c r="S2316" i="7"/>
  <c r="Q2316" i="7"/>
  <c r="N2316" i="7"/>
  <c r="R2315" i="7"/>
  <c r="S2315" i="7"/>
  <c r="Q2315" i="7"/>
  <c r="N2315" i="7"/>
  <c r="R2314" i="7"/>
  <c r="S2314" i="7"/>
  <c r="Q2314" i="7"/>
  <c r="N2314" i="7"/>
  <c r="R2313" i="7"/>
  <c r="S2313" i="7"/>
  <c r="Q2313" i="7"/>
  <c r="N2313" i="7"/>
  <c r="R2312" i="7"/>
  <c r="S2312" i="7"/>
  <c r="Q2312" i="7"/>
  <c r="N2312" i="7"/>
  <c r="R2311" i="7"/>
  <c r="S2311" i="7"/>
  <c r="Q2311" i="7"/>
  <c r="N2311" i="7"/>
  <c r="R2310" i="7"/>
  <c r="S2310" i="7"/>
  <c r="Q2310" i="7"/>
  <c r="N2310" i="7"/>
  <c r="R2309" i="7"/>
  <c r="S2309" i="7"/>
  <c r="Q2309" i="7"/>
  <c r="N2309" i="7"/>
  <c r="R2308" i="7"/>
  <c r="S2308" i="7"/>
  <c r="Q2308" i="7"/>
  <c r="N2308" i="7"/>
  <c r="R2307" i="7"/>
  <c r="S2307" i="7"/>
  <c r="Q2307" i="7"/>
  <c r="N2307" i="7"/>
  <c r="R2306" i="7"/>
  <c r="S2306" i="7"/>
  <c r="Q2306" i="7"/>
  <c r="N2306" i="7"/>
  <c r="R2305" i="7"/>
  <c r="S2305" i="7"/>
  <c r="Q2305" i="7"/>
  <c r="N2305" i="7"/>
  <c r="R2304" i="7"/>
  <c r="S2304" i="7"/>
  <c r="Q2304" i="7"/>
  <c r="N2304" i="7"/>
  <c r="R2303" i="7"/>
  <c r="S2303" i="7"/>
  <c r="Q2303" i="7"/>
  <c r="N2303" i="7"/>
  <c r="R2302" i="7"/>
  <c r="S2302" i="7"/>
  <c r="Q2302" i="7"/>
  <c r="N2302" i="7"/>
  <c r="R2301" i="7"/>
  <c r="S2301" i="7"/>
  <c r="Q2301" i="7"/>
  <c r="N2301" i="7"/>
  <c r="R2300" i="7"/>
  <c r="S2300" i="7"/>
  <c r="Q2300" i="7"/>
  <c r="N2300" i="7"/>
  <c r="R2299" i="7"/>
  <c r="S2299" i="7"/>
  <c r="Q2299" i="7"/>
  <c r="N2299" i="7"/>
  <c r="R2298" i="7"/>
  <c r="S2298" i="7"/>
  <c r="Q2298" i="7"/>
  <c r="N2298" i="7"/>
  <c r="R2297" i="7"/>
  <c r="S2297" i="7"/>
  <c r="Q2297" i="7"/>
  <c r="N2297" i="7"/>
  <c r="R2296" i="7"/>
  <c r="S2296" i="7"/>
  <c r="Q2296" i="7"/>
  <c r="N2296" i="7"/>
  <c r="R2295" i="7"/>
  <c r="S2295" i="7"/>
  <c r="Q2295" i="7"/>
  <c r="N2295" i="7"/>
  <c r="R2294" i="7"/>
  <c r="S2294" i="7"/>
  <c r="Q2294" i="7"/>
  <c r="N2294" i="7"/>
  <c r="R2293" i="7"/>
  <c r="S2293" i="7"/>
  <c r="Q2293" i="7"/>
  <c r="N2293" i="7"/>
  <c r="R2292" i="7"/>
  <c r="S2292" i="7"/>
  <c r="Q2292" i="7"/>
  <c r="N2292" i="7"/>
  <c r="R2291" i="7"/>
  <c r="S2291" i="7"/>
  <c r="Q2291" i="7"/>
  <c r="N2291" i="7"/>
  <c r="R2290" i="7"/>
  <c r="S2290" i="7"/>
  <c r="Q2290" i="7"/>
  <c r="N2290" i="7"/>
  <c r="R2289" i="7"/>
  <c r="S2289" i="7"/>
  <c r="Q2289" i="7"/>
  <c r="N2289" i="7"/>
  <c r="R2288" i="7"/>
  <c r="S2288" i="7"/>
  <c r="Q2288" i="7"/>
  <c r="N2288" i="7"/>
  <c r="R2287" i="7"/>
  <c r="S2287" i="7"/>
  <c r="Q2287" i="7"/>
  <c r="N2287" i="7"/>
  <c r="R2286" i="7"/>
  <c r="S2286" i="7"/>
  <c r="Q2286" i="7"/>
  <c r="N2286" i="7"/>
  <c r="R2285" i="7"/>
  <c r="S2285" i="7"/>
  <c r="Q2285" i="7"/>
  <c r="N2285" i="7"/>
  <c r="R2284" i="7"/>
  <c r="S2284" i="7"/>
  <c r="Q2284" i="7"/>
  <c r="N2284" i="7"/>
  <c r="R2283" i="7"/>
  <c r="S2283" i="7"/>
  <c r="Q2283" i="7"/>
  <c r="N2283" i="7"/>
  <c r="R2282" i="7"/>
  <c r="S2282" i="7"/>
  <c r="Q2282" i="7"/>
  <c r="N2282" i="7"/>
  <c r="R2281" i="7"/>
  <c r="S2281" i="7"/>
  <c r="Q2281" i="7"/>
  <c r="N2281" i="7"/>
  <c r="R2280" i="7"/>
  <c r="S2280" i="7"/>
  <c r="Q2280" i="7"/>
  <c r="N2280" i="7"/>
  <c r="R2279" i="7"/>
  <c r="S2279" i="7"/>
  <c r="Q2279" i="7"/>
  <c r="N2279" i="7"/>
  <c r="R2278" i="7"/>
  <c r="S2278" i="7"/>
  <c r="Q2278" i="7"/>
  <c r="N2278" i="7"/>
  <c r="R2277" i="7"/>
  <c r="S2277" i="7"/>
  <c r="Q2277" i="7"/>
  <c r="N2277" i="7"/>
  <c r="R2276" i="7"/>
  <c r="S2276" i="7"/>
  <c r="Q2276" i="7"/>
  <c r="N2276" i="7"/>
  <c r="R2275" i="7"/>
  <c r="S2275" i="7"/>
  <c r="Q2275" i="7"/>
  <c r="N2275" i="7"/>
  <c r="R2274" i="7"/>
  <c r="S2274" i="7"/>
  <c r="Q2274" i="7"/>
  <c r="N2274" i="7"/>
  <c r="R2273" i="7"/>
  <c r="S2273" i="7"/>
  <c r="Q2273" i="7"/>
  <c r="N2273" i="7"/>
  <c r="R2272" i="7"/>
  <c r="S2272" i="7"/>
  <c r="Q2272" i="7"/>
  <c r="N2272" i="7"/>
  <c r="R2271" i="7"/>
  <c r="S2271" i="7"/>
  <c r="Q2271" i="7"/>
  <c r="N2271" i="7"/>
  <c r="R2270" i="7"/>
  <c r="S2270" i="7"/>
  <c r="Q2270" i="7"/>
  <c r="N2270" i="7"/>
  <c r="R2269" i="7"/>
  <c r="S2269" i="7"/>
  <c r="Q2269" i="7"/>
  <c r="N2269" i="7"/>
  <c r="R2268" i="7"/>
  <c r="S2268" i="7"/>
  <c r="Q2268" i="7"/>
  <c r="N2268" i="7"/>
  <c r="R2267" i="7"/>
  <c r="S2267" i="7"/>
  <c r="Q2267" i="7"/>
  <c r="N2267" i="7"/>
  <c r="R2266" i="7"/>
  <c r="S2266" i="7"/>
  <c r="Q2266" i="7"/>
  <c r="N2266" i="7"/>
  <c r="R2265" i="7"/>
  <c r="S2265" i="7"/>
  <c r="Q2265" i="7"/>
  <c r="N2265" i="7"/>
  <c r="R2264" i="7"/>
  <c r="S2264" i="7"/>
  <c r="Q2264" i="7"/>
  <c r="N2264" i="7"/>
  <c r="R2263" i="7"/>
  <c r="S2263" i="7"/>
  <c r="Q2263" i="7"/>
  <c r="N2263" i="7"/>
  <c r="R2262" i="7"/>
  <c r="S2262" i="7"/>
  <c r="Q2262" i="7"/>
  <c r="N2262" i="7"/>
  <c r="R2261" i="7"/>
  <c r="S2261" i="7"/>
  <c r="Q2261" i="7"/>
  <c r="N2261" i="7"/>
  <c r="R2260" i="7"/>
  <c r="S2260" i="7"/>
  <c r="Q2260" i="7"/>
  <c r="N2260" i="7"/>
  <c r="R2259" i="7"/>
  <c r="S2259" i="7"/>
  <c r="Q2259" i="7"/>
  <c r="N2259" i="7"/>
  <c r="R2258" i="7"/>
  <c r="S2258" i="7"/>
  <c r="Q2258" i="7"/>
  <c r="N2258" i="7"/>
  <c r="R2257" i="7"/>
  <c r="S2257" i="7"/>
  <c r="Q2257" i="7"/>
  <c r="N2257" i="7"/>
  <c r="R2256" i="7"/>
  <c r="S2256" i="7"/>
  <c r="Q2256" i="7"/>
  <c r="N2256" i="7"/>
  <c r="R2255" i="7"/>
  <c r="S2255" i="7"/>
  <c r="Q2255" i="7"/>
  <c r="N2255" i="7"/>
  <c r="R2254" i="7"/>
  <c r="S2254" i="7"/>
  <c r="Q2254" i="7"/>
  <c r="N2254" i="7"/>
  <c r="R2253" i="7"/>
  <c r="S2253" i="7"/>
  <c r="Q2253" i="7"/>
  <c r="N2253" i="7"/>
  <c r="R2252" i="7"/>
  <c r="S2252" i="7"/>
  <c r="Q2252" i="7"/>
  <c r="N2252" i="7"/>
  <c r="R2251" i="7"/>
  <c r="S2251" i="7"/>
  <c r="Q2251" i="7"/>
  <c r="N2251" i="7"/>
  <c r="R2250" i="7"/>
  <c r="S2250" i="7"/>
  <c r="Q2250" i="7"/>
  <c r="N2250" i="7"/>
  <c r="R2249" i="7"/>
  <c r="S2249" i="7"/>
  <c r="Q2249" i="7"/>
  <c r="N2249" i="7"/>
  <c r="R2248" i="7"/>
  <c r="S2248" i="7"/>
  <c r="Q2248" i="7"/>
  <c r="N2248" i="7"/>
  <c r="R2247" i="7"/>
  <c r="S2247" i="7"/>
  <c r="Q2247" i="7"/>
  <c r="N2247" i="7"/>
  <c r="R2246" i="7"/>
  <c r="S2246" i="7"/>
  <c r="Q2246" i="7"/>
  <c r="N2246" i="7"/>
  <c r="R2245" i="7"/>
  <c r="S2245" i="7"/>
  <c r="Q2245" i="7"/>
  <c r="N2245" i="7"/>
  <c r="R2244" i="7"/>
  <c r="S2244" i="7"/>
  <c r="Q2244" i="7"/>
  <c r="N2244" i="7"/>
  <c r="R2243" i="7"/>
  <c r="S2243" i="7"/>
  <c r="Q2243" i="7"/>
  <c r="N2243" i="7"/>
  <c r="R2242" i="7"/>
  <c r="S2242" i="7"/>
  <c r="Q2242" i="7"/>
  <c r="N2242" i="7"/>
  <c r="R2241" i="7"/>
  <c r="S2241" i="7"/>
  <c r="Q2241" i="7"/>
  <c r="N2241" i="7"/>
  <c r="R2240" i="7"/>
  <c r="S2240" i="7"/>
  <c r="Q2240" i="7"/>
  <c r="N2240" i="7"/>
  <c r="R2239" i="7"/>
  <c r="S2239" i="7"/>
  <c r="Q2239" i="7"/>
  <c r="N2239" i="7"/>
  <c r="R2238" i="7"/>
  <c r="S2238" i="7"/>
  <c r="Q2238" i="7"/>
  <c r="N2238" i="7"/>
  <c r="R2237" i="7"/>
  <c r="S2237" i="7"/>
  <c r="Q2237" i="7"/>
  <c r="N2237" i="7"/>
  <c r="R2236" i="7"/>
  <c r="S2236" i="7"/>
  <c r="Q2236" i="7"/>
  <c r="N2236" i="7"/>
  <c r="R2235" i="7"/>
  <c r="S2235" i="7"/>
  <c r="Q2235" i="7"/>
  <c r="N2235" i="7"/>
  <c r="R2234" i="7"/>
  <c r="S2234" i="7"/>
  <c r="Q2234" i="7"/>
  <c r="N2234" i="7"/>
  <c r="R2233" i="7"/>
  <c r="S2233" i="7"/>
  <c r="Q2233" i="7"/>
  <c r="N2233" i="7"/>
  <c r="R2232" i="7"/>
  <c r="S2232" i="7"/>
  <c r="Q2232" i="7"/>
  <c r="N2232" i="7"/>
  <c r="R2231" i="7"/>
  <c r="S2231" i="7"/>
  <c r="Q2231" i="7"/>
  <c r="N2231" i="7"/>
  <c r="R2230" i="7"/>
  <c r="S2230" i="7"/>
  <c r="Q2230" i="7"/>
  <c r="N2230" i="7"/>
  <c r="R2229" i="7"/>
  <c r="S2229" i="7"/>
  <c r="Q2229" i="7"/>
  <c r="N2229" i="7"/>
  <c r="R2228" i="7"/>
  <c r="S2228" i="7"/>
  <c r="Q2228" i="7"/>
  <c r="N2228" i="7"/>
  <c r="R2227" i="7"/>
  <c r="S2227" i="7"/>
  <c r="Q2227" i="7"/>
  <c r="N2227" i="7"/>
  <c r="R2226" i="7"/>
  <c r="S2226" i="7"/>
  <c r="Q2226" i="7"/>
  <c r="N2226" i="7"/>
  <c r="R2225" i="7"/>
  <c r="S2225" i="7"/>
  <c r="Q2225" i="7"/>
  <c r="N2225" i="7"/>
  <c r="R2224" i="7"/>
  <c r="S2224" i="7"/>
  <c r="Q2224" i="7"/>
  <c r="N2224" i="7"/>
  <c r="R2223" i="7"/>
  <c r="S2223" i="7"/>
  <c r="Q2223" i="7"/>
  <c r="N2223" i="7"/>
  <c r="R2222" i="7"/>
  <c r="S2222" i="7"/>
  <c r="Q2222" i="7"/>
  <c r="N2222" i="7"/>
  <c r="R2221" i="7"/>
  <c r="S2221" i="7"/>
  <c r="Q2221" i="7"/>
  <c r="N2221" i="7"/>
  <c r="R2220" i="7"/>
  <c r="S2220" i="7"/>
  <c r="Q2220" i="7"/>
  <c r="N2220" i="7"/>
  <c r="R2219" i="7"/>
  <c r="S2219" i="7"/>
  <c r="Q2219" i="7"/>
  <c r="N2219" i="7"/>
  <c r="R2218" i="7"/>
  <c r="S2218" i="7"/>
  <c r="Q2218" i="7"/>
  <c r="N2218" i="7"/>
  <c r="R2217" i="7"/>
  <c r="S2217" i="7"/>
  <c r="Q2217" i="7"/>
  <c r="N2217" i="7"/>
  <c r="R2216" i="7"/>
  <c r="S2216" i="7"/>
  <c r="Q2216" i="7"/>
  <c r="N2216" i="7"/>
  <c r="R2215" i="7"/>
  <c r="S2215" i="7"/>
  <c r="Q2215" i="7"/>
  <c r="N2215" i="7"/>
  <c r="R2214" i="7"/>
  <c r="S2214" i="7"/>
  <c r="Q2214" i="7"/>
  <c r="N2214" i="7"/>
  <c r="R2213" i="7"/>
  <c r="S2213" i="7"/>
  <c r="Q2213" i="7"/>
  <c r="N2213" i="7"/>
  <c r="R2212" i="7"/>
  <c r="S2212" i="7"/>
  <c r="Q2212" i="7"/>
  <c r="N2212" i="7"/>
  <c r="R2211" i="7"/>
  <c r="S2211" i="7"/>
  <c r="Q2211" i="7"/>
  <c r="N2211" i="7"/>
  <c r="R2210" i="7"/>
  <c r="S2210" i="7"/>
  <c r="Q2210" i="7"/>
  <c r="N2210" i="7"/>
  <c r="R2209" i="7"/>
  <c r="S2209" i="7"/>
  <c r="Q2209" i="7"/>
  <c r="N2209" i="7"/>
  <c r="R2208" i="7"/>
  <c r="S2208" i="7"/>
  <c r="Q2208" i="7"/>
  <c r="N2208" i="7"/>
  <c r="R2207" i="7"/>
  <c r="S2207" i="7"/>
  <c r="Q2207" i="7"/>
  <c r="N2207" i="7"/>
  <c r="R2206" i="7"/>
  <c r="S2206" i="7"/>
  <c r="Q2206" i="7"/>
  <c r="N2206" i="7"/>
  <c r="R2205" i="7"/>
  <c r="S2205" i="7"/>
  <c r="Q2205" i="7"/>
  <c r="N2205" i="7"/>
  <c r="R2204" i="7"/>
  <c r="S2204" i="7"/>
  <c r="Q2204" i="7"/>
  <c r="N2204" i="7"/>
  <c r="R2203" i="7"/>
  <c r="S2203" i="7"/>
  <c r="Q2203" i="7"/>
  <c r="N2203" i="7"/>
  <c r="R2202" i="7"/>
  <c r="S2202" i="7"/>
  <c r="Q2202" i="7"/>
  <c r="N2202" i="7"/>
  <c r="R2201" i="7"/>
  <c r="S2201" i="7"/>
  <c r="Q2201" i="7"/>
  <c r="N2201" i="7"/>
  <c r="R2200" i="7"/>
  <c r="S2200" i="7"/>
  <c r="Q2200" i="7"/>
  <c r="N2200" i="7"/>
  <c r="R2199" i="7"/>
  <c r="S2199" i="7"/>
  <c r="Q2199" i="7"/>
  <c r="N2199" i="7"/>
  <c r="R2198" i="7"/>
  <c r="S2198" i="7"/>
  <c r="Q2198" i="7"/>
  <c r="N2198" i="7"/>
  <c r="R2197" i="7"/>
  <c r="S2197" i="7"/>
  <c r="Q2197" i="7"/>
  <c r="N2197" i="7"/>
  <c r="R2196" i="7"/>
  <c r="S2196" i="7"/>
  <c r="Q2196" i="7"/>
  <c r="N2196" i="7"/>
  <c r="R2195" i="7"/>
  <c r="S2195" i="7"/>
  <c r="Q2195" i="7"/>
  <c r="N2195" i="7"/>
  <c r="R2194" i="7"/>
  <c r="S2194" i="7"/>
  <c r="Q2194" i="7"/>
  <c r="N2194" i="7"/>
  <c r="R2193" i="7"/>
  <c r="S2193" i="7"/>
  <c r="Q2193" i="7"/>
  <c r="N2193" i="7"/>
  <c r="R2192" i="7"/>
  <c r="S2192" i="7"/>
  <c r="Q2192" i="7"/>
  <c r="N2192" i="7"/>
  <c r="R2191" i="7"/>
  <c r="S2191" i="7"/>
  <c r="Q2191" i="7"/>
  <c r="N2191" i="7"/>
  <c r="R2190" i="7"/>
  <c r="S2190" i="7"/>
  <c r="Q2190" i="7"/>
  <c r="N2190" i="7"/>
  <c r="R2189" i="7"/>
  <c r="S2189" i="7"/>
  <c r="Q2189" i="7"/>
  <c r="N2189" i="7"/>
  <c r="R2188" i="7"/>
  <c r="S2188" i="7"/>
  <c r="Q2188" i="7"/>
  <c r="N2188" i="7"/>
  <c r="R2187" i="7"/>
  <c r="S2187" i="7"/>
  <c r="Q2187" i="7"/>
  <c r="N2187" i="7"/>
  <c r="R2186" i="7"/>
  <c r="S2186" i="7"/>
  <c r="Q2186" i="7"/>
  <c r="N2186" i="7"/>
  <c r="R2185" i="7"/>
  <c r="S2185" i="7"/>
  <c r="Q2185" i="7"/>
  <c r="N2185" i="7"/>
  <c r="R2184" i="7"/>
  <c r="S2184" i="7"/>
  <c r="Q2184" i="7"/>
  <c r="N2184" i="7"/>
  <c r="R2183" i="7"/>
  <c r="S2183" i="7"/>
  <c r="Q2183" i="7"/>
  <c r="N2183" i="7"/>
  <c r="R2182" i="7"/>
  <c r="S2182" i="7"/>
  <c r="Q2182" i="7"/>
  <c r="N2182" i="7"/>
  <c r="R2181" i="7"/>
  <c r="S2181" i="7"/>
  <c r="Q2181" i="7"/>
  <c r="N2181" i="7"/>
  <c r="R2180" i="7"/>
  <c r="S2180" i="7"/>
  <c r="Q2180" i="7"/>
  <c r="N2180" i="7"/>
  <c r="R2179" i="7"/>
  <c r="S2179" i="7"/>
  <c r="Q2179" i="7"/>
  <c r="N2179" i="7"/>
  <c r="R2178" i="7"/>
  <c r="S2178" i="7"/>
  <c r="Q2178" i="7"/>
  <c r="N2178" i="7"/>
  <c r="R2177" i="7"/>
  <c r="S2177" i="7"/>
  <c r="Q2177" i="7"/>
  <c r="N2177" i="7"/>
  <c r="R2176" i="7"/>
  <c r="S2176" i="7"/>
  <c r="Q2176" i="7"/>
  <c r="N2176" i="7"/>
  <c r="R2175" i="7"/>
  <c r="S2175" i="7"/>
  <c r="Q2175" i="7"/>
  <c r="N2175" i="7"/>
  <c r="R2174" i="7"/>
  <c r="S2174" i="7"/>
  <c r="Q2174" i="7"/>
  <c r="N2174" i="7"/>
  <c r="R2173" i="7"/>
  <c r="S2173" i="7"/>
  <c r="Q2173" i="7"/>
  <c r="N2173" i="7"/>
  <c r="R2172" i="7"/>
  <c r="S2172" i="7"/>
  <c r="Q2172" i="7"/>
  <c r="N2172" i="7"/>
  <c r="R2171" i="7"/>
  <c r="S2171" i="7"/>
  <c r="Q2171" i="7"/>
  <c r="N2171" i="7"/>
  <c r="R2170" i="7"/>
  <c r="S2170" i="7"/>
  <c r="Q2170" i="7"/>
  <c r="N2170" i="7"/>
  <c r="R2169" i="7"/>
  <c r="S2169" i="7"/>
  <c r="Q2169" i="7"/>
  <c r="N2169" i="7"/>
  <c r="R2168" i="7"/>
  <c r="S2168" i="7"/>
  <c r="Q2168" i="7"/>
  <c r="N2168" i="7"/>
  <c r="R2167" i="7"/>
  <c r="S2167" i="7"/>
  <c r="Q2167" i="7"/>
  <c r="N2167" i="7"/>
  <c r="R2166" i="7"/>
  <c r="S2166" i="7"/>
  <c r="Q2166" i="7"/>
  <c r="N2166" i="7"/>
  <c r="R2165" i="7"/>
  <c r="S2165" i="7"/>
  <c r="Q2165" i="7"/>
  <c r="N2165" i="7"/>
  <c r="R2164" i="7"/>
  <c r="S2164" i="7"/>
  <c r="Q2164" i="7"/>
  <c r="N2164" i="7"/>
  <c r="R2163" i="7"/>
  <c r="S2163" i="7"/>
  <c r="Q2163" i="7"/>
  <c r="N2163" i="7"/>
  <c r="R2162" i="7"/>
  <c r="S2162" i="7"/>
  <c r="Q2162" i="7"/>
  <c r="N2162" i="7"/>
  <c r="R2161" i="7"/>
  <c r="S2161" i="7"/>
  <c r="Q2161" i="7"/>
  <c r="N2161" i="7"/>
  <c r="R2160" i="7"/>
  <c r="S2160" i="7"/>
  <c r="Q2160" i="7"/>
  <c r="N2160" i="7"/>
  <c r="R2159" i="7"/>
  <c r="S2159" i="7"/>
  <c r="Q2159" i="7"/>
  <c r="N2159" i="7"/>
  <c r="R2158" i="7"/>
  <c r="S2158" i="7"/>
  <c r="Q2158" i="7"/>
  <c r="N2158" i="7"/>
  <c r="R2157" i="7"/>
  <c r="S2157" i="7"/>
  <c r="Q2157" i="7"/>
  <c r="N2157" i="7"/>
  <c r="R2156" i="7"/>
  <c r="S2156" i="7"/>
  <c r="Q2156" i="7"/>
  <c r="N2156" i="7"/>
  <c r="R2155" i="7"/>
  <c r="S2155" i="7"/>
  <c r="Q2155" i="7"/>
  <c r="N2155" i="7"/>
  <c r="R2154" i="7"/>
  <c r="S2154" i="7"/>
  <c r="Q2154" i="7"/>
  <c r="N2154" i="7"/>
  <c r="R2153" i="7"/>
  <c r="S2153" i="7"/>
  <c r="Q2153" i="7"/>
  <c r="N2153" i="7"/>
  <c r="R2152" i="7"/>
  <c r="S2152" i="7"/>
  <c r="Q2152" i="7"/>
  <c r="N2152" i="7"/>
  <c r="R2151" i="7"/>
  <c r="S2151" i="7"/>
  <c r="Q2151" i="7"/>
  <c r="N2151" i="7"/>
  <c r="R2150" i="7"/>
  <c r="S2150" i="7"/>
  <c r="Q2150" i="7"/>
  <c r="N2150" i="7"/>
  <c r="R2149" i="7"/>
  <c r="S2149" i="7"/>
  <c r="Q2149" i="7"/>
  <c r="N2149" i="7"/>
  <c r="R2148" i="7"/>
  <c r="S2148" i="7"/>
  <c r="Q2148" i="7"/>
  <c r="N2148" i="7"/>
  <c r="R2147" i="7"/>
  <c r="S2147" i="7"/>
  <c r="Q2147" i="7"/>
  <c r="N2147" i="7"/>
  <c r="R2146" i="7"/>
  <c r="S2146" i="7"/>
  <c r="Q2146" i="7"/>
  <c r="N2146" i="7"/>
  <c r="R2145" i="7"/>
  <c r="S2145" i="7"/>
  <c r="Q2145" i="7"/>
  <c r="N2145" i="7"/>
  <c r="R2144" i="7"/>
  <c r="S2144" i="7"/>
  <c r="Q2144" i="7"/>
  <c r="N2144" i="7"/>
  <c r="R2143" i="7"/>
  <c r="S2143" i="7"/>
  <c r="Q2143" i="7"/>
  <c r="N2143" i="7"/>
  <c r="R2142" i="7"/>
  <c r="S2142" i="7"/>
  <c r="Q2142" i="7"/>
  <c r="N2142" i="7"/>
  <c r="R2141" i="7"/>
  <c r="S2141" i="7"/>
  <c r="Q2141" i="7"/>
  <c r="N2141" i="7"/>
  <c r="R2140" i="7"/>
  <c r="S2140" i="7"/>
  <c r="Q2140" i="7"/>
  <c r="N2140" i="7"/>
  <c r="R2139" i="7"/>
  <c r="S2139" i="7"/>
  <c r="Q2139" i="7"/>
  <c r="N2139" i="7"/>
  <c r="R2138" i="7"/>
  <c r="S2138" i="7"/>
  <c r="Q2138" i="7"/>
  <c r="N2138" i="7"/>
  <c r="R2137" i="7"/>
  <c r="S2137" i="7"/>
  <c r="Q2137" i="7"/>
  <c r="N2137" i="7"/>
  <c r="R2136" i="7"/>
  <c r="S2136" i="7"/>
  <c r="Q2136" i="7"/>
  <c r="N2136" i="7"/>
  <c r="R2135" i="7"/>
  <c r="S2135" i="7"/>
  <c r="Q2135" i="7"/>
  <c r="N2135" i="7"/>
  <c r="R2134" i="7"/>
  <c r="S2134" i="7"/>
  <c r="Q2134" i="7"/>
  <c r="N2134" i="7"/>
  <c r="R2133" i="7"/>
  <c r="S2133" i="7"/>
  <c r="Q2133" i="7"/>
  <c r="N2133" i="7"/>
  <c r="R2132" i="7"/>
  <c r="S2132" i="7"/>
  <c r="Q2132" i="7"/>
  <c r="N2132" i="7"/>
  <c r="R2131" i="7"/>
  <c r="S2131" i="7"/>
  <c r="Q2131" i="7"/>
  <c r="N2131" i="7"/>
  <c r="R2130" i="7"/>
  <c r="S2130" i="7"/>
  <c r="Q2130" i="7"/>
  <c r="N2130" i="7"/>
  <c r="R2129" i="7"/>
  <c r="S2129" i="7"/>
  <c r="Q2129" i="7"/>
  <c r="N2129" i="7"/>
  <c r="R2128" i="7"/>
  <c r="S2128" i="7"/>
  <c r="Q2128" i="7"/>
  <c r="N2128" i="7"/>
  <c r="R2127" i="7"/>
  <c r="S2127" i="7"/>
  <c r="Q2127" i="7"/>
  <c r="N2127" i="7"/>
  <c r="R2126" i="7"/>
  <c r="S2126" i="7"/>
  <c r="Q2126" i="7"/>
  <c r="N2126" i="7"/>
  <c r="R2125" i="7"/>
  <c r="S2125" i="7"/>
  <c r="Q2125" i="7"/>
  <c r="N2125" i="7"/>
  <c r="R2124" i="7"/>
  <c r="S2124" i="7"/>
  <c r="Q2124" i="7"/>
  <c r="N2124" i="7"/>
  <c r="R2123" i="7"/>
  <c r="S2123" i="7"/>
  <c r="Q2123" i="7"/>
  <c r="N2123" i="7"/>
  <c r="R2122" i="7"/>
  <c r="S2122" i="7"/>
  <c r="Q2122" i="7"/>
  <c r="N2122" i="7"/>
  <c r="R2121" i="7"/>
  <c r="S2121" i="7"/>
  <c r="Q2121" i="7"/>
  <c r="N2121" i="7"/>
  <c r="R2120" i="7"/>
  <c r="S2120" i="7"/>
  <c r="Q2120" i="7"/>
  <c r="N2120" i="7"/>
  <c r="R2119" i="7"/>
  <c r="S2119" i="7"/>
  <c r="Q2119" i="7"/>
  <c r="N2119" i="7"/>
  <c r="R2118" i="7"/>
  <c r="S2118" i="7"/>
  <c r="Q2118" i="7"/>
  <c r="N2118" i="7"/>
  <c r="R2117" i="7"/>
  <c r="S2117" i="7"/>
  <c r="Q2117" i="7"/>
  <c r="N2117" i="7"/>
  <c r="R2116" i="7"/>
  <c r="S2116" i="7"/>
  <c r="Q2116" i="7"/>
  <c r="N2116" i="7"/>
  <c r="R2115" i="7"/>
  <c r="S2115" i="7"/>
  <c r="Q2115" i="7"/>
  <c r="N2115" i="7"/>
  <c r="R2114" i="7"/>
  <c r="S2114" i="7"/>
  <c r="Q2114" i="7"/>
  <c r="N2114" i="7"/>
  <c r="R2113" i="7"/>
  <c r="S2113" i="7"/>
  <c r="Q2113" i="7"/>
  <c r="N2113" i="7"/>
  <c r="R2112" i="7"/>
  <c r="S2112" i="7"/>
  <c r="Q2112" i="7"/>
  <c r="N2112" i="7"/>
  <c r="R2111" i="7"/>
  <c r="S2111" i="7"/>
  <c r="Q2111" i="7"/>
  <c r="N2111" i="7"/>
  <c r="R2110" i="7"/>
  <c r="S2110" i="7"/>
  <c r="Q2110" i="7"/>
  <c r="N2110" i="7"/>
  <c r="R2109" i="7"/>
  <c r="S2109" i="7"/>
  <c r="Q2109" i="7"/>
  <c r="N2109" i="7"/>
  <c r="R2108" i="7"/>
  <c r="S2108" i="7"/>
  <c r="Q2108" i="7"/>
  <c r="N2108" i="7"/>
  <c r="R2107" i="7"/>
  <c r="S2107" i="7"/>
  <c r="Q2107" i="7"/>
  <c r="N2107" i="7"/>
  <c r="R2106" i="7"/>
  <c r="S2106" i="7"/>
  <c r="Q2106" i="7"/>
  <c r="N2106" i="7"/>
  <c r="R2105" i="7"/>
  <c r="S2105" i="7"/>
  <c r="Q2105" i="7"/>
  <c r="N2105" i="7"/>
  <c r="R2104" i="7"/>
  <c r="S2104" i="7"/>
  <c r="Q2104" i="7"/>
  <c r="N2104" i="7"/>
  <c r="R2103" i="7"/>
  <c r="S2103" i="7"/>
  <c r="Q2103" i="7"/>
  <c r="N2103" i="7"/>
  <c r="R2102" i="7"/>
  <c r="S2102" i="7"/>
  <c r="Q2102" i="7"/>
  <c r="N2102" i="7"/>
  <c r="R2101" i="7"/>
  <c r="S2101" i="7"/>
  <c r="Q2101" i="7"/>
  <c r="N2101" i="7"/>
  <c r="R2100" i="7"/>
  <c r="S2100" i="7"/>
  <c r="Q2100" i="7"/>
  <c r="N2100" i="7"/>
  <c r="R2099" i="7"/>
  <c r="S2099" i="7"/>
  <c r="Q2099" i="7"/>
  <c r="N2099" i="7"/>
  <c r="R2098" i="7"/>
  <c r="S2098" i="7"/>
  <c r="Q2098" i="7"/>
  <c r="N2098" i="7"/>
  <c r="R2097" i="7"/>
  <c r="S2097" i="7"/>
  <c r="Q2097" i="7"/>
  <c r="N2097" i="7"/>
  <c r="R2096" i="7"/>
  <c r="S2096" i="7"/>
  <c r="Q2096" i="7"/>
  <c r="N2096" i="7"/>
  <c r="R2095" i="7"/>
  <c r="S2095" i="7"/>
  <c r="Q2095" i="7"/>
  <c r="N2095" i="7"/>
  <c r="R2094" i="7"/>
  <c r="S2094" i="7"/>
  <c r="Q2094" i="7"/>
  <c r="N2094" i="7"/>
  <c r="R2093" i="7"/>
  <c r="S2093" i="7"/>
  <c r="Q2093" i="7"/>
  <c r="N2093" i="7"/>
  <c r="R2092" i="7"/>
  <c r="S2092" i="7"/>
  <c r="Q2092" i="7"/>
  <c r="N2092" i="7"/>
  <c r="R2091" i="7"/>
  <c r="S2091" i="7"/>
  <c r="Q2091" i="7"/>
  <c r="N2091" i="7"/>
  <c r="R2090" i="7"/>
  <c r="S2090" i="7"/>
  <c r="Q2090" i="7"/>
  <c r="N2090" i="7"/>
  <c r="R2089" i="7"/>
  <c r="S2089" i="7"/>
  <c r="Q2089" i="7"/>
  <c r="N2089" i="7"/>
  <c r="R2088" i="7"/>
  <c r="S2088" i="7"/>
  <c r="Q2088" i="7"/>
  <c r="N2088" i="7"/>
  <c r="R2087" i="7"/>
  <c r="S2087" i="7"/>
  <c r="Q2087" i="7"/>
  <c r="N2087" i="7"/>
  <c r="R2086" i="7"/>
  <c r="S2086" i="7"/>
  <c r="Q2086" i="7"/>
  <c r="N2086" i="7"/>
  <c r="R2085" i="7"/>
  <c r="S2085" i="7"/>
  <c r="Q2085" i="7"/>
  <c r="N2085" i="7"/>
  <c r="R2084" i="7"/>
  <c r="S2084" i="7"/>
  <c r="Q2084" i="7"/>
  <c r="N2084" i="7"/>
  <c r="R2083" i="7"/>
  <c r="S2083" i="7"/>
  <c r="Q2083" i="7"/>
  <c r="N2083" i="7"/>
  <c r="R2082" i="7"/>
  <c r="S2082" i="7"/>
  <c r="Q2082" i="7"/>
  <c r="N2082" i="7"/>
  <c r="R2081" i="7"/>
  <c r="S2081" i="7"/>
  <c r="Q2081" i="7"/>
  <c r="N2081" i="7"/>
  <c r="R2080" i="7"/>
  <c r="S2080" i="7"/>
  <c r="Q2080" i="7"/>
  <c r="N2080" i="7"/>
  <c r="R2079" i="7"/>
  <c r="S2079" i="7"/>
  <c r="Q2079" i="7"/>
  <c r="N2079" i="7"/>
  <c r="R2078" i="7"/>
  <c r="S2078" i="7"/>
  <c r="Q2078" i="7"/>
  <c r="N2078" i="7"/>
  <c r="R2077" i="7"/>
  <c r="S2077" i="7"/>
  <c r="Q2077" i="7"/>
  <c r="N2077" i="7"/>
  <c r="R2076" i="7"/>
  <c r="S2076" i="7"/>
  <c r="Q2076" i="7"/>
  <c r="N2076" i="7"/>
  <c r="R2075" i="7"/>
  <c r="S2075" i="7"/>
  <c r="Q2075" i="7"/>
  <c r="N2075" i="7"/>
  <c r="R2074" i="7"/>
  <c r="S2074" i="7"/>
  <c r="Q2074" i="7"/>
  <c r="N2074" i="7"/>
  <c r="R2073" i="7"/>
  <c r="S2073" i="7"/>
  <c r="Q2073" i="7"/>
  <c r="N2073" i="7"/>
  <c r="R2072" i="7"/>
  <c r="S2072" i="7"/>
  <c r="Q2072" i="7"/>
  <c r="N2072" i="7"/>
  <c r="R2071" i="7"/>
  <c r="S2071" i="7"/>
  <c r="Q2071" i="7"/>
  <c r="N2071" i="7"/>
  <c r="R2070" i="7"/>
  <c r="S2070" i="7"/>
  <c r="Q2070" i="7"/>
  <c r="N2070" i="7"/>
  <c r="R2069" i="7"/>
  <c r="S2069" i="7"/>
  <c r="Q2069" i="7"/>
  <c r="N2069" i="7"/>
  <c r="R2068" i="7"/>
  <c r="S2068" i="7"/>
  <c r="Q2068" i="7"/>
  <c r="N2068" i="7"/>
  <c r="R2067" i="7"/>
  <c r="S2067" i="7"/>
  <c r="Q2067" i="7"/>
  <c r="N2067" i="7"/>
  <c r="R2066" i="7"/>
  <c r="S2066" i="7"/>
  <c r="Q2066" i="7"/>
  <c r="N2066" i="7"/>
  <c r="R2065" i="7"/>
  <c r="S2065" i="7"/>
  <c r="Q2065" i="7"/>
  <c r="N2065" i="7"/>
  <c r="R2064" i="7"/>
  <c r="S2064" i="7"/>
  <c r="Q2064" i="7"/>
  <c r="N2064" i="7"/>
  <c r="R2063" i="7"/>
  <c r="S2063" i="7"/>
  <c r="Q2063" i="7"/>
  <c r="N2063" i="7"/>
  <c r="R2062" i="7"/>
  <c r="S2062" i="7"/>
  <c r="Q2062" i="7"/>
  <c r="N2062" i="7"/>
  <c r="R2061" i="7"/>
  <c r="S2061" i="7"/>
  <c r="Q2061" i="7"/>
  <c r="N2061" i="7"/>
  <c r="R2060" i="7"/>
  <c r="S2060" i="7"/>
  <c r="Q2060" i="7"/>
  <c r="N2060" i="7"/>
  <c r="R2059" i="7"/>
  <c r="S2059" i="7"/>
  <c r="Q2059" i="7"/>
  <c r="N2059" i="7"/>
  <c r="R2058" i="7"/>
  <c r="S2058" i="7"/>
  <c r="Q2058" i="7"/>
  <c r="N2058" i="7"/>
  <c r="R2057" i="7"/>
  <c r="S2057" i="7"/>
  <c r="Q2057" i="7"/>
  <c r="N2057" i="7"/>
  <c r="R2056" i="7"/>
  <c r="S2056" i="7"/>
  <c r="Q2056" i="7"/>
  <c r="N2056" i="7"/>
  <c r="R2055" i="7"/>
  <c r="S2055" i="7"/>
  <c r="Q2055" i="7"/>
  <c r="N2055" i="7"/>
  <c r="R2054" i="7"/>
  <c r="S2054" i="7"/>
  <c r="Q2054" i="7"/>
  <c r="N2054" i="7"/>
  <c r="R2053" i="7"/>
  <c r="S2053" i="7"/>
  <c r="Q2053" i="7"/>
  <c r="N2053" i="7"/>
  <c r="R2052" i="7"/>
  <c r="S2052" i="7"/>
  <c r="Q2052" i="7"/>
  <c r="N2052" i="7"/>
  <c r="R2051" i="7"/>
  <c r="S2051" i="7"/>
  <c r="Q2051" i="7"/>
  <c r="N2051" i="7"/>
  <c r="R2050" i="7"/>
  <c r="S2050" i="7"/>
  <c r="Q2050" i="7"/>
  <c r="N2050" i="7"/>
  <c r="R2049" i="7"/>
  <c r="S2049" i="7"/>
  <c r="Q2049" i="7"/>
  <c r="N2049" i="7"/>
  <c r="R2048" i="7"/>
  <c r="S2048" i="7"/>
  <c r="Q2048" i="7"/>
  <c r="N2048" i="7"/>
  <c r="R2047" i="7"/>
  <c r="S2047" i="7"/>
  <c r="Q2047" i="7"/>
  <c r="N2047" i="7"/>
  <c r="R2046" i="7"/>
  <c r="S2046" i="7"/>
  <c r="Q2046" i="7"/>
  <c r="N2046" i="7"/>
  <c r="R2045" i="7"/>
  <c r="S2045" i="7"/>
  <c r="Q2045" i="7"/>
  <c r="N2045" i="7"/>
  <c r="R2044" i="7"/>
  <c r="S2044" i="7"/>
  <c r="Q2044" i="7"/>
  <c r="N2044" i="7"/>
  <c r="R2043" i="7"/>
  <c r="S2043" i="7"/>
  <c r="Q2043" i="7"/>
  <c r="N2043" i="7"/>
  <c r="R2042" i="7"/>
  <c r="S2042" i="7"/>
  <c r="Q2042" i="7"/>
  <c r="N2042" i="7"/>
  <c r="R2041" i="7"/>
  <c r="S2041" i="7"/>
  <c r="Q2041" i="7"/>
  <c r="N2041" i="7"/>
  <c r="R2040" i="7"/>
  <c r="S2040" i="7"/>
  <c r="Q2040" i="7"/>
  <c r="N2040" i="7"/>
  <c r="R2039" i="7"/>
  <c r="S2039" i="7"/>
  <c r="Q2039" i="7"/>
  <c r="N2039" i="7"/>
  <c r="R2038" i="7"/>
  <c r="S2038" i="7"/>
  <c r="Q2038" i="7"/>
  <c r="N2038" i="7"/>
  <c r="R2037" i="7"/>
  <c r="S2037" i="7"/>
  <c r="Q2037" i="7"/>
  <c r="N2037" i="7"/>
  <c r="R2036" i="7"/>
  <c r="S2036" i="7"/>
  <c r="Q2036" i="7"/>
  <c r="N2036" i="7"/>
  <c r="R2035" i="7"/>
  <c r="S2035" i="7"/>
  <c r="Q2035" i="7"/>
  <c r="N2035" i="7"/>
  <c r="R2034" i="7"/>
  <c r="S2034" i="7"/>
  <c r="Q2034" i="7"/>
  <c r="N2034" i="7"/>
  <c r="R2033" i="7"/>
  <c r="S2033" i="7"/>
  <c r="Q2033" i="7"/>
  <c r="N2033" i="7"/>
  <c r="R2032" i="7"/>
  <c r="S2032" i="7"/>
  <c r="Q2032" i="7"/>
  <c r="N2032" i="7"/>
  <c r="R2031" i="7"/>
  <c r="S2031" i="7"/>
  <c r="Q2031" i="7"/>
  <c r="N2031" i="7"/>
  <c r="R2030" i="7"/>
  <c r="S2030" i="7"/>
  <c r="Q2030" i="7"/>
  <c r="N2030" i="7"/>
  <c r="R2029" i="7"/>
  <c r="S2029" i="7"/>
  <c r="Q2029" i="7"/>
  <c r="N2029" i="7"/>
  <c r="R2028" i="7"/>
  <c r="S2028" i="7"/>
  <c r="Q2028" i="7"/>
  <c r="N2028" i="7"/>
  <c r="R2027" i="7"/>
  <c r="S2027" i="7"/>
  <c r="Q2027" i="7"/>
  <c r="N2027" i="7"/>
  <c r="R2026" i="7"/>
  <c r="S2026" i="7"/>
  <c r="Q2026" i="7"/>
  <c r="N2026" i="7"/>
  <c r="R2025" i="7"/>
  <c r="S2025" i="7"/>
  <c r="Q2025" i="7"/>
  <c r="N2025" i="7"/>
  <c r="R2024" i="7"/>
  <c r="S2024" i="7"/>
  <c r="Q2024" i="7"/>
  <c r="N2024" i="7"/>
  <c r="R2023" i="7"/>
  <c r="S2023" i="7"/>
  <c r="Q2023" i="7"/>
  <c r="N2023" i="7"/>
  <c r="R2022" i="7"/>
  <c r="S2022" i="7"/>
  <c r="Q2022" i="7"/>
  <c r="N2022" i="7"/>
  <c r="R2021" i="7"/>
  <c r="S2021" i="7"/>
  <c r="Q2021" i="7"/>
  <c r="N2021" i="7"/>
  <c r="R2020" i="7"/>
  <c r="S2020" i="7"/>
  <c r="Q2020" i="7"/>
  <c r="N2020" i="7"/>
  <c r="R2019" i="7"/>
  <c r="S2019" i="7"/>
  <c r="Q2019" i="7"/>
  <c r="N2019" i="7"/>
  <c r="R2018" i="7"/>
  <c r="S2018" i="7"/>
  <c r="Q2018" i="7"/>
  <c r="N2018" i="7"/>
  <c r="R2017" i="7"/>
  <c r="S2017" i="7"/>
  <c r="Q2017" i="7"/>
  <c r="N2017" i="7"/>
  <c r="R2016" i="7"/>
  <c r="S2016" i="7"/>
  <c r="Q2016" i="7"/>
  <c r="N2016" i="7"/>
  <c r="R2015" i="7"/>
  <c r="S2015" i="7"/>
  <c r="Q2015" i="7"/>
  <c r="N2015" i="7"/>
  <c r="R2014" i="7"/>
  <c r="S2014" i="7"/>
  <c r="Q2014" i="7"/>
  <c r="N2014" i="7"/>
  <c r="R2013" i="7"/>
  <c r="S2013" i="7"/>
  <c r="Q2013" i="7"/>
  <c r="N2013" i="7"/>
  <c r="R2012" i="7"/>
  <c r="S2012" i="7"/>
  <c r="Q2012" i="7"/>
  <c r="N2012" i="7"/>
  <c r="R2011" i="7"/>
  <c r="S2011" i="7"/>
  <c r="Q2011" i="7"/>
  <c r="N2011" i="7"/>
  <c r="R2010" i="7"/>
  <c r="S2010" i="7"/>
  <c r="Q2010" i="7"/>
  <c r="N2010" i="7"/>
  <c r="R2009" i="7"/>
  <c r="S2009" i="7"/>
  <c r="Q2009" i="7"/>
  <c r="N2009" i="7"/>
  <c r="R2008" i="7"/>
  <c r="S2008" i="7"/>
  <c r="Q2008" i="7"/>
  <c r="N2008" i="7"/>
  <c r="R2007" i="7"/>
  <c r="S2007" i="7"/>
  <c r="Q2007" i="7"/>
  <c r="N2007" i="7"/>
  <c r="R2006" i="7"/>
  <c r="S2006" i="7"/>
  <c r="Q2006" i="7"/>
  <c r="N2006" i="7"/>
  <c r="R2005" i="7"/>
  <c r="S2005" i="7"/>
  <c r="Q2005" i="7"/>
  <c r="N2005" i="7"/>
  <c r="R2004" i="7"/>
  <c r="S2004" i="7"/>
  <c r="Q2004" i="7"/>
  <c r="N2004" i="7"/>
  <c r="R2003" i="7"/>
  <c r="S2003" i="7"/>
  <c r="Q2003" i="7"/>
  <c r="N2003" i="7"/>
  <c r="R2002" i="7"/>
  <c r="S2002" i="7"/>
  <c r="Q2002" i="7"/>
  <c r="N2002" i="7"/>
  <c r="R2001" i="7"/>
  <c r="S2001" i="7"/>
  <c r="Q2001" i="7"/>
  <c r="N2001" i="7"/>
  <c r="R2000" i="7"/>
  <c r="S2000" i="7"/>
  <c r="Q2000" i="7"/>
  <c r="N2000" i="7"/>
  <c r="R1999" i="7"/>
  <c r="S1999" i="7"/>
  <c r="Q1999" i="7"/>
  <c r="N1999" i="7"/>
  <c r="R1998" i="7"/>
  <c r="S1998" i="7"/>
  <c r="Q1998" i="7"/>
  <c r="N1998" i="7"/>
  <c r="R1997" i="7"/>
  <c r="S1997" i="7"/>
  <c r="Q1997" i="7"/>
  <c r="N1997" i="7"/>
  <c r="R1996" i="7"/>
  <c r="S1996" i="7"/>
  <c r="Q1996" i="7"/>
  <c r="N1996" i="7"/>
  <c r="R1995" i="7"/>
  <c r="S1995" i="7"/>
  <c r="Q1995" i="7"/>
  <c r="N1995" i="7"/>
  <c r="R1994" i="7"/>
  <c r="S1994" i="7"/>
  <c r="Q1994" i="7"/>
  <c r="N1994" i="7"/>
  <c r="R1993" i="7"/>
  <c r="S1993" i="7"/>
  <c r="Q1993" i="7"/>
  <c r="N1993" i="7"/>
  <c r="R1992" i="7"/>
  <c r="S1992" i="7"/>
  <c r="Q1992" i="7"/>
  <c r="N1992" i="7"/>
  <c r="R1991" i="7"/>
  <c r="S1991" i="7"/>
  <c r="Q1991" i="7"/>
  <c r="N1991" i="7"/>
  <c r="R1990" i="7"/>
  <c r="S1990" i="7"/>
  <c r="Q1990" i="7"/>
  <c r="N1990" i="7"/>
  <c r="R1989" i="7"/>
  <c r="S1989" i="7"/>
  <c r="Q1989" i="7"/>
  <c r="N1989" i="7"/>
  <c r="R1988" i="7"/>
  <c r="S1988" i="7"/>
  <c r="Q1988" i="7"/>
  <c r="N1988" i="7"/>
  <c r="R1987" i="7"/>
  <c r="S1987" i="7"/>
  <c r="Q1987" i="7"/>
  <c r="N1987" i="7"/>
  <c r="R1986" i="7"/>
  <c r="S1986" i="7"/>
  <c r="Q1986" i="7"/>
  <c r="N1986" i="7"/>
  <c r="R1985" i="7"/>
  <c r="S1985" i="7"/>
  <c r="Q1985" i="7"/>
  <c r="N1985" i="7"/>
  <c r="R1984" i="7"/>
  <c r="S1984" i="7"/>
  <c r="Q1984" i="7"/>
  <c r="N1984" i="7"/>
  <c r="R1983" i="7"/>
  <c r="S1983" i="7"/>
  <c r="Q1983" i="7"/>
  <c r="N1983" i="7"/>
  <c r="R1982" i="7"/>
  <c r="S1982" i="7"/>
  <c r="Q1982" i="7"/>
  <c r="N1982" i="7"/>
  <c r="R1981" i="7"/>
  <c r="S1981" i="7"/>
  <c r="Q1981" i="7"/>
  <c r="N1981" i="7"/>
  <c r="R1980" i="7"/>
  <c r="S1980" i="7"/>
  <c r="Q1980" i="7"/>
  <c r="N1980" i="7"/>
  <c r="R1979" i="7"/>
  <c r="S1979" i="7"/>
  <c r="Q1979" i="7"/>
  <c r="N1979" i="7"/>
  <c r="R1978" i="7"/>
  <c r="S1978" i="7"/>
  <c r="Q1978" i="7"/>
  <c r="N1978" i="7"/>
  <c r="R1977" i="7"/>
  <c r="S1977" i="7"/>
  <c r="Q1977" i="7"/>
  <c r="N1977" i="7"/>
  <c r="R1976" i="7"/>
  <c r="S1976" i="7"/>
  <c r="Q1976" i="7"/>
  <c r="N1976" i="7"/>
  <c r="R1975" i="7"/>
  <c r="S1975" i="7"/>
  <c r="Q1975" i="7"/>
  <c r="N1975" i="7"/>
  <c r="R1974" i="7"/>
  <c r="S1974" i="7"/>
  <c r="Q1974" i="7"/>
  <c r="N1974" i="7"/>
  <c r="R1973" i="7"/>
  <c r="S1973" i="7"/>
  <c r="Q1973" i="7"/>
  <c r="N1973" i="7"/>
  <c r="R1972" i="7"/>
  <c r="S1972" i="7"/>
  <c r="Q1972" i="7"/>
  <c r="N1972" i="7"/>
  <c r="R1971" i="7"/>
  <c r="S1971" i="7"/>
  <c r="Q1971" i="7"/>
  <c r="N1971" i="7"/>
  <c r="R1970" i="7"/>
  <c r="S1970" i="7"/>
  <c r="Q1970" i="7"/>
  <c r="N1970" i="7"/>
  <c r="R1969" i="7"/>
  <c r="S1969" i="7"/>
  <c r="Q1969" i="7"/>
  <c r="N1969" i="7"/>
  <c r="R1968" i="7"/>
  <c r="S1968" i="7"/>
  <c r="Q1968" i="7"/>
  <c r="N1968" i="7"/>
  <c r="R1967" i="7"/>
  <c r="S1967" i="7"/>
  <c r="Q1967" i="7"/>
  <c r="N1967" i="7"/>
  <c r="R1966" i="7"/>
  <c r="S1966" i="7"/>
  <c r="Q1966" i="7"/>
  <c r="N1966" i="7"/>
  <c r="R1965" i="7"/>
  <c r="S1965" i="7"/>
  <c r="Q1965" i="7"/>
  <c r="N1965" i="7"/>
  <c r="R1964" i="7"/>
  <c r="S1964" i="7"/>
  <c r="Q1964" i="7"/>
  <c r="N1964" i="7"/>
  <c r="R1963" i="7"/>
  <c r="S1963" i="7"/>
  <c r="Q1963" i="7"/>
  <c r="N1963" i="7"/>
  <c r="R1962" i="7"/>
  <c r="S1962" i="7"/>
  <c r="Q1962" i="7"/>
  <c r="N1962" i="7"/>
  <c r="R1961" i="7"/>
  <c r="S1961" i="7"/>
  <c r="Q1961" i="7"/>
  <c r="N1961" i="7"/>
  <c r="R1960" i="7"/>
  <c r="S1960" i="7"/>
  <c r="Q1960" i="7"/>
  <c r="N1960" i="7"/>
  <c r="R1959" i="7"/>
  <c r="S1959" i="7"/>
  <c r="Q1959" i="7"/>
  <c r="N1959" i="7"/>
  <c r="R1958" i="7"/>
  <c r="S1958" i="7"/>
  <c r="Q1958" i="7"/>
  <c r="N1958" i="7"/>
  <c r="R1957" i="7"/>
  <c r="S1957" i="7"/>
  <c r="Q1957" i="7"/>
  <c r="N1957" i="7"/>
  <c r="R1956" i="7"/>
  <c r="S1956" i="7"/>
  <c r="Q1956" i="7"/>
  <c r="N1956" i="7"/>
  <c r="R1955" i="7"/>
  <c r="S1955" i="7"/>
  <c r="Q1955" i="7"/>
  <c r="N1955" i="7"/>
  <c r="R1954" i="7"/>
  <c r="S1954" i="7"/>
  <c r="Q1954" i="7"/>
  <c r="N1954" i="7"/>
  <c r="R1953" i="7"/>
  <c r="S1953" i="7"/>
  <c r="Q1953" i="7"/>
  <c r="N1953" i="7"/>
  <c r="R1952" i="7"/>
  <c r="S1952" i="7"/>
  <c r="Q1952" i="7"/>
  <c r="N1952" i="7"/>
  <c r="R1951" i="7"/>
  <c r="S1951" i="7"/>
  <c r="Q1951" i="7"/>
  <c r="N1951" i="7"/>
  <c r="R1950" i="7"/>
  <c r="S1950" i="7"/>
  <c r="Q1950" i="7"/>
  <c r="N1950" i="7"/>
  <c r="R1949" i="7"/>
  <c r="S1949" i="7"/>
  <c r="Q1949" i="7"/>
  <c r="N1949" i="7"/>
  <c r="R1948" i="7"/>
  <c r="S1948" i="7"/>
  <c r="Q1948" i="7"/>
  <c r="N1948" i="7"/>
  <c r="R1947" i="7"/>
  <c r="S1947" i="7"/>
  <c r="Q1947" i="7"/>
  <c r="N1947" i="7"/>
  <c r="R1946" i="7"/>
  <c r="S1946" i="7"/>
  <c r="Q1946" i="7"/>
  <c r="N1946" i="7"/>
  <c r="R1945" i="7"/>
  <c r="S1945" i="7"/>
  <c r="Q1945" i="7"/>
  <c r="N1945" i="7"/>
  <c r="R1944" i="7"/>
  <c r="S1944" i="7"/>
  <c r="Q1944" i="7"/>
  <c r="N1944" i="7"/>
  <c r="R1943" i="7"/>
  <c r="S1943" i="7"/>
  <c r="Q1943" i="7"/>
  <c r="N1943" i="7"/>
  <c r="R1942" i="7"/>
  <c r="S1942" i="7"/>
  <c r="Q1942" i="7"/>
  <c r="N1942" i="7"/>
  <c r="R1941" i="7"/>
  <c r="S1941" i="7"/>
  <c r="Q1941" i="7"/>
  <c r="N1941" i="7"/>
  <c r="R1940" i="7"/>
  <c r="S1940" i="7"/>
  <c r="Q1940" i="7"/>
  <c r="N1940" i="7"/>
  <c r="R1939" i="7"/>
  <c r="S1939" i="7"/>
  <c r="Q1939" i="7"/>
  <c r="N1939" i="7"/>
  <c r="R1938" i="7"/>
  <c r="S1938" i="7"/>
  <c r="Q1938" i="7"/>
  <c r="N1938" i="7"/>
  <c r="R1937" i="7"/>
  <c r="S1937" i="7"/>
  <c r="Q1937" i="7"/>
  <c r="N1937" i="7"/>
  <c r="R1936" i="7"/>
  <c r="S1936" i="7"/>
  <c r="Q1936" i="7"/>
  <c r="N1936" i="7"/>
  <c r="R1935" i="7"/>
  <c r="S1935" i="7"/>
  <c r="Q1935" i="7"/>
  <c r="N1935" i="7"/>
  <c r="R1934" i="7"/>
  <c r="S1934" i="7"/>
  <c r="Q1934" i="7"/>
  <c r="N1934" i="7"/>
  <c r="R1933" i="7"/>
  <c r="S1933" i="7"/>
  <c r="Q1933" i="7"/>
  <c r="N1933" i="7"/>
  <c r="R1932" i="7"/>
  <c r="S1932" i="7"/>
  <c r="Q1932" i="7"/>
  <c r="N1932" i="7"/>
  <c r="R1931" i="7"/>
  <c r="S1931" i="7"/>
  <c r="Q1931" i="7"/>
  <c r="N1931" i="7"/>
  <c r="R1930" i="7"/>
  <c r="S1930" i="7"/>
  <c r="Q1930" i="7"/>
  <c r="N1930" i="7"/>
  <c r="R1929" i="7"/>
  <c r="S1929" i="7"/>
  <c r="Q1929" i="7"/>
  <c r="N1929" i="7"/>
  <c r="R1928" i="7"/>
  <c r="S1928" i="7"/>
  <c r="Q1928" i="7"/>
  <c r="N1928" i="7"/>
  <c r="R1927" i="7"/>
  <c r="S1927" i="7"/>
  <c r="Q1927" i="7"/>
  <c r="N1927" i="7"/>
  <c r="R1926" i="7"/>
  <c r="S1926" i="7"/>
  <c r="Q1926" i="7"/>
  <c r="N1926" i="7"/>
  <c r="R1925" i="7"/>
  <c r="S1925" i="7"/>
  <c r="Q1925" i="7"/>
  <c r="N1925" i="7"/>
  <c r="R1924" i="7"/>
  <c r="S1924" i="7"/>
  <c r="Q1924" i="7"/>
  <c r="N1924" i="7"/>
  <c r="R1923" i="7"/>
  <c r="S1923" i="7"/>
  <c r="Q1923" i="7"/>
  <c r="N1923" i="7"/>
  <c r="R1922" i="7"/>
  <c r="S1922" i="7"/>
  <c r="Q1922" i="7"/>
  <c r="N1922" i="7"/>
  <c r="R1921" i="7"/>
  <c r="S1921" i="7"/>
  <c r="Q1921" i="7"/>
  <c r="N1921" i="7"/>
  <c r="R1920" i="7"/>
  <c r="S1920" i="7"/>
  <c r="Q1920" i="7"/>
  <c r="N1920" i="7"/>
  <c r="R1919" i="7"/>
  <c r="S1919" i="7"/>
  <c r="Q1919" i="7"/>
  <c r="N1919" i="7"/>
  <c r="R1918" i="7"/>
  <c r="S1918" i="7"/>
  <c r="Q1918" i="7"/>
  <c r="N1918" i="7"/>
  <c r="R1917" i="7"/>
  <c r="S1917" i="7"/>
  <c r="Q1917" i="7"/>
  <c r="N1917" i="7"/>
  <c r="R1916" i="7"/>
  <c r="S1916" i="7"/>
  <c r="Q1916" i="7"/>
  <c r="N1916" i="7"/>
  <c r="R1915" i="7"/>
  <c r="S1915" i="7"/>
  <c r="Q1915" i="7"/>
  <c r="N1915" i="7"/>
  <c r="R1914" i="7"/>
  <c r="S1914" i="7"/>
  <c r="Q1914" i="7"/>
  <c r="N1914" i="7"/>
  <c r="R1913" i="7"/>
  <c r="S1913" i="7"/>
  <c r="Q1913" i="7"/>
  <c r="N1913" i="7"/>
  <c r="R1912" i="7"/>
  <c r="S1912" i="7"/>
  <c r="Q1912" i="7"/>
  <c r="N1912" i="7"/>
  <c r="R1911" i="7"/>
  <c r="S1911" i="7"/>
  <c r="Q1911" i="7"/>
  <c r="N1911" i="7"/>
  <c r="R1910" i="7"/>
  <c r="S1910" i="7"/>
  <c r="Q1910" i="7"/>
  <c r="N1910" i="7"/>
  <c r="R1909" i="7"/>
  <c r="S1909" i="7"/>
  <c r="Q1909" i="7"/>
  <c r="N1909" i="7"/>
  <c r="R1908" i="7"/>
  <c r="S1908" i="7"/>
  <c r="Q1908" i="7"/>
  <c r="N1908" i="7"/>
  <c r="R1907" i="7"/>
  <c r="S1907" i="7"/>
  <c r="Q1907" i="7"/>
  <c r="N1907" i="7"/>
  <c r="R1906" i="7"/>
  <c r="S1906" i="7"/>
  <c r="Q1906" i="7"/>
  <c r="N1906" i="7"/>
  <c r="R1905" i="7"/>
  <c r="S1905" i="7"/>
  <c r="Q1905" i="7"/>
  <c r="N1905" i="7"/>
  <c r="R1904" i="7"/>
  <c r="S1904" i="7"/>
  <c r="Q1904" i="7"/>
  <c r="N1904" i="7"/>
  <c r="R1903" i="7"/>
  <c r="S1903" i="7"/>
  <c r="Q1903" i="7"/>
  <c r="N1903" i="7"/>
  <c r="R1902" i="7"/>
  <c r="S1902" i="7"/>
  <c r="Q1902" i="7"/>
  <c r="N1902" i="7"/>
  <c r="R1901" i="7"/>
  <c r="S1901" i="7"/>
  <c r="Q1901" i="7"/>
  <c r="N1901" i="7"/>
  <c r="R1900" i="7"/>
  <c r="S1900" i="7"/>
  <c r="Q1900" i="7"/>
  <c r="N1900" i="7"/>
  <c r="R1899" i="7"/>
  <c r="S1899" i="7"/>
  <c r="Q1899" i="7"/>
  <c r="N1899" i="7"/>
  <c r="R1898" i="7"/>
  <c r="S1898" i="7"/>
  <c r="Q1898" i="7"/>
  <c r="N1898" i="7"/>
  <c r="R1897" i="7"/>
  <c r="S1897" i="7"/>
  <c r="Q1897" i="7"/>
  <c r="N1897" i="7"/>
  <c r="R1896" i="7"/>
  <c r="S1896" i="7"/>
  <c r="Q1896" i="7"/>
  <c r="N1896" i="7"/>
  <c r="R1895" i="7"/>
  <c r="S1895" i="7"/>
  <c r="Q1895" i="7"/>
  <c r="N1895" i="7"/>
  <c r="R1894" i="7"/>
  <c r="S1894" i="7"/>
  <c r="Q1894" i="7"/>
  <c r="N1894" i="7"/>
  <c r="R1893" i="7"/>
  <c r="S1893" i="7"/>
  <c r="Q1893" i="7"/>
  <c r="N1893" i="7"/>
  <c r="R1892" i="7"/>
  <c r="S1892" i="7"/>
  <c r="Q1892" i="7"/>
  <c r="N1892" i="7"/>
  <c r="R1891" i="7"/>
  <c r="S1891" i="7"/>
  <c r="Q1891" i="7"/>
  <c r="N1891" i="7"/>
  <c r="R1890" i="7"/>
  <c r="S1890" i="7"/>
  <c r="Q1890" i="7"/>
  <c r="N1890" i="7"/>
  <c r="R1889" i="7"/>
  <c r="S1889" i="7"/>
  <c r="Q1889" i="7"/>
  <c r="N1889" i="7"/>
  <c r="R1888" i="7"/>
  <c r="S1888" i="7"/>
  <c r="Q1888" i="7"/>
  <c r="N1888" i="7"/>
  <c r="R1887" i="7"/>
  <c r="S1887" i="7"/>
  <c r="Q1887" i="7"/>
  <c r="N1887" i="7"/>
  <c r="R1886" i="7"/>
  <c r="S1886" i="7"/>
  <c r="Q1886" i="7"/>
  <c r="N1886" i="7"/>
  <c r="R1885" i="7"/>
  <c r="S1885" i="7"/>
  <c r="Q1885" i="7"/>
  <c r="N1885" i="7"/>
  <c r="R1884" i="7"/>
  <c r="S1884" i="7"/>
  <c r="Q1884" i="7"/>
  <c r="N1884" i="7"/>
  <c r="R1883" i="7"/>
  <c r="S1883" i="7"/>
  <c r="Q1883" i="7"/>
  <c r="N1883" i="7"/>
  <c r="R1882" i="7"/>
  <c r="S1882" i="7"/>
  <c r="Q1882" i="7"/>
  <c r="N1882" i="7"/>
  <c r="R1881" i="7"/>
  <c r="S1881" i="7"/>
  <c r="Q1881" i="7"/>
  <c r="N1881" i="7"/>
  <c r="R1880" i="7"/>
  <c r="S1880" i="7"/>
  <c r="Q1880" i="7"/>
  <c r="N1880" i="7"/>
  <c r="R1879" i="7"/>
  <c r="S1879" i="7"/>
  <c r="Q1879" i="7"/>
  <c r="N1879" i="7"/>
  <c r="R1878" i="7"/>
  <c r="S1878" i="7"/>
  <c r="Q1878" i="7"/>
  <c r="N1878" i="7"/>
  <c r="R1877" i="7"/>
  <c r="S1877" i="7"/>
  <c r="Q1877" i="7"/>
  <c r="N1877" i="7"/>
  <c r="R1876" i="7"/>
  <c r="S1876" i="7"/>
  <c r="Q1876" i="7"/>
  <c r="N1876" i="7"/>
  <c r="R1875" i="7"/>
  <c r="S1875" i="7"/>
  <c r="Q1875" i="7"/>
  <c r="N1875" i="7"/>
  <c r="R1874" i="7"/>
  <c r="S1874" i="7"/>
  <c r="Q1874" i="7"/>
  <c r="N1874" i="7"/>
  <c r="R1873" i="7"/>
  <c r="S1873" i="7"/>
  <c r="Q1873" i="7"/>
  <c r="N1873" i="7"/>
  <c r="R1872" i="7"/>
  <c r="S1872" i="7"/>
  <c r="Q1872" i="7"/>
  <c r="N1872" i="7"/>
  <c r="R1871" i="7"/>
  <c r="S1871" i="7"/>
  <c r="Q1871" i="7"/>
  <c r="N1871" i="7"/>
  <c r="R1870" i="7"/>
  <c r="S1870" i="7"/>
  <c r="Q1870" i="7"/>
  <c r="N1870" i="7"/>
  <c r="R1869" i="7"/>
  <c r="S1869" i="7"/>
  <c r="Q1869" i="7"/>
  <c r="N1869" i="7"/>
  <c r="R1868" i="7"/>
  <c r="S1868" i="7"/>
  <c r="Q1868" i="7"/>
  <c r="N1868" i="7"/>
  <c r="R1867" i="7"/>
  <c r="S1867" i="7"/>
  <c r="Q1867" i="7"/>
  <c r="N1867" i="7"/>
  <c r="R1866" i="7"/>
  <c r="S1866" i="7"/>
  <c r="Q1866" i="7"/>
  <c r="N1866" i="7"/>
  <c r="R1865" i="7"/>
  <c r="S1865" i="7"/>
  <c r="Q1865" i="7"/>
  <c r="N1865" i="7"/>
  <c r="R1864" i="7"/>
  <c r="S1864" i="7"/>
  <c r="Q1864" i="7"/>
  <c r="N1864" i="7"/>
  <c r="R1863" i="7"/>
  <c r="S1863" i="7"/>
  <c r="Q1863" i="7"/>
  <c r="N1863" i="7"/>
  <c r="R1862" i="7"/>
  <c r="S1862" i="7"/>
  <c r="Q1862" i="7"/>
  <c r="N1862" i="7"/>
  <c r="R1861" i="7"/>
  <c r="S1861" i="7"/>
  <c r="Q1861" i="7"/>
  <c r="N1861" i="7"/>
  <c r="R1860" i="7"/>
  <c r="S1860" i="7"/>
  <c r="Q1860" i="7"/>
  <c r="N1860" i="7"/>
  <c r="R1859" i="7"/>
  <c r="S1859" i="7"/>
  <c r="Q1859" i="7"/>
  <c r="N1859" i="7"/>
  <c r="R1858" i="7"/>
  <c r="S1858" i="7"/>
  <c r="Q1858" i="7"/>
  <c r="N1858" i="7"/>
  <c r="R1857" i="7"/>
  <c r="S1857" i="7"/>
  <c r="Q1857" i="7"/>
  <c r="N1857" i="7"/>
  <c r="R1856" i="7"/>
  <c r="S1856" i="7"/>
  <c r="Q1856" i="7"/>
  <c r="N1856" i="7"/>
  <c r="R1855" i="7"/>
  <c r="S1855" i="7"/>
  <c r="Q1855" i="7"/>
  <c r="N1855" i="7"/>
  <c r="R1854" i="7"/>
  <c r="S1854" i="7"/>
  <c r="Q1854" i="7"/>
  <c r="N1854" i="7"/>
  <c r="R1853" i="7"/>
  <c r="S1853" i="7"/>
  <c r="Q1853" i="7"/>
  <c r="N1853" i="7"/>
  <c r="R1852" i="7"/>
  <c r="S1852" i="7"/>
  <c r="Q1852" i="7"/>
  <c r="N1852" i="7"/>
  <c r="R1851" i="7"/>
  <c r="S1851" i="7"/>
  <c r="Q1851" i="7"/>
  <c r="N1851" i="7"/>
  <c r="R1850" i="7"/>
  <c r="S1850" i="7"/>
  <c r="Q1850" i="7"/>
  <c r="N1850" i="7"/>
  <c r="R1849" i="7"/>
  <c r="S1849" i="7"/>
  <c r="Q1849" i="7"/>
  <c r="N1849" i="7"/>
  <c r="R1848" i="7"/>
  <c r="S1848" i="7"/>
  <c r="Q1848" i="7"/>
  <c r="N1848" i="7"/>
  <c r="R1847" i="7"/>
  <c r="S1847" i="7"/>
  <c r="Q1847" i="7"/>
  <c r="N1847" i="7"/>
  <c r="R1846" i="7"/>
  <c r="S1846" i="7"/>
  <c r="Q1846" i="7"/>
  <c r="N1846" i="7"/>
  <c r="R1845" i="7"/>
  <c r="S1845" i="7"/>
  <c r="Q1845" i="7"/>
  <c r="N1845" i="7"/>
  <c r="R1844" i="7"/>
  <c r="S1844" i="7"/>
  <c r="Q1844" i="7"/>
  <c r="N1844" i="7"/>
  <c r="R1843" i="7"/>
  <c r="S1843" i="7"/>
  <c r="Q1843" i="7"/>
  <c r="N1843" i="7"/>
  <c r="R1842" i="7"/>
  <c r="S1842" i="7"/>
  <c r="Q1842" i="7"/>
  <c r="N1842" i="7"/>
  <c r="R1841" i="7"/>
  <c r="S1841" i="7"/>
  <c r="Q1841" i="7"/>
  <c r="N1841" i="7"/>
  <c r="R1840" i="7"/>
  <c r="S1840" i="7"/>
  <c r="Q1840" i="7"/>
  <c r="N1840" i="7"/>
  <c r="R1839" i="7"/>
  <c r="S1839" i="7"/>
  <c r="Q1839" i="7"/>
  <c r="N1839" i="7"/>
  <c r="R1838" i="7"/>
  <c r="S1838" i="7"/>
  <c r="Q1838" i="7"/>
  <c r="N1838" i="7"/>
  <c r="R1837" i="7"/>
  <c r="S1837" i="7"/>
  <c r="Q1837" i="7"/>
  <c r="N1837" i="7"/>
  <c r="R1836" i="7"/>
  <c r="S1836" i="7"/>
  <c r="Q1836" i="7"/>
  <c r="N1836" i="7"/>
  <c r="R1835" i="7"/>
  <c r="S1835" i="7"/>
  <c r="Q1835" i="7"/>
  <c r="N1835" i="7"/>
  <c r="R1834" i="7"/>
  <c r="S1834" i="7"/>
  <c r="Q1834" i="7"/>
  <c r="N1834" i="7"/>
  <c r="R1833" i="7"/>
  <c r="S1833" i="7"/>
  <c r="Q1833" i="7"/>
  <c r="N1833" i="7"/>
  <c r="R1832" i="7"/>
  <c r="S1832" i="7"/>
  <c r="Q1832" i="7"/>
  <c r="N1832" i="7"/>
  <c r="R1831" i="7"/>
  <c r="S1831" i="7"/>
  <c r="Q1831" i="7"/>
  <c r="N1831" i="7"/>
  <c r="R1830" i="7"/>
  <c r="S1830" i="7"/>
  <c r="Q1830" i="7"/>
  <c r="N1830" i="7"/>
  <c r="R1829" i="7"/>
  <c r="S1829" i="7"/>
  <c r="Q1829" i="7"/>
  <c r="N1829" i="7"/>
  <c r="R1828" i="7"/>
  <c r="S1828" i="7"/>
  <c r="Q1828" i="7"/>
  <c r="N1828" i="7"/>
  <c r="R1827" i="7"/>
  <c r="S1827" i="7"/>
  <c r="Q1827" i="7"/>
  <c r="N1827" i="7"/>
  <c r="R1826" i="7"/>
  <c r="S1826" i="7"/>
  <c r="Q1826" i="7"/>
  <c r="N1826" i="7"/>
  <c r="R1825" i="7"/>
  <c r="S1825" i="7"/>
  <c r="Q1825" i="7"/>
  <c r="N1825" i="7"/>
  <c r="R1824" i="7"/>
  <c r="S1824" i="7"/>
  <c r="Q1824" i="7"/>
  <c r="N1824" i="7"/>
  <c r="R1823" i="7"/>
  <c r="S1823" i="7"/>
  <c r="Q1823" i="7"/>
  <c r="N1823" i="7"/>
  <c r="R1822" i="7"/>
  <c r="S1822" i="7"/>
  <c r="Q1822" i="7"/>
  <c r="N1822" i="7"/>
  <c r="R1821" i="7"/>
  <c r="S1821" i="7"/>
  <c r="Q1821" i="7"/>
  <c r="N1821" i="7"/>
  <c r="R1820" i="7"/>
  <c r="S1820" i="7"/>
  <c r="Q1820" i="7"/>
  <c r="N1820" i="7"/>
  <c r="R1819" i="7"/>
  <c r="S1819" i="7"/>
  <c r="Q1819" i="7"/>
  <c r="N1819" i="7"/>
  <c r="R1818" i="7"/>
  <c r="S1818" i="7"/>
  <c r="Q1818" i="7"/>
  <c r="N1818" i="7"/>
  <c r="R1817" i="7"/>
  <c r="S1817" i="7"/>
  <c r="Q1817" i="7"/>
  <c r="N1817" i="7"/>
  <c r="R1816" i="7"/>
  <c r="S1816" i="7"/>
  <c r="Q1816" i="7"/>
  <c r="N1816" i="7"/>
  <c r="R1815" i="7"/>
  <c r="S1815" i="7"/>
  <c r="Q1815" i="7"/>
  <c r="N1815" i="7"/>
  <c r="R1814" i="7"/>
  <c r="S1814" i="7"/>
  <c r="Q1814" i="7"/>
  <c r="N1814" i="7"/>
  <c r="R1813" i="7"/>
  <c r="S1813" i="7"/>
  <c r="Q1813" i="7"/>
  <c r="N1813" i="7"/>
  <c r="R1812" i="7"/>
  <c r="S1812" i="7"/>
  <c r="Q1812" i="7"/>
  <c r="N1812" i="7"/>
  <c r="R1811" i="7"/>
  <c r="S1811" i="7"/>
  <c r="Q1811" i="7"/>
  <c r="N1811" i="7"/>
  <c r="R1810" i="7"/>
  <c r="S1810" i="7"/>
  <c r="Q1810" i="7"/>
  <c r="N1810" i="7"/>
  <c r="R1809" i="7"/>
  <c r="S1809" i="7"/>
  <c r="Q1809" i="7"/>
  <c r="N1809" i="7"/>
  <c r="R1808" i="7"/>
  <c r="S1808" i="7"/>
  <c r="Q1808" i="7"/>
  <c r="N1808" i="7"/>
  <c r="R1807" i="7"/>
  <c r="S1807" i="7"/>
  <c r="Q1807" i="7"/>
  <c r="N1807" i="7"/>
  <c r="R1806" i="7"/>
  <c r="S1806" i="7"/>
  <c r="Q1806" i="7"/>
  <c r="N1806" i="7"/>
  <c r="R1805" i="7"/>
  <c r="S1805" i="7"/>
  <c r="Q1805" i="7"/>
  <c r="N1805" i="7"/>
  <c r="R1804" i="7"/>
  <c r="S1804" i="7"/>
  <c r="Q1804" i="7"/>
  <c r="N1804" i="7"/>
  <c r="R1803" i="7"/>
  <c r="S1803" i="7"/>
  <c r="Q1803" i="7"/>
  <c r="N1803" i="7"/>
  <c r="R1802" i="7"/>
  <c r="S1802" i="7"/>
  <c r="Q1802" i="7"/>
  <c r="N1802" i="7"/>
  <c r="R1801" i="7"/>
  <c r="S1801" i="7"/>
  <c r="Q1801" i="7"/>
  <c r="N1801" i="7"/>
  <c r="R1800" i="7"/>
  <c r="S1800" i="7"/>
  <c r="Q1800" i="7"/>
  <c r="N1800" i="7"/>
  <c r="R1799" i="7"/>
  <c r="S1799" i="7"/>
  <c r="Q1799" i="7"/>
  <c r="N1799" i="7"/>
  <c r="R1798" i="7"/>
  <c r="S1798" i="7"/>
  <c r="Q1798" i="7"/>
  <c r="N1798" i="7"/>
  <c r="R1797" i="7"/>
  <c r="S1797" i="7"/>
  <c r="Q1797" i="7"/>
  <c r="N1797" i="7"/>
  <c r="R1796" i="7"/>
  <c r="S1796" i="7"/>
  <c r="Q1796" i="7"/>
  <c r="N1796" i="7"/>
  <c r="R1795" i="7"/>
  <c r="S1795" i="7"/>
  <c r="Q1795" i="7"/>
  <c r="N1795" i="7"/>
  <c r="R1794" i="7"/>
  <c r="S1794" i="7"/>
  <c r="Q1794" i="7"/>
  <c r="N1794" i="7"/>
  <c r="R1793" i="7"/>
  <c r="S1793" i="7"/>
  <c r="Q1793" i="7"/>
  <c r="N1793" i="7"/>
  <c r="R1792" i="7"/>
  <c r="S1792" i="7"/>
  <c r="Q1792" i="7"/>
  <c r="N1792" i="7"/>
  <c r="R1791" i="7"/>
  <c r="S1791" i="7"/>
  <c r="Q1791" i="7"/>
  <c r="N1791" i="7"/>
  <c r="R1790" i="7"/>
  <c r="S1790" i="7"/>
  <c r="Q1790" i="7"/>
  <c r="N1790" i="7"/>
  <c r="R1789" i="7"/>
  <c r="S1789" i="7"/>
  <c r="Q1789" i="7"/>
  <c r="N1789" i="7"/>
  <c r="R1788" i="7"/>
  <c r="S1788" i="7"/>
  <c r="Q1788" i="7"/>
  <c r="N1788" i="7"/>
  <c r="R1787" i="7"/>
  <c r="S1787" i="7"/>
  <c r="Q1787" i="7"/>
  <c r="N1787" i="7"/>
  <c r="R1786" i="7"/>
  <c r="S1786" i="7"/>
  <c r="Q1786" i="7"/>
  <c r="N1786" i="7"/>
  <c r="R1785" i="7"/>
  <c r="S1785" i="7"/>
  <c r="Q1785" i="7"/>
  <c r="N1785" i="7"/>
  <c r="R1784" i="7"/>
  <c r="S1784" i="7"/>
  <c r="Q1784" i="7"/>
  <c r="N1784" i="7"/>
  <c r="R1783" i="7"/>
  <c r="S1783" i="7"/>
  <c r="Q1783" i="7"/>
  <c r="N1783" i="7"/>
  <c r="R1782" i="7"/>
  <c r="S1782" i="7"/>
  <c r="Q1782" i="7"/>
  <c r="N1782" i="7"/>
  <c r="R1781" i="7"/>
  <c r="S1781" i="7"/>
  <c r="Q1781" i="7"/>
  <c r="N1781" i="7"/>
  <c r="R1780" i="7"/>
  <c r="S1780" i="7"/>
  <c r="Q1780" i="7"/>
  <c r="N1780" i="7"/>
  <c r="R1779" i="7"/>
  <c r="S1779" i="7"/>
  <c r="Q1779" i="7"/>
  <c r="N1779" i="7"/>
  <c r="R1778" i="7"/>
  <c r="S1778" i="7"/>
  <c r="Q1778" i="7"/>
  <c r="N1778" i="7"/>
  <c r="R1777" i="7"/>
  <c r="S1777" i="7"/>
  <c r="Q1777" i="7"/>
  <c r="N1777" i="7"/>
  <c r="R1776" i="7"/>
  <c r="S1776" i="7"/>
  <c r="Q1776" i="7"/>
  <c r="N1776" i="7"/>
  <c r="R1775" i="7"/>
  <c r="S1775" i="7"/>
  <c r="Q1775" i="7"/>
  <c r="N1775" i="7"/>
  <c r="R1774" i="7"/>
  <c r="S1774" i="7"/>
  <c r="Q1774" i="7"/>
  <c r="N1774" i="7"/>
  <c r="R1773" i="7"/>
  <c r="S1773" i="7"/>
  <c r="Q1773" i="7"/>
  <c r="N1773" i="7"/>
  <c r="R1772" i="7"/>
  <c r="S1772" i="7"/>
  <c r="Q1772" i="7"/>
  <c r="N1772" i="7"/>
  <c r="R1771" i="7"/>
  <c r="S1771" i="7"/>
  <c r="Q1771" i="7"/>
  <c r="N1771" i="7"/>
  <c r="R1770" i="7"/>
  <c r="S1770" i="7"/>
  <c r="Q1770" i="7"/>
  <c r="N1770" i="7"/>
  <c r="R1769" i="7"/>
  <c r="S1769" i="7"/>
  <c r="Q1769" i="7"/>
  <c r="N1769" i="7"/>
  <c r="R1768" i="7"/>
  <c r="S1768" i="7"/>
  <c r="Q1768" i="7"/>
  <c r="N1768" i="7"/>
  <c r="R1767" i="7"/>
  <c r="S1767" i="7"/>
  <c r="Q1767" i="7"/>
  <c r="N1767" i="7"/>
  <c r="R1766" i="7"/>
  <c r="S1766" i="7"/>
  <c r="Q1766" i="7"/>
  <c r="N1766" i="7"/>
  <c r="R1765" i="7"/>
  <c r="S1765" i="7"/>
  <c r="Q1765" i="7"/>
  <c r="N1765" i="7"/>
  <c r="R1764" i="7"/>
  <c r="S1764" i="7"/>
  <c r="Q1764" i="7"/>
  <c r="N1764" i="7"/>
  <c r="R1763" i="7"/>
  <c r="S1763" i="7"/>
  <c r="Q1763" i="7"/>
  <c r="N1763" i="7"/>
  <c r="R1762" i="7"/>
  <c r="S1762" i="7"/>
  <c r="Q1762" i="7"/>
  <c r="N1762" i="7"/>
  <c r="R1761" i="7"/>
  <c r="S1761" i="7"/>
  <c r="Q1761" i="7"/>
  <c r="N1761" i="7"/>
  <c r="R1760" i="7"/>
  <c r="S1760" i="7"/>
  <c r="Q1760" i="7"/>
  <c r="N1760" i="7"/>
  <c r="R1759" i="7"/>
  <c r="S1759" i="7"/>
  <c r="Q1759" i="7"/>
  <c r="N1759" i="7"/>
  <c r="R1758" i="7"/>
  <c r="S1758" i="7"/>
  <c r="Q1758" i="7"/>
  <c r="N1758" i="7"/>
  <c r="R1757" i="7"/>
  <c r="S1757" i="7"/>
  <c r="Q1757" i="7"/>
  <c r="N1757" i="7"/>
  <c r="R1756" i="7"/>
  <c r="S1756" i="7"/>
  <c r="Q1756" i="7"/>
  <c r="N1756" i="7"/>
  <c r="R1755" i="7"/>
  <c r="S1755" i="7"/>
  <c r="Q1755" i="7"/>
  <c r="N1755" i="7"/>
  <c r="R1754" i="7"/>
  <c r="S1754" i="7"/>
  <c r="Q1754" i="7"/>
  <c r="N1754" i="7"/>
  <c r="R1753" i="7"/>
  <c r="S1753" i="7"/>
  <c r="Q1753" i="7"/>
  <c r="N1753" i="7"/>
  <c r="R1752" i="7"/>
  <c r="S1752" i="7"/>
  <c r="Q1752" i="7"/>
  <c r="N1752" i="7"/>
  <c r="R1751" i="7"/>
  <c r="S1751" i="7"/>
  <c r="Q1751" i="7"/>
  <c r="N1751" i="7"/>
  <c r="R1750" i="7"/>
  <c r="S1750" i="7"/>
  <c r="Q1750" i="7"/>
  <c r="N1750" i="7"/>
  <c r="R1749" i="7"/>
  <c r="S1749" i="7"/>
  <c r="Q1749" i="7"/>
  <c r="N1749" i="7"/>
  <c r="R1748" i="7"/>
  <c r="S1748" i="7"/>
  <c r="Q1748" i="7"/>
  <c r="N1748" i="7"/>
  <c r="R1747" i="7"/>
  <c r="S1747" i="7"/>
  <c r="Q1747" i="7"/>
  <c r="N1747" i="7"/>
  <c r="R1746" i="7"/>
  <c r="S1746" i="7"/>
  <c r="Q1746" i="7"/>
  <c r="N1746" i="7"/>
  <c r="R1745" i="7"/>
  <c r="S1745" i="7"/>
  <c r="Q1745" i="7"/>
  <c r="N1745" i="7"/>
  <c r="R1744" i="7"/>
  <c r="S1744" i="7"/>
  <c r="Q1744" i="7"/>
  <c r="N1744" i="7"/>
  <c r="R1743" i="7"/>
  <c r="S1743" i="7"/>
  <c r="Q1743" i="7"/>
  <c r="N1743" i="7"/>
  <c r="R1742" i="7"/>
  <c r="S1742" i="7"/>
  <c r="Q1742" i="7"/>
  <c r="N1742" i="7"/>
  <c r="R1741" i="7"/>
  <c r="S1741" i="7"/>
  <c r="Q1741" i="7"/>
  <c r="N1741" i="7"/>
  <c r="R1740" i="7"/>
  <c r="S1740" i="7"/>
  <c r="Q1740" i="7"/>
  <c r="N1740" i="7"/>
  <c r="R1739" i="7"/>
  <c r="S1739" i="7"/>
  <c r="Q1739" i="7"/>
  <c r="N1739" i="7"/>
  <c r="R1738" i="7"/>
  <c r="S1738" i="7"/>
  <c r="Q1738" i="7"/>
  <c r="N1738" i="7"/>
  <c r="R1737" i="7"/>
  <c r="S1737" i="7"/>
  <c r="Q1737" i="7"/>
  <c r="N1737" i="7"/>
  <c r="R1736" i="7"/>
  <c r="S1736" i="7"/>
  <c r="Q1736" i="7"/>
  <c r="N1736" i="7"/>
  <c r="R1735" i="7"/>
  <c r="S1735" i="7"/>
  <c r="Q1735" i="7"/>
  <c r="N1735" i="7"/>
  <c r="R1734" i="7"/>
  <c r="S1734" i="7"/>
  <c r="Q1734" i="7"/>
  <c r="N1734" i="7"/>
  <c r="R1733" i="7"/>
  <c r="S1733" i="7"/>
  <c r="Q1733" i="7"/>
  <c r="N1733" i="7"/>
  <c r="R1732" i="7"/>
  <c r="S1732" i="7"/>
  <c r="Q1732" i="7"/>
  <c r="N1732" i="7"/>
  <c r="R1731" i="7"/>
  <c r="S1731" i="7"/>
  <c r="Q1731" i="7"/>
  <c r="N1731" i="7"/>
  <c r="R1730" i="7"/>
  <c r="S1730" i="7"/>
  <c r="Q1730" i="7"/>
  <c r="N1730" i="7"/>
  <c r="R1729" i="7"/>
  <c r="S1729" i="7"/>
  <c r="Q1729" i="7"/>
  <c r="N1729" i="7"/>
  <c r="R1728" i="7"/>
  <c r="S1728" i="7"/>
  <c r="Q1728" i="7"/>
  <c r="N1728" i="7"/>
  <c r="R1727" i="7"/>
  <c r="S1727" i="7"/>
  <c r="Q1727" i="7"/>
  <c r="N1727" i="7"/>
  <c r="R1726" i="7"/>
  <c r="S1726" i="7"/>
  <c r="Q1726" i="7"/>
  <c r="N1726" i="7"/>
  <c r="R1725" i="7"/>
  <c r="S1725" i="7"/>
  <c r="Q1725" i="7"/>
  <c r="N1725" i="7"/>
  <c r="R1724" i="7"/>
  <c r="S1724" i="7"/>
  <c r="Q1724" i="7"/>
  <c r="N1724" i="7"/>
  <c r="R1723" i="7"/>
  <c r="S1723" i="7"/>
  <c r="Q1723" i="7"/>
  <c r="N1723" i="7"/>
  <c r="R1722" i="7"/>
  <c r="S1722" i="7"/>
  <c r="Q1722" i="7"/>
  <c r="N1722" i="7"/>
  <c r="R1721" i="7"/>
  <c r="S1721" i="7"/>
  <c r="Q1721" i="7"/>
  <c r="N1721" i="7"/>
  <c r="R1720" i="7"/>
  <c r="S1720" i="7"/>
  <c r="Q1720" i="7"/>
  <c r="N1720" i="7"/>
  <c r="R1719" i="7"/>
  <c r="S1719" i="7"/>
  <c r="Q1719" i="7"/>
  <c r="N1719" i="7"/>
  <c r="R1718" i="7"/>
  <c r="S1718" i="7"/>
  <c r="Q1718" i="7"/>
  <c r="N1718" i="7"/>
  <c r="R1717" i="7"/>
  <c r="S1717" i="7"/>
  <c r="Q1717" i="7"/>
  <c r="N1717" i="7"/>
  <c r="R1716" i="7"/>
  <c r="S1716" i="7"/>
  <c r="Q1716" i="7"/>
  <c r="N1716" i="7"/>
  <c r="R1715" i="7"/>
  <c r="S1715" i="7"/>
  <c r="Q1715" i="7"/>
  <c r="N1715" i="7"/>
  <c r="R1714" i="7"/>
  <c r="S1714" i="7"/>
  <c r="Q1714" i="7"/>
  <c r="N1714" i="7"/>
  <c r="R1713" i="7"/>
  <c r="S1713" i="7"/>
  <c r="Q1713" i="7"/>
  <c r="N1713" i="7"/>
  <c r="R1712" i="7"/>
  <c r="S1712" i="7"/>
  <c r="Q1712" i="7"/>
  <c r="N1712" i="7"/>
  <c r="R1711" i="7"/>
  <c r="S1711" i="7"/>
  <c r="Q1711" i="7"/>
  <c r="N1711" i="7"/>
  <c r="R1710" i="7"/>
  <c r="S1710" i="7"/>
  <c r="Q1710" i="7"/>
  <c r="N1710" i="7"/>
  <c r="R1709" i="7"/>
  <c r="S1709" i="7"/>
  <c r="Q1709" i="7"/>
  <c r="N1709" i="7"/>
  <c r="R1708" i="7"/>
  <c r="S1708" i="7"/>
  <c r="Q1708" i="7"/>
  <c r="N1708" i="7"/>
  <c r="R1707" i="7"/>
  <c r="S1707" i="7"/>
  <c r="Q1707" i="7"/>
  <c r="N1707" i="7"/>
  <c r="R1706" i="7"/>
  <c r="S1706" i="7"/>
  <c r="Q1706" i="7"/>
  <c r="N1706" i="7"/>
  <c r="R1705" i="7"/>
  <c r="S1705" i="7"/>
  <c r="Q1705" i="7"/>
  <c r="N1705" i="7"/>
  <c r="R1704" i="7"/>
  <c r="S1704" i="7"/>
  <c r="Q1704" i="7"/>
  <c r="N1704" i="7"/>
  <c r="R1703" i="7"/>
  <c r="S1703" i="7"/>
  <c r="Q1703" i="7"/>
  <c r="N1703" i="7"/>
  <c r="R1702" i="7"/>
  <c r="S1702" i="7"/>
  <c r="Q1702" i="7"/>
  <c r="N1702" i="7"/>
  <c r="R1701" i="7"/>
  <c r="S1701" i="7"/>
  <c r="Q1701" i="7"/>
  <c r="N1701" i="7"/>
  <c r="R1700" i="7"/>
  <c r="S1700" i="7"/>
  <c r="Q1700" i="7"/>
  <c r="N1700" i="7"/>
  <c r="R1699" i="7"/>
  <c r="S1699" i="7"/>
  <c r="Q1699" i="7"/>
  <c r="N1699" i="7"/>
  <c r="R1698" i="7"/>
  <c r="S1698" i="7"/>
  <c r="Q1698" i="7"/>
  <c r="N1698" i="7"/>
  <c r="R1697" i="7"/>
  <c r="S1697" i="7"/>
  <c r="Q1697" i="7"/>
  <c r="N1697" i="7"/>
  <c r="R1696" i="7"/>
  <c r="S1696" i="7"/>
  <c r="Q1696" i="7"/>
  <c r="N1696" i="7"/>
  <c r="R1695" i="7"/>
  <c r="S1695" i="7"/>
  <c r="Q1695" i="7"/>
  <c r="N1695" i="7"/>
  <c r="R1694" i="7"/>
  <c r="S1694" i="7"/>
  <c r="Q1694" i="7"/>
  <c r="N1694" i="7"/>
  <c r="R1693" i="7"/>
  <c r="S1693" i="7"/>
  <c r="Q1693" i="7"/>
  <c r="N1693" i="7"/>
  <c r="R1692" i="7"/>
  <c r="S1692" i="7"/>
  <c r="Q1692" i="7"/>
  <c r="N1692" i="7"/>
  <c r="R1691" i="7"/>
  <c r="S1691" i="7"/>
  <c r="Q1691" i="7"/>
  <c r="N1691" i="7"/>
  <c r="R1690" i="7"/>
  <c r="S1690" i="7"/>
  <c r="Q1690" i="7"/>
  <c r="N1690" i="7"/>
  <c r="R1689" i="7"/>
  <c r="S1689" i="7"/>
  <c r="Q1689" i="7"/>
  <c r="N1689" i="7"/>
  <c r="R1688" i="7"/>
  <c r="S1688" i="7"/>
  <c r="Q1688" i="7"/>
  <c r="N1688" i="7"/>
  <c r="R1687" i="7"/>
  <c r="S1687" i="7"/>
  <c r="Q1687" i="7"/>
  <c r="N1687" i="7"/>
  <c r="R1686" i="7"/>
  <c r="S1686" i="7"/>
  <c r="Q1686" i="7"/>
  <c r="N1686" i="7"/>
  <c r="R1685" i="7"/>
  <c r="S1685" i="7"/>
  <c r="Q1685" i="7"/>
  <c r="N1685" i="7"/>
  <c r="R1684" i="7"/>
  <c r="S1684" i="7"/>
  <c r="Q1684" i="7"/>
  <c r="N1684" i="7"/>
  <c r="R1683" i="7"/>
  <c r="S1683" i="7"/>
  <c r="Q1683" i="7"/>
  <c r="N1683" i="7"/>
  <c r="R1682" i="7"/>
  <c r="S1682" i="7"/>
  <c r="Q1682" i="7"/>
  <c r="N1682" i="7"/>
  <c r="R1681" i="7"/>
  <c r="S1681" i="7"/>
  <c r="Q1681" i="7"/>
  <c r="N1681" i="7"/>
  <c r="R1680" i="7"/>
  <c r="S1680" i="7"/>
  <c r="Q1680" i="7"/>
  <c r="N1680" i="7"/>
  <c r="R1679" i="7"/>
  <c r="S1679" i="7"/>
  <c r="Q1679" i="7"/>
  <c r="N1679" i="7"/>
  <c r="R1678" i="7"/>
  <c r="S1678" i="7"/>
  <c r="Q1678" i="7"/>
  <c r="N1678" i="7"/>
  <c r="R1677" i="7"/>
  <c r="S1677" i="7"/>
  <c r="Q1677" i="7"/>
  <c r="N1677" i="7"/>
  <c r="R1676" i="7"/>
  <c r="S1676" i="7"/>
  <c r="Q1676" i="7"/>
  <c r="N1676" i="7"/>
  <c r="R1675" i="7"/>
  <c r="S1675" i="7"/>
  <c r="Q1675" i="7"/>
  <c r="N1675" i="7"/>
  <c r="R1674" i="7"/>
  <c r="S1674" i="7"/>
  <c r="Q1674" i="7"/>
  <c r="N1674" i="7"/>
  <c r="R1673" i="7"/>
  <c r="S1673" i="7"/>
  <c r="Q1673" i="7"/>
  <c r="N1673" i="7"/>
  <c r="R1672" i="7"/>
  <c r="S1672" i="7"/>
  <c r="Q1672" i="7"/>
  <c r="N1672" i="7"/>
  <c r="R1671" i="7"/>
  <c r="S1671" i="7"/>
  <c r="Q1671" i="7"/>
  <c r="N1671" i="7"/>
  <c r="R1670" i="7"/>
  <c r="S1670" i="7"/>
  <c r="Q1670" i="7"/>
  <c r="N1670" i="7"/>
  <c r="R1669" i="7"/>
  <c r="S1669" i="7"/>
  <c r="Q1669" i="7"/>
  <c r="N1669" i="7"/>
  <c r="R1668" i="7"/>
  <c r="S1668" i="7"/>
  <c r="Q1668" i="7"/>
  <c r="N1668" i="7"/>
  <c r="R1667" i="7"/>
  <c r="S1667" i="7"/>
  <c r="Q1667" i="7"/>
  <c r="N1667" i="7"/>
  <c r="R1666" i="7"/>
  <c r="S1666" i="7"/>
  <c r="Q1666" i="7"/>
  <c r="N1666" i="7"/>
  <c r="R1665" i="7"/>
  <c r="S1665" i="7"/>
  <c r="Q1665" i="7"/>
  <c r="N1665" i="7"/>
  <c r="R1664" i="7"/>
  <c r="S1664" i="7"/>
  <c r="Q1664" i="7"/>
  <c r="N1664" i="7"/>
  <c r="R1663" i="7"/>
  <c r="S1663" i="7"/>
  <c r="Q1663" i="7"/>
  <c r="N1663" i="7"/>
  <c r="R1662" i="7"/>
  <c r="S1662" i="7"/>
  <c r="Q1662" i="7"/>
  <c r="N1662" i="7"/>
  <c r="R1661" i="7"/>
  <c r="S1661" i="7"/>
  <c r="Q1661" i="7"/>
  <c r="N1661" i="7"/>
  <c r="R1660" i="7"/>
  <c r="S1660" i="7"/>
  <c r="Q1660" i="7"/>
  <c r="N1660" i="7"/>
  <c r="R1659" i="7"/>
  <c r="S1659" i="7"/>
  <c r="Q1659" i="7"/>
  <c r="N1659" i="7"/>
  <c r="R1658" i="7"/>
  <c r="S1658" i="7"/>
  <c r="Q1658" i="7"/>
  <c r="N1658" i="7"/>
  <c r="R1657" i="7"/>
  <c r="S1657" i="7"/>
  <c r="Q1657" i="7"/>
  <c r="N1657" i="7"/>
  <c r="R1656" i="7"/>
  <c r="S1656" i="7"/>
  <c r="Q1656" i="7"/>
  <c r="N1656" i="7"/>
  <c r="R1655" i="7"/>
  <c r="S1655" i="7"/>
  <c r="Q1655" i="7"/>
  <c r="N1655" i="7"/>
  <c r="R1654" i="7"/>
  <c r="S1654" i="7"/>
  <c r="Q1654" i="7"/>
  <c r="N1654" i="7"/>
  <c r="R1653" i="7"/>
  <c r="S1653" i="7"/>
  <c r="Q1653" i="7"/>
  <c r="N1653" i="7"/>
  <c r="R1652" i="7"/>
  <c r="S1652" i="7"/>
  <c r="Q1652" i="7"/>
  <c r="N1652" i="7"/>
  <c r="R1651" i="7"/>
  <c r="S1651" i="7"/>
  <c r="Q1651" i="7"/>
  <c r="N1651" i="7"/>
  <c r="R1650" i="7"/>
  <c r="S1650" i="7"/>
  <c r="Q1650" i="7"/>
  <c r="N1650" i="7"/>
  <c r="R1649" i="7"/>
  <c r="S1649" i="7"/>
  <c r="Q1649" i="7"/>
  <c r="N1649" i="7"/>
  <c r="R1648" i="7"/>
  <c r="S1648" i="7"/>
  <c r="Q1648" i="7"/>
  <c r="N1648" i="7"/>
  <c r="R1647" i="7"/>
  <c r="S1647" i="7"/>
  <c r="Q1647" i="7"/>
  <c r="N1647" i="7"/>
  <c r="R1646" i="7"/>
  <c r="S1646" i="7"/>
  <c r="Q1646" i="7"/>
  <c r="N1646" i="7"/>
  <c r="R1645" i="7"/>
  <c r="S1645" i="7"/>
  <c r="Q1645" i="7"/>
  <c r="N1645" i="7"/>
  <c r="R1644" i="7"/>
  <c r="S1644" i="7"/>
  <c r="Q1644" i="7"/>
  <c r="N1644" i="7"/>
  <c r="R1643" i="7"/>
  <c r="S1643" i="7"/>
  <c r="Q1643" i="7"/>
  <c r="N1643" i="7"/>
  <c r="R1642" i="7"/>
  <c r="S1642" i="7"/>
  <c r="Q1642" i="7"/>
  <c r="N1642" i="7"/>
  <c r="R1641" i="7"/>
  <c r="S1641" i="7"/>
  <c r="Q1641" i="7"/>
  <c r="N1641" i="7"/>
  <c r="R1640" i="7"/>
  <c r="S1640" i="7"/>
  <c r="Q1640" i="7"/>
  <c r="N1640" i="7"/>
  <c r="R1639" i="7"/>
  <c r="S1639" i="7"/>
  <c r="Q1639" i="7"/>
  <c r="N1639" i="7"/>
  <c r="R1638" i="7"/>
  <c r="S1638" i="7"/>
  <c r="Q1638" i="7"/>
  <c r="N1638" i="7"/>
  <c r="R1637" i="7"/>
  <c r="S1637" i="7"/>
  <c r="Q1637" i="7"/>
  <c r="N1637" i="7"/>
  <c r="R1636" i="7"/>
  <c r="S1636" i="7"/>
  <c r="Q1636" i="7"/>
  <c r="N1636" i="7"/>
  <c r="R1635" i="7"/>
  <c r="S1635" i="7"/>
  <c r="Q1635" i="7"/>
  <c r="N1635" i="7"/>
  <c r="R1634" i="7"/>
  <c r="S1634" i="7"/>
  <c r="Q1634" i="7"/>
  <c r="N1634" i="7"/>
  <c r="R1633" i="7"/>
  <c r="S1633" i="7"/>
  <c r="Q1633" i="7"/>
  <c r="N1633" i="7"/>
  <c r="R1632" i="7"/>
  <c r="S1632" i="7"/>
  <c r="Q1632" i="7"/>
  <c r="N1632" i="7"/>
  <c r="R1631" i="7"/>
  <c r="S1631" i="7"/>
  <c r="Q1631" i="7"/>
  <c r="N1631" i="7"/>
  <c r="R1630" i="7"/>
  <c r="S1630" i="7"/>
  <c r="Q1630" i="7"/>
  <c r="N1630" i="7"/>
  <c r="R1629" i="7"/>
  <c r="S1629" i="7"/>
  <c r="Q1629" i="7"/>
  <c r="N1629" i="7"/>
  <c r="R1628" i="7"/>
  <c r="S1628" i="7"/>
  <c r="Q1628" i="7"/>
  <c r="N1628" i="7"/>
  <c r="R1627" i="7"/>
  <c r="S1627" i="7"/>
  <c r="Q1627" i="7"/>
  <c r="N1627" i="7"/>
  <c r="R1626" i="7"/>
  <c r="S1626" i="7"/>
  <c r="Q1626" i="7"/>
  <c r="N1626" i="7"/>
  <c r="R1625" i="7"/>
  <c r="S1625" i="7"/>
  <c r="Q1625" i="7"/>
  <c r="N1625" i="7"/>
  <c r="R1624" i="7"/>
  <c r="S1624" i="7"/>
  <c r="Q1624" i="7"/>
  <c r="N1624" i="7"/>
  <c r="R1623" i="7"/>
  <c r="S1623" i="7"/>
  <c r="Q1623" i="7"/>
  <c r="N1623" i="7"/>
  <c r="R1622" i="7"/>
  <c r="S1622" i="7"/>
  <c r="Q1622" i="7"/>
  <c r="N1622" i="7"/>
  <c r="R1621" i="7"/>
  <c r="S1621" i="7"/>
  <c r="Q1621" i="7"/>
  <c r="N1621" i="7"/>
  <c r="R1620" i="7"/>
  <c r="S1620" i="7"/>
  <c r="Q1620" i="7"/>
  <c r="N1620" i="7"/>
  <c r="R1619" i="7"/>
  <c r="S1619" i="7"/>
  <c r="Q1619" i="7"/>
  <c r="N1619" i="7"/>
  <c r="R1618" i="7"/>
  <c r="S1618" i="7"/>
  <c r="Q1618" i="7"/>
  <c r="N1618" i="7"/>
  <c r="R1617" i="7"/>
  <c r="S1617" i="7"/>
  <c r="Q1617" i="7"/>
  <c r="N1617" i="7"/>
  <c r="R1616" i="7"/>
  <c r="S1616" i="7"/>
  <c r="Q1616" i="7"/>
  <c r="N1616" i="7"/>
  <c r="R1615" i="7"/>
  <c r="S1615" i="7"/>
  <c r="Q1615" i="7"/>
  <c r="N1615" i="7"/>
  <c r="R1614" i="7"/>
  <c r="S1614" i="7"/>
  <c r="Q1614" i="7"/>
  <c r="N1614" i="7"/>
  <c r="R1613" i="7"/>
  <c r="S1613" i="7"/>
  <c r="Q1613" i="7"/>
  <c r="N1613" i="7"/>
  <c r="R1612" i="7"/>
  <c r="S1612" i="7"/>
  <c r="Q1612" i="7"/>
  <c r="N1612" i="7"/>
  <c r="R1611" i="7"/>
  <c r="S1611" i="7"/>
  <c r="Q1611" i="7"/>
  <c r="N1611" i="7"/>
  <c r="R1610" i="7"/>
  <c r="S1610" i="7"/>
  <c r="Q1610" i="7"/>
  <c r="N1610" i="7"/>
  <c r="R1609" i="7"/>
  <c r="S1609" i="7"/>
  <c r="Q1609" i="7"/>
  <c r="N1609" i="7"/>
  <c r="R1608" i="7"/>
  <c r="S1608" i="7"/>
  <c r="Q1608" i="7"/>
  <c r="N1608" i="7"/>
  <c r="R1607" i="7"/>
  <c r="S1607" i="7"/>
  <c r="Q1607" i="7"/>
  <c r="N1607" i="7"/>
  <c r="R1606" i="7"/>
  <c r="S1606" i="7"/>
  <c r="Q1606" i="7"/>
  <c r="N1606" i="7"/>
  <c r="R1605" i="7"/>
  <c r="S1605" i="7"/>
  <c r="Q1605" i="7"/>
  <c r="N1605" i="7"/>
  <c r="R1604" i="7"/>
  <c r="S1604" i="7"/>
  <c r="Q1604" i="7"/>
  <c r="N1604" i="7"/>
  <c r="R1603" i="7"/>
  <c r="S1603" i="7"/>
  <c r="Q1603" i="7"/>
  <c r="N1603" i="7"/>
  <c r="R1602" i="7"/>
  <c r="S1602" i="7"/>
  <c r="Q1602" i="7"/>
  <c r="N1602" i="7"/>
  <c r="R1601" i="7"/>
  <c r="S1601" i="7"/>
  <c r="Q1601" i="7"/>
  <c r="N1601" i="7"/>
  <c r="R1600" i="7"/>
  <c r="S1600" i="7"/>
  <c r="Q1600" i="7"/>
  <c r="N1600" i="7"/>
  <c r="R1599" i="7"/>
  <c r="S1599" i="7"/>
  <c r="Q1599" i="7"/>
  <c r="N1599" i="7"/>
  <c r="R1598" i="7"/>
  <c r="S1598" i="7"/>
  <c r="Q1598" i="7"/>
  <c r="N1598" i="7"/>
  <c r="R1597" i="7"/>
  <c r="S1597" i="7"/>
  <c r="Q1597" i="7"/>
  <c r="N1597" i="7"/>
  <c r="R1596" i="7"/>
  <c r="S1596" i="7"/>
  <c r="Q1596" i="7"/>
  <c r="N1596" i="7"/>
  <c r="R1595" i="7"/>
  <c r="S1595" i="7"/>
  <c r="Q1595" i="7"/>
  <c r="N1595" i="7"/>
  <c r="R1594" i="7"/>
  <c r="S1594" i="7"/>
  <c r="Q1594" i="7"/>
  <c r="N1594" i="7"/>
  <c r="R1593" i="7"/>
  <c r="S1593" i="7"/>
  <c r="Q1593" i="7"/>
  <c r="N1593" i="7"/>
  <c r="R1592" i="7"/>
  <c r="S1592" i="7"/>
  <c r="Q1592" i="7"/>
  <c r="N1592" i="7"/>
  <c r="R1591" i="7"/>
  <c r="S1591" i="7"/>
  <c r="Q1591" i="7"/>
  <c r="N1591" i="7"/>
  <c r="R1590" i="7"/>
  <c r="S1590" i="7"/>
  <c r="Q1590" i="7"/>
  <c r="N1590" i="7"/>
  <c r="R1589" i="7"/>
  <c r="S1589" i="7"/>
  <c r="Q1589" i="7"/>
  <c r="N1589" i="7"/>
  <c r="R1588" i="7"/>
  <c r="S1588" i="7"/>
  <c r="Q1588" i="7"/>
  <c r="N1588" i="7"/>
  <c r="R1587" i="7"/>
  <c r="S1587" i="7"/>
  <c r="Q1587" i="7"/>
  <c r="N1587" i="7"/>
  <c r="R1586" i="7"/>
  <c r="S1586" i="7"/>
  <c r="Q1586" i="7"/>
  <c r="N1586" i="7"/>
  <c r="R1585" i="7"/>
  <c r="S1585" i="7"/>
  <c r="Q1585" i="7"/>
  <c r="N1585" i="7"/>
  <c r="R1584" i="7"/>
  <c r="S1584" i="7"/>
  <c r="Q1584" i="7"/>
  <c r="N1584" i="7"/>
  <c r="R1583" i="7"/>
  <c r="S1583" i="7"/>
  <c r="Q1583" i="7"/>
  <c r="N1583" i="7"/>
  <c r="R1582" i="7"/>
  <c r="S1582" i="7"/>
  <c r="Q1582" i="7"/>
  <c r="N1582" i="7"/>
  <c r="R1581" i="7"/>
  <c r="S1581" i="7"/>
  <c r="Q1581" i="7"/>
  <c r="N1581" i="7"/>
  <c r="R1580" i="7"/>
  <c r="S1580" i="7"/>
  <c r="Q1580" i="7"/>
  <c r="N1580" i="7"/>
  <c r="R1579" i="7"/>
  <c r="S1579" i="7"/>
  <c r="Q1579" i="7"/>
  <c r="N1579" i="7"/>
  <c r="R1578" i="7"/>
  <c r="S1578" i="7"/>
  <c r="Q1578" i="7"/>
  <c r="N1578" i="7"/>
  <c r="R1577" i="7"/>
  <c r="S1577" i="7"/>
  <c r="Q1577" i="7"/>
  <c r="N1577" i="7"/>
  <c r="R1576" i="7"/>
  <c r="S1576" i="7"/>
  <c r="Q1576" i="7"/>
  <c r="N1576" i="7"/>
  <c r="R1575" i="7"/>
  <c r="S1575" i="7"/>
  <c r="Q1575" i="7"/>
  <c r="N1575" i="7"/>
  <c r="R1574" i="7"/>
  <c r="S1574" i="7"/>
  <c r="Q1574" i="7"/>
  <c r="N1574" i="7"/>
  <c r="R1573" i="7"/>
  <c r="S1573" i="7"/>
  <c r="Q1573" i="7"/>
  <c r="N1573" i="7"/>
  <c r="R1572" i="7"/>
  <c r="S1572" i="7"/>
  <c r="Q1572" i="7"/>
  <c r="N1572" i="7"/>
  <c r="R1571" i="7"/>
  <c r="S1571" i="7"/>
  <c r="Q1571" i="7"/>
  <c r="N1571" i="7"/>
  <c r="R1570" i="7"/>
  <c r="S1570" i="7"/>
  <c r="Q1570" i="7"/>
  <c r="N1570" i="7"/>
  <c r="R1569" i="7"/>
  <c r="S1569" i="7"/>
  <c r="Q1569" i="7"/>
  <c r="N1569" i="7"/>
  <c r="R1568" i="7"/>
  <c r="S1568" i="7"/>
  <c r="Q1568" i="7"/>
  <c r="N1568" i="7"/>
  <c r="R1567" i="7"/>
  <c r="S1567" i="7"/>
  <c r="Q1567" i="7"/>
  <c r="N1567" i="7"/>
  <c r="R1566" i="7"/>
  <c r="S1566" i="7"/>
  <c r="Q1566" i="7"/>
  <c r="N1566" i="7"/>
  <c r="R1565" i="7"/>
  <c r="S1565" i="7"/>
  <c r="Q1565" i="7"/>
  <c r="N1565" i="7"/>
  <c r="R1564" i="7"/>
  <c r="S1564" i="7"/>
  <c r="Q1564" i="7"/>
  <c r="N1564" i="7"/>
  <c r="R1563" i="7"/>
  <c r="S1563" i="7"/>
  <c r="Q1563" i="7"/>
  <c r="N1563" i="7"/>
  <c r="R1562" i="7"/>
  <c r="S1562" i="7"/>
  <c r="Q1562" i="7"/>
  <c r="N1562" i="7"/>
  <c r="R1561" i="7"/>
  <c r="S1561" i="7"/>
  <c r="Q1561" i="7"/>
  <c r="N1561" i="7"/>
  <c r="R1560" i="7"/>
  <c r="S1560" i="7"/>
  <c r="Q1560" i="7"/>
  <c r="N1560" i="7"/>
  <c r="R1559" i="7"/>
  <c r="S1559" i="7"/>
  <c r="Q1559" i="7"/>
  <c r="N1559" i="7"/>
  <c r="R1558" i="7"/>
  <c r="S1558" i="7"/>
  <c r="Q1558" i="7"/>
  <c r="N1558" i="7"/>
  <c r="R1557" i="7"/>
  <c r="S1557" i="7"/>
  <c r="Q1557" i="7"/>
  <c r="N1557" i="7"/>
  <c r="R1556" i="7"/>
  <c r="S1556" i="7"/>
  <c r="Q1556" i="7"/>
  <c r="N1556" i="7"/>
  <c r="R1555" i="7"/>
  <c r="S1555" i="7"/>
  <c r="Q1555" i="7"/>
  <c r="N1555" i="7"/>
  <c r="R1554" i="7"/>
  <c r="S1554" i="7"/>
  <c r="Q1554" i="7"/>
  <c r="N1554" i="7"/>
  <c r="R1553" i="7"/>
  <c r="S1553" i="7"/>
  <c r="Q1553" i="7"/>
  <c r="N1553" i="7"/>
  <c r="R1552" i="7"/>
  <c r="S1552" i="7"/>
  <c r="Q1552" i="7"/>
  <c r="N1552" i="7"/>
  <c r="R1551" i="7"/>
  <c r="S1551" i="7"/>
  <c r="Q1551" i="7"/>
  <c r="N1551" i="7"/>
  <c r="R1550" i="7"/>
  <c r="S1550" i="7"/>
  <c r="Q1550" i="7"/>
  <c r="N1550" i="7"/>
  <c r="R1549" i="7"/>
  <c r="S1549" i="7"/>
  <c r="Q1549" i="7"/>
  <c r="N1549" i="7"/>
  <c r="R1548" i="7"/>
  <c r="S1548" i="7"/>
  <c r="Q1548" i="7"/>
  <c r="N1548" i="7"/>
  <c r="R1547" i="7"/>
  <c r="S1547" i="7"/>
  <c r="Q1547" i="7"/>
  <c r="N1547" i="7"/>
  <c r="R1546" i="7"/>
  <c r="S1546" i="7"/>
  <c r="Q1546" i="7"/>
  <c r="N1546" i="7"/>
  <c r="R1545" i="7"/>
  <c r="S1545" i="7"/>
  <c r="Q1545" i="7"/>
  <c r="N1545" i="7"/>
  <c r="R1544" i="7"/>
  <c r="S1544" i="7"/>
  <c r="Q1544" i="7"/>
  <c r="N1544" i="7"/>
  <c r="R1543" i="7"/>
  <c r="S1543" i="7"/>
  <c r="Q1543" i="7"/>
  <c r="N1543" i="7"/>
  <c r="R1542" i="7"/>
  <c r="S1542" i="7"/>
  <c r="Q1542" i="7"/>
  <c r="N1542" i="7"/>
  <c r="R1541" i="7"/>
  <c r="S1541" i="7"/>
  <c r="Q1541" i="7"/>
  <c r="N1541" i="7"/>
  <c r="R1540" i="7"/>
  <c r="S1540" i="7"/>
  <c r="Q1540" i="7"/>
  <c r="N1540" i="7"/>
  <c r="R1539" i="7"/>
  <c r="S1539" i="7"/>
  <c r="Q1539" i="7"/>
  <c r="N1539" i="7"/>
  <c r="R1538" i="7"/>
  <c r="S1538" i="7"/>
  <c r="Q1538" i="7"/>
  <c r="N1538" i="7"/>
  <c r="R1537" i="7"/>
  <c r="S1537" i="7"/>
  <c r="Q1537" i="7"/>
  <c r="N1537" i="7"/>
  <c r="R1536" i="7"/>
  <c r="S1536" i="7"/>
  <c r="Q1536" i="7"/>
  <c r="N1536" i="7"/>
  <c r="R1535" i="7"/>
  <c r="S1535" i="7"/>
  <c r="Q1535" i="7"/>
  <c r="N1535" i="7"/>
  <c r="R1534" i="7"/>
  <c r="S1534" i="7"/>
  <c r="Q1534" i="7"/>
  <c r="N1534" i="7"/>
  <c r="R1533" i="7"/>
  <c r="S1533" i="7"/>
  <c r="Q1533" i="7"/>
  <c r="N1533" i="7"/>
  <c r="R1532" i="7"/>
  <c r="S1532" i="7"/>
  <c r="Q1532" i="7"/>
  <c r="N1532" i="7"/>
  <c r="R1531" i="7"/>
  <c r="S1531" i="7"/>
  <c r="Q1531" i="7"/>
  <c r="N1531" i="7"/>
  <c r="R1530" i="7"/>
  <c r="S1530" i="7"/>
  <c r="Q1530" i="7"/>
  <c r="N1530" i="7"/>
  <c r="R1529" i="7"/>
  <c r="S1529" i="7"/>
  <c r="Q1529" i="7"/>
  <c r="N1529" i="7"/>
  <c r="R1528" i="7"/>
  <c r="S1528" i="7"/>
  <c r="Q1528" i="7"/>
  <c r="N1528" i="7"/>
  <c r="R1527" i="7"/>
  <c r="S1527" i="7"/>
  <c r="Q1527" i="7"/>
  <c r="N1527" i="7"/>
  <c r="R1526" i="7"/>
  <c r="S1526" i="7"/>
  <c r="Q1526" i="7"/>
  <c r="N1526" i="7"/>
  <c r="R1525" i="7"/>
  <c r="S1525" i="7"/>
  <c r="Q1525" i="7"/>
  <c r="N1525" i="7"/>
  <c r="R1524" i="7"/>
  <c r="S1524" i="7"/>
  <c r="Q1524" i="7"/>
  <c r="N1524" i="7"/>
  <c r="R1523" i="7"/>
  <c r="S1523" i="7"/>
  <c r="Q1523" i="7"/>
  <c r="N1523" i="7"/>
  <c r="R1522" i="7"/>
  <c r="S1522" i="7"/>
  <c r="Q1522" i="7"/>
  <c r="N1522" i="7"/>
  <c r="R1521" i="7"/>
  <c r="S1521" i="7"/>
  <c r="Q1521" i="7"/>
  <c r="N1521" i="7"/>
  <c r="R1520" i="7"/>
  <c r="S1520" i="7"/>
  <c r="Q1520" i="7"/>
  <c r="N1520" i="7"/>
  <c r="R1519" i="7"/>
  <c r="S1519" i="7"/>
  <c r="Q1519" i="7"/>
  <c r="N1519" i="7"/>
  <c r="R1518" i="7"/>
  <c r="S1518" i="7"/>
  <c r="Q1518" i="7"/>
  <c r="N1518" i="7"/>
  <c r="R1517" i="7"/>
  <c r="S1517" i="7"/>
  <c r="Q1517" i="7"/>
  <c r="N1517" i="7"/>
  <c r="R1516" i="7"/>
  <c r="S1516" i="7"/>
  <c r="Q1516" i="7"/>
  <c r="N1516" i="7"/>
  <c r="R1515" i="7"/>
  <c r="S1515" i="7"/>
  <c r="Q1515" i="7"/>
  <c r="N1515" i="7"/>
  <c r="R1514" i="7"/>
  <c r="S1514" i="7"/>
  <c r="Q1514" i="7"/>
  <c r="N1514" i="7"/>
  <c r="R1513" i="7"/>
  <c r="S1513" i="7"/>
  <c r="Q1513" i="7"/>
  <c r="N1513" i="7"/>
  <c r="R1512" i="7"/>
  <c r="S1512" i="7"/>
  <c r="Q1512" i="7"/>
  <c r="N1512" i="7"/>
  <c r="R1511" i="7"/>
  <c r="S1511" i="7"/>
  <c r="Q1511" i="7"/>
  <c r="N1511" i="7"/>
  <c r="R1510" i="7"/>
  <c r="S1510" i="7"/>
  <c r="Q1510" i="7"/>
  <c r="N1510" i="7"/>
  <c r="R1509" i="7"/>
  <c r="S1509" i="7"/>
  <c r="Q1509" i="7"/>
  <c r="N1509" i="7"/>
  <c r="R1508" i="7"/>
  <c r="S1508" i="7"/>
  <c r="Q1508" i="7"/>
  <c r="N1508" i="7"/>
  <c r="R1507" i="7"/>
  <c r="S1507" i="7"/>
  <c r="Q1507" i="7"/>
  <c r="N1507" i="7"/>
  <c r="R1506" i="7"/>
  <c r="S1506" i="7"/>
  <c r="Q1506" i="7"/>
  <c r="N1506" i="7"/>
  <c r="R1505" i="7"/>
  <c r="S1505" i="7"/>
  <c r="Q1505" i="7"/>
  <c r="N1505" i="7"/>
  <c r="R1504" i="7"/>
  <c r="S1504" i="7"/>
  <c r="Q1504" i="7"/>
  <c r="N1504" i="7"/>
  <c r="R1503" i="7"/>
  <c r="S1503" i="7"/>
  <c r="Q1503" i="7"/>
  <c r="N1503" i="7"/>
  <c r="R1502" i="7"/>
  <c r="S1502" i="7"/>
  <c r="Q1502" i="7"/>
  <c r="N1502" i="7"/>
  <c r="R1501" i="7"/>
  <c r="S1501" i="7"/>
  <c r="Q1501" i="7"/>
  <c r="N1501" i="7"/>
  <c r="R1500" i="7"/>
  <c r="S1500" i="7"/>
  <c r="Q1500" i="7"/>
  <c r="N1500" i="7"/>
  <c r="R1499" i="7"/>
  <c r="S1499" i="7"/>
  <c r="Q1499" i="7"/>
  <c r="N1499" i="7"/>
  <c r="R1498" i="7"/>
  <c r="S1498" i="7"/>
  <c r="Q1498" i="7"/>
  <c r="N1498" i="7"/>
  <c r="R1497" i="7"/>
  <c r="S1497" i="7"/>
  <c r="Q1497" i="7"/>
  <c r="N1497" i="7"/>
  <c r="R1496" i="7"/>
  <c r="S1496" i="7"/>
  <c r="Q1496" i="7"/>
  <c r="N1496" i="7"/>
  <c r="R1495" i="7"/>
  <c r="S1495" i="7"/>
  <c r="Q1495" i="7"/>
  <c r="N1495" i="7"/>
  <c r="R1494" i="7"/>
  <c r="S1494" i="7"/>
  <c r="Q1494" i="7"/>
  <c r="N1494" i="7"/>
  <c r="R1493" i="7"/>
  <c r="S1493" i="7"/>
  <c r="Q1493" i="7"/>
  <c r="N1493" i="7"/>
  <c r="R1492" i="7"/>
  <c r="S1492" i="7"/>
  <c r="Q1492" i="7"/>
  <c r="N1492" i="7"/>
  <c r="R1491" i="7"/>
  <c r="S1491" i="7"/>
  <c r="Q1491" i="7"/>
  <c r="N1491" i="7"/>
  <c r="R1490" i="7"/>
  <c r="S1490" i="7"/>
  <c r="Q1490" i="7"/>
  <c r="N1490" i="7"/>
  <c r="R1489" i="7"/>
  <c r="S1489" i="7"/>
  <c r="Q1489" i="7"/>
  <c r="N1489" i="7"/>
  <c r="R1488" i="7"/>
  <c r="S1488" i="7"/>
  <c r="Q1488" i="7"/>
  <c r="N1488" i="7"/>
  <c r="R1487" i="7"/>
  <c r="S1487" i="7"/>
  <c r="Q1487" i="7"/>
  <c r="N1487" i="7"/>
  <c r="R1486" i="7"/>
  <c r="S1486" i="7"/>
  <c r="Q1486" i="7"/>
  <c r="N1486" i="7"/>
  <c r="R1485" i="7"/>
  <c r="S1485" i="7"/>
  <c r="Q1485" i="7"/>
  <c r="N1485" i="7"/>
  <c r="R1484" i="7"/>
  <c r="S1484" i="7"/>
  <c r="Q1484" i="7"/>
  <c r="N1484" i="7"/>
  <c r="R1483" i="7"/>
  <c r="S1483" i="7"/>
  <c r="Q1483" i="7"/>
  <c r="N1483" i="7"/>
  <c r="R1482" i="7"/>
  <c r="S1482" i="7"/>
  <c r="Q1482" i="7"/>
  <c r="N1482" i="7"/>
  <c r="R1481" i="7"/>
  <c r="S1481" i="7"/>
  <c r="Q1481" i="7"/>
  <c r="N1481" i="7"/>
  <c r="R1480" i="7"/>
  <c r="S1480" i="7"/>
  <c r="Q1480" i="7"/>
  <c r="N1480" i="7"/>
  <c r="R1479" i="7"/>
  <c r="S1479" i="7"/>
  <c r="Q1479" i="7"/>
  <c r="N1479" i="7"/>
  <c r="R1478" i="7"/>
  <c r="S1478" i="7"/>
  <c r="Q1478" i="7"/>
  <c r="N1478" i="7"/>
  <c r="R1477" i="7"/>
  <c r="S1477" i="7"/>
  <c r="Q1477" i="7"/>
  <c r="N1477" i="7"/>
  <c r="R1476" i="7"/>
  <c r="S1476" i="7"/>
  <c r="Q1476" i="7"/>
  <c r="N1476" i="7"/>
  <c r="R1475" i="7"/>
  <c r="S1475" i="7"/>
  <c r="Q1475" i="7"/>
  <c r="N1475" i="7"/>
  <c r="R1474" i="7"/>
  <c r="S1474" i="7"/>
  <c r="Q1474" i="7"/>
  <c r="N1474" i="7"/>
  <c r="R1473" i="7"/>
  <c r="S1473" i="7"/>
  <c r="Q1473" i="7"/>
  <c r="N1473" i="7"/>
  <c r="R1472" i="7"/>
  <c r="S1472" i="7"/>
  <c r="Q1472" i="7"/>
  <c r="N1472" i="7"/>
  <c r="R1471" i="7"/>
  <c r="S1471" i="7"/>
  <c r="Q1471" i="7"/>
  <c r="N1471" i="7"/>
  <c r="R1470" i="7"/>
  <c r="S1470" i="7"/>
  <c r="Q1470" i="7"/>
  <c r="N1470" i="7"/>
  <c r="R1469" i="7"/>
  <c r="S1469" i="7"/>
  <c r="Q1469" i="7"/>
  <c r="N1469" i="7"/>
  <c r="R1468" i="7"/>
  <c r="S1468" i="7"/>
  <c r="Q1468" i="7"/>
  <c r="N1468" i="7"/>
  <c r="R1467" i="7"/>
  <c r="S1467" i="7"/>
  <c r="Q1467" i="7"/>
  <c r="N1467" i="7"/>
  <c r="R1466" i="7"/>
  <c r="S1466" i="7"/>
  <c r="Q1466" i="7"/>
  <c r="N1466" i="7"/>
  <c r="R1465" i="7"/>
  <c r="S1465" i="7"/>
  <c r="Q1465" i="7"/>
  <c r="N1465" i="7"/>
  <c r="R1464" i="7"/>
  <c r="S1464" i="7"/>
  <c r="Q1464" i="7"/>
  <c r="N1464" i="7"/>
  <c r="R1463" i="7"/>
  <c r="S1463" i="7"/>
  <c r="Q1463" i="7"/>
  <c r="N1463" i="7"/>
  <c r="R1462" i="7"/>
  <c r="S1462" i="7"/>
  <c r="Q1462" i="7"/>
  <c r="N1462" i="7"/>
  <c r="R1461" i="7"/>
  <c r="S1461" i="7"/>
  <c r="Q1461" i="7"/>
  <c r="N1461" i="7"/>
  <c r="R1460" i="7"/>
  <c r="S1460" i="7"/>
  <c r="Q1460" i="7"/>
  <c r="N1460" i="7"/>
  <c r="R1459" i="7"/>
  <c r="S1459" i="7"/>
  <c r="Q1459" i="7"/>
  <c r="N1459" i="7"/>
  <c r="R1458" i="7"/>
  <c r="S1458" i="7"/>
  <c r="Q1458" i="7"/>
  <c r="N1458" i="7"/>
  <c r="R1457" i="7"/>
  <c r="S1457" i="7"/>
  <c r="Q1457" i="7"/>
  <c r="N1457" i="7"/>
  <c r="R1456" i="7"/>
  <c r="S1456" i="7"/>
  <c r="Q1456" i="7"/>
  <c r="N1456" i="7"/>
  <c r="R1455" i="7"/>
  <c r="S1455" i="7"/>
  <c r="Q1455" i="7"/>
  <c r="N1455" i="7"/>
  <c r="R1454" i="7"/>
  <c r="S1454" i="7"/>
  <c r="Q1454" i="7"/>
  <c r="N1454" i="7"/>
  <c r="R1453" i="7"/>
  <c r="S1453" i="7"/>
  <c r="Q1453" i="7"/>
  <c r="N1453" i="7"/>
  <c r="R1452" i="7"/>
  <c r="S1452" i="7"/>
  <c r="Q1452" i="7"/>
  <c r="N1452" i="7"/>
  <c r="R1451" i="7"/>
  <c r="S1451" i="7"/>
  <c r="Q1451" i="7"/>
  <c r="N1451" i="7"/>
  <c r="R1450" i="7"/>
  <c r="S1450" i="7"/>
  <c r="Q1450" i="7"/>
  <c r="N1450" i="7"/>
  <c r="R1449" i="7"/>
  <c r="S1449" i="7"/>
  <c r="Q1449" i="7"/>
  <c r="N1449" i="7"/>
  <c r="R1448" i="7"/>
  <c r="S1448" i="7"/>
  <c r="Q1448" i="7"/>
  <c r="N1448" i="7"/>
  <c r="R1447" i="7"/>
  <c r="S1447" i="7"/>
  <c r="Q1447" i="7"/>
  <c r="N1447" i="7"/>
  <c r="R1446" i="7"/>
  <c r="S1446" i="7"/>
  <c r="Q1446" i="7"/>
  <c r="N1446" i="7"/>
  <c r="R1445" i="7"/>
  <c r="S1445" i="7"/>
  <c r="Q1445" i="7"/>
  <c r="N1445" i="7"/>
  <c r="R1444" i="7"/>
  <c r="S1444" i="7"/>
  <c r="Q1444" i="7"/>
  <c r="N1444" i="7"/>
  <c r="R1443" i="7"/>
  <c r="S1443" i="7"/>
  <c r="Q1443" i="7"/>
  <c r="N1443" i="7"/>
  <c r="R1442" i="7"/>
  <c r="S1442" i="7"/>
  <c r="Q1442" i="7"/>
  <c r="N1442" i="7"/>
  <c r="R1441" i="7"/>
  <c r="S1441" i="7"/>
  <c r="Q1441" i="7"/>
  <c r="N1441" i="7"/>
  <c r="R1440" i="7"/>
  <c r="S1440" i="7"/>
  <c r="Q1440" i="7"/>
  <c r="N1440" i="7"/>
  <c r="R1439" i="7"/>
  <c r="S1439" i="7"/>
  <c r="Q1439" i="7"/>
  <c r="N1439" i="7"/>
  <c r="R1438" i="7"/>
  <c r="S1438" i="7"/>
  <c r="Q1438" i="7"/>
  <c r="N1438" i="7"/>
  <c r="R1437" i="7"/>
  <c r="S1437" i="7"/>
  <c r="Q1437" i="7"/>
  <c r="N1437" i="7"/>
  <c r="R1436" i="7"/>
  <c r="S1436" i="7"/>
  <c r="Q1436" i="7"/>
  <c r="N1436" i="7"/>
  <c r="R1435" i="7"/>
  <c r="S1435" i="7"/>
  <c r="Q1435" i="7"/>
  <c r="N1435" i="7"/>
  <c r="R1434" i="7"/>
  <c r="S1434" i="7"/>
  <c r="Q1434" i="7"/>
  <c r="N1434" i="7"/>
  <c r="R1433" i="7"/>
  <c r="S1433" i="7"/>
  <c r="Q1433" i="7"/>
  <c r="N1433" i="7"/>
  <c r="R1432" i="7"/>
  <c r="S1432" i="7"/>
  <c r="Q1432" i="7"/>
  <c r="N1432" i="7"/>
  <c r="R1431" i="7"/>
  <c r="S1431" i="7"/>
  <c r="Q1431" i="7"/>
  <c r="N1431" i="7"/>
  <c r="R1430" i="7"/>
  <c r="S1430" i="7"/>
  <c r="Q1430" i="7"/>
  <c r="N1430" i="7"/>
  <c r="R1429" i="7"/>
  <c r="S1429" i="7"/>
  <c r="Q1429" i="7"/>
  <c r="N1429" i="7"/>
  <c r="R1428" i="7"/>
  <c r="S1428" i="7"/>
  <c r="Q1428" i="7"/>
  <c r="N1428" i="7"/>
  <c r="R1427" i="7"/>
  <c r="S1427" i="7"/>
  <c r="Q1427" i="7"/>
  <c r="N1427" i="7"/>
  <c r="R1426" i="7"/>
  <c r="S1426" i="7"/>
  <c r="Q1426" i="7"/>
  <c r="N1426" i="7"/>
  <c r="R1425" i="7"/>
  <c r="S1425" i="7"/>
  <c r="Q1425" i="7"/>
  <c r="N1425" i="7"/>
  <c r="R1424" i="7"/>
  <c r="S1424" i="7"/>
  <c r="Q1424" i="7"/>
  <c r="N1424" i="7"/>
  <c r="R1423" i="7"/>
  <c r="S1423" i="7"/>
  <c r="Q1423" i="7"/>
  <c r="N1423" i="7"/>
  <c r="R1422" i="7"/>
  <c r="S1422" i="7"/>
  <c r="Q1422" i="7"/>
  <c r="N1422" i="7"/>
  <c r="R1421" i="7"/>
  <c r="S1421" i="7"/>
  <c r="Q1421" i="7"/>
  <c r="N1421" i="7"/>
  <c r="R1420" i="7"/>
  <c r="S1420" i="7"/>
  <c r="Q1420" i="7"/>
  <c r="N1420" i="7"/>
  <c r="R1419" i="7"/>
  <c r="S1419" i="7"/>
  <c r="Q1419" i="7"/>
  <c r="N1419" i="7"/>
  <c r="R1418" i="7"/>
  <c r="S1418" i="7"/>
  <c r="Q1418" i="7"/>
  <c r="N1418" i="7"/>
  <c r="R1417" i="7"/>
  <c r="S1417" i="7"/>
  <c r="Q1417" i="7"/>
  <c r="N1417" i="7"/>
  <c r="R1416" i="7"/>
  <c r="S1416" i="7"/>
  <c r="Q1416" i="7"/>
  <c r="N1416" i="7"/>
  <c r="R1415" i="7"/>
  <c r="S1415" i="7"/>
  <c r="Q1415" i="7"/>
  <c r="N1415" i="7"/>
  <c r="R1414" i="7"/>
  <c r="S1414" i="7"/>
  <c r="Q1414" i="7"/>
  <c r="N1414" i="7"/>
  <c r="R1413" i="7"/>
  <c r="S1413" i="7"/>
  <c r="Q1413" i="7"/>
  <c r="N1413" i="7"/>
  <c r="R1412" i="7"/>
  <c r="S1412" i="7"/>
  <c r="Q1412" i="7"/>
  <c r="N1412" i="7"/>
  <c r="R1411" i="7"/>
  <c r="S1411" i="7"/>
  <c r="Q1411" i="7"/>
  <c r="N1411" i="7"/>
  <c r="R1410" i="7"/>
  <c r="S1410" i="7"/>
  <c r="Q1410" i="7"/>
  <c r="N1410" i="7"/>
  <c r="R1409" i="7"/>
  <c r="S1409" i="7"/>
  <c r="Q1409" i="7"/>
  <c r="N1409" i="7"/>
  <c r="R1408" i="7"/>
  <c r="S1408" i="7"/>
  <c r="Q1408" i="7"/>
  <c r="N1408" i="7"/>
  <c r="R1407" i="7"/>
  <c r="S1407" i="7"/>
  <c r="Q1407" i="7"/>
  <c r="N1407" i="7"/>
  <c r="R1406" i="7"/>
  <c r="S1406" i="7"/>
  <c r="Q1406" i="7"/>
  <c r="N1406" i="7"/>
  <c r="R1405" i="7"/>
  <c r="S1405" i="7"/>
  <c r="Q1405" i="7"/>
  <c r="N1405" i="7"/>
  <c r="R1404" i="7"/>
  <c r="S1404" i="7"/>
  <c r="Q1404" i="7"/>
  <c r="N1404" i="7"/>
  <c r="R1403" i="7"/>
  <c r="S1403" i="7"/>
  <c r="Q1403" i="7"/>
  <c r="N1403" i="7"/>
  <c r="R1402" i="7"/>
  <c r="S1402" i="7"/>
  <c r="Q1402" i="7"/>
  <c r="N1402" i="7"/>
  <c r="R1401" i="7"/>
  <c r="S1401" i="7"/>
  <c r="Q1401" i="7"/>
  <c r="N1401" i="7"/>
  <c r="R1400" i="7"/>
  <c r="S1400" i="7"/>
  <c r="Q1400" i="7"/>
  <c r="N1400" i="7"/>
  <c r="R1399" i="7"/>
  <c r="S1399" i="7"/>
  <c r="Q1399" i="7"/>
  <c r="N1399" i="7"/>
  <c r="R1398" i="7"/>
  <c r="S1398" i="7"/>
  <c r="Q1398" i="7"/>
  <c r="N1398" i="7"/>
  <c r="R1397" i="7"/>
  <c r="S1397" i="7"/>
  <c r="Q1397" i="7"/>
  <c r="N1397" i="7"/>
  <c r="R1396" i="7"/>
  <c r="S1396" i="7"/>
  <c r="Q1396" i="7"/>
  <c r="N1396" i="7"/>
  <c r="R1395" i="7"/>
  <c r="S1395" i="7"/>
  <c r="Q1395" i="7"/>
  <c r="N1395" i="7"/>
  <c r="R1394" i="7"/>
  <c r="S1394" i="7"/>
  <c r="Q1394" i="7"/>
  <c r="N1394" i="7"/>
  <c r="R1393" i="7"/>
  <c r="S1393" i="7"/>
  <c r="Q1393" i="7"/>
  <c r="N1393" i="7"/>
  <c r="R1392" i="7"/>
  <c r="S1392" i="7"/>
  <c r="Q1392" i="7"/>
  <c r="N1392" i="7"/>
  <c r="R1391" i="7"/>
  <c r="S1391" i="7"/>
  <c r="Q1391" i="7"/>
  <c r="N1391" i="7"/>
  <c r="R1390" i="7"/>
  <c r="S1390" i="7"/>
  <c r="Q1390" i="7"/>
  <c r="N1390" i="7"/>
  <c r="R1389" i="7"/>
  <c r="S1389" i="7"/>
  <c r="Q1389" i="7"/>
  <c r="N1389" i="7"/>
  <c r="R1388" i="7"/>
  <c r="S1388" i="7"/>
  <c r="Q1388" i="7"/>
  <c r="N1388" i="7"/>
  <c r="R1387" i="7"/>
  <c r="S1387" i="7"/>
  <c r="Q1387" i="7"/>
  <c r="N1387" i="7"/>
  <c r="R1386" i="7"/>
  <c r="S1386" i="7"/>
  <c r="Q1386" i="7"/>
  <c r="N1386" i="7"/>
  <c r="R1385" i="7"/>
  <c r="S1385" i="7"/>
  <c r="Q1385" i="7"/>
  <c r="N1385" i="7"/>
  <c r="R1384" i="7"/>
  <c r="S1384" i="7"/>
  <c r="Q1384" i="7"/>
  <c r="N1384" i="7"/>
  <c r="R1383" i="7"/>
  <c r="S1383" i="7"/>
  <c r="Q1383" i="7"/>
  <c r="N1383" i="7"/>
  <c r="R1382" i="7"/>
  <c r="S1382" i="7"/>
  <c r="Q1382" i="7"/>
  <c r="N1382" i="7"/>
  <c r="R1381" i="7"/>
  <c r="S1381" i="7"/>
  <c r="Q1381" i="7"/>
  <c r="N1381" i="7"/>
  <c r="R1380" i="7"/>
  <c r="S1380" i="7"/>
  <c r="Q1380" i="7"/>
  <c r="N1380" i="7"/>
  <c r="R1379" i="7"/>
  <c r="S1379" i="7"/>
  <c r="Q1379" i="7"/>
  <c r="N1379" i="7"/>
  <c r="R1378" i="7"/>
  <c r="S1378" i="7"/>
  <c r="Q1378" i="7"/>
  <c r="N1378" i="7"/>
  <c r="R1377" i="7"/>
  <c r="S1377" i="7"/>
  <c r="Q1377" i="7"/>
  <c r="N1377" i="7"/>
  <c r="R1376" i="7"/>
  <c r="S1376" i="7"/>
  <c r="Q1376" i="7"/>
  <c r="N1376" i="7"/>
  <c r="R1375" i="7"/>
  <c r="S1375" i="7"/>
  <c r="Q1375" i="7"/>
  <c r="N1375" i="7"/>
  <c r="R1374" i="7"/>
  <c r="S1374" i="7"/>
  <c r="Q1374" i="7"/>
  <c r="N1374" i="7"/>
  <c r="R1373" i="7"/>
  <c r="S1373" i="7"/>
  <c r="Q1373" i="7"/>
  <c r="N1373" i="7"/>
  <c r="R1372" i="7"/>
  <c r="S1372" i="7"/>
  <c r="Q1372" i="7"/>
  <c r="N1372" i="7"/>
  <c r="R1371" i="7"/>
  <c r="S1371" i="7"/>
  <c r="Q1371" i="7"/>
  <c r="N1371" i="7"/>
  <c r="R1370" i="7"/>
  <c r="S1370" i="7"/>
  <c r="Q1370" i="7"/>
  <c r="N1370" i="7"/>
  <c r="R1369" i="7"/>
  <c r="S1369" i="7"/>
  <c r="Q1369" i="7"/>
  <c r="N1369" i="7"/>
  <c r="R1368" i="7"/>
  <c r="S1368" i="7"/>
  <c r="Q1368" i="7"/>
  <c r="N1368" i="7"/>
  <c r="R1367" i="7"/>
  <c r="S1367" i="7"/>
  <c r="Q1367" i="7"/>
  <c r="N1367" i="7"/>
  <c r="R1366" i="7"/>
  <c r="S1366" i="7"/>
  <c r="Q1366" i="7"/>
  <c r="N1366" i="7"/>
  <c r="R1365" i="7"/>
  <c r="S1365" i="7"/>
  <c r="Q1365" i="7"/>
  <c r="N1365" i="7"/>
  <c r="R1364" i="7"/>
  <c r="S1364" i="7"/>
  <c r="Q1364" i="7"/>
  <c r="N1364" i="7"/>
  <c r="R1363" i="7"/>
  <c r="S1363" i="7"/>
  <c r="Q1363" i="7"/>
  <c r="N1363" i="7"/>
  <c r="R1362" i="7"/>
  <c r="S1362" i="7"/>
  <c r="Q1362" i="7"/>
  <c r="N1362" i="7"/>
  <c r="R1361" i="7"/>
  <c r="S1361" i="7"/>
  <c r="Q1361" i="7"/>
  <c r="N1361" i="7"/>
  <c r="R1360" i="7"/>
  <c r="S1360" i="7"/>
  <c r="Q1360" i="7"/>
  <c r="N1360" i="7"/>
  <c r="R1359" i="7"/>
  <c r="S1359" i="7"/>
  <c r="Q1359" i="7"/>
  <c r="N1359" i="7"/>
  <c r="R1358" i="7"/>
  <c r="S1358" i="7"/>
  <c r="Q1358" i="7"/>
  <c r="N1358" i="7"/>
  <c r="R1357" i="7"/>
  <c r="S1357" i="7"/>
  <c r="Q1357" i="7"/>
  <c r="N1357" i="7"/>
  <c r="R1356" i="7"/>
  <c r="S1356" i="7"/>
  <c r="Q1356" i="7"/>
  <c r="N1356" i="7"/>
  <c r="R1355" i="7"/>
  <c r="S1355" i="7"/>
  <c r="Q1355" i="7"/>
  <c r="N1355" i="7"/>
  <c r="R1354" i="7"/>
  <c r="S1354" i="7"/>
  <c r="Q1354" i="7"/>
  <c r="N1354" i="7"/>
  <c r="R1353" i="7"/>
  <c r="S1353" i="7"/>
  <c r="Q1353" i="7"/>
  <c r="N1353" i="7"/>
  <c r="R1352" i="7"/>
  <c r="S1352" i="7"/>
  <c r="Q1352" i="7"/>
  <c r="N1352" i="7"/>
  <c r="R1351" i="7"/>
  <c r="S1351" i="7"/>
  <c r="Q1351" i="7"/>
  <c r="N1351" i="7"/>
  <c r="R1350" i="7"/>
  <c r="S1350" i="7"/>
  <c r="Q1350" i="7"/>
  <c r="N1350" i="7"/>
  <c r="R1349" i="7"/>
  <c r="S1349" i="7"/>
  <c r="Q1349" i="7"/>
  <c r="N1349" i="7"/>
  <c r="R1348" i="7"/>
  <c r="S1348" i="7"/>
  <c r="Q1348" i="7"/>
  <c r="N1348" i="7"/>
  <c r="R1347" i="7"/>
  <c r="S1347" i="7"/>
  <c r="Q1347" i="7"/>
  <c r="N1347" i="7"/>
  <c r="R1346" i="7"/>
  <c r="S1346" i="7"/>
  <c r="Q1346" i="7"/>
  <c r="N1346" i="7"/>
  <c r="R1345" i="7"/>
  <c r="S1345" i="7"/>
  <c r="Q1345" i="7"/>
  <c r="N1345" i="7"/>
  <c r="R1344" i="7"/>
  <c r="S1344" i="7"/>
  <c r="Q1344" i="7"/>
  <c r="N1344" i="7"/>
  <c r="R1343" i="7"/>
  <c r="S1343" i="7"/>
  <c r="Q1343" i="7"/>
  <c r="N1343" i="7"/>
  <c r="R1342" i="7"/>
  <c r="S1342" i="7"/>
  <c r="Q1342" i="7"/>
  <c r="N1342" i="7"/>
  <c r="R1341" i="7"/>
  <c r="S1341" i="7"/>
  <c r="Q1341" i="7"/>
  <c r="N1341" i="7"/>
  <c r="R1340" i="7"/>
  <c r="S1340" i="7"/>
  <c r="Q1340" i="7"/>
  <c r="N1340" i="7"/>
  <c r="R1339" i="7"/>
  <c r="S1339" i="7"/>
  <c r="Q1339" i="7"/>
  <c r="N1339" i="7"/>
  <c r="R1338" i="7"/>
  <c r="S1338" i="7"/>
  <c r="Q1338" i="7"/>
  <c r="N1338" i="7"/>
  <c r="R1337" i="7"/>
  <c r="S1337" i="7"/>
  <c r="Q1337" i="7"/>
  <c r="N1337" i="7"/>
  <c r="R1336" i="7"/>
  <c r="S1336" i="7"/>
  <c r="Q1336" i="7"/>
  <c r="N1336" i="7"/>
  <c r="R1335" i="7"/>
  <c r="S1335" i="7"/>
  <c r="Q1335" i="7"/>
  <c r="N1335" i="7"/>
  <c r="R1334" i="7"/>
  <c r="S1334" i="7"/>
  <c r="Q1334" i="7"/>
  <c r="N1334" i="7"/>
  <c r="R1333" i="7"/>
  <c r="S1333" i="7"/>
  <c r="Q1333" i="7"/>
  <c r="N1333" i="7"/>
  <c r="R1332" i="7"/>
  <c r="S1332" i="7"/>
  <c r="Q1332" i="7"/>
  <c r="N1332" i="7"/>
  <c r="R1331" i="7"/>
  <c r="S1331" i="7"/>
  <c r="Q1331" i="7"/>
  <c r="N1331" i="7"/>
  <c r="R1330" i="7"/>
  <c r="S1330" i="7"/>
  <c r="Q1330" i="7"/>
  <c r="N1330" i="7"/>
  <c r="R1329" i="7"/>
  <c r="S1329" i="7"/>
  <c r="Q1329" i="7"/>
  <c r="N1329" i="7"/>
  <c r="R1328" i="7"/>
  <c r="S1328" i="7"/>
  <c r="Q1328" i="7"/>
  <c r="N1328" i="7"/>
  <c r="R1327" i="7"/>
  <c r="S1327" i="7"/>
  <c r="Q1327" i="7"/>
  <c r="N1327" i="7"/>
  <c r="R1326" i="7"/>
  <c r="S1326" i="7"/>
  <c r="Q1326" i="7"/>
  <c r="N1326" i="7"/>
  <c r="R1325" i="7"/>
  <c r="S1325" i="7"/>
  <c r="Q1325" i="7"/>
  <c r="N1325" i="7"/>
  <c r="R1324" i="7"/>
  <c r="S1324" i="7"/>
  <c r="Q1324" i="7"/>
  <c r="N1324" i="7"/>
  <c r="R1323" i="7"/>
  <c r="S1323" i="7"/>
  <c r="Q1323" i="7"/>
  <c r="N1323" i="7"/>
  <c r="R1322" i="7"/>
  <c r="S1322" i="7"/>
  <c r="Q1322" i="7"/>
  <c r="N1322" i="7"/>
  <c r="R1321" i="7"/>
  <c r="S1321" i="7"/>
  <c r="Q1321" i="7"/>
  <c r="N1321" i="7"/>
  <c r="R1320" i="7"/>
  <c r="S1320" i="7"/>
  <c r="Q1320" i="7"/>
  <c r="N1320" i="7"/>
  <c r="R1319" i="7"/>
  <c r="S1319" i="7"/>
  <c r="Q1319" i="7"/>
  <c r="N1319" i="7"/>
  <c r="R1318" i="7"/>
  <c r="S1318" i="7"/>
  <c r="Q1318" i="7"/>
  <c r="N1318" i="7"/>
  <c r="R1317" i="7"/>
  <c r="S1317" i="7"/>
  <c r="Q1317" i="7"/>
  <c r="N1317" i="7"/>
  <c r="R1316" i="7"/>
  <c r="S1316" i="7"/>
  <c r="Q1316" i="7"/>
  <c r="N1316" i="7"/>
  <c r="R1315" i="7"/>
  <c r="S1315" i="7"/>
  <c r="Q1315" i="7"/>
  <c r="N1315" i="7"/>
  <c r="R1314" i="7"/>
  <c r="S1314" i="7"/>
  <c r="Q1314" i="7"/>
  <c r="N1314" i="7"/>
  <c r="R1313" i="7"/>
  <c r="S1313" i="7"/>
  <c r="Q1313" i="7"/>
  <c r="N1313" i="7"/>
  <c r="R1312" i="7"/>
  <c r="S1312" i="7"/>
  <c r="Q1312" i="7"/>
  <c r="N1312" i="7"/>
  <c r="R1311" i="7"/>
  <c r="S1311" i="7"/>
  <c r="Q1311" i="7"/>
  <c r="N1311" i="7"/>
  <c r="R1310" i="7"/>
  <c r="S1310" i="7"/>
  <c r="Q1310" i="7"/>
  <c r="N1310" i="7"/>
  <c r="R1309" i="7"/>
  <c r="S1309" i="7"/>
  <c r="Q1309" i="7"/>
  <c r="N1309" i="7"/>
  <c r="R1308" i="7"/>
  <c r="S1308" i="7"/>
  <c r="Q1308" i="7"/>
  <c r="N1308" i="7"/>
  <c r="R1307" i="7"/>
  <c r="S1307" i="7"/>
  <c r="Q1307" i="7"/>
  <c r="N1307" i="7"/>
  <c r="R1306" i="7"/>
  <c r="S1306" i="7"/>
  <c r="Q1306" i="7"/>
  <c r="N1306" i="7"/>
  <c r="R1305" i="7"/>
  <c r="S1305" i="7"/>
  <c r="Q1305" i="7"/>
  <c r="N1305" i="7"/>
  <c r="R1304" i="7"/>
  <c r="S1304" i="7"/>
  <c r="Q1304" i="7"/>
  <c r="N1304" i="7"/>
  <c r="R1303" i="7"/>
  <c r="S1303" i="7"/>
  <c r="Q1303" i="7"/>
  <c r="N1303" i="7"/>
  <c r="R1302" i="7"/>
  <c r="S1302" i="7"/>
  <c r="Q1302" i="7"/>
  <c r="N1302" i="7"/>
  <c r="R1301" i="7"/>
  <c r="S1301" i="7"/>
  <c r="Q1301" i="7"/>
  <c r="N1301" i="7"/>
  <c r="R1300" i="7"/>
  <c r="S1300" i="7"/>
  <c r="Q1300" i="7"/>
  <c r="N1300" i="7"/>
  <c r="R1299" i="7"/>
  <c r="S1299" i="7"/>
  <c r="Q1299" i="7"/>
  <c r="N1299" i="7"/>
  <c r="R1298" i="7"/>
  <c r="S1298" i="7"/>
  <c r="Q1298" i="7"/>
  <c r="N1298" i="7"/>
  <c r="R1297" i="7"/>
  <c r="S1297" i="7"/>
  <c r="Q1297" i="7"/>
  <c r="N1297" i="7"/>
  <c r="R1296" i="7"/>
  <c r="S1296" i="7"/>
  <c r="Q1296" i="7"/>
  <c r="N1296" i="7"/>
  <c r="R1295" i="7"/>
  <c r="S1295" i="7"/>
  <c r="Q1295" i="7"/>
  <c r="N1295" i="7"/>
  <c r="R1294" i="7"/>
  <c r="S1294" i="7"/>
  <c r="Q1294" i="7"/>
  <c r="N1294" i="7"/>
  <c r="R1293" i="7"/>
  <c r="S1293" i="7"/>
  <c r="Q1293" i="7"/>
  <c r="N1293" i="7"/>
  <c r="R1292" i="7"/>
  <c r="S1292" i="7"/>
  <c r="Q1292" i="7"/>
  <c r="N1292" i="7"/>
  <c r="R1291" i="7"/>
  <c r="S1291" i="7"/>
  <c r="Q1291" i="7"/>
  <c r="N1291" i="7"/>
  <c r="R1290" i="7"/>
  <c r="S1290" i="7"/>
  <c r="Q1290" i="7"/>
  <c r="N1290" i="7"/>
  <c r="R1289" i="7"/>
  <c r="S1289" i="7"/>
  <c r="Q1289" i="7"/>
  <c r="N1289" i="7"/>
  <c r="R1288" i="7"/>
  <c r="S1288" i="7"/>
  <c r="Q1288" i="7"/>
  <c r="N1288" i="7"/>
  <c r="R1287" i="7"/>
  <c r="S1287" i="7"/>
  <c r="Q1287" i="7"/>
  <c r="N1287" i="7"/>
  <c r="R1286" i="7"/>
  <c r="S1286" i="7"/>
  <c r="Q1286" i="7"/>
  <c r="N1286" i="7"/>
  <c r="R1285" i="7"/>
  <c r="S1285" i="7"/>
  <c r="Q1285" i="7"/>
  <c r="N1285" i="7"/>
  <c r="R1284" i="7"/>
  <c r="S1284" i="7"/>
  <c r="Q1284" i="7"/>
  <c r="N1284" i="7"/>
  <c r="R1283" i="7"/>
  <c r="S1283" i="7"/>
  <c r="Q1283" i="7"/>
  <c r="N1283" i="7"/>
  <c r="R1282" i="7"/>
  <c r="S1282" i="7"/>
  <c r="Q1282" i="7"/>
  <c r="N1282" i="7"/>
  <c r="R1281" i="7"/>
  <c r="S1281" i="7"/>
  <c r="Q1281" i="7"/>
  <c r="N1281" i="7"/>
  <c r="R1280" i="7"/>
  <c r="S1280" i="7"/>
  <c r="Q1280" i="7"/>
  <c r="N1280" i="7"/>
  <c r="R1279" i="7"/>
  <c r="S1279" i="7"/>
  <c r="Q1279" i="7"/>
  <c r="N1279" i="7"/>
  <c r="R1278" i="7"/>
  <c r="S1278" i="7"/>
  <c r="Q1278" i="7"/>
  <c r="N1278" i="7"/>
  <c r="R1277" i="7"/>
  <c r="S1277" i="7"/>
  <c r="Q1277" i="7"/>
  <c r="N1277" i="7"/>
  <c r="R1276" i="7"/>
  <c r="S1276" i="7"/>
  <c r="Q1276" i="7"/>
  <c r="N1276" i="7"/>
  <c r="R1275" i="7"/>
  <c r="S1275" i="7"/>
  <c r="Q1275" i="7"/>
  <c r="N1275" i="7"/>
  <c r="R1274" i="7"/>
  <c r="S1274" i="7"/>
  <c r="Q1274" i="7"/>
  <c r="N1274" i="7"/>
  <c r="R1273" i="7"/>
  <c r="S1273" i="7"/>
  <c r="Q1273" i="7"/>
  <c r="N1273" i="7"/>
  <c r="R1272" i="7"/>
  <c r="S1272" i="7"/>
  <c r="Q1272" i="7"/>
  <c r="N1272" i="7"/>
  <c r="R1271" i="7"/>
  <c r="S1271" i="7"/>
  <c r="Q1271" i="7"/>
  <c r="N1271" i="7"/>
  <c r="R1270" i="7"/>
  <c r="S1270" i="7"/>
  <c r="Q1270" i="7"/>
  <c r="N1270" i="7"/>
  <c r="R1269" i="7"/>
  <c r="S1269" i="7"/>
  <c r="Q1269" i="7"/>
  <c r="N1269" i="7"/>
  <c r="R1268" i="7"/>
  <c r="S1268" i="7"/>
  <c r="Q1268" i="7"/>
  <c r="N1268" i="7"/>
  <c r="R1267" i="7"/>
  <c r="S1267" i="7"/>
  <c r="Q1267" i="7"/>
  <c r="N1267" i="7"/>
  <c r="R1266" i="7"/>
  <c r="S1266" i="7"/>
  <c r="Q1266" i="7"/>
  <c r="N1266" i="7"/>
  <c r="R1265" i="7"/>
  <c r="S1265" i="7"/>
  <c r="Q1265" i="7"/>
  <c r="N1265" i="7"/>
  <c r="R1264" i="7"/>
  <c r="S1264" i="7"/>
  <c r="Q1264" i="7"/>
  <c r="N1264" i="7"/>
  <c r="R1263" i="7"/>
  <c r="S1263" i="7"/>
  <c r="Q1263" i="7"/>
  <c r="N1263" i="7"/>
  <c r="R1262" i="7"/>
  <c r="S1262" i="7"/>
  <c r="Q1262" i="7"/>
  <c r="N1262" i="7"/>
  <c r="R1261" i="7"/>
  <c r="S1261" i="7"/>
  <c r="Q1261" i="7"/>
  <c r="N1261" i="7"/>
  <c r="R1260" i="7"/>
  <c r="S1260" i="7"/>
  <c r="Q1260" i="7"/>
  <c r="N1260" i="7"/>
  <c r="R1259" i="7"/>
  <c r="S1259" i="7"/>
  <c r="Q1259" i="7"/>
  <c r="N1259" i="7"/>
  <c r="R1258" i="7"/>
  <c r="S1258" i="7"/>
  <c r="Q1258" i="7"/>
  <c r="N1258" i="7"/>
  <c r="R1257" i="7"/>
  <c r="S1257" i="7"/>
  <c r="Q1257" i="7"/>
  <c r="N1257" i="7"/>
  <c r="R1256" i="7"/>
  <c r="S1256" i="7"/>
  <c r="Q1256" i="7"/>
  <c r="N1256" i="7"/>
  <c r="R1255" i="7"/>
  <c r="S1255" i="7"/>
  <c r="Q1255" i="7"/>
  <c r="N1255" i="7"/>
  <c r="R1254" i="7"/>
  <c r="S1254" i="7"/>
  <c r="Q1254" i="7"/>
  <c r="N1254" i="7"/>
  <c r="R1253" i="7"/>
  <c r="S1253" i="7"/>
  <c r="Q1253" i="7"/>
  <c r="N1253" i="7"/>
  <c r="R1252" i="7"/>
  <c r="S1252" i="7"/>
  <c r="Q1252" i="7"/>
  <c r="N1252" i="7"/>
  <c r="R1251" i="7"/>
  <c r="S1251" i="7"/>
  <c r="Q1251" i="7"/>
  <c r="N1251" i="7"/>
  <c r="R1250" i="7"/>
  <c r="S1250" i="7"/>
  <c r="Q1250" i="7"/>
  <c r="N1250" i="7"/>
  <c r="R1249" i="7"/>
  <c r="S1249" i="7"/>
  <c r="Q1249" i="7"/>
  <c r="N1249" i="7"/>
  <c r="R1248" i="7"/>
  <c r="S1248" i="7"/>
  <c r="Q1248" i="7"/>
  <c r="N1248" i="7"/>
  <c r="R1247" i="7"/>
  <c r="S1247" i="7"/>
  <c r="Q1247" i="7"/>
  <c r="N1247" i="7"/>
  <c r="R1246" i="7"/>
  <c r="S1246" i="7"/>
  <c r="Q1246" i="7"/>
  <c r="N1246" i="7"/>
  <c r="R1245" i="7"/>
  <c r="S1245" i="7"/>
  <c r="Q1245" i="7"/>
  <c r="N1245" i="7"/>
  <c r="R1244" i="7"/>
  <c r="S1244" i="7"/>
  <c r="Q1244" i="7"/>
  <c r="N1244" i="7"/>
  <c r="R1243" i="7"/>
  <c r="S1243" i="7"/>
  <c r="Q1243" i="7"/>
  <c r="N1243" i="7"/>
  <c r="R1242" i="7"/>
  <c r="S1242" i="7"/>
  <c r="Q1242" i="7"/>
  <c r="N1242" i="7"/>
  <c r="R1241" i="7"/>
  <c r="S1241" i="7"/>
  <c r="Q1241" i="7"/>
  <c r="N1241" i="7"/>
  <c r="R1240" i="7"/>
  <c r="S1240" i="7"/>
  <c r="Q1240" i="7"/>
  <c r="N1240" i="7"/>
  <c r="R1239" i="7"/>
  <c r="S1239" i="7"/>
  <c r="Q1239" i="7"/>
  <c r="N1239" i="7"/>
  <c r="R1238" i="7"/>
  <c r="S1238" i="7"/>
  <c r="Q1238" i="7"/>
  <c r="N1238" i="7"/>
  <c r="R1237" i="7"/>
  <c r="S1237" i="7"/>
  <c r="Q1237" i="7"/>
  <c r="N1237" i="7"/>
  <c r="R1236" i="7"/>
  <c r="S1236" i="7"/>
  <c r="Q1236" i="7"/>
  <c r="N1236" i="7"/>
  <c r="R1235" i="7"/>
  <c r="S1235" i="7"/>
  <c r="Q1235" i="7"/>
  <c r="N1235" i="7"/>
  <c r="R1234" i="7"/>
  <c r="S1234" i="7"/>
  <c r="Q1234" i="7"/>
  <c r="N1234" i="7"/>
  <c r="R1233" i="7"/>
  <c r="S1233" i="7"/>
  <c r="Q1233" i="7"/>
  <c r="N1233" i="7"/>
  <c r="R1232" i="7"/>
  <c r="S1232" i="7"/>
  <c r="Q1232" i="7"/>
  <c r="N1232" i="7"/>
  <c r="R1231" i="7"/>
  <c r="S1231" i="7"/>
  <c r="Q1231" i="7"/>
  <c r="N1231" i="7"/>
  <c r="R1230" i="7"/>
  <c r="S1230" i="7"/>
  <c r="Q1230" i="7"/>
  <c r="N1230" i="7"/>
  <c r="R1229" i="7"/>
  <c r="S1229" i="7"/>
  <c r="Q1229" i="7"/>
  <c r="N1229" i="7"/>
  <c r="R1228" i="7"/>
  <c r="S1228" i="7"/>
  <c r="Q1228" i="7"/>
  <c r="N1228" i="7"/>
  <c r="R1227" i="7"/>
  <c r="S1227" i="7"/>
  <c r="Q1227" i="7"/>
  <c r="N1227" i="7"/>
  <c r="R1226" i="7"/>
  <c r="S1226" i="7"/>
  <c r="Q1226" i="7"/>
  <c r="N1226" i="7"/>
  <c r="R1225" i="7"/>
  <c r="S1225" i="7"/>
  <c r="Q1225" i="7"/>
  <c r="N1225" i="7"/>
  <c r="R1224" i="7"/>
  <c r="S1224" i="7"/>
  <c r="Q1224" i="7"/>
  <c r="N1224" i="7"/>
  <c r="R1223" i="7"/>
  <c r="S1223" i="7"/>
  <c r="Q1223" i="7"/>
  <c r="N1223" i="7"/>
  <c r="R1222" i="7"/>
  <c r="S1222" i="7"/>
  <c r="Q1222" i="7"/>
  <c r="N1222" i="7"/>
  <c r="R1221" i="7"/>
  <c r="S1221" i="7"/>
  <c r="Q1221" i="7"/>
  <c r="N1221" i="7"/>
  <c r="R1220" i="7"/>
  <c r="S1220" i="7"/>
  <c r="Q1220" i="7"/>
  <c r="N1220" i="7"/>
  <c r="R1219" i="7"/>
  <c r="S1219" i="7"/>
  <c r="Q1219" i="7"/>
  <c r="N1219" i="7"/>
  <c r="R1218" i="7"/>
  <c r="S1218" i="7"/>
  <c r="Q1218" i="7"/>
  <c r="N1218" i="7"/>
  <c r="R1217" i="7"/>
  <c r="S1217" i="7"/>
  <c r="Q1217" i="7"/>
  <c r="N1217" i="7"/>
  <c r="R1216" i="7"/>
  <c r="S1216" i="7"/>
  <c r="Q1216" i="7"/>
  <c r="N1216" i="7"/>
  <c r="R1215" i="7"/>
  <c r="S1215" i="7"/>
  <c r="Q1215" i="7"/>
  <c r="N1215" i="7"/>
  <c r="R1214" i="7"/>
  <c r="S1214" i="7"/>
  <c r="Q1214" i="7"/>
  <c r="N1214" i="7"/>
  <c r="R1213" i="7"/>
  <c r="S1213" i="7"/>
  <c r="Q1213" i="7"/>
  <c r="N1213" i="7"/>
  <c r="R1212" i="7"/>
  <c r="S1212" i="7"/>
  <c r="Q1212" i="7"/>
  <c r="N1212" i="7"/>
  <c r="R1211" i="7"/>
  <c r="S1211" i="7"/>
  <c r="Q1211" i="7"/>
  <c r="N1211" i="7"/>
  <c r="R1210" i="7"/>
  <c r="S1210" i="7"/>
  <c r="Q1210" i="7"/>
  <c r="N1210" i="7"/>
  <c r="R1209" i="7"/>
  <c r="S1209" i="7"/>
  <c r="Q1209" i="7"/>
  <c r="N1209" i="7"/>
  <c r="R1208" i="7"/>
  <c r="S1208" i="7"/>
  <c r="Q1208" i="7"/>
  <c r="N1208" i="7"/>
  <c r="R1207" i="7"/>
  <c r="S1207" i="7"/>
  <c r="Q1207" i="7"/>
  <c r="N1207" i="7"/>
  <c r="R1206" i="7"/>
  <c r="S1206" i="7"/>
  <c r="Q1206" i="7"/>
  <c r="N1206" i="7"/>
  <c r="R1205" i="7"/>
  <c r="S1205" i="7"/>
  <c r="Q1205" i="7"/>
  <c r="N1205" i="7"/>
  <c r="R1204" i="7"/>
  <c r="S1204" i="7"/>
  <c r="Q1204" i="7"/>
  <c r="N1204" i="7"/>
  <c r="R1203" i="7"/>
  <c r="S1203" i="7"/>
  <c r="Q1203" i="7"/>
  <c r="N1203" i="7"/>
  <c r="R1202" i="7"/>
  <c r="S1202" i="7"/>
  <c r="Q1202" i="7"/>
  <c r="N1202" i="7"/>
  <c r="R1201" i="7"/>
  <c r="S1201" i="7"/>
  <c r="Q1201" i="7"/>
  <c r="N1201" i="7"/>
  <c r="R1200" i="7"/>
  <c r="S1200" i="7"/>
  <c r="Q1200" i="7"/>
  <c r="N1200" i="7"/>
  <c r="R1199" i="7"/>
  <c r="S1199" i="7"/>
  <c r="Q1199" i="7"/>
  <c r="N1199" i="7"/>
  <c r="R1198" i="7"/>
  <c r="S1198" i="7"/>
  <c r="Q1198" i="7"/>
  <c r="N1198" i="7"/>
  <c r="R1197" i="7"/>
  <c r="S1197" i="7"/>
  <c r="Q1197" i="7"/>
  <c r="N1197" i="7"/>
  <c r="R1196" i="7"/>
  <c r="S1196" i="7"/>
  <c r="Q1196" i="7"/>
  <c r="N1196" i="7"/>
  <c r="R1195" i="7"/>
  <c r="S1195" i="7"/>
  <c r="Q1195" i="7"/>
  <c r="N1195" i="7"/>
  <c r="R1194" i="7"/>
  <c r="S1194" i="7"/>
  <c r="Q1194" i="7"/>
  <c r="N1194" i="7"/>
  <c r="R1193" i="7"/>
  <c r="S1193" i="7"/>
  <c r="Q1193" i="7"/>
  <c r="N1193" i="7"/>
  <c r="R1192" i="7"/>
  <c r="S1192" i="7"/>
  <c r="Q1192" i="7"/>
  <c r="N1192" i="7"/>
  <c r="R1191" i="7"/>
  <c r="S1191" i="7"/>
  <c r="Q1191" i="7"/>
  <c r="N1191" i="7"/>
  <c r="R1190" i="7"/>
  <c r="S1190" i="7"/>
  <c r="Q1190" i="7"/>
  <c r="N1190" i="7"/>
  <c r="R1189" i="7"/>
  <c r="S1189" i="7"/>
  <c r="Q1189" i="7"/>
  <c r="N1189" i="7"/>
  <c r="R1188" i="7"/>
  <c r="S1188" i="7"/>
  <c r="Q1188" i="7"/>
  <c r="N1188" i="7"/>
  <c r="R1187" i="7"/>
  <c r="S1187" i="7"/>
  <c r="Q1187" i="7"/>
  <c r="N1187" i="7"/>
  <c r="R1186" i="7"/>
  <c r="S1186" i="7"/>
  <c r="Q1186" i="7"/>
  <c r="N1186" i="7"/>
  <c r="R1185" i="7"/>
  <c r="S1185" i="7"/>
  <c r="Q1185" i="7"/>
  <c r="N1185" i="7"/>
  <c r="R1184" i="7"/>
  <c r="S1184" i="7"/>
  <c r="Q1184" i="7"/>
  <c r="N1184" i="7"/>
  <c r="R1183" i="7"/>
  <c r="S1183" i="7"/>
  <c r="Q1183" i="7"/>
  <c r="N1183" i="7"/>
  <c r="R1182" i="7"/>
  <c r="S1182" i="7"/>
  <c r="Q1182" i="7"/>
  <c r="N1182" i="7"/>
  <c r="R1181" i="7"/>
  <c r="S1181" i="7"/>
  <c r="Q1181" i="7"/>
  <c r="N1181" i="7"/>
  <c r="R1180" i="7"/>
  <c r="S1180" i="7"/>
  <c r="Q1180" i="7"/>
  <c r="N1180" i="7"/>
  <c r="R1179" i="7"/>
  <c r="S1179" i="7"/>
  <c r="Q1179" i="7"/>
  <c r="N1179" i="7"/>
  <c r="R1178" i="7"/>
  <c r="S1178" i="7"/>
  <c r="Q1178" i="7"/>
  <c r="N1178" i="7"/>
  <c r="R1177" i="7"/>
  <c r="S1177" i="7"/>
  <c r="Q1177" i="7"/>
  <c r="N1177" i="7"/>
  <c r="R1176" i="7"/>
  <c r="S1176" i="7"/>
  <c r="Q1176" i="7"/>
  <c r="N1176" i="7"/>
  <c r="R1175" i="7"/>
  <c r="S1175" i="7"/>
  <c r="Q1175" i="7"/>
  <c r="N1175" i="7"/>
  <c r="R1174" i="7"/>
  <c r="S1174" i="7"/>
  <c r="Q1174" i="7"/>
  <c r="N1174" i="7"/>
  <c r="R1173" i="7"/>
  <c r="S1173" i="7"/>
  <c r="Q1173" i="7"/>
  <c r="N1173" i="7"/>
  <c r="R1172" i="7"/>
  <c r="S1172" i="7"/>
  <c r="Q1172" i="7"/>
  <c r="N1172" i="7"/>
  <c r="R1171" i="7"/>
  <c r="S1171" i="7"/>
  <c r="Q1171" i="7"/>
  <c r="N1171" i="7"/>
  <c r="R1170" i="7"/>
  <c r="S1170" i="7"/>
  <c r="Q1170" i="7"/>
  <c r="N1170" i="7"/>
  <c r="R1169" i="7"/>
  <c r="S1169" i="7"/>
  <c r="Q1169" i="7"/>
  <c r="N1169" i="7"/>
  <c r="R1168" i="7"/>
  <c r="S1168" i="7"/>
  <c r="Q1168" i="7"/>
  <c r="N1168" i="7"/>
  <c r="R1167" i="7"/>
  <c r="S1167" i="7"/>
  <c r="Q1167" i="7"/>
  <c r="N1167" i="7"/>
  <c r="R1166" i="7"/>
  <c r="S1166" i="7"/>
  <c r="Q1166" i="7"/>
  <c r="N1166" i="7"/>
  <c r="R1165" i="7"/>
  <c r="S1165" i="7"/>
  <c r="Q1165" i="7"/>
  <c r="N1165" i="7"/>
  <c r="R1164" i="7"/>
  <c r="S1164" i="7"/>
  <c r="Q1164" i="7"/>
  <c r="N1164" i="7"/>
  <c r="R1163" i="7"/>
  <c r="S1163" i="7"/>
  <c r="Q1163" i="7"/>
  <c r="N1163" i="7"/>
  <c r="R1162" i="7"/>
  <c r="S1162" i="7"/>
  <c r="Q1162" i="7"/>
  <c r="N1162" i="7"/>
  <c r="R1161" i="7"/>
  <c r="S1161" i="7"/>
  <c r="Q1161" i="7"/>
  <c r="N1161" i="7"/>
  <c r="R1160" i="7"/>
  <c r="S1160" i="7"/>
  <c r="Q1160" i="7"/>
  <c r="N1160" i="7"/>
  <c r="R1159" i="7"/>
  <c r="S1159" i="7"/>
  <c r="Q1159" i="7"/>
  <c r="N1159" i="7"/>
  <c r="R1158" i="7"/>
  <c r="S1158" i="7"/>
  <c r="Q1158" i="7"/>
  <c r="N1158" i="7"/>
  <c r="R1157" i="7"/>
  <c r="S1157" i="7"/>
  <c r="Q1157" i="7"/>
  <c r="N1157" i="7"/>
  <c r="R1156" i="7"/>
  <c r="S1156" i="7"/>
  <c r="Q1156" i="7"/>
  <c r="N1156" i="7"/>
  <c r="R1155" i="7"/>
  <c r="S1155" i="7"/>
  <c r="Q1155" i="7"/>
  <c r="N1155" i="7"/>
  <c r="R1154" i="7"/>
  <c r="S1154" i="7"/>
  <c r="Q1154" i="7"/>
  <c r="N1154" i="7"/>
  <c r="R1153" i="7"/>
  <c r="S1153" i="7"/>
  <c r="Q1153" i="7"/>
  <c r="N1153" i="7"/>
  <c r="R1152" i="7"/>
  <c r="S1152" i="7"/>
  <c r="Q1152" i="7"/>
  <c r="N1152" i="7"/>
  <c r="R1151" i="7"/>
  <c r="S1151" i="7"/>
  <c r="Q1151" i="7"/>
  <c r="N1151" i="7"/>
  <c r="R1150" i="7"/>
  <c r="S1150" i="7"/>
  <c r="Q1150" i="7"/>
  <c r="N1150" i="7"/>
  <c r="R1149" i="7"/>
  <c r="S1149" i="7"/>
  <c r="Q1149" i="7"/>
  <c r="N1149" i="7"/>
  <c r="R1148" i="7"/>
  <c r="S1148" i="7"/>
  <c r="Q1148" i="7"/>
  <c r="N1148" i="7"/>
  <c r="R1147" i="7"/>
  <c r="S1147" i="7"/>
  <c r="Q1147" i="7"/>
  <c r="N1147" i="7"/>
  <c r="R1146" i="7"/>
  <c r="S1146" i="7"/>
  <c r="Q1146" i="7"/>
  <c r="N1146" i="7"/>
  <c r="R1145" i="7"/>
  <c r="S1145" i="7"/>
  <c r="Q1145" i="7"/>
  <c r="N1145" i="7"/>
  <c r="R1144" i="7"/>
  <c r="S1144" i="7"/>
  <c r="Q1144" i="7"/>
  <c r="N1144" i="7"/>
  <c r="R1143" i="7"/>
  <c r="S1143" i="7"/>
  <c r="Q1143" i="7"/>
  <c r="N1143" i="7"/>
  <c r="R1142" i="7"/>
  <c r="S1142" i="7"/>
  <c r="Q1142" i="7"/>
  <c r="N1142" i="7"/>
  <c r="R1141" i="7"/>
  <c r="S1141" i="7"/>
  <c r="Q1141" i="7"/>
  <c r="N1141" i="7"/>
  <c r="R1140" i="7"/>
  <c r="S1140" i="7"/>
  <c r="Q1140" i="7"/>
  <c r="N1140" i="7"/>
  <c r="R1139" i="7"/>
  <c r="S1139" i="7"/>
  <c r="Q1139" i="7"/>
  <c r="N1139" i="7"/>
  <c r="R1138" i="7"/>
  <c r="S1138" i="7"/>
  <c r="Q1138" i="7"/>
  <c r="N1138" i="7"/>
  <c r="R1137" i="7"/>
  <c r="S1137" i="7"/>
  <c r="Q1137" i="7"/>
  <c r="N1137" i="7"/>
  <c r="R1136" i="7"/>
  <c r="S1136" i="7"/>
  <c r="Q1136" i="7"/>
  <c r="N1136" i="7"/>
  <c r="R1135" i="7"/>
  <c r="S1135" i="7"/>
  <c r="Q1135" i="7"/>
  <c r="N1135" i="7"/>
  <c r="R1134" i="7"/>
  <c r="S1134" i="7"/>
  <c r="Q1134" i="7"/>
  <c r="N1134" i="7"/>
  <c r="R1133" i="7"/>
  <c r="S1133" i="7"/>
  <c r="Q1133" i="7"/>
  <c r="N1133" i="7"/>
  <c r="R1132" i="7"/>
  <c r="S1132" i="7"/>
  <c r="Q1132" i="7"/>
  <c r="N1132" i="7"/>
  <c r="R1131" i="7"/>
  <c r="S1131" i="7"/>
  <c r="Q1131" i="7"/>
  <c r="N1131" i="7"/>
  <c r="R1130" i="7"/>
  <c r="S1130" i="7"/>
  <c r="Q1130" i="7"/>
  <c r="N1130" i="7"/>
  <c r="R1129" i="7"/>
  <c r="S1129" i="7"/>
  <c r="Q1129" i="7"/>
  <c r="N1129" i="7"/>
  <c r="R1128" i="7"/>
  <c r="S1128" i="7"/>
  <c r="Q1128" i="7"/>
  <c r="N1128" i="7"/>
  <c r="R1127" i="7"/>
  <c r="S1127" i="7"/>
  <c r="Q1127" i="7"/>
  <c r="N1127" i="7"/>
  <c r="R1126" i="7"/>
  <c r="S1126" i="7"/>
  <c r="Q1126" i="7"/>
  <c r="N1126" i="7"/>
  <c r="R1125" i="7"/>
  <c r="S1125" i="7"/>
  <c r="Q1125" i="7"/>
  <c r="N1125" i="7"/>
  <c r="R1124" i="7"/>
  <c r="S1124" i="7"/>
  <c r="Q1124" i="7"/>
  <c r="N1124" i="7"/>
  <c r="R1123" i="7"/>
  <c r="S1123" i="7"/>
  <c r="Q1123" i="7"/>
  <c r="N1123" i="7"/>
  <c r="R1122" i="7"/>
  <c r="S1122" i="7"/>
  <c r="Q1122" i="7"/>
  <c r="N1122" i="7"/>
  <c r="R1121" i="7"/>
  <c r="S1121" i="7"/>
  <c r="Q1121" i="7"/>
  <c r="N1121" i="7"/>
  <c r="R1120" i="7"/>
  <c r="S1120" i="7"/>
  <c r="Q1120" i="7"/>
  <c r="N1120" i="7"/>
  <c r="R1119" i="7"/>
  <c r="S1119" i="7"/>
  <c r="Q1119" i="7"/>
  <c r="N1119" i="7"/>
  <c r="R1118" i="7"/>
  <c r="S1118" i="7"/>
  <c r="Q1118" i="7"/>
  <c r="N1118" i="7"/>
  <c r="R1117" i="7"/>
  <c r="S1117" i="7"/>
  <c r="Q1117" i="7"/>
  <c r="N1117" i="7"/>
  <c r="R1116" i="7"/>
  <c r="S1116" i="7"/>
  <c r="Q1116" i="7"/>
  <c r="N1116" i="7"/>
  <c r="R1115" i="7"/>
  <c r="S1115" i="7"/>
  <c r="Q1115" i="7"/>
  <c r="N1115" i="7"/>
  <c r="R1114" i="7"/>
  <c r="S1114" i="7"/>
  <c r="Q1114" i="7"/>
  <c r="N1114" i="7"/>
  <c r="R1113" i="7"/>
  <c r="S1113" i="7"/>
  <c r="Q1113" i="7"/>
  <c r="N1113" i="7"/>
  <c r="R1112" i="7"/>
  <c r="S1112" i="7"/>
  <c r="Q1112" i="7"/>
  <c r="N1112" i="7"/>
  <c r="R1111" i="7"/>
  <c r="S1111" i="7"/>
  <c r="Q1111" i="7"/>
  <c r="N1111" i="7"/>
  <c r="R1110" i="7"/>
  <c r="S1110" i="7"/>
  <c r="Q1110" i="7"/>
  <c r="N1110" i="7"/>
  <c r="R1109" i="7"/>
  <c r="S1109" i="7"/>
  <c r="Q1109" i="7"/>
  <c r="N1109" i="7"/>
  <c r="R1108" i="7"/>
  <c r="S1108" i="7"/>
  <c r="Q1108" i="7"/>
  <c r="N1108" i="7"/>
  <c r="R1107" i="7"/>
  <c r="S1107" i="7"/>
  <c r="Q1107" i="7"/>
  <c r="N1107" i="7"/>
  <c r="R1106" i="7"/>
  <c r="S1106" i="7"/>
  <c r="Q1106" i="7"/>
  <c r="N1106" i="7"/>
  <c r="R1105" i="7"/>
  <c r="S1105" i="7"/>
  <c r="Q1105" i="7"/>
  <c r="N1105" i="7"/>
  <c r="R1104" i="7"/>
  <c r="S1104" i="7"/>
  <c r="Q1104" i="7"/>
  <c r="N1104" i="7"/>
  <c r="R1103" i="7"/>
  <c r="S1103" i="7"/>
  <c r="Q1103" i="7"/>
  <c r="N1103" i="7"/>
  <c r="R1102" i="7"/>
  <c r="S1102" i="7"/>
  <c r="Q1102" i="7"/>
  <c r="N1102" i="7"/>
  <c r="R1101" i="7"/>
  <c r="S1101" i="7"/>
  <c r="Q1101" i="7"/>
  <c r="N1101" i="7"/>
  <c r="R1100" i="7"/>
  <c r="S1100" i="7"/>
  <c r="Q1100" i="7"/>
  <c r="N1100" i="7"/>
  <c r="R1099" i="7"/>
  <c r="S1099" i="7"/>
  <c r="Q1099" i="7"/>
  <c r="N1099" i="7"/>
  <c r="R1098" i="7"/>
  <c r="S1098" i="7"/>
  <c r="Q1098" i="7"/>
  <c r="N1098" i="7"/>
  <c r="R1097" i="7"/>
  <c r="S1097" i="7"/>
  <c r="Q1097" i="7"/>
  <c r="N1097" i="7"/>
  <c r="R1096" i="7"/>
  <c r="S1096" i="7"/>
  <c r="Q1096" i="7"/>
  <c r="N1096" i="7"/>
  <c r="R1095" i="7"/>
  <c r="S1095" i="7"/>
  <c r="Q1095" i="7"/>
  <c r="N1095" i="7"/>
  <c r="R1094" i="7"/>
  <c r="S1094" i="7"/>
  <c r="Q1094" i="7"/>
  <c r="N1094" i="7"/>
  <c r="R1093" i="7"/>
  <c r="S1093" i="7"/>
  <c r="Q1093" i="7"/>
  <c r="N1093" i="7"/>
  <c r="R1092" i="7"/>
  <c r="S1092" i="7"/>
  <c r="Q1092" i="7"/>
  <c r="N1092" i="7"/>
  <c r="R1091" i="7"/>
  <c r="S1091" i="7"/>
  <c r="Q1091" i="7"/>
  <c r="N1091" i="7"/>
  <c r="R1090" i="7"/>
  <c r="S1090" i="7"/>
  <c r="Q1090" i="7"/>
  <c r="N1090" i="7"/>
  <c r="R1089" i="7"/>
  <c r="S1089" i="7"/>
  <c r="Q1089" i="7"/>
  <c r="N1089" i="7"/>
  <c r="R1088" i="7"/>
  <c r="S1088" i="7"/>
  <c r="Q1088" i="7"/>
  <c r="N1088" i="7"/>
  <c r="R1087" i="7"/>
  <c r="S1087" i="7"/>
  <c r="Q1087" i="7"/>
  <c r="N1087" i="7"/>
  <c r="R1086" i="7"/>
  <c r="S1086" i="7"/>
  <c r="Q1086" i="7"/>
  <c r="N1086" i="7"/>
  <c r="R1085" i="7"/>
  <c r="S1085" i="7"/>
  <c r="Q1085" i="7"/>
  <c r="N1085" i="7"/>
  <c r="R1084" i="7"/>
  <c r="S1084" i="7"/>
  <c r="Q1084" i="7"/>
  <c r="N1084" i="7"/>
  <c r="R1083" i="7"/>
  <c r="S1083" i="7"/>
  <c r="Q1083" i="7"/>
  <c r="N1083" i="7"/>
  <c r="R1082" i="7"/>
  <c r="S1082" i="7"/>
  <c r="Q1082" i="7"/>
  <c r="N1082" i="7"/>
  <c r="R1081" i="7"/>
  <c r="S1081" i="7"/>
  <c r="Q1081" i="7"/>
  <c r="N1081" i="7"/>
  <c r="R1080" i="7"/>
  <c r="S1080" i="7"/>
  <c r="Q1080" i="7"/>
  <c r="N1080" i="7"/>
  <c r="R1079" i="7"/>
  <c r="S1079" i="7"/>
  <c r="Q1079" i="7"/>
  <c r="N1079" i="7"/>
  <c r="R1078" i="7"/>
  <c r="S1078" i="7"/>
  <c r="Q1078" i="7"/>
  <c r="N1078" i="7"/>
  <c r="R1077" i="7"/>
  <c r="S1077" i="7"/>
  <c r="Q1077" i="7"/>
  <c r="N1077" i="7"/>
  <c r="R1076" i="7"/>
  <c r="S1076" i="7"/>
  <c r="Q1076" i="7"/>
  <c r="N1076" i="7"/>
  <c r="R1075" i="7"/>
  <c r="S1075" i="7"/>
  <c r="Q1075" i="7"/>
  <c r="N1075" i="7"/>
  <c r="R1074" i="7"/>
  <c r="S1074" i="7"/>
  <c r="Q1074" i="7"/>
  <c r="N1074" i="7"/>
  <c r="R1073" i="7"/>
  <c r="S1073" i="7"/>
  <c r="Q1073" i="7"/>
  <c r="N1073" i="7"/>
  <c r="R1072" i="7"/>
  <c r="S1072" i="7"/>
  <c r="Q1072" i="7"/>
  <c r="N1072" i="7"/>
  <c r="R1071" i="7"/>
  <c r="S1071" i="7"/>
  <c r="Q1071" i="7"/>
  <c r="N1071" i="7"/>
  <c r="R1070" i="7"/>
  <c r="S1070" i="7"/>
  <c r="Q1070" i="7"/>
  <c r="N1070" i="7"/>
  <c r="R1069" i="7"/>
  <c r="S1069" i="7"/>
  <c r="Q1069" i="7"/>
  <c r="N1069" i="7"/>
  <c r="R1068" i="7"/>
  <c r="S1068" i="7"/>
  <c r="Q1068" i="7"/>
  <c r="N1068" i="7"/>
  <c r="R1067" i="7"/>
  <c r="S1067" i="7"/>
  <c r="Q1067" i="7"/>
  <c r="N1067" i="7"/>
  <c r="R1066" i="7"/>
  <c r="S1066" i="7"/>
  <c r="Q1066" i="7"/>
  <c r="N1066" i="7"/>
  <c r="R1065" i="7"/>
  <c r="S1065" i="7"/>
  <c r="Q1065" i="7"/>
  <c r="N1065" i="7"/>
  <c r="R1064" i="7"/>
  <c r="S1064" i="7"/>
  <c r="Q1064" i="7"/>
  <c r="N1064" i="7"/>
  <c r="R1063" i="7"/>
  <c r="S1063" i="7"/>
  <c r="Q1063" i="7"/>
  <c r="N1063" i="7"/>
  <c r="R1062" i="7"/>
  <c r="S1062" i="7"/>
  <c r="Q1062" i="7"/>
  <c r="N1062" i="7"/>
  <c r="R1061" i="7"/>
  <c r="S1061" i="7"/>
  <c r="Q1061" i="7"/>
  <c r="N1061" i="7"/>
  <c r="R1060" i="7"/>
  <c r="S1060" i="7"/>
  <c r="Q1060" i="7"/>
  <c r="N1060" i="7"/>
  <c r="R1059" i="7"/>
  <c r="S1059" i="7"/>
  <c r="Q1059" i="7"/>
  <c r="N1059" i="7"/>
  <c r="R1058" i="7"/>
  <c r="S1058" i="7"/>
  <c r="Q1058" i="7"/>
  <c r="N1058" i="7"/>
  <c r="R1057" i="7"/>
  <c r="S1057" i="7"/>
  <c r="Q1057" i="7"/>
  <c r="N1057" i="7"/>
  <c r="R1056" i="7"/>
  <c r="S1056" i="7"/>
  <c r="Q1056" i="7"/>
  <c r="N1056" i="7"/>
  <c r="R1055" i="7"/>
  <c r="S1055" i="7"/>
  <c r="Q1055" i="7"/>
  <c r="N1055" i="7"/>
  <c r="R1054" i="7"/>
  <c r="S1054" i="7"/>
  <c r="Q1054" i="7"/>
  <c r="N1054" i="7"/>
  <c r="R1053" i="7"/>
  <c r="S1053" i="7"/>
  <c r="Q1053" i="7"/>
  <c r="N1053" i="7"/>
  <c r="R1052" i="7"/>
  <c r="S1052" i="7"/>
  <c r="Q1052" i="7"/>
  <c r="N1052" i="7"/>
  <c r="R1051" i="7"/>
  <c r="S1051" i="7"/>
  <c r="Q1051" i="7"/>
  <c r="N1051" i="7"/>
  <c r="R1050" i="7"/>
  <c r="S1050" i="7"/>
  <c r="Q1050" i="7"/>
  <c r="N1050" i="7"/>
  <c r="R1049" i="7"/>
  <c r="S1049" i="7"/>
  <c r="Q1049" i="7"/>
  <c r="N1049" i="7"/>
  <c r="R1048" i="7"/>
  <c r="S1048" i="7"/>
  <c r="Q1048" i="7"/>
  <c r="N1048" i="7"/>
  <c r="R1047" i="7"/>
  <c r="S1047" i="7"/>
  <c r="Q1047" i="7"/>
  <c r="N1047" i="7"/>
  <c r="R1046" i="7"/>
  <c r="S1046" i="7"/>
  <c r="Q1046" i="7"/>
  <c r="N1046" i="7"/>
  <c r="R1045" i="7"/>
  <c r="S1045" i="7"/>
  <c r="Q1045" i="7"/>
  <c r="N1045" i="7"/>
  <c r="R1044" i="7"/>
  <c r="S1044" i="7"/>
  <c r="Q1044" i="7"/>
  <c r="N1044" i="7"/>
  <c r="R1043" i="7"/>
  <c r="S1043" i="7"/>
  <c r="Q1043" i="7"/>
  <c r="N1043" i="7"/>
  <c r="R1042" i="7"/>
  <c r="S1042" i="7"/>
  <c r="Q1042" i="7"/>
  <c r="N1042" i="7"/>
  <c r="R1041" i="7"/>
  <c r="S1041" i="7"/>
  <c r="Q1041" i="7"/>
  <c r="N1041" i="7"/>
  <c r="R1040" i="7"/>
  <c r="S1040" i="7"/>
  <c r="Q1040" i="7"/>
  <c r="N1040" i="7"/>
  <c r="R1039" i="7"/>
  <c r="S1039" i="7"/>
  <c r="Q1039" i="7"/>
  <c r="N1039" i="7"/>
  <c r="R1038" i="7"/>
  <c r="S1038" i="7"/>
  <c r="Q1038" i="7"/>
  <c r="N1038" i="7"/>
  <c r="R1037" i="7"/>
  <c r="S1037" i="7"/>
  <c r="Q1037" i="7"/>
  <c r="N1037" i="7"/>
  <c r="R1036" i="7"/>
  <c r="S1036" i="7"/>
  <c r="Q1036" i="7"/>
  <c r="N1036" i="7"/>
  <c r="R1035" i="7"/>
  <c r="S1035" i="7"/>
  <c r="Q1035" i="7"/>
  <c r="N1035" i="7"/>
  <c r="R1034" i="7"/>
  <c r="S1034" i="7"/>
  <c r="Q1034" i="7"/>
  <c r="N1034" i="7"/>
  <c r="R1033" i="7"/>
  <c r="S1033" i="7"/>
  <c r="Q1033" i="7"/>
  <c r="N1033" i="7"/>
  <c r="R1032" i="7"/>
  <c r="S1032" i="7"/>
  <c r="Q1032" i="7"/>
  <c r="N1032" i="7"/>
  <c r="R1031" i="7"/>
  <c r="S1031" i="7"/>
  <c r="Q1031" i="7"/>
  <c r="N1031" i="7"/>
  <c r="R1030" i="7"/>
  <c r="S1030" i="7"/>
  <c r="Q1030" i="7"/>
  <c r="N1030" i="7"/>
  <c r="R1029" i="7"/>
  <c r="S1029" i="7"/>
  <c r="Q1029" i="7"/>
  <c r="N1029" i="7"/>
  <c r="R1028" i="7"/>
  <c r="S1028" i="7"/>
  <c r="Q1028" i="7"/>
  <c r="N1028" i="7"/>
  <c r="R1027" i="7"/>
  <c r="S1027" i="7"/>
  <c r="Q1027" i="7"/>
  <c r="N1027" i="7"/>
  <c r="R1026" i="7"/>
  <c r="S1026" i="7"/>
  <c r="Q1026" i="7"/>
  <c r="N1026" i="7"/>
  <c r="R1025" i="7"/>
  <c r="S1025" i="7"/>
  <c r="Q1025" i="7"/>
  <c r="N1025" i="7"/>
  <c r="R1024" i="7"/>
  <c r="S1024" i="7"/>
  <c r="Q1024" i="7"/>
  <c r="N1024" i="7"/>
  <c r="R1023" i="7"/>
  <c r="S1023" i="7"/>
  <c r="Q1023" i="7"/>
  <c r="N1023" i="7"/>
  <c r="R1022" i="7"/>
  <c r="S1022" i="7"/>
  <c r="Q1022" i="7"/>
  <c r="N1022" i="7"/>
  <c r="R1021" i="7"/>
  <c r="S1021" i="7"/>
  <c r="Q1021" i="7"/>
  <c r="N1021" i="7"/>
  <c r="R1020" i="7"/>
  <c r="S1020" i="7"/>
  <c r="Q1020" i="7"/>
  <c r="N1020" i="7"/>
  <c r="R1019" i="7"/>
  <c r="S1019" i="7"/>
  <c r="Q1019" i="7"/>
  <c r="N1019" i="7"/>
  <c r="R1018" i="7"/>
  <c r="S1018" i="7"/>
  <c r="Q1018" i="7"/>
  <c r="N1018" i="7"/>
  <c r="R1017" i="7"/>
  <c r="S1017" i="7"/>
  <c r="Q1017" i="7"/>
  <c r="N1017" i="7"/>
  <c r="R1016" i="7"/>
  <c r="S1016" i="7"/>
  <c r="Q1016" i="7"/>
  <c r="N1016" i="7"/>
  <c r="R1015" i="7"/>
  <c r="S1015" i="7"/>
  <c r="Q1015" i="7"/>
  <c r="N1015" i="7"/>
  <c r="R1014" i="7"/>
  <c r="S1014" i="7"/>
  <c r="Q1014" i="7"/>
  <c r="N1014" i="7"/>
  <c r="R1013" i="7"/>
  <c r="S1013" i="7"/>
  <c r="Q1013" i="7"/>
  <c r="N1013" i="7"/>
  <c r="R1012" i="7"/>
  <c r="S1012" i="7"/>
  <c r="Q1012" i="7"/>
  <c r="N1012" i="7"/>
  <c r="R1011" i="7"/>
  <c r="S1011" i="7"/>
  <c r="Q1011" i="7"/>
  <c r="N1011" i="7"/>
  <c r="R1010" i="7"/>
  <c r="S1010" i="7"/>
  <c r="Q1010" i="7"/>
  <c r="N1010" i="7"/>
  <c r="R1009" i="7"/>
  <c r="S1009" i="7"/>
  <c r="Q1009" i="7"/>
  <c r="N1009" i="7"/>
  <c r="R1008" i="7"/>
  <c r="S1008" i="7"/>
  <c r="Q1008" i="7"/>
  <c r="N1008" i="7"/>
  <c r="R1007" i="7"/>
  <c r="S1007" i="7"/>
  <c r="Q1007" i="7"/>
  <c r="N1007" i="7"/>
  <c r="R1006" i="7"/>
  <c r="S1006" i="7"/>
  <c r="Q1006" i="7"/>
  <c r="N1006" i="7"/>
  <c r="R1005" i="7"/>
  <c r="S1005" i="7"/>
  <c r="Q1005" i="7"/>
  <c r="N1005" i="7"/>
  <c r="R1004" i="7"/>
  <c r="S1004" i="7"/>
  <c r="Q1004" i="7"/>
  <c r="N1004" i="7"/>
  <c r="R1003" i="7"/>
  <c r="S1003" i="7"/>
  <c r="Q1003" i="7"/>
  <c r="N1003" i="7"/>
  <c r="R1002" i="7"/>
  <c r="S1002" i="7"/>
  <c r="Q1002" i="7"/>
  <c r="N1002" i="7"/>
  <c r="R1001" i="7"/>
  <c r="S1001" i="7"/>
  <c r="Q1001" i="7"/>
  <c r="N1001" i="7"/>
  <c r="R1000" i="7"/>
  <c r="S1000" i="7"/>
  <c r="Q1000" i="7"/>
  <c r="N1000" i="7"/>
  <c r="R999" i="7"/>
  <c r="S999" i="7"/>
  <c r="Q999" i="7"/>
  <c r="N999" i="7"/>
  <c r="R998" i="7"/>
  <c r="S998" i="7"/>
  <c r="Q998" i="7"/>
  <c r="N998" i="7"/>
  <c r="R997" i="7"/>
  <c r="S997" i="7"/>
  <c r="Q997" i="7"/>
  <c r="N997" i="7"/>
  <c r="R996" i="7"/>
  <c r="S996" i="7"/>
  <c r="Q996" i="7"/>
  <c r="N996" i="7"/>
  <c r="R995" i="7"/>
  <c r="S995" i="7"/>
  <c r="Q995" i="7"/>
  <c r="N995" i="7"/>
  <c r="R994" i="7"/>
  <c r="S994" i="7"/>
  <c r="Q994" i="7"/>
  <c r="N994" i="7"/>
  <c r="R993" i="7"/>
  <c r="S993" i="7"/>
  <c r="Q993" i="7"/>
  <c r="N993" i="7"/>
  <c r="R992" i="7"/>
  <c r="S992" i="7"/>
  <c r="Q992" i="7"/>
  <c r="N992" i="7"/>
  <c r="R991" i="7"/>
  <c r="S991" i="7"/>
  <c r="Q991" i="7"/>
  <c r="N991" i="7"/>
  <c r="R990" i="7"/>
  <c r="S990" i="7"/>
  <c r="Q990" i="7"/>
  <c r="N990" i="7"/>
  <c r="R989" i="7"/>
  <c r="S989" i="7"/>
  <c r="Q989" i="7"/>
  <c r="N989" i="7"/>
  <c r="R988" i="7"/>
  <c r="S988" i="7"/>
  <c r="Q988" i="7"/>
  <c r="N988" i="7"/>
  <c r="R987" i="7"/>
  <c r="S987" i="7"/>
  <c r="Q987" i="7"/>
  <c r="N987" i="7"/>
  <c r="R986" i="7"/>
  <c r="S986" i="7"/>
  <c r="Q986" i="7"/>
  <c r="N986" i="7"/>
  <c r="R985" i="7"/>
  <c r="S985" i="7"/>
  <c r="Q985" i="7"/>
  <c r="N985" i="7"/>
  <c r="R984" i="7"/>
  <c r="S984" i="7"/>
  <c r="Q984" i="7"/>
  <c r="N984" i="7"/>
  <c r="R983" i="7"/>
  <c r="S983" i="7"/>
  <c r="Q983" i="7"/>
  <c r="N983" i="7"/>
  <c r="R982" i="7"/>
  <c r="S982" i="7"/>
  <c r="Q982" i="7"/>
  <c r="N982" i="7"/>
  <c r="R981" i="7"/>
  <c r="S981" i="7"/>
  <c r="Q981" i="7"/>
  <c r="N981" i="7"/>
  <c r="R980" i="7"/>
  <c r="S980" i="7"/>
  <c r="Q980" i="7"/>
  <c r="N980" i="7"/>
  <c r="R979" i="7"/>
  <c r="S979" i="7"/>
  <c r="Q979" i="7"/>
  <c r="N979" i="7"/>
  <c r="R978" i="7"/>
  <c r="S978" i="7"/>
  <c r="Q978" i="7"/>
  <c r="N978" i="7"/>
  <c r="R977" i="7"/>
  <c r="S977" i="7"/>
  <c r="Q977" i="7"/>
  <c r="N977" i="7"/>
  <c r="R976" i="7"/>
  <c r="S976" i="7"/>
  <c r="Q976" i="7"/>
  <c r="N976" i="7"/>
  <c r="R975" i="7"/>
  <c r="S975" i="7"/>
  <c r="Q975" i="7"/>
  <c r="N975" i="7"/>
  <c r="R974" i="7"/>
  <c r="S974" i="7"/>
  <c r="Q974" i="7"/>
  <c r="N974" i="7"/>
  <c r="R973" i="7"/>
  <c r="S973" i="7"/>
  <c r="Q973" i="7"/>
  <c r="N973" i="7"/>
  <c r="R972" i="7"/>
  <c r="S972" i="7"/>
  <c r="Q972" i="7"/>
  <c r="N972" i="7"/>
  <c r="R971" i="7"/>
  <c r="S971" i="7"/>
  <c r="Q971" i="7"/>
  <c r="N971" i="7"/>
  <c r="R970" i="7"/>
  <c r="S970" i="7"/>
  <c r="Q970" i="7"/>
  <c r="N970" i="7"/>
  <c r="R969" i="7"/>
  <c r="S969" i="7"/>
  <c r="Q969" i="7"/>
  <c r="N969" i="7"/>
  <c r="R968" i="7"/>
  <c r="S968" i="7"/>
  <c r="Q968" i="7"/>
  <c r="N968" i="7"/>
  <c r="R967" i="7"/>
  <c r="S967" i="7"/>
  <c r="Q967" i="7"/>
  <c r="N967" i="7"/>
  <c r="R966" i="7"/>
  <c r="S966" i="7"/>
  <c r="Q966" i="7"/>
  <c r="N966" i="7"/>
  <c r="R965" i="7"/>
  <c r="S965" i="7"/>
  <c r="Q965" i="7"/>
  <c r="N965" i="7"/>
  <c r="R964" i="7"/>
  <c r="S964" i="7"/>
  <c r="Q964" i="7"/>
  <c r="N964" i="7"/>
  <c r="R963" i="7"/>
  <c r="S963" i="7"/>
  <c r="Q963" i="7"/>
  <c r="N963" i="7"/>
  <c r="R962" i="7"/>
  <c r="S962" i="7"/>
  <c r="Q962" i="7"/>
  <c r="N962" i="7"/>
  <c r="R961" i="7"/>
  <c r="S961" i="7"/>
  <c r="Q961" i="7"/>
  <c r="N961" i="7"/>
  <c r="R960" i="7"/>
  <c r="S960" i="7"/>
  <c r="Q960" i="7"/>
  <c r="N960" i="7"/>
  <c r="R959" i="7"/>
  <c r="S959" i="7"/>
  <c r="Q959" i="7"/>
  <c r="N959" i="7"/>
  <c r="R958" i="7"/>
  <c r="S958" i="7"/>
  <c r="Q958" i="7"/>
  <c r="N958" i="7"/>
  <c r="R957" i="7"/>
  <c r="S957" i="7"/>
  <c r="Q957" i="7"/>
  <c r="N957" i="7"/>
  <c r="R956" i="7"/>
  <c r="S956" i="7"/>
  <c r="Q956" i="7"/>
  <c r="N956" i="7"/>
  <c r="R955" i="7"/>
  <c r="S955" i="7"/>
  <c r="Q955" i="7"/>
  <c r="N955" i="7"/>
  <c r="R954" i="7"/>
  <c r="S954" i="7"/>
  <c r="Q954" i="7"/>
  <c r="N954" i="7"/>
  <c r="R953" i="7"/>
  <c r="S953" i="7"/>
  <c r="Q953" i="7"/>
  <c r="N953" i="7"/>
  <c r="R952" i="7"/>
  <c r="S952" i="7"/>
  <c r="Q952" i="7"/>
  <c r="N952" i="7"/>
  <c r="R951" i="7"/>
  <c r="S951" i="7"/>
  <c r="Q951" i="7"/>
  <c r="N951" i="7"/>
  <c r="R950" i="7"/>
  <c r="S950" i="7"/>
  <c r="Q950" i="7"/>
  <c r="N950" i="7"/>
  <c r="R949" i="7"/>
  <c r="S949" i="7"/>
  <c r="Q949" i="7"/>
  <c r="N949" i="7"/>
  <c r="R948" i="7"/>
  <c r="S948" i="7"/>
  <c r="Q948" i="7"/>
  <c r="N948" i="7"/>
  <c r="R947" i="7"/>
  <c r="S947" i="7"/>
  <c r="Q947" i="7"/>
  <c r="N947" i="7"/>
  <c r="R946" i="7"/>
  <c r="S946" i="7"/>
  <c r="Q946" i="7"/>
  <c r="N946" i="7"/>
  <c r="R945" i="7"/>
  <c r="S945" i="7"/>
  <c r="Q945" i="7"/>
  <c r="N945" i="7"/>
  <c r="R944" i="7"/>
  <c r="S944" i="7"/>
  <c r="Q944" i="7"/>
  <c r="N944" i="7"/>
  <c r="R943" i="7"/>
  <c r="S943" i="7"/>
  <c r="Q943" i="7"/>
  <c r="N943" i="7"/>
  <c r="R942" i="7"/>
  <c r="S942" i="7"/>
  <c r="Q942" i="7"/>
  <c r="N942" i="7"/>
  <c r="R941" i="7"/>
  <c r="S941" i="7"/>
  <c r="Q941" i="7"/>
  <c r="N941" i="7"/>
  <c r="R940" i="7"/>
  <c r="S940" i="7"/>
  <c r="Q940" i="7"/>
  <c r="N940" i="7"/>
  <c r="R939" i="7"/>
  <c r="S939" i="7"/>
  <c r="Q939" i="7"/>
  <c r="N939" i="7"/>
  <c r="R938" i="7"/>
  <c r="S938" i="7"/>
  <c r="Q938" i="7"/>
  <c r="N938" i="7"/>
  <c r="R937" i="7"/>
  <c r="S937" i="7"/>
  <c r="Q937" i="7"/>
  <c r="N937" i="7"/>
  <c r="R936" i="7"/>
  <c r="S936" i="7"/>
  <c r="Q936" i="7"/>
  <c r="N936" i="7"/>
  <c r="R935" i="7"/>
  <c r="S935" i="7"/>
  <c r="Q935" i="7"/>
  <c r="N935" i="7"/>
  <c r="R934" i="7"/>
  <c r="S934" i="7"/>
  <c r="Q934" i="7"/>
  <c r="N934" i="7"/>
  <c r="R933" i="7"/>
  <c r="S933" i="7"/>
  <c r="Q933" i="7"/>
  <c r="N933" i="7"/>
  <c r="R932" i="7"/>
  <c r="S932" i="7"/>
  <c r="Q932" i="7"/>
  <c r="N932" i="7"/>
  <c r="R931" i="7"/>
  <c r="S931" i="7"/>
  <c r="Q931" i="7"/>
  <c r="N931" i="7"/>
  <c r="R930" i="7"/>
  <c r="S930" i="7"/>
  <c r="Q930" i="7"/>
  <c r="N930" i="7"/>
  <c r="R929" i="7"/>
  <c r="S929" i="7"/>
  <c r="Q929" i="7"/>
  <c r="N929" i="7"/>
  <c r="R928" i="7"/>
  <c r="S928" i="7"/>
  <c r="Q928" i="7"/>
  <c r="N928" i="7"/>
  <c r="R927" i="7"/>
  <c r="S927" i="7"/>
  <c r="Q927" i="7"/>
  <c r="N927" i="7"/>
  <c r="R926" i="7"/>
  <c r="S926" i="7"/>
  <c r="Q926" i="7"/>
  <c r="N926" i="7"/>
  <c r="R925" i="7"/>
  <c r="S925" i="7"/>
  <c r="Q925" i="7"/>
  <c r="N925" i="7"/>
  <c r="R924" i="7"/>
  <c r="S924" i="7"/>
  <c r="Q924" i="7"/>
  <c r="N924" i="7"/>
  <c r="R923" i="7"/>
  <c r="S923" i="7"/>
  <c r="Q923" i="7"/>
  <c r="N923" i="7"/>
  <c r="R922" i="7"/>
  <c r="S922" i="7"/>
  <c r="Q922" i="7"/>
  <c r="N922" i="7"/>
  <c r="R921" i="7"/>
  <c r="S921" i="7"/>
  <c r="Q921" i="7"/>
  <c r="N921" i="7"/>
  <c r="R920" i="7"/>
  <c r="S920" i="7"/>
  <c r="Q920" i="7"/>
  <c r="N920" i="7"/>
  <c r="R919" i="7"/>
  <c r="S919" i="7"/>
  <c r="Q919" i="7"/>
  <c r="N919" i="7"/>
  <c r="R918" i="7"/>
  <c r="S918" i="7"/>
  <c r="Q918" i="7"/>
  <c r="N918" i="7"/>
  <c r="R917" i="7"/>
  <c r="S917" i="7"/>
  <c r="Q917" i="7"/>
  <c r="N917" i="7"/>
  <c r="R916" i="7"/>
  <c r="S916" i="7"/>
  <c r="Q916" i="7"/>
  <c r="N916" i="7"/>
  <c r="R915" i="7"/>
  <c r="S915" i="7"/>
  <c r="Q915" i="7"/>
  <c r="N915" i="7"/>
  <c r="R914" i="7"/>
  <c r="S914" i="7"/>
  <c r="Q914" i="7"/>
  <c r="N914" i="7"/>
  <c r="R913" i="7"/>
  <c r="S913" i="7"/>
  <c r="Q913" i="7"/>
  <c r="N913" i="7"/>
  <c r="R912" i="7"/>
  <c r="S912" i="7"/>
  <c r="Q912" i="7"/>
  <c r="N912" i="7"/>
  <c r="R911" i="7"/>
  <c r="S911" i="7"/>
  <c r="Q911" i="7"/>
  <c r="N911" i="7"/>
  <c r="R910" i="7"/>
  <c r="S910" i="7"/>
  <c r="Q910" i="7"/>
  <c r="N910" i="7"/>
  <c r="R909" i="7"/>
  <c r="S909" i="7"/>
  <c r="Q909" i="7"/>
  <c r="N909" i="7"/>
  <c r="R908" i="7"/>
  <c r="S908" i="7"/>
  <c r="Q908" i="7"/>
  <c r="N908" i="7"/>
  <c r="R907" i="7"/>
  <c r="S907" i="7"/>
  <c r="Q907" i="7"/>
  <c r="N907" i="7"/>
  <c r="R906" i="7"/>
  <c r="S906" i="7"/>
  <c r="Q906" i="7"/>
  <c r="N906" i="7"/>
  <c r="R905" i="7"/>
  <c r="S905" i="7"/>
  <c r="Q905" i="7"/>
  <c r="N905" i="7"/>
  <c r="R904" i="7"/>
  <c r="S904" i="7"/>
  <c r="Q904" i="7"/>
  <c r="N904" i="7"/>
  <c r="R903" i="7"/>
  <c r="S903" i="7"/>
  <c r="Q903" i="7"/>
  <c r="N903" i="7"/>
  <c r="R902" i="7"/>
  <c r="S902" i="7"/>
  <c r="Q902" i="7"/>
  <c r="N902" i="7"/>
  <c r="R901" i="7"/>
  <c r="S901" i="7"/>
  <c r="Q901" i="7"/>
  <c r="N901" i="7"/>
  <c r="R900" i="7"/>
  <c r="S900" i="7"/>
  <c r="Q900" i="7"/>
  <c r="N900" i="7"/>
  <c r="R899" i="7"/>
  <c r="S899" i="7"/>
  <c r="Q899" i="7"/>
  <c r="N899" i="7"/>
  <c r="R898" i="7"/>
  <c r="S898" i="7"/>
  <c r="Q898" i="7"/>
  <c r="N898" i="7"/>
  <c r="R897" i="7"/>
  <c r="S897" i="7"/>
  <c r="Q897" i="7"/>
  <c r="N897" i="7"/>
  <c r="R896" i="7"/>
  <c r="S896" i="7"/>
  <c r="Q896" i="7"/>
  <c r="N896" i="7"/>
  <c r="R895" i="7"/>
  <c r="S895" i="7"/>
  <c r="Q895" i="7"/>
  <c r="N895" i="7"/>
  <c r="R894" i="7"/>
  <c r="S894" i="7"/>
  <c r="Q894" i="7"/>
  <c r="N894" i="7"/>
  <c r="R893" i="7"/>
  <c r="S893" i="7"/>
  <c r="Q893" i="7"/>
  <c r="N893" i="7"/>
  <c r="R892" i="7"/>
  <c r="S892" i="7"/>
  <c r="Q892" i="7"/>
  <c r="N892" i="7"/>
  <c r="R891" i="7"/>
  <c r="S891" i="7"/>
  <c r="Q891" i="7"/>
  <c r="N891" i="7"/>
  <c r="R890" i="7"/>
  <c r="S890" i="7"/>
  <c r="Q890" i="7"/>
  <c r="N890" i="7"/>
  <c r="R889" i="7"/>
  <c r="S889" i="7"/>
  <c r="Q889" i="7"/>
  <c r="N889" i="7"/>
  <c r="R888" i="7"/>
  <c r="S888" i="7"/>
  <c r="Q888" i="7"/>
  <c r="N888" i="7"/>
  <c r="R887" i="7"/>
  <c r="S887" i="7"/>
  <c r="Q887" i="7"/>
  <c r="N887" i="7"/>
  <c r="R886" i="7"/>
  <c r="S886" i="7"/>
  <c r="Q886" i="7"/>
  <c r="N886" i="7"/>
  <c r="R885" i="7"/>
  <c r="S885" i="7"/>
  <c r="Q885" i="7"/>
  <c r="N885" i="7"/>
  <c r="R884" i="7"/>
  <c r="S884" i="7"/>
  <c r="Q884" i="7"/>
  <c r="N884" i="7"/>
  <c r="R883" i="7"/>
  <c r="S883" i="7"/>
  <c r="Q883" i="7"/>
  <c r="N883" i="7"/>
  <c r="R882" i="7"/>
  <c r="S882" i="7"/>
  <c r="Q882" i="7"/>
  <c r="N882" i="7"/>
  <c r="R881" i="7"/>
  <c r="S881" i="7"/>
  <c r="Q881" i="7"/>
  <c r="N881" i="7"/>
  <c r="R880" i="7"/>
  <c r="S880" i="7"/>
  <c r="Q880" i="7"/>
  <c r="N880" i="7"/>
  <c r="R879" i="7"/>
  <c r="S879" i="7"/>
  <c r="Q879" i="7"/>
  <c r="N879" i="7"/>
  <c r="R878" i="7"/>
  <c r="S878" i="7"/>
  <c r="Q878" i="7"/>
  <c r="N878" i="7"/>
  <c r="R877" i="7"/>
  <c r="S877" i="7"/>
  <c r="Q877" i="7"/>
  <c r="N877" i="7"/>
  <c r="R876" i="7"/>
  <c r="S876" i="7"/>
  <c r="Q876" i="7"/>
  <c r="N876" i="7"/>
  <c r="R875" i="7"/>
  <c r="S875" i="7"/>
  <c r="Q875" i="7"/>
  <c r="N875" i="7"/>
  <c r="R874" i="7"/>
  <c r="S874" i="7"/>
  <c r="Q874" i="7"/>
  <c r="N874" i="7"/>
  <c r="R873" i="7"/>
  <c r="S873" i="7"/>
  <c r="Q873" i="7"/>
  <c r="N873" i="7"/>
  <c r="R872" i="7"/>
  <c r="S872" i="7"/>
  <c r="Q872" i="7"/>
  <c r="N872" i="7"/>
  <c r="R871" i="7"/>
  <c r="S871" i="7"/>
  <c r="Q871" i="7"/>
  <c r="N871" i="7"/>
  <c r="R870" i="7"/>
  <c r="S870" i="7"/>
  <c r="Q870" i="7"/>
  <c r="N870" i="7"/>
  <c r="R869" i="7"/>
  <c r="S869" i="7"/>
  <c r="Q869" i="7"/>
  <c r="N869" i="7"/>
  <c r="R868" i="7"/>
  <c r="S868" i="7"/>
  <c r="Q868" i="7"/>
  <c r="N868" i="7"/>
  <c r="R867" i="7"/>
  <c r="S867" i="7"/>
  <c r="Q867" i="7"/>
  <c r="N867" i="7"/>
  <c r="R866" i="7"/>
  <c r="S866" i="7"/>
  <c r="Q866" i="7"/>
  <c r="N866" i="7"/>
  <c r="R865" i="7"/>
  <c r="S865" i="7"/>
  <c r="Q865" i="7"/>
  <c r="N865" i="7"/>
  <c r="R864" i="7"/>
  <c r="S864" i="7"/>
  <c r="Q864" i="7"/>
  <c r="N864" i="7"/>
  <c r="R863" i="7"/>
  <c r="S863" i="7"/>
  <c r="Q863" i="7"/>
  <c r="N863" i="7"/>
  <c r="R862" i="7"/>
  <c r="S862" i="7"/>
  <c r="Q862" i="7"/>
  <c r="N862" i="7"/>
  <c r="R861" i="7"/>
  <c r="S861" i="7"/>
  <c r="Q861" i="7"/>
  <c r="N861" i="7"/>
  <c r="R860" i="7"/>
  <c r="S860" i="7"/>
  <c r="Q860" i="7"/>
  <c r="N860" i="7"/>
  <c r="R859" i="7"/>
  <c r="S859" i="7"/>
  <c r="Q859" i="7"/>
  <c r="N859" i="7"/>
  <c r="R858" i="7"/>
  <c r="S858" i="7"/>
  <c r="Q858" i="7"/>
  <c r="N858" i="7"/>
  <c r="R857" i="7"/>
  <c r="S857" i="7"/>
  <c r="Q857" i="7"/>
  <c r="N857" i="7"/>
  <c r="R856" i="7"/>
  <c r="S856" i="7"/>
  <c r="Q856" i="7"/>
  <c r="N856" i="7"/>
  <c r="R855" i="7"/>
  <c r="S855" i="7"/>
  <c r="Q855" i="7"/>
  <c r="N855" i="7"/>
  <c r="R854" i="7"/>
  <c r="S854" i="7"/>
  <c r="Q854" i="7"/>
  <c r="N854" i="7"/>
  <c r="R853" i="7"/>
  <c r="S853" i="7"/>
  <c r="Q853" i="7"/>
  <c r="N853" i="7"/>
  <c r="R852" i="7"/>
  <c r="S852" i="7"/>
  <c r="Q852" i="7"/>
  <c r="N852" i="7"/>
  <c r="R851" i="7"/>
  <c r="S851" i="7"/>
  <c r="Q851" i="7"/>
  <c r="N851" i="7"/>
  <c r="R850" i="7"/>
  <c r="S850" i="7"/>
  <c r="Q850" i="7"/>
  <c r="N850" i="7"/>
  <c r="R849" i="7"/>
  <c r="S849" i="7"/>
  <c r="Q849" i="7"/>
  <c r="N849" i="7"/>
  <c r="R848" i="7"/>
  <c r="S848" i="7"/>
  <c r="Q848" i="7"/>
  <c r="N848" i="7"/>
  <c r="R847" i="7"/>
  <c r="S847" i="7"/>
  <c r="Q847" i="7"/>
  <c r="N847" i="7"/>
  <c r="R846" i="7"/>
  <c r="S846" i="7"/>
  <c r="Q846" i="7"/>
  <c r="N846" i="7"/>
  <c r="R845" i="7"/>
  <c r="S845" i="7"/>
  <c r="Q845" i="7"/>
  <c r="N845" i="7"/>
  <c r="R844" i="7"/>
  <c r="S844" i="7"/>
  <c r="Q844" i="7"/>
  <c r="N844" i="7"/>
  <c r="R843" i="7"/>
  <c r="S843" i="7"/>
  <c r="Q843" i="7"/>
  <c r="N843" i="7"/>
  <c r="R842" i="7"/>
  <c r="S842" i="7"/>
  <c r="Q842" i="7"/>
  <c r="N842" i="7"/>
  <c r="R841" i="7"/>
  <c r="S841" i="7"/>
  <c r="Q841" i="7"/>
  <c r="N841" i="7"/>
  <c r="R840" i="7"/>
  <c r="S840" i="7"/>
  <c r="Q840" i="7"/>
  <c r="N840" i="7"/>
  <c r="R839" i="7"/>
  <c r="S839" i="7"/>
  <c r="Q839" i="7"/>
  <c r="N839" i="7"/>
  <c r="R838" i="7"/>
  <c r="S838" i="7"/>
  <c r="Q838" i="7"/>
  <c r="N838" i="7"/>
  <c r="R837" i="7"/>
  <c r="S837" i="7"/>
  <c r="Q837" i="7"/>
  <c r="N837" i="7"/>
  <c r="R836" i="7"/>
  <c r="S836" i="7"/>
  <c r="Q836" i="7"/>
  <c r="N836" i="7"/>
  <c r="R835" i="7"/>
  <c r="S835" i="7"/>
  <c r="Q835" i="7"/>
  <c r="N835" i="7"/>
  <c r="R834" i="7"/>
  <c r="S834" i="7"/>
  <c r="Q834" i="7"/>
  <c r="N834" i="7"/>
  <c r="R833" i="7"/>
  <c r="S833" i="7"/>
  <c r="Q833" i="7"/>
  <c r="N833" i="7"/>
  <c r="R832" i="7"/>
  <c r="S832" i="7"/>
  <c r="Q832" i="7"/>
  <c r="N832" i="7"/>
  <c r="R831" i="7"/>
  <c r="S831" i="7"/>
  <c r="Q831" i="7"/>
  <c r="N831" i="7"/>
  <c r="R830" i="7"/>
  <c r="S830" i="7"/>
  <c r="Q830" i="7"/>
  <c r="N830" i="7"/>
  <c r="R829" i="7"/>
  <c r="S829" i="7"/>
  <c r="Q829" i="7"/>
  <c r="N829" i="7"/>
  <c r="R828" i="7"/>
  <c r="S828" i="7"/>
  <c r="Q828" i="7"/>
  <c r="N828" i="7"/>
  <c r="R827" i="7"/>
  <c r="S827" i="7"/>
  <c r="Q827" i="7"/>
  <c r="N827" i="7"/>
  <c r="R826" i="7"/>
  <c r="S826" i="7"/>
  <c r="Q826" i="7"/>
  <c r="N826" i="7"/>
  <c r="R825" i="7"/>
  <c r="S825" i="7"/>
  <c r="Q825" i="7"/>
  <c r="N825" i="7"/>
  <c r="R824" i="7"/>
  <c r="S824" i="7"/>
  <c r="Q824" i="7"/>
  <c r="N824" i="7"/>
  <c r="R823" i="7"/>
  <c r="S823" i="7"/>
  <c r="Q823" i="7"/>
  <c r="N823" i="7"/>
  <c r="R822" i="7"/>
  <c r="S822" i="7"/>
  <c r="Q822" i="7"/>
  <c r="N822" i="7"/>
  <c r="R821" i="7"/>
  <c r="S821" i="7"/>
  <c r="Q821" i="7"/>
  <c r="N821" i="7"/>
  <c r="R820" i="7"/>
  <c r="S820" i="7"/>
  <c r="Q820" i="7"/>
  <c r="N820" i="7"/>
  <c r="R819" i="7"/>
  <c r="S819" i="7"/>
  <c r="Q819" i="7"/>
  <c r="N819" i="7"/>
  <c r="R818" i="7"/>
  <c r="S818" i="7"/>
  <c r="Q818" i="7"/>
  <c r="N818" i="7"/>
  <c r="R817" i="7"/>
  <c r="S817" i="7"/>
  <c r="Q817" i="7"/>
  <c r="N817" i="7"/>
  <c r="R816" i="7"/>
  <c r="S816" i="7"/>
  <c r="Q816" i="7"/>
  <c r="N816" i="7"/>
  <c r="R815" i="7"/>
  <c r="S815" i="7"/>
  <c r="Q815" i="7"/>
  <c r="N815" i="7"/>
  <c r="R814" i="7"/>
  <c r="S814" i="7"/>
  <c r="Q814" i="7"/>
  <c r="N814" i="7"/>
  <c r="R813" i="7"/>
  <c r="S813" i="7"/>
  <c r="Q813" i="7"/>
  <c r="N813" i="7"/>
  <c r="R812" i="7"/>
  <c r="S812" i="7"/>
  <c r="Q812" i="7"/>
  <c r="N812" i="7"/>
  <c r="R811" i="7"/>
  <c r="S811" i="7"/>
  <c r="Q811" i="7"/>
  <c r="N811" i="7"/>
  <c r="R810" i="7"/>
  <c r="S810" i="7"/>
  <c r="Q810" i="7"/>
  <c r="N810" i="7"/>
  <c r="R809" i="7"/>
  <c r="S809" i="7"/>
  <c r="Q809" i="7"/>
  <c r="N809" i="7"/>
  <c r="R808" i="7"/>
  <c r="S808" i="7"/>
  <c r="Q808" i="7"/>
  <c r="N808" i="7"/>
  <c r="R807" i="7"/>
  <c r="S807" i="7"/>
  <c r="Q807" i="7"/>
  <c r="N807" i="7"/>
  <c r="R806" i="7"/>
  <c r="S806" i="7"/>
  <c r="Q806" i="7"/>
  <c r="N806" i="7"/>
  <c r="R805" i="7"/>
  <c r="S805" i="7"/>
  <c r="Q805" i="7"/>
  <c r="N805" i="7"/>
  <c r="R804" i="7"/>
  <c r="S804" i="7"/>
  <c r="Q804" i="7"/>
  <c r="N804" i="7"/>
  <c r="R803" i="7"/>
  <c r="S803" i="7"/>
  <c r="Q803" i="7"/>
  <c r="N803" i="7"/>
  <c r="R802" i="7"/>
  <c r="S802" i="7"/>
  <c r="Q802" i="7"/>
  <c r="N802" i="7"/>
  <c r="R801" i="7"/>
  <c r="S801" i="7"/>
  <c r="Q801" i="7"/>
  <c r="N801" i="7"/>
  <c r="R800" i="7"/>
  <c r="S800" i="7"/>
  <c r="Q800" i="7"/>
  <c r="N800" i="7"/>
  <c r="R799" i="7"/>
  <c r="S799" i="7"/>
  <c r="Q799" i="7"/>
  <c r="N799" i="7"/>
  <c r="R798" i="7"/>
  <c r="S798" i="7"/>
  <c r="Q798" i="7"/>
  <c r="N798" i="7"/>
  <c r="R797" i="7"/>
  <c r="S797" i="7"/>
  <c r="Q797" i="7"/>
  <c r="N797" i="7"/>
  <c r="R796" i="7"/>
  <c r="S796" i="7"/>
  <c r="Q796" i="7"/>
  <c r="N796" i="7"/>
  <c r="R795" i="7"/>
  <c r="S795" i="7"/>
  <c r="Q795" i="7"/>
  <c r="N795" i="7"/>
  <c r="R794" i="7"/>
  <c r="S794" i="7"/>
  <c r="Q794" i="7"/>
  <c r="N794" i="7"/>
  <c r="R793" i="7"/>
  <c r="S793" i="7"/>
  <c r="Q793" i="7"/>
  <c r="N793" i="7"/>
  <c r="R792" i="7"/>
  <c r="S792" i="7"/>
  <c r="Q792" i="7"/>
  <c r="N792" i="7"/>
  <c r="R791" i="7"/>
  <c r="S791" i="7"/>
  <c r="Q791" i="7"/>
  <c r="N791" i="7"/>
  <c r="R790" i="7"/>
  <c r="S790" i="7"/>
  <c r="Q790" i="7"/>
  <c r="N790" i="7"/>
  <c r="R789" i="7"/>
  <c r="S789" i="7"/>
  <c r="Q789" i="7"/>
  <c r="N789" i="7"/>
  <c r="R788" i="7"/>
  <c r="S788" i="7"/>
  <c r="Q788" i="7"/>
  <c r="N788" i="7"/>
  <c r="R787" i="7"/>
  <c r="S787" i="7"/>
  <c r="Q787" i="7"/>
  <c r="N787" i="7"/>
  <c r="R786" i="7"/>
  <c r="S786" i="7"/>
  <c r="Q786" i="7"/>
  <c r="N786" i="7"/>
  <c r="R785" i="7"/>
  <c r="S785" i="7"/>
  <c r="Q785" i="7"/>
  <c r="N785" i="7"/>
  <c r="R784" i="7"/>
  <c r="S784" i="7"/>
  <c r="Q784" i="7"/>
  <c r="N784" i="7"/>
  <c r="R783" i="7"/>
  <c r="S783" i="7"/>
  <c r="Q783" i="7"/>
  <c r="N783" i="7"/>
  <c r="R782" i="7"/>
  <c r="S782" i="7"/>
  <c r="Q782" i="7"/>
  <c r="N782" i="7"/>
  <c r="R781" i="7"/>
  <c r="S781" i="7"/>
  <c r="Q781" i="7"/>
  <c r="N781" i="7"/>
  <c r="R780" i="7"/>
  <c r="S780" i="7"/>
  <c r="Q780" i="7"/>
  <c r="N780" i="7"/>
  <c r="R779" i="7"/>
  <c r="S779" i="7"/>
  <c r="Q779" i="7"/>
  <c r="N779" i="7"/>
  <c r="R778" i="7"/>
  <c r="S778" i="7"/>
  <c r="Q778" i="7"/>
  <c r="N778" i="7"/>
  <c r="R777" i="7"/>
  <c r="S777" i="7"/>
  <c r="Q777" i="7"/>
  <c r="N777" i="7"/>
  <c r="R776" i="7"/>
  <c r="S776" i="7"/>
  <c r="Q776" i="7"/>
  <c r="N776" i="7"/>
  <c r="R775" i="7"/>
  <c r="S775" i="7"/>
  <c r="Q775" i="7"/>
  <c r="N775" i="7"/>
  <c r="R774" i="7"/>
  <c r="S774" i="7"/>
  <c r="Q774" i="7"/>
  <c r="N774" i="7"/>
  <c r="R773" i="7"/>
  <c r="S773" i="7"/>
  <c r="Q773" i="7"/>
  <c r="N773" i="7"/>
  <c r="R772" i="7"/>
  <c r="S772" i="7"/>
  <c r="Q772" i="7"/>
  <c r="N772" i="7"/>
  <c r="R771" i="7"/>
  <c r="S771" i="7"/>
  <c r="Q771" i="7"/>
  <c r="N771" i="7"/>
  <c r="R770" i="7"/>
  <c r="S770" i="7"/>
  <c r="Q770" i="7"/>
  <c r="N770" i="7"/>
  <c r="R769" i="7"/>
  <c r="S769" i="7"/>
  <c r="Q769" i="7"/>
  <c r="N769" i="7"/>
  <c r="R768" i="7"/>
  <c r="S768" i="7"/>
  <c r="Q768" i="7"/>
  <c r="N768" i="7"/>
  <c r="R767" i="7"/>
  <c r="S767" i="7"/>
  <c r="Q767" i="7"/>
  <c r="N767" i="7"/>
  <c r="R766" i="7"/>
  <c r="S766" i="7"/>
  <c r="Q766" i="7"/>
  <c r="N766" i="7"/>
  <c r="R765" i="7"/>
  <c r="S765" i="7"/>
  <c r="Q765" i="7"/>
  <c r="N765" i="7"/>
  <c r="R764" i="7"/>
  <c r="S764" i="7"/>
  <c r="Q764" i="7"/>
  <c r="N764" i="7"/>
  <c r="R763" i="7"/>
  <c r="S763" i="7"/>
  <c r="Q763" i="7"/>
  <c r="N763" i="7"/>
  <c r="R762" i="7"/>
  <c r="S762" i="7"/>
  <c r="Q762" i="7"/>
  <c r="N762" i="7"/>
  <c r="R761" i="7"/>
  <c r="S761" i="7"/>
  <c r="Q761" i="7"/>
  <c r="N761" i="7"/>
  <c r="R760" i="7"/>
  <c r="S760" i="7"/>
  <c r="Q760" i="7"/>
  <c r="N760" i="7"/>
  <c r="R759" i="7"/>
  <c r="S759" i="7"/>
  <c r="Q759" i="7"/>
  <c r="N759" i="7"/>
  <c r="R758" i="7"/>
  <c r="S758" i="7"/>
  <c r="Q758" i="7"/>
  <c r="N758" i="7"/>
  <c r="R757" i="7"/>
  <c r="S757" i="7"/>
  <c r="Q757" i="7"/>
  <c r="N757" i="7"/>
  <c r="R756" i="7"/>
  <c r="S756" i="7"/>
  <c r="Q756" i="7"/>
  <c r="N756" i="7"/>
  <c r="R755" i="7"/>
  <c r="S755" i="7"/>
  <c r="Q755" i="7"/>
  <c r="N755" i="7"/>
  <c r="R754" i="7"/>
  <c r="S754" i="7"/>
  <c r="Q754" i="7"/>
  <c r="N754" i="7"/>
  <c r="R753" i="7"/>
  <c r="S753" i="7"/>
  <c r="Q753" i="7"/>
  <c r="N753" i="7"/>
  <c r="R752" i="7"/>
  <c r="S752" i="7"/>
  <c r="Q752" i="7"/>
  <c r="N752" i="7"/>
  <c r="R751" i="7"/>
  <c r="S751" i="7"/>
  <c r="Q751" i="7"/>
  <c r="N751" i="7"/>
  <c r="R750" i="7"/>
  <c r="S750" i="7"/>
  <c r="Q750" i="7"/>
  <c r="N750" i="7"/>
  <c r="R749" i="7"/>
  <c r="S749" i="7"/>
  <c r="Q749" i="7"/>
  <c r="N749" i="7"/>
  <c r="R748" i="7"/>
  <c r="S748" i="7"/>
  <c r="Q748" i="7"/>
  <c r="N748" i="7"/>
  <c r="R747" i="7"/>
  <c r="S747" i="7"/>
  <c r="Q747" i="7"/>
  <c r="N747" i="7"/>
  <c r="R746" i="7"/>
  <c r="S746" i="7"/>
  <c r="Q746" i="7"/>
  <c r="N746" i="7"/>
  <c r="R745" i="7"/>
  <c r="S745" i="7"/>
  <c r="Q745" i="7"/>
  <c r="N745" i="7"/>
  <c r="R744" i="7"/>
  <c r="S744" i="7"/>
  <c r="Q744" i="7"/>
  <c r="N744" i="7"/>
  <c r="R743" i="7"/>
  <c r="S743" i="7"/>
  <c r="Q743" i="7"/>
  <c r="N743" i="7"/>
  <c r="R742" i="7"/>
  <c r="S742" i="7"/>
  <c r="Q742" i="7"/>
  <c r="N742" i="7"/>
  <c r="R741" i="7"/>
  <c r="S741" i="7"/>
  <c r="Q741" i="7"/>
  <c r="N741" i="7"/>
  <c r="R740" i="7"/>
  <c r="S740" i="7"/>
  <c r="Q740" i="7"/>
  <c r="N740" i="7"/>
  <c r="R739" i="7"/>
  <c r="S739" i="7"/>
  <c r="Q739" i="7"/>
  <c r="N739" i="7"/>
  <c r="R738" i="7"/>
  <c r="S738" i="7"/>
  <c r="Q738" i="7"/>
  <c r="N738" i="7"/>
  <c r="R737" i="7"/>
  <c r="S737" i="7"/>
  <c r="Q737" i="7"/>
  <c r="N737" i="7"/>
  <c r="R736" i="7"/>
  <c r="S736" i="7"/>
  <c r="Q736" i="7"/>
  <c r="N736" i="7"/>
  <c r="R735" i="7"/>
  <c r="S735" i="7"/>
  <c r="Q735" i="7"/>
  <c r="N735" i="7"/>
  <c r="R734" i="7"/>
  <c r="S734" i="7"/>
  <c r="Q734" i="7"/>
  <c r="N734" i="7"/>
  <c r="R733" i="7"/>
  <c r="S733" i="7"/>
  <c r="Q733" i="7"/>
  <c r="N733" i="7"/>
  <c r="R732" i="7"/>
  <c r="S732" i="7"/>
  <c r="Q732" i="7"/>
  <c r="N732" i="7"/>
  <c r="R731" i="7"/>
  <c r="S731" i="7"/>
  <c r="Q731" i="7"/>
  <c r="N731" i="7"/>
  <c r="R730" i="7"/>
  <c r="S730" i="7"/>
  <c r="Q730" i="7"/>
  <c r="N730" i="7"/>
  <c r="R729" i="7"/>
  <c r="S729" i="7"/>
  <c r="Q729" i="7"/>
  <c r="N729" i="7"/>
  <c r="R728" i="7"/>
  <c r="S728" i="7"/>
  <c r="Q728" i="7"/>
  <c r="N728" i="7"/>
  <c r="R727" i="7"/>
  <c r="S727" i="7"/>
  <c r="Q727" i="7"/>
  <c r="N727" i="7"/>
  <c r="R726" i="7"/>
  <c r="S726" i="7"/>
  <c r="Q726" i="7"/>
  <c r="N726" i="7"/>
  <c r="R725" i="7"/>
  <c r="S725" i="7"/>
  <c r="Q725" i="7"/>
  <c r="N725" i="7"/>
  <c r="R724" i="7"/>
  <c r="S724" i="7"/>
  <c r="Q724" i="7"/>
  <c r="N724" i="7"/>
  <c r="R723" i="7"/>
  <c r="S723" i="7"/>
  <c r="Q723" i="7"/>
  <c r="N723" i="7"/>
  <c r="R722" i="7"/>
  <c r="S722" i="7"/>
  <c r="Q722" i="7"/>
  <c r="N722" i="7"/>
  <c r="R721" i="7"/>
  <c r="S721" i="7"/>
  <c r="Q721" i="7"/>
  <c r="N721" i="7"/>
  <c r="R720" i="7"/>
  <c r="S720" i="7"/>
  <c r="Q720" i="7"/>
  <c r="N720" i="7"/>
  <c r="R719" i="7"/>
  <c r="S719" i="7"/>
  <c r="Q719" i="7"/>
  <c r="N719" i="7"/>
  <c r="R718" i="7"/>
  <c r="S718" i="7"/>
  <c r="Q718" i="7"/>
  <c r="N718" i="7"/>
  <c r="R717" i="7"/>
  <c r="S717" i="7"/>
  <c r="Q717" i="7"/>
  <c r="N717" i="7"/>
  <c r="R716" i="7"/>
  <c r="S716" i="7"/>
  <c r="Q716" i="7"/>
  <c r="N716" i="7"/>
  <c r="R715" i="7"/>
  <c r="S715" i="7"/>
  <c r="Q715" i="7"/>
  <c r="N715" i="7"/>
  <c r="R714" i="7"/>
  <c r="S714" i="7"/>
  <c r="Q714" i="7"/>
  <c r="N714" i="7"/>
  <c r="R713" i="7"/>
  <c r="S713" i="7"/>
  <c r="Q713" i="7"/>
  <c r="N713" i="7"/>
  <c r="R712" i="7"/>
  <c r="S712" i="7"/>
  <c r="Q712" i="7"/>
  <c r="N712" i="7"/>
  <c r="R711" i="7"/>
  <c r="S711" i="7"/>
  <c r="Q711" i="7"/>
  <c r="N711" i="7"/>
  <c r="R710" i="7"/>
  <c r="S710" i="7"/>
  <c r="Q710" i="7"/>
  <c r="N710" i="7"/>
  <c r="R709" i="7"/>
  <c r="S709" i="7"/>
  <c r="Q709" i="7"/>
  <c r="N709" i="7"/>
  <c r="R708" i="7"/>
  <c r="S708" i="7"/>
  <c r="Q708" i="7"/>
  <c r="N708" i="7"/>
  <c r="R707" i="7"/>
  <c r="S707" i="7"/>
  <c r="Q707" i="7"/>
  <c r="N707" i="7"/>
  <c r="R706" i="7"/>
  <c r="S706" i="7"/>
  <c r="Q706" i="7"/>
  <c r="N706" i="7"/>
  <c r="R705" i="7"/>
  <c r="S705" i="7"/>
  <c r="Q705" i="7"/>
  <c r="N705" i="7"/>
  <c r="R704" i="7"/>
  <c r="S704" i="7"/>
  <c r="Q704" i="7"/>
  <c r="N704" i="7"/>
  <c r="R703" i="7"/>
  <c r="S703" i="7"/>
  <c r="Q703" i="7"/>
  <c r="N703" i="7"/>
  <c r="R702" i="7"/>
  <c r="S702" i="7"/>
  <c r="Q702" i="7"/>
  <c r="N702" i="7"/>
  <c r="R701" i="7"/>
  <c r="S701" i="7"/>
  <c r="Q701" i="7"/>
  <c r="N701" i="7"/>
  <c r="R700" i="7"/>
  <c r="S700" i="7"/>
  <c r="Q700" i="7"/>
  <c r="N700" i="7"/>
  <c r="R699" i="7"/>
  <c r="S699" i="7"/>
  <c r="Q699" i="7"/>
  <c r="N699" i="7"/>
  <c r="R698" i="7"/>
  <c r="S698" i="7"/>
  <c r="Q698" i="7"/>
  <c r="N698" i="7"/>
  <c r="R697" i="7"/>
  <c r="S697" i="7"/>
  <c r="Q697" i="7"/>
  <c r="N697" i="7"/>
  <c r="R696" i="7"/>
  <c r="S696" i="7"/>
  <c r="Q696" i="7"/>
  <c r="N696" i="7"/>
  <c r="R695" i="7"/>
  <c r="S695" i="7"/>
  <c r="Q695" i="7"/>
  <c r="N695" i="7"/>
  <c r="R694" i="7"/>
  <c r="S694" i="7"/>
  <c r="Q694" i="7"/>
  <c r="N694" i="7"/>
  <c r="R693" i="7"/>
  <c r="S693" i="7"/>
  <c r="Q693" i="7"/>
  <c r="N693" i="7"/>
  <c r="R692" i="7"/>
  <c r="S692" i="7"/>
  <c r="Q692" i="7"/>
  <c r="N692" i="7"/>
  <c r="R691" i="7"/>
  <c r="S691" i="7"/>
  <c r="Q691" i="7"/>
  <c r="N691" i="7"/>
  <c r="R690" i="7"/>
  <c r="S690" i="7"/>
  <c r="Q690" i="7"/>
  <c r="N690" i="7"/>
  <c r="R689" i="7"/>
  <c r="S689" i="7"/>
  <c r="Q689" i="7"/>
  <c r="N689" i="7"/>
  <c r="R688" i="7"/>
  <c r="S688" i="7"/>
  <c r="Q688" i="7"/>
  <c r="N688" i="7"/>
  <c r="R687" i="7"/>
  <c r="S687" i="7"/>
  <c r="Q687" i="7"/>
  <c r="N687" i="7"/>
  <c r="R686" i="7"/>
  <c r="S686" i="7"/>
  <c r="Q686" i="7"/>
  <c r="N686" i="7"/>
  <c r="R685" i="7"/>
  <c r="S685" i="7"/>
  <c r="Q685" i="7"/>
  <c r="N685" i="7"/>
  <c r="R684" i="7"/>
  <c r="S684" i="7"/>
  <c r="Q684" i="7"/>
  <c r="N684" i="7"/>
  <c r="R683" i="7"/>
  <c r="S683" i="7"/>
  <c r="Q683" i="7"/>
  <c r="N683" i="7"/>
  <c r="R682" i="7"/>
  <c r="S682" i="7"/>
  <c r="Q682" i="7"/>
  <c r="N682" i="7"/>
  <c r="R681" i="7"/>
  <c r="S681" i="7"/>
  <c r="Q681" i="7"/>
  <c r="N681" i="7"/>
  <c r="R680" i="7"/>
  <c r="S680" i="7"/>
  <c r="Q680" i="7"/>
  <c r="N680" i="7"/>
  <c r="R679" i="7"/>
  <c r="S679" i="7"/>
  <c r="Q679" i="7"/>
  <c r="N679" i="7"/>
  <c r="R678" i="7"/>
  <c r="S678" i="7"/>
  <c r="Q678" i="7"/>
  <c r="N678" i="7"/>
  <c r="R677" i="7"/>
  <c r="S677" i="7"/>
  <c r="Q677" i="7"/>
  <c r="N677" i="7"/>
  <c r="R676" i="7"/>
  <c r="S676" i="7"/>
  <c r="Q676" i="7"/>
  <c r="N676" i="7"/>
  <c r="R675" i="7"/>
  <c r="S675" i="7"/>
  <c r="Q675" i="7"/>
  <c r="N675" i="7"/>
  <c r="R674" i="7"/>
  <c r="S674" i="7"/>
  <c r="Q674" i="7"/>
  <c r="N674" i="7"/>
  <c r="R673" i="7"/>
  <c r="S673" i="7"/>
  <c r="Q673" i="7"/>
  <c r="N673" i="7"/>
  <c r="R672" i="7"/>
  <c r="S672" i="7"/>
  <c r="Q672" i="7"/>
  <c r="N672" i="7"/>
  <c r="R671" i="7"/>
  <c r="S671" i="7"/>
  <c r="Q671" i="7"/>
  <c r="N671" i="7"/>
  <c r="R670" i="7"/>
  <c r="S670" i="7"/>
  <c r="Q670" i="7"/>
  <c r="N670" i="7"/>
  <c r="R669" i="7"/>
  <c r="S669" i="7"/>
  <c r="Q669" i="7"/>
  <c r="N669" i="7"/>
  <c r="R668" i="7"/>
  <c r="S668" i="7"/>
  <c r="Q668" i="7"/>
  <c r="N668" i="7"/>
  <c r="R667" i="7"/>
  <c r="S667" i="7"/>
  <c r="Q667" i="7"/>
  <c r="N667" i="7"/>
  <c r="R666" i="7"/>
  <c r="S666" i="7"/>
  <c r="Q666" i="7"/>
  <c r="N666" i="7"/>
  <c r="R665" i="7"/>
  <c r="S665" i="7"/>
  <c r="Q665" i="7"/>
  <c r="N665" i="7"/>
  <c r="R664" i="7"/>
  <c r="S664" i="7"/>
  <c r="Q664" i="7"/>
  <c r="N664" i="7"/>
  <c r="R663" i="7"/>
  <c r="S663" i="7"/>
  <c r="Q663" i="7"/>
  <c r="N663" i="7"/>
  <c r="R662" i="7"/>
  <c r="S662" i="7"/>
  <c r="Q662" i="7"/>
  <c r="N662" i="7"/>
  <c r="R661" i="7"/>
  <c r="S661" i="7"/>
  <c r="Q661" i="7"/>
  <c r="N661" i="7"/>
  <c r="R660" i="7"/>
  <c r="S660" i="7"/>
  <c r="Q660" i="7"/>
  <c r="N660" i="7"/>
  <c r="R659" i="7"/>
  <c r="S659" i="7"/>
  <c r="Q659" i="7"/>
  <c r="N659" i="7"/>
  <c r="R658" i="7"/>
  <c r="S658" i="7"/>
  <c r="Q658" i="7"/>
  <c r="N658" i="7"/>
  <c r="R657" i="7"/>
  <c r="S657" i="7"/>
  <c r="Q657" i="7"/>
  <c r="N657" i="7"/>
  <c r="R656" i="7"/>
  <c r="S656" i="7"/>
  <c r="Q656" i="7"/>
  <c r="N656" i="7"/>
  <c r="R655" i="7"/>
  <c r="S655" i="7"/>
  <c r="Q655" i="7"/>
  <c r="N655" i="7"/>
  <c r="R654" i="7"/>
  <c r="S654" i="7"/>
  <c r="Q654" i="7"/>
  <c r="N654" i="7"/>
  <c r="R653" i="7"/>
  <c r="S653" i="7"/>
  <c r="Q653" i="7"/>
  <c r="N653" i="7"/>
  <c r="R652" i="7"/>
  <c r="S652" i="7"/>
  <c r="Q652" i="7"/>
  <c r="N652" i="7"/>
  <c r="R651" i="7"/>
  <c r="S651" i="7"/>
  <c r="Q651" i="7"/>
  <c r="N651" i="7"/>
  <c r="R650" i="7"/>
  <c r="S650" i="7"/>
  <c r="Q650" i="7"/>
  <c r="N650" i="7"/>
  <c r="R649" i="7"/>
  <c r="S649" i="7"/>
  <c r="Q649" i="7"/>
  <c r="N649" i="7"/>
  <c r="R648" i="7"/>
  <c r="S648" i="7"/>
  <c r="Q648" i="7"/>
  <c r="N648" i="7"/>
  <c r="R647" i="7"/>
  <c r="S647" i="7"/>
  <c r="Q647" i="7"/>
  <c r="N647" i="7"/>
  <c r="R646" i="7"/>
  <c r="S646" i="7"/>
  <c r="Q646" i="7"/>
  <c r="N646" i="7"/>
  <c r="R645" i="7"/>
  <c r="S645" i="7"/>
  <c r="Q645" i="7"/>
  <c r="N645" i="7"/>
  <c r="R644" i="7"/>
  <c r="S644" i="7"/>
  <c r="Q644" i="7"/>
  <c r="N644" i="7"/>
  <c r="R643" i="7"/>
  <c r="S643" i="7"/>
  <c r="Q643" i="7"/>
  <c r="N643" i="7"/>
  <c r="R642" i="7"/>
  <c r="S642" i="7"/>
  <c r="Q642" i="7"/>
  <c r="N642" i="7"/>
  <c r="R641" i="7"/>
  <c r="S641" i="7"/>
  <c r="Q641" i="7"/>
  <c r="N641" i="7"/>
  <c r="R640" i="7"/>
  <c r="S640" i="7"/>
  <c r="Q640" i="7"/>
  <c r="N640" i="7"/>
  <c r="R639" i="7"/>
  <c r="S639" i="7"/>
  <c r="Q639" i="7"/>
  <c r="N639" i="7"/>
  <c r="R638" i="7"/>
  <c r="S638" i="7"/>
  <c r="Q638" i="7"/>
  <c r="N638" i="7"/>
  <c r="R637" i="7"/>
  <c r="S637" i="7"/>
  <c r="Q637" i="7"/>
  <c r="N637" i="7"/>
  <c r="R636" i="7"/>
  <c r="S636" i="7"/>
  <c r="Q636" i="7"/>
  <c r="N636" i="7"/>
  <c r="R635" i="7"/>
  <c r="S635" i="7"/>
  <c r="Q635" i="7"/>
  <c r="N635" i="7"/>
  <c r="R634" i="7"/>
  <c r="S634" i="7"/>
  <c r="Q634" i="7"/>
  <c r="N634" i="7"/>
  <c r="R633" i="7"/>
  <c r="S633" i="7"/>
  <c r="Q633" i="7"/>
  <c r="N633" i="7"/>
  <c r="R632" i="7"/>
  <c r="S632" i="7"/>
  <c r="Q632" i="7"/>
  <c r="N632" i="7"/>
  <c r="R631" i="7"/>
  <c r="S631" i="7"/>
  <c r="Q631" i="7"/>
  <c r="N631" i="7"/>
  <c r="R630" i="7"/>
  <c r="S630" i="7"/>
  <c r="Q630" i="7"/>
  <c r="N630" i="7"/>
  <c r="R629" i="7"/>
  <c r="S629" i="7"/>
  <c r="Q629" i="7"/>
  <c r="N629" i="7"/>
  <c r="R628" i="7"/>
  <c r="S628" i="7"/>
  <c r="Q628" i="7"/>
  <c r="N628" i="7"/>
  <c r="R627" i="7"/>
  <c r="S627" i="7"/>
  <c r="Q627" i="7"/>
  <c r="N627" i="7"/>
  <c r="R626" i="7"/>
  <c r="S626" i="7"/>
  <c r="Q626" i="7"/>
  <c r="N626" i="7"/>
  <c r="R625" i="7"/>
  <c r="S625" i="7"/>
  <c r="Q625" i="7"/>
  <c r="N625" i="7"/>
  <c r="R624" i="7"/>
  <c r="S624" i="7"/>
  <c r="Q624" i="7"/>
  <c r="N624" i="7"/>
  <c r="R623" i="7"/>
  <c r="S623" i="7"/>
  <c r="Q623" i="7"/>
  <c r="N623" i="7"/>
  <c r="R622" i="7"/>
  <c r="S622" i="7"/>
  <c r="Q622" i="7"/>
  <c r="N622" i="7"/>
  <c r="R621" i="7"/>
  <c r="S621" i="7"/>
  <c r="Q621" i="7"/>
  <c r="N621" i="7"/>
  <c r="R620" i="7"/>
  <c r="S620" i="7"/>
  <c r="Q620" i="7"/>
  <c r="N620" i="7"/>
  <c r="R619" i="7"/>
  <c r="S619" i="7"/>
  <c r="Q619" i="7"/>
  <c r="N619" i="7"/>
  <c r="R618" i="7"/>
  <c r="S618" i="7"/>
  <c r="Q618" i="7"/>
  <c r="N618" i="7"/>
  <c r="R617" i="7"/>
  <c r="S617" i="7"/>
  <c r="Q617" i="7"/>
  <c r="N617" i="7"/>
  <c r="R616" i="7"/>
  <c r="S616" i="7"/>
  <c r="Q616" i="7"/>
  <c r="N616" i="7"/>
  <c r="R615" i="7"/>
  <c r="S615" i="7"/>
  <c r="Q615" i="7"/>
  <c r="N615" i="7"/>
  <c r="R614" i="7"/>
  <c r="S614" i="7"/>
  <c r="Q614" i="7"/>
  <c r="N614" i="7"/>
  <c r="R613" i="7"/>
  <c r="S613" i="7"/>
  <c r="Q613" i="7"/>
  <c r="N613" i="7"/>
  <c r="R612" i="7"/>
  <c r="S612" i="7"/>
  <c r="Q612" i="7"/>
  <c r="N612" i="7"/>
  <c r="R611" i="7"/>
  <c r="S611" i="7"/>
  <c r="Q611" i="7"/>
  <c r="N611" i="7"/>
  <c r="R610" i="7"/>
  <c r="S610" i="7"/>
  <c r="Q610" i="7"/>
  <c r="N610" i="7"/>
  <c r="R609" i="7"/>
  <c r="S609" i="7"/>
  <c r="Q609" i="7"/>
  <c r="N609" i="7"/>
  <c r="R608" i="7"/>
  <c r="S608" i="7"/>
  <c r="Q608" i="7"/>
  <c r="N608" i="7"/>
  <c r="R607" i="7"/>
  <c r="S607" i="7"/>
  <c r="Q607" i="7"/>
  <c r="N607" i="7"/>
  <c r="R606" i="7"/>
  <c r="S606" i="7"/>
  <c r="Q606" i="7"/>
  <c r="N606" i="7"/>
  <c r="R605" i="7"/>
  <c r="S605" i="7"/>
  <c r="Q605" i="7"/>
  <c r="N605" i="7"/>
  <c r="R604" i="7"/>
  <c r="S604" i="7"/>
  <c r="Q604" i="7"/>
  <c r="N604" i="7"/>
  <c r="R603" i="7"/>
  <c r="S603" i="7"/>
  <c r="Q603" i="7"/>
  <c r="N603" i="7"/>
  <c r="R602" i="7"/>
  <c r="S602" i="7"/>
  <c r="Q602" i="7"/>
  <c r="N602" i="7"/>
  <c r="R601" i="7"/>
  <c r="S601" i="7"/>
  <c r="Q601" i="7"/>
  <c r="N601" i="7"/>
  <c r="R600" i="7"/>
  <c r="S600" i="7"/>
  <c r="Q600" i="7"/>
  <c r="N600" i="7"/>
  <c r="R599" i="7"/>
  <c r="S599" i="7"/>
  <c r="Q599" i="7"/>
  <c r="N599" i="7"/>
  <c r="R598" i="7"/>
  <c r="S598" i="7"/>
  <c r="Q598" i="7"/>
  <c r="N598" i="7"/>
  <c r="R597" i="7"/>
  <c r="S597" i="7"/>
  <c r="Q597" i="7"/>
  <c r="N597" i="7"/>
  <c r="R596" i="7"/>
  <c r="S596" i="7"/>
  <c r="Q596" i="7"/>
  <c r="N596" i="7"/>
  <c r="R595" i="7"/>
  <c r="S595" i="7"/>
  <c r="Q595" i="7"/>
  <c r="N595" i="7"/>
  <c r="R594" i="7"/>
  <c r="S594" i="7"/>
  <c r="Q594" i="7"/>
  <c r="N594" i="7"/>
  <c r="R593" i="7"/>
  <c r="S593" i="7"/>
  <c r="Q593" i="7"/>
  <c r="N593" i="7"/>
  <c r="R592" i="7"/>
  <c r="S592" i="7"/>
  <c r="Q592" i="7"/>
  <c r="N592" i="7"/>
  <c r="R591" i="7"/>
  <c r="S591" i="7"/>
  <c r="Q591" i="7"/>
  <c r="N591" i="7"/>
  <c r="R590" i="7"/>
  <c r="S590" i="7"/>
  <c r="Q590" i="7"/>
  <c r="N590" i="7"/>
  <c r="R589" i="7"/>
  <c r="S589" i="7"/>
  <c r="Q589" i="7"/>
  <c r="N589" i="7"/>
  <c r="R588" i="7"/>
  <c r="S588" i="7"/>
  <c r="Q588" i="7"/>
  <c r="N588" i="7"/>
  <c r="R587" i="7"/>
  <c r="S587" i="7"/>
  <c r="Q587" i="7"/>
  <c r="N587" i="7"/>
  <c r="R586" i="7"/>
  <c r="S586" i="7"/>
  <c r="Q586" i="7"/>
  <c r="N586" i="7"/>
  <c r="R585" i="7"/>
  <c r="S585" i="7"/>
  <c r="Q585" i="7"/>
  <c r="N585" i="7"/>
  <c r="R584" i="7"/>
  <c r="S584" i="7"/>
  <c r="Q584" i="7"/>
  <c r="N584" i="7"/>
  <c r="R583" i="7"/>
  <c r="S583" i="7"/>
  <c r="Q583" i="7"/>
  <c r="N583" i="7"/>
  <c r="R582" i="7"/>
  <c r="S582" i="7"/>
  <c r="Q582" i="7"/>
  <c r="N582" i="7"/>
  <c r="R581" i="7"/>
  <c r="S581" i="7"/>
  <c r="Q581" i="7"/>
  <c r="N581" i="7"/>
  <c r="R580" i="7"/>
  <c r="S580" i="7"/>
  <c r="Q580" i="7"/>
  <c r="N580" i="7"/>
  <c r="R579" i="7"/>
  <c r="S579" i="7"/>
  <c r="Q579" i="7"/>
  <c r="N579" i="7"/>
  <c r="R578" i="7"/>
  <c r="S578" i="7"/>
  <c r="Q578" i="7"/>
  <c r="N578" i="7"/>
  <c r="R577" i="7"/>
  <c r="S577" i="7"/>
  <c r="Q577" i="7"/>
  <c r="N577" i="7"/>
  <c r="R576" i="7"/>
  <c r="S576" i="7"/>
  <c r="Q576" i="7"/>
  <c r="N576" i="7"/>
  <c r="R575" i="7"/>
  <c r="S575" i="7"/>
  <c r="Q575" i="7"/>
  <c r="N575" i="7"/>
  <c r="R574" i="7"/>
  <c r="S574" i="7"/>
  <c r="Q574" i="7"/>
  <c r="N574" i="7"/>
  <c r="R573" i="7"/>
  <c r="S573" i="7"/>
  <c r="Q573" i="7"/>
  <c r="N573" i="7"/>
  <c r="R572" i="7"/>
  <c r="S572" i="7"/>
  <c r="Q572" i="7"/>
  <c r="N572" i="7"/>
  <c r="R571" i="7"/>
  <c r="S571" i="7"/>
  <c r="Q571" i="7"/>
  <c r="N571" i="7"/>
  <c r="R570" i="7"/>
  <c r="S570" i="7"/>
  <c r="Q570" i="7"/>
  <c r="N570" i="7"/>
  <c r="R569" i="7"/>
  <c r="S569" i="7"/>
  <c r="Q569" i="7"/>
  <c r="N569" i="7"/>
  <c r="R568" i="7"/>
  <c r="S568" i="7"/>
  <c r="Q568" i="7"/>
  <c r="N568" i="7"/>
  <c r="R567" i="7"/>
  <c r="S567" i="7"/>
  <c r="Q567" i="7"/>
  <c r="N567" i="7"/>
  <c r="R566" i="7"/>
  <c r="S566" i="7"/>
  <c r="Q566" i="7"/>
  <c r="N566" i="7"/>
  <c r="R565" i="7"/>
  <c r="S565" i="7"/>
  <c r="Q565" i="7"/>
  <c r="N565" i="7"/>
  <c r="R564" i="7"/>
  <c r="S564" i="7"/>
  <c r="Q564" i="7"/>
  <c r="N564" i="7"/>
  <c r="R563" i="7"/>
  <c r="S563" i="7"/>
  <c r="Q563" i="7"/>
  <c r="N563" i="7"/>
  <c r="R562" i="7"/>
  <c r="S562" i="7"/>
  <c r="Q562" i="7"/>
  <c r="N562" i="7"/>
  <c r="R561" i="7"/>
  <c r="S561" i="7"/>
  <c r="Q561" i="7"/>
  <c r="N561" i="7"/>
  <c r="R560" i="7"/>
  <c r="S560" i="7"/>
  <c r="Q560" i="7"/>
  <c r="N560" i="7"/>
  <c r="R559" i="7"/>
  <c r="S559" i="7"/>
  <c r="Q559" i="7"/>
  <c r="N559" i="7"/>
  <c r="R558" i="7"/>
  <c r="S558" i="7"/>
  <c r="Q558" i="7"/>
  <c r="N558" i="7"/>
  <c r="R557" i="7"/>
  <c r="S557" i="7"/>
  <c r="Q557" i="7"/>
  <c r="N557" i="7"/>
  <c r="R556" i="7"/>
  <c r="S556" i="7"/>
  <c r="Q556" i="7"/>
  <c r="N556" i="7"/>
  <c r="R555" i="7"/>
  <c r="S555" i="7"/>
  <c r="Q555" i="7"/>
  <c r="N555" i="7"/>
  <c r="R554" i="7"/>
  <c r="S554" i="7"/>
  <c r="Q554" i="7"/>
  <c r="N554" i="7"/>
  <c r="R553" i="7"/>
  <c r="S553" i="7"/>
  <c r="Q553" i="7"/>
  <c r="N553" i="7"/>
  <c r="R552" i="7"/>
  <c r="S552" i="7"/>
  <c r="Q552" i="7"/>
  <c r="N552" i="7"/>
  <c r="R551" i="7"/>
  <c r="S551" i="7"/>
  <c r="Q551" i="7"/>
  <c r="N551" i="7"/>
  <c r="R550" i="7"/>
  <c r="S550" i="7"/>
  <c r="Q550" i="7"/>
  <c r="N550" i="7"/>
  <c r="R549" i="7"/>
  <c r="S549" i="7"/>
  <c r="Q549" i="7"/>
  <c r="N549" i="7"/>
  <c r="R548" i="7"/>
  <c r="S548" i="7"/>
  <c r="Q548" i="7"/>
  <c r="N548" i="7"/>
  <c r="R547" i="7"/>
  <c r="S547" i="7"/>
  <c r="Q547" i="7"/>
  <c r="N547" i="7"/>
  <c r="R546" i="7"/>
  <c r="S546" i="7"/>
  <c r="Q546" i="7"/>
  <c r="N546" i="7"/>
  <c r="R545" i="7"/>
  <c r="S545" i="7"/>
  <c r="Q545" i="7"/>
  <c r="N545" i="7"/>
  <c r="R544" i="7"/>
  <c r="S544" i="7"/>
  <c r="Q544" i="7"/>
  <c r="N544" i="7"/>
  <c r="R543" i="7"/>
  <c r="S543" i="7"/>
  <c r="Q543" i="7"/>
  <c r="N543" i="7"/>
  <c r="R542" i="7"/>
  <c r="S542" i="7"/>
  <c r="Q542" i="7"/>
  <c r="N542" i="7"/>
  <c r="R541" i="7"/>
  <c r="S541" i="7"/>
  <c r="Q541" i="7"/>
  <c r="N541" i="7"/>
  <c r="R540" i="7"/>
  <c r="S540" i="7"/>
  <c r="Q540" i="7"/>
  <c r="N540" i="7"/>
  <c r="R539" i="7"/>
  <c r="S539" i="7"/>
  <c r="Q539" i="7"/>
  <c r="N539" i="7"/>
  <c r="R538" i="7"/>
  <c r="S538" i="7"/>
  <c r="Q538" i="7"/>
  <c r="N538" i="7"/>
  <c r="R537" i="7"/>
  <c r="S537" i="7"/>
  <c r="Q537" i="7"/>
  <c r="N537" i="7"/>
  <c r="R536" i="7"/>
  <c r="S536" i="7"/>
  <c r="Q536" i="7"/>
  <c r="N536" i="7"/>
  <c r="R535" i="7"/>
  <c r="S535" i="7"/>
  <c r="Q535" i="7"/>
  <c r="N535" i="7"/>
  <c r="R534" i="7"/>
  <c r="S534" i="7"/>
  <c r="Q534" i="7"/>
  <c r="N534" i="7"/>
  <c r="R533" i="7"/>
  <c r="S533" i="7"/>
  <c r="Q533" i="7"/>
  <c r="N533" i="7"/>
  <c r="R532" i="7"/>
  <c r="S532" i="7"/>
  <c r="Q532" i="7"/>
  <c r="N532" i="7"/>
  <c r="R531" i="7"/>
  <c r="S531" i="7"/>
  <c r="Q531" i="7"/>
  <c r="N531" i="7"/>
  <c r="R530" i="7"/>
  <c r="S530" i="7"/>
  <c r="Q530" i="7"/>
  <c r="N530" i="7"/>
  <c r="R529" i="7"/>
  <c r="S529" i="7"/>
  <c r="Q529" i="7"/>
  <c r="N529" i="7"/>
  <c r="R528" i="7"/>
  <c r="S528" i="7"/>
  <c r="Q528" i="7"/>
  <c r="N528" i="7"/>
  <c r="R527" i="7"/>
  <c r="S527" i="7"/>
  <c r="Q527" i="7"/>
  <c r="N527" i="7"/>
  <c r="R526" i="7"/>
  <c r="S526" i="7"/>
  <c r="Q526" i="7"/>
  <c r="N526" i="7"/>
  <c r="R525" i="7"/>
  <c r="S525" i="7"/>
  <c r="Q525" i="7"/>
  <c r="N525" i="7"/>
  <c r="R524" i="7"/>
  <c r="S524" i="7"/>
  <c r="Q524" i="7"/>
  <c r="N524" i="7"/>
  <c r="R523" i="7"/>
  <c r="S523" i="7"/>
  <c r="Q523" i="7"/>
  <c r="N523" i="7"/>
  <c r="R522" i="7"/>
  <c r="S522" i="7"/>
  <c r="Q522" i="7"/>
  <c r="N522" i="7"/>
  <c r="R521" i="7"/>
  <c r="S521" i="7"/>
  <c r="Q521" i="7"/>
  <c r="N521" i="7"/>
  <c r="R520" i="7"/>
  <c r="S520" i="7"/>
  <c r="Q520" i="7"/>
  <c r="N520" i="7"/>
  <c r="R519" i="7"/>
  <c r="S519" i="7"/>
  <c r="Q519" i="7"/>
  <c r="N519" i="7"/>
  <c r="R518" i="7"/>
  <c r="S518" i="7"/>
  <c r="Q518" i="7"/>
  <c r="N518" i="7"/>
  <c r="R517" i="7"/>
  <c r="S517" i="7"/>
  <c r="Q517" i="7"/>
  <c r="N517" i="7"/>
  <c r="R516" i="7"/>
  <c r="S516" i="7"/>
  <c r="Q516" i="7"/>
  <c r="N516" i="7"/>
  <c r="R515" i="7"/>
  <c r="S515" i="7"/>
  <c r="Q515" i="7"/>
  <c r="N515" i="7"/>
  <c r="R514" i="7"/>
  <c r="S514" i="7"/>
  <c r="Q514" i="7"/>
  <c r="N514" i="7"/>
  <c r="R513" i="7"/>
  <c r="S513" i="7"/>
  <c r="Q513" i="7"/>
  <c r="N513" i="7"/>
  <c r="R512" i="7"/>
  <c r="S512" i="7"/>
  <c r="Q512" i="7"/>
  <c r="N512" i="7"/>
  <c r="R511" i="7"/>
  <c r="S511" i="7"/>
  <c r="Q511" i="7"/>
  <c r="N511" i="7"/>
  <c r="R510" i="7"/>
  <c r="S510" i="7"/>
  <c r="Q510" i="7"/>
  <c r="N510" i="7"/>
  <c r="R509" i="7"/>
  <c r="S509" i="7"/>
  <c r="Q509" i="7"/>
  <c r="N509" i="7"/>
  <c r="R508" i="7"/>
  <c r="S508" i="7"/>
  <c r="Q508" i="7"/>
  <c r="N508" i="7"/>
  <c r="R507" i="7"/>
  <c r="S507" i="7"/>
  <c r="Q507" i="7"/>
  <c r="N507" i="7"/>
  <c r="R506" i="7"/>
  <c r="S506" i="7"/>
  <c r="Q506" i="7"/>
  <c r="N506" i="7"/>
  <c r="R505" i="7"/>
  <c r="S505" i="7"/>
  <c r="Q505" i="7"/>
  <c r="N505" i="7"/>
  <c r="R504" i="7"/>
  <c r="S504" i="7"/>
  <c r="Q504" i="7"/>
  <c r="N504" i="7"/>
  <c r="R503" i="7"/>
  <c r="S503" i="7"/>
  <c r="Q503" i="7"/>
  <c r="N503" i="7"/>
  <c r="R502" i="7"/>
  <c r="S502" i="7"/>
  <c r="Q502" i="7"/>
  <c r="N502" i="7"/>
  <c r="R501" i="7"/>
  <c r="S501" i="7"/>
  <c r="Q501" i="7"/>
  <c r="N501" i="7"/>
  <c r="R500" i="7"/>
  <c r="S500" i="7"/>
  <c r="Q500" i="7"/>
  <c r="N500" i="7"/>
  <c r="R499" i="7"/>
  <c r="S499" i="7"/>
  <c r="Q499" i="7"/>
  <c r="N499" i="7"/>
  <c r="R498" i="7"/>
  <c r="S498" i="7"/>
  <c r="Q498" i="7"/>
  <c r="N498" i="7"/>
  <c r="R497" i="7"/>
  <c r="S497" i="7"/>
  <c r="Q497" i="7"/>
  <c r="N497" i="7"/>
  <c r="R496" i="7"/>
  <c r="S496" i="7"/>
  <c r="Q496" i="7"/>
  <c r="N496" i="7"/>
  <c r="R495" i="7"/>
  <c r="S495" i="7"/>
  <c r="Q495" i="7"/>
  <c r="N495" i="7"/>
  <c r="R494" i="7"/>
  <c r="S494" i="7"/>
  <c r="Q494" i="7"/>
  <c r="N494" i="7"/>
  <c r="R493" i="7"/>
  <c r="S493" i="7"/>
  <c r="Q493" i="7"/>
  <c r="N493" i="7"/>
  <c r="R492" i="7"/>
  <c r="S492" i="7"/>
  <c r="Q492" i="7"/>
  <c r="N492" i="7"/>
  <c r="R491" i="7"/>
  <c r="S491" i="7"/>
  <c r="Q491" i="7"/>
  <c r="N491" i="7"/>
  <c r="R490" i="7"/>
  <c r="S490" i="7"/>
  <c r="Q490" i="7"/>
  <c r="N490" i="7"/>
  <c r="R489" i="7"/>
  <c r="S489" i="7"/>
  <c r="Q489" i="7"/>
  <c r="N489" i="7"/>
  <c r="R488" i="7"/>
  <c r="S488" i="7"/>
  <c r="Q488" i="7"/>
  <c r="N488" i="7"/>
  <c r="R487" i="7"/>
  <c r="S487" i="7"/>
  <c r="Q487" i="7"/>
  <c r="N487" i="7"/>
  <c r="R486" i="7"/>
  <c r="S486" i="7"/>
  <c r="Q486" i="7"/>
  <c r="N486" i="7"/>
  <c r="R485" i="7"/>
  <c r="S485" i="7"/>
  <c r="Q485" i="7"/>
  <c r="N485" i="7"/>
  <c r="R484" i="7"/>
  <c r="S484" i="7"/>
  <c r="Q484" i="7"/>
  <c r="N484" i="7"/>
  <c r="R483" i="7"/>
  <c r="S483" i="7"/>
  <c r="Q483" i="7"/>
  <c r="N483" i="7"/>
  <c r="R482" i="7"/>
  <c r="S482" i="7"/>
  <c r="Q482" i="7"/>
  <c r="N482" i="7"/>
  <c r="R481" i="7"/>
  <c r="S481" i="7"/>
  <c r="Q481" i="7"/>
  <c r="N481" i="7"/>
  <c r="R480" i="7"/>
  <c r="S480" i="7"/>
  <c r="Q480" i="7"/>
  <c r="N480" i="7"/>
  <c r="R479" i="7"/>
  <c r="S479" i="7"/>
  <c r="Q479" i="7"/>
  <c r="N479" i="7"/>
  <c r="R478" i="7"/>
  <c r="S478" i="7"/>
  <c r="Q478" i="7"/>
  <c r="N478" i="7"/>
  <c r="R477" i="7"/>
  <c r="S477" i="7"/>
  <c r="Q477" i="7"/>
  <c r="N477" i="7"/>
  <c r="R476" i="7"/>
  <c r="S476" i="7"/>
  <c r="Q476" i="7"/>
  <c r="N476" i="7"/>
  <c r="R475" i="7"/>
  <c r="S475" i="7"/>
  <c r="Q475" i="7"/>
  <c r="N475" i="7"/>
  <c r="R474" i="7"/>
  <c r="S474" i="7"/>
  <c r="Q474" i="7"/>
  <c r="N474" i="7"/>
  <c r="R473" i="7"/>
  <c r="S473" i="7"/>
  <c r="Q473" i="7"/>
  <c r="N473" i="7"/>
  <c r="R472" i="7"/>
  <c r="S472" i="7"/>
  <c r="Q472" i="7"/>
  <c r="N472" i="7"/>
  <c r="R471" i="7"/>
  <c r="S471" i="7"/>
  <c r="Q471" i="7"/>
  <c r="N471" i="7"/>
  <c r="R470" i="7"/>
  <c r="S470" i="7"/>
  <c r="Q470" i="7"/>
  <c r="N470" i="7"/>
  <c r="R469" i="7"/>
  <c r="S469" i="7"/>
  <c r="Q469" i="7"/>
  <c r="N469" i="7"/>
  <c r="R468" i="7"/>
  <c r="S468" i="7"/>
  <c r="Q468" i="7"/>
  <c r="N468" i="7"/>
  <c r="R467" i="7"/>
  <c r="S467" i="7"/>
  <c r="Q467" i="7"/>
  <c r="N467" i="7"/>
  <c r="R466" i="7"/>
  <c r="S466" i="7"/>
  <c r="Q466" i="7"/>
  <c r="N466" i="7"/>
  <c r="R465" i="7"/>
  <c r="S465" i="7"/>
  <c r="Q465" i="7"/>
  <c r="N465" i="7"/>
  <c r="R464" i="7"/>
  <c r="S464" i="7"/>
  <c r="Q464" i="7"/>
  <c r="N464" i="7"/>
  <c r="R463" i="7"/>
  <c r="S463" i="7"/>
  <c r="Q463" i="7"/>
  <c r="N463" i="7"/>
  <c r="R462" i="7"/>
  <c r="S462" i="7"/>
  <c r="Q462" i="7"/>
  <c r="N462" i="7"/>
  <c r="R461" i="7"/>
  <c r="S461" i="7"/>
  <c r="Q461" i="7"/>
  <c r="N461" i="7"/>
  <c r="R460" i="7"/>
  <c r="S460" i="7"/>
  <c r="Q460" i="7"/>
  <c r="N460" i="7"/>
  <c r="R459" i="7"/>
  <c r="S459" i="7"/>
  <c r="Q459" i="7"/>
  <c r="N459" i="7"/>
  <c r="R458" i="7"/>
  <c r="S458" i="7"/>
  <c r="Q458" i="7"/>
  <c r="N458" i="7"/>
  <c r="R457" i="7"/>
  <c r="S457" i="7"/>
  <c r="Q457" i="7"/>
  <c r="N457" i="7"/>
  <c r="R456" i="7"/>
  <c r="S456" i="7"/>
  <c r="Q456" i="7"/>
  <c r="N456" i="7"/>
  <c r="R455" i="7"/>
  <c r="S455" i="7"/>
  <c r="Q455" i="7"/>
  <c r="N455" i="7"/>
  <c r="R454" i="7"/>
  <c r="S454" i="7"/>
  <c r="Q454" i="7"/>
  <c r="N454" i="7"/>
  <c r="R453" i="7"/>
  <c r="S453" i="7"/>
  <c r="Q453" i="7"/>
  <c r="N453" i="7"/>
  <c r="R452" i="7"/>
  <c r="S452" i="7"/>
  <c r="Q452" i="7"/>
  <c r="N452" i="7"/>
  <c r="R451" i="7"/>
  <c r="S451" i="7"/>
  <c r="Q451" i="7"/>
  <c r="N451" i="7"/>
  <c r="R450" i="7"/>
  <c r="S450" i="7"/>
  <c r="Q450" i="7"/>
  <c r="N450" i="7"/>
  <c r="R449" i="7"/>
  <c r="S449" i="7"/>
  <c r="Q449" i="7"/>
  <c r="N449" i="7"/>
  <c r="R448" i="7"/>
  <c r="S448" i="7"/>
  <c r="Q448" i="7"/>
  <c r="N448" i="7"/>
  <c r="R447" i="7"/>
  <c r="S447" i="7"/>
  <c r="Q447" i="7"/>
  <c r="N447" i="7"/>
  <c r="R446" i="7"/>
  <c r="S446" i="7"/>
  <c r="Q446" i="7"/>
  <c r="N446" i="7"/>
  <c r="R445" i="7"/>
  <c r="S445" i="7"/>
  <c r="Q445" i="7"/>
  <c r="N445" i="7"/>
  <c r="R444" i="7"/>
  <c r="S444" i="7"/>
  <c r="Q444" i="7"/>
  <c r="N444" i="7"/>
  <c r="R443" i="7"/>
  <c r="S443" i="7"/>
  <c r="Q443" i="7"/>
  <c r="N443" i="7"/>
  <c r="R442" i="7"/>
  <c r="S442" i="7"/>
  <c r="Q442" i="7"/>
  <c r="N442" i="7"/>
  <c r="R441" i="7"/>
  <c r="S441" i="7"/>
  <c r="Q441" i="7"/>
  <c r="N441" i="7"/>
  <c r="R440" i="7"/>
  <c r="S440" i="7"/>
  <c r="Q440" i="7"/>
  <c r="N440" i="7"/>
  <c r="R439" i="7"/>
  <c r="S439" i="7"/>
  <c r="Q439" i="7"/>
  <c r="N439" i="7"/>
  <c r="R438" i="7"/>
  <c r="S438" i="7"/>
  <c r="Q438" i="7"/>
  <c r="N438" i="7"/>
  <c r="R437" i="7"/>
  <c r="S437" i="7"/>
  <c r="Q437" i="7"/>
  <c r="N437" i="7"/>
  <c r="R436" i="7"/>
  <c r="S436" i="7"/>
  <c r="Q436" i="7"/>
  <c r="N436" i="7"/>
  <c r="R435" i="7"/>
  <c r="S435" i="7"/>
  <c r="Q435" i="7"/>
  <c r="N435" i="7"/>
  <c r="R434" i="7"/>
  <c r="S434" i="7"/>
  <c r="Q434" i="7"/>
  <c r="N434" i="7"/>
  <c r="R433" i="7"/>
  <c r="S433" i="7"/>
  <c r="Q433" i="7"/>
  <c r="N433" i="7"/>
  <c r="R432" i="7"/>
  <c r="S432" i="7"/>
  <c r="Q432" i="7"/>
  <c r="N432" i="7"/>
  <c r="R431" i="7"/>
  <c r="S431" i="7"/>
  <c r="Q431" i="7"/>
  <c r="N431" i="7"/>
  <c r="R430" i="7"/>
  <c r="S430" i="7"/>
  <c r="Q430" i="7"/>
  <c r="N430" i="7"/>
  <c r="R429" i="7"/>
  <c r="S429" i="7"/>
  <c r="Q429" i="7"/>
  <c r="N429" i="7"/>
  <c r="R428" i="7"/>
  <c r="S428" i="7"/>
  <c r="Q428" i="7"/>
  <c r="N428" i="7"/>
  <c r="R427" i="7"/>
  <c r="S427" i="7"/>
  <c r="Q427" i="7"/>
  <c r="N427" i="7"/>
  <c r="R426" i="7"/>
  <c r="S426" i="7"/>
  <c r="Q426" i="7"/>
  <c r="N426" i="7"/>
  <c r="R425" i="7"/>
  <c r="S425" i="7"/>
  <c r="Q425" i="7"/>
  <c r="N425" i="7"/>
  <c r="R424" i="7"/>
  <c r="S424" i="7"/>
  <c r="Q424" i="7"/>
  <c r="N424" i="7"/>
  <c r="R423" i="7"/>
  <c r="S423" i="7"/>
  <c r="Q423" i="7"/>
  <c r="N423" i="7"/>
  <c r="R422" i="7"/>
  <c r="S422" i="7"/>
  <c r="Q422" i="7"/>
  <c r="N422" i="7"/>
  <c r="R421" i="7"/>
  <c r="S421" i="7"/>
  <c r="Q421" i="7"/>
  <c r="N421" i="7"/>
  <c r="R420" i="7"/>
  <c r="S420" i="7"/>
  <c r="Q420" i="7"/>
  <c r="N420" i="7"/>
  <c r="R419" i="7"/>
  <c r="S419" i="7"/>
  <c r="Q419" i="7"/>
  <c r="N419" i="7"/>
  <c r="R418" i="7"/>
  <c r="S418" i="7"/>
  <c r="Q418" i="7"/>
  <c r="N418" i="7"/>
  <c r="R417" i="7"/>
  <c r="S417" i="7"/>
  <c r="Q417" i="7"/>
  <c r="N417" i="7"/>
  <c r="R416" i="7"/>
  <c r="S416" i="7"/>
  <c r="Q416" i="7"/>
  <c r="N416" i="7"/>
  <c r="R415" i="7"/>
  <c r="S415" i="7"/>
  <c r="Q415" i="7"/>
  <c r="N415" i="7"/>
  <c r="R414" i="7"/>
  <c r="S414" i="7"/>
  <c r="Q414" i="7"/>
  <c r="N414" i="7"/>
  <c r="R413" i="7"/>
  <c r="S413" i="7"/>
  <c r="Q413" i="7"/>
  <c r="N413" i="7"/>
  <c r="R412" i="7"/>
  <c r="S412" i="7"/>
  <c r="Q412" i="7"/>
  <c r="N412" i="7"/>
  <c r="R411" i="7"/>
  <c r="S411" i="7"/>
  <c r="Q411" i="7"/>
  <c r="N411" i="7"/>
  <c r="R410" i="7"/>
  <c r="S410" i="7"/>
  <c r="Q410" i="7"/>
  <c r="N410" i="7"/>
  <c r="R409" i="7"/>
  <c r="S409" i="7"/>
  <c r="Q409" i="7"/>
  <c r="N409" i="7"/>
  <c r="R408" i="7"/>
  <c r="S408" i="7"/>
  <c r="Q408" i="7"/>
  <c r="N408" i="7"/>
  <c r="R407" i="7"/>
  <c r="S407" i="7"/>
  <c r="Q407" i="7"/>
  <c r="N407" i="7"/>
  <c r="R406" i="7"/>
  <c r="S406" i="7"/>
  <c r="Q406" i="7"/>
  <c r="N406" i="7"/>
  <c r="R405" i="7"/>
  <c r="S405" i="7"/>
  <c r="Q405" i="7"/>
  <c r="N405" i="7"/>
  <c r="R404" i="7"/>
  <c r="S404" i="7"/>
  <c r="Q404" i="7"/>
  <c r="N404" i="7"/>
  <c r="R403" i="7"/>
  <c r="S403" i="7"/>
  <c r="Q403" i="7"/>
  <c r="N403" i="7"/>
  <c r="R402" i="7"/>
  <c r="S402" i="7"/>
  <c r="Q402" i="7"/>
  <c r="N402" i="7"/>
  <c r="R401" i="7"/>
  <c r="S401" i="7"/>
  <c r="Q401" i="7"/>
  <c r="N401" i="7"/>
  <c r="R400" i="7"/>
  <c r="S400" i="7"/>
  <c r="Q400" i="7"/>
  <c r="N400" i="7"/>
  <c r="R399" i="7"/>
  <c r="S399" i="7"/>
  <c r="Q399" i="7"/>
  <c r="N399" i="7"/>
  <c r="R398" i="7"/>
  <c r="S398" i="7"/>
  <c r="Q398" i="7"/>
  <c r="N398" i="7"/>
  <c r="R397" i="7"/>
  <c r="S397" i="7"/>
  <c r="Q397" i="7"/>
  <c r="N397" i="7"/>
  <c r="R396" i="7"/>
  <c r="S396" i="7"/>
  <c r="Q396" i="7"/>
  <c r="N396" i="7"/>
  <c r="R395" i="7"/>
  <c r="S395" i="7"/>
  <c r="Q395" i="7"/>
  <c r="N395" i="7"/>
  <c r="R394" i="7"/>
  <c r="S394" i="7"/>
  <c r="Q394" i="7"/>
  <c r="N394" i="7"/>
  <c r="R393" i="7"/>
  <c r="S393" i="7"/>
  <c r="Q393" i="7"/>
  <c r="N393" i="7"/>
  <c r="R392" i="7"/>
  <c r="S392" i="7"/>
  <c r="Q392" i="7"/>
  <c r="N392" i="7"/>
  <c r="R391" i="7"/>
  <c r="S391" i="7"/>
  <c r="Q391" i="7"/>
  <c r="N391" i="7"/>
  <c r="R390" i="7"/>
  <c r="S390" i="7"/>
  <c r="Q390" i="7"/>
  <c r="N390" i="7"/>
  <c r="R389" i="7"/>
  <c r="S389" i="7"/>
  <c r="Q389" i="7"/>
  <c r="N389" i="7"/>
  <c r="R388" i="7"/>
  <c r="S388" i="7"/>
  <c r="Q388" i="7"/>
  <c r="N388" i="7"/>
  <c r="R387" i="7"/>
  <c r="S387" i="7"/>
  <c r="Q387" i="7"/>
  <c r="N387" i="7"/>
  <c r="R386" i="7"/>
  <c r="S386" i="7"/>
  <c r="Q386" i="7"/>
  <c r="N386" i="7"/>
  <c r="R385" i="7"/>
  <c r="S385" i="7"/>
  <c r="Q385" i="7"/>
  <c r="N385" i="7"/>
  <c r="R384" i="7"/>
  <c r="S384" i="7"/>
  <c r="Q384" i="7"/>
  <c r="N384" i="7"/>
  <c r="R383" i="7"/>
  <c r="S383" i="7"/>
  <c r="Q383" i="7"/>
  <c r="N383" i="7"/>
  <c r="R382" i="7"/>
  <c r="S382" i="7"/>
  <c r="Q382" i="7"/>
  <c r="N382" i="7"/>
  <c r="R381" i="7"/>
  <c r="S381" i="7"/>
  <c r="Q381" i="7"/>
  <c r="N381" i="7"/>
  <c r="R380" i="7"/>
  <c r="S380" i="7"/>
  <c r="Q380" i="7"/>
  <c r="N380" i="7"/>
  <c r="R379" i="7"/>
  <c r="S379" i="7"/>
  <c r="Q379" i="7"/>
  <c r="N379" i="7"/>
  <c r="R378" i="7"/>
  <c r="S378" i="7"/>
  <c r="Q378" i="7"/>
  <c r="N378" i="7"/>
  <c r="R377" i="7"/>
  <c r="S377" i="7"/>
  <c r="Q377" i="7"/>
  <c r="N377" i="7"/>
  <c r="R376" i="7"/>
  <c r="S376" i="7"/>
  <c r="Q376" i="7"/>
  <c r="N376" i="7"/>
  <c r="R375" i="7"/>
  <c r="S375" i="7"/>
  <c r="Q375" i="7"/>
  <c r="N375" i="7"/>
  <c r="R374" i="7"/>
  <c r="S374" i="7"/>
  <c r="Q374" i="7"/>
  <c r="N374" i="7"/>
  <c r="R373" i="7"/>
  <c r="S373" i="7"/>
  <c r="Q373" i="7"/>
  <c r="N373" i="7"/>
  <c r="R372" i="7"/>
  <c r="S372" i="7"/>
  <c r="Q372" i="7"/>
  <c r="N372" i="7"/>
  <c r="R371" i="7"/>
  <c r="S371" i="7"/>
  <c r="Q371" i="7"/>
  <c r="N371" i="7"/>
  <c r="R370" i="7"/>
  <c r="S370" i="7"/>
  <c r="Q370" i="7"/>
  <c r="N370" i="7"/>
  <c r="R369" i="7"/>
  <c r="S369" i="7"/>
  <c r="Q369" i="7"/>
  <c r="N369" i="7"/>
  <c r="R368" i="7"/>
  <c r="S368" i="7"/>
  <c r="Q368" i="7"/>
  <c r="N368" i="7"/>
  <c r="R367" i="7"/>
  <c r="S367" i="7"/>
  <c r="Q367" i="7"/>
  <c r="N367" i="7"/>
  <c r="R366" i="7"/>
  <c r="S366" i="7"/>
  <c r="Q366" i="7"/>
  <c r="N366" i="7"/>
  <c r="R365" i="7"/>
  <c r="S365" i="7"/>
  <c r="Q365" i="7"/>
  <c r="N365" i="7"/>
  <c r="R364" i="7"/>
  <c r="S364" i="7"/>
  <c r="Q364" i="7"/>
  <c r="N364" i="7"/>
  <c r="R363" i="7"/>
  <c r="S363" i="7"/>
  <c r="Q363" i="7"/>
  <c r="N363" i="7"/>
  <c r="R362" i="7"/>
  <c r="S362" i="7"/>
  <c r="Q362" i="7"/>
  <c r="N362" i="7"/>
  <c r="R361" i="7"/>
  <c r="S361" i="7"/>
  <c r="Q361" i="7"/>
  <c r="N361" i="7"/>
  <c r="R360" i="7"/>
  <c r="S360" i="7"/>
  <c r="Q360" i="7"/>
  <c r="N360" i="7"/>
  <c r="R359" i="7"/>
  <c r="S359" i="7"/>
  <c r="Q359" i="7"/>
  <c r="N359" i="7"/>
  <c r="R358" i="7"/>
  <c r="S358" i="7"/>
  <c r="Q358" i="7"/>
  <c r="N358" i="7"/>
  <c r="R357" i="7"/>
  <c r="S357" i="7"/>
  <c r="Q357" i="7"/>
  <c r="N357" i="7"/>
  <c r="R356" i="7"/>
  <c r="S356" i="7"/>
  <c r="Q356" i="7"/>
  <c r="N356" i="7"/>
  <c r="R355" i="7"/>
  <c r="S355" i="7"/>
  <c r="Q355" i="7"/>
  <c r="N355" i="7"/>
  <c r="R354" i="7"/>
  <c r="S354" i="7"/>
  <c r="Q354" i="7"/>
  <c r="N354" i="7"/>
  <c r="R353" i="7"/>
  <c r="S353" i="7"/>
  <c r="Q353" i="7"/>
  <c r="N353" i="7"/>
  <c r="R352" i="7"/>
  <c r="S352" i="7"/>
  <c r="Q352" i="7"/>
  <c r="N352" i="7"/>
  <c r="R351" i="7"/>
  <c r="S351" i="7"/>
  <c r="Q351" i="7"/>
  <c r="N351" i="7"/>
  <c r="R350" i="7"/>
  <c r="S350" i="7"/>
  <c r="Q350" i="7"/>
  <c r="N350" i="7"/>
  <c r="R349" i="7"/>
  <c r="S349" i="7"/>
  <c r="Q349" i="7"/>
  <c r="N349" i="7"/>
  <c r="R348" i="7"/>
  <c r="S348" i="7"/>
  <c r="Q348" i="7"/>
  <c r="N348" i="7"/>
  <c r="R347" i="7"/>
  <c r="S347" i="7"/>
  <c r="Q347" i="7"/>
  <c r="N347" i="7"/>
  <c r="R346" i="7"/>
  <c r="S346" i="7"/>
  <c r="Q346" i="7"/>
  <c r="N346" i="7"/>
  <c r="R345" i="7"/>
  <c r="S345" i="7"/>
  <c r="Q345" i="7"/>
  <c r="N345" i="7"/>
  <c r="R344" i="7"/>
  <c r="S344" i="7"/>
  <c r="Q344" i="7"/>
  <c r="N344" i="7"/>
  <c r="R343" i="7"/>
  <c r="S343" i="7"/>
  <c r="Q343" i="7"/>
  <c r="N343" i="7"/>
  <c r="R342" i="7"/>
  <c r="S342" i="7"/>
  <c r="Q342" i="7"/>
  <c r="N342" i="7"/>
  <c r="R341" i="7"/>
  <c r="S341" i="7"/>
  <c r="Q341" i="7"/>
  <c r="N341" i="7"/>
  <c r="R340" i="7"/>
  <c r="S340" i="7"/>
  <c r="Q340" i="7"/>
  <c r="N340" i="7"/>
  <c r="R339" i="7"/>
  <c r="S339" i="7"/>
  <c r="Q339" i="7"/>
  <c r="N339" i="7"/>
  <c r="R338" i="7"/>
  <c r="S338" i="7"/>
  <c r="Q338" i="7"/>
  <c r="N338" i="7"/>
  <c r="R337" i="7"/>
  <c r="S337" i="7"/>
  <c r="Q337" i="7"/>
  <c r="N337" i="7"/>
  <c r="R336" i="7"/>
  <c r="S336" i="7"/>
  <c r="Q336" i="7"/>
  <c r="N336" i="7"/>
  <c r="R335" i="7"/>
  <c r="S335" i="7"/>
  <c r="Q335" i="7"/>
  <c r="N335" i="7"/>
  <c r="R334" i="7"/>
  <c r="S334" i="7"/>
  <c r="Q334" i="7"/>
  <c r="N334" i="7"/>
  <c r="R333" i="7"/>
  <c r="S333" i="7"/>
  <c r="Q333" i="7"/>
  <c r="N333" i="7"/>
  <c r="R332" i="7"/>
  <c r="S332" i="7"/>
  <c r="Q332" i="7"/>
  <c r="N332" i="7"/>
  <c r="R331" i="7"/>
  <c r="S331" i="7"/>
  <c r="Q331" i="7"/>
  <c r="N331" i="7"/>
  <c r="R330" i="7"/>
  <c r="S330" i="7"/>
  <c r="Q330" i="7"/>
  <c r="N330" i="7"/>
  <c r="R329" i="7"/>
  <c r="S329" i="7"/>
  <c r="Q329" i="7"/>
  <c r="N329" i="7"/>
  <c r="R328" i="7"/>
  <c r="S328" i="7"/>
  <c r="Q328" i="7"/>
  <c r="N328" i="7"/>
  <c r="R327" i="7"/>
  <c r="S327" i="7"/>
  <c r="Q327" i="7"/>
  <c r="N327" i="7"/>
  <c r="R326" i="7"/>
  <c r="S326" i="7"/>
  <c r="Q326" i="7"/>
  <c r="N326" i="7"/>
  <c r="R325" i="7"/>
  <c r="S325" i="7"/>
  <c r="Q325" i="7"/>
  <c r="N325" i="7"/>
  <c r="R324" i="7"/>
  <c r="S324" i="7"/>
  <c r="Q324" i="7"/>
  <c r="N324" i="7"/>
  <c r="R323" i="7"/>
  <c r="S323" i="7"/>
  <c r="Q323" i="7"/>
  <c r="N323" i="7"/>
  <c r="R322" i="7"/>
  <c r="S322" i="7"/>
  <c r="Q322" i="7"/>
  <c r="N322" i="7"/>
  <c r="R321" i="7"/>
  <c r="S321" i="7"/>
  <c r="Q321" i="7"/>
  <c r="N321" i="7"/>
  <c r="R320" i="7"/>
  <c r="S320" i="7"/>
  <c r="Q320" i="7"/>
  <c r="N320" i="7"/>
  <c r="R319" i="7"/>
  <c r="S319" i="7"/>
  <c r="Q319" i="7"/>
  <c r="N319" i="7"/>
  <c r="R318" i="7"/>
  <c r="S318" i="7"/>
  <c r="Q318" i="7"/>
  <c r="N318" i="7"/>
  <c r="R317" i="7"/>
  <c r="S317" i="7"/>
  <c r="Q317" i="7"/>
  <c r="N317" i="7"/>
  <c r="R316" i="7"/>
  <c r="S316" i="7"/>
  <c r="Q316" i="7"/>
  <c r="N316" i="7"/>
  <c r="R315" i="7"/>
  <c r="S315" i="7"/>
  <c r="Q315" i="7"/>
  <c r="N315" i="7"/>
  <c r="R314" i="7"/>
  <c r="S314" i="7"/>
  <c r="Q314" i="7"/>
  <c r="N314" i="7"/>
  <c r="R313" i="7"/>
  <c r="S313" i="7"/>
  <c r="Q313" i="7"/>
  <c r="N313" i="7"/>
  <c r="R312" i="7"/>
  <c r="S312" i="7"/>
  <c r="Q312" i="7"/>
  <c r="N312" i="7"/>
  <c r="R311" i="7"/>
  <c r="S311" i="7"/>
  <c r="Q311" i="7"/>
  <c r="N311" i="7"/>
  <c r="R310" i="7"/>
  <c r="S310" i="7"/>
  <c r="Q310" i="7"/>
  <c r="N310" i="7"/>
  <c r="R309" i="7"/>
  <c r="S309" i="7"/>
  <c r="Q309" i="7"/>
  <c r="N309" i="7"/>
  <c r="R308" i="7"/>
  <c r="S308" i="7"/>
  <c r="Q308" i="7"/>
  <c r="N308" i="7"/>
  <c r="R307" i="7"/>
  <c r="S307" i="7"/>
  <c r="Q307" i="7"/>
  <c r="N307" i="7"/>
  <c r="R306" i="7"/>
  <c r="S306" i="7"/>
  <c r="Q306" i="7"/>
  <c r="N306" i="7"/>
  <c r="R305" i="7"/>
  <c r="S305" i="7"/>
  <c r="Q305" i="7"/>
  <c r="N305" i="7"/>
  <c r="R304" i="7"/>
  <c r="S304" i="7"/>
  <c r="Q304" i="7"/>
  <c r="N304" i="7"/>
  <c r="R303" i="7"/>
  <c r="S303" i="7"/>
  <c r="Q303" i="7"/>
  <c r="N303" i="7"/>
  <c r="R302" i="7"/>
  <c r="S302" i="7"/>
  <c r="Q302" i="7"/>
  <c r="N302" i="7"/>
  <c r="R301" i="7"/>
  <c r="S301" i="7"/>
  <c r="Q301" i="7"/>
  <c r="N301" i="7"/>
  <c r="R300" i="7"/>
  <c r="S300" i="7"/>
  <c r="Q300" i="7"/>
  <c r="N300" i="7"/>
  <c r="R299" i="7"/>
  <c r="S299" i="7"/>
  <c r="Q299" i="7"/>
  <c r="N299" i="7"/>
  <c r="R298" i="7"/>
  <c r="S298" i="7"/>
  <c r="Q298" i="7"/>
  <c r="N298" i="7"/>
  <c r="R297" i="7"/>
  <c r="S297" i="7"/>
  <c r="Q297" i="7"/>
  <c r="N297" i="7"/>
  <c r="R296" i="7"/>
  <c r="S296" i="7"/>
  <c r="Q296" i="7"/>
  <c r="N296" i="7"/>
  <c r="R295" i="7"/>
  <c r="S295" i="7"/>
  <c r="Q295" i="7"/>
  <c r="N295" i="7"/>
  <c r="R294" i="7"/>
  <c r="S294" i="7"/>
  <c r="Q294" i="7"/>
  <c r="N294" i="7"/>
  <c r="R293" i="7"/>
  <c r="S293" i="7"/>
  <c r="Q293" i="7"/>
  <c r="N293" i="7"/>
  <c r="R292" i="7"/>
  <c r="S292" i="7"/>
  <c r="Q292" i="7"/>
  <c r="N292" i="7"/>
  <c r="R291" i="7"/>
  <c r="S291" i="7"/>
  <c r="Q291" i="7"/>
  <c r="N291" i="7"/>
  <c r="R290" i="7"/>
  <c r="S290" i="7"/>
  <c r="Q290" i="7"/>
  <c r="N290" i="7"/>
  <c r="R289" i="7"/>
  <c r="S289" i="7"/>
  <c r="Q289" i="7"/>
  <c r="N289" i="7"/>
  <c r="R288" i="7"/>
  <c r="S288" i="7"/>
  <c r="Q288" i="7"/>
  <c r="N288" i="7"/>
  <c r="R287" i="7"/>
  <c r="S287" i="7"/>
  <c r="Q287" i="7"/>
  <c r="N287" i="7"/>
  <c r="R286" i="7"/>
  <c r="S286" i="7"/>
  <c r="Q286" i="7"/>
  <c r="N286" i="7"/>
  <c r="R285" i="7"/>
  <c r="S285" i="7"/>
  <c r="Q285" i="7"/>
  <c r="N285" i="7"/>
  <c r="R284" i="7"/>
  <c r="S284" i="7"/>
  <c r="Q284" i="7"/>
  <c r="N284" i="7"/>
  <c r="R283" i="7"/>
  <c r="S283" i="7"/>
  <c r="Q283" i="7"/>
  <c r="N283" i="7"/>
  <c r="R282" i="7"/>
  <c r="S282" i="7"/>
  <c r="Q282" i="7"/>
  <c r="N282" i="7"/>
  <c r="R281" i="7"/>
  <c r="S281" i="7"/>
  <c r="Q281" i="7"/>
  <c r="N281" i="7"/>
  <c r="R280" i="7"/>
  <c r="S280" i="7"/>
  <c r="Q280" i="7"/>
  <c r="N280" i="7"/>
  <c r="R279" i="7"/>
  <c r="S279" i="7"/>
  <c r="Q279" i="7"/>
  <c r="N279" i="7"/>
  <c r="R278" i="7"/>
  <c r="S278" i="7"/>
  <c r="Q278" i="7"/>
  <c r="N278" i="7"/>
  <c r="R277" i="7"/>
  <c r="S277" i="7"/>
  <c r="Q277" i="7"/>
  <c r="N277" i="7"/>
  <c r="R276" i="7"/>
  <c r="S276" i="7"/>
  <c r="Q276" i="7"/>
  <c r="N276" i="7"/>
  <c r="R275" i="7"/>
  <c r="S275" i="7"/>
  <c r="Q275" i="7"/>
  <c r="N275" i="7"/>
  <c r="R274" i="7"/>
  <c r="S274" i="7"/>
  <c r="Q274" i="7"/>
  <c r="N274" i="7"/>
  <c r="R273" i="7"/>
  <c r="S273" i="7"/>
  <c r="Q273" i="7"/>
  <c r="N273" i="7"/>
  <c r="R272" i="7"/>
  <c r="S272" i="7"/>
  <c r="Q272" i="7"/>
  <c r="N272" i="7"/>
  <c r="R271" i="7"/>
  <c r="S271" i="7"/>
  <c r="Q271" i="7"/>
  <c r="N271" i="7"/>
  <c r="R270" i="7"/>
  <c r="S270" i="7"/>
  <c r="Q270" i="7"/>
  <c r="N270" i="7"/>
  <c r="R269" i="7"/>
  <c r="S269" i="7"/>
  <c r="Q269" i="7"/>
  <c r="N269" i="7"/>
  <c r="R268" i="7"/>
  <c r="S268" i="7"/>
  <c r="Q268" i="7"/>
  <c r="N268" i="7"/>
  <c r="R267" i="7"/>
  <c r="S267" i="7"/>
  <c r="Q267" i="7"/>
  <c r="N267" i="7"/>
  <c r="R266" i="7"/>
  <c r="S266" i="7"/>
  <c r="Q266" i="7"/>
  <c r="N266" i="7"/>
  <c r="R265" i="7"/>
  <c r="S265" i="7"/>
  <c r="Q265" i="7"/>
  <c r="N265" i="7"/>
  <c r="R264" i="7"/>
  <c r="S264" i="7"/>
  <c r="Q264" i="7"/>
  <c r="N264" i="7"/>
  <c r="R263" i="7"/>
  <c r="S263" i="7"/>
  <c r="Q263" i="7"/>
  <c r="N263" i="7"/>
  <c r="R262" i="7"/>
  <c r="S262" i="7"/>
  <c r="Q262" i="7"/>
  <c r="N262" i="7"/>
  <c r="R261" i="7"/>
  <c r="S261" i="7"/>
  <c r="Q261" i="7"/>
  <c r="N261" i="7"/>
  <c r="R260" i="7"/>
  <c r="S260" i="7"/>
  <c r="Q260" i="7"/>
  <c r="N260" i="7"/>
  <c r="R259" i="7"/>
  <c r="S259" i="7"/>
  <c r="Q259" i="7"/>
  <c r="N259" i="7"/>
  <c r="R258" i="7"/>
  <c r="S258" i="7"/>
  <c r="Q258" i="7"/>
  <c r="N258" i="7"/>
  <c r="R257" i="7"/>
  <c r="S257" i="7"/>
  <c r="Q257" i="7"/>
  <c r="N257" i="7"/>
  <c r="R256" i="7"/>
  <c r="S256" i="7"/>
  <c r="Q256" i="7"/>
  <c r="N256" i="7"/>
  <c r="R255" i="7"/>
  <c r="S255" i="7"/>
  <c r="Q255" i="7"/>
  <c r="N255" i="7"/>
  <c r="R254" i="7"/>
  <c r="S254" i="7"/>
  <c r="Q254" i="7"/>
  <c r="N254" i="7"/>
  <c r="R253" i="7"/>
  <c r="S253" i="7"/>
  <c r="Q253" i="7"/>
  <c r="N253" i="7"/>
  <c r="R252" i="7"/>
  <c r="S252" i="7"/>
  <c r="Q252" i="7"/>
  <c r="N252" i="7"/>
  <c r="R251" i="7"/>
  <c r="S251" i="7"/>
  <c r="Q251" i="7"/>
  <c r="N251" i="7"/>
  <c r="R250" i="7"/>
  <c r="S250" i="7"/>
  <c r="Q250" i="7"/>
  <c r="N250" i="7"/>
  <c r="R249" i="7"/>
  <c r="S249" i="7"/>
  <c r="Q249" i="7"/>
  <c r="N249" i="7"/>
  <c r="R248" i="7"/>
  <c r="S248" i="7"/>
  <c r="Q248" i="7"/>
  <c r="N248" i="7"/>
  <c r="R247" i="7"/>
  <c r="S247" i="7"/>
  <c r="Q247" i="7"/>
  <c r="N247" i="7"/>
  <c r="R246" i="7"/>
  <c r="S246" i="7"/>
  <c r="Q246" i="7"/>
  <c r="N246" i="7"/>
  <c r="R245" i="7"/>
  <c r="S245" i="7"/>
  <c r="Q245" i="7"/>
  <c r="N245" i="7"/>
  <c r="R244" i="7"/>
  <c r="S244" i="7"/>
  <c r="Q244" i="7"/>
  <c r="N244" i="7"/>
  <c r="R243" i="7"/>
  <c r="S243" i="7"/>
  <c r="Q243" i="7"/>
  <c r="N243" i="7"/>
  <c r="R242" i="7"/>
  <c r="S242" i="7"/>
  <c r="Q242" i="7"/>
  <c r="N242" i="7"/>
  <c r="R241" i="7"/>
  <c r="S241" i="7"/>
  <c r="Q241" i="7"/>
  <c r="N241" i="7"/>
  <c r="R240" i="7"/>
  <c r="S240" i="7"/>
  <c r="Q240" i="7"/>
  <c r="N240" i="7"/>
  <c r="R239" i="7"/>
  <c r="S239" i="7"/>
  <c r="Q239" i="7"/>
  <c r="N239" i="7"/>
  <c r="R238" i="7"/>
  <c r="S238" i="7"/>
  <c r="Q238" i="7"/>
  <c r="N238" i="7"/>
  <c r="R237" i="7"/>
  <c r="S237" i="7"/>
  <c r="Q237" i="7"/>
  <c r="N237" i="7"/>
  <c r="R236" i="7"/>
  <c r="S236" i="7"/>
  <c r="Q236" i="7"/>
  <c r="N236" i="7"/>
  <c r="R235" i="7"/>
  <c r="S235" i="7"/>
  <c r="Q235" i="7"/>
  <c r="N235" i="7"/>
  <c r="R234" i="7"/>
  <c r="S234" i="7"/>
  <c r="Q234" i="7"/>
  <c r="N234" i="7"/>
  <c r="R233" i="7"/>
  <c r="S233" i="7"/>
  <c r="Q233" i="7"/>
  <c r="N233" i="7"/>
  <c r="R232" i="7"/>
  <c r="S232" i="7"/>
  <c r="Q232" i="7"/>
  <c r="N232" i="7"/>
  <c r="R231" i="7"/>
  <c r="S231" i="7"/>
  <c r="Q231" i="7"/>
  <c r="N231" i="7"/>
  <c r="R230" i="7"/>
  <c r="S230" i="7"/>
  <c r="Q230" i="7"/>
  <c r="N230" i="7"/>
  <c r="R229" i="7"/>
  <c r="S229" i="7"/>
  <c r="Q229" i="7"/>
  <c r="N229" i="7"/>
  <c r="R228" i="7"/>
  <c r="S228" i="7"/>
  <c r="Q228" i="7"/>
  <c r="N228" i="7"/>
  <c r="R227" i="7"/>
  <c r="S227" i="7"/>
  <c r="Q227" i="7"/>
  <c r="N227" i="7"/>
  <c r="R226" i="7"/>
  <c r="S226" i="7"/>
  <c r="Q226" i="7"/>
  <c r="N226" i="7"/>
  <c r="R225" i="7"/>
  <c r="S225" i="7"/>
  <c r="Q225" i="7"/>
  <c r="N225" i="7"/>
  <c r="R224" i="7"/>
  <c r="S224" i="7"/>
  <c r="Q224" i="7"/>
  <c r="N224" i="7"/>
  <c r="R223" i="7"/>
  <c r="S223" i="7"/>
  <c r="Q223" i="7"/>
  <c r="N223" i="7"/>
  <c r="R222" i="7"/>
  <c r="S222" i="7"/>
  <c r="Q222" i="7"/>
  <c r="N222" i="7"/>
  <c r="R221" i="7"/>
  <c r="S221" i="7"/>
  <c r="Q221" i="7"/>
  <c r="N221" i="7"/>
  <c r="R220" i="7"/>
  <c r="S220" i="7"/>
  <c r="Q220" i="7"/>
  <c r="N220" i="7"/>
  <c r="R219" i="7"/>
  <c r="S219" i="7"/>
  <c r="Q219" i="7"/>
  <c r="N219" i="7"/>
  <c r="R218" i="7"/>
  <c r="S218" i="7"/>
  <c r="Q218" i="7"/>
  <c r="N218" i="7"/>
  <c r="R217" i="7"/>
  <c r="S217" i="7"/>
  <c r="Q217" i="7"/>
  <c r="N217" i="7"/>
  <c r="R216" i="7"/>
  <c r="S216" i="7"/>
  <c r="Q216" i="7"/>
  <c r="N216" i="7"/>
  <c r="R215" i="7"/>
  <c r="S215" i="7"/>
  <c r="Q215" i="7"/>
  <c r="N215" i="7"/>
  <c r="R214" i="7"/>
  <c r="S214" i="7"/>
  <c r="Q214" i="7"/>
  <c r="N214" i="7"/>
  <c r="R213" i="7"/>
  <c r="S213" i="7"/>
  <c r="Q213" i="7"/>
  <c r="N213" i="7"/>
  <c r="R212" i="7"/>
  <c r="S212" i="7"/>
  <c r="Q212" i="7"/>
  <c r="N212" i="7"/>
  <c r="R211" i="7"/>
  <c r="S211" i="7"/>
  <c r="Q211" i="7"/>
  <c r="N211" i="7"/>
  <c r="R210" i="7"/>
  <c r="S210" i="7"/>
  <c r="Q210" i="7"/>
  <c r="N210" i="7"/>
  <c r="R209" i="7"/>
  <c r="S209" i="7"/>
  <c r="Q209" i="7"/>
  <c r="N209" i="7"/>
  <c r="R208" i="7"/>
  <c r="S208" i="7"/>
  <c r="Q208" i="7"/>
  <c r="N208" i="7"/>
  <c r="R207" i="7"/>
  <c r="S207" i="7"/>
  <c r="Q207" i="7"/>
  <c r="N207" i="7"/>
  <c r="R206" i="7"/>
  <c r="S206" i="7"/>
  <c r="Q206" i="7"/>
  <c r="N206" i="7"/>
  <c r="R205" i="7"/>
  <c r="S205" i="7"/>
  <c r="Q205" i="7"/>
  <c r="N205" i="7"/>
  <c r="R204" i="7"/>
  <c r="S204" i="7"/>
  <c r="Q204" i="7"/>
  <c r="N204" i="7"/>
  <c r="R203" i="7"/>
  <c r="S203" i="7"/>
  <c r="Q203" i="7"/>
  <c r="N203" i="7"/>
  <c r="R202" i="7"/>
  <c r="S202" i="7"/>
  <c r="Q202" i="7"/>
  <c r="N202" i="7"/>
  <c r="R201" i="7"/>
  <c r="S201" i="7"/>
  <c r="Q201" i="7"/>
  <c r="N201" i="7"/>
  <c r="R200" i="7"/>
  <c r="S200" i="7"/>
  <c r="Q200" i="7"/>
  <c r="N200" i="7"/>
  <c r="R199" i="7"/>
  <c r="S199" i="7"/>
  <c r="Q199" i="7"/>
  <c r="N199" i="7"/>
  <c r="R198" i="7"/>
  <c r="S198" i="7"/>
  <c r="Q198" i="7"/>
  <c r="N198" i="7"/>
  <c r="R197" i="7"/>
  <c r="S197" i="7"/>
  <c r="Q197" i="7"/>
  <c r="N197" i="7"/>
  <c r="R196" i="7"/>
  <c r="S196" i="7"/>
  <c r="Q196" i="7"/>
  <c r="N196" i="7"/>
  <c r="R195" i="7"/>
  <c r="S195" i="7"/>
  <c r="Q195" i="7"/>
  <c r="N195" i="7"/>
  <c r="R194" i="7"/>
  <c r="S194" i="7"/>
  <c r="Q194" i="7"/>
  <c r="N194" i="7"/>
  <c r="R193" i="7"/>
  <c r="S193" i="7"/>
  <c r="Q193" i="7"/>
  <c r="N193" i="7"/>
  <c r="R192" i="7"/>
  <c r="S192" i="7"/>
  <c r="Q192" i="7"/>
  <c r="N192" i="7"/>
  <c r="R191" i="7"/>
  <c r="S191" i="7"/>
  <c r="Q191" i="7"/>
  <c r="N191" i="7"/>
  <c r="R190" i="7"/>
  <c r="S190" i="7"/>
  <c r="Q190" i="7"/>
  <c r="N190" i="7"/>
  <c r="R189" i="7"/>
  <c r="S189" i="7"/>
  <c r="Q189" i="7"/>
  <c r="N189" i="7"/>
  <c r="R188" i="7"/>
  <c r="S188" i="7"/>
  <c r="Q188" i="7"/>
  <c r="N188" i="7"/>
  <c r="R187" i="7"/>
  <c r="S187" i="7"/>
  <c r="Q187" i="7"/>
  <c r="N187" i="7"/>
  <c r="R186" i="7"/>
  <c r="S186" i="7"/>
  <c r="Q186" i="7"/>
  <c r="N186" i="7"/>
  <c r="R185" i="7"/>
  <c r="S185" i="7"/>
  <c r="Q185" i="7"/>
  <c r="N185" i="7"/>
  <c r="R184" i="7"/>
  <c r="S184" i="7"/>
  <c r="Q184" i="7"/>
  <c r="N184" i="7"/>
  <c r="R183" i="7"/>
  <c r="S183" i="7"/>
  <c r="Q183" i="7"/>
  <c r="N183" i="7"/>
  <c r="R182" i="7"/>
  <c r="S182" i="7"/>
  <c r="Q182" i="7"/>
  <c r="N182" i="7"/>
  <c r="R181" i="7"/>
  <c r="S181" i="7"/>
  <c r="Q181" i="7"/>
  <c r="N181" i="7"/>
  <c r="R180" i="7"/>
  <c r="S180" i="7"/>
  <c r="Q180" i="7"/>
  <c r="N180" i="7"/>
  <c r="R179" i="7"/>
  <c r="S179" i="7"/>
  <c r="Q179" i="7"/>
  <c r="N179" i="7"/>
  <c r="R178" i="7"/>
  <c r="S178" i="7"/>
  <c r="Q178" i="7"/>
  <c r="N178" i="7"/>
  <c r="R177" i="7"/>
  <c r="S177" i="7"/>
  <c r="Q177" i="7"/>
  <c r="N177" i="7"/>
  <c r="R176" i="7"/>
  <c r="S176" i="7"/>
  <c r="Q176" i="7"/>
  <c r="N176" i="7"/>
  <c r="R175" i="7"/>
  <c r="S175" i="7"/>
  <c r="Q175" i="7"/>
  <c r="N175" i="7"/>
  <c r="R174" i="7"/>
  <c r="S174" i="7"/>
  <c r="Q174" i="7"/>
  <c r="N174" i="7"/>
  <c r="R173" i="7"/>
  <c r="S173" i="7"/>
  <c r="Q173" i="7"/>
  <c r="N173" i="7"/>
  <c r="R172" i="7"/>
  <c r="S172" i="7"/>
  <c r="Q172" i="7"/>
  <c r="N172" i="7"/>
  <c r="R171" i="7"/>
  <c r="S171" i="7"/>
  <c r="Q171" i="7"/>
  <c r="N171" i="7"/>
  <c r="R170" i="7"/>
  <c r="S170" i="7"/>
  <c r="Q170" i="7"/>
  <c r="N170" i="7"/>
  <c r="R169" i="7"/>
  <c r="S169" i="7"/>
  <c r="Q169" i="7"/>
  <c r="N169" i="7"/>
  <c r="R168" i="7"/>
  <c r="S168" i="7"/>
  <c r="Q168" i="7"/>
  <c r="N168" i="7"/>
  <c r="R167" i="7"/>
  <c r="S167" i="7"/>
  <c r="Q167" i="7"/>
  <c r="N167" i="7"/>
  <c r="R166" i="7"/>
  <c r="S166" i="7"/>
  <c r="Q166" i="7"/>
  <c r="N166" i="7"/>
  <c r="R165" i="7"/>
  <c r="S165" i="7"/>
  <c r="Q165" i="7"/>
  <c r="N165" i="7"/>
  <c r="R164" i="7"/>
  <c r="S164" i="7"/>
  <c r="Q164" i="7"/>
  <c r="N164" i="7"/>
  <c r="R163" i="7"/>
  <c r="S163" i="7"/>
  <c r="Q163" i="7"/>
  <c r="N163" i="7"/>
  <c r="R162" i="7"/>
  <c r="S162" i="7"/>
  <c r="Q162" i="7"/>
  <c r="N162" i="7"/>
  <c r="R161" i="7"/>
  <c r="S161" i="7"/>
  <c r="Q161" i="7"/>
  <c r="N161" i="7"/>
  <c r="R160" i="7"/>
  <c r="S160" i="7"/>
  <c r="Q160" i="7"/>
  <c r="N160" i="7"/>
  <c r="R159" i="7"/>
  <c r="S159" i="7"/>
  <c r="Q159" i="7"/>
  <c r="N159" i="7"/>
  <c r="R158" i="7"/>
  <c r="S158" i="7"/>
  <c r="Q158" i="7"/>
  <c r="N158" i="7"/>
  <c r="R157" i="7"/>
  <c r="S157" i="7"/>
  <c r="Q157" i="7"/>
  <c r="N157" i="7"/>
  <c r="R156" i="7"/>
  <c r="S156" i="7"/>
  <c r="Q156" i="7"/>
  <c r="N156" i="7"/>
  <c r="R155" i="7"/>
  <c r="S155" i="7"/>
  <c r="Q155" i="7"/>
  <c r="N155" i="7"/>
  <c r="R154" i="7"/>
  <c r="S154" i="7"/>
  <c r="Q154" i="7"/>
  <c r="N154" i="7"/>
  <c r="R153" i="7"/>
  <c r="S153" i="7"/>
  <c r="Q153" i="7"/>
  <c r="N153" i="7"/>
  <c r="R152" i="7"/>
  <c r="S152" i="7"/>
  <c r="Q152" i="7"/>
  <c r="N152" i="7"/>
  <c r="R151" i="7"/>
  <c r="S151" i="7"/>
  <c r="Q151" i="7"/>
  <c r="N151" i="7"/>
  <c r="R150" i="7"/>
  <c r="S150" i="7"/>
  <c r="Q150" i="7"/>
  <c r="N150" i="7"/>
  <c r="R149" i="7"/>
  <c r="S149" i="7"/>
  <c r="Q149" i="7"/>
  <c r="N149" i="7"/>
  <c r="R148" i="7"/>
  <c r="S148" i="7"/>
  <c r="Q148" i="7"/>
  <c r="N148" i="7"/>
  <c r="R147" i="7"/>
  <c r="S147" i="7"/>
  <c r="Q147" i="7"/>
  <c r="N147" i="7"/>
  <c r="R146" i="7"/>
  <c r="S146" i="7"/>
  <c r="Q146" i="7"/>
  <c r="N146" i="7"/>
  <c r="R145" i="7"/>
  <c r="S145" i="7"/>
  <c r="Q145" i="7"/>
  <c r="N145" i="7"/>
  <c r="R144" i="7"/>
  <c r="S144" i="7"/>
  <c r="Q144" i="7"/>
  <c r="N144" i="7"/>
  <c r="R143" i="7"/>
  <c r="S143" i="7"/>
  <c r="Q143" i="7"/>
  <c r="N143" i="7"/>
  <c r="R142" i="7"/>
  <c r="S142" i="7"/>
  <c r="Q142" i="7"/>
  <c r="N142" i="7"/>
  <c r="R141" i="7"/>
  <c r="S141" i="7"/>
  <c r="Q141" i="7"/>
  <c r="N141" i="7"/>
  <c r="R140" i="7"/>
  <c r="S140" i="7"/>
  <c r="Q140" i="7"/>
  <c r="N140" i="7"/>
  <c r="R139" i="7"/>
  <c r="S139" i="7"/>
  <c r="Q139" i="7"/>
  <c r="N139" i="7"/>
  <c r="R138" i="7"/>
  <c r="S138" i="7"/>
  <c r="Q138" i="7"/>
  <c r="N138" i="7"/>
  <c r="R137" i="7"/>
  <c r="S137" i="7"/>
  <c r="Q137" i="7"/>
  <c r="N137" i="7"/>
  <c r="R136" i="7"/>
  <c r="S136" i="7"/>
  <c r="Q136" i="7"/>
  <c r="N136" i="7"/>
  <c r="R135" i="7"/>
  <c r="S135" i="7"/>
  <c r="Q135" i="7"/>
  <c r="N135" i="7"/>
  <c r="R134" i="7"/>
  <c r="S134" i="7"/>
  <c r="Q134" i="7"/>
  <c r="N134" i="7"/>
  <c r="R133" i="7"/>
  <c r="S133" i="7"/>
  <c r="Q133" i="7"/>
  <c r="N133" i="7"/>
  <c r="R132" i="7"/>
  <c r="S132" i="7"/>
  <c r="Q132" i="7"/>
  <c r="N132" i="7"/>
  <c r="R131" i="7"/>
  <c r="S131" i="7"/>
  <c r="Q131" i="7"/>
  <c r="N131" i="7"/>
  <c r="R130" i="7"/>
  <c r="S130" i="7"/>
  <c r="Q130" i="7"/>
  <c r="N130" i="7"/>
  <c r="R129" i="7"/>
  <c r="S129" i="7"/>
  <c r="Q129" i="7"/>
  <c r="N129" i="7"/>
  <c r="R128" i="7"/>
  <c r="S128" i="7"/>
  <c r="Q128" i="7"/>
  <c r="N128" i="7"/>
  <c r="R127" i="7"/>
  <c r="S127" i="7"/>
  <c r="Q127" i="7"/>
  <c r="N127" i="7"/>
  <c r="R126" i="7"/>
  <c r="S126" i="7"/>
  <c r="Q126" i="7"/>
  <c r="N126" i="7"/>
  <c r="R125" i="7"/>
  <c r="S125" i="7"/>
  <c r="Q125" i="7"/>
  <c r="N125" i="7"/>
  <c r="R124" i="7"/>
  <c r="S124" i="7"/>
  <c r="Q124" i="7"/>
  <c r="N124" i="7"/>
  <c r="R123" i="7"/>
  <c r="S123" i="7"/>
  <c r="Q123" i="7"/>
  <c r="N123" i="7"/>
  <c r="R122" i="7"/>
  <c r="S122" i="7"/>
  <c r="Q122" i="7"/>
  <c r="N122" i="7"/>
  <c r="R121" i="7"/>
  <c r="S121" i="7"/>
  <c r="Q121" i="7"/>
  <c r="N121" i="7"/>
  <c r="R120" i="7"/>
  <c r="S120" i="7"/>
  <c r="Q120" i="7"/>
  <c r="N120" i="7"/>
  <c r="R119" i="7"/>
  <c r="S119" i="7"/>
  <c r="Q119" i="7"/>
  <c r="N119" i="7"/>
  <c r="R118" i="7"/>
  <c r="S118" i="7"/>
  <c r="Q118" i="7"/>
  <c r="N118" i="7"/>
  <c r="R117" i="7"/>
  <c r="S117" i="7"/>
  <c r="Q117" i="7"/>
  <c r="N117" i="7"/>
  <c r="R116" i="7"/>
  <c r="S116" i="7"/>
  <c r="Q116" i="7"/>
  <c r="N116" i="7"/>
  <c r="R115" i="7"/>
  <c r="S115" i="7"/>
  <c r="Q115" i="7"/>
  <c r="N115" i="7"/>
  <c r="R114" i="7"/>
  <c r="S114" i="7"/>
  <c r="Q114" i="7"/>
  <c r="N114" i="7"/>
  <c r="R113" i="7"/>
  <c r="S113" i="7"/>
  <c r="Q113" i="7"/>
  <c r="N113" i="7"/>
  <c r="R112" i="7"/>
  <c r="S112" i="7"/>
  <c r="Q112" i="7"/>
  <c r="N112" i="7"/>
  <c r="R111" i="7"/>
  <c r="S111" i="7"/>
  <c r="Q111" i="7"/>
  <c r="N111" i="7"/>
  <c r="R110" i="7"/>
  <c r="S110" i="7"/>
  <c r="Q110" i="7"/>
  <c r="N110" i="7"/>
  <c r="R109" i="7"/>
  <c r="S109" i="7"/>
  <c r="Q109" i="7"/>
  <c r="N109" i="7"/>
  <c r="R108" i="7"/>
  <c r="S108" i="7"/>
  <c r="Q108" i="7"/>
  <c r="N108" i="7"/>
  <c r="R107" i="7"/>
  <c r="S107" i="7"/>
  <c r="Q107" i="7"/>
  <c r="N107" i="7"/>
  <c r="R106" i="7"/>
  <c r="S106" i="7"/>
  <c r="Q106" i="7"/>
  <c r="N106" i="7"/>
  <c r="R105" i="7"/>
  <c r="S105" i="7"/>
  <c r="Q105" i="7"/>
  <c r="N105" i="7"/>
  <c r="R104" i="7"/>
  <c r="S104" i="7"/>
  <c r="Q104" i="7"/>
  <c r="N104" i="7"/>
  <c r="R103" i="7"/>
  <c r="S103" i="7"/>
  <c r="Q103" i="7"/>
  <c r="N103" i="7"/>
  <c r="R102" i="7"/>
  <c r="S102" i="7"/>
  <c r="Q102" i="7"/>
  <c r="N102" i="7"/>
  <c r="R101" i="7"/>
  <c r="S101" i="7"/>
  <c r="Q101" i="7"/>
  <c r="N101" i="7"/>
  <c r="R100" i="7"/>
  <c r="S100" i="7"/>
  <c r="Q100" i="7"/>
  <c r="N100" i="7"/>
  <c r="R99" i="7"/>
  <c r="S99" i="7"/>
  <c r="Q99" i="7"/>
  <c r="N99" i="7"/>
  <c r="R98" i="7"/>
  <c r="S98" i="7"/>
  <c r="Q98" i="7"/>
  <c r="N98" i="7"/>
  <c r="R97" i="7"/>
  <c r="S97" i="7"/>
  <c r="Q97" i="7"/>
  <c r="N97" i="7"/>
  <c r="R96" i="7"/>
  <c r="S96" i="7"/>
  <c r="Q96" i="7"/>
  <c r="N96" i="7"/>
  <c r="R95" i="7"/>
  <c r="S95" i="7"/>
  <c r="Q95" i="7"/>
  <c r="N95" i="7"/>
  <c r="R94" i="7"/>
  <c r="S94" i="7"/>
  <c r="Q94" i="7"/>
  <c r="N94" i="7"/>
  <c r="R93" i="7"/>
  <c r="S93" i="7"/>
  <c r="Q93" i="7"/>
  <c r="N93" i="7"/>
  <c r="R92" i="7"/>
  <c r="S92" i="7"/>
  <c r="Q92" i="7"/>
  <c r="N92" i="7"/>
  <c r="R91" i="7"/>
  <c r="S91" i="7"/>
  <c r="Q91" i="7"/>
  <c r="N91" i="7"/>
  <c r="R90" i="7"/>
  <c r="S90" i="7"/>
  <c r="Q90" i="7"/>
  <c r="N90" i="7"/>
  <c r="R89" i="7"/>
  <c r="S89" i="7"/>
  <c r="Q89" i="7"/>
  <c r="N89" i="7"/>
  <c r="R88" i="7"/>
  <c r="S88" i="7"/>
  <c r="Q88" i="7"/>
  <c r="N88" i="7"/>
  <c r="R87" i="7"/>
  <c r="S87" i="7"/>
  <c r="Q87" i="7"/>
  <c r="N87" i="7"/>
  <c r="R86" i="7"/>
  <c r="S86" i="7"/>
  <c r="Q86" i="7"/>
  <c r="N86" i="7"/>
  <c r="R85" i="7"/>
  <c r="S85" i="7"/>
  <c r="Q85" i="7"/>
  <c r="N85" i="7"/>
  <c r="R84" i="7"/>
  <c r="S84" i="7"/>
  <c r="Q84" i="7"/>
  <c r="N84" i="7"/>
  <c r="R83" i="7"/>
  <c r="S83" i="7"/>
  <c r="Q83" i="7"/>
  <c r="N83" i="7"/>
  <c r="R82" i="7"/>
  <c r="S82" i="7"/>
  <c r="Q82" i="7"/>
  <c r="N82" i="7"/>
  <c r="R81" i="7"/>
  <c r="S81" i="7"/>
  <c r="Q81" i="7"/>
  <c r="N81" i="7"/>
  <c r="R80" i="7"/>
  <c r="S80" i="7"/>
  <c r="Q80" i="7"/>
  <c r="N80" i="7"/>
  <c r="R79" i="7"/>
  <c r="S79" i="7"/>
  <c r="Q79" i="7"/>
  <c r="N79" i="7"/>
  <c r="R78" i="7"/>
  <c r="S78" i="7"/>
  <c r="Q78" i="7"/>
  <c r="N78" i="7"/>
  <c r="R77" i="7"/>
  <c r="S77" i="7"/>
  <c r="Q77" i="7"/>
  <c r="N77" i="7"/>
  <c r="R76" i="7"/>
  <c r="S76" i="7"/>
  <c r="Q76" i="7"/>
  <c r="N76" i="7"/>
  <c r="R75" i="7"/>
  <c r="S75" i="7"/>
  <c r="Q75" i="7"/>
  <c r="N75" i="7"/>
  <c r="R74" i="7"/>
  <c r="S74" i="7"/>
  <c r="Q74" i="7"/>
  <c r="N74" i="7"/>
  <c r="R73" i="7"/>
  <c r="S73" i="7"/>
  <c r="Q73" i="7"/>
  <c r="N73" i="7"/>
  <c r="R72" i="7"/>
  <c r="S72" i="7"/>
  <c r="Q72" i="7"/>
  <c r="N72" i="7"/>
  <c r="R71" i="7"/>
  <c r="S71" i="7"/>
  <c r="Q71" i="7"/>
  <c r="N71" i="7"/>
  <c r="R70" i="7"/>
  <c r="S70" i="7"/>
  <c r="Q70" i="7"/>
  <c r="N70" i="7"/>
  <c r="R69" i="7"/>
  <c r="S69" i="7"/>
  <c r="Q69" i="7"/>
  <c r="N69" i="7"/>
  <c r="R68" i="7"/>
  <c r="S68" i="7"/>
  <c r="Q68" i="7"/>
  <c r="N68" i="7"/>
  <c r="R67" i="7"/>
  <c r="S67" i="7"/>
  <c r="Q67" i="7"/>
  <c r="N67" i="7"/>
  <c r="R66" i="7"/>
  <c r="S66" i="7"/>
  <c r="Q66" i="7"/>
  <c r="N66" i="7"/>
  <c r="R65" i="7"/>
  <c r="S65" i="7"/>
  <c r="Q65" i="7"/>
  <c r="N65" i="7"/>
  <c r="R64" i="7"/>
  <c r="S64" i="7"/>
  <c r="Q64" i="7"/>
  <c r="N64" i="7"/>
  <c r="R63" i="7"/>
  <c r="S63" i="7"/>
  <c r="Q63" i="7"/>
  <c r="N63" i="7"/>
  <c r="R62" i="7"/>
  <c r="S62" i="7"/>
  <c r="Q62" i="7"/>
  <c r="N62" i="7"/>
  <c r="R61" i="7"/>
  <c r="S61" i="7"/>
  <c r="Q61" i="7"/>
  <c r="N61" i="7"/>
  <c r="R60" i="7"/>
  <c r="S60" i="7"/>
  <c r="Q60" i="7"/>
  <c r="N60" i="7"/>
  <c r="R59" i="7"/>
  <c r="S59" i="7"/>
  <c r="Q59" i="7"/>
  <c r="N59" i="7"/>
  <c r="R58" i="7"/>
  <c r="S58" i="7"/>
  <c r="Q58" i="7"/>
  <c r="N58" i="7"/>
  <c r="R57" i="7"/>
  <c r="S57" i="7"/>
  <c r="Q57" i="7"/>
  <c r="N57" i="7"/>
  <c r="R56" i="7"/>
  <c r="S56" i="7"/>
  <c r="Q56" i="7"/>
  <c r="N56" i="7"/>
  <c r="R55" i="7"/>
  <c r="S55" i="7"/>
  <c r="Q55" i="7"/>
  <c r="N55" i="7"/>
  <c r="R54" i="7"/>
  <c r="S54" i="7"/>
  <c r="Q54" i="7"/>
  <c r="N54" i="7"/>
  <c r="R53" i="7"/>
  <c r="S53" i="7"/>
  <c r="Q53" i="7"/>
  <c r="N53" i="7"/>
  <c r="R52" i="7"/>
  <c r="S52" i="7"/>
  <c r="Q52" i="7"/>
  <c r="N52" i="7"/>
  <c r="R51" i="7"/>
  <c r="S51" i="7"/>
  <c r="Q51" i="7"/>
  <c r="N51" i="7"/>
  <c r="R50" i="7"/>
  <c r="S50" i="7"/>
  <c r="Q50" i="7"/>
  <c r="N50" i="7"/>
  <c r="R49" i="7"/>
  <c r="S49" i="7"/>
  <c r="Q49" i="7"/>
  <c r="N49" i="7"/>
  <c r="R48" i="7"/>
  <c r="S48" i="7"/>
  <c r="Q48" i="7"/>
  <c r="N48" i="7"/>
  <c r="R47" i="7"/>
  <c r="S47" i="7"/>
  <c r="Q47" i="7"/>
  <c r="N47" i="7"/>
  <c r="R46" i="7"/>
  <c r="S46" i="7"/>
  <c r="Q46" i="7"/>
  <c r="N46" i="7"/>
  <c r="R45" i="7"/>
  <c r="S45" i="7"/>
  <c r="Q45" i="7"/>
  <c r="N45" i="7"/>
  <c r="R44" i="7"/>
  <c r="S44" i="7"/>
  <c r="Q44" i="7"/>
  <c r="N44" i="7"/>
  <c r="R43" i="7"/>
  <c r="S43" i="7"/>
  <c r="Q43" i="7"/>
  <c r="N43" i="7"/>
  <c r="R42" i="7"/>
  <c r="S42" i="7"/>
  <c r="Q42" i="7"/>
  <c r="N42" i="7"/>
  <c r="R41" i="7"/>
  <c r="S41" i="7"/>
  <c r="Q41" i="7"/>
  <c r="N41" i="7"/>
  <c r="R40" i="7"/>
  <c r="S40" i="7"/>
  <c r="Q40" i="7"/>
  <c r="N40" i="7"/>
  <c r="R39" i="7"/>
  <c r="S39" i="7"/>
  <c r="Q39" i="7"/>
  <c r="N39" i="7"/>
  <c r="R38" i="7"/>
  <c r="S38" i="7"/>
  <c r="Q38" i="7"/>
  <c r="N38" i="7"/>
  <c r="R37" i="7"/>
  <c r="S37" i="7"/>
  <c r="Q37" i="7"/>
  <c r="N37" i="7"/>
  <c r="R36" i="7"/>
  <c r="S36" i="7"/>
  <c r="Q36" i="7"/>
  <c r="N36" i="7"/>
  <c r="R35" i="7"/>
  <c r="S35" i="7"/>
  <c r="Q35" i="7"/>
  <c r="N35" i="7"/>
  <c r="R34" i="7"/>
  <c r="S34" i="7"/>
  <c r="Q34" i="7"/>
  <c r="N34" i="7"/>
  <c r="R33" i="7"/>
  <c r="S33" i="7"/>
  <c r="Q33" i="7"/>
  <c r="N33" i="7"/>
  <c r="R32" i="7"/>
  <c r="S32" i="7"/>
  <c r="Q32" i="7"/>
  <c r="N32" i="7"/>
  <c r="R31" i="7"/>
  <c r="S31" i="7"/>
  <c r="Q31" i="7"/>
  <c r="N31" i="7"/>
  <c r="R30" i="7"/>
  <c r="S30" i="7"/>
  <c r="Q30" i="7"/>
  <c r="N30" i="7"/>
  <c r="R29" i="7"/>
  <c r="S29" i="7"/>
  <c r="Q29" i="7"/>
  <c r="N29" i="7"/>
  <c r="R28" i="7"/>
  <c r="S28" i="7"/>
  <c r="Q28" i="7"/>
  <c r="N28" i="7"/>
  <c r="R27" i="7"/>
  <c r="S27" i="7"/>
  <c r="Q27" i="7"/>
  <c r="N27" i="7"/>
  <c r="R26" i="7"/>
  <c r="S26" i="7"/>
  <c r="Q26" i="7"/>
  <c r="N26" i="7"/>
  <c r="R25" i="7"/>
  <c r="S25" i="7"/>
  <c r="Q25" i="7"/>
  <c r="N25" i="7"/>
  <c r="R24" i="7"/>
  <c r="S24" i="7"/>
  <c r="Q24" i="7"/>
  <c r="N24" i="7"/>
  <c r="R23" i="7"/>
  <c r="S23" i="7"/>
  <c r="Q23" i="7"/>
  <c r="N23" i="7"/>
  <c r="R22" i="7"/>
  <c r="S22" i="7"/>
  <c r="Q22" i="7"/>
  <c r="N22" i="7"/>
  <c r="R21" i="7"/>
  <c r="S21" i="7"/>
  <c r="Q21" i="7"/>
  <c r="N21" i="7"/>
  <c r="R20" i="7"/>
  <c r="S20" i="7"/>
  <c r="Q20" i="7"/>
  <c r="N20" i="7"/>
  <c r="R19" i="7"/>
  <c r="S19" i="7"/>
  <c r="Q19" i="7"/>
  <c r="N19" i="7"/>
  <c r="R18" i="7"/>
  <c r="S18" i="7"/>
  <c r="Q18" i="7"/>
  <c r="N18" i="7"/>
  <c r="R17" i="7"/>
  <c r="S17" i="7"/>
  <c r="Q17" i="7"/>
  <c r="N17" i="7"/>
  <c r="R16" i="7"/>
  <c r="S16" i="7"/>
  <c r="Q16" i="7"/>
  <c r="N16" i="7"/>
  <c r="R15" i="7"/>
  <c r="S15" i="7"/>
  <c r="Q15" i="7"/>
  <c r="N15" i="7"/>
  <c r="R14" i="7"/>
  <c r="S14" i="7"/>
  <c r="Q14" i="7"/>
  <c r="N14" i="7"/>
  <c r="R13" i="7"/>
  <c r="S13" i="7"/>
  <c r="Q13" i="7"/>
  <c r="N13" i="7"/>
  <c r="R12" i="7"/>
  <c r="S12" i="7"/>
  <c r="Q12" i="7"/>
  <c r="N12" i="7"/>
  <c r="R11" i="7"/>
  <c r="S11" i="7"/>
  <c r="Q11" i="7"/>
  <c r="N11" i="7"/>
  <c r="R10" i="7"/>
  <c r="S10" i="7"/>
  <c r="Q10" i="7"/>
  <c r="N10" i="7"/>
  <c r="R9" i="7"/>
  <c r="S9" i="7"/>
  <c r="Q9" i="7"/>
  <c r="N9" i="7"/>
  <c r="R8" i="7"/>
  <c r="S8" i="7"/>
  <c r="Q8" i="7"/>
  <c r="N8" i="7"/>
  <c r="R7" i="7"/>
  <c r="S7" i="7"/>
  <c r="Q7" i="7"/>
  <c r="N7" i="7"/>
  <c r="R6" i="7"/>
  <c r="S6" i="7"/>
  <c r="Q6" i="7"/>
  <c r="N6" i="7"/>
  <c r="R5" i="7"/>
  <c r="S5" i="7"/>
  <c r="Q5" i="7"/>
  <c r="N5" i="7"/>
  <c r="M4" i="7"/>
  <c r="L4" i="7"/>
  <c r="K4" i="7"/>
  <c r="J4" i="7"/>
  <c r="I4" i="7"/>
  <c r="H4" i="7"/>
  <c r="G4" i="7"/>
  <c r="F4" i="7"/>
  <c r="E4" i="7"/>
  <c r="D4" i="7"/>
  <c r="C4" i="7"/>
  <c r="B4" i="7"/>
  <c r="A4" i="7"/>
  <c r="E3" i="7"/>
  <c r="B3" i="7"/>
  <c r="B2" i="7"/>
  <c r="B4" i="6"/>
  <c r="G4" i="6"/>
  <c r="H4" i="6"/>
  <c r="B5" i="6"/>
  <c r="G5" i="6"/>
  <c r="H5" i="6"/>
  <c r="F6" i="6"/>
  <c r="B6" i="6"/>
  <c r="G6" i="6"/>
  <c r="H6" i="6"/>
  <c r="P21" i="4"/>
  <c r="P20" i="4"/>
  <c r="Q20" i="4"/>
  <c r="P19" i="4"/>
  <c r="P18" i="4"/>
  <c r="Q19"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G7" i="6"/>
  <c r="H7" i="6"/>
  <c r="B9" i="6"/>
  <c r="G9" i="6"/>
  <c r="H9" i="6"/>
  <c r="B10" i="6"/>
  <c r="G10" i="6"/>
  <c r="H10" i="6"/>
  <c r="B11" i="6"/>
  <c r="G11" i="6"/>
  <c r="H11" i="6"/>
  <c r="B12" i="6"/>
  <c r="G12" i="6"/>
  <c r="H12" i="6"/>
  <c r="B13" i="6"/>
  <c r="G13" i="6"/>
  <c r="H13" i="6"/>
  <c r="H14" i="6"/>
  <c r="B15" i="6"/>
  <c r="G15" i="6"/>
  <c r="H15" i="6"/>
  <c r="H16" i="6"/>
  <c r="A17" i="6"/>
  <c r="F17" i="6"/>
  <c r="B17" i="6"/>
  <c r="G17" i="6"/>
  <c r="H17" i="6"/>
  <c r="Q21" i="4"/>
  <c r="R21" i="4"/>
  <c r="R20" i="4"/>
  <c r="S20" i="4"/>
  <c r="S19" i="4"/>
  <c r="T19" i="4"/>
  <c r="T18" i="4"/>
  <c r="U18" i="4"/>
  <c r="U17" i="4"/>
  <c r="V17" i="4"/>
  <c r="V16" i="4"/>
  <c r="W16" i="4"/>
  <c r="W15" i="4"/>
  <c r="X15" i="4"/>
  <c r="X14" i="4"/>
  <c r="Y14" i="4"/>
  <c r="Y13" i="4"/>
  <c r="Z13" i="4"/>
  <c r="AA13" i="4" a="1"/>
  <c r="AA13" i="4"/>
  <c r="B31" i="4"/>
  <c r="A18" i="6"/>
  <c r="F18" i="6"/>
  <c r="B18" i="6"/>
  <c r="G18" i="6"/>
  <c r="H18" i="6"/>
  <c r="Z14" i="4"/>
  <c r="AA14" i="4" a="1"/>
  <c r="AA14" i="4"/>
  <c r="B32" i="4"/>
  <c r="A19" i="6"/>
  <c r="F19" i="6"/>
  <c r="B19" i="6"/>
  <c r="G19" i="6"/>
  <c r="H19" i="6"/>
  <c r="S21" i="4"/>
  <c r="T21" i="4"/>
  <c r="T20" i="4"/>
  <c r="U20" i="4"/>
  <c r="U19" i="4"/>
  <c r="V19" i="4"/>
  <c r="V18" i="4"/>
  <c r="W18" i="4"/>
  <c r="W17" i="4"/>
  <c r="X17" i="4"/>
  <c r="X16" i="4"/>
  <c r="Y16" i="4"/>
  <c r="Y15" i="4"/>
  <c r="Z15" i="4"/>
  <c r="AA15" i="4" a="1"/>
  <c r="AA15" i="4"/>
  <c r="B33" i="4"/>
  <c r="A20" i="6"/>
  <c r="F20" i="6"/>
  <c r="B20" i="6"/>
  <c r="G20" i="6"/>
  <c r="H20" i="6"/>
  <c r="Z16" i="4"/>
  <c r="AA16" i="4" a="1"/>
  <c r="AA16" i="4"/>
  <c r="B34" i="4"/>
  <c r="A21" i="6"/>
  <c r="F21" i="6"/>
  <c r="B21" i="6"/>
  <c r="G21" i="6"/>
  <c r="H21" i="6"/>
  <c r="U21" i="4"/>
  <c r="V21" i="4"/>
  <c r="V20" i="4"/>
  <c r="W20" i="4"/>
  <c r="W19" i="4"/>
  <c r="X19" i="4"/>
  <c r="X18" i="4"/>
  <c r="Y18" i="4"/>
  <c r="Y17" i="4"/>
  <c r="Z17" i="4"/>
  <c r="AA17" i="4" a="1"/>
  <c r="AA17" i="4"/>
  <c r="B35" i="4"/>
  <c r="A22" i="6"/>
  <c r="F22" i="6"/>
  <c r="B22" i="6"/>
  <c r="G22" i="6"/>
  <c r="H22" i="6"/>
  <c r="F28" i="6"/>
  <c r="B28" i="6"/>
  <c r="G28" i="6"/>
  <c r="H28" i="6"/>
  <c r="F29" i="6"/>
  <c r="B29" i="6"/>
  <c r="G29" i="6"/>
  <c r="H29" i="6"/>
  <c r="F30" i="6"/>
  <c r="B30" i="6"/>
  <c r="G30" i="6"/>
  <c r="H30" i="6"/>
  <c r="F31" i="6"/>
  <c r="B31" i="6"/>
  <c r="G31" i="6"/>
  <c r="H31" i="6"/>
  <c r="F32" i="6"/>
  <c r="B32" i="6"/>
  <c r="G32" i="6"/>
  <c r="H32" i="6"/>
  <c r="F33" i="6"/>
  <c r="B33" i="6"/>
  <c r="G33" i="6"/>
  <c r="H33" i="6"/>
  <c r="F39" i="6"/>
  <c r="B39" i="6"/>
  <c r="G39" i="6"/>
  <c r="H39" i="6"/>
  <c r="F40" i="6"/>
  <c r="B40" i="6"/>
  <c r="G40" i="6"/>
  <c r="H40" i="6"/>
  <c r="F41" i="6"/>
  <c r="B41" i="6"/>
  <c r="G41" i="6"/>
  <c r="H41" i="6"/>
  <c r="F42" i="6"/>
  <c r="B42" i="6"/>
  <c r="G42" i="6"/>
  <c r="H42" i="6"/>
  <c r="F43" i="6"/>
  <c r="B43" i="6"/>
  <c r="G43" i="6"/>
  <c r="H43" i="6"/>
  <c r="F44" i="6"/>
  <c r="B44" i="6"/>
  <c r="G44" i="6"/>
  <c r="H44" i="6"/>
  <c r="F50" i="6"/>
  <c r="B50" i="6"/>
  <c r="G50" i="6"/>
  <c r="H50" i="6"/>
  <c r="F51" i="6"/>
  <c r="B51" i="6"/>
  <c r="G51" i="6"/>
  <c r="H51" i="6"/>
  <c r="F52" i="6"/>
  <c r="B52" i="6"/>
  <c r="G52" i="6"/>
  <c r="H52" i="6"/>
  <c r="F53" i="6"/>
  <c r="B53" i="6"/>
  <c r="G53" i="6"/>
  <c r="H53" i="6"/>
  <c r="F54" i="6"/>
  <c r="B54" i="6"/>
  <c r="G54" i="6"/>
  <c r="H54" i="6"/>
  <c r="F55" i="6"/>
  <c r="B55" i="6"/>
  <c r="G55" i="6"/>
  <c r="H55" i="6"/>
  <c r="F61" i="6"/>
  <c r="B61" i="6"/>
  <c r="G61" i="6"/>
  <c r="H61" i="6"/>
  <c r="F62" i="6"/>
  <c r="B62" i="6"/>
  <c r="G62" i="6"/>
  <c r="H62" i="6"/>
  <c r="F63" i="6"/>
  <c r="B63" i="6"/>
  <c r="G63" i="6"/>
  <c r="H63" i="6"/>
  <c r="F64" i="6"/>
  <c r="B64" i="6"/>
  <c r="G64" i="6"/>
  <c r="H64" i="6"/>
  <c r="F65" i="6"/>
  <c r="B65" i="6"/>
  <c r="G65" i="6"/>
  <c r="H65" i="6"/>
  <c r="F66" i="6"/>
  <c r="B66" i="6"/>
  <c r="G66" i="6"/>
  <c r="H66" i="6"/>
  <c r="F72" i="6"/>
  <c r="B72" i="6"/>
  <c r="G72" i="6"/>
  <c r="H72" i="6"/>
  <c r="F73" i="6"/>
  <c r="B73" i="6"/>
  <c r="G73" i="6"/>
  <c r="H73" i="6"/>
  <c r="F74" i="6"/>
  <c r="B74" i="6"/>
  <c r="G74" i="6"/>
  <c r="H74" i="6"/>
  <c r="F75" i="6"/>
  <c r="B75" i="6"/>
  <c r="G75" i="6"/>
  <c r="H75" i="6"/>
  <c r="F76" i="6"/>
  <c r="B76" i="6"/>
  <c r="G76" i="6"/>
  <c r="H76" i="6"/>
  <c r="F77" i="6"/>
  <c r="B77" i="6"/>
  <c r="G77" i="6"/>
  <c r="H77" i="6"/>
  <c r="F83" i="6"/>
  <c r="B83" i="6"/>
  <c r="G83" i="6"/>
  <c r="H83" i="6"/>
  <c r="F84" i="6"/>
  <c r="B84" i="6"/>
  <c r="G84" i="6"/>
  <c r="H84" i="6"/>
  <c r="F85" i="6"/>
  <c r="B85" i="6"/>
  <c r="G85" i="6"/>
  <c r="H85" i="6"/>
  <c r="F86" i="6"/>
  <c r="B86" i="6"/>
  <c r="G86" i="6"/>
  <c r="H86" i="6"/>
  <c r="F87" i="6"/>
  <c r="B87" i="6"/>
  <c r="G87" i="6"/>
  <c r="H87" i="6"/>
  <c r="F88" i="6"/>
  <c r="B88" i="6"/>
  <c r="G88" i="6"/>
  <c r="H88" i="6"/>
  <c r="F94" i="6"/>
  <c r="B94" i="6"/>
  <c r="G94" i="6"/>
  <c r="H94" i="6"/>
  <c r="F95" i="6"/>
  <c r="B95" i="6"/>
  <c r="G95" i="6"/>
  <c r="H95" i="6"/>
  <c r="F96" i="6"/>
  <c r="B96" i="6"/>
  <c r="G96" i="6"/>
  <c r="H96" i="6"/>
  <c r="F98" i="6"/>
  <c r="B98" i="6"/>
  <c r="G98" i="6"/>
  <c r="H98" i="6"/>
  <c r="F99" i="6"/>
  <c r="B99" i="6"/>
  <c r="G99" i="6"/>
  <c r="H99" i="6"/>
  <c r="F100" i="6"/>
  <c r="B100" i="6"/>
  <c r="G100" i="6"/>
  <c r="H100" i="6"/>
  <c r="F101" i="6"/>
  <c r="B101" i="6"/>
  <c r="G101" i="6"/>
  <c r="H101" i="6"/>
  <c r="F102" i="6"/>
  <c r="B102" i="6"/>
  <c r="G102" i="6"/>
  <c r="H102" i="6"/>
  <c r="F103" i="6"/>
  <c r="B103" i="6"/>
  <c r="G103" i="6"/>
  <c r="H103" i="6"/>
  <c r="F108" i="6"/>
  <c r="B108" i="6"/>
  <c r="G108" i="6"/>
  <c r="H108" i="6"/>
  <c r="F109" i="6"/>
  <c r="B109" i="6"/>
  <c r="G109" i="6"/>
  <c r="H109" i="6"/>
  <c r="F110" i="6"/>
  <c r="B110" i="6"/>
  <c r="G110" i="6"/>
  <c r="H110" i="6"/>
  <c r="F111" i="6"/>
  <c r="B111" i="6"/>
  <c r="G111" i="6"/>
  <c r="H111" i="6"/>
  <c r="F112" i="6"/>
  <c r="G112" i="6"/>
  <c r="H112" i="6"/>
  <c r="F114" i="6"/>
  <c r="A114" i="6"/>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C5" i="5"/>
  <c r="AB5" i="5"/>
  <c r="C6" i="5"/>
  <c r="AB6" i="5"/>
  <c r="C7" i="5"/>
  <c r="AB7" i="5"/>
  <c r="C8" i="5"/>
  <c r="AB8" i="5"/>
  <c r="C9" i="5"/>
  <c r="AB9" i="5"/>
  <c r="C10" i="5"/>
  <c r="AB10" i="5"/>
  <c r="C11" i="5"/>
  <c r="AB11" i="5"/>
  <c r="C12" i="5"/>
  <c r="AB12" i="5"/>
  <c r="C13" i="5"/>
  <c r="AB13" i="5"/>
  <c r="C14" i="5"/>
  <c r="AB14" i="5"/>
  <c r="C15" i="5"/>
  <c r="AB15" i="5"/>
  <c r="C16" i="5"/>
  <c r="AB16" i="5"/>
  <c r="C17" i="5"/>
  <c r="AB17" i="5"/>
  <c r="C18" i="5"/>
  <c r="AB18" i="5"/>
  <c r="C19" i="5"/>
  <c r="AB19" i="5"/>
  <c r="C20" i="5"/>
  <c r="AB20" i="5"/>
  <c r="AB21" i="5"/>
  <c r="C22" i="5"/>
  <c r="AB22" i="5"/>
  <c r="C23" i="5"/>
  <c r="AB23" i="5"/>
  <c r="C24" i="5"/>
  <c r="AB24" i="5"/>
  <c r="C25" i="5"/>
  <c r="AB25" i="5"/>
  <c r="C26" i="5"/>
  <c r="AB26" i="5"/>
  <c r="AB27" i="5"/>
  <c r="C28" i="5"/>
  <c r="AB28" i="5"/>
  <c r="C29" i="5"/>
  <c r="AB29" i="5"/>
  <c r="C30" i="5"/>
  <c r="AB30" i="5"/>
  <c r="C31" i="5"/>
  <c r="AB31" i="5"/>
  <c r="C32" i="5"/>
  <c r="AB32" i="5"/>
  <c r="C33" i="5"/>
  <c r="AB33" i="5"/>
  <c r="C34" i="5"/>
  <c r="AB34" i="5"/>
  <c r="C35" i="5"/>
  <c r="AB35" i="5"/>
  <c r="C36" i="5"/>
  <c r="AB36" i="5"/>
  <c r="C37" i="5"/>
  <c r="AB37" i="5"/>
  <c r="C38" i="5"/>
  <c r="AB38" i="5"/>
  <c r="C39" i="5"/>
  <c r="AB39" i="5"/>
  <c r="C40" i="5"/>
  <c r="AB40" i="5"/>
  <c r="C41" i="5"/>
  <c r="AB41" i="5"/>
  <c r="C42" i="5"/>
  <c r="AB42" i="5"/>
  <c r="C43" i="5"/>
  <c r="AB43" i="5"/>
  <c r="C44" i="5"/>
  <c r="AB44" i="5"/>
  <c r="C45" i="5"/>
  <c r="AB45" i="5"/>
  <c r="C46" i="5"/>
  <c r="AB46" i="5"/>
  <c r="C47" i="5"/>
  <c r="AB47" i="5"/>
  <c r="AB48" i="5"/>
  <c r="AB49" i="5"/>
  <c r="C50" i="5"/>
  <c r="AB50" i="5"/>
  <c r="C51" i="5"/>
  <c r="AB51" i="5"/>
  <c r="C52" i="5"/>
  <c r="AB52" i="5"/>
  <c r="C53" i="5"/>
  <c r="AB53" i="5"/>
  <c r="C54" i="5"/>
  <c r="AB54" i="5"/>
  <c r="C55" i="5"/>
  <c r="AB55" i="5"/>
  <c r="C56" i="5"/>
  <c r="AB56" i="5"/>
  <c r="C57" i="5"/>
  <c r="AB57" i="5"/>
  <c r="C58" i="5"/>
  <c r="AB58" i="5"/>
  <c r="C59" i="5"/>
  <c r="AB59" i="5"/>
  <c r="C60" i="5"/>
  <c r="AB60" i="5"/>
  <c r="C61" i="5"/>
  <c r="AB61" i="5"/>
  <c r="C62" i="5"/>
  <c r="AB62" i="5"/>
  <c r="C63" i="5"/>
  <c r="AB63" i="5"/>
  <c r="C64" i="5"/>
  <c r="AB64" i="5"/>
  <c r="C65" i="5"/>
  <c r="AB65" i="5"/>
  <c r="C66" i="5"/>
  <c r="AB66" i="5"/>
  <c r="C67" i="5"/>
  <c r="AB67" i="5"/>
  <c r="AB68" i="5"/>
  <c r="C69" i="5"/>
  <c r="AB69" i="5"/>
  <c r="C70" i="5"/>
  <c r="AB70" i="5"/>
  <c r="AB71" i="5"/>
  <c r="C72" i="5"/>
  <c r="AB72" i="5"/>
  <c r="C73" i="5"/>
  <c r="AB73" i="5"/>
  <c r="C74" i="5"/>
  <c r="AB74" i="5"/>
  <c r="C75" i="5"/>
  <c r="AB75" i="5"/>
  <c r="C76" i="5"/>
  <c r="AB76" i="5"/>
  <c r="C77" i="5"/>
  <c r="AB77" i="5"/>
  <c r="C78" i="5"/>
  <c r="AB78" i="5"/>
  <c r="C79" i="5"/>
  <c r="AB79" i="5"/>
  <c r="C80" i="5"/>
  <c r="AB80" i="5"/>
  <c r="AB81" i="5"/>
  <c r="C82" i="5"/>
  <c r="AB82" i="5"/>
  <c r="C83" i="5"/>
  <c r="AB83" i="5"/>
  <c r="C84" i="5"/>
  <c r="AB84" i="5"/>
  <c r="C85" i="5"/>
  <c r="AB85" i="5"/>
  <c r="C86" i="5"/>
  <c r="AB86" i="5"/>
  <c r="C87" i="5"/>
  <c r="AB87" i="5"/>
  <c r="C88" i="5"/>
  <c r="AB88" i="5"/>
  <c r="C89" i="5"/>
  <c r="AB89" i="5"/>
  <c r="C90" i="5"/>
  <c r="AB90" i="5"/>
  <c r="AB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493" i="5"/>
  <c r="AB2493" i="5"/>
  <c r="C2494" i="5"/>
  <c r="AB2494" i="5"/>
  <c r="C2495" i="5"/>
  <c r="AB2495" i="5"/>
  <c r="C2496" i="5"/>
  <c r="AB2496" i="5"/>
  <c r="C2497" i="5"/>
  <c r="AB2497" i="5"/>
  <c r="C2498" i="5"/>
  <c r="AB2498" i="5"/>
  <c r="C2499" i="5"/>
  <c r="AB2499" i="5"/>
  <c r="C2500" i="5"/>
  <c r="AB2500" i="5"/>
  <c r="C2501" i="5"/>
  <c r="AB2501" i="5"/>
  <c r="C2502" i="5"/>
  <c r="AB2502" i="5"/>
  <c r="C2503" i="5"/>
  <c r="AB2503" i="5"/>
  <c r="G114" i="6"/>
  <c r="H114" i="6"/>
  <c r="F115" i="6"/>
  <c r="A115" i="6"/>
  <c r="G115" i="6"/>
  <c r="H115" i="6"/>
  <c r="F116" i="6"/>
  <c r="A116" i="6"/>
  <c r="G116" i="6"/>
  <c r="H116" i="6"/>
  <c r="F117" i="6"/>
  <c r="A117" i="6"/>
  <c r="G117" i="6"/>
  <c r="H117" i="6"/>
  <c r="F118" i="6"/>
  <c r="A118" i="6"/>
  <c r="G118" i="6"/>
  <c r="H118" i="6"/>
  <c r="F119" i="6"/>
  <c r="A119" i="6"/>
  <c r="G119" i="6"/>
  <c r="H119" i="6"/>
  <c r="C4" i="5"/>
  <c r="F124" i="6"/>
  <c r="D4" i="5"/>
  <c r="E4"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G124" i="6" a="1"/>
  <c r="G124" i="6"/>
  <c r="H124" i="6"/>
  <c r="H125" i="6"/>
  <c r="I124" i="6"/>
  <c r="D124" i="6"/>
  <c r="C124" i="6"/>
  <c r="C123" i="6"/>
  <c r="C122" i="6"/>
  <c r="C121" i="6"/>
  <c r="C120" i="6"/>
  <c r="Z18" i="4"/>
  <c r="AA18" i="4" a="1"/>
  <c r="AA18" i="4"/>
  <c r="A120" i="6"/>
  <c r="K119" i="6"/>
  <c r="J119" i="6"/>
  <c r="I119" i="6"/>
  <c r="D119" i="6"/>
  <c r="C119" i="6"/>
  <c r="K118" i="6"/>
  <c r="J118" i="6"/>
  <c r="I118" i="6"/>
  <c r="D118" i="6"/>
  <c r="C118" i="6"/>
  <c r="K117" i="6"/>
  <c r="J117" i="6"/>
  <c r="I117" i="6"/>
  <c r="D117" i="6"/>
  <c r="C117" i="6"/>
  <c r="K116" i="6"/>
  <c r="J116" i="6"/>
  <c r="I116" i="6"/>
  <c r="D116" i="6"/>
  <c r="C116" i="6"/>
  <c r="K115" i="6"/>
  <c r="J115" i="6"/>
  <c r="I115" i="6"/>
  <c r="D115" i="6"/>
  <c r="C115" i="6"/>
  <c r="K114" i="6"/>
  <c r="J114" i="6"/>
  <c r="I114" i="6"/>
  <c r="D114" i="6"/>
  <c r="C114" i="6"/>
  <c r="J112" i="6"/>
  <c r="I112" i="6"/>
  <c r="D112" i="6"/>
  <c r="C112" i="6"/>
  <c r="B112" i="6"/>
  <c r="J111" i="6"/>
  <c r="I111" i="6"/>
  <c r="D111" i="6"/>
  <c r="C111" i="6"/>
  <c r="P53" i="4"/>
  <c r="J110" i="6"/>
  <c r="I110" i="6"/>
  <c r="D110" i="6"/>
  <c r="C110" i="6"/>
  <c r="J109" i="6"/>
  <c r="I109" i="6"/>
  <c r="D109" i="6"/>
  <c r="C109" i="6"/>
  <c r="J108" i="6"/>
  <c r="I108" i="6"/>
  <c r="D108" i="6"/>
  <c r="C108" i="6"/>
  <c r="C107" i="6"/>
  <c r="B107" i="6"/>
  <c r="C106" i="6"/>
  <c r="B106" i="6"/>
  <c r="C105" i="6"/>
  <c r="B105" i="6"/>
  <c r="C104" i="6"/>
  <c r="B104" i="6"/>
  <c r="B36" i="4"/>
  <c r="O36" i="4"/>
  <c r="P60" i="4"/>
  <c r="B126" i="4"/>
  <c r="A104" i="6"/>
  <c r="J103" i="6"/>
  <c r="I103" i="6"/>
  <c r="D103" i="6"/>
  <c r="C103" i="6"/>
  <c r="O35" i="4"/>
  <c r="P59" i="4"/>
  <c r="B125" i="4"/>
  <c r="A103" i="6"/>
  <c r="J102" i="6"/>
  <c r="I102" i="6"/>
  <c r="D102" i="6"/>
  <c r="C102" i="6"/>
  <c r="P58" i="4"/>
  <c r="B124" i="4"/>
  <c r="A102" i="6"/>
  <c r="J101" i="6"/>
  <c r="I101" i="6"/>
  <c r="D101" i="6"/>
  <c r="C101" i="6"/>
  <c r="P57" i="4"/>
  <c r="B123" i="4"/>
  <c r="A101" i="6"/>
  <c r="J100" i="6"/>
  <c r="I100" i="6"/>
  <c r="D100" i="6"/>
  <c r="C100" i="6"/>
  <c r="P56" i="4"/>
  <c r="B122" i="4"/>
  <c r="A100" i="6"/>
  <c r="J99" i="6"/>
  <c r="I99" i="6"/>
  <c r="D99" i="6"/>
  <c r="C99" i="6"/>
  <c r="O31" i="4"/>
  <c r="P55" i="4"/>
  <c r="B121" i="4"/>
  <c r="A99" i="6"/>
  <c r="J98" i="6"/>
  <c r="I98" i="6"/>
  <c r="D98" i="6"/>
  <c r="C98" i="6"/>
  <c r="O30" i="4"/>
  <c r="P54" i="4"/>
  <c r="B120" i="4"/>
  <c r="A98" i="6"/>
  <c r="J96" i="6"/>
  <c r="I96" i="6"/>
  <c r="D96" i="6"/>
  <c r="C96" i="6"/>
  <c r="J95" i="6"/>
  <c r="I95" i="6"/>
  <c r="D95" i="6"/>
  <c r="C95" i="6"/>
  <c r="J94" i="6"/>
  <c r="I94" i="6"/>
  <c r="D94" i="6"/>
  <c r="C94" i="6"/>
  <c r="B114" i="4"/>
  <c r="A93" i="6"/>
  <c r="C92" i="6"/>
  <c r="B92" i="6"/>
  <c r="C91" i="6"/>
  <c r="B91" i="6"/>
  <c r="C90" i="6"/>
  <c r="B90" i="6"/>
  <c r="C89" i="6"/>
  <c r="B89" i="6"/>
  <c r="B108" i="4"/>
  <c r="A89" i="6"/>
  <c r="J88" i="6"/>
  <c r="I88" i="6"/>
  <c r="D88" i="6"/>
  <c r="C88" i="6"/>
  <c r="B107" i="4"/>
  <c r="A88" i="6"/>
  <c r="J87" i="6"/>
  <c r="I87" i="6"/>
  <c r="D87" i="6"/>
  <c r="C87" i="6"/>
  <c r="B106" i="4"/>
  <c r="A87" i="6"/>
  <c r="J86" i="6"/>
  <c r="I86" i="6"/>
  <c r="D86" i="6"/>
  <c r="C86" i="6"/>
  <c r="B105" i="4"/>
  <c r="A86" i="6"/>
  <c r="J85" i="6"/>
  <c r="I85" i="6"/>
  <c r="D85" i="6"/>
  <c r="C85" i="6"/>
  <c r="B104" i="4"/>
  <c r="A85" i="6"/>
  <c r="J84" i="6"/>
  <c r="I84" i="6"/>
  <c r="D84" i="6"/>
  <c r="C84" i="6"/>
  <c r="B103" i="4"/>
  <c r="A84" i="6"/>
  <c r="J83" i="6"/>
  <c r="I83" i="6"/>
  <c r="D83" i="6"/>
  <c r="C83" i="6"/>
  <c r="B102" i="4"/>
  <c r="A83" i="6"/>
  <c r="C81" i="6"/>
  <c r="B81" i="6"/>
  <c r="C80" i="6"/>
  <c r="B80" i="6"/>
  <c r="C79" i="6"/>
  <c r="B79" i="6"/>
  <c r="C78" i="6"/>
  <c r="B78" i="6"/>
  <c r="B96" i="4"/>
  <c r="A78" i="6"/>
  <c r="J77" i="6"/>
  <c r="I77" i="6"/>
  <c r="D77" i="6"/>
  <c r="C77" i="6"/>
  <c r="B95" i="4"/>
  <c r="A77" i="6"/>
  <c r="J76" i="6"/>
  <c r="I76" i="6"/>
  <c r="D76" i="6"/>
  <c r="C76" i="6"/>
  <c r="B94" i="4"/>
  <c r="A76" i="6"/>
  <c r="J75" i="6"/>
  <c r="I75" i="6"/>
  <c r="D75" i="6"/>
  <c r="C75" i="6"/>
  <c r="B93" i="4"/>
  <c r="A75" i="6"/>
  <c r="J74" i="6"/>
  <c r="I74" i="6"/>
  <c r="D74" i="6"/>
  <c r="C74" i="6"/>
  <c r="B92" i="4"/>
  <c r="A74" i="6"/>
  <c r="J73" i="6"/>
  <c r="I73" i="6"/>
  <c r="D73" i="6"/>
  <c r="C73" i="6"/>
  <c r="B91" i="4"/>
  <c r="A73" i="6"/>
  <c r="J72" i="6"/>
  <c r="I72" i="6"/>
  <c r="D72" i="6"/>
  <c r="C72" i="6"/>
  <c r="B90" i="4"/>
  <c r="A72" i="6"/>
  <c r="C70" i="6"/>
  <c r="B70" i="6"/>
  <c r="C69" i="6"/>
  <c r="B69" i="6"/>
  <c r="C68" i="6"/>
  <c r="B68" i="6"/>
  <c r="C67" i="6"/>
  <c r="B67" i="6"/>
  <c r="B84" i="4"/>
  <c r="A67" i="6"/>
  <c r="J66" i="6"/>
  <c r="I66" i="6"/>
  <c r="D66" i="6"/>
  <c r="C66" i="6"/>
  <c r="B83" i="4"/>
  <c r="A66" i="6"/>
  <c r="J65" i="6"/>
  <c r="I65" i="6"/>
  <c r="D65" i="6"/>
  <c r="C65" i="6"/>
  <c r="B82" i="4"/>
  <c r="A65" i="6"/>
  <c r="J64" i="6"/>
  <c r="I64" i="6"/>
  <c r="D64" i="6"/>
  <c r="C64" i="6"/>
  <c r="B81" i="4"/>
  <c r="A64" i="6"/>
  <c r="J63" i="6"/>
  <c r="I63" i="6"/>
  <c r="D63" i="6"/>
  <c r="C63" i="6"/>
  <c r="B80" i="4"/>
  <c r="A63" i="6"/>
  <c r="J62" i="6"/>
  <c r="I62" i="6"/>
  <c r="D62" i="6"/>
  <c r="C62" i="6"/>
  <c r="B79" i="4"/>
  <c r="A62" i="6"/>
  <c r="J61" i="6"/>
  <c r="I61" i="6"/>
  <c r="D61" i="6"/>
  <c r="C61" i="6"/>
  <c r="B78" i="4"/>
  <c r="A61" i="6"/>
  <c r="C59" i="6"/>
  <c r="B59" i="6"/>
  <c r="C58" i="6"/>
  <c r="B58" i="6"/>
  <c r="C57" i="6"/>
  <c r="B57" i="6"/>
  <c r="C56" i="6"/>
  <c r="B56" i="6"/>
  <c r="B72" i="4"/>
  <c r="A56" i="6"/>
  <c r="J55" i="6"/>
  <c r="I55" i="6"/>
  <c r="D55" i="6"/>
  <c r="C55" i="6"/>
  <c r="B71" i="4"/>
  <c r="A55" i="6"/>
  <c r="J54" i="6"/>
  <c r="I54" i="6"/>
  <c r="D54" i="6"/>
  <c r="C54" i="6"/>
  <c r="B70" i="4"/>
  <c r="A54" i="6"/>
  <c r="J53" i="6"/>
  <c r="I53" i="6"/>
  <c r="D53" i="6"/>
  <c r="C53" i="6"/>
  <c r="B69" i="4"/>
  <c r="A53" i="6"/>
  <c r="J52" i="6"/>
  <c r="I52" i="6"/>
  <c r="D52" i="6"/>
  <c r="C52" i="6"/>
  <c r="B68" i="4"/>
  <c r="A52" i="6"/>
  <c r="J51" i="6"/>
  <c r="I51" i="6"/>
  <c r="D51" i="6"/>
  <c r="C51" i="6"/>
  <c r="B67" i="4"/>
  <c r="A51" i="6"/>
  <c r="J50" i="6"/>
  <c r="I50" i="6"/>
  <c r="D50" i="6"/>
  <c r="C50" i="6"/>
  <c r="B66" i="4"/>
  <c r="A50" i="6"/>
  <c r="C48" i="6"/>
  <c r="B48" i="6"/>
  <c r="C47" i="6"/>
  <c r="B47" i="6"/>
  <c r="C46" i="6"/>
  <c r="B46" i="6"/>
  <c r="C45" i="6"/>
  <c r="B45" i="6"/>
  <c r="B60" i="4"/>
  <c r="A45" i="6"/>
  <c r="J44" i="6"/>
  <c r="I44" i="6"/>
  <c r="D44" i="6"/>
  <c r="C44" i="6"/>
  <c r="B59" i="4"/>
  <c r="A44" i="6"/>
  <c r="J43" i="6"/>
  <c r="I43" i="6"/>
  <c r="D43" i="6"/>
  <c r="C43" i="6"/>
  <c r="B58" i="4"/>
  <c r="A43" i="6"/>
  <c r="J42" i="6"/>
  <c r="I42" i="6"/>
  <c r="D42" i="6"/>
  <c r="C42" i="6"/>
  <c r="B57" i="4"/>
  <c r="A42" i="6"/>
  <c r="J41" i="6"/>
  <c r="I41" i="6"/>
  <c r="D41" i="6"/>
  <c r="C41" i="6"/>
  <c r="B56" i="4"/>
  <c r="A41" i="6"/>
  <c r="J40" i="6"/>
  <c r="I40" i="6"/>
  <c r="D40" i="6"/>
  <c r="C40" i="6"/>
  <c r="B55" i="4"/>
  <c r="A40" i="6"/>
  <c r="J39" i="6"/>
  <c r="I39" i="6"/>
  <c r="D39" i="6"/>
  <c r="C39" i="6"/>
  <c r="B54" i="4"/>
  <c r="A39" i="6"/>
  <c r="C37" i="6"/>
  <c r="B37" i="6"/>
  <c r="C36" i="6"/>
  <c r="B36" i="6"/>
  <c r="C35" i="6"/>
  <c r="B35" i="6"/>
  <c r="C34" i="6"/>
  <c r="B34" i="6"/>
  <c r="P48" i="4"/>
  <c r="B48" i="4"/>
  <c r="A34" i="6"/>
  <c r="J33" i="6"/>
  <c r="I33" i="6"/>
  <c r="D33" i="6"/>
  <c r="C33" i="6"/>
  <c r="P47" i="4"/>
  <c r="B47" i="4"/>
  <c r="A33" i="6"/>
  <c r="J32" i="6"/>
  <c r="I32" i="6"/>
  <c r="D32" i="6"/>
  <c r="C32" i="6"/>
  <c r="P46" i="4"/>
  <c r="B46" i="4"/>
  <c r="A32" i="6"/>
  <c r="J31" i="6"/>
  <c r="I31" i="6"/>
  <c r="D31" i="6"/>
  <c r="C31" i="6"/>
  <c r="P45" i="4"/>
  <c r="B45" i="4"/>
  <c r="A31" i="6"/>
  <c r="J30" i="6"/>
  <c r="I30" i="6"/>
  <c r="D30" i="6"/>
  <c r="C30" i="6"/>
  <c r="P44" i="4"/>
  <c r="B44" i="4"/>
  <c r="A30" i="6"/>
  <c r="J29" i="6"/>
  <c r="I29" i="6"/>
  <c r="D29" i="6"/>
  <c r="C29" i="6"/>
  <c r="P43" i="4"/>
  <c r="B43" i="4"/>
  <c r="A29" i="6"/>
  <c r="J28" i="6"/>
  <c r="I28" i="6"/>
  <c r="D28" i="6"/>
  <c r="C28" i="6"/>
  <c r="P42" i="4"/>
  <c r="B42" i="4"/>
  <c r="A28" i="6"/>
  <c r="P41" i="4"/>
  <c r="C26" i="6"/>
  <c r="B26" i="6"/>
  <c r="C25" i="6"/>
  <c r="B25" i="6"/>
  <c r="C24" i="6"/>
  <c r="B24" i="6"/>
  <c r="C23" i="6"/>
  <c r="B23" i="6"/>
  <c r="A23" i="6"/>
  <c r="J22" i="6"/>
  <c r="I22" i="6"/>
  <c r="D22" i="6"/>
  <c r="C22" i="6"/>
  <c r="J21" i="6"/>
  <c r="I21" i="6"/>
  <c r="D21" i="6"/>
  <c r="C21" i="6"/>
  <c r="J20" i="6"/>
  <c r="I20" i="6"/>
  <c r="D20" i="6"/>
  <c r="C20" i="6"/>
  <c r="J19" i="6"/>
  <c r="I19" i="6"/>
  <c r="D19" i="6"/>
  <c r="C19" i="6"/>
  <c r="J18" i="6"/>
  <c r="I18" i="6"/>
  <c r="D18" i="6"/>
  <c r="C18" i="6"/>
  <c r="J17" i="6"/>
  <c r="I17" i="6"/>
  <c r="D17" i="6"/>
  <c r="C17" i="6"/>
  <c r="B29" i="4"/>
  <c r="A16" i="6"/>
  <c r="J15" i="6"/>
  <c r="I15" i="6"/>
  <c r="D15" i="6"/>
  <c r="C15" i="6"/>
  <c r="B26" i="4"/>
  <c r="A15" i="6"/>
  <c r="J13" i="6"/>
  <c r="I13" i="6"/>
  <c r="D13" i="6"/>
  <c r="C13" i="6"/>
  <c r="B24" i="4"/>
  <c r="A13" i="6"/>
  <c r="J12" i="6"/>
  <c r="I12" i="6"/>
  <c r="D12" i="6"/>
  <c r="C12" i="6"/>
  <c r="B22" i="4"/>
  <c r="A12" i="6"/>
  <c r="J11" i="6"/>
  <c r="I11" i="6"/>
  <c r="D11" i="6"/>
  <c r="C11" i="6"/>
  <c r="B21" i="4"/>
  <c r="A11" i="6"/>
  <c r="J10" i="6"/>
  <c r="I10" i="6"/>
  <c r="D10" i="6"/>
  <c r="C10" i="6"/>
  <c r="B20" i="4"/>
  <c r="A10" i="6"/>
  <c r="J9" i="6"/>
  <c r="I9" i="6"/>
  <c r="D9" i="6"/>
  <c r="C9" i="6"/>
  <c r="B19" i="4"/>
  <c r="A9" i="6"/>
  <c r="A8" i="6"/>
  <c r="J7" i="6"/>
  <c r="I7" i="6"/>
  <c r="D7" i="6"/>
  <c r="C7" i="6"/>
  <c r="B12" i="4"/>
  <c r="A7" i="6"/>
  <c r="J6" i="6"/>
  <c r="I6" i="6"/>
  <c r="D6" i="6"/>
  <c r="C6" i="6"/>
  <c r="B10" i="4"/>
  <c r="A6" i="6"/>
  <c r="J5" i="6"/>
  <c r="I5" i="6"/>
  <c r="D5" i="6"/>
  <c r="C5" i="6"/>
  <c r="B9" i="4"/>
  <c r="A5" i="6"/>
  <c r="J4" i="6"/>
  <c r="I4" i="6"/>
  <c r="D4" i="6"/>
  <c r="C4" i="6"/>
  <c r="B8" i="4"/>
  <c r="A4" i="6"/>
  <c r="D3" i="6"/>
  <c r="C3" i="6"/>
  <c r="B3" i="6"/>
  <c r="A3" i="6"/>
  <c r="D2" i="6"/>
  <c r="C2" i="6"/>
  <c r="B2" i="6"/>
  <c r="D1" i="6"/>
  <c r="A1" i="6"/>
  <c r="AD2503" i="5"/>
  <c r="AC2503" i="5"/>
  <c r="X2503" i="5"/>
  <c r="T2503" i="5"/>
  <c r="S2503" i="5"/>
  <c r="R2503" i="5"/>
  <c r="J2503" i="5"/>
  <c r="I2503" i="5"/>
  <c r="H2503" i="5"/>
  <c r="G2503" i="5"/>
  <c r="F2503" i="5"/>
  <c r="AD2502" i="5"/>
  <c r="AC2502" i="5"/>
  <c r="X2502" i="5"/>
  <c r="T2502" i="5"/>
  <c r="S2502" i="5"/>
  <c r="R2502" i="5"/>
  <c r="J2502" i="5"/>
  <c r="I2502" i="5"/>
  <c r="H2502" i="5"/>
  <c r="G2502" i="5"/>
  <c r="F2502" i="5"/>
  <c r="AD2501" i="5"/>
  <c r="AC2501" i="5"/>
  <c r="X2501" i="5"/>
  <c r="T2501" i="5"/>
  <c r="S2501" i="5"/>
  <c r="R2501" i="5"/>
  <c r="J2501" i="5"/>
  <c r="I2501" i="5"/>
  <c r="H2501" i="5"/>
  <c r="G2501" i="5"/>
  <c r="F2501" i="5"/>
  <c r="AD2500" i="5"/>
  <c r="AC2500" i="5"/>
  <c r="X2500" i="5"/>
  <c r="T2500" i="5"/>
  <c r="S2500" i="5"/>
  <c r="R2500" i="5"/>
  <c r="J2500" i="5"/>
  <c r="I2500" i="5"/>
  <c r="H2500" i="5"/>
  <c r="G2500" i="5"/>
  <c r="F2500" i="5"/>
  <c r="AD2499" i="5"/>
  <c r="AC2499" i="5"/>
  <c r="X2499" i="5"/>
  <c r="T2499" i="5"/>
  <c r="S2499" i="5"/>
  <c r="R2499" i="5"/>
  <c r="J2499" i="5"/>
  <c r="I2499" i="5"/>
  <c r="H2499" i="5"/>
  <c r="G2499" i="5"/>
  <c r="F2499" i="5"/>
  <c r="AD2498" i="5"/>
  <c r="AC2498" i="5"/>
  <c r="X2498" i="5"/>
  <c r="T2498" i="5"/>
  <c r="S2498" i="5"/>
  <c r="R2498" i="5"/>
  <c r="J2498" i="5"/>
  <c r="I2498" i="5"/>
  <c r="H2498" i="5"/>
  <c r="G2498" i="5"/>
  <c r="F2498" i="5"/>
  <c r="AD2497" i="5"/>
  <c r="AC2497" i="5"/>
  <c r="X2497" i="5"/>
  <c r="T2497" i="5"/>
  <c r="S2497" i="5"/>
  <c r="R2497" i="5"/>
  <c r="J2497" i="5"/>
  <c r="I2497" i="5"/>
  <c r="H2497" i="5"/>
  <c r="G2497" i="5"/>
  <c r="F2497" i="5"/>
  <c r="AD2496" i="5"/>
  <c r="AC2496" i="5"/>
  <c r="X2496" i="5"/>
  <c r="T2496" i="5"/>
  <c r="S2496" i="5"/>
  <c r="R2496" i="5"/>
  <c r="J2496" i="5"/>
  <c r="I2496" i="5"/>
  <c r="H2496" i="5"/>
  <c r="G2496" i="5"/>
  <c r="F2496" i="5"/>
  <c r="AD2495" i="5"/>
  <c r="AC2495" i="5"/>
  <c r="X2495" i="5"/>
  <c r="T2495" i="5"/>
  <c r="S2495" i="5"/>
  <c r="R2495" i="5"/>
  <c r="J2495" i="5"/>
  <c r="I2495" i="5"/>
  <c r="H2495" i="5"/>
  <c r="G2495" i="5"/>
  <c r="F2495" i="5"/>
  <c r="AD2494" i="5"/>
  <c r="AC2494" i="5"/>
  <c r="X2494" i="5"/>
  <c r="T2494" i="5"/>
  <c r="S2494" i="5"/>
  <c r="R2494" i="5"/>
  <c r="J2494" i="5"/>
  <c r="I2494" i="5"/>
  <c r="H2494" i="5"/>
  <c r="G2494" i="5"/>
  <c r="F2494" i="5"/>
  <c r="AD2493" i="5"/>
  <c r="AC2493" i="5"/>
  <c r="X2493" i="5"/>
  <c r="T2493" i="5"/>
  <c r="S2493" i="5"/>
  <c r="R2493" i="5"/>
  <c r="J2493" i="5"/>
  <c r="I2493" i="5"/>
  <c r="H2493" i="5"/>
  <c r="G2493" i="5"/>
  <c r="F2493" i="5"/>
  <c r="AD2492" i="5"/>
  <c r="AC2492" i="5"/>
  <c r="X2492" i="5"/>
  <c r="T2492" i="5"/>
  <c r="S2492" i="5"/>
  <c r="R2492" i="5"/>
  <c r="J2492" i="5"/>
  <c r="I2492" i="5"/>
  <c r="H2492" i="5"/>
  <c r="G2492" i="5"/>
  <c r="F2492" i="5"/>
  <c r="AD2491" i="5"/>
  <c r="AC2491" i="5"/>
  <c r="X2491" i="5"/>
  <c r="T2491" i="5"/>
  <c r="S2491" i="5"/>
  <c r="R2491" i="5"/>
  <c r="J2491" i="5"/>
  <c r="I2491" i="5"/>
  <c r="H2491" i="5"/>
  <c r="G2491" i="5"/>
  <c r="F2491" i="5"/>
  <c r="AD2490" i="5"/>
  <c r="AC2490" i="5"/>
  <c r="X2490" i="5"/>
  <c r="T2490" i="5"/>
  <c r="S2490" i="5"/>
  <c r="R2490" i="5"/>
  <c r="J2490" i="5"/>
  <c r="I2490" i="5"/>
  <c r="H2490" i="5"/>
  <c r="G2490" i="5"/>
  <c r="F2490" i="5"/>
  <c r="AD2489" i="5"/>
  <c r="AC2489" i="5"/>
  <c r="X2489" i="5"/>
  <c r="T2489" i="5"/>
  <c r="S2489" i="5"/>
  <c r="R2489" i="5"/>
  <c r="J2489" i="5"/>
  <c r="I2489" i="5"/>
  <c r="H2489" i="5"/>
  <c r="G2489" i="5"/>
  <c r="F2489" i="5"/>
  <c r="AD2488" i="5"/>
  <c r="AC2488" i="5"/>
  <c r="X2488" i="5"/>
  <c r="T2488" i="5"/>
  <c r="S2488" i="5"/>
  <c r="R2488" i="5"/>
  <c r="J2488" i="5"/>
  <c r="I2488" i="5"/>
  <c r="H2488" i="5"/>
  <c r="G2488" i="5"/>
  <c r="F2488" i="5"/>
  <c r="AD2487" i="5"/>
  <c r="AC2487" i="5"/>
  <c r="X2487" i="5"/>
  <c r="T2487" i="5"/>
  <c r="S2487" i="5"/>
  <c r="R2487" i="5"/>
  <c r="J2487" i="5"/>
  <c r="I2487" i="5"/>
  <c r="H2487" i="5"/>
  <c r="G2487" i="5"/>
  <c r="F2487" i="5"/>
  <c r="AD2486" i="5"/>
  <c r="AC2486" i="5"/>
  <c r="X2486" i="5"/>
  <c r="T2486" i="5"/>
  <c r="S2486" i="5"/>
  <c r="R2486" i="5"/>
  <c r="J2486" i="5"/>
  <c r="I2486" i="5"/>
  <c r="H2486" i="5"/>
  <c r="G2486" i="5"/>
  <c r="F2486" i="5"/>
  <c r="AD2485" i="5"/>
  <c r="AC2485" i="5"/>
  <c r="X2485" i="5"/>
  <c r="T2485" i="5"/>
  <c r="S2485" i="5"/>
  <c r="R2485" i="5"/>
  <c r="J2485" i="5"/>
  <c r="I2485" i="5"/>
  <c r="H2485" i="5"/>
  <c r="G2485" i="5"/>
  <c r="F2485" i="5"/>
  <c r="AD2484" i="5"/>
  <c r="AC2484" i="5"/>
  <c r="X2484" i="5"/>
  <c r="T2484" i="5"/>
  <c r="S2484" i="5"/>
  <c r="R2484" i="5"/>
  <c r="J2484" i="5"/>
  <c r="I2484" i="5"/>
  <c r="H2484" i="5"/>
  <c r="G2484" i="5"/>
  <c r="F2484" i="5"/>
  <c r="AD2483" i="5"/>
  <c r="AC2483" i="5"/>
  <c r="X2483" i="5"/>
  <c r="T2483" i="5"/>
  <c r="S2483" i="5"/>
  <c r="R2483" i="5"/>
  <c r="J2483" i="5"/>
  <c r="I2483" i="5"/>
  <c r="H2483" i="5"/>
  <c r="G2483" i="5"/>
  <c r="F2483" i="5"/>
  <c r="AD2482" i="5"/>
  <c r="AC2482" i="5"/>
  <c r="X2482" i="5"/>
  <c r="T2482" i="5"/>
  <c r="S2482" i="5"/>
  <c r="R2482" i="5"/>
  <c r="J2482" i="5"/>
  <c r="I2482" i="5"/>
  <c r="H2482" i="5"/>
  <c r="G2482" i="5"/>
  <c r="F2482" i="5"/>
  <c r="AD2481" i="5"/>
  <c r="AC2481" i="5"/>
  <c r="X2481" i="5"/>
  <c r="T2481" i="5"/>
  <c r="S2481" i="5"/>
  <c r="R2481" i="5"/>
  <c r="J2481" i="5"/>
  <c r="I2481" i="5"/>
  <c r="H2481" i="5"/>
  <c r="G2481" i="5"/>
  <c r="F2481" i="5"/>
  <c r="AD2480" i="5"/>
  <c r="AC2480" i="5"/>
  <c r="X2480" i="5"/>
  <c r="T2480" i="5"/>
  <c r="S2480" i="5"/>
  <c r="R2480" i="5"/>
  <c r="J2480" i="5"/>
  <c r="I2480" i="5"/>
  <c r="H2480" i="5"/>
  <c r="G2480" i="5"/>
  <c r="F2480" i="5"/>
  <c r="AD2479" i="5"/>
  <c r="AC2479" i="5"/>
  <c r="X2479" i="5"/>
  <c r="T2479" i="5"/>
  <c r="S2479" i="5"/>
  <c r="R2479" i="5"/>
  <c r="J2479" i="5"/>
  <c r="I2479" i="5"/>
  <c r="H2479" i="5"/>
  <c r="G2479" i="5"/>
  <c r="F2479" i="5"/>
  <c r="AD2478" i="5"/>
  <c r="AC2478" i="5"/>
  <c r="X2478" i="5"/>
  <c r="T2478" i="5"/>
  <c r="S2478" i="5"/>
  <c r="R2478" i="5"/>
  <c r="J2478" i="5"/>
  <c r="I2478" i="5"/>
  <c r="H2478" i="5"/>
  <c r="G2478" i="5"/>
  <c r="F2478" i="5"/>
  <c r="AD2477" i="5"/>
  <c r="AC2477" i="5"/>
  <c r="X2477" i="5"/>
  <c r="T2477" i="5"/>
  <c r="S2477" i="5"/>
  <c r="R2477" i="5"/>
  <c r="J2477" i="5"/>
  <c r="I2477" i="5"/>
  <c r="H2477" i="5"/>
  <c r="G2477" i="5"/>
  <c r="F2477" i="5"/>
  <c r="AD2476" i="5"/>
  <c r="AC2476" i="5"/>
  <c r="X2476" i="5"/>
  <c r="T2476" i="5"/>
  <c r="S2476" i="5"/>
  <c r="R2476" i="5"/>
  <c r="J2476" i="5"/>
  <c r="I2476" i="5"/>
  <c r="H2476" i="5"/>
  <c r="G2476" i="5"/>
  <c r="F2476" i="5"/>
  <c r="AD2475" i="5"/>
  <c r="AC2475" i="5"/>
  <c r="X2475" i="5"/>
  <c r="T2475" i="5"/>
  <c r="S2475" i="5"/>
  <c r="R2475" i="5"/>
  <c r="J2475" i="5"/>
  <c r="I2475" i="5"/>
  <c r="H2475" i="5"/>
  <c r="G2475" i="5"/>
  <c r="F2475" i="5"/>
  <c r="AD2474" i="5"/>
  <c r="AC2474" i="5"/>
  <c r="X2474" i="5"/>
  <c r="T2474" i="5"/>
  <c r="S2474" i="5"/>
  <c r="R2474" i="5"/>
  <c r="J2474" i="5"/>
  <c r="I2474" i="5"/>
  <c r="H2474" i="5"/>
  <c r="G2474" i="5"/>
  <c r="F2474" i="5"/>
  <c r="AD2473" i="5"/>
  <c r="AC2473" i="5"/>
  <c r="X2473" i="5"/>
  <c r="T2473" i="5"/>
  <c r="S2473" i="5"/>
  <c r="R2473" i="5"/>
  <c r="J2473" i="5"/>
  <c r="I2473" i="5"/>
  <c r="H2473" i="5"/>
  <c r="G2473" i="5"/>
  <c r="F2473" i="5"/>
  <c r="AD2472" i="5"/>
  <c r="AC2472" i="5"/>
  <c r="X2472" i="5"/>
  <c r="T2472" i="5"/>
  <c r="S2472" i="5"/>
  <c r="R2472" i="5"/>
  <c r="J2472" i="5"/>
  <c r="I2472" i="5"/>
  <c r="H2472" i="5"/>
  <c r="G2472" i="5"/>
  <c r="F2472" i="5"/>
  <c r="AD2471" i="5"/>
  <c r="AC2471" i="5"/>
  <c r="X2471" i="5"/>
  <c r="T2471" i="5"/>
  <c r="S2471" i="5"/>
  <c r="R2471" i="5"/>
  <c r="J2471" i="5"/>
  <c r="I2471" i="5"/>
  <c r="H2471" i="5"/>
  <c r="G2471" i="5"/>
  <c r="F2471" i="5"/>
  <c r="AD2470" i="5"/>
  <c r="AC2470" i="5"/>
  <c r="X2470" i="5"/>
  <c r="T2470" i="5"/>
  <c r="S2470" i="5"/>
  <c r="R2470" i="5"/>
  <c r="J2470" i="5"/>
  <c r="I2470" i="5"/>
  <c r="H2470" i="5"/>
  <c r="G2470" i="5"/>
  <c r="F2470" i="5"/>
  <c r="AD2469" i="5"/>
  <c r="AC2469" i="5"/>
  <c r="X2469" i="5"/>
  <c r="T2469" i="5"/>
  <c r="S2469" i="5"/>
  <c r="R2469" i="5"/>
  <c r="J2469" i="5"/>
  <c r="I2469" i="5"/>
  <c r="H2469" i="5"/>
  <c r="G2469" i="5"/>
  <c r="F2469" i="5"/>
  <c r="AD2468" i="5"/>
  <c r="AC2468" i="5"/>
  <c r="X2468" i="5"/>
  <c r="T2468" i="5"/>
  <c r="S2468" i="5"/>
  <c r="R2468" i="5"/>
  <c r="J2468" i="5"/>
  <c r="I2468" i="5"/>
  <c r="H2468" i="5"/>
  <c r="G2468" i="5"/>
  <c r="F2468" i="5"/>
  <c r="AD2467" i="5"/>
  <c r="AC2467" i="5"/>
  <c r="X2467" i="5"/>
  <c r="T2467" i="5"/>
  <c r="S2467" i="5"/>
  <c r="R2467" i="5"/>
  <c r="J2467" i="5"/>
  <c r="I2467" i="5"/>
  <c r="H2467" i="5"/>
  <c r="G2467" i="5"/>
  <c r="F2467" i="5"/>
  <c r="AD2466" i="5"/>
  <c r="AC2466" i="5"/>
  <c r="X2466" i="5"/>
  <c r="T2466" i="5"/>
  <c r="S2466" i="5"/>
  <c r="R2466" i="5"/>
  <c r="J2466" i="5"/>
  <c r="I2466" i="5"/>
  <c r="H2466" i="5"/>
  <c r="G2466" i="5"/>
  <c r="F2466" i="5"/>
  <c r="AD2465" i="5"/>
  <c r="AC2465" i="5"/>
  <c r="X2465" i="5"/>
  <c r="T2465" i="5"/>
  <c r="S2465" i="5"/>
  <c r="R2465" i="5"/>
  <c r="J2465" i="5"/>
  <c r="I2465" i="5"/>
  <c r="H2465" i="5"/>
  <c r="G2465" i="5"/>
  <c r="F2465" i="5"/>
  <c r="AD2464" i="5"/>
  <c r="AC2464" i="5"/>
  <c r="X2464" i="5"/>
  <c r="T2464" i="5"/>
  <c r="S2464" i="5"/>
  <c r="R2464" i="5"/>
  <c r="J2464" i="5"/>
  <c r="I2464" i="5"/>
  <c r="H2464" i="5"/>
  <c r="G2464" i="5"/>
  <c r="F2464" i="5"/>
  <c r="AD2463" i="5"/>
  <c r="AC2463" i="5"/>
  <c r="X2463" i="5"/>
  <c r="T2463" i="5"/>
  <c r="S2463" i="5"/>
  <c r="R2463" i="5"/>
  <c r="J2463" i="5"/>
  <c r="I2463" i="5"/>
  <c r="H2463" i="5"/>
  <c r="G2463" i="5"/>
  <c r="F2463" i="5"/>
  <c r="AD2462" i="5"/>
  <c r="AC2462" i="5"/>
  <c r="X2462" i="5"/>
  <c r="T2462" i="5"/>
  <c r="S2462" i="5"/>
  <c r="R2462" i="5"/>
  <c r="J2462" i="5"/>
  <c r="I2462" i="5"/>
  <c r="H2462" i="5"/>
  <c r="G2462" i="5"/>
  <c r="F2462" i="5"/>
  <c r="AD2461" i="5"/>
  <c r="AC2461" i="5"/>
  <c r="X2461" i="5"/>
  <c r="T2461" i="5"/>
  <c r="S2461" i="5"/>
  <c r="R2461" i="5"/>
  <c r="J2461" i="5"/>
  <c r="I2461" i="5"/>
  <c r="H2461" i="5"/>
  <c r="G2461" i="5"/>
  <c r="F2461" i="5"/>
  <c r="AD2460" i="5"/>
  <c r="AC2460" i="5"/>
  <c r="X2460" i="5"/>
  <c r="T2460" i="5"/>
  <c r="S2460" i="5"/>
  <c r="R2460" i="5"/>
  <c r="J2460" i="5"/>
  <c r="I2460" i="5"/>
  <c r="H2460" i="5"/>
  <c r="G2460" i="5"/>
  <c r="F2460" i="5"/>
  <c r="AD2459" i="5"/>
  <c r="AC2459" i="5"/>
  <c r="X2459" i="5"/>
  <c r="T2459" i="5"/>
  <c r="S2459" i="5"/>
  <c r="R2459" i="5"/>
  <c r="J2459" i="5"/>
  <c r="I2459" i="5"/>
  <c r="H2459" i="5"/>
  <c r="G2459" i="5"/>
  <c r="F2459" i="5"/>
  <c r="AD2458" i="5"/>
  <c r="AC2458" i="5"/>
  <c r="X2458" i="5"/>
  <c r="T2458" i="5"/>
  <c r="S2458" i="5"/>
  <c r="R2458" i="5"/>
  <c r="J2458" i="5"/>
  <c r="I2458" i="5"/>
  <c r="H2458" i="5"/>
  <c r="G2458" i="5"/>
  <c r="F2458" i="5"/>
  <c r="AD2457" i="5"/>
  <c r="AC2457" i="5"/>
  <c r="X2457" i="5"/>
  <c r="T2457" i="5"/>
  <c r="S2457" i="5"/>
  <c r="R2457" i="5"/>
  <c r="J2457" i="5"/>
  <c r="I2457" i="5"/>
  <c r="H2457" i="5"/>
  <c r="G2457" i="5"/>
  <c r="F2457" i="5"/>
  <c r="AD2456" i="5"/>
  <c r="AC2456" i="5"/>
  <c r="X2456" i="5"/>
  <c r="T2456" i="5"/>
  <c r="S2456" i="5"/>
  <c r="R2456" i="5"/>
  <c r="J2456" i="5"/>
  <c r="I2456" i="5"/>
  <c r="H2456" i="5"/>
  <c r="G2456" i="5"/>
  <c r="F2456" i="5"/>
  <c r="AD2455" i="5"/>
  <c r="AC2455" i="5"/>
  <c r="X2455" i="5"/>
  <c r="T2455" i="5"/>
  <c r="S2455" i="5"/>
  <c r="R2455" i="5"/>
  <c r="J2455" i="5"/>
  <c r="I2455" i="5"/>
  <c r="H2455" i="5"/>
  <c r="G2455" i="5"/>
  <c r="F2455" i="5"/>
  <c r="AD2454" i="5"/>
  <c r="AC2454" i="5"/>
  <c r="X2454" i="5"/>
  <c r="T2454" i="5"/>
  <c r="S2454" i="5"/>
  <c r="R2454" i="5"/>
  <c r="J2454" i="5"/>
  <c r="I2454" i="5"/>
  <c r="H2454" i="5"/>
  <c r="G2454" i="5"/>
  <c r="F2454" i="5"/>
  <c r="AD2453" i="5"/>
  <c r="AC2453" i="5"/>
  <c r="X2453" i="5"/>
  <c r="T2453" i="5"/>
  <c r="S2453" i="5"/>
  <c r="R2453" i="5"/>
  <c r="J2453" i="5"/>
  <c r="I2453" i="5"/>
  <c r="H2453" i="5"/>
  <c r="G2453" i="5"/>
  <c r="F2453" i="5"/>
  <c r="AD2452" i="5"/>
  <c r="AC2452" i="5"/>
  <c r="X2452" i="5"/>
  <c r="T2452" i="5"/>
  <c r="S2452" i="5"/>
  <c r="R2452" i="5"/>
  <c r="J2452" i="5"/>
  <c r="I2452" i="5"/>
  <c r="H2452" i="5"/>
  <c r="G2452" i="5"/>
  <c r="F2452" i="5"/>
  <c r="AD2451" i="5"/>
  <c r="AC2451" i="5"/>
  <c r="X2451" i="5"/>
  <c r="T2451" i="5"/>
  <c r="S2451" i="5"/>
  <c r="R2451" i="5"/>
  <c r="J2451" i="5"/>
  <c r="I2451" i="5"/>
  <c r="H2451" i="5"/>
  <c r="G2451" i="5"/>
  <c r="F2451" i="5"/>
  <c r="AD2450" i="5"/>
  <c r="AC2450" i="5"/>
  <c r="X2450" i="5"/>
  <c r="T2450" i="5"/>
  <c r="S2450" i="5"/>
  <c r="R2450" i="5"/>
  <c r="J2450" i="5"/>
  <c r="I2450" i="5"/>
  <c r="H2450" i="5"/>
  <c r="G2450" i="5"/>
  <c r="F2450" i="5"/>
  <c r="AD2449" i="5"/>
  <c r="AC2449" i="5"/>
  <c r="X2449" i="5"/>
  <c r="T2449" i="5"/>
  <c r="S2449" i="5"/>
  <c r="R2449" i="5"/>
  <c r="J2449" i="5"/>
  <c r="I2449" i="5"/>
  <c r="H2449" i="5"/>
  <c r="G2449" i="5"/>
  <c r="F2449" i="5"/>
  <c r="AD2448" i="5"/>
  <c r="AC2448" i="5"/>
  <c r="X2448" i="5"/>
  <c r="T2448" i="5"/>
  <c r="S2448" i="5"/>
  <c r="R2448" i="5"/>
  <c r="J2448" i="5"/>
  <c r="I2448" i="5"/>
  <c r="H2448" i="5"/>
  <c r="G2448" i="5"/>
  <c r="F2448" i="5"/>
  <c r="AD2447" i="5"/>
  <c r="AC2447" i="5"/>
  <c r="X2447" i="5"/>
  <c r="T2447" i="5"/>
  <c r="S2447" i="5"/>
  <c r="R2447" i="5"/>
  <c r="J2447" i="5"/>
  <c r="I2447" i="5"/>
  <c r="H2447" i="5"/>
  <c r="G2447" i="5"/>
  <c r="F2447" i="5"/>
  <c r="AD2446" i="5"/>
  <c r="AC2446" i="5"/>
  <c r="X2446" i="5"/>
  <c r="T2446" i="5"/>
  <c r="S2446" i="5"/>
  <c r="R2446" i="5"/>
  <c r="J2446" i="5"/>
  <c r="I2446" i="5"/>
  <c r="H2446" i="5"/>
  <c r="G2446" i="5"/>
  <c r="F2446" i="5"/>
  <c r="AD2445" i="5"/>
  <c r="AC2445" i="5"/>
  <c r="X2445" i="5"/>
  <c r="T2445" i="5"/>
  <c r="S2445" i="5"/>
  <c r="R2445" i="5"/>
  <c r="J2445" i="5"/>
  <c r="I2445" i="5"/>
  <c r="H2445" i="5"/>
  <c r="G2445" i="5"/>
  <c r="F2445" i="5"/>
  <c r="AD2444" i="5"/>
  <c r="AC2444" i="5"/>
  <c r="X2444" i="5"/>
  <c r="T2444" i="5"/>
  <c r="S2444" i="5"/>
  <c r="R2444" i="5"/>
  <c r="J2444" i="5"/>
  <c r="I2444" i="5"/>
  <c r="H2444" i="5"/>
  <c r="G2444" i="5"/>
  <c r="F2444" i="5"/>
  <c r="AD2443" i="5"/>
  <c r="AC2443" i="5"/>
  <c r="X2443" i="5"/>
  <c r="T2443" i="5"/>
  <c r="S2443" i="5"/>
  <c r="R2443" i="5"/>
  <c r="J2443" i="5"/>
  <c r="I2443" i="5"/>
  <c r="H2443" i="5"/>
  <c r="G2443" i="5"/>
  <c r="F2443" i="5"/>
  <c r="AD2442" i="5"/>
  <c r="AC2442" i="5"/>
  <c r="X2442" i="5"/>
  <c r="T2442" i="5"/>
  <c r="S2442" i="5"/>
  <c r="R2442" i="5"/>
  <c r="J2442" i="5"/>
  <c r="I2442" i="5"/>
  <c r="H2442" i="5"/>
  <c r="G2442" i="5"/>
  <c r="F2442" i="5"/>
  <c r="AD2441" i="5"/>
  <c r="AC2441" i="5"/>
  <c r="X2441" i="5"/>
  <c r="T2441" i="5"/>
  <c r="S2441" i="5"/>
  <c r="R2441" i="5"/>
  <c r="J2441" i="5"/>
  <c r="I2441" i="5"/>
  <c r="H2441" i="5"/>
  <c r="G2441" i="5"/>
  <c r="F2441" i="5"/>
  <c r="AD2440" i="5"/>
  <c r="AC2440" i="5"/>
  <c r="X2440" i="5"/>
  <c r="T2440" i="5"/>
  <c r="S2440" i="5"/>
  <c r="R2440" i="5"/>
  <c r="J2440" i="5"/>
  <c r="I2440" i="5"/>
  <c r="H2440" i="5"/>
  <c r="G2440" i="5"/>
  <c r="F2440" i="5"/>
  <c r="AD2439" i="5"/>
  <c r="AC2439" i="5"/>
  <c r="X2439" i="5"/>
  <c r="T2439" i="5"/>
  <c r="S2439" i="5"/>
  <c r="R2439" i="5"/>
  <c r="J2439" i="5"/>
  <c r="I2439" i="5"/>
  <c r="H2439" i="5"/>
  <c r="G2439" i="5"/>
  <c r="F2439" i="5"/>
  <c r="AD2438" i="5"/>
  <c r="AC2438" i="5"/>
  <c r="X2438" i="5"/>
  <c r="T2438" i="5"/>
  <c r="S2438" i="5"/>
  <c r="R2438" i="5"/>
  <c r="J2438" i="5"/>
  <c r="I2438" i="5"/>
  <c r="H2438" i="5"/>
  <c r="G2438" i="5"/>
  <c r="F2438" i="5"/>
  <c r="AD2437" i="5"/>
  <c r="AC2437" i="5"/>
  <c r="X2437" i="5"/>
  <c r="T2437" i="5"/>
  <c r="S2437" i="5"/>
  <c r="R2437" i="5"/>
  <c r="J2437" i="5"/>
  <c r="I2437" i="5"/>
  <c r="H2437" i="5"/>
  <c r="G2437" i="5"/>
  <c r="F2437" i="5"/>
  <c r="AD2436" i="5"/>
  <c r="AC2436" i="5"/>
  <c r="X2436" i="5"/>
  <c r="T2436" i="5"/>
  <c r="S2436" i="5"/>
  <c r="R2436" i="5"/>
  <c r="J2436" i="5"/>
  <c r="I2436" i="5"/>
  <c r="H2436" i="5"/>
  <c r="G2436" i="5"/>
  <c r="F2436" i="5"/>
  <c r="AD2435" i="5"/>
  <c r="AC2435" i="5"/>
  <c r="X2435" i="5"/>
  <c r="T2435" i="5"/>
  <c r="S2435" i="5"/>
  <c r="R2435" i="5"/>
  <c r="J2435" i="5"/>
  <c r="I2435" i="5"/>
  <c r="H2435" i="5"/>
  <c r="G2435" i="5"/>
  <c r="F2435" i="5"/>
  <c r="AD2434" i="5"/>
  <c r="AC2434" i="5"/>
  <c r="X2434" i="5"/>
  <c r="T2434" i="5"/>
  <c r="S2434" i="5"/>
  <c r="R2434" i="5"/>
  <c r="J2434" i="5"/>
  <c r="I2434" i="5"/>
  <c r="H2434" i="5"/>
  <c r="G2434" i="5"/>
  <c r="F2434" i="5"/>
  <c r="AD2433" i="5"/>
  <c r="AC2433" i="5"/>
  <c r="X2433" i="5"/>
  <c r="T2433" i="5"/>
  <c r="S2433" i="5"/>
  <c r="R2433" i="5"/>
  <c r="J2433" i="5"/>
  <c r="I2433" i="5"/>
  <c r="H2433" i="5"/>
  <c r="G2433" i="5"/>
  <c r="F2433" i="5"/>
  <c r="AD2432" i="5"/>
  <c r="AC2432" i="5"/>
  <c r="X2432" i="5"/>
  <c r="T2432" i="5"/>
  <c r="S2432" i="5"/>
  <c r="R2432" i="5"/>
  <c r="J2432" i="5"/>
  <c r="I2432" i="5"/>
  <c r="H2432" i="5"/>
  <c r="G2432" i="5"/>
  <c r="F2432" i="5"/>
  <c r="AD2431" i="5"/>
  <c r="AC2431" i="5"/>
  <c r="X2431" i="5"/>
  <c r="T2431" i="5"/>
  <c r="S2431" i="5"/>
  <c r="R2431" i="5"/>
  <c r="J2431" i="5"/>
  <c r="I2431" i="5"/>
  <c r="H2431" i="5"/>
  <c r="G2431" i="5"/>
  <c r="F2431" i="5"/>
  <c r="AD2430" i="5"/>
  <c r="AC2430" i="5"/>
  <c r="X2430" i="5"/>
  <c r="T2430" i="5"/>
  <c r="S2430" i="5"/>
  <c r="R2430" i="5"/>
  <c r="J2430" i="5"/>
  <c r="I2430" i="5"/>
  <c r="H2430" i="5"/>
  <c r="G2430" i="5"/>
  <c r="F2430" i="5"/>
  <c r="AD2429" i="5"/>
  <c r="AC2429" i="5"/>
  <c r="X2429" i="5"/>
  <c r="T2429" i="5"/>
  <c r="S2429" i="5"/>
  <c r="R2429" i="5"/>
  <c r="J2429" i="5"/>
  <c r="I2429" i="5"/>
  <c r="H2429" i="5"/>
  <c r="G2429" i="5"/>
  <c r="F2429" i="5"/>
  <c r="AD2428" i="5"/>
  <c r="AC2428" i="5"/>
  <c r="X2428" i="5"/>
  <c r="T2428" i="5"/>
  <c r="S2428" i="5"/>
  <c r="R2428" i="5"/>
  <c r="J2428" i="5"/>
  <c r="I2428" i="5"/>
  <c r="H2428" i="5"/>
  <c r="G2428" i="5"/>
  <c r="F2428" i="5"/>
  <c r="AD2427" i="5"/>
  <c r="AC2427" i="5"/>
  <c r="X2427" i="5"/>
  <c r="T2427" i="5"/>
  <c r="S2427" i="5"/>
  <c r="R2427" i="5"/>
  <c r="J2427" i="5"/>
  <c r="I2427" i="5"/>
  <c r="H2427" i="5"/>
  <c r="G2427" i="5"/>
  <c r="F2427" i="5"/>
  <c r="AD2426" i="5"/>
  <c r="AC2426" i="5"/>
  <c r="X2426" i="5"/>
  <c r="T2426" i="5"/>
  <c r="S2426" i="5"/>
  <c r="R2426" i="5"/>
  <c r="J2426" i="5"/>
  <c r="I2426" i="5"/>
  <c r="H2426" i="5"/>
  <c r="G2426" i="5"/>
  <c r="F2426" i="5"/>
  <c r="AD2425" i="5"/>
  <c r="AC2425" i="5"/>
  <c r="X2425" i="5"/>
  <c r="T2425" i="5"/>
  <c r="S2425" i="5"/>
  <c r="R2425" i="5"/>
  <c r="J2425" i="5"/>
  <c r="I2425" i="5"/>
  <c r="H2425" i="5"/>
  <c r="G2425" i="5"/>
  <c r="F2425" i="5"/>
  <c r="AD2424" i="5"/>
  <c r="AC2424" i="5"/>
  <c r="X2424" i="5"/>
  <c r="T2424" i="5"/>
  <c r="S2424" i="5"/>
  <c r="R2424" i="5"/>
  <c r="J2424" i="5"/>
  <c r="I2424" i="5"/>
  <c r="H2424" i="5"/>
  <c r="G2424" i="5"/>
  <c r="F2424" i="5"/>
  <c r="AD2423" i="5"/>
  <c r="AC2423" i="5"/>
  <c r="X2423" i="5"/>
  <c r="T2423" i="5"/>
  <c r="S2423" i="5"/>
  <c r="R2423" i="5"/>
  <c r="J2423" i="5"/>
  <c r="I2423" i="5"/>
  <c r="H2423" i="5"/>
  <c r="G2423" i="5"/>
  <c r="F2423" i="5"/>
  <c r="AD2422" i="5"/>
  <c r="AC2422" i="5"/>
  <c r="X2422" i="5"/>
  <c r="T2422" i="5"/>
  <c r="S2422" i="5"/>
  <c r="R2422" i="5"/>
  <c r="J2422" i="5"/>
  <c r="I2422" i="5"/>
  <c r="H2422" i="5"/>
  <c r="G2422" i="5"/>
  <c r="F2422" i="5"/>
  <c r="AD2421" i="5"/>
  <c r="AC2421" i="5"/>
  <c r="X2421" i="5"/>
  <c r="T2421" i="5"/>
  <c r="S2421" i="5"/>
  <c r="R2421" i="5"/>
  <c r="J2421" i="5"/>
  <c r="I2421" i="5"/>
  <c r="H2421" i="5"/>
  <c r="G2421" i="5"/>
  <c r="F2421" i="5"/>
  <c r="AD2420" i="5"/>
  <c r="AC2420" i="5"/>
  <c r="X2420" i="5"/>
  <c r="T2420" i="5"/>
  <c r="S2420" i="5"/>
  <c r="R2420" i="5"/>
  <c r="J2420" i="5"/>
  <c r="I2420" i="5"/>
  <c r="H2420" i="5"/>
  <c r="G2420" i="5"/>
  <c r="F2420" i="5"/>
  <c r="AD2419" i="5"/>
  <c r="AC2419" i="5"/>
  <c r="X2419" i="5"/>
  <c r="T2419" i="5"/>
  <c r="S2419" i="5"/>
  <c r="R2419" i="5"/>
  <c r="J2419" i="5"/>
  <c r="I2419" i="5"/>
  <c r="H2419" i="5"/>
  <c r="G2419" i="5"/>
  <c r="F2419" i="5"/>
  <c r="AD2418" i="5"/>
  <c r="AC2418" i="5"/>
  <c r="X2418" i="5"/>
  <c r="T2418" i="5"/>
  <c r="S2418" i="5"/>
  <c r="R2418" i="5"/>
  <c r="J2418" i="5"/>
  <c r="I2418" i="5"/>
  <c r="H2418" i="5"/>
  <c r="G2418" i="5"/>
  <c r="F2418" i="5"/>
  <c r="AD2417" i="5"/>
  <c r="AC2417" i="5"/>
  <c r="X2417" i="5"/>
  <c r="T2417" i="5"/>
  <c r="S2417" i="5"/>
  <c r="R2417" i="5"/>
  <c r="J2417" i="5"/>
  <c r="I2417" i="5"/>
  <c r="H2417" i="5"/>
  <c r="G2417" i="5"/>
  <c r="F2417" i="5"/>
  <c r="AD2416" i="5"/>
  <c r="AC2416" i="5"/>
  <c r="X2416" i="5"/>
  <c r="T2416" i="5"/>
  <c r="S2416" i="5"/>
  <c r="R2416" i="5"/>
  <c r="J2416" i="5"/>
  <c r="I2416" i="5"/>
  <c r="H2416" i="5"/>
  <c r="G2416" i="5"/>
  <c r="F2416" i="5"/>
  <c r="AD2415" i="5"/>
  <c r="AC2415" i="5"/>
  <c r="X2415" i="5"/>
  <c r="T2415" i="5"/>
  <c r="S2415" i="5"/>
  <c r="R2415" i="5"/>
  <c r="J2415" i="5"/>
  <c r="I2415" i="5"/>
  <c r="H2415" i="5"/>
  <c r="G2415" i="5"/>
  <c r="F2415" i="5"/>
  <c r="AD2414" i="5"/>
  <c r="AC2414" i="5"/>
  <c r="X2414" i="5"/>
  <c r="T2414" i="5"/>
  <c r="S2414" i="5"/>
  <c r="R2414" i="5"/>
  <c r="J2414" i="5"/>
  <c r="I2414" i="5"/>
  <c r="H2414" i="5"/>
  <c r="G2414" i="5"/>
  <c r="F2414" i="5"/>
  <c r="AD2413" i="5"/>
  <c r="AC2413" i="5"/>
  <c r="X2413" i="5"/>
  <c r="T2413" i="5"/>
  <c r="S2413" i="5"/>
  <c r="R2413" i="5"/>
  <c r="J2413" i="5"/>
  <c r="I2413" i="5"/>
  <c r="H2413" i="5"/>
  <c r="G2413" i="5"/>
  <c r="F2413" i="5"/>
  <c r="AD2412" i="5"/>
  <c r="AC2412" i="5"/>
  <c r="X2412" i="5"/>
  <c r="T2412" i="5"/>
  <c r="S2412" i="5"/>
  <c r="R2412" i="5"/>
  <c r="J2412" i="5"/>
  <c r="I2412" i="5"/>
  <c r="H2412" i="5"/>
  <c r="G2412" i="5"/>
  <c r="F2412" i="5"/>
  <c r="AD2411" i="5"/>
  <c r="AC2411" i="5"/>
  <c r="X2411" i="5"/>
  <c r="T2411" i="5"/>
  <c r="S2411" i="5"/>
  <c r="R2411" i="5"/>
  <c r="J2411" i="5"/>
  <c r="I2411" i="5"/>
  <c r="H2411" i="5"/>
  <c r="G2411" i="5"/>
  <c r="F2411" i="5"/>
  <c r="AD2410" i="5"/>
  <c r="AC2410" i="5"/>
  <c r="X2410" i="5"/>
  <c r="T2410" i="5"/>
  <c r="S2410" i="5"/>
  <c r="R2410" i="5"/>
  <c r="J2410" i="5"/>
  <c r="I2410" i="5"/>
  <c r="H2410" i="5"/>
  <c r="G2410" i="5"/>
  <c r="F2410" i="5"/>
  <c r="AD2409" i="5"/>
  <c r="AC2409" i="5"/>
  <c r="X2409" i="5"/>
  <c r="T2409" i="5"/>
  <c r="S2409" i="5"/>
  <c r="R2409" i="5"/>
  <c r="J2409" i="5"/>
  <c r="I2409" i="5"/>
  <c r="H2409" i="5"/>
  <c r="G2409" i="5"/>
  <c r="F2409" i="5"/>
  <c r="AD2408" i="5"/>
  <c r="AC2408" i="5"/>
  <c r="X2408" i="5"/>
  <c r="T2408" i="5"/>
  <c r="S2408" i="5"/>
  <c r="R2408" i="5"/>
  <c r="J2408" i="5"/>
  <c r="I2408" i="5"/>
  <c r="H2408" i="5"/>
  <c r="G2408" i="5"/>
  <c r="F2408" i="5"/>
  <c r="AD2407" i="5"/>
  <c r="AC2407" i="5"/>
  <c r="X2407" i="5"/>
  <c r="T2407" i="5"/>
  <c r="S2407" i="5"/>
  <c r="R2407" i="5"/>
  <c r="J2407" i="5"/>
  <c r="I2407" i="5"/>
  <c r="H2407" i="5"/>
  <c r="G2407" i="5"/>
  <c r="F2407" i="5"/>
  <c r="AD2406" i="5"/>
  <c r="AC2406" i="5"/>
  <c r="X2406" i="5"/>
  <c r="T2406" i="5"/>
  <c r="S2406" i="5"/>
  <c r="R2406" i="5"/>
  <c r="J2406" i="5"/>
  <c r="I2406" i="5"/>
  <c r="H2406" i="5"/>
  <c r="G2406" i="5"/>
  <c r="F2406" i="5"/>
  <c r="AD2405" i="5"/>
  <c r="AC2405" i="5"/>
  <c r="X2405" i="5"/>
  <c r="T2405" i="5"/>
  <c r="S2405" i="5"/>
  <c r="R2405" i="5"/>
  <c r="J2405" i="5"/>
  <c r="I2405" i="5"/>
  <c r="H2405" i="5"/>
  <c r="G2405" i="5"/>
  <c r="F2405" i="5"/>
  <c r="AD2404" i="5"/>
  <c r="AC2404" i="5"/>
  <c r="X2404" i="5"/>
  <c r="T2404" i="5"/>
  <c r="S2404" i="5"/>
  <c r="R2404" i="5"/>
  <c r="J2404" i="5"/>
  <c r="I2404" i="5"/>
  <c r="H2404" i="5"/>
  <c r="G2404" i="5"/>
  <c r="F2404" i="5"/>
  <c r="AD2403" i="5"/>
  <c r="AC2403" i="5"/>
  <c r="X2403" i="5"/>
  <c r="T2403" i="5"/>
  <c r="S2403" i="5"/>
  <c r="R2403" i="5"/>
  <c r="J2403" i="5"/>
  <c r="I2403" i="5"/>
  <c r="H2403" i="5"/>
  <c r="G2403" i="5"/>
  <c r="F2403" i="5"/>
  <c r="AD2402" i="5"/>
  <c r="AC2402" i="5"/>
  <c r="X2402" i="5"/>
  <c r="T2402" i="5"/>
  <c r="S2402" i="5"/>
  <c r="R2402" i="5"/>
  <c r="J2402" i="5"/>
  <c r="I2402" i="5"/>
  <c r="H2402" i="5"/>
  <c r="G2402" i="5"/>
  <c r="F2402" i="5"/>
  <c r="AD2401" i="5"/>
  <c r="AC2401" i="5"/>
  <c r="X2401" i="5"/>
  <c r="T2401" i="5"/>
  <c r="S2401" i="5"/>
  <c r="R2401" i="5"/>
  <c r="J2401" i="5"/>
  <c r="I2401" i="5"/>
  <c r="H2401" i="5"/>
  <c r="G2401" i="5"/>
  <c r="F2401" i="5"/>
  <c r="AD2400" i="5"/>
  <c r="AC2400" i="5"/>
  <c r="X2400" i="5"/>
  <c r="T2400" i="5"/>
  <c r="S2400" i="5"/>
  <c r="R2400" i="5"/>
  <c r="J2400" i="5"/>
  <c r="I2400" i="5"/>
  <c r="H2400" i="5"/>
  <c r="G2400" i="5"/>
  <c r="F2400" i="5"/>
  <c r="AD2399" i="5"/>
  <c r="AC2399" i="5"/>
  <c r="X2399" i="5"/>
  <c r="T2399" i="5"/>
  <c r="S2399" i="5"/>
  <c r="R2399" i="5"/>
  <c r="J2399" i="5"/>
  <c r="I2399" i="5"/>
  <c r="H2399" i="5"/>
  <c r="G2399" i="5"/>
  <c r="F2399" i="5"/>
  <c r="AD2398" i="5"/>
  <c r="AC2398" i="5"/>
  <c r="X2398" i="5"/>
  <c r="T2398" i="5"/>
  <c r="S2398" i="5"/>
  <c r="R2398" i="5"/>
  <c r="J2398" i="5"/>
  <c r="I2398" i="5"/>
  <c r="H2398" i="5"/>
  <c r="G2398" i="5"/>
  <c r="F2398" i="5"/>
  <c r="AD2397" i="5"/>
  <c r="AC2397" i="5"/>
  <c r="X2397" i="5"/>
  <c r="T2397" i="5"/>
  <c r="S2397" i="5"/>
  <c r="R2397" i="5"/>
  <c r="J2397" i="5"/>
  <c r="I2397" i="5"/>
  <c r="H2397" i="5"/>
  <c r="G2397" i="5"/>
  <c r="F2397" i="5"/>
  <c r="AD2396" i="5"/>
  <c r="AC2396" i="5"/>
  <c r="X2396" i="5"/>
  <c r="T2396" i="5"/>
  <c r="S2396" i="5"/>
  <c r="R2396" i="5"/>
  <c r="J2396" i="5"/>
  <c r="I2396" i="5"/>
  <c r="H2396" i="5"/>
  <c r="G2396" i="5"/>
  <c r="F2396" i="5"/>
  <c r="AD2395" i="5"/>
  <c r="AC2395" i="5"/>
  <c r="X2395" i="5"/>
  <c r="T2395" i="5"/>
  <c r="S2395" i="5"/>
  <c r="R2395" i="5"/>
  <c r="J2395" i="5"/>
  <c r="I2395" i="5"/>
  <c r="H2395" i="5"/>
  <c r="G2395" i="5"/>
  <c r="F2395" i="5"/>
  <c r="AD2394" i="5"/>
  <c r="AC2394" i="5"/>
  <c r="X2394" i="5"/>
  <c r="T2394" i="5"/>
  <c r="S2394" i="5"/>
  <c r="R2394" i="5"/>
  <c r="J2394" i="5"/>
  <c r="I2394" i="5"/>
  <c r="H2394" i="5"/>
  <c r="G2394" i="5"/>
  <c r="F2394" i="5"/>
  <c r="AD2393" i="5"/>
  <c r="AC2393" i="5"/>
  <c r="X2393" i="5"/>
  <c r="T2393" i="5"/>
  <c r="S2393" i="5"/>
  <c r="R2393" i="5"/>
  <c r="J2393" i="5"/>
  <c r="I2393" i="5"/>
  <c r="H2393" i="5"/>
  <c r="G2393" i="5"/>
  <c r="F2393" i="5"/>
  <c r="AD2392" i="5"/>
  <c r="AC2392" i="5"/>
  <c r="X2392" i="5"/>
  <c r="T2392" i="5"/>
  <c r="S2392" i="5"/>
  <c r="R2392" i="5"/>
  <c r="J2392" i="5"/>
  <c r="I2392" i="5"/>
  <c r="H2392" i="5"/>
  <c r="G2392" i="5"/>
  <c r="F2392" i="5"/>
  <c r="AD2391" i="5"/>
  <c r="AC2391" i="5"/>
  <c r="X2391" i="5"/>
  <c r="T2391" i="5"/>
  <c r="S2391" i="5"/>
  <c r="R2391" i="5"/>
  <c r="J2391" i="5"/>
  <c r="I2391" i="5"/>
  <c r="H2391" i="5"/>
  <c r="G2391" i="5"/>
  <c r="F2391" i="5"/>
  <c r="AD2390" i="5"/>
  <c r="AC2390" i="5"/>
  <c r="X2390" i="5"/>
  <c r="T2390" i="5"/>
  <c r="S2390" i="5"/>
  <c r="R2390" i="5"/>
  <c r="J2390" i="5"/>
  <c r="I2390" i="5"/>
  <c r="H2390" i="5"/>
  <c r="G2390" i="5"/>
  <c r="F2390" i="5"/>
  <c r="AD2389" i="5"/>
  <c r="AC2389" i="5"/>
  <c r="X2389" i="5"/>
  <c r="T2389" i="5"/>
  <c r="S2389" i="5"/>
  <c r="R2389" i="5"/>
  <c r="J2389" i="5"/>
  <c r="I2389" i="5"/>
  <c r="H2389" i="5"/>
  <c r="G2389" i="5"/>
  <c r="F2389" i="5"/>
  <c r="AD2388" i="5"/>
  <c r="AC2388" i="5"/>
  <c r="X2388" i="5"/>
  <c r="T2388" i="5"/>
  <c r="S2388" i="5"/>
  <c r="R2388" i="5"/>
  <c r="J2388" i="5"/>
  <c r="I2388" i="5"/>
  <c r="H2388" i="5"/>
  <c r="G2388" i="5"/>
  <c r="F2388" i="5"/>
  <c r="AD2387" i="5"/>
  <c r="AC2387" i="5"/>
  <c r="X2387" i="5"/>
  <c r="T2387" i="5"/>
  <c r="S2387" i="5"/>
  <c r="R2387" i="5"/>
  <c r="J2387" i="5"/>
  <c r="I2387" i="5"/>
  <c r="H2387" i="5"/>
  <c r="G2387" i="5"/>
  <c r="F2387" i="5"/>
  <c r="AD2386" i="5"/>
  <c r="AC2386" i="5"/>
  <c r="X2386" i="5"/>
  <c r="T2386" i="5"/>
  <c r="S2386" i="5"/>
  <c r="R2386" i="5"/>
  <c r="J2386" i="5"/>
  <c r="I2386" i="5"/>
  <c r="H2386" i="5"/>
  <c r="G2386" i="5"/>
  <c r="F2386" i="5"/>
  <c r="AD2385" i="5"/>
  <c r="AC2385" i="5"/>
  <c r="X2385" i="5"/>
  <c r="T2385" i="5"/>
  <c r="S2385" i="5"/>
  <c r="R2385" i="5"/>
  <c r="J2385" i="5"/>
  <c r="I2385" i="5"/>
  <c r="H2385" i="5"/>
  <c r="G2385" i="5"/>
  <c r="F2385" i="5"/>
  <c r="AD2384" i="5"/>
  <c r="AC2384" i="5"/>
  <c r="X2384" i="5"/>
  <c r="T2384" i="5"/>
  <c r="S2384" i="5"/>
  <c r="R2384" i="5"/>
  <c r="J2384" i="5"/>
  <c r="I2384" i="5"/>
  <c r="H2384" i="5"/>
  <c r="G2384" i="5"/>
  <c r="F2384" i="5"/>
  <c r="AD2383" i="5"/>
  <c r="AC2383" i="5"/>
  <c r="X2383" i="5"/>
  <c r="T2383" i="5"/>
  <c r="S2383" i="5"/>
  <c r="R2383" i="5"/>
  <c r="J2383" i="5"/>
  <c r="I2383" i="5"/>
  <c r="H2383" i="5"/>
  <c r="G2383" i="5"/>
  <c r="F2383" i="5"/>
  <c r="AD2382" i="5"/>
  <c r="AC2382" i="5"/>
  <c r="X2382" i="5"/>
  <c r="T2382" i="5"/>
  <c r="S2382" i="5"/>
  <c r="R2382" i="5"/>
  <c r="J2382" i="5"/>
  <c r="I2382" i="5"/>
  <c r="H2382" i="5"/>
  <c r="G2382" i="5"/>
  <c r="F2382" i="5"/>
  <c r="AD2381" i="5"/>
  <c r="AC2381" i="5"/>
  <c r="X2381" i="5"/>
  <c r="T2381" i="5"/>
  <c r="S2381" i="5"/>
  <c r="R2381" i="5"/>
  <c r="J2381" i="5"/>
  <c r="I2381" i="5"/>
  <c r="H2381" i="5"/>
  <c r="G2381" i="5"/>
  <c r="F2381" i="5"/>
  <c r="AD2380" i="5"/>
  <c r="AC2380" i="5"/>
  <c r="X2380" i="5"/>
  <c r="T2380" i="5"/>
  <c r="S2380" i="5"/>
  <c r="R2380" i="5"/>
  <c r="J2380" i="5"/>
  <c r="I2380" i="5"/>
  <c r="H2380" i="5"/>
  <c r="G2380" i="5"/>
  <c r="F2380" i="5"/>
  <c r="AD2379" i="5"/>
  <c r="AC2379" i="5"/>
  <c r="X2379" i="5"/>
  <c r="T2379" i="5"/>
  <c r="S2379" i="5"/>
  <c r="R2379" i="5"/>
  <c r="J2379" i="5"/>
  <c r="I2379" i="5"/>
  <c r="H2379" i="5"/>
  <c r="G2379" i="5"/>
  <c r="F2379" i="5"/>
  <c r="AD2378" i="5"/>
  <c r="AC2378" i="5"/>
  <c r="X2378" i="5"/>
  <c r="T2378" i="5"/>
  <c r="S2378" i="5"/>
  <c r="R2378" i="5"/>
  <c r="J2378" i="5"/>
  <c r="I2378" i="5"/>
  <c r="H2378" i="5"/>
  <c r="G2378" i="5"/>
  <c r="F2378" i="5"/>
  <c r="AD2377" i="5"/>
  <c r="AC2377" i="5"/>
  <c r="X2377" i="5"/>
  <c r="T2377" i="5"/>
  <c r="S2377" i="5"/>
  <c r="R2377" i="5"/>
  <c r="J2377" i="5"/>
  <c r="I2377" i="5"/>
  <c r="H2377" i="5"/>
  <c r="G2377" i="5"/>
  <c r="F2377" i="5"/>
  <c r="AD2376" i="5"/>
  <c r="AC2376" i="5"/>
  <c r="X2376" i="5"/>
  <c r="T2376" i="5"/>
  <c r="S2376" i="5"/>
  <c r="R2376" i="5"/>
  <c r="J2376" i="5"/>
  <c r="I2376" i="5"/>
  <c r="H2376" i="5"/>
  <c r="G2376" i="5"/>
  <c r="F2376" i="5"/>
  <c r="AD2375" i="5"/>
  <c r="AC2375" i="5"/>
  <c r="X2375" i="5"/>
  <c r="T2375" i="5"/>
  <c r="S2375" i="5"/>
  <c r="R2375" i="5"/>
  <c r="J2375" i="5"/>
  <c r="I2375" i="5"/>
  <c r="H2375" i="5"/>
  <c r="G2375" i="5"/>
  <c r="F2375" i="5"/>
  <c r="AD2374" i="5"/>
  <c r="AC2374" i="5"/>
  <c r="X2374" i="5"/>
  <c r="T2374" i="5"/>
  <c r="S2374" i="5"/>
  <c r="R2374" i="5"/>
  <c r="J2374" i="5"/>
  <c r="I2374" i="5"/>
  <c r="H2374" i="5"/>
  <c r="G2374" i="5"/>
  <c r="F2374" i="5"/>
  <c r="AD2373" i="5"/>
  <c r="AC2373" i="5"/>
  <c r="X2373" i="5"/>
  <c r="T2373" i="5"/>
  <c r="S2373" i="5"/>
  <c r="R2373" i="5"/>
  <c r="J2373" i="5"/>
  <c r="I2373" i="5"/>
  <c r="H2373" i="5"/>
  <c r="G2373" i="5"/>
  <c r="F2373" i="5"/>
  <c r="AD2372" i="5"/>
  <c r="AC2372" i="5"/>
  <c r="X2372" i="5"/>
  <c r="T2372" i="5"/>
  <c r="S2372" i="5"/>
  <c r="R2372" i="5"/>
  <c r="J2372" i="5"/>
  <c r="I2372" i="5"/>
  <c r="H2372" i="5"/>
  <c r="G2372" i="5"/>
  <c r="F2372" i="5"/>
  <c r="AD2371" i="5"/>
  <c r="AC2371" i="5"/>
  <c r="X2371" i="5"/>
  <c r="T2371" i="5"/>
  <c r="S2371" i="5"/>
  <c r="R2371" i="5"/>
  <c r="J2371" i="5"/>
  <c r="I2371" i="5"/>
  <c r="H2371" i="5"/>
  <c r="G2371" i="5"/>
  <c r="F2371" i="5"/>
  <c r="AD2370" i="5"/>
  <c r="AC2370" i="5"/>
  <c r="X2370" i="5"/>
  <c r="T2370" i="5"/>
  <c r="S2370" i="5"/>
  <c r="R2370" i="5"/>
  <c r="J2370" i="5"/>
  <c r="I2370" i="5"/>
  <c r="H2370" i="5"/>
  <c r="G2370" i="5"/>
  <c r="F2370" i="5"/>
  <c r="AD2369" i="5"/>
  <c r="AC2369" i="5"/>
  <c r="X2369" i="5"/>
  <c r="T2369" i="5"/>
  <c r="S2369" i="5"/>
  <c r="R2369" i="5"/>
  <c r="J2369" i="5"/>
  <c r="I2369" i="5"/>
  <c r="H2369" i="5"/>
  <c r="G2369" i="5"/>
  <c r="F2369" i="5"/>
  <c r="AD2368" i="5"/>
  <c r="AC2368" i="5"/>
  <c r="X2368" i="5"/>
  <c r="T2368" i="5"/>
  <c r="S2368" i="5"/>
  <c r="R2368" i="5"/>
  <c r="J2368" i="5"/>
  <c r="I2368" i="5"/>
  <c r="H2368" i="5"/>
  <c r="G2368" i="5"/>
  <c r="F2368" i="5"/>
  <c r="AD2367" i="5"/>
  <c r="AC2367" i="5"/>
  <c r="X2367" i="5"/>
  <c r="T2367" i="5"/>
  <c r="S2367" i="5"/>
  <c r="R2367" i="5"/>
  <c r="J2367" i="5"/>
  <c r="I2367" i="5"/>
  <c r="H2367" i="5"/>
  <c r="G2367" i="5"/>
  <c r="F2367" i="5"/>
  <c r="AD2366" i="5"/>
  <c r="AC2366" i="5"/>
  <c r="X2366" i="5"/>
  <c r="T2366" i="5"/>
  <c r="S2366" i="5"/>
  <c r="R2366" i="5"/>
  <c r="J2366" i="5"/>
  <c r="I2366" i="5"/>
  <c r="H2366" i="5"/>
  <c r="G2366" i="5"/>
  <c r="F2366" i="5"/>
  <c r="AD2365" i="5"/>
  <c r="AC2365" i="5"/>
  <c r="X2365" i="5"/>
  <c r="T2365" i="5"/>
  <c r="S2365" i="5"/>
  <c r="R2365" i="5"/>
  <c r="J2365" i="5"/>
  <c r="I2365" i="5"/>
  <c r="H2365" i="5"/>
  <c r="G2365" i="5"/>
  <c r="F2365" i="5"/>
  <c r="AD2364" i="5"/>
  <c r="AC2364" i="5"/>
  <c r="X2364" i="5"/>
  <c r="T2364" i="5"/>
  <c r="S2364" i="5"/>
  <c r="R2364" i="5"/>
  <c r="J2364" i="5"/>
  <c r="I2364" i="5"/>
  <c r="H2364" i="5"/>
  <c r="G2364" i="5"/>
  <c r="F2364" i="5"/>
  <c r="AD2363" i="5"/>
  <c r="AC2363" i="5"/>
  <c r="X2363" i="5"/>
  <c r="T2363" i="5"/>
  <c r="S2363" i="5"/>
  <c r="R2363" i="5"/>
  <c r="J2363" i="5"/>
  <c r="I2363" i="5"/>
  <c r="H2363" i="5"/>
  <c r="G2363" i="5"/>
  <c r="F2363" i="5"/>
  <c r="AD2362" i="5"/>
  <c r="AC2362" i="5"/>
  <c r="X2362" i="5"/>
  <c r="T2362" i="5"/>
  <c r="S2362" i="5"/>
  <c r="R2362" i="5"/>
  <c r="J2362" i="5"/>
  <c r="I2362" i="5"/>
  <c r="H2362" i="5"/>
  <c r="G2362" i="5"/>
  <c r="F2362" i="5"/>
  <c r="AD2361" i="5"/>
  <c r="AC2361" i="5"/>
  <c r="X2361" i="5"/>
  <c r="T2361" i="5"/>
  <c r="S2361" i="5"/>
  <c r="R2361" i="5"/>
  <c r="J2361" i="5"/>
  <c r="I2361" i="5"/>
  <c r="H2361" i="5"/>
  <c r="G2361" i="5"/>
  <c r="F2361" i="5"/>
  <c r="AD2360" i="5"/>
  <c r="AC2360" i="5"/>
  <c r="X2360" i="5"/>
  <c r="T2360" i="5"/>
  <c r="S2360" i="5"/>
  <c r="R2360" i="5"/>
  <c r="J2360" i="5"/>
  <c r="I2360" i="5"/>
  <c r="H2360" i="5"/>
  <c r="G2360" i="5"/>
  <c r="F2360" i="5"/>
  <c r="AD2359" i="5"/>
  <c r="AC2359" i="5"/>
  <c r="X2359" i="5"/>
  <c r="T2359" i="5"/>
  <c r="S2359" i="5"/>
  <c r="R2359" i="5"/>
  <c r="J2359" i="5"/>
  <c r="I2359" i="5"/>
  <c r="H2359" i="5"/>
  <c r="G2359" i="5"/>
  <c r="F2359" i="5"/>
  <c r="AD2358" i="5"/>
  <c r="AC2358" i="5"/>
  <c r="X2358" i="5"/>
  <c r="T2358" i="5"/>
  <c r="S2358" i="5"/>
  <c r="R2358" i="5"/>
  <c r="J2358" i="5"/>
  <c r="I2358" i="5"/>
  <c r="H2358" i="5"/>
  <c r="G2358" i="5"/>
  <c r="F2358" i="5"/>
  <c r="AD2357" i="5"/>
  <c r="AC2357" i="5"/>
  <c r="X2357" i="5"/>
  <c r="T2357" i="5"/>
  <c r="S2357" i="5"/>
  <c r="R2357" i="5"/>
  <c r="J2357" i="5"/>
  <c r="I2357" i="5"/>
  <c r="H2357" i="5"/>
  <c r="G2357" i="5"/>
  <c r="F2357" i="5"/>
  <c r="AD2356" i="5"/>
  <c r="AC2356" i="5"/>
  <c r="X2356" i="5"/>
  <c r="T2356" i="5"/>
  <c r="S2356" i="5"/>
  <c r="R2356" i="5"/>
  <c r="J2356" i="5"/>
  <c r="I2356" i="5"/>
  <c r="H2356" i="5"/>
  <c r="G2356" i="5"/>
  <c r="F2356" i="5"/>
  <c r="AD2355" i="5"/>
  <c r="AC2355" i="5"/>
  <c r="X2355" i="5"/>
  <c r="T2355" i="5"/>
  <c r="S2355" i="5"/>
  <c r="R2355" i="5"/>
  <c r="J2355" i="5"/>
  <c r="I2355" i="5"/>
  <c r="H2355" i="5"/>
  <c r="G2355" i="5"/>
  <c r="F2355" i="5"/>
  <c r="AD2354" i="5"/>
  <c r="AC2354" i="5"/>
  <c r="X2354" i="5"/>
  <c r="T2354" i="5"/>
  <c r="S2354" i="5"/>
  <c r="R2354" i="5"/>
  <c r="J2354" i="5"/>
  <c r="I2354" i="5"/>
  <c r="H2354" i="5"/>
  <c r="G2354" i="5"/>
  <c r="F2354" i="5"/>
  <c r="AD2353" i="5"/>
  <c r="AC2353" i="5"/>
  <c r="X2353" i="5"/>
  <c r="T2353" i="5"/>
  <c r="S2353" i="5"/>
  <c r="R2353" i="5"/>
  <c r="J2353" i="5"/>
  <c r="I2353" i="5"/>
  <c r="H2353" i="5"/>
  <c r="G2353" i="5"/>
  <c r="F2353" i="5"/>
  <c r="AD2352" i="5"/>
  <c r="AC2352" i="5"/>
  <c r="X2352" i="5"/>
  <c r="T2352" i="5"/>
  <c r="S2352" i="5"/>
  <c r="R2352" i="5"/>
  <c r="J2352" i="5"/>
  <c r="I2352" i="5"/>
  <c r="H2352" i="5"/>
  <c r="G2352" i="5"/>
  <c r="F2352" i="5"/>
  <c r="AD2351" i="5"/>
  <c r="AC2351" i="5"/>
  <c r="X2351" i="5"/>
  <c r="T2351" i="5"/>
  <c r="S2351" i="5"/>
  <c r="R2351" i="5"/>
  <c r="J2351" i="5"/>
  <c r="I2351" i="5"/>
  <c r="H2351" i="5"/>
  <c r="G2351" i="5"/>
  <c r="F2351" i="5"/>
  <c r="AD2350" i="5"/>
  <c r="AC2350" i="5"/>
  <c r="X2350" i="5"/>
  <c r="T2350" i="5"/>
  <c r="S2350" i="5"/>
  <c r="R2350" i="5"/>
  <c r="J2350" i="5"/>
  <c r="I2350" i="5"/>
  <c r="H2350" i="5"/>
  <c r="G2350" i="5"/>
  <c r="F2350" i="5"/>
  <c r="AD2349" i="5"/>
  <c r="AC2349" i="5"/>
  <c r="X2349" i="5"/>
  <c r="T2349" i="5"/>
  <c r="S2349" i="5"/>
  <c r="R2349" i="5"/>
  <c r="J2349" i="5"/>
  <c r="I2349" i="5"/>
  <c r="H2349" i="5"/>
  <c r="G2349" i="5"/>
  <c r="F2349" i="5"/>
  <c r="AD2348" i="5"/>
  <c r="AC2348" i="5"/>
  <c r="X2348" i="5"/>
  <c r="T2348" i="5"/>
  <c r="S2348" i="5"/>
  <c r="R2348" i="5"/>
  <c r="J2348" i="5"/>
  <c r="I2348" i="5"/>
  <c r="H2348" i="5"/>
  <c r="G2348" i="5"/>
  <c r="F2348" i="5"/>
  <c r="AD2347" i="5"/>
  <c r="AC2347" i="5"/>
  <c r="X2347" i="5"/>
  <c r="T2347" i="5"/>
  <c r="S2347" i="5"/>
  <c r="R2347" i="5"/>
  <c r="J2347" i="5"/>
  <c r="I2347" i="5"/>
  <c r="H2347" i="5"/>
  <c r="G2347" i="5"/>
  <c r="F2347" i="5"/>
  <c r="AD2346" i="5"/>
  <c r="AC2346" i="5"/>
  <c r="X2346" i="5"/>
  <c r="T2346" i="5"/>
  <c r="S2346" i="5"/>
  <c r="R2346" i="5"/>
  <c r="J2346" i="5"/>
  <c r="I2346" i="5"/>
  <c r="H2346" i="5"/>
  <c r="G2346" i="5"/>
  <c r="F2346" i="5"/>
  <c r="AD2345" i="5"/>
  <c r="AC2345" i="5"/>
  <c r="X2345" i="5"/>
  <c r="T2345" i="5"/>
  <c r="S2345" i="5"/>
  <c r="R2345" i="5"/>
  <c r="J2345" i="5"/>
  <c r="I2345" i="5"/>
  <c r="H2345" i="5"/>
  <c r="G2345" i="5"/>
  <c r="F2345" i="5"/>
  <c r="AD2344" i="5"/>
  <c r="AC2344" i="5"/>
  <c r="X2344" i="5"/>
  <c r="T2344" i="5"/>
  <c r="S2344" i="5"/>
  <c r="R2344" i="5"/>
  <c r="J2344" i="5"/>
  <c r="I2344" i="5"/>
  <c r="H2344" i="5"/>
  <c r="G2344" i="5"/>
  <c r="F2344" i="5"/>
  <c r="AD2343" i="5"/>
  <c r="AC2343" i="5"/>
  <c r="X2343" i="5"/>
  <c r="T2343" i="5"/>
  <c r="S2343" i="5"/>
  <c r="R2343" i="5"/>
  <c r="J2343" i="5"/>
  <c r="I2343" i="5"/>
  <c r="H2343" i="5"/>
  <c r="G2343" i="5"/>
  <c r="F2343" i="5"/>
  <c r="AD2342" i="5"/>
  <c r="AC2342" i="5"/>
  <c r="X2342" i="5"/>
  <c r="T2342" i="5"/>
  <c r="S2342" i="5"/>
  <c r="R2342" i="5"/>
  <c r="J2342" i="5"/>
  <c r="I2342" i="5"/>
  <c r="H2342" i="5"/>
  <c r="G2342" i="5"/>
  <c r="F2342" i="5"/>
  <c r="AD2341" i="5"/>
  <c r="AC2341" i="5"/>
  <c r="X2341" i="5"/>
  <c r="T2341" i="5"/>
  <c r="S2341" i="5"/>
  <c r="R2341" i="5"/>
  <c r="J2341" i="5"/>
  <c r="I2341" i="5"/>
  <c r="H2341" i="5"/>
  <c r="G2341" i="5"/>
  <c r="F2341" i="5"/>
  <c r="AD2340" i="5"/>
  <c r="AC2340" i="5"/>
  <c r="X2340" i="5"/>
  <c r="T2340" i="5"/>
  <c r="S2340" i="5"/>
  <c r="R2340" i="5"/>
  <c r="J2340" i="5"/>
  <c r="I2340" i="5"/>
  <c r="H2340" i="5"/>
  <c r="G2340" i="5"/>
  <c r="F2340" i="5"/>
  <c r="AD2339" i="5"/>
  <c r="AC2339" i="5"/>
  <c r="X2339" i="5"/>
  <c r="T2339" i="5"/>
  <c r="S2339" i="5"/>
  <c r="R2339" i="5"/>
  <c r="J2339" i="5"/>
  <c r="I2339" i="5"/>
  <c r="H2339" i="5"/>
  <c r="G2339" i="5"/>
  <c r="F2339" i="5"/>
  <c r="AD2338" i="5"/>
  <c r="AC2338" i="5"/>
  <c r="X2338" i="5"/>
  <c r="T2338" i="5"/>
  <c r="S2338" i="5"/>
  <c r="R2338" i="5"/>
  <c r="J2338" i="5"/>
  <c r="I2338" i="5"/>
  <c r="H2338" i="5"/>
  <c r="G2338" i="5"/>
  <c r="F2338" i="5"/>
  <c r="AD2337" i="5"/>
  <c r="AC2337" i="5"/>
  <c r="X2337" i="5"/>
  <c r="T2337" i="5"/>
  <c r="S2337" i="5"/>
  <c r="R2337" i="5"/>
  <c r="J2337" i="5"/>
  <c r="I2337" i="5"/>
  <c r="H2337" i="5"/>
  <c r="G2337" i="5"/>
  <c r="F2337" i="5"/>
  <c r="AD2336" i="5"/>
  <c r="AC2336" i="5"/>
  <c r="X2336" i="5"/>
  <c r="T2336" i="5"/>
  <c r="S2336" i="5"/>
  <c r="R2336" i="5"/>
  <c r="J2336" i="5"/>
  <c r="I2336" i="5"/>
  <c r="H2336" i="5"/>
  <c r="G2336" i="5"/>
  <c r="F2336" i="5"/>
  <c r="AD2335" i="5"/>
  <c r="AC2335" i="5"/>
  <c r="X2335" i="5"/>
  <c r="T2335" i="5"/>
  <c r="S2335" i="5"/>
  <c r="R2335" i="5"/>
  <c r="J2335" i="5"/>
  <c r="I2335" i="5"/>
  <c r="H2335" i="5"/>
  <c r="G2335" i="5"/>
  <c r="F2335" i="5"/>
  <c r="AD2334" i="5"/>
  <c r="AC2334" i="5"/>
  <c r="X2334" i="5"/>
  <c r="T2334" i="5"/>
  <c r="S2334" i="5"/>
  <c r="R2334" i="5"/>
  <c r="J2334" i="5"/>
  <c r="I2334" i="5"/>
  <c r="H2334" i="5"/>
  <c r="G2334" i="5"/>
  <c r="F2334" i="5"/>
  <c r="AD2333" i="5"/>
  <c r="AC2333" i="5"/>
  <c r="X2333" i="5"/>
  <c r="T2333" i="5"/>
  <c r="S2333" i="5"/>
  <c r="R2333" i="5"/>
  <c r="J2333" i="5"/>
  <c r="I2333" i="5"/>
  <c r="H2333" i="5"/>
  <c r="G2333" i="5"/>
  <c r="F2333" i="5"/>
  <c r="AD2332" i="5"/>
  <c r="AC2332" i="5"/>
  <c r="X2332" i="5"/>
  <c r="T2332" i="5"/>
  <c r="S2332" i="5"/>
  <c r="R2332" i="5"/>
  <c r="J2332" i="5"/>
  <c r="I2332" i="5"/>
  <c r="H2332" i="5"/>
  <c r="G2332" i="5"/>
  <c r="F2332" i="5"/>
  <c r="AD2331" i="5"/>
  <c r="AC2331" i="5"/>
  <c r="X2331" i="5"/>
  <c r="T2331" i="5"/>
  <c r="S2331" i="5"/>
  <c r="R2331" i="5"/>
  <c r="J2331" i="5"/>
  <c r="I2331" i="5"/>
  <c r="H2331" i="5"/>
  <c r="G2331" i="5"/>
  <c r="F2331" i="5"/>
  <c r="AD2330" i="5"/>
  <c r="AC2330" i="5"/>
  <c r="X2330" i="5"/>
  <c r="T2330" i="5"/>
  <c r="S2330" i="5"/>
  <c r="R2330" i="5"/>
  <c r="J2330" i="5"/>
  <c r="I2330" i="5"/>
  <c r="H2330" i="5"/>
  <c r="G2330" i="5"/>
  <c r="F2330" i="5"/>
  <c r="AD2329" i="5"/>
  <c r="AC2329" i="5"/>
  <c r="X2329" i="5"/>
  <c r="T2329" i="5"/>
  <c r="S2329" i="5"/>
  <c r="R2329" i="5"/>
  <c r="J2329" i="5"/>
  <c r="I2329" i="5"/>
  <c r="H2329" i="5"/>
  <c r="G2329" i="5"/>
  <c r="F2329" i="5"/>
  <c r="AD2328" i="5"/>
  <c r="AC2328" i="5"/>
  <c r="X2328" i="5"/>
  <c r="T2328" i="5"/>
  <c r="S2328" i="5"/>
  <c r="R2328" i="5"/>
  <c r="J2328" i="5"/>
  <c r="I2328" i="5"/>
  <c r="H2328" i="5"/>
  <c r="G2328" i="5"/>
  <c r="F2328" i="5"/>
  <c r="AD2327" i="5"/>
  <c r="AC2327" i="5"/>
  <c r="X2327" i="5"/>
  <c r="T2327" i="5"/>
  <c r="S2327" i="5"/>
  <c r="R2327" i="5"/>
  <c r="J2327" i="5"/>
  <c r="I2327" i="5"/>
  <c r="H2327" i="5"/>
  <c r="G2327" i="5"/>
  <c r="F2327" i="5"/>
  <c r="AD2326" i="5"/>
  <c r="AC2326" i="5"/>
  <c r="X2326" i="5"/>
  <c r="T2326" i="5"/>
  <c r="S2326" i="5"/>
  <c r="R2326" i="5"/>
  <c r="J2326" i="5"/>
  <c r="I2326" i="5"/>
  <c r="H2326" i="5"/>
  <c r="G2326" i="5"/>
  <c r="F2326" i="5"/>
  <c r="AD2325" i="5"/>
  <c r="AC2325" i="5"/>
  <c r="X2325" i="5"/>
  <c r="T2325" i="5"/>
  <c r="S2325" i="5"/>
  <c r="R2325" i="5"/>
  <c r="J2325" i="5"/>
  <c r="I2325" i="5"/>
  <c r="H2325" i="5"/>
  <c r="G2325" i="5"/>
  <c r="F2325" i="5"/>
  <c r="AD2324" i="5"/>
  <c r="AC2324" i="5"/>
  <c r="X2324" i="5"/>
  <c r="T2324" i="5"/>
  <c r="S2324" i="5"/>
  <c r="R2324" i="5"/>
  <c r="J2324" i="5"/>
  <c r="I2324" i="5"/>
  <c r="H2324" i="5"/>
  <c r="G2324" i="5"/>
  <c r="F2324" i="5"/>
  <c r="AD2323" i="5"/>
  <c r="AC2323" i="5"/>
  <c r="X2323" i="5"/>
  <c r="T2323" i="5"/>
  <c r="S2323" i="5"/>
  <c r="R2323" i="5"/>
  <c r="J2323" i="5"/>
  <c r="I2323" i="5"/>
  <c r="H2323" i="5"/>
  <c r="G2323" i="5"/>
  <c r="F2323" i="5"/>
  <c r="AD2322" i="5"/>
  <c r="AC2322" i="5"/>
  <c r="X2322" i="5"/>
  <c r="T2322" i="5"/>
  <c r="S2322" i="5"/>
  <c r="R2322" i="5"/>
  <c r="J2322" i="5"/>
  <c r="I2322" i="5"/>
  <c r="H2322" i="5"/>
  <c r="G2322" i="5"/>
  <c r="F2322" i="5"/>
  <c r="AD2321" i="5"/>
  <c r="AC2321" i="5"/>
  <c r="X2321" i="5"/>
  <c r="T2321" i="5"/>
  <c r="S2321" i="5"/>
  <c r="R2321" i="5"/>
  <c r="J2321" i="5"/>
  <c r="I2321" i="5"/>
  <c r="H2321" i="5"/>
  <c r="G2321" i="5"/>
  <c r="F2321" i="5"/>
  <c r="AD2320" i="5"/>
  <c r="AC2320" i="5"/>
  <c r="X2320" i="5"/>
  <c r="T2320" i="5"/>
  <c r="S2320" i="5"/>
  <c r="R2320" i="5"/>
  <c r="J2320" i="5"/>
  <c r="I2320" i="5"/>
  <c r="H2320" i="5"/>
  <c r="G2320" i="5"/>
  <c r="F2320" i="5"/>
  <c r="AD2319" i="5"/>
  <c r="AC2319" i="5"/>
  <c r="X2319" i="5"/>
  <c r="T2319" i="5"/>
  <c r="S2319" i="5"/>
  <c r="R2319" i="5"/>
  <c r="J2319" i="5"/>
  <c r="I2319" i="5"/>
  <c r="H2319" i="5"/>
  <c r="G2319" i="5"/>
  <c r="F2319" i="5"/>
  <c r="AD2318" i="5"/>
  <c r="AC2318" i="5"/>
  <c r="X2318" i="5"/>
  <c r="T2318" i="5"/>
  <c r="S2318" i="5"/>
  <c r="R2318" i="5"/>
  <c r="J2318" i="5"/>
  <c r="I2318" i="5"/>
  <c r="H2318" i="5"/>
  <c r="G2318" i="5"/>
  <c r="F2318" i="5"/>
  <c r="AD2317" i="5"/>
  <c r="AC2317" i="5"/>
  <c r="X2317" i="5"/>
  <c r="T2317" i="5"/>
  <c r="S2317" i="5"/>
  <c r="R2317" i="5"/>
  <c r="J2317" i="5"/>
  <c r="I2317" i="5"/>
  <c r="H2317" i="5"/>
  <c r="G2317" i="5"/>
  <c r="F2317" i="5"/>
  <c r="AD2316" i="5"/>
  <c r="AC2316" i="5"/>
  <c r="X2316" i="5"/>
  <c r="T2316" i="5"/>
  <c r="S2316" i="5"/>
  <c r="R2316" i="5"/>
  <c r="J2316" i="5"/>
  <c r="I2316" i="5"/>
  <c r="H2316" i="5"/>
  <c r="G2316" i="5"/>
  <c r="F2316" i="5"/>
  <c r="AD2315" i="5"/>
  <c r="AC2315" i="5"/>
  <c r="X2315" i="5"/>
  <c r="T2315" i="5"/>
  <c r="S2315" i="5"/>
  <c r="R2315" i="5"/>
  <c r="J2315" i="5"/>
  <c r="I2315" i="5"/>
  <c r="H2315" i="5"/>
  <c r="G2315" i="5"/>
  <c r="F2315" i="5"/>
  <c r="AD2314" i="5"/>
  <c r="AC2314" i="5"/>
  <c r="X2314" i="5"/>
  <c r="T2314" i="5"/>
  <c r="S2314" i="5"/>
  <c r="R2314" i="5"/>
  <c r="J2314" i="5"/>
  <c r="I2314" i="5"/>
  <c r="H2314" i="5"/>
  <c r="G2314" i="5"/>
  <c r="F2314" i="5"/>
  <c r="AD2313" i="5"/>
  <c r="AC2313" i="5"/>
  <c r="X2313" i="5"/>
  <c r="T2313" i="5"/>
  <c r="S2313" i="5"/>
  <c r="R2313" i="5"/>
  <c r="J2313" i="5"/>
  <c r="I2313" i="5"/>
  <c r="H2313" i="5"/>
  <c r="G2313" i="5"/>
  <c r="F2313" i="5"/>
  <c r="AD2312" i="5"/>
  <c r="AC2312" i="5"/>
  <c r="X2312" i="5"/>
  <c r="T2312" i="5"/>
  <c r="S2312" i="5"/>
  <c r="R2312" i="5"/>
  <c r="J2312" i="5"/>
  <c r="I2312" i="5"/>
  <c r="H2312" i="5"/>
  <c r="G2312" i="5"/>
  <c r="F2312" i="5"/>
  <c r="AD2311" i="5"/>
  <c r="AC2311" i="5"/>
  <c r="X2311" i="5"/>
  <c r="T2311" i="5"/>
  <c r="S2311" i="5"/>
  <c r="R2311" i="5"/>
  <c r="J2311" i="5"/>
  <c r="I2311" i="5"/>
  <c r="H2311" i="5"/>
  <c r="G2311" i="5"/>
  <c r="F2311" i="5"/>
  <c r="AD2310" i="5"/>
  <c r="AC2310" i="5"/>
  <c r="X2310" i="5"/>
  <c r="T2310" i="5"/>
  <c r="S2310" i="5"/>
  <c r="R2310" i="5"/>
  <c r="J2310" i="5"/>
  <c r="I2310" i="5"/>
  <c r="H2310" i="5"/>
  <c r="G2310" i="5"/>
  <c r="F2310" i="5"/>
  <c r="AD2309" i="5"/>
  <c r="AC2309" i="5"/>
  <c r="X2309" i="5"/>
  <c r="T2309" i="5"/>
  <c r="S2309" i="5"/>
  <c r="R2309" i="5"/>
  <c r="J2309" i="5"/>
  <c r="I2309" i="5"/>
  <c r="H2309" i="5"/>
  <c r="G2309" i="5"/>
  <c r="F2309" i="5"/>
  <c r="AD2308" i="5"/>
  <c r="AC2308" i="5"/>
  <c r="X2308" i="5"/>
  <c r="T2308" i="5"/>
  <c r="S2308" i="5"/>
  <c r="R2308" i="5"/>
  <c r="J2308" i="5"/>
  <c r="I2308" i="5"/>
  <c r="H2308" i="5"/>
  <c r="G2308" i="5"/>
  <c r="F2308" i="5"/>
  <c r="AD2307" i="5"/>
  <c r="AC2307" i="5"/>
  <c r="X2307" i="5"/>
  <c r="T2307" i="5"/>
  <c r="S2307" i="5"/>
  <c r="R2307" i="5"/>
  <c r="J2307" i="5"/>
  <c r="I2307" i="5"/>
  <c r="H2307" i="5"/>
  <c r="G2307" i="5"/>
  <c r="F2307" i="5"/>
  <c r="AD2306" i="5"/>
  <c r="AC2306" i="5"/>
  <c r="X2306" i="5"/>
  <c r="T2306" i="5"/>
  <c r="S2306" i="5"/>
  <c r="R2306" i="5"/>
  <c r="J2306" i="5"/>
  <c r="I2306" i="5"/>
  <c r="H2306" i="5"/>
  <c r="G2306" i="5"/>
  <c r="F2306" i="5"/>
  <c r="AD2305" i="5"/>
  <c r="AC2305" i="5"/>
  <c r="X2305" i="5"/>
  <c r="T2305" i="5"/>
  <c r="S2305" i="5"/>
  <c r="R2305" i="5"/>
  <c r="J2305" i="5"/>
  <c r="I2305" i="5"/>
  <c r="H2305" i="5"/>
  <c r="G2305" i="5"/>
  <c r="F2305" i="5"/>
  <c r="AD2304" i="5"/>
  <c r="AC2304" i="5"/>
  <c r="X2304" i="5"/>
  <c r="T2304" i="5"/>
  <c r="S2304" i="5"/>
  <c r="R2304" i="5"/>
  <c r="J2304" i="5"/>
  <c r="I2304" i="5"/>
  <c r="H2304" i="5"/>
  <c r="G2304" i="5"/>
  <c r="F2304" i="5"/>
  <c r="AD2303" i="5"/>
  <c r="AC2303" i="5"/>
  <c r="X2303" i="5"/>
  <c r="T2303" i="5"/>
  <c r="S2303" i="5"/>
  <c r="R2303" i="5"/>
  <c r="J2303" i="5"/>
  <c r="I2303" i="5"/>
  <c r="H2303" i="5"/>
  <c r="G2303" i="5"/>
  <c r="F2303" i="5"/>
  <c r="AD2302" i="5"/>
  <c r="AC2302" i="5"/>
  <c r="X2302" i="5"/>
  <c r="T2302" i="5"/>
  <c r="S2302" i="5"/>
  <c r="R2302" i="5"/>
  <c r="J2302" i="5"/>
  <c r="I2302" i="5"/>
  <c r="H2302" i="5"/>
  <c r="G2302" i="5"/>
  <c r="F2302" i="5"/>
  <c r="AD2301" i="5"/>
  <c r="AC2301" i="5"/>
  <c r="X2301" i="5"/>
  <c r="T2301" i="5"/>
  <c r="S2301" i="5"/>
  <c r="R2301" i="5"/>
  <c r="J2301" i="5"/>
  <c r="I2301" i="5"/>
  <c r="H2301" i="5"/>
  <c r="G2301" i="5"/>
  <c r="F2301" i="5"/>
  <c r="AD2300" i="5"/>
  <c r="AC2300" i="5"/>
  <c r="X2300" i="5"/>
  <c r="T2300" i="5"/>
  <c r="S2300" i="5"/>
  <c r="R2300" i="5"/>
  <c r="J2300" i="5"/>
  <c r="I2300" i="5"/>
  <c r="H2300" i="5"/>
  <c r="G2300" i="5"/>
  <c r="F2300" i="5"/>
  <c r="AD2299" i="5"/>
  <c r="AC2299" i="5"/>
  <c r="X2299" i="5"/>
  <c r="T2299" i="5"/>
  <c r="S2299" i="5"/>
  <c r="R2299" i="5"/>
  <c r="J2299" i="5"/>
  <c r="I2299" i="5"/>
  <c r="H2299" i="5"/>
  <c r="G2299" i="5"/>
  <c r="F2299" i="5"/>
  <c r="AD2298" i="5"/>
  <c r="AC2298" i="5"/>
  <c r="X2298" i="5"/>
  <c r="T2298" i="5"/>
  <c r="S2298" i="5"/>
  <c r="R2298" i="5"/>
  <c r="J2298" i="5"/>
  <c r="I2298" i="5"/>
  <c r="H2298" i="5"/>
  <c r="G2298" i="5"/>
  <c r="F2298" i="5"/>
  <c r="AD2297" i="5"/>
  <c r="AC2297" i="5"/>
  <c r="X2297" i="5"/>
  <c r="T2297" i="5"/>
  <c r="S2297" i="5"/>
  <c r="R2297" i="5"/>
  <c r="J2297" i="5"/>
  <c r="I2297" i="5"/>
  <c r="H2297" i="5"/>
  <c r="G2297" i="5"/>
  <c r="F2297" i="5"/>
  <c r="AD2296" i="5"/>
  <c r="AC2296" i="5"/>
  <c r="X2296" i="5"/>
  <c r="T2296" i="5"/>
  <c r="S2296" i="5"/>
  <c r="R2296" i="5"/>
  <c r="J2296" i="5"/>
  <c r="I2296" i="5"/>
  <c r="H2296" i="5"/>
  <c r="G2296" i="5"/>
  <c r="F2296" i="5"/>
  <c r="AD2295" i="5"/>
  <c r="AC2295" i="5"/>
  <c r="X2295" i="5"/>
  <c r="T2295" i="5"/>
  <c r="S2295" i="5"/>
  <c r="R2295" i="5"/>
  <c r="J2295" i="5"/>
  <c r="I2295" i="5"/>
  <c r="H2295" i="5"/>
  <c r="G2295" i="5"/>
  <c r="F2295" i="5"/>
  <c r="AD2294" i="5"/>
  <c r="AC2294" i="5"/>
  <c r="X2294" i="5"/>
  <c r="T2294" i="5"/>
  <c r="S2294" i="5"/>
  <c r="R2294" i="5"/>
  <c r="J2294" i="5"/>
  <c r="I2294" i="5"/>
  <c r="H2294" i="5"/>
  <c r="G2294" i="5"/>
  <c r="F2294" i="5"/>
  <c r="AD2293" i="5"/>
  <c r="AC2293" i="5"/>
  <c r="X2293" i="5"/>
  <c r="T2293" i="5"/>
  <c r="S2293" i="5"/>
  <c r="R2293" i="5"/>
  <c r="J2293" i="5"/>
  <c r="I2293" i="5"/>
  <c r="H2293" i="5"/>
  <c r="G2293" i="5"/>
  <c r="F2293" i="5"/>
  <c r="AD2292" i="5"/>
  <c r="AC2292" i="5"/>
  <c r="X2292" i="5"/>
  <c r="T2292" i="5"/>
  <c r="S2292" i="5"/>
  <c r="R2292" i="5"/>
  <c r="J2292" i="5"/>
  <c r="I2292" i="5"/>
  <c r="H2292" i="5"/>
  <c r="G2292" i="5"/>
  <c r="F2292" i="5"/>
  <c r="AD2291" i="5"/>
  <c r="AC2291" i="5"/>
  <c r="X2291" i="5"/>
  <c r="T2291" i="5"/>
  <c r="S2291" i="5"/>
  <c r="R2291" i="5"/>
  <c r="J2291" i="5"/>
  <c r="I2291" i="5"/>
  <c r="H2291" i="5"/>
  <c r="G2291" i="5"/>
  <c r="F2291" i="5"/>
  <c r="AD2290" i="5"/>
  <c r="AC2290" i="5"/>
  <c r="X2290" i="5"/>
  <c r="T2290" i="5"/>
  <c r="S2290" i="5"/>
  <c r="R2290" i="5"/>
  <c r="J2290" i="5"/>
  <c r="I2290" i="5"/>
  <c r="H2290" i="5"/>
  <c r="G2290" i="5"/>
  <c r="F2290" i="5"/>
  <c r="AD2289" i="5"/>
  <c r="AC2289" i="5"/>
  <c r="X2289" i="5"/>
  <c r="T2289" i="5"/>
  <c r="S2289" i="5"/>
  <c r="R2289" i="5"/>
  <c r="J2289" i="5"/>
  <c r="I2289" i="5"/>
  <c r="H2289" i="5"/>
  <c r="G2289" i="5"/>
  <c r="F2289" i="5"/>
  <c r="AD2288" i="5"/>
  <c r="AC2288" i="5"/>
  <c r="X2288" i="5"/>
  <c r="T2288" i="5"/>
  <c r="S2288" i="5"/>
  <c r="R2288" i="5"/>
  <c r="J2288" i="5"/>
  <c r="I2288" i="5"/>
  <c r="H2288" i="5"/>
  <c r="G2288" i="5"/>
  <c r="F2288" i="5"/>
  <c r="AD2287" i="5"/>
  <c r="AC2287" i="5"/>
  <c r="X2287" i="5"/>
  <c r="T2287" i="5"/>
  <c r="S2287" i="5"/>
  <c r="R2287" i="5"/>
  <c r="J2287" i="5"/>
  <c r="I2287" i="5"/>
  <c r="H2287" i="5"/>
  <c r="G2287" i="5"/>
  <c r="F2287" i="5"/>
  <c r="AD2286" i="5"/>
  <c r="AC2286" i="5"/>
  <c r="X2286" i="5"/>
  <c r="T2286" i="5"/>
  <c r="S2286" i="5"/>
  <c r="R2286" i="5"/>
  <c r="J2286" i="5"/>
  <c r="I2286" i="5"/>
  <c r="H2286" i="5"/>
  <c r="G2286" i="5"/>
  <c r="F2286" i="5"/>
  <c r="AD2285" i="5"/>
  <c r="AC2285" i="5"/>
  <c r="X2285" i="5"/>
  <c r="T2285" i="5"/>
  <c r="S2285" i="5"/>
  <c r="R2285" i="5"/>
  <c r="J2285" i="5"/>
  <c r="I2285" i="5"/>
  <c r="H2285" i="5"/>
  <c r="G2285" i="5"/>
  <c r="F2285" i="5"/>
  <c r="AD2284" i="5"/>
  <c r="AC2284" i="5"/>
  <c r="X2284" i="5"/>
  <c r="T2284" i="5"/>
  <c r="S2284" i="5"/>
  <c r="R2284" i="5"/>
  <c r="J2284" i="5"/>
  <c r="I2284" i="5"/>
  <c r="H2284" i="5"/>
  <c r="G2284" i="5"/>
  <c r="F2284" i="5"/>
  <c r="AD2283" i="5"/>
  <c r="AC2283" i="5"/>
  <c r="X2283" i="5"/>
  <c r="T2283" i="5"/>
  <c r="S2283" i="5"/>
  <c r="R2283" i="5"/>
  <c r="J2283" i="5"/>
  <c r="I2283" i="5"/>
  <c r="H2283" i="5"/>
  <c r="G2283" i="5"/>
  <c r="F2283" i="5"/>
  <c r="AD2282" i="5"/>
  <c r="AC2282" i="5"/>
  <c r="X2282" i="5"/>
  <c r="T2282" i="5"/>
  <c r="S2282" i="5"/>
  <c r="R2282" i="5"/>
  <c r="J2282" i="5"/>
  <c r="I2282" i="5"/>
  <c r="H2282" i="5"/>
  <c r="G2282" i="5"/>
  <c r="F2282" i="5"/>
  <c r="AD2281" i="5"/>
  <c r="AC2281" i="5"/>
  <c r="X2281" i="5"/>
  <c r="T2281" i="5"/>
  <c r="S2281" i="5"/>
  <c r="R2281" i="5"/>
  <c r="J2281" i="5"/>
  <c r="I2281" i="5"/>
  <c r="H2281" i="5"/>
  <c r="G2281" i="5"/>
  <c r="F2281" i="5"/>
  <c r="AD2280" i="5"/>
  <c r="AC2280" i="5"/>
  <c r="X2280" i="5"/>
  <c r="T2280" i="5"/>
  <c r="S2280" i="5"/>
  <c r="R2280" i="5"/>
  <c r="J2280" i="5"/>
  <c r="I2280" i="5"/>
  <c r="H2280" i="5"/>
  <c r="G2280" i="5"/>
  <c r="F2280" i="5"/>
  <c r="AD2279" i="5"/>
  <c r="AC2279" i="5"/>
  <c r="X2279" i="5"/>
  <c r="T2279" i="5"/>
  <c r="S2279" i="5"/>
  <c r="R2279" i="5"/>
  <c r="J2279" i="5"/>
  <c r="I2279" i="5"/>
  <c r="H2279" i="5"/>
  <c r="G2279" i="5"/>
  <c r="F2279" i="5"/>
  <c r="AD2278" i="5"/>
  <c r="AC2278" i="5"/>
  <c r="X2278" i="5"/>
  <c r="T2278" i="5"/>
  <c r="S2278" i="5"/>
  <c r="R2278" i="5"/>
  <c r="J2278" i="5"/>
  <c r="I2278" i="5"/>
  <c r="H2278" i="5"/>
  <c r="G2278" i="5"/>
  <c r="F2278" i="5"/>
  <c r="AD2277" i="5"/>
  <c r="AC2277" i="5"/>
  <c r="X2277" i="5"/>
  <c r="T2277" i="5"/>
  <c r="S2277" i="5"/>
  <c r="R2277" i="5"/>
  <c r="J2277" i="5"/>
  <c r="I2277" i="5"/>
  <c r="H2277" i="5"/>
  <c r="G2277" i="5"/>
  <c r="F2277" i="5"/>
  <c r="AD2276" i="5"/>
  <c r="AC2276" i="5"/>
  <c r="X2276" i="5"/>
  <c r="T2276" i="5"/>
  <c r="S2276" i="5"/>
  <c r="R2276" i="5"/>
  <c r="J2276" i="5"/>
  <c r="I2276" i="5"/>
  <c r="H2276" i="5"/>
  <c r="G2276" i="5"/>
  <c r="F2276" i="5"/>
  <c r="AD2275" i="5"/>
  <c r="AC2275" i="5"/>
  <c r="X2275" i="5"/>
  <c r="T2275" i="5"/>
  <c r="S2275" i="5"/>
  <c r="R2275" i="5"/>
  <c r="J2275" i="5"/>
  <c r="I2275" i="5"/>
  <c r="H2275" i="5"/>
  <c r="G2275" i="5"/>
  <c r="F2275" i="5"/>
  <c r="AD2274" i="5"/>
  <c r="AC2274" i="5"/>
  <c r="X2274" i="5"/>
  <c r="T2274" i="5"/>
  <c r="S2274" i="5"/>
  <c r="R2274" i="5"/>
  <c r="J2274" i="5"/>
  <c r="I2274" i="5"/>
  <c r="H2274" i="5"/>
  <c r="G2274" i="5"/>
  <c r="F2274" i="5"/>
  <c r="AD2273" i="5"/>
  <c r="AC2273" i="5"/>
  <c r="X2273" i="5"/>
  <c r="T2273" i="5"/>
  <c r="S2273" i="5"/>
  <c r="R2273" i="5"/>
  <c r="J2273" i="5"/>
  <c r="I2273" i="5"/>
  <c r="H2273" i="5"/>
  <c r="G2273" i="5"/>
  <c r="F2273" i="5"/>
  <c r="AD2272" i="5"/>
  <c r="AC2272" i="5"/>
  <c r="X2272" i="5"/>
  <c r="T2272" i="5"/>
  <c r="S2272" i="5"/>
  <c r="R2272" i="5"/>
  <c r="J2272" i="5"/>
  <c r="I2272" i="5"/>
  <c r="H2272" i="5"/>
  <c r="G2272" i="5"/>
  <c r="F2272" i="5"/>
  <c r="AD2271" i="5"/>
  <c r="AC2271" i="5"/>
  <c r="X2271" i="5"/>
  <c r="T2271" i="5"/>
  <c r="S2271" i="5"/>
  <c r="R2271" i="5"/>
  <c r="J2271" i="5"/>
  <c r="I2271" i="5"/>
  <c r="H2271" i="5"/>
  <c r="G2271" i="5"/>
  <c r="F2271" i="5"/>
  <c r="AD2270" i="5"/>
  <c r="AC2270" i="5"/>
  <c r="X2270" i="5"/>
  <c r="T2270" i="5"/>
  <c r="S2270" i="5"/>
  <c r="R2270" i="5"/>
  <c r="J2270" i="5"/>
  <c r="I2270" i="5"/>
  <c r="H2270" i="5"/>
  <c r="G2270" i="5"/>
  <c r="F2270" i="5"/>
  <c r="AD2269" i="5"/>
  <c r="AC2269" i="5"/>
  <c r="X2269" i="5"/>
  <c r="T2269" i="5"/>
  <c r="S2269" i="5"/>
  <c r="R2269" i="5"/>
  <c r="J2269" i="5"/>
  <c r="I2269" i="5"/>
  <c r="H2269" i="5"/>
  <c r="G2269" i="5"/>
  <c r="F2269" i="5"/>
  <c r="AD2268" i="5"/>
  <c r="AC2268" i="5"/>
  <c r="X2268" i="5"/>
  <c r="T2268" i="5"/>
  <c r="S2268" i="5"/>
  <c r="R2268" i="5"/>
  <c r="J2268" i="5"/>
  <c r="I2268" i="5"/>
  <c r="H2268" i="5"/>
  <c r="G2268" i="5"/>
  <c r="F2268" i="5"/>
  <c r="AD2267" i="5"/>
  <c r="AC2267" i="5"/>
  <c r="X2267" i="5"/>
  <c r="T2267" i="5"/>
  <c r="S2267" i="5"/>
  <c r="R2267" i="5"/>
  <c r="J2267" i="5"/>
  <c r="I2267" i="5"/>
  <c r="H2267" i="5"/>
  <c r="G2267" i="5"/>
  <c r="F2267" i="5"/>
  <c r="AD2266" i="5"/>
  <c r="AC2266" i="5"/>
  <c r="X2266" i="5"/>
  <c r="T2266" i="5"/>
  <c r="S2266" i="5"/>
  <c r="R2266" i="5"/>
  <c r="J2266" i="5"/>
  <c r="I2266" i="5"/>
  <c r="H2266" i="5"/>
  <c r="G2266" i="5"/>
  <c r="F2266" i="5"/>
  <c r="AD2265" i="5"/>
  <c r="AC2265" i="5"/>
  <c r="X2265" i="5"/>
  <c r="T2265" i="5"/>
  <c r="S2265" i="5"/>
  <c r="R2265" i="5"/>
  <c r="J2265" i="5"/>
  <c r="I2265" i="5"/>
  <c r="H2265" i="5"/>
  <c r="G2265" i="5"/>
  <c r="F2265" i="5"/>
  <c r="AD2264" i="5"/>
  <c r="AC2264" i="5"/>
  <c r="X2264" i="5"/>
  <c r="T2264" i="5"/>
  <c r="S2264" i="5"/>
  <c r="R2264" i="5"/>
  <c r="J2264" i="5"/>
  <c r="I2264" i="5"/>
  <c r="H2264" i="5"/>
  <c r="G2264" i="5"/>
  <c r="F2264" i="5"/>
  <c r="AD2263" i="5"/>
  <c r="AC2263" i="5"/>
  <c r="X2263" i="5"/>
  <c r="T2263" i="5"/>
  <c r="S2263" i="5"/>
  <c r="R2263" i="5"/>
  <c r="J2263" i="5"/>
  <c r="I2263" i="5"/>
  <c r="H2263" i="5"/>
  <c r="G2263" i="5"/>
  <c r="F2263" i="5"/>
  <c r="AD2262" i="5"/>
  <c r="AC2262" i="5"/>
  <c r="X2262" i="5"/>
  <c r="T2262" i="5"/>
  <c r="S2262" i="5"/>
  <c r="R2262" i="5"/>
  <c r="J2262" i="5"/>
  <c r="I2262" i="5"/>
  <c r="H2262" i="5"/>
  <c r="G2262" i="5"/>
  <c r="F2262" i="5"/>
  <c r="AD2261" i="5"/>
  <c r="AC2261" i="5"/>
  <c r="X2261" i="5"/>
  <c r="T2261" i="5"/>
  <c r="S2261" i="5"/>
  <c r="R2261" i="5"/>
  <c r="J2261" i="5"/>
  <c r="I2261" i="5"/>
  <c r="H2261" i="5"/>
  <c r="G2261" i="5"/>
  <c r="F2261" i="5"/>
  <c r="AD2260" i="5"/>
  <c r="AC2260" i="5"/>
  <c r="X2260" i="5"/>
  <c r="T2260" i="5"/>
  <c r="S2260" i="5"/>
  <c r="R2260" i="5"/>
  <c r="J2260" i="5"/>
  <c r="I2260" i="5"/>
  <c r="H2260" i="5"/>
  <c r="G2260" i="5"/>
  <c r="F2260" i="5"/>
  <c r="AD2259" i="5"/>
  <c r="AC2259" i="5"/>
  <c r="X2259" i="5"/>
  <c r="T2259" i="5"/>
  <c r="S2259" i="5"/>
  <c r="R2259" i="5"/>
  <c r="J2259" i="5"/>
  <c r="I2259" i="5"/>
  <c r="H2259" i="5"/>
  <c r="G2259" i="5"/>
  <c r="F2259" i="5"/>
  <c r="AD2258" i="5"/>
  <c r="AC2258" i="5"/>
  <c r="X2258" i="5"/>
  <c r="T2258" i="5"/>
  <c r="S2258" i="5"/>
  <c r="R2258" i="5"/>
  <c r="J2258" i="5"/>
  <c r="I2258" i="5"/>
  <c r="H2258" i="5"/>
  <c r="G2258" i="5"/>
  <c r="F2258" i="5"/>
  <c r="AD2257" i="5"/>
  <c r="AC2257" i="5"/>
  <c r="X2257" i="5"/>
  <c r="T2257" i="5"/>
  <c r="S2257" i="5"/>
  <c r="R2257" i="5"/>
  <c r="J2257" i="5"/>
  <c r="I2257" i="5"/>
  <c r="H2257" i="5"/>
  <c r="G2257" i="5"/>
  <c r="F2257" i="5"/>
  <c r="AD2256" i="5"/>
  <c r="AC2256" i="5"/>
  <c r="X2256" i="5"/>
  <c r="T2256" i="5"/>
  <c r="S2256" i="5"/>
  <c r="R2256" i="5"/>
  <c r="J2256" i="5"/>
  <c r="I2256" i="5"/>
  <c r="H2256" i="5"/>
  <c r="G2256" i="5"/>
  <c r="F2256" i="5"/>
  <c r="AD2255" i="5"/>
  <c r="AC2255" i="5"/>
  <c r="X2255" i="5"/>
  <c r="T2255" i="5"/>
  <c r="S2255" i="5"/>
  <c r="R2255" i="5"/>
  <c r="J2255" i="5"/>
  <c r="I2255" i="5"/>
  <c r="H2255" i="5"/>
  <c r="G2255" i="5"/>
  <c r="F2255" i="5"/>
  <c r="AD2254" i="5"/>
  <c r="AC2254" i="5"/>
  <c r="X2254" i="5"/>
  <c r="T2254" i="5"/>
  <c r="S2254" i="5"/>
  <c r="R2254" i="5"/>
  <c r="J2254" i="5"/>
  <c r="I2254" i="5"/>
  <c r="H2254" i="5"/>
  <c r="G2254" i="5"/>
  <c r="F2254" i="5"/>
  <c r="AD2253" i="5"/>
  <c r="AC2253" i="5"/>
  <c r="X2253" i="5"/>
  <c r="T2253" i="5"/>
  <c r="S2253" i="5"/>
  <c r="R2253" i="5"/>
  <c r="J2253" i="5"/>
  <c r="I2253" i="5"/>
  <c r="H2253" i="5"/>
  <c r="G2253" i="5"/>
  <c r="F2253" i="5"/>
  <c r="AD2252" i="5"/>
  <c r="AC2252" i="5"/>
  <c r="X2252" i="5"/>
  <c r="T2252" i="5"/>
  <c r="S2252" i="5"/>
  <c r="R2252" i="5"/>
  <c r="J2252" i="5"/>
  <c r="I2252" i="5"/>
  <c r="H2252" i="5"/>
  <c r="G2252" i="5"/>
  <c r="F2252" i="5"/>
  <c r="AD2251" i="5"/>
  <c r="AC2251" i="5"/>
  <c r="X2251" i="5"/>
  <c r="T2251" i="5"/>
  <c r="S2251" i="5"/>
  <c r="R2251" i="5"/>
  <c r="J2251" i="5"/>
  <c r="I2251" i="5"/>
  <c r="H2251" i="5"/>
  <c r="G2251" i="5"/>
  <c r="F2251" i="5"/>
  <c r="AD2250" i="5"/>
  <c r="AC2250" i="5"/>
  <c r="X2250" i="5"/>
  <c r="T2250" i="5"/>
  <c r="S2250" i="5"/>
  <c r="R2250" i="5"/>
  <c r="J2250" i="5"/>
  <c r="I2250" i="5"/>
  <c r="H2250" i="5"/>
  <c r="G2250" i="5"/>
  <c r="F2250" i="5"/>
  <c r="AD2249" i="5"/>
  <c r="AC2249" i="5"/>
  <c r="X2249" i="5"/>
  <c r="T2249" i="5"/>
  <c r="S2249" i="5"/>
  <c r="R2249" i="5"/>
  <c r="J2249" i="5"/>
  <c r="I2249" i="5"/>
  <c r="H2249" i="5"/>
  <c r="G2249" i="5"/>
  <c r="F2249" i="5"/>
  <c r="AD2248" i="5"/>
  <c r="AC2248" i="5"/>
  <c r="X2248" i="5"/>
  <c r="T2248" i="5"/>
  <c r="S2248" i="5"/>
  <c r="R2248" i="5"/>
  <c r="J2248" i="5"/>
  <c r="I2248" i="5"/>
  <c r="H2248" i="5"/>
  <c r="G2248" i="5"/>
  <c r="F2248" i="5"/>
  <c r="AD2247" i="5"/>
  <c r="AC2247" i="5"/>
  <c r="X2247" i="5"/>
  <c r="T2247" i="5"/>
  <c r="S2247" i="5"/>
  <c r="R2247" i="5"/>
  <c r="J2247" i="5"/>
  <c r="I2247" i="5"/>
  <c r="H2247" i="5"/>
  <c r="G2247" i="5"/>
  <c r="F2247" i="5"/>
  <c r="AD2246" i="5"/>
  <c r="AC2246" i="5"/>
  <c r="X2246" i="5"/>
  <c r="T2246" i="5"/>
  <c r="S2246" i="5"/>
  <c r="R2246" i="5"/>
  <c r="J2246" i="5"/>
  <c r="I2246" i="5"/>
  <c r="H2246" i="5"/>
  <c r="G2246" i="5"/>
  <c r="F2246" i="5"/>
  <c r="AD2245" i="5"/>
  <c r="AC2245" i="5"/>
  <c r="X2245" i="5"/>
  <c r="T2245" i="5"/>
  <c r="S2245" i="5"/>
  <c r="R2245" i="5"/>
  <c r="J2245" i="5"/>
  <c r="I2245" i="5"/>
  <c r="H2245" i="5"/>
  <c r="G2245" i="5"/>
  <c r="F2245" i="5"/>
  <c r="AD2244" i="5"/>
  <c r="AC2244" i="5"/>
  <c r="X2244" i="5"/>
  <c r="T2244" i="5"/>
  <c r="S2244" i="5"/>
  <c r="R2244" i="5"/>
  <c r="J2244" i="5"/>
  <c r="I2244" i="5"/>
  <c r="H2244" i="5"/>
  <c r="G2244" i="5"/>
  <c r="F2244" i="5"/>
  <c r="AD2243" i="5"/>
  <c r="AC2243" i="5"/>
  <c r="X2243" i="5"/>
  <c r="T2243" i="5"/>
  <c r="S2243" i="5"/>
  <c r="R2243" i="5"/>
  <c r="J2243" i="5"/>
  <c r="I2243" i="5"/>
  <c r="H2243" i="5"/>
  <c r="G2243" i="5"/>
  <c r="F2243" i="5"/>
  <c r="AD2242" i="5"/>
  <c r="AC2242" i="5"/>
  <c r="X2242" i="5"/>
  <c r="T2242" i="5"/>
  <c r="S2242" i="5"/>
  <c r="R2242" i="5"/>
  <c r="J2242" i="5"/>
  <c r="I2242" i="5"/>
  <c r="H2242" i="5"/>
  <c r="G2242" i="5"/>
  <c r="F2242" i="5"/>
  <c r="AD2241" i="5"/>
  <c r="AC2241" i="5"/>
  <c r="X2241" i="5"/>
  <c r="T2241" i="5"/>
  <c r="S2241" i="5"/>
  <c r="R2241" i="5"/>
  <c r="J2241" i="5"/>
  <c r="I2241" i="5"/>
  <c r="H2241" i="5"/>
  <c r="G2241" i="5"/>
  <c r="F2241" i="5"/>
  <c r="AD2240" i="5"/>
  <c r="AC2240" i="5"/>
  <c r="X2240" i="5"/>
  <c r="T2240" i="5"/>
  <c r="S2240" i="5"/>
  <c r="R2240" i="5"/>
  <c r="J2240" i="5"/>
  <c r="I2240" i="5"/>
  <c r="H2240" i="5"/>
  <c r="G2240" i="5"/>
  <c r="F2240" i="5"/>
  <c r="AD2239" i="5"/>
  <c r="AC2239" i="5"/>
  <c r="X2239" i="5"/>
  <c r="T2239" i="5"/>
  <c r="S2239" i="5"/>
  <c r="R2239" i="5"/>
  <c r="J2239" i="5"/>
  <c r="I2239" i="5"/>
  <c r="H2239" i="5"/>
  <c r="G2239" i="5"/>
  <c r="F2239" i="5"/>
  <c r="AD2238" i="5"/>
  <c r="AC2238" i="5"/>
  <c r="X2238" i="5"/>
  <c r="T2238" i="5"/>
  <c r="S2238" i="5"/>
  <c r="R2238" i="5"/>
  <c r="J2238" i="5"/>
  <c r="I2238" i="5"/>
  <c r="H2238" i="5"/>
  <c r="G2238" i="5"/>
  <c r="F2238" i="5"/>
  <c r="AD2237" i="5"/>
  <c r="AC2237" i="5"/>
  <c r="X2237" i="5"/>
  <c r="T2237" i="5"/>
  <c r="S2237" i="5"/>
  <c r="R2237" i="5"/>
  <c r="J2237" i="5"/>
  <c r="I2237" i="5"/>
  <c r="H2237" i="5"/>
  <c r="G2237" i="5"/>
  <c r="F2237" i="5"/>
  <c r="AD2236" i="5"/>
  <c r="AC2236" i="5"/>
  <c r="X2236" i="5"/>
  <c r="T2236" i="5"/>
  <c r="S2236" i="5"/>
  <c r="R2236" i="5"/>
  <c r="J2236" i="5"/>
  <c r="I2236" i="5"/>
  <c r="H2236" i="5"/>
  <c r="G2236" i="5"/>
  <c r="F2236" i="5"/>
  <c r="AD2235" i="5"/>
  <c r="AC2235" i="5"/>
  <c r="X2235" i="5"/>
  <c r="T2235" i="5"/>
  <c r="S2235" i="5"/>
  <c r="R2235" i="5"/>
  <c r="J2235" i="5"/>
  <c r="I2235" i="5"/>
  <c r="H2235" i="5"/>
  <c r="G2235" i="5"/>
  <c r="F2235" i="5"/>
  <c r="AD2234" i="5"/>
  <c r="AC2234" i="5"/>
  <c r="X2234" i="5"/>
  <c r="T2234" i="5"/>
  <c r="S2234" i="5"/>
  <c r="R2234" i="5"/>
  <c r="J2234" i="5"/>
  <c r="I2234" i="5"/>
  <c r="H2234" i="5"/>
  <c r="G2234" i="5"/>
  <c r="F2234" i="5"/>
  <c r="AD2233" i="5"/>
  <c r="AC2233" i="5"/>
  <c r="X2233" i="5"/>
  <c r="T2233" i="5"/>
  <c r="S2233" i="5"/>
  <c r="R2233" i="5"/>
  <c r="J2233" i="5"/>
  <c r="I2233" i="5"/>
  <c r="H2233" i="5"/>
  <c r="G2233" i="5"/>
  <c r="F2233" i="5"/>
  <c r="AD2232" i="5"/>
  <c r="AC2232" i="5"/>
  <c r="X2232" i="5"/>
  <c r="T2232" i="5"/>
  <c r="S2232" i="5"/>
  <c r="R2232" i="5"/>
  <c r="J2232" i="5"/>
  <c r="I2232" i="5"/>
  <c r="H2232" i="5"/>
  <c r="G2232" i="5"/>
  <c r="F2232" i="5"/>
  <c r="AD2231" i="5"/>
  <c r="AC2231" i="5"/>
  <c r="X2231" i="5"/>
  <c r="T2231" i="5"/>
  <c r="S2231" i="5"/>
  <c r="R2231" i="5"/>
  <c r="J2231" i="5"/>
  <c r="I2231" i="5"/>
  <c r="H2231" i="5"/>
  <c r="G2231" i="5"/>
  <c r="F2231" i="5"/>
  <c r="AD2230" i="5"/>
  <c r="AC2230" i="5"/>
  <c r="X2230" i="5"/>
  <c r="T2230" i="5"/>
  <c r="S2230" i="5"/>
  <c r="R2230" i="5"/>
  <c r="J2230" i="5"/>
  <c r="I2230" i="5"/>
  <c r="H2230" i="5"/>
  <c r="G2230" i="5"/>
  <c r="F2230" i="5"/>
  <c r="AD2229" i="5"/>
  <c r="AC2229" i="5"/>
  <c r="X2229" i="5"/>
  <c r="T2229" i="5"/>
  <c r="S2229" i="5"/>
  <c r="R2229" i="5"/>
  <c r="J2229" i="5"/>
  <c r="I2229" i="5"/>
  <c r="H2229" i="5"/>
  <c r="G2229" i="5"/>
  <c r="F2229" i="5"/>
  <c r="AD2228" i="5"/>
  <c r="AC2228" i="5"/>
  <c r="X2228" i="5"/>
  <c r="T2228" i="5"/>
  <c r="S2228" i="5"/>
  <c r="R2228" i="5"/>
  <c r="J2228" i="5"/>
  <c r="I2228" i="5"/>
  <c r="H2228" i="5"/>
  <c r="G2228" i="5"/>
  <c r="F2228" i="5"/>
  <c r="AD2227" i="5"/>
  <c r="AC2227" i="5"/>
  <c r="X2227" i="5"/>
  <c r="T2227" i="5"/>
  <c r="S2227" i="5"/>
  <c r="R2227" i="5"/>
  <c r="J2227" i="5"/>
  <c r="I2227" i="5"/>
  <c r="H2227" i="5"/>
  <c r="G2227" i="5"/>
  <c r="F2227" i="5"/>
  <c r="AD2226" i="5"/>
  <c r="AC2226" i="5"/>
  <c r="X2226" i="5"/>
  <c r="T2226" i="5"/>
  <c r="S2226" i="5"/>
  <c r="R2226" i="5"/>
  <c r="J2226" i="5"/>
  <c r="I2226" i="5"/>
  <c r="H2226" i="5"/>
  <c r="G2226" i="5"/>
  <c r="F2226" i="5"/>
  <c r="AD2225" i="5"/>
  <c r="AC2225" i="5"/>
  <c r="X2225" i="5"/>
  <c r="T2225" i="5"/>
  <c r="S2225" i="5"/>
  <c r="R2225" i="5"/>
  <c r="J2225" i="5"/>
  <c r="I2225" i="5"/>
  <c r="H2225" i="5"/>
  <c r="G2225" i="5"/>
  <c r="F2225" i="5"/>
  <c r="AD2224" i="5"/>
  <c r="AC2224" i="5"/>
  <c r="X2224" i="5"/>
  <c r="T2224" i="5"/>
  <c r="S2224" i="5"/>
  <c r="R2224" i="5"/>
  <c r="J2224" i="5"/>
  <c r="I2224" i="5"/>
  <c r="H2224" i="5"/>
  <c r="G2224" i="5"/>
  <c r="F2224" i="5"/>
  <c r="AD2223" i="5"/>
  <c r="AC2223" i="5"/>
  <c r="X2223" i="5"/>
  <c r="T2223" i="5"/>
  <c r="S2223" i="5"/>
  <c r="R2223" i="5"/>
  <c r="J2223" i="5"/>
  <c r="I2223" i="5"/>
  <c r="H2223" i="5"/>
  <c r="G2223" i="5"/>
  <c r="F2223" i="5"/>
  <c r="AD2222" i="5"/>
  <c r="AC2222" i="5"/>
  <c r="X2222" i="5"/>
  <c r="T2222" i="5"/>
  <c r="S2222" i="5"/>
  <c r="R2222" i="5"/>
  <c r="J2222" i="5"/>
  <c r="I2222" i="5"/>
  <c r="H2222" i="5"/>
  <c r="G2222" i="5"/>
  <c r="F2222" i="5"/>
  <c r="AD2221" i="5"/>
  <c r="AC2221" i="5"/>
  <c r="X2221" i="5"/>
  <c r="T2221" i="5"/>
  <c r="S2221" i="5"/>
  <c r="R2221" i="5"/>
  <c r="J2221" i="5"/>
  <c r="I2221" i="5"/>
  <c r="H2221" i="5"/>
  <c r="G2221" i="5"/>
  <c r="F2221" i="5"/>
  <c r="AD2220" i="5"/>
  <c r="AC2220" i="5"/>
  <c r="X2220" i="5"/>
  <c r="T2220" i="5"/>
  <c r="S2220" i="5"/>
  <c r="R2220" i="5"/>
  <c r="J2220" i="5"/>
  <c r="I2220" i="5"/>
  <c r="H2220" i="5"/>
  <c r="G2220" i="5"/>
  <c r="F2220" i="5"/>
  <c r="AD2219" i="5"/>
  <c r="AC2219" i="5"/>
  <c r="X2219" i="5"/>
  <c r="T2219" i="5"/>
  <c r="S2219" i="5"/>
  <c r="R2219" i="5"/>
  <c r="J2219" i="5"/>
  <c r="I2219" i="5"/>
  <c r="H2219" i="5"/>
  <c r="G2219" i="5"/>
  <c r="F2219" i="5"/>
  <c r="AD2218" i="5"/>
  <c r="AC2218" i="5"/>
  <c r="X2218" i="5"/>
  <c r="T2218" i="5"/>
  <c r="S2218" i="5"/>
  <c r="R2218" i="5"/>
  <c r="J2218" i="5"/>
  <c r="I2218" i="5"/>
  <c r="H2218" i="5"/>
  <c r="G2218" i="5"/>
  <c r="F2218" i="5"/>
  <c r="AD2217" i="5"/>
  <c r="AC2217" i="5"/>
  <c r="X2217" i="5"/>
  <c r="T2217" i="5"/>
  <c r="S2217" i="5"/>
  <c r="R2217" i="5"/>
  <c r="J2217" i="5"/>
  <c r="I2217" i="5"/>
  <c r="H2217" i="5"/>
  <c r="G2217" i="5"/>
  <c r="F2217" i="5"/>
  <c r="AD2216" i="5"/>
  <c r="AC2216" i="5"/>
  <c r="X2216" i="5"/>
  <c r="T2216" i="5"/>
  <c r="S2216" i="5"/>
  <c r="R2216" i="5"/>
  <c r="J2216" i="5"/>
  <c r="I2216" i="5"/>
  <c r="H2216" i="5"/>
  <c r="G2216" i="5"/>
  <c r="F2216" i="5"/>
  <c r="AD2215" i="5"/>
  <c r="AC2215" i="5"/>
  <c r="X2215" i="5"/>
  <c r="T2215" i="5"/>
  <c r="S2215" i="5"/>
  <c r="R2215" i="5"/>
  <c r="J2215" i="5"/>
  <c r="I2215" i="5"/>
  <c r="H2215" i="5"/>
  <c r="G2215" i="5"/>
  <c r="F2215" i="5"/>
  <c r="AD2214" i="5"/>
  <c r="AC2214" i="5"/>
  <c r="X2214" i="5"/>
  <c r="T2214" i="5"/>
  <c r="S2214" i="5"/>
  <c r="R2214" i="5"/>
  <c r="J2214" i="5"/>
  <c r="I2214" i="5"/>
  <c r="H2214" i="5"/>
  <c r="G2214" i="5"/>
  <c r="F2214" i="5"/>
  <c r="AD2213" i="5"/>
  <c r="AC2213" i="5"/>
  <c r="X2213" i="5"/>
  <c r="T2213" i="5"/>
  <c r="S2213" i="5"/>
  <c r="R2213" i="5"/>
  <c r="J2213" i="5"/>
  <c r="I2213" i="5"/>
  <c r="H2213" i="5"/>
  <c r="G2213" i="5"/>
  <c r="F2213" i="5"/>
  <c r="AD2212" i="5"/>
  <c r="AC2212" i="5"/>
  <c r="X2212" i="5"/>
  <c r="T2212" i="5"/>
  <c r="S2212" i="5"/>
  <c r="R2212" i="5"/>
  <c r="J2212" i="5"/>
  <c r="I2212" i="5"/>
  <c r="H2212" i="5"/>
  <c r="G2212" i="5"/>
  <c r="F2212" i="5"/>
  <c r="AD2211" i="5"/>
  <c r="AC2211" i="5"/>
  <c r="X2211" i="5"/>
  <c r="T2211" i="5"/>
  <c r="S2211" i="5"/>
  <c r="R2211" i="5"/>
  <c r="J2211" i="5"/>
  <c r="I2211" i="5"/>
  <c r="H2211" i="5"/>
  <c r="G2211" i="5"/>
  <c r="F2211" i="5"/>
  <c r="AD2210" i="5"/>
  <c r="AC2210" i="5"/>
  <c r="X2210" i="5"/>
  <c r="T2210" i="5"/>
  <c r="S2210" i="5"/>
  <c r="R2210" i="5"/>
  <c r="J2210" i="5"/>
  <c r="I2210" i="5"/>
  <c r="H2210" i="5"/>
  <c r="G2210" i="5"/>
  <c r="F2210" i="5"/>
  <c r="AD2209" i="5"/>
  <c r="AC2209" i="5"/>
  <c r="X2209" i="5"/>
  <c r="T2209" i="5"/>
  <c r="S2209" i="5"/>
  <c r="R2209" i="5"/>
  <c r="J2209" i="5"/>
  <c r="I2209" i="5"/>
  <c r="H2209" i="5"/>
  <c r="G2209" i="5"/>
  <c r="F2209" i="5"/>
  <c r="AD2208" i="5"/>
  <c r="AC2208" i="5"/>
  <c r="X2208" i="5"/>
  <c r="T2208" i="5"/>
  <c r="S2208" i="5"/>
  <c r="R2208" i="5"/>
  <c r="J2208" i="5"/>
  <c r="I2208" i="5"/>
  <c r="H2208" i="5"/>
  <c r="G2208" i="5"/>
  <c r="F2208" i="5"/>
  <c r="AD2207" i="5"/>
  <c r="AC2207" i="5"/>
  <c r="X2207" i="5"/>
  <c r="T2207" i="5"/>
  <c r="S2207" i="5"/>
  <c r="R2207" i="5"/>
  <c r="J2207" i="5"/>
  <c r="I2207" i="5"/>
  <c r="H2207" i="5"/>
  <c r="G2207" i="5"/>
  <c r="F2207" i="5"/>
  <c r="AD2206" i="5"/>
  <c r="AC2206" i="5"/>
  <c r="X2206" i="5"/>
  <c r="T2206" i="5"/>
  <c r="S2206" i="5"/>
  <c r="R2206" i="5"/>
  <c r="J2206" i="5"/>
  <c r="I2206" i="5"/>
  <c r="H2206" i="5"/>
  <c r="G2206" i="5"/>
  <c r="F2206" i="5"/>
  <c r="AD2205" i="5"/>
  <c r="AC2205" i="5"/>
  <c r="X2205" i="5"/>
  <c r="T2205" i="5"/>
  <c r="S2205" i="5"/>
  <c r="R2205" i="5"/>
  <c r="J2205" i="5"/>
  <c r="I2205" i="5"/>
  <c r="H2205" i="5"/>
  <c r="G2205" i="5"/>
  <c r="F2205" i="5"/>
  <c r="AD2204" i="5"/>
  <c r="AC2204" i="5"/>
  <c r="X2204" i="5"/>
  <c r="T2204" i="5"/>
  <c r="S2204" i="5"/>
  <c r="R2204" i="5"/>
  <c r="J2204" i="5"/>
  <c r="I2204" i="5"/>
  <c r="H2204" i="5"/>
  <c r="G2204" i="5"/>
  <c r="F2204" i="5"/>
  <c r="AD2203" i="5"/>
  <c r="AC2203" i="5"/>
  <c r="X2203" i="5"/>
  <c r="T2203" i="5"/>
  <c r="S2203" i="5"/>
  <c r="R2203" i="5"/>
  <c r="J2203" i="5"/>
  <c r="I2203" i="5"/>
  <c r="H2203" i="5"/>
  <c r="G2203" i="5"/>
  <c r="F2203" i="5"/>
  <c r="AD2202" i="5"/>
  <c r="AC2202" i="5"/>
  <c r="X2202" i="5"/>
  <c r="T2202" i="5"/>
  <c r="S2202" i="5"/>
  <c r="R2202" i="5"/>
  <c r="J2202" i="5"/>
  <c r="I2202" i="5"/>
  <c r="H2202" i="5"/>
  <c r="G2202" i="5"/>
  <c r="F2202" i="5"/>
  <c r="AD2201" i="5"/>
  <c r="AC2201" i="5"/>
  <c r="X2201" i="5"/>
  <c r="T2201" i="5"/>
  <c r="S2201" i="5"/>
  <c r="R2201" i="5"/>
  <c r="J2201" i="5"/>
  <c r="I2201" i="5"/>
  <c r="H2201" i="5"/>
  <c r="G2201" i="5"/>
  <c r="F2201" i="5"/>
  <c r="AD2200" i="5"/>
  <c r="AC2200" i="5"/>
  <c r="X2200" i="5"/>
  <c r="T2200" i="5"/>
  <c r="S2200" i="5"/>
  <c r="R2200" i="5"/>
  <c r="J2200" i="5"/>
  <c r="I2200" i="5"/>
  <c r="H2200" i="5"/>
  <c r="G2200" i="5"/>
  <c r="F2200" i="5"/>
  <c r="AD2199" i="5"/>
  <c r="AC2199" i="5"/>
  <c r="X2199" i="5"/>
  <c r="T2199" i="5"/>
  <c r="S2199" i="5"/>
  <c r="R2199" i="5"/>
  <c r="J2199" i="5"/>
  <c r="I2199" i="5"/>
  <c r="H2199" i="5"/>
  <c r="G2199" i="5"/>
  <c r="F2199" i="5"/>
  <c r="AD2198" i="5"/>
  <c r="AC2198" i="5"/>
  <c r="X2198" i="5"/>
  <c r="T2198" i="5"/>
  <c r="S2198" i="5"/>
  <c r="R2198" i="5"/>
  <c r="J2198" i="5"/>
  <c r="I2198" i="5"/>
  <c r="H2198" i="5"/>
  <c r="G2198" i="5"/>
  <c r="F2198" i="5"/>
  <c r="AD2197" i="5"/>
  <c r="AC2197" i="5"/>
  <c r="X2197" i="5"/>
  <c r="T2197" i="5"/>
  <c r="S2197" i="5"/>
  <c r="R2197" i="5"/>
  <c r="J2197" i="5"/>
  <c r="I2197" i="5"/>
  <c r="H2197" i="5"/>
  <c r="G2197" i="5"/>
  <c r="F2197" i="5"/>
  <c r="AD2196" i="5"/>
  <c r="AC2196" i="5"/>
  <c r="X2196" i="5"/>
  <c r="T2196" i="5"/>
  <c r="S2196" i="5"/>
  <c r="R2196" i="5"/>
  <c r="J2196" i="5"/>
  <c r="I2196" i="5"/>
  <c r="H2196" i="5"/>
  <c r="G2196" i="5"/>
  <c r="F2196" i="5"/>
  <c r="AD2195" i="5"/>
  <c r="AC2195" i="5"/>
  <c r="X2195" i="5"/>
  <c r="T2195" i="5"/>
  <c r="S2195" i="5"/>
  <c r="R2195" i="5"/>
  <c r="J2195" i="5"/>
  <c r="I2195" i="5"/>
  <c r="H2195" i="5"/>
  <c r="G2195" i="5"/>
  <c r="F2195" i="5"/>
  <c r="AD2194" i="5"/>
  <c r="AC2194" i="5"/>
  <c r="X2194" i="5"/>
  <c r="T2194" i="5"/>
  <c r="S2194" i="5"/>
  <c r="R2194" i="5"/>
  <c r="J2194" i="5"/>
  <c r="I2194" i="5"/>
  <c r="H2194" i="5"/>
  <c r="G2194" i="5"/>
  <c r="F2194" i="5"/>
  <c r="AD2193" i="5"/>
  <c r="AC2193" i="5"/>
  <c r="X2193" i="5"/>
  <c r="T2193" i="5"/>
  <c r="S2193" i="5"/>
  <c r="R2193" i="5"/>
  <c r="J2193" i="5"/>
  <c r="I2193" i="5"/>
  <c r="H2193" i="5"/>
  <c r="G2193" i="5"/>
  <c r="F2193" i="5"/>
  <c r="AD2192" i="5"/>
  <c r="AC2192" i="5"/>
  <c r="X2192" i="5"/>
  <c r="T2192" i="5"/>
  <c r="S2192" i="5"/>
  <c r="R2192" i="5"/>
  <c r="J2192" i="5"/>
  <c r="I2192" i="5"/>
  <c r="H2192" i="5"/>
  <c r="G2192" i="5"/>
  <c r="F2192" i="5"/>
  <c r="AD2191" i="5"/>
  <c r="AC2191" i="5"/>
  <c r="X2191" i="5"/>
  <c r="T2191" i="5"/>
  <c r="S2191" i="5"/>
  <c r="R2191" i="5"/>
  <c r="J2191" i="5"/>
  <c r="I2191" i="5"/>
  <c r="H2191" i="5"/>
  <c r="G2191" i="5"/>
  <c r="F2191" i="5"/>
  <c r="AD2190" i="5"/>
  <c r="AC2190" i="5"/>
  <c r="X2190" i="5"/>
  <c r="T2190" i="5"/>
  <c r="S2190" i="5"/>
  <c r="R2190" i="5"/>
  <c r="J2190" i="5"/>
  <c r="I2190" i="5"/>
  <c r="H2190" i="5"/>
  <c r="G2190" i="5"/>
  <c r="F2190" i="5"/>
  <c r="AD2189" i="5"/>
  <c r="AC2189" i="5"/>
  <c r="X2189" i="5"/>
  <c r="T2189" i="5"/>
  <c r="S2189" i="5"/>
  <c r="R2189" i="5"/>
  <c r="J2189" i="5"/>
  <c r="I2189" i="5"/>
  <c r="H2189" i="5"/>
  <c r="G2189" i="5"/>
  <c r="F2189" i="5"/>
  <c r="AD2188" i="5"/>
  <c r="AC2188" i="5"/>
  <c r="X2188" i="5"/>
  <c r="T2188" i="5"/>
  <c r="S2188" i="5"/>
  <c r="R2188" i="5"/>
  <c r="J2188" i="5"/>
  <c r="I2188" i="5"/>
  <c r="H2188" i="5"/>
  <c r="G2188" i="5"/>
  <c r="F2188" i="5"/>
  <c r="AD2187" i="5"/>
  <c r="AC2187" i="5"/>
  <c r="X2187" i="5"/>
  <c r="T2187" i="5"/>
  <c r="S2187" i="5"/>
  <c r="R2187" i="5"/>
  <c r="J2187" i="5"/>
  <c r="I2187" i="5"/>
  <c r="H2187" i="5"/>
  <c r="G2187" i="5"/>
  <c r="F2187" i="5"/>
  <c r="AD2186" i="5"/>
  <c r="AC2186" i="5"/>
  <c r="X2186" i="5"/>
  <c r="T2186" i="5"/>
  <c r="S2186" i="5"/>
  <c r="R2186" i="5"/>
  <c r="J2186" i="5"/>
  <c r="I2186" i="5"/>
  <c r="H2186" i="5"/>
  <c r="G2186" i="5"/>
  <c r="F2186" i="5"/>
  <c r="AD2185" i="5"/>
  <c r="AC2185" i="5"/>
  <c r="X2185" i="5"/>
  <c r="T2185" i="5"/>
  <c r="S2185" i="5"/>
  <c r="R2185" i="5"/>
  <c r="J2185" i="5"/>
  <c r="I2185" i="5"/>
  <c r="H2185" i="5"/>
  <c r="G2185" i="5"/>
  <c r="F2185" i="5"/>
  <c r="AD2184" i="5"/>
  <c r="AC2184" i="5"/>
  <c r="X2184" i="5"/>
  <c r="T2184" i="5"/>
  <c r="S2184" i="5"/>
  <c r="R2184" i="5"/>
  <c r="J2184" i="5"/>
  <c r="I2184" i="5"/>
  <c r="H2184" i="5"/>
  <c r="G2184" i="5"/>
  <c r="F2184" i="5"/>
  <c r="AD2183" i="5"/>
  <c r="AC2183" i="5"/>
  <c r="X2183" i="5"/>
  <c r="T2183" i="5"/>
  <c r="S2183" i="5"/>
  <c r="R2183" i="5"/>
  <c r="J2183" i="5"/>
  <c r="I2183" i="5"/>
  <c r="H2183" i="5"/>
  <c r="G2183" i="5"/>
  <c r="F2183" i="5"/>
  <c r="AD2182" i="5"/>
  <c r="AC2182" i="5"/>
  <c r="X2182" i="5"/>
  <c r="T2182" i="5"/>
  <c r="S2182" i="5"/>
  <c r="R2182" i="5"/>
  <c r="J2182" i="5"/>
  <c r="I2182" i="5"/>
  <c r="H2182" i="5"/>
  <c r="G2182" i="5"/>
  <c r="F2182" i="5"/>
  <c r="AD2181" i="5"/>
  <c r="AC2181" i="5"/>
  <c r="X2181" i="5"/>
  <c r="T2181" i="5"/>
  <c r="S2181" i="5"/>
  <c r="R2181" i="5"/>
  <c r="J2181" i="5"/>
  <c r="I2181" i="5"/>
  <c r="H2181" i="5"/>
  <c r="G2181" i="5"/>
  <c r="F2181" i="5"/>
  <c r="AD2180" i="5"/>
  <c r="AC2180" i="5"/>
  <c r="X2180" i="5"/>
  <c r="T2180" i="5"/>
  <c r="S2180" i="5"/>
  <c r="R2180" i="5"/>
  <c r="J2180" i="5"/>
  <c r="I2180" i="5"/>
  <c r="H2180" i="5"/>
  <c r="G2180" i="5"/>
  <c r="F2180" i="5"/>
  <c r="AD2179" i="5"/>
  <c r="AC2179" i="5"/>
  <c r="X2179" i="5"/>
  <c r="T2179" i="5"/>
  <c r="S2179" i="5"/>
  <c r="R2179" i="5"/>
  <c r="J2179" i="5"/>
  <c r="I2179" i="5"/>
  <c r="H2179" i="5"/>
  <c r="G2179" i="5"/>
  <c r="F2179" i="5"/>
  <c r="AD2178" i="5"/>
  <c r="AC2178" i="5"/>
  <c r="X2178" i="5"/>
  <c r="T2178" i="5"/>
  <c r="S2178" i="5"/>
  <c r="R2178" i="5"/>
  <c r="J2178" i="5"/>
  <c r="I2178" i="5"/>
  <c r="H2178" i="5"/>
  <c r="G2178" i="5"/>
  <c r="F2178" i="5"/>
  <c r="AD2177" i="5"/>
  <c r="AC2177" i="5"/>
  <c r="X2177" i="5"/>
  <c r="T2177" i="5"/>
  <c r="S2177" i="5"/>
  <c r="R2177" i="5"/>
  <c r="J2177" i="5"/>
  <c r="I2177" i="5"/>
  <c r="H2177" i="5"/>
  <c r="G2177" i="5"/>
  <c r="F2177" i="5"/>
  <c r="AD2176" i="5"/>
  <c r="AC2176" i="5"/>
  <c r="X2176" i="5"/>
  <c r="T2176" i="5"/>
  <c r="S2176" i="5"/>
  <c r="R2176" i="5"/>
  <c r="J2176" i="5"/>
  <c r="I2176" i="5"/>
  <c r="H2176" i="5"/>
  <c r="G2176" i="5"/>
  <c r="F2176" i="5"/>
  <c r="AD2175" i="5"/>
  <c r="AC2175" i="5"/>
  <c r="X2175" i="5"/>
  <c r="T2175" i="5"/>
  <c r="S2175" i="5"/>
  <c r="R2175" i="5"/>
  <c r="J2175" i="5"/>
  <c r="I2175" i="5"/>
  <c r="H2175" i="5"/>
  <c r="G2175" i="5"/>
  <c r="F2175" i="5"/>
  <c r="AD2174" i="5"/>
  <c r="AC2174" i="5"/>
  <c r="X2174" i="5"/>
  <c r="T2174" i="5"/>
  <c r="S2174" i="5"/>
  <c r="R2174" i="5"/>
  <c r="J2174" i="5"/>
  <c r="I2174" i="5"/>
  <c r="H2174" i="5"/>
  <c r="G2174" i="5"/>
  <c r="F2174" i="5"/>
  <c r="AD2173" i="5"/>
  <c r="AC2173" i="5"/>
  <c r="X2173" i="5"/>
  <c r="T2173" i="5"/>
  <c r="S2173" i="5"/>
  <c r="R2173" i="5"/>
  <c r="J2173" i="5"/>
  <c r="I2173" i="5"/>
  <c r="H2173" i="5"/>
  <c r="G2173" i="5"/>
  <c r="F2173" i="5"/>
  <c r="AD2172" i="5"/>
  <c r="AC2172" i="5"/>
  <c r="X2172" i="5"/>
  <c r="T2172" i="5"/>
  <c r="S2172" i="5"/>
  <c r="R2172" i="5"/>
  <c r="J2172" i="5"/>
  <c r="I2172" i="5"/>
  <c r="H2172" i="5"/>
  <c r="G2172" i="5"/>
  <c r="F2172" i="5"/>
  <c r="AD2171" i="5"/>
  <c r="AC2171" i="5"/>
  <c r="X2171" i="5"/>
  <c r="T2171" i="5"/>
  <c r="S2171" i="5"/>
  <c r="R2171" i="5"/>
  <c r="J2171" i="5"/>
  <c r="I2171" i="5"/>
  <c r="H2171" i="5"/>
  <c r="G2171" i="5"/>
  <c r="F2171" i="5"/>
  <c r="AD2170" i="5"/>
  <c r="AC2170" i="5"/>
  <c r="X2170" i="5"/>
  <c r="T2170" i="5"/>
  <c r="S2170" i="5"/>
  <c r="R2170" i="5"/>
  <c r="J2170" i="5"/>
  <c r="I2170" i="5"/>
  <c r="H2170" i="5"/>
  <c r="G2170" i="5"/>
  <c r="F2170" i="5"/>
  <c r="AD2169" i="5"/>
  <c r="AC2169" i="5"/>
  <c r="X2169" i="5"/>
  <c r="T2169" i="5"/>
  <c r="S2169" i="5"/>
  <c r="R2169" i="5"/>
  <c r="J2169" i="5"/>
  <c r="I2169" i="5"/>
  <c r="H2169" i="5"/>
  <c r="G2169" i="5"/>
  <c r="F2169" i="5"/>
  <c r="AD2168" i="5"/>
  <c r="AC2168" i="5"/>
  <c r="X2168" i="5"/>
  <c r="T2168" i="5"/>
  <c r="S2168" i="5"/>
  <c r="R2168" i="5"/>
  <c r="J2168" i="5"/>
  <c r="I2168" i="5"/>
  <c r="H2168" i="5"/>
  <c r="G2168" i="5"/>
  <c r="F2168" i="5"/>
  <c r="AD2167" i="5"/>
  <c r="AC2167" i="5"/>
  <c r="X2167" i="5"/>
  <c r="T2167" i="5"/>
  <c r="S2167" i="5"/>
  <c r="R2167" i="5"/>
  <c r="J2167" i="5"/>
  <c r="I2167" i="5"/>
  <c r="H2167" i="5"/>
  <c r="G2167" i="5"/>
  <c r="F2167" i="5"/>
  <c r="AD2166" i="5"/>
  <c r="AC2166" i="5"/>
  <c r="X2166" i="5"/>
  <c r="T2166" i="5"/>
  <c r="S2166" i="5"/>
  <c r="R2166" i="5"/>
  <c r="J2166" i="5"/>
  <c r="I2166" i="5"/>
  <c r="H2166" i="5"/>
  <c r="G2166" i="5"/>
  <c r="F2166" i="5"/>
  <c r="AD2165" i="5"/>
  <c r="AC2165" i="5"/>
  <c r="X2165" i="5"/>
  <c r="T2165" i="5"/>
  <c r="S2165" i="5"/>
  <c r="R2165" i="5"/>
  <c r="J2165" i="5"/>
  <c r="I2165" i="5"/>
  <c r="H2165" i="5"/>
  <c r="G2165" i="5"/>
  <c r="F2165" i="5"/>
  <c r="AD2164" i="5"/>
  <c r="AC2164" i="5"/>
  <c r="X2164" i="5"/>
  <c r="T2164" i="5"/>
  <c r="S2164" i="5"/>
  <c r="R2164" i="5"/>
  <c r="J2164" i="5"/>
  <c r="I2164" i="5"/>
  <c r="H2164" i="5"/>
  <c r="G2164" i="5"/>
  <c r="F2164" i="5"/>
  <c r="AD2163" i="5"/>
  <c r="AC2163" i="5"/>
  <c r="X2163" i="5"/>
  <c r="T2163" i="5"/>
  <c r="S2163" i="5"/>
  <c r="R2163" i="5"/>
  <c r="J2163" i="5"/>
  <c r="I2163" i="5"/>
  <c r="H2163" i="5"/>
  <c r="G2163" i="5"/>
  <c r="F2163" i="5"/>
  <c r="AD2162" i="5"/>
  <c r="AC2162" i="5"/>
  <c r="X2162" i="5"/>
  <c r="T2162" i="5"/>
  <c r="S2162" i="5"/>
  <c r="R2162" i="5"/>
  <c r="J2162" i="5"/>
  <c r="I2162" i="5"/>
  <c r="H2162" i="5"/>
  <c r="G2162" i="5"/>
  <c r="F2162" i="5"/>
  <c r="AD2161" i="5"/>
  <c r="AC2161" i="5"/>
  <c r="X2161" i="5"/>
  <c r="T2161" i="5"/>
  <c r="S2161" i="5"/>
  <c r="R2161" i="5"/>
  <c r="J2161" i="5"/>
  <c r="I2161" i="5"/>
  <c r="H2161" i="5"/>
  <c r="G2161" i="5"/>
  <c r="F2161" i="5"/>
  <c r="AD2160" i="5"/>
  <c r="AC2160" i="5"/>
  <c r="X2160" i="5"/>
  <c r="T2160" i="5"/>
  <c r="S2160" i="5"/>
  <c r="R2160" i="5"/>
  <c r="J2160" i="5"/>
  <c r="I2160" i="5"/>
  <c r="H2160" i="5"/>
  <c r="G2160" i="5"/>
  <c r="F2160" i="5"/>
  <c r="AD2159" i="5"/>
  <c r="AC2159" i="5"/>
  <c r="X2159" i="5"/>
  <c r="T2159" i="5"/>
  <c r="S2159" i="5"/>
  <c r="R2159" i="5"/>
  <c r="J2159" i="5"/>
  <c r="I2159" i="5"/>
  <c r="H2159" i="5"/>
  <c r="G2159" i="5"/>
  <c r="F2159" i="5"/>
  <c r="AD2158" i="5"/>
  <c r="AC2158" i="5"/>
  <c r="X2158" i="5"/>
  <c r="T2158" i="5"/>
  <c r="S2158" i="5"/>
  <c r="R2158" i="5"/>
  <c r="J2158" i="5"/>
  <c r="I2158" i="5"/>
  <c r="H2158" i="5"/>
  <c r="G2158" i="5"/>
  <c r="F2158" i="5"/>
  <c r="AD2157" i="5"/>
  <c r="AC2157" i="5"/>
  <c r="X2157" i="5"/>
  <c r="T2157" i="5"/>
  <c r="S2157" i="5"/>
  <c r="R2157" i="5"/>
  <c r="J2157" i="5"/>
  <c r="I2157" i="5"/>
  <c r="H2157" i="5"/>
  <c r="G2157" i="5"/>
  <c r="F2157" i="5"/>
  <c r="AD2156" i="5"/>
  <c r="AC2156" i="5"/>
  <c r="X2156" i="5"/>
  <c r="T2156" i="5"/>
  <c r="S2156" i="5"/>
  <c r="R2156" i="5"/>
  <c r="J2156" i="5"/>
  <c r="I2156" i="5"/>
  <c r="H2156" i="5"/>
  <c r="G2156" i="5"/>
  <c r="F2156" i="5"/>
  <c r="AD2155" i="5"/>
  <c r="AC2155" i="5"/>
  <c r="X2155" i="5"/>
  <c r="T2155" i="5"/>
  <c r="S2155" i="5"/>
  <c r="R2155" i="5"/>
  <c r="J2155" i="5"/>
  <c r="I2155" i="5"/>
  <c r="H2155" i="5"/>
  <c r="G2155" i="5"/>
  <c r="F2155" i="5"/>
  <c r="AD2154" i="5"/>
  <c r="AC2154" i="5"/>
  <c r="X2154" i="5"/>
  <c r="T2154" i="5"/>
  <c r="S2154" i="5"/>
  <c r="R2154" i="5"/>
  <c r="J2154" i="5"/>
  <c r="I2154" i="5"/>
  <c r="H2154" i="5"/>
  <c r="G2154" i="5"/>
  <c r="F2154" i="5"/>
  <c r="AD2153" i="5"/>
  <c r="AC2153" i="5"/>
  <c r="X2153" i="5"/>
  <c r="T2153" i="5"/>
  <c r="S2153" i="5"/>
  <c r="R2153" i="5"/>
  <c r="J2153" i="5"/>
  <c r="I2153" i="5"/>
  <c r="H2153" i="5"/>
  <c r="G2153" i="5"/>
  <c r="F2153" i="5"/>
  <c r="AD2152" i="5"/>
  <c r="AC2152" i="5"/>
  <c r="X2152" i="5"/>
  <c r="T2152" i="5"/>
  <c r="S2152" i="5"/>
  <c r="R2152" i="5"/>
  <c r="J2152" i="5"/>
  <c r="I2152" i="5"/>
  <c r="H2152" i="5"/>
  <c r="G2152" i="5"/>
  <c r="F2152" i="5"/>
  <c r="AD2151" i="5"/>
  <c r="AC2151" i="5"/>
  <c r="X2151" i="5"/>
  <c r="T2151" i="5"/>
  <c r="S2151" i="5"/>
  <c r="R2151" i="5"/>
  <c r="J2151" i="5"/>
  <c r="I2151" i="5"/>
  <c r="H2151" i="5"/>
  <c r="G2151" i="5"/>
  <c r="F2151" i="5"/>
  <c r="AD2150" i="5"/>
  <c r="AC2150" i="5"/>
  <c r="X2150" i="5"/>
  <c r="T2150" i="5"/>
  <c r="S2150" i="5"/>
  <c r="R2150" i="5"/>
  <c r="J2150" i="5"/>
  <c r="I2150" i="5"/>
  <c r="H2150" i="5"/>
  <c r="G2150" i="5"/>
  <c r="F2150" i="5"/>
  <c r="AD2149" i="5"/>
  <c r="AC2149" i="5"/>
  <c r="X2149" i="5"/>
  <c r="T2149" i="5"/>
  <c r="S2149" i="5"/>
  <c r="R2149" i="5"/>
  <c r="J2149" i="5"/>
  <c r="I2149" i="5"/>
  <c r="H2149" i="5"/>
  <c r="G2149" i="5"/>
  <c r="F2149" i="5"/>
  <c r="AD2148" i="5"/>
  <c r="AC2148" i="5"/>
  <c r="X2148" i="5"/>
  <c r="T2148" i="5"/>
  <c r="S2148" i="5"/>
  <c r="R2148" i="5"/>
  <c r="J2148" i="5"/>
  <c r="I2148" i="5"/>
  <c r="H2148" i="5"/>
  <c r="G2148" i="5"/>
  <c r="F2148" i="5"/>
  <c r="AD2147" i="5"/>
  <c r="AC2147" i="5"/>
  <c r="X2147" i="5"/>
  <c r="T2147" i="5"/>
  <c r="S2147" i="5"/>
  <c r="R2147" i="5"/>
  <c r="J2147" i="5"/>
  <c r="I2147" i="5"/>
  <c r="H2147" i="5"/>
  <c r="G2147" i="5"/>
  <c r="F2147" i="5"/>
  <c r="AD2146" i="5"/>
  <c r="AC2146" i="5"/>
  <c r="X2146" i="5"/>
  <c r="T2146" i="5"/>
  <c r="S2146" i="5"/>
  <c r="R2146" i="5"/>
  <c r="J2146" i="5"/>
  <c r="I2146" i="5"/>
  <c r="H2146" i="5"/>
  <c r="G2146" i="5"/>
  <c r="F2146" i="5"/>
  <c r="AD2145" i="5"/>
  <c r="AC2145" i="5"/>
  <c r="X2145" i="5"/>
  <c r="T2145" i="5"/>
  <c r="S2145" i="5"/>
  <c r="R2145" i="5"/>
  <c r="J2145" i="5"/>
  <c r="I2145" i="5"/>
  <c r="H2145" i="5"/>
  <c r="G2145" i="5"/>
  <c r="F2145" i="5"/>
  <c r="AD2144" i="5"/>
  <c r="AC2144" i="5"/>
  <c r="X2144" i="5"/>
  <c r="T2144" i="5"/>
  <c r="S2144" i="5"/>
  <c r="R2144" i="5"/>
  <c r="J2144" i="5"/>
  <c r="I2144" i="5"/>
  <c r="H2144" i="5"/>
  <c r="G2144" i="5"/>
  <c r="F2144" i="5"/>
  <c r="AD2143" i="5"/>
  <c r="AC2143" i="5"/>
  <c r="X2143" i="5"/>
  <c r="T2143" i="5"/>
  <c r="S2143" i="5"/>
  <c r="R2143" i="5"/>
  <c r="J2143" i="5"/>
  <c r="I2143" i="5"/>
  <c r="H2143" i="5"/>
  <c r="G2143" i="5"/>
  <c r="F2143" i="5"/>
  <c r="AD2142" i="5"/>
  <c r="AC2142" i="5"/>
  <c r="X2142" i="5"/>
  <c r="T2142" i="5"/>
  <c r="S2142" i="5"/>
  <c r="R2142" i="5"/>
  <c r="J2142" i="5"/>
  <c r="I2142" i="5"/>
  <c r="H2142" i="5"/>
  <c r="G2142" i="5"/>
  <c r="F2142" i="5"/>
  <c r="AD2141" i="5"/>
  <c r="AC2141" i="5"/>
  <c r="X2141" i="5"/>
  <c r="T2141" i="5"/>
  <c r="S2141" i="5"/>
  <c r="R2141" i="5"/>
  <c r="J2141" i="5"/>
  <c r="I2141" i="5"/>
  <c r="H2141" i="5"/>
  <c r="G2141" i="5"/>
  <c r="F2141" i="5"/>
  <c r="AD2140" i="5"/>
  <c r="AC2140" i="5"/>
  <c r="X2140" i="5"/>
  <c r="T2140" i="5"/>
  <c r="S2140" i="5"/>
  <c r="R2140" i="5"/>
  <c r="J2140" i="5"/>
  <c r="I2140" i="5"/>
  <c r="H2140" i="5"/>
  <c r="G2140" i="5"/>
  <c r="F2140" i="5"/>
  <c r="AD2139" i="5"/>
  <c r="AC2139" i="5"/>
  <c r="X2139" i="5"/>
  <c r="T2139" i="5"/>
  <c r="S2139" i="5"/>
  <c r="R2139" i="5"/>
  <c r="J2139" i="5"/>
  <c r="I2139" i="5"/>
  <c r="H2139" i="5"/>
  <c r="G2139" i="5"/>
  <c r="F2139" i="5"/>
  <c r="AD2138" i="5"/>
  <c r="AC2138" i="5"/>
  <c r="X2138" i="5"/>
  <c r="T2138" i="5"/>
  <c r="S2138" i="5"/>
  <c r="R2138" i="5"/>
  <c r="J2138" i="5"/>
  <c r="I2138" i="5"/>
  <c r="H2138" i="5"/>
  <c r="G2138" i="5"/>
  <c r="F2138" i="5"/>
  <c r="AD2137" i="5"/>
  <c r="AC2137" i="5"/>
  <c r="X2137" i="5"/>
  <c r="T2137" i="5"/>
  <c r="S2137" i="5"/>
  <c r="R2137" i="5"/>
  <c r="J2137" i="5"/>
  <c r="I2137" i="5"/>
  <c r="H2137" i="5"/>
  <c r="G2137" i="5"/>
  <c r="F2137" i="5"/>
  <c r="AD2136" i="5"/>
  <c r="AC2136" i="5"/>
  <c r="X2136" i="5"/>
  <c r="T2136" i="5"/>
  <c r="S2136" i="5"/>
  <c r="R2136" i="5"/>
  <c r="J2136" i="5"/>
  <c r="I2136" i="5"/>
  <c r="H2136" i="5"/>
  <c r="G2136" i="5"/>
  <c r="F2136" i="5"/>
  <c r="AD2135" i="5"/>
  <c r="AC2135" i="5"/>
  <c r="X2135" i="5"/>
  <c r="T2135" i="5"/>
  <c r="S2135" i="5"/>
  <c r="R2135" i="5"/>
  <c r="J2135" i="5"/>
  <c r="I2135" i="5"/>
  <c r="H2135" i="5"/>
  <c r="G2135" i="5"/>
  <c r="F2135" i="5"/>
  <c r="AD2134" i="5"/>
  <c r="AC2134" i="5"/>
  <c r="X2134" i="5"/>
  <c r="T2134" i="5"/>
  <c r="S2134" i="5"/>
  <c r="R2134" i="5"/>
  <c r="J2134" i="5"/>
  <c r="I2134" i="5"/>
  <c r="H2134" i="5"/>
  <c r="G2134" i="5"/>
  <c r="F2134" i="5"/>
  <c r="AD2133" i="5"/>
  <c r="AC2133" i="5"/>
  <c r="X2133" i="5"/>
  <c r="T2133" i="5"/>
  <c r="S2133" i="5"/>
  <c r="R2133" i="5"/>
  <c r="J2133" i="5"/>
  <c r="I2133" i="5"/>
  <c r="H2133" i="5"/>
  <c r="G2133" i="5"/>
  <c r="F2133" i="5"/>
  <c r="AD2132" i="5"/>
  <c r="AC2132" i="5"/>
  <c r="X2132" i="5"/>
  <c r="T2132" i="5"/>
  <c r="S2132" i="5"/>
  <c r="R2132" i="5"/>
  <c r="J2132" i="5"/>
  <c r="I2132" i="5"/>
  <c r="H2132" i="5"/>
  <c r="G2132" i="5"/>
  <c r="F2132" i="5"/>
  <c r="AD2131" i="5"/>
  <c r="AC2131" i="5"/>
  <c r="X2131" i="5"/>
  <c r="T2131" i="5"/>
  <c r="S2131" i="5"/>
  <c r="R2131" i="5"/>
  <c r="J2131" i="5"/>
  <c r="I2131" i="5"/>
  <c r="H2131" i="5"/>
  <c r="G2131" i="5"/>
  <c r="F2131" i="5"/>
  <c r="AD2130" i="5"/>
  <c r="AC2130" i="5"/>
  <c r="X2130" i="5"/>
  <c r="T2130" i="5"/>
  <c r="S2130" i="5"/>
  <c r="R2130" i="5"/>
  <c r="J2130" i="5"/>
  <c r="I2130" i="5"/>
  <c r="H2130" i="5"/>
  <c r="G2130" i="5"/>
  <c r="F2130" i="5"/>
  <c r="AD2129" i="5"/>
  <c r="AC2129" i="5"/>
  <c r="X2129" i="5"/>
  <c r="T2129" i="5"/>
  <c r="S2129" i="5"/>
  <c r="R2129" i="5"/>
  <c r="J2129" i="5"/>
  <c r="I2129" i="5"/>
  <c r="H2129" i="5"/>
  <c r="G2129" i="5"/>
  <c r="F2129" i="5"/>
  <c r="AD2128" i="5"/>
  <c r="AC2128" i="5"/>
  <c r="X2128" i="5"/>
  <c r="T2128" i="5"/>
  <c r="S2128" i="5"/>
  <c r="R2128" i="5"/>
  <c r="J2128" i="5"/>
  <c r="I2128" i="5"/>
  <c r="H2128" i="5"/>
  <c r="G2128" i="5"/>
  <c r="F2128" i="5"/>
  <c r="AD2127" i="5"/>
  <c r="AC2127" i="5"/>
  <c r="X2127" i="5"/>
  <c r="T2127" i="5"/>
  <c r="S2127" i="5"/>
  <c r="R2127" i="5"/>
  <c r="J2127" i="5"/>
  <c r="I2127" i="5"/>
  <c r="H2127" i="5"/>
  <c r="G2127" i="5"/>
  <c r="F2127" i="5"/>
  <c r="AD2126" i="5"/>
  <c r="AC2126" i="5"/>
  <c r="X2126" i="5"/>
  <c r="T2126" i="5"/>
  <c r="S2126" i="5"/>
  <c r="R2126" i="5"/>
  <c r="J2126" i="5"/>
  <c r="I2126" i="5"/>
  <c r="H2126" i="5"/>
  <c r="G2126" i="5"/>
  <c r="F2126" i="5"/>
  <c r="AD2125" i="5"/>
  <c r="AC2125" i="5"/>
  <c r="X2125" i="5"/>
  <c r="T2125" i="5"/>
  <c r="S2125" i="5"/>
  <c r="R2125" i="5"/>
  <c r="J2125" i="5"/>
  <c r="I2125" i="5"/>
  <c r="H2125" i="5"/>
  <c r="G2125" i="5"/>
  <c r="F2125" i="5"/>
  <c r="AD2124" i="5"/>
  <c r="AC2124" i="5"/>
  <c r="X2124" i="5"/>
  <c r="T2124" i="5"/>
  <c r="S2124" i="5"/>
  <c r="R2124" i="5"/>
  <c r="J2124" i="5"/>
  <c r="I2124" i="5"/>
  <c r="H2124" i="5"/>
  <c r="G2124" i="5"/>
  <c r="F2124" i="5"/>
  <c r="AD2123" i="5"/>
  <c r="AC2123" i="5"/>
  <c r="X2123" i="5"/>
  <c r="T2123" i="5"/>
  <c r="S2123" i="5"/>
  <c r="R2123" i="5"/>
  <c r="J2123" i="5"/>
  <c r="I2123" i="5"/>
  <c r="H2123" i="5"/>
  <c r="G2123" i="5"/>
  <c r="F2123" i="5"/>
  <c r="AD2122" i="5"/>
  <c r="AC2122" i="5"/>
  <c r="X2122" i="5"/>
  <c r="T2122" i="5"/>
  <c r="S2122" i="5"/>
  <c r="R2122" i="5"/>
  <c r="J2122" i="5"/>
  <c r="I2122" i="5"/>
  <c r="H2122" i="5"/>
  <c r="G2122" i="5"/>
  <c r="F2122" i="5"/>
  <c r="AD2121" i="5"/>
  <c r="AC2121" i="5"/>
  <c r="X2121" i="5"/>
  <c r="T2121" i="5"/>
  <c r="S2121" i="5"/>
  <c r="R2121" i="5"/>
  <c r="J2121" i="5"/>
  <c r="I2121" i="5"/>
  <c r="H2121" i="5"/>
  <c r="G2121" i="5"/>
  <c r="F2121" i="5"/>
  <c r="AD2120" i="5"/>
  <c r="AC2120" i="5"/>
  <c r="X2120" i="5"/>
  <c r="T2120" i="5"/>
  <c r="S2120" i="5"/>
  <c r="R2120" i="5"/>
  <c r="J2120" i="5"/>
  <c r="I2120" i="5"/>
  <c r="H2120" i="5"/>
  <c r="G2120" i="5"/>
  <c r="F2120" i="5"/>
  <c r="AD2119" i="5"/>
  <c r="AC2119" i="5"/>
  <c r="X2119" i="5"/>
  <c r="T2119" i="5"/>
  <c r="S2119" i="5"/>
  <c r="R2119" i="5"/>
  <c r="J2119" i="5"/>
  <c r="I2119" i="5"/>
  <c r="H2119" i="5"/>
  <c r="G2119" i="5"/>
  <c r="F2119" i="5"/>
  <c r="AD2118" i="5"/>
  <c r="AC2118" i="5"/>
  <c r="X2118" i="5"/>
  <c r="T2118" i="5"/>
  <c r="S2118" i="5"/>
  <c r="R2118" i="5"/>
  <c r="J2118" i="5"/>
  <c r="I2118" i="5"/>
  <c r="H2118" i="5"/>
  <c r="G2118" i="5"/>
  <c r="F2118" i="5"/>
  <c r="AD2117" i="5"/>
  <c r="AC2117" i="5"/>
  <c r="X2117" i="5"/>
  <c r="T2117" i="5"/>
  <c r="S2117" i="5"/>
  <c r="R2117" i="5"/>
  <c r="J2117" i="5"/>
  <c r="I2117" i="5"/>
  <c r="H2117" i="5"/>
  <c r="G2117" i="5"/>
  <c r="F2117" i="5"/>
  <c r="AD2116" i="5"/>
  <c r="AC2116" i="5"/>
  <c r="X2116" i="5"/>
  <c r="T2116" i="5"/>
  <c r="S2116" i="5"/>
  <c r="R2116" i="5"/>
  <c r="J2116" i="5"/>
  <c r="I2116" i="5"/>
  <c r="H2116" i="5"/>
  <c r="G2116" i="5"/>
  <c r="F2116" i="5"/>
  <c r="AD2115" i="5"/>
  <c r="AC2115" i="5"/>
  <c r="X2115" i="5"/>
  <c r="T2115" i="5"/>
  <c r="S2115" i="5"/>
  <c r="R2115" i="5"/>
  <c r="J2115" i="5"/>
  <c r="I2115" i="5"/>
  <c r="H2115" i="5"/>
  <c r="G2115" i="5"/>
  <c r="F2115" i="5"/>
  <c r="AD2114" i="5"/>
  <c r="AC2114" i="5"/>
  <c r="X2114" i="5"/>
  <c r="T2114" i="5"/>
  <c r="S2114" i="5"/>
  <c r="R2114" i="5"/>
  <c r="J2114" i="5"/>
  <c r="I2114" i="5"/>
  <c r="H2114" i="5"/>
  <c r="G2114" i="5"/>
  <c r="F2114" i="5"/>
  <c r="AD2113" i="5"/>
  <c r="AC2113" i="5"/>
  <c r="X2113" i="5"/>
  <c r="T2113" i="5"/>
  <c r="S2113" i="5"/>
  <c r="R2113" i="5"/>
  <c r="J2113" i="5"/>
  <c r="I2113" i="5"/>
  <c r="H2113" i="5"/>
  <c r="G2113" i="5"/>
  <c r="F2113" i="5"/>
  <c r="AD2112" i="5"/>
  <c r="AC2112" i="5"/>
  <c r="X2112" i="5"/>
  <c r="T2112" i="5"/>
  <c r="S2112" i="5"/>
  <c r="R2112" i="5"/>
  <c r="J2112" i="5"/>
  <c r="I2112" i="5"/>
  <c r="H2112" i="5"/>
  <c r="G2112" i="5"/>
  <c r="F2112" i="5"/>
  <c r="AD2111" i="5"/>
  <c r="AC2111" i="5"/>
  <c r="X2111" i="5"/>
  <c r="T2111" i="5"/>
  <c r="S2111" i="5"/>
  <c r="R2111" i="5"/>
  <c r="J2111" i="5"/>
  <c r="I2111" i="5"/>
  <c r="H2111" i="5"/>
  <c r="G2111" i="5"/>
  <c r="F2111" i="5"/>
  <c r="AD2110" i="5"/>
  <c r="AC2110" i="5"/>
  <c r="X2110" i="5"/>
  <c r="T2110" i="5"/>
  <c r="S2110" i="5"/>
  <c r="R2110" i="5"/>
  <c r="J2110" i="5"/>
  <c r="I2110" i="5"/>
  <c r="H2110" i="5"/>
  <c r="G2110" i="5"/>
  <c r="F2110" i="5"/>
  <c r="AD2109" i="5"/>
  <c r="AC2109" i="5"/>
  <c r="X2109" i="5"/>
  <c r="T2109" i="5"/>
  <c r="S2109" i="5"/>
  <c r="R2109" i="5"/>
  <c r="J2109" i="5"/>
  <c r="I2109" i="5"/>
  <c r="H2109" i="5"/>
  <c r="G2109" i="5"/>
  <c r="F2109" i="5"/>
  <c r="AD2108" i="5"/>
  <c r="AC2108" i="5"/>
  <c r="X2108" i="5"/>
  <c r="T2108" i="5"/>
  <c r="S2108" i="5"/>
  <c r="R2108" i="5"/>
  <c r="J2108" i="5"/>
  <c r="I2108" i="5"/>
  <c r="H2108" i="5"/>
  <c r="G2108" i="5"/>
  <c r="F2108" i="5"/>
  <c r="AD2107" i="5"/>
  <c r="AC2107" i="5"/>
  <c r="X2107" i="5"/>
  <c r="T2107" i="5"/>
  <c r="S2107" i="5"/>
  <c r="R2107" i="5"/>
  <c r="J2107" i="5"/>
  <c r="I2107" i="5"/>
  <c r="H2107" i="5"/>
  <c r="G2107" i="5"/>
  <c r="F2107" i="5"/>
  <c r="AD2106" i="5"/>
  <c r="AC2106" i="5"/>
  <c r="X2106" i="5"/>
  <c r="T2106" i="5"/>
  <c r="S2106" i="5"/>
  <c r="R2106" i="5"/>
  <c r="J2106" i="5"/>
  <c r="I2106" i="5"/>
  <c r="H2106" i="5"/>
  <c r="G2106" i="5"/>
  <c r="F2106" i="5"/>
  <c r="AD2105" i="5"/>
  <c r="AC2105" i="5"/>
  <c r="X2105" i="5"/>
  <c r="T2105" i="5"/>
  <c r="S2105" i="5"/>
  <c r="R2105" i="5"/>
  <c r="J2105" i="5"/>
  <c r="I2105" i="5"/>
  <c r="H2105" i="5"/>
  <c r="G2105" i="5"/>
  <c r="F2105" i="5"/>
  <c r="AD2104" i="5"/>
  <c r="AC2104" i="5"/>
  <c r="X2104" i="5"/>
  <c r="T2104" i="5"/>
  <c r="S2104" i="5"/>
  <c r="R2104" i="5"/>
  <c r="J2104" i="5"/>
  <c r="I2104" i="5"/>
  <c r="H2104" i="5"/>
  <c r="G2104" i="5"/>
  <c r="F2104" i="5"/>
  <c r="AD2103" i="5"/>
  <c r="AC2103" i="5"/>
  <c r="X2103" i="5"/>
  <c r="T2103" i="5"/>
  <c r="S2103" i="5"/>
  <c r="R2103" i="5"/>
  <c r="J2103" i="5"/>
  <c r="I2103" i="5"/>
  <c r="H2103" i="5"/>
  <c r="G2103" i="5"/>
  <c r="F2103" i="5"/>
  <c r="AD2102" i="5"/>
  <c r="AC2102" i="5"/>
  <c r="X2102" i="5"/>
  <c r="T2102" i="5"/>
  <c r="S2102" i="5"/>
  <c r="R2102" i="5"/>
  <c r="J2102" i="5"/>
  <c r="I2102" i="5"/>
  <c r="H2102" i="5"/>
  <c r="G2102" i="5"/>
  <c r="F2102" i="5"/>
  <c r="AD2101" i="5"/>
  <c r="AC2101" i="5"/>
  <c r="X2101" i="5"/>
  <c r="T2101" i="5"/>
  <c r="S2101" i="5"/>
  <c r="R2101" i="5"/>
  <c r="J2101" i="5"/>
  <c r="I2101" i="5"/>
  <c r="H2101" i="5"/>
  <c r="G2101" i="5"/>
  <c r="F2101" i="5"/>
  <c r="AD2100" i="5"/>
  <c r="AC2100" i="5"/>
  <c r="X2100" i="5"/>
  <c r="T2100" i="5"/>
  <c r="S2100" i="5"/>
  <c r="R2100" i="5"/>
  <c r="J2100" i="5"/>
  <c r="I2100" i="5"/>
  <c r="H2100" i="5"/>
  <c r="G2100" i="5"/>
  <c r="F2100" i="5"/>
  <c r="AD2099" i="5"/>
  <c r="AC2099" i="5"/>
  <c r="X2099" i="5"/>
  <c r="T2099" i="5"/>
  <c r="S2099" i="5"/>
  <c r="R2099" i="5"/>
  <c r="J2099" i="5"/>
  <c r="I2099" i="5"/>
  <c r="H2099" i="5"/>
  <c r="G2099" i="5"/>
  <c r="F2099" i="5"/>
  <c r="AD2098" i="5"/>
  <c r="AC2098" i="5"/>
  <c r="X2098" i="5"/>
  <c r="T2098" i="5"/>
  <c r="S2098" i="5"/>
  <c r="R2098" i="5"/>
  <c r="J2098" i="5"/>
  <c r="I2098" i="5"/>
  <c r="H2098" i="5"/>
  <c r="G2098" i="5"/>
  <c r="F2098" i="5"/>
  <c r="AD2097" i="5"/>
  <c r="AC2097" i="5"/>
  <c r="X2097" i="5"/>
  <c r="T2097" i="5"/>
  <c r="S2097" i="5"/>
  <c r="R2097" i="5"/>
  <c r="J2097" i="5"/>
  <c r="I2097" i="5"/>
  <c r="H2097" i="5"/>
  <c r="G2097" i="5"/>
  <c r="F2097" i="5"/>
  <c r="AD2096" i="5"/>
  <c r="AC2096" i="5"/>
  <c r="X2096" i="5"/>
  <c r="T2096" i="5"/>
  <c r="S2096" i="5"/>
  <c r="R2096" i="5"/>
  <c r="J2096" i="5"/>
  <c r="I2096" i="5"/>
  <c r="H2096" i="5"/>
  <c r="G2096" i="5"/>
  <c r="F2096" i="5"/>
  <c r="AD2095" i="5"/>
  <c r="AC2095" i="5"/>
  <c r="X2095" i="5"/>
  <c r="T2095" i="5"/>
  <c r="S2095" i="5"/>
  <c r="R2095" i="5"/>
  <c r="J2095" i="5"/>
  <c r="I2095" i="5"/>
  <c r="H2095" i="5"/>
  <c r="G2095" i="5"/>
  <c r="F2095" i="5"/>
  <c r="AD2094" i="5"/>
  <c r="AC2094" i="5"/>
  <c r="X2094" i="5"/>
  <c r="T2094" i="5"/>
  <c r="S2094" i="5"/>
  <c r="R2094" i="5"/>
  <c r="J2094" i="5"/>
  <c r="I2094" i="5"/>
  <c r="H2094" i="5"/>
  <c r="G2094" i="5"/>
  <c r="F2094" i="5"/>
  <c r="AD2093" i="5"/>
  <c r="AC2093" i="5"/>
  <c r="X2093" i="5"/>
  <c r="T2093" i="5"/>
  <c r="S2093" i="5"/>
  <c r="R2093" i="5"/>
  <c r="J2093" i="5"/>
  <c r="I2093" i="5"/>
  <c r="H2093" i="5"/>
  <c r="G2093" i="5"/>
  <c r="F2093" i="5"/>
  <c r="AD2092" i="5"/>
  <c r="AC2092" i="5"/>
  <c r="X2092" i="5"/>
  <c r="T2092" i="5"/>
  <c r="S2092" i="5"/>
  <c r="R2092" i="5"/>
  <c r="J2092" i="5"/>
  <c r="I2092" i="5"/>
  <c r="H2092" i="5"/>
  <c r="G2092" i="5"/>
  <c r="F2092" i="5"/>
  <c r="AD2091" i="5"/>
  <c r="AC2091" i="5"/>
  <c r="X2091" i="5"/>
  <c r="T2091" i="5"/>
  <c r="S2091" i="5"/>
  <c r="R2091" i="5"/>
  <c r="J2091" i="5"/>
  <c r="I2091" i="5"/>
  <c r="H2091" i="5"/>
  <c r="G2091" i="5"/>
  <c r="F2091" i="5"/>
  <c r="AD2090" i="5"/>
  <c r="AC2090" i="5"/>
  <c r="X2090" i="5"/>
  <c r="T2090" i="5"/>
  <c r="S2090" i="5"/>
  <c r="R2090" i="5"/>
  <c r="J2090" i="5"/>
  <c r="I2090" i="5"/>
  <c r="H2090" i="5"/>
  <c r="G2090" i="5"/>
  <c r="F2090" i="5"/>
  <c r="AD2089" i="5"/>
  <c r="AC2089" i="5"/>
  <c r="X2089" i="5"/>
  <c r="T2089" i="5"/>
  <c r="S2089" i="5"/>
  <c r="R2089" i="5"/>
  <c r="J2089" i="5"/>
  <c r="I2089" i="5"/>
  <c r="H2089" i="5"/>
  <c r="G2089" i="5"/>
  <c r="F2089" i="5"/>
  <c r="AD2088" i="5"/>
  <c r="AC2088" i="5"/>
  <c r="X2088" i="5"/>
  <c r="T2088" i="5"/>
  <c r="S2088" i="5"/>
  <c r="R2088" i="5"/>
  <c r="J2088" i="5"/>
  <c r="I2088" i="5"/>
  <c r="H2088" i="5"/>
  <c r="G2088" i="5"/>
  <c r="F2088" i="5"/>
  <c r="AD2087" i="5"/>
  <c r="AC2087" i="5"/>
  <c r="X2087" i="5"/>
  <c r="T2087" i="5"/>
  <c r="S2087" i="5"/>
  <c r="R2087" i="5"/>
  <c r="J2087" i="5"/>
  <c r="I2087" i="5"/>
  <c r="H2087" i="5"/>
  <c r="G2087" i="5"/>
  <c r="F2087" i="5"/>
  <c r="AD2086" i="5"/>
  <c r="AC2086" i="5"/>
  <c r="X2086" i="5"/>
  <c r="T2086" i="5"/>
  <c r="S2086" i="5"/>
  <c r="R2086" i="5"/>
  <c r="J2086" i="5"/>
  <c r="I2086" i="5"/>
  <c r="H2086" i="5"/>
  <c r="G2086" i="5"/>
  <c r="F2086" i="5"/>
  <c r="AD2085" i="5"/>
  <c r="AC2085" i="5"/>
  <c r="X2085" i="5"/>
  <c r="T2085" i="5"/>
  <c r="S2085" i="5"/>
  <c r="R2085" i="5"/>
  <c r="J2085" i="5"/>
  <c r="I2085" i="5"/>
  <c r="H2085" i="5"/>
  <c r="G2085" i="5"/>
  <c r="F2085" i="5"/>
  <c r="AD2084" i="5"/>
  <c r="AC2084" i="5"/>
  <c r="X2084" i="5"/>
  <c r="T2084" i="5"/>
  <c r="S2084" i="5"/>
  <c r="R2084" i="5"/>
  <c r="J2084" i="5"/>
  <c r="I2084" i="5"/>
  <c r="H2084" i="5"/>
  <c r="G2084" i="5"/>
  <c r="F2084" i="5"/>
  <c r="AD2083" i="5"/>
  <c r="AC2083" i="5"/>
  <c r="X2083" i="5"/>
  <c r="T2083" i="5"/>
  <c r="S2083" i="5"/>
  <c r="R2083" i="5"/>
  <c r="J2083" i="5"/>
  <c r="I2083" i="5"/>
  <c r="H2083" i="5"/>
  <c r="G2083" i="5"/>
  <c r="F2083" i="5"/>
  <c r="AD2082" i="5"/>
  <c r="AC2082" i="5"/>
  <c r="X2082" i="5"/>
  <c r="T2082" i="5"/>
  <c r="S2082" i="5"/>
  <c r="R2082" i="5"/>
  <c r="J2082" i="5"/>
  <c r="I2082" i="5"/>
  <c r="H2082" i="5"/>
  <c r="G2082" i="5"/>
  <c r="F2082" i="5"/>
  <c r="AD2081" i="5"/>
  <c r="AC2081" i="5"/>
  <c r="X2081" i="5"/>
  <c r="T2081" i="5"/>
  <c r="S2081" i="5"/>
  <c r="R2081" i="5"/>
  <c r="J2081" i="5"/>
  <c r="I2081" i="5"/>
  <c r="H2081" i="5"/>
  <c r="G2081" i="5"/>
  <c r="F2081" i="5"/>
  <c r="AD2080" i="5"/>
  <c r="AC2080" i="5"/>
  <c r="X2080" i="5"/>
  <c r="T2080" i="5"/>
  <c r="S2080" i="5"/>
  <c r="R2080" i="5"/>
  <c r="J2080" i="5"/>
  <c r="I2080" i="5"/>
  <c r="H2080" i="5"/>
  <c r="G2080" i="5"/>
  <c r="F2080" i="5"/>
  <c r="AD2079" i="5"/>
  <c r="AC2079" i="5"/>
  <c r="X2079" i="5"/>
  <c r="T2079" i="5"/>
  <c r="S2079" i="5"/>
  <c r="R2079" i="5"/>
  <c r="J2079" i="5"/>
  <c r="I2079" i="5"/>
  <c r="H2079" i="5"/>
  <c r="G2079" i="5"/>
  <c r="F2079" i="5"/>
  <c r="AD2078" i="5"/>
  <c r="AC2078" i="5"/>
  <c r="X2078" i="5"/>
  <c r="T2078" i="5"/>
  <c r="S2078" i="5"/>
  <c r="R2078" i="5"/>
  <c r="J2078" i="5"/>
  <c r="I2078" i="5"/>
  <c r="H2078" i="5"/>
  <c r="G2078" i="5"/>
  <c r="F2078" i="5"/>
  <c r="AD2077" i="5"/>
  <c r="AC2077" i="5"/>
  <c r="X2077" i="5"/>
  <c r="T2077" i="5"/>
  <c r="S2077" i="5"/>
  <c r="R2077" i="5"/>
  <c r="J2077" i="5"/>
  <c r="I2077" i="5"/>
  <c r="H2077" i="5"/>
  <c r="G2077" i="5"/>
  <c r="F2077" i="5"/>
  <c r="AD2076" i="5"/>
  <c r="AC2076" i="5"/>
  <c r="X2076" i="5"/>
  <c r="T2076" i="5"/>
  <c r="S2076" i="5"/>
  <c r="R2076" i="5"/>
  <c r="J2076" i="5"/>
  <c r="I2076" i="5"/>
  <c r="H2076" i="5"/>
  <c r="G2076" i="5"/>
  <c r="F2076" i="5"/>
  <c r="AD2075" i="5"/>
  <c r="AC2075" i="5"/>
  <c r="X2075" i="5"/>
  <c r="T2075" i="5"/>
  <c r="S2075" i="5"/>
  <c r="R2075" i="5"/>
  <c r="J2075" i="5"/>
  <c r="I2075" i="5"/>
  <c r="H2075" i="5"/>
  <c r="G2075" i="5"/>
  <c r="F2075" i="5"/>
  <c r="AD2074" i="5"/>
  <c r="AC2074" i="5"/>
  <c r="X2074" i="5"/>
  <c r="T2074" i="5"/>
  <c r="S2074" i="5"/>
  <c r="R2074" i="5"/>
  <c r="J2074" i="5"/>
  <c r="I2074" i="5"/>
  <c r="H2074" i="5"/>
  <c r="G2074" i="5"/>
  <c r="F2074" i="5"/>
  <c r="AD2073" i="5"/>
  <c r="AC2073" i="5"/>
  <c r="X2073" i="5"/>
  <c r="T2073" i="5"/>
  <c r="S2073" i="5"/>
  <c r="R2073" i="5"/>
  <c r="J2073" i="5"/>
  <c r="I2073" i="5"/>
  <c r="H2073" i="5"/>
  <c r="G2073" i="5"/>
  <c r="F2073" i="5"/>
  <c r="AD2072" i="5"/>
  <c r="AC2072" i="5"/>
  <c r="X2072" i="5"/>
  <c r="T2072" i="5"/>
  <c r="S2072" i="5"/>
  <c r="R2072" i="5"/>
  <c r="J2072" i="5"/>
  <c r="I2072" i="5"/>
  <c r="H2072" i="5"/>
  <c r="G2072" i="5"/>
  <c r="F2072" i="5"/>
  <c r="AD2071" i="5"/>
  <c r="AC2071" i="5"/>
  <c r="X2071" i="5"/>
  <c r="T2071" i="5"/>
  <c r="S2071" i="5"/>
  <c r="R2071" i="5"/>
  <c r="J2071" i="5"/>
  <c r="I2071" i="5"/>
  <c r="H2071" i="5"/>
  <c r="G2071" i="5"/>
  <c r="F2071" i="5"/>
  <c r="AD2070" i="5"/>
  <c r="AC2070" i="5"/>
  <c r="X2070" i="5"/>
  <c r="T2070" i="5"/>
  <c r="S2070" i="5"/>
  <c r="R2070" i="5"/>
  <c r="J2070" i="5"/>
  <c r="I2070" i="5"/>
  <c r="H2070" i="5"/>
  <c r="G2070" i="5"/>
  <c r="F2070" i="5"/>
  <c r="AD2069" i="5"/>
  <c r="AC2069" i="5"/>
  <c r="X2069" i="5"/>
  <c r="T2069" i="5"/>
  <c r="S2069" i="5"/>
  <c r="R2069" i="5"/>
  <c r="J2069" i="5"/>
  <c r="I2069" i="5"/>
  <c r="H2069" i="5"/>
  <c r="G2069" i="5"/>
  <c r="F2069" i="5"/>
  <c r="AD2068" i="5"/>
  <c r="AC2068" i="5"/>
  <c r="X2068" i="5"/>
  <c r="T2068" i="5"/>
  <c r="S2068" i="5"/>
  <c r="R2068" i="5"/>
  <c r="J2068" i="5"/>
  <c r="I2068" i="5"/>
  <c r="H2068" i="5"/>
  <c r="G2068" i="5"/>
  <c r="F2068" i="5"/>
  <c r="AD2067" i="5"/>
  <c r="AC2067" i="5"/>
  <c r="X2067" i="5"/>
  <c r="T2067" i="5"/>
  <c r="S2067" i="5"/>
  <c r="R2067" i="5"/>
  <c r="J2067" i="5"/>
  <c r="I2067" i="5"/>
  <c r="H2067" i="5"/>
  <c r="G2067" i="5"/>
  <c r="F2067" i="5"/>
  <c r="AD2066" i="5"/>
  <c r="AC2066" i="5"/>
  <c r="X2066" i="5"/>
  <c r="T2066" i="5"/>
  <c r="S2066" i="5"/>
  <c r="R2066" i="5"/>
  <c r="J2066" i="5"/>
  <c r="I2066" i="5"/>
  <c r="H2066" i="5"/>
  <c r="G2066" i="5"/>
  <c r="F2066" i="5"/>
  <c r="AD2065" i="5"/>
  <c r="AC2065" i="5"/>
  <c r="X2065" i="5"/>
  <c r="T2065" i="5"/>
  <c r="S2065" i="5"/>
  <c r="R2065" i="5"/>
  <c r="J2065" i="5"/>
  <c r="I2065" i="5"/>
  <c r="H2065" i="5"/>
  <c r="G2065" i="5"/>
  <c r="F2065" i="5"/>
  <c r="AD2064" i="5"/>
  <c r="AC2064" i="5"/>
  <c r="X2064" i="5"/>
  <c r="T2064" i="5"/>
  <c r="S2064" i="5"/>
  <c r="R2064" i="5"/>
  <c r="J2064" i="5"/>
  <c r="I2064" i="5"/>
  <c r="H2064" i="5"/>
  <c r="G2064" i="5"/>
  <c r="F2064" i="5"/>
  <c r="AD2063" i="5"/>
  <c r="AC2063" i="5"/>
  <c r="X2063" i="5"/>
  <c r="T2063" i="5"/>
  <c r="S2063" i="5"/>
  <c r="R2063" i="5"/>
  <c r="J2063" i="5"/>
  <c r="I2063" i="5"/>
  <c r="H2063" i="5"/>
  <c r="G2063" i="5"/>
  <c r="F2063" i="5"/>
  <c r="AD2062" i="5"/>
  <c r="AC2062" i="5"/>
  <c r="X2062" i="5"/>
  <c r="T2062" i="5"/>
  <c r="S2062" i="5"/>
  <c r="R2062" i="5"/>
  <c r="J2062" i="5"/>
  <c r="I2062" i="5"/>
  <c r="H2062" i="5"/>
  <c r="G2062" i="5"/>
  <c r="F2062" i="5"/>
  <c r="AD2061" i="5"/>
  <c r="AC2061" i="5"/>
  <c r="X2061" i="5"/>
  <c r="T2061" i="5"/>
  <c r="S2061" i="5"/>
  <c r="R2061" i="5"/>
  <c r="J2061" i="5"/>
  <c r="I2061" i="5"/>
  <c r="H2061" i="5"/>
  <c r="G2061" i="5"/>
  <c r="F2061" i="5"/>
  <c r="AD2060" i="5"/>
  <c r="AC2060" i="5"/>
  <c r="X2060" i="5"/>
  <c r="T2060" i="5"/>
  <c r="S2060" i="5"/>
  <c r="R2060" i="5"/>
  <c r="J2060" i="5"/>
  <c r="I2060" i="5"/>
  <c r="H2060" i="5"/>
  <c r="G2060" i="5"/>
  <c r="F2060" i="5"/>
  <c r="AD2059" i="5"/>
  <c r="AC2059" i="5"/>
  <c r="X2059" i="5"/>
  <c r="T2059" i="5"/>
  <c r="S2059" i="5"/>
  <c r="R2059" i="5"/>
  <c r="J2059" i="5"/>
  <c r="I2059" i="5"/>
  <c r="H2059" i="5"/>
  <c r="G2059" i="5"/>
  <c r="F2059" i="5"/>
  <c r="AD2058" i="5"/>
  <c r="AC2058" i="5"/>
  <c r="X2058" i="5"/>
  <c r="T2058" i="5"/>
  <c r="S2058" i="5"/>
  <c r="R2058" i="5"/>
  <c r="J2058" i="5"/>
  <c r="I2058" i="5"/>
  <c r="H2058" i="5"/>
  <c r="G2058" i="5"/>
  <c r="F2058" i="5"/>
  <c r="AD2057" i="5"/>
  <c r="AC2057" i="5"/>
  <c r="X2057" i="5"/>
  <c r="T2057" i="5"/>
  <c r="S2057" i="5"/>
  <c r="R2057" i="5"/>
  <c r="J2057" i="5"/>
  <c r="I2057" i="5"/>
  <c r="H2057" i="5"/>
  <c r="G2057" i="5"/>
  <c r="F2057" i="5"/>
  <c r="AD2056" i="5"/>
  <c r="AC2056" i="5"/>
  <c r="X2056" i="5"/>
  <c r="T2056" i="5"/>
  <c r="S2056" i="5"/>
  <c r="R2056" i="5"/>
  <c r="J2056" i="5"/>
  <c r="I2056" i="5"/>
  <c r="H2056" i="5"/>
  <c r="G2056" i="5"/>
  <c r="F2056" i="5"/>
  <c r="AD2055" i="5"/>
  <c r="AC2055" i="5"/>
  <c r="X2055" i="5"/>
  <c r="T2055" i="5"/>
  <c r="S2055" i="5"/>
  <c r="R2055" i="5"/>
  <c r="J2055" i="5"/>
  <c r="I2055" i="5"/>
  <c r="H2055" i="5"/>
  <c r="G2055" i="5"/>
  <c r="F2055" i="5"/>
  <c r="AD2054" i="5"/>
  <c r="AC2054" i="5"/>
  <c r="X2054" i="5"/>
  <c r="T2054" i="5"/>
  <c r="S2054" i="5"/>
  <c r="R2054" i="5"/>
  <c r="J2054" i="5"/>
  <c r="I2054" i="5"/>
  <c r="H2054" i="5"/>
  <c r="G2054" i="5"/>
  <c r="F2054" i="5"/>
  <c r="AD2053" i="5"/>
  <c r="AC2053" i="5"/>
  <c r="X2053" i="5"/>
  <c r="T2053" i="5"/>
  <c r="S2053" i="5"/>
  <c r="R2053" i="5"/>
  <c r="J2053" i="5"/>
  <c r="I2053" i="5"/>
  <c r="H2053" i="5"/>
  <c r="G2053" i="5"/>
  <c r="F2053" i="5"/>
  <c r="AD2052" i="5"/>
  <c r="AC2052" i="5"/>
  <c r="X2052" i="5"/>
  <c r="T2052" i="5"/>
  <c r="S2052" i="5"/>
  <c r="R2052" i="5"/>
  <c r="J2052" i="5"/>
  <c r="I2052" i="5"/>
  <c r="H2052" i="5"/>
  <c r="G2052" i="5"/>
  <c r="F2052" i="5"/>
  <c r="AD2051" i="5"/>
  <c r="AC2051" i="5"/>
  <c r="X2051" i="5"/>
  <c r="T2051" i="5"/>
  <c r="S2051" i="5"/>
  <c r="R2051" i="5"/>
  <c r="J2051" i="5"/>
  <c r="I2051" i="5"/>
  <c r="H2051" i="5"/>
  <c r="G2051" i="5"/>
  <c r="F2051" i="5"/>
  <c r="AD2050" i="5"/>
  <c r="AC2050" i="5"/>
  <c r="X2050" i="5"/>
  <c r="T2050" i="5"/>
  <c r="S2050" i="5"/>
  <c r="R2050" i="5"/>
  <c r="J2050" i="5"/>
  <c r="I2050" i="5"/>
  <c r="H2050" i="5"/>
  <c r="G2050" i="5"/>
  <c r="F2050" i="5"/>
  <c r="AD2049" i="5"/>
  <c r="AC2049" i="5"/>
  <c r="X2049" i="5"/>
  <c r="T2049" i="5"/>
  <c r="S2049" i="5"/>
  <c r="R2049" i="5"/>
  <c r="J2049" i="5"/>
  <c r="I2049" i="5"/>
  <c r="H2049" i="5"/>
  <c r="G2049" i="5"/>
  <c r="F2049" i="5"/>
  <c r="AD2048" i="5"/>
  <c r="AC2048" i="5"/>
  <c r="X2048" i="5"/>
  <c r="T2048" i="5"/>
  <c r="S2048" i="5"/>
  <c r="R2048" i="5"/>
  <c r="J2048" i="5"/>
  <c r="I2048" i="5"/>
  <c r="H2048" i="5"/>
  <c r="G2048" i="5"/>
  <c r="F2048" i="5"/>
  <c r="AD2047" i="5"/>
  <c r="AC2047" i="5"/>
  <c r="X2047" i="5"/>
  <c r="T2047" i="5"/>
  <c r="S2047" i="5"/>
  <c r="R2047" i="5"/>
  <c r="J2047" i="5"/>
  <c r="I2047" i="5"/>
  <c r="H2047" i="5"/>
  <c r="G2047" i="5"/>
  <c r="F2047" i="5"/>
  <c r="AD2046" i="5"/>
  <c r="AC2046" i="5"/>
  <c r="X2046" i="5"/>
  <c r="T2046" i="5"/>
  <c r="S2046" i="5"/>
  <c r="R2046" i="5"/>
  <c r="J2046" i="5"/>
  <c r="I2046" i="5"/>
  <c r="H2046" i="5"/>
  <c r="G2046" i="5"/>
  <c r="F2046" i="5"/>
  <c r="AD2045" i="5"/>
  <c r="AC2045" i="5"/>
  <c r="X2045" i="5"/>
  <c r="T2045" i="5"/>
  <c r="S2045" i="5"/>
  <c r="R2045" i="5"/>
  <c r="J2045" i="5"/>
  <c r="I2045" i="5"/>
  <c r="H2045" i="5"/>
  <c r="G2045" i="5"/>
  <c r="F2045" i="5"/>
  <c r="AD2044" i="5"/>
  <c r="AC2044" i="5"/>
  <c r="X2044" i="5"/>
  <c r="T2044" i="5"/>
  <c r="S2044" i="5"/>
  <c r="R2044" i="5"/>
  <c r="J2044" i="5"/>
  <c r="I2044" i="5"/>
  <c r="H2044" i="5"/>
  <c r="G2044" i="5"/>
  <c r="F2044" i="5"/>
  <c r="AD2043" i="5"/>
  <c r="AC2043" i="5"/>
  <c r="X2043" i="5"/>
  <c r="T2043" i="5"/>
  <c r="S2043" i="5"/>
  <c r="R2043" i="5"/>
  <c r="J2043" i="5"/>
  <c r="I2043" i="5"/>
  <c r="H2043" i="5"/>
  <c r="G2043" i="5"/>
  <c r="F2043" i="5"/>
  <c r="AD2042" i="5"/>
  <c r="AC2042" i="5"/>
  <c r="X2042" i="5"/>
  <c r="T2042" i="5"/>
  <c r="S2042" i="5"/>
  <c r="R2042" i="5"/>
  <c r="J2042" i="5"/>
  <c r="I2042" i="5"/>
  <c r="H2042" i="5"/>
  <c r="G2042" i="5"/>
  <c r="F2042" i="5"/>
  <c r="AD2041" i="5"/>
  <c r="AC2041" i="5"/>
  <c r="X2041" i="5"/>
  <c r="T2041" i="5"/>
  <c r="S2041" i="5"/>
  <c r="R2041" i="5"/>
  <c r="J2041" i="5"/>
  <c r="I2041" i="5"/>
  <c r="H2041" i="5"/>
  <c r="G2041" i="5"/>
  <c r="F2041" i="5"/>
  <c r="AD2040" i="5"/>
  <c r="AC2040" i="5"/>
  <c r="X2040" i="5"/>
  <c r="T2040" i="5"/>
  <c r="S2040" i="5"/>
  <c r="R2040" i="5"/>
  <c r="J2040" i="5"/>
  <c r="I2040" i="5"/>
  <c r="H2040" i="5"/>
  <c r="G2040" i="5"/>
  <c r="F2040" i="5"/>
  <c r="AD2039" i="5"/>
  <c r="AC2039" i="5"/>
  <c r="X2039" i="5"/>
  <c r="T2039" i="5"/>
  <c r="S2039" i="5"/>
  <c r="R2039" i="5"/>
  <c r="J2039" i="5"/>
  <c r="I2039" i="5"/>
  <c r="H2039" i="5"/>
  <c r="G2039" i="5"/>
  <c r="F2039" i="5"/>
  <c r="AD2038" i="5"/>
  <c r="AC2038" i="5"/>
  <c r="X2038" i="5"/>
  <c r="T2038" i="5"/>
  <c r="S2038" i="5"/>
  <c r="R2038" i="5"/>
  <c r="J2038" i="5"/>
  <c r="I2038" i="5"/>
  <c r="H2038" i="5"/>
  <c r="G2038" i="5"/>
  <c r="F2038" i="5"/>
  <c r="AD2037" i="5"/>
  <c r="AC2037" i="5"/>
  <c r="X2037" i="5"/>
  <c r="T2037" i="5"/>
  <c r="S2037" i="5"/>
  <c r="R2037" i="5"/>
  <c r="J2037" i="5"/>
  <c r="I2037" i="5"/>
  <c r="H2037" i="5"/>
  <c r="G2037" i="5"/>
  <c r="F2037" i="5"/>
  <c r="AD2036" i="5"/>
  <c r="AC2036" i="5"/>
  <c r="X2036" i="5"/>
  <c r="T2036" i="5"/>
  <c r="S2036" i="5"/>
  <c r="R2036" i="5"/>
  <c r="J2036" i="5"/>
  <c r="I2036" i="5"/>
  <c r="H2036" i="5"/>
  <c r="G2036" i="5"/>
  <c r="F2036" i="5"/>
  <c r="AD2035" i="5"/>
  <c r="AC2035" i="5"/>
  <c r="X2035" i="5"/>
  <c r="T2035" i="5"/>
  <c r="S2035" i="5"/>
  <c r="R2035" i="5"/>
  <c r="J2035" i="5"/>
  <c r="I2035" i="5"/>
  <c r="H2035" i="5"/>
  <c r="G2035" i="5"/>
  <c r="F2035" i="5"/>
  <c r="AD2034" i="5"/>
  <c r="AC2034" i="5"/>
  <c r="X2034" i="5"/>
  <c r="T2034" i="5"/>
  <c r="S2034" i="5"/>
  <c r="R2034" i="5"/>
  <c r="J2034" i="5"/>
  <c r="I2034" i="5"/>
  <c r="H2034" i="5"/>
  <c r="G2034" i="5"/>
  <c r="F2034" i="5"/>
  <c r="AD2033" i="5"/>
  <c r="AC2033" i="5"/>
  <c r="X2033" i="5"/>
  <c r="T2033" i="5"/>
  <c r="S2033" i="5"/>
  <c r="R2033" i="5"/>
  <c r="J2033" i="5"/>
  <c r="I2033" i="5"/>
  <c r="H2033" i="5"/>
  <c r="G2033" i="5"/>
  <c r="F2033" i="5"/>
  <c r="AD2032" i="5"/>
  <c r="AC2032" i="5"/>
  <c r="X2032" i="5"/>
  <c r="T2032" i="5"/>
  <c r="S2032" i="5"/>
  <c r="R2032" i="5"/>
  <c r="J2032" i="5"/>
  <c r="I2032" i="5"/>
  <c r="H2032" i="5"/>
  <c r="G2032" i="5"/>
  <c r="F2032" i="5"/>
  <c r="AD2031" i="5"/>
  <c r="AC2031" i="5"/>
  <c r="X2031" i="5"/>
  <c r="T2031" i="5"/>
  <c r="S2031" i="5"/>
  <c r="R2031" i="5"/>
  <c r="J2031" i="5"/>
  <c r="I2031" i="5"/>
  <c r="H2031" i="5"/>
  <c r="G2031" i="5"/>
  <c r="F2031" i="5"/>
  <c r="AD2030" i="5"/>
  <c r="AC2030" i="5"/>
  <c r="X2030" i="5"/>
  <c r="T2030" i="5"/>
  <c r="S2030" i="5"/>
  <c r="R2030" i="5"/>
  <c r="J2030" i="5"/>
  <c r="I2030" i="5"/>
  <c r="H2030" i="5"/>
  <c r="G2030" i="5"/>
  <c r="F2030" i="5"/>
  <c r="AD2029" i="5"/>
  <c r="AC2029" i="5"/>
  <c r="X2029" i="5"/>
  <c r="T2029" i="5"/>
  <c r="S2029" i="5"/>
  <c r="R2029" i="5"/>
  <c r="J2029" i="5"/>
  <c r="I2029" i="5"/>
  <c r="H2029" i="5"/>
  <c r="G2029" i="5"/>
  <c r="F2029" i="5"/>
  <c r="AD2028" i="5"/>
  <c r="AC2028" i="5"/>
  <c r="X2028" i="5"/>
  <c r="T2028" i="5"/>
  <c r="S2028" i="5"/>
  <c r="R2028" i="5"/>
  <c r="J2028" i="5"/>
  <c r="I2028" i="5"/>
  <c r="H2028" i="5"/>
  <c r="G2028" i="5"/>
  <c r="F2028" i="5"/>
  <c r="AD2027" i="5"/>
  <c r="AC2027" i="5"/>
  <c r="X2027" i="5"/>
  <c r="T2027" i="5"/>
  <c r="S2027" i="5"/>
  <c r="R2027" i="5"/>
  <c r="J2027" i="5"/>
  <c r="I2027" i="5"/>
  <c r="H2027" i="5"/>
  <c r="G2027" i="5"/>
  <c r="F2027" i="5"/>
  <c r="AD2026" i="5"/>
  <c r="AC2026" i="5"/>
  <c r="X2026" i="5"/>
  <c r="T2026" i="5"/>
  <c r="S2026" i="5"/>
  <c r="R2026" i="5"/>
  <c r="J2026" i="5"/>
  <c r="I2026" i="5"/>
  <c r="H2026" i="5"/>
  <c r="G2026" i="5"/>
  <c r="F2026" i="5"/>
  <c r="AD2025" i="5"/>
  <c r="AC2025" i="5"/>
  <c r="X2025" i="5"/>
  <c r="T2025" i="5"/>
  <c r="S2025" i="5"/>
  <c r="R2025" i="5"/>
  <c r="J2025" i="5"/>
  <c r="I2025" i="5"/>
  <c r="H2025" i="5"/>
  <c r="G2025" i="5"/>
  <c r="F2025" i="5"/>
  <c r="AD2024" i="5"/>
  <c r="AC2024" i="5"/>
  <c r="X2024" i="5"/>
  <c r="T2024" i="5"/>
  <c r="S2024" i="5"/>
  <c r="R2024" i="5"/>
  <c r="J2024" i="5"/>
  <c r="I2024" i="5"/>
  <c r="H2024" i="5"/>
  <c r="G2024" i="5"/>
  <c r="F2024" i="5"/>
  <c r="AD2023" i="5"/>
  <c r="AC2023" i="5"/>
  <c r="X2023" i="5"/>
  <c r="T2023" i="5"/>
  <c r="S2023" i="5"/>
  <c r="R2023" i="5"/>
  <c r="J2023" i="5"/>
  <c r="I2023" i="5"/>
  <c r="H2023" i="5"/>
  <c r="G2023" i="5"/>
  <c r="F2023" i="5"/>
  <c r="AD2022" i="5"/>
  <c r="AC2022" i="5"/>
  <c r="X2022" i="5"/>
  <c r="T2022" i="5"/>
  <c r="S2022" i="5"/>
  <c r="R2022" i="5"/>
  <c r="J2022" i="5"/>
  <c r="I2022" i="5"/>
  <c r="H2022" i="5"/>
  <c r="G2022" i="5"/>
  <c r="F2022" i="5"/>
  <c r="AD2021" i="5"/>
  <c r="AC2021" i="5"/>
  <c r="X2021" i="5"/>
  <c r="T2021" i="5"/>
  <c r="S2021" i="5"/>
  <c r="R2021" i="5"/>
  <c r="J2021" i="5"/>
  <c r="I2021" i="5"/>
  <c r="H2021" i="5"/>
  <c r="G2021" i="5"/>
  <c r="F2021" i="5"/>
  <c r="AD2020" i="5"/>
  <c r="AC2020" i="5"/>
  <c r="X2020" i="5"/>
  <c r="T2020" i="5"/>
  <c r="S2020" i="5"/>
  <c r="R2020" i="5"/>
  <c r="J2020" i="5"/>
  <c r="I2020" i="5"/>
  <c r="H2020" i="5"/>
  <c r="G2020" i="5"/>
  <c r="F2020" i="5"/>
  <c r="AD2019" i="5"/>
  <c r="AC2019" i="5"/>
  <c r="X2019" i="5"/>
  <c r="T2019" i="5"/>
  <c r="S2019" i="5"/>
  <c r="R2019" i="5"/>
  <c r="J2019" i="5"/>
  <c r="I2019" i="5"/>
  <c r="H2019" i="5"/>
  <c r="G2019" i="5"/>
  <c r="F2019" i="5"/>
  <c r="AD2018" i="5"/>
  <c r="AC2018" i="5"/>
  <c r="X2018" i="5"/>
  <c r="T2018" i="5"/>
  <c r="S2018" i="5"/>
  <c r="R2018" i="5"/>
  <c r="J2018" i="5"/>
  <c r="I2018" i="5"/>
  <c r="H2018" i="5"/>
  <c r="G2018" i="5"/>
  <c r="F2018" i="5"/>
  <c r="AD2017" i="5"/>
  <c r="AC2017" i="5"/>
  <c r="X2017" i="5"/>
  <c r="T2017" i="5"/>
  <c r="S2017" i="5"/>
  <c r="R2017" i="5"/>
  <c r="J2017" i="5"/>
  <c r="I2017" i="5"/>
  <c r="H2017" i="5"/>
  <c r="G2017" i="5"/>
  <c r="F2017" i="5"/>
  <c r="AD2016" i="5"/>
  <c r="AC2016" i="5"/>
  <c r="X2016" i="5"/>
  <c r="T2016" i="5"/>
  <c r="S2016" i="5"/>
  <c r="R2016" i="5"/>
  <c r="J2016" i="5"/>
  <c r="I2016" i="5"/>
  <c r="H2016" i="5"/>
  <c r="G2016" i="5"/>
  <c r="F2016" i="5"/>
  <c r="AD2015" i="5"/>
  <c r="AC2015" i="5"/>
  <c r="X2015" i="5"/>
  <c r="T2015" i="5"/>
  <c r="S2015" i="5"/>
  <c r="R2015" i="5"/>
  <c r="J2015" i="5"/>
  <c r="I2015" i="5"/>
  <c r="H2015" i="5"/>
  <c r="G2015" i="5"/>
  <c r="F2015" i="5"/>
  <c r="AD2014" i="5"/>
  <c r="AC2014" i="5"/>
  <c r="X2014" i="5"/>
  <c r="T2014" i="5"/>
  <c r="S2014" i="5"/>
  <c r="R2014" i="5"/>
  <c r="J2014" i="5"/>
  <c r="I2014" i="5"/>
  <c r="H2014" i="5"/>
  <c r="G2014" i="5"/>
  <c r="F2014" i="5"/>
  <c r="AD2013" i="5"/>
  <c r="AC2013" i="5"/>
  <c r="X2013" i="5"/>
  <c r="T2013" i="5"/>
  <c r="S2013" i="5"/>
  <c r="R2013" i="5"/>
  <c r="J2013" i="5"/>
  <c r="I2013" i="5"/>
  <c r="H2013" i="5"/>
  <c r="G2013" i="5"/>
  <c r="F2013" i="5"/>
  <c r="AD2012" i="5"/>
  <c r="AC2012" i="5"/>
  <c r="X2012" i="5"/>
  <c r="T2012" i="5"/>
  <c r="S2012" i="5"/>
  <c r="R2012" i="5"/>
  <c r="J2012" i="5"/>
  <c r="I2012" i="5"/>
  <c r="H2012" i="5"/>
  <c r="G2012" i="5"/>
  <c r="F2012" i="5"/>
  <c r="AD2011" i="5"/>
  <c r="AC2011" i="5"/>
  <c r="X2011" i="5"/>
  <c r="T2011" i="5"/>
  <c r="S2011" i="5"/>
  <c r="R2011" i="5"/>
  <c r="J2011" i="5"/>
  <c r="I2011" i="5"/>
  <c r="H2011" i="5"/>
  <c r="G2011" i="5"/>
  <c r="F2011" i="5"/>
  <c r="AD2010" i="5"/>
  <c r="AC2010" i="5"/>
  <c r="X2010" i="5"/>
  <c r="T2010" i="5"/>
  <c r="S2010" i="5"/>
  <c r="R2010" i="5"/>
  <c r="J2010" i="5"/>
  <c r="I2010" i="5"/>
  <c r="H2010" i="5"/>
  <c r="G2010" i="5"/>
  <c r="F2010" i="5"/>
  <c r="AD2009" i="5"/>
  <c r="AC2009" i="5"/>
  <c r="X2009" i="5"/>
  <c r="T2009" i="5"/>
  <c r="S2009" i="5"/>
  <c r="R2009" i="5"/>
  <c r="J2009" i="5"/>
  <c r="I2009" i="5"/>
  <c r="H2009" i="5"/>
  <c r="G2009" i="5"/>
  <c r="F2009" i="5"/>
  <c r="AD2008" i="5"/>
  <c r="AC2008" i="5"/>
  <c r="X2008" i="5"/>
  <c r="T2008" i="5"/>
  <c r="S2008" i="5"/>
  <c r="R2008" i="5"/>
  <c r="J2008" i="5"/>
  <c r="I2008" i="5"/>
  <c r="H2008" i="5"/>
  <c r="G2008" i="5"/>
  <c r="F2008" i="5"/>
  <c r="AD2007" i="5"/>
  <c r="AC2007" i="5"/>
  <c r="X2007" i="5"/>
  <c r="T2007" i="5"/>
  <c r="S2007" i="5"/>
  <c r="R2007" i="5"/>
  <c r="J2007" i="5"/>
  <c r="I2007" i="5"/>
  <c r="H2007" i="5"/>
  <c r="G2007" i="5"/>
  <c r="F2007" i="5"/>
  <c r="AD2006" i="5"/>
  <c r="AC2006" i="5"/>
  <c r="X2006" i="5"/>
  <c r="T2006" i="5"/>
  <c r="S2006" i="5"/>
  <c r="R2006" i="5"/>
  <c r="J2006" i="5"/>
  <c r="I2006" i="5"/>
  <c r="H2006" i="5"/>
  <c r="G2006" i="5"/>
  <c r="F2006" i="5"/>
  <c r="AD2005" i="5"/>
  <c r="AC2005" i="5"/>
  <c r="X2005" i="5"/>
  <c r="T2005" i="5"/>
  <c r="S2005" i="5"/>
  <c r="R2005" i="5"/>
  <c r="J2005" i="5"/>
  <c r="I2005" i="5"/>
  <c r="H2005" i="5"/>
  <c r="G2005" i="5"/>
  <c r="F2005" i="5"/>
  <c r="AD2004" i="5"/>
  <c r="AC2004" i="5"/>
  <c r="X2004" i="5"/>
  <c r="T2004" i="5"/>
  <c r="S2004" i="5"/>
  <c r="R2004" i="5"/>
  <c r="J2004" i="5"/>
  <c r="I2004" i="5"/>
  <c r="H2004" i="5"/>
  <c r="G2004" i="5"/>
  <c r="F2004" i="5"/>
  <c r="AD2003" i="5"/>
  <c r="AC2003" i="5"/>
  <c r="X2003" i="5"/>
  <c r="T2003" i="5"/>
  <c r="S2003" i="5"/>
  <c r="R2003" i="5"/>
  <c r="J2003" i="5"/>
  <c r="I2003" i="5"/>
  <c r="H2003" i="5"/>
  <c r="G2003" i="5"/>
  <c r="F2003" i="5"/>
  <c r="AD2002" i="5"/>
  <c r="AC2002" i="5"/>
  <c r="X2002" i="5"/>
  <c r="T2002" i="5"/>
  <c r="S2002" i="5"/>
  <c r="R2002" i="5"/>
  <c r="J2002" i="5"/>
  <c r="I2002" i="5"/>
  <c r="H2002" i="5"/>
  <c r="G2002" i="5"/>
  <c r="F2002" i="5"/>
  <c r="AD2001" i="5"/>
  <c r="AC2001" i="5"/>
  <c r="X2001" i="5"/>
  <c r="T2001" i="5"/>
  <c r="S2001" i="5"/>
  <c r="R2001" i="5"/>
  <c r="J2001" i="5"/>
  <c r="I2001" i="5"/>
  <c r="H2001" i="5"/>
  <c r="G2001" i="5"/>
  <c r="F2001" i="5"/>
  <c r="AD2000" i="5"/>
  <c r="AC2000" i="5"/>
  <c r="X2000" i="5"/>
  <c r="T2000" i="5"/>
  <c r="S2000" i="5"/>
  <c r="R2000" i="5"/>
  <c r="J2000" i="5"/>
  <c r="I2000" i="5"/>
  <c r="H2000" i="5"/>
  <c r="G2000" i="5"/>
  <c r="F2000" i="5"/>
  <c r="AD1999" i="5"/>
  <c r="AC1999" i="5"/>
  <c r="X1999" i="5"/>
  <c r="T1999" i="5"/>
  <c r="S1999" i="5"/>
  <c r="R1999" i="5"/>
  <c r="J1999" i="5"/>
  <c r="I1999" i="5"/>
  <c r="H1999" i="5"/>
  <c r="G1999" i="5"/>
  <c r="F1999" i="5"/>
  <c r="AD1998" i="5"/>
  <c r="AC1998" i="5"/>
  <c r="X1998" i="5"/>
  <c r="T1998" i="5"/>
  <c r="S1998" i="5"/>
  <c r="R1998" i="5"/>
  <c r="J1998" i="5"/>
  <c r="I1998" i="5"/>
  <c r="H1998" i="5"/>
  <c r="G1998" i="5"/>
  <c r="F1998" i="5"/>
  <c r="AD1997" i="5"/>
  <c r="AC1997" i="5"/>
  <c r="X1997" i="5"/>
  <c r="T1997" i="5"/>
  <c r="S1997" i="5"/>
  <c r="R1997" i="5"/>
  <c r="J1997" i="5"/>
  <c r="I1997" i="5"/>
  <c r="H1997" i="5"/>
  <c r="G1997" i="5"/>
  <c r="F1997" i="5"/>
  <c r="AD1996" i="5"/>
  <c r="AC1996" i="5"/>
  <c r="X1996" i="5"/>
  <c r="T1996" i="5"/>
  <c r="S1996" i="5"/>
  <c r="R1996" i="5"/>
  <c r="J1996" i="5"/>
  <c r="I1996" i="5"/>
  <c r="H1996" i="5"/>
  <c r="G1996" i="5"/>
  <c r="F1996" i="5"/>
  <c r="AD1995" i="5"/>
  <c r="AC1995" i="5"/>
  <c r="X1995" i="5"/>
  <c r="T1995" i="5"/>
  <c r="S1995" i="5"/>
  <c r="R1995" i="5"/>
  <c r="J1995" i="5"/>
  <c r="I1995" i="5"/>
  <c r="H1995" i="5"/>
  <c r="G1995" i="5"/>
  <c r="F1995" i="5"/>
  <c r="AD1994" i="5"/>
  <c r="AC1994" i="5"/>
  <c r="X1994" i="5"/>
  <c r="T1994" i="5"/>
  <c r="S1994" i="5"/>
  <c r="R1994" i="5"/>
  <c r="J1994" i="5"/>
  <c r="I1994" i="5"/>
  <c r="H1994" i="5"/>
  <c r="G1994" i="5"/>
  <c r="F1994" i="5"/>
  <c r="AD1993" i="5"/>
  <c r="AC1993" i="5"/>
  <c r="X1993" i="5"/>
  <c r="T1993" i="5"/>
  <c r="S1993" i="5"/>
  <c r="R1993" i="5"/>
  <c r="J1993" i="5"/>
  <c r="I1993" i="5"/>
  <c r="H1993" i="5"/>
  <c r="G1993" i="5"/>
  <c r="F1993" i="5"/>
  <c r="AD1992" i="5"/>
  <c r="AC1992" i="5"/>
  <c r="X1992" i="5"/>
  <c r="T1992" i="5"/>
  <c r="S1992" i="5"/>
  <c r="R1992" i="5"/>
  <c r="J1992" i="5"/>
  <c r="I1992" i="5"/>
  <c r="H1992" i="5"/>
  <c r="G1992" i="5"/>
  <c r="F1992" i="5"/>
  <c r="AD1991" i="5"/>
  <c r="AC1991" i="5"/>
  <c r="X1991" i="5"/>
  <c r="T1991" i="5"/>
  <c r="S1991" i="5"/>
  <c r="R1991" i="5"/>
  <c r="J1991" i="5"/>
  <c r="I1991" i="5"/>
  <c r="H1991" i="5"/>
  <c r="G1991" i="5"/>
  <c r="F1991" i="5"/>
  <c r="AD1990" i="5"/>
  <c r="AC1990" i="5"/>
  <c r="X1990" i="5"/>
  <c r="T1990" i="5"/>
  <c r="S1990" i="5"/>
  <c r="R1990" i="5"/>
  <c r="J1990" i="5"/>
  <c r="I1990" i="5"/>
  <c r="H1990" i="5"/>
  <c r="G1990" i="5"/>
  <c r="F1990" i="5"/>
  <c r="AD1989" i="5"/>
  <c r="AC1989" i="5"/>
  <c r="X1989" i="5"/>
  <c r="T1989" i="5"/>
  <c r="S1989" i="5"/>
  <c r="R1989" i="5"/>
  <c r="J1989" i="5"/>
  <c r="I1989" i="5"/>
  <c r="H1989" i="5"/>
  <c r="G1989" i="5"/>
  <c r="F1989" i="5"/>
  <c r="AD1988" i="5"/>
  <c r="AC1988" i="5"/>
  <c r="X1988" i="5"/>
  <c r="T1988" i="5"/>
  <c r="S1988" i="5"/>
  <c r="R1988" i="5"/>
  <c r="J1988" i="5"/>
  <c r="I1988" i="5"/>
  <c r="H1988" i="5"/>
  <c r="G1988" i="5"/>
  <c r="F1988" i="5"/>
  <c r="AD1987" i="5"/>
  <c r="AC1987" i="5"/>
  <c r="X1987" i="5"/>
  <c r="T1987" i="5"/>
  <c r="S1987" i="5"/>
  <c r="R1987" i="5"/>
  <c r="J1987" i="5"/>
  <c r="I1987" i="5"/>
  <c r="H1987" i="5"/>
  <c r="G1987" i="5"/>
  <c r="F1987" i="5"/>
  <c r="AD1986" i="5"/>
  <c r="AC1986" i="5"/>
  <c r="X1986" i="5"/>
  <c r="T1986" i="5"/>
  <c r="S1986" i="5"/>
  <c r="R1986" i="5"/>
  <c r="J1986" i="5"/>
  <c r="I1986" i="5"/>
  <c r="H1986" i="5"/>
  <c r="G1986" i="5"/>
  <c r="F1986" i="5"/>
  <c r="AD1985" i="5"/>
  <c r="AC1985" i="5"/>
  <c r="X1985" i="5"/>
  <c r="T1985" i="5"/>
  <c r="S1985" i="5"/>
  <c r="R1985" i="5"/>
  <c r="J1985" i="5"/>
  <c r="I1985" i="5"/>
  <c r="H1985" i="5"/>
  <c r="G1985" i="5"/>
  <c r="F1985" i="5"/>
  <c r="AD1984" i="5"/>
  <c r="AC1984" i="5"/>
  <c r="X1984" i="5"/>
  <c r="T1984" i="5"/>
  <c r="S1984" i="5"/>
  <c r="R1984" i="5"/>
  <c r="J1984" i="5"/>
  <c r="I1984" i="5"/>
  <c r="H1984" i="5"/>
  <c r="G1984" i="5"/>
  <c r="F1984" i="5"/>
  <c r="AD1983" i="5"/>
  <c r="AC1983" i="5"/>
  <c r="X1983" i="5"/>
  <c r="T1983" i="5"/>
  <c r="S1983" i="5"/>
  <c r="R1983" i="5"/>
  <c r="J1983" i="5"/>
  <c r="I1983" i="5"/>
  <c r="H1983" i="5"/>
  <c r="G1983" i="5"/>
  <c r="F1983" i="5"/>
  <c r="AD1982" i="5"/>
  <c r="AC1982" i="5"/>
  <c r="X1982" i="5"/>
  <c r="T1982" i="5"/>
  <c r="S1982" i="5"/>
  <c r="R1982" i="5"/>
  <c r="J1982" i="5"/>
  <c r="I1982" i="5"/>
  <c r="H1982" i="5"/>
  <c r="G1982" i="5"/>
  <c r="F1982" i="5"/>
  <c r="AD1981" i="5"/>
  <c r="AC1981" i="5"/>
  <c r="X1981" i="5"/>
  <c r="T1981" i="5"/>
  <c r="S1981" i="5"/>
  <c r="R1981" i="5"/>
  <c r="J1981" i="5"/>
  <c r="I1981" i="5"/>
  <c r="H1981" i="5"/>
  <c r="G1981" i="5"/>
  <c r="F1981" i="5"/>
  <c r="AD1980" i="5"/>
  <c r="AC1980" i="5"/>
  <c r="X1980" i="5"/>
  <c r="T1980" i="5"/>
  <c r="S1980" i="5"/>
  <c r="R1980" i="5"/>
  <c r="J1980" i="5"/>
  <c r="I1980" i="5"/>
  <c r="H1980" i="5"/>
  <c r="G1980" i="5"/>
  <c r="F1980" i="5"/>
  <c r="AD1979" i="5"/>
  <c r="AC1979" i="5"/>
  <c r="X1979" i="5"/>
  <c r="T1979" i="5"/>
  <c r="S1979" i="5"/>
  <c r="R1979" i="5"/>
  <c r="J1979" i="5"/>
  <c r="I1979" i="5"/>
  <c r="H1979" i="5"/>
  <c r="G1979" i="5"/>
  <c r="F1979" i="5"/>
  <c r="AD1978" i="5"/>
  <c r="AC1978" i="5"/>
  <c r="X1978" i="5"/>
  <c r="T1978" i="5"/>
  <c r="S1978" i="5"/>
  <c r="R1978" i="5"/>
  <c r="J1978" i="5"/>
  <c r="I1978" i="5"/>
  <c r="H1978" i="5"/>
  <c r="G1978" i="5"/>
  <c r="F1978" i="5"/>
  <c r="AD1977" i="5"/>
  <c r="AC1977" i="5"/>
  <c r="X1977" i="5"/>
  <c r="T1977" i="5"/>
  <c r="S1977" i="5"/>
  <c r="R1977" i="5"/>
  <c r="J1977" i="5"/>
  <c r="I1977" i="5"/>
  <c r="H1977" i="5"/>
  <c r="G1977" i="5"/>
  <c r="F1977" i="5"/>
  <c r="AD1976" i="5"/>
  <c r="AC1976" i="5"/>
  <c r="X1976" i="5"/>
  <c r="T1976" i="5"/>
  <c r="S1976" i="5"/>
  <c r="R1976" i="5"/>
  <c r="J1976" i="5"/>
  <c r="I1976" i="5"/>
  <c r="H1976" i="5"/>
  <c r="G1976" i="5"/>
  <c r="F1976" i="5"/>
  <c r="AD1975" i="5"/>
  <c r="AC1975" i="5"/>
  <c r="X1975" i="5"/>
  <c r="T1975" i="5"/>
  <c r="S1975" i="5"/>
  <c r="R1975" i="5"/>
  <c r="J1975" i="5"/>
  <c r="I1975" i="5"/>
  <c r="H1975" i="5"/>
  <c r="G1975" i="5"/>
  <c r="F1975" i="5"/>
  <c r="AD1974" i="5"/>
  <c r="AC1974" i="5"/>
  <c r="X1974" i="5"/>
  <c r="T1974" i="5"/>
  <c r="S1974" i="5"/>
  <c r="R1974" i="5"/>
  <c r="J1974" i="5"/>
  <c r="I1974" i="5"/>
  <c r="H1974" i="5"/>
  <c r="G1974" i="5"/>
  <c r="F1974" i="5"/>
  <c r="AD1973" i="5"/>
  <c r="AC1973" i="5"/>
  <c r="X1973" i="5"/>
  <c r="T1973" i="5"/>
  <c r="S1973" i="5"/>
  <c r="R1973" i="5"/>
  <c r="J1973" i="5"/>
  <c r="I1973" i="5"/>
  <c r="H1973" i="5"/>
  <c r="G1973" i="5"/>
  <c r="F1973" i="5"/>
  <c r="AD1972" i="5"/>
  <c r="AC1972" i="5"/>
  <c r="X1972" i="5"/>
  <c r="T1972" i="5"/>
  <c r="S1972" i="5"/>
  <c r="R1972" i="5"/>
  <c r="J1972" i="5"/>
  <c r="I1972" i="5"/>
  <c r="H1972" i="5"/>
  <c r="G1972" i="5"/>
  <c r="F1972" i="5"/>
  <c r="AD1971" i="5"/>
  <c r="AC1971" i="5"/>
  <c r="X1971" i="5"/>
  <c r="T1971" i="5"/>
  <c r="S1971" i="5"/>
  <c r="R1971" i="5"/>
  <c r="J1971" i="5"/>
  <c r="I1971" i="5"/>
  <c r="H1971" i="5"/>
  <c r="G1971" i="5"/>
  <c r="F1971" i="5"/>
  <c r="AD1970" i="5"/>
  <c r="AC1970" i="5"/>
  <c r="X1970" i="5"/>
  <c r="T1970" i="5"/>
  <c r="S1970" i="5"/>
  <c r="R1970" i="5"/>
  <c r="J1970" i="5"/>
  <c r="I1970" i="5"/>
  <c r="H1970" i="5"/>
  <c r="G1970" i="5"/>
  <c r="F1970" i="5"/>
  <c r="AD1969" i="5"/>
  <c r="AC1969" i="5"/>
  <c r="X1969" i="5"/>
  <c r="T1969" i="5"/>
  <c r="S1969" i="5"/>
  <c r="R1969" i="5"/>
  <c r="J1969" i="5"/>
  <c r="I1969" i="5"/>
  <c r="H1969" i="5"/>
  <c r="G1969" i="5"/>
  <c r="F1969" i="5"/>
  <c r="AD1968" i="5"/>
  <c r="AC1968" i="5"/>
  <c r="X1968" i="5"/>
  <c r="T1968" i="5"/>
  <c r="S1968" i="5"/>
  <c r="R1968" i="5"/>
  <c r="J1968" i="5"/>
  <c r="I1968" i="5"/>
  <c r="H1968" i="5"/>
  <c r="G1968" i="5"/>
  <c r="F1968" i="5"/>
  <c r="AD1967" i="5"/>
  <c r="AC1967" i="5"/>
  <c r="X1967" i="5"/>
  <c r="T1967" i="5"/>
  <c r="S1967" i="5"/>
  <c r="R1967" i="5"/>
  <c r="J1967" i="5"/>
  <c r="I1967" i="5"/>
  <c r="H1967" i="5"/>
  <c r="G1967" i="5"/>
  <c r="F1967" i="5"/>
  <c r="AD1966" i="5"/>
  <c r="AC1966" i="5"/>
  <c r="X1966" i="5"/>
  <c r="T1966" i="5"/>
  <c r="S1966" i="5"/>
  <c r="R1966" i="5"/>
  <c r="J1966" i="5"/>
  <c r="I1966" i="5"/>
  <c r="H1966" i="5"/>
  <c r="G1966" i="5"/>
  <c r="F1966" i="5"/>
  <c r="AD1965" i="5"/>
  <c r="AC1965" i="5"/>
  <c r="X1965" i="5"/>
  <c r="T1965" i="5"/>
  <c r="S1965" i="5"/>
  <c r="R1965" i="5"/>
  <c r="J1965" i="5"/>
  <c r="I1965" i="5"/>
  <c r="H1965" i="5"/>
  <c r="G1965" i="5"/>
  <c r="F1965" i="5"/>
  <c r="AD1964" i="5"/>
  <c r="AC1964" i="5"/>
  <c r="X1964" i="5"/>
  <c r="T1964" i="5"/>
  <c r="S1964" i="5"/>
  <c r="R1964" i="5"/>
  <c r="J1964" i="5"/>
  <c r="I1964" i="5"/>
  <c r="H1964" i="5"/>
  <c r="G1964" i="5"/>
  <c r="F1964" i="5"/>
  <c r="AD1963" i="5"/>
  <c r="AC1963" i="5"/>
  <c r="X1963" i="5"/>
  <c r="T1963" i="5"/>
  <c r="S1963" i="5"/>
  <c r="R1963" i="5"/>
  <c r="J1963" i="5"/>
  <c r="I1963" i="5"/>
  <c r="H1963" i="5"/>
  <c r="G1963" i="5"/>
  <c r="F1963" i="5"/>
  <c r="AD1962" i="5"/>
  <c r="AC1962" i="5"/>
  <c r="X1962" i="5"/>
  <c r="T1962" i="5"/>
  <c r="S1962" i="5"/>
  <c r="R1962" i="5"/>
  <c r="J1962" i="5"/>
  <c r="I1962" i="5"/>
  <c r="H1962" i="5"/>
  <c r="G1962" i="5"/>
  <c r="F1962" i="5"/>
  <c r="AD1961" i="5"/>
  <c r="AC1961" i="5"/>
  <c r="X1961" i="5"/>
  <c r="T1961" i="5"/>
  <c r="S1961" i="5"/>
  <c r="R1961" i="5"/>
  <c r="J1961" i="5"/>
  <c r="I1961" i="5"/>
  <c r="H1961" i="5"/>
  <c r="G1961" i="5"/>
  <c r="F1961" i="5"/>
  <c r="AD1960" i="5"/>
  <c r="AC1960" i="5"/>
  <c r="X1960" i="5"/>
  <c r="T1960" i="5"/>
  <c r="S1960" i="5"/>
  <c r="R1960" i="5"/>
  <c r="J1960" i="5"/>
  <c r="I1960" i="5"/>
  <c r="H1960" i="5"/>
  <c r="G1960" i="5"/>
  <c r="F1960" i="5"/>
  <c r="AD1959" i="5"/>
  <c r="AC1959" i="5"/>
  <c r="X1959" i="5"/>
  <c r="T1959" i="5"/>
  <c r="S1959" i="5"/>
  <c r="R1959" i="5"/>
  <c r="J1959" i="5"/>
  <c r="I1959" i="5"/>
  <c r="H1959" i="5"/>
  <c r="G1959" i="5"/>
  <c r="F1959" i="5"/>
  <c r="AD1958" i="5"/>
  <c r="AC1958" i="5"/>
  <c r="X1958" i="5"/>
  <c r="T1958" i="5"/>
  <c r="S1958" i="5"/>
  <c r="R1958" i="5"/>
  <c r="J1958" i="5"/>
  <c r="I1958" i="5"/>
  <c r="H1958" i="5"/>
  <c r="G1958" i="5"/>
  <c r="F1958" i="5"/>
  <c r="AD1957" i="5"/>
  <c r="AC1957" i="5"/>
  <c r="X1957" i="5"/>
  <c r="T1957" i="5"/>
  <c r="S1957" i="5"/>
  <c r="R1957" i="5"/>
  <c r="J1957" i="5"/>
  <c r="I1957" i="5"/>
  <c r="H1957" i="5"/>
  <c r="G1957" i="5"/>
  <c r="F1957" i="5"/>
  <c r="AD1956" i="5"/>
  <c r="AC1956" i="5"/>
  <c r="X1956" i="5"/>
  <c r="T1956" i="5"/>
  <c r="S1956" i="5"/>
  <c r="R1956" i="5"/>
  <c r="J1956" i="5"/>
  <c r="I1956" i="5"/>
  <c r="H1956" i="5"/>
  <c r="G1956" i="5"/>
  <c r="F1956" i="5"/>
  <c r="AD1955" i="5"/>
  <c r="AC1955" i="5"/>
  <c r="X1955" i="5"/>
  <c r="T1955" i="5"/>
  <c r="S1955" i="5"/>
  <c r="R1955" i="5"/>
  <c r="J1955" i="5"/>
  <c r="I1955" i="5"/>
  <c r="H1955" i="5"/>
  <c r="G1955" i="5"/>
  <c r="F1955" i="5"/>
  <c r="AD1954" i="5"/>
  <c r="AC1954" i="5"/>
  <c r="X1954" i="5"/>
  <c r="T1954" i="5"/>
  <c r="S1954" i="5"/>
  <c r="R1954" i="5"/>
  <c r="J1954" i="5"/>
  <c r="I1954" i="5"/>
  <c r="H1954" i="5"/>
  <c r="G1954" i="5"/>
  <c r="F1954" i="5"/>
  <c r="AD1953" i="5"/>
  <c r="AC1953" i="5"/>
  <c r="X1953" i="5"/>
  <c r="T1953" i="5"/>
  <c r="S1953" i="5"/>
  <c r="R1953" i="5"/>
  <c r="J1953" i="5"/>
  <c r="I1953" i="5"/>
  <c r="H1953" i="5"/>
  <c r="G1953" i="5"/>
  <c r="F1953" i="5"/>
  <c r="AD1952" i="5"/>
  <c r="AC1952" i="5"/>
  <c r="X1952" i="5"/>
  <c r="T1952" i="5"/>
  <c r="S1952" i="5"/>
  <c r="R1952" i="5"/>
  <c r="J1952" i="5"/>
  <c r="I1952" i="5"/>
  <c r="H1952" i="5"/>
  <c r="G1952" i="5"/>
  <c r="F1952" i="5"/>
  <c r="AD1951" i="5"/>
  <c r="AC1951" i="5"/>
  <c r="X1951" i="5"/>
  <c r="T1951" i="5"/>
  <c r="S1951" i="5"/>
  <c r="R1951" i="5"/>
  <c r="J1951" i="5"/>
  <c r="I1951" i="5"/>
  <c r="H1951" i="5"/>
  <c r="G1951" i="5"/>
  <c r="F1951" i="5"/>
  <c r="AD1950" i="5"/>
  <c r="AC1950" i="5"/>
  <c r="X1950" i="5"/>
  <c r="T1950" i="5"/>
  <c r="S1950" i="5"/>
  <c r="R1950" i="5"/>
  <c r="J1950" i="5"/>
  <c r="I1950" i="5"/>
  <c r="H1950" i="5"/>
  <c r="G1950" i="5"/>
  <c r="F1950" i="5"/>
  <c r="AD1949" i="5"/>
  <c r="AC1949" i="5"/>
  <c r="X1949" i="5"/>
  <c r="T1949" i="5"/>
  <c r="S1949" i="5"/>
  <c r="R1949" i="5"/>
  <c r="J1949" i="5"/>
  <c r="I1949" i="5"/>
  <c r="H1949" i="5"/>
  <c r="G1949" i="5"/>
  <c r="F1949" i="5"/>
  <c r="AD1948" i="5"/>
  <c r="AC1948" i="5"/>
  <c r="X1948" i="5"/>
  <c r="T1948" i="5"/>
  <c r="S1948" i="5"/>
  <c r="R1948" i="5"/>
  <c r="J1948" i="5"/>
  <c r="I1948" i="5"/>
  <c r="H1948" i="5"/>
  <c r="G1948" i="5"/>
  <c r="F1948" i="5"/>
  <c r="AD1947" i="5"/>
  <c r="AC1947" i="5"/>
  <c r="X1947" i="5"/>
  <c r="T1947" i="5"/>
  <c r="S1947" i="5"/>
  <c r="R1947" i="5"/>
  <c r="J1947" i="5"/>
  <c r="I1947" i="5"/>
  <c r="H1947" i="5"/>
  <c r="G1947" i="5"/>
  <c r="F1947" i="5"/>
  <c r="AD1946" i="5"/>
  <c r="AC1946" i="5"/>
  <c r="X1946" i="5"/>
  <c r="T1946" i="5"/>
  <c r="S1946" i="5"/>
  <c r="R1946" i="5"/>
  <c r="J1946" i="5"/>
  <c r="I1946" i="5"/>
  <c r="H1946" i="5"/>
  <c r="G1946" i="5"/>
  <c r="F1946" i="5"/>
  <c r="AD1945" i="5"/>
  <c r="AC1945" i="5"/>
  <c r="X1945" i="5"/>
  <c r="T1945" i="5"/>
  <c r="S1945" i="5"/>
  <c r="R1945" i="5"/>
  <c r="J1945" i="5"/>
  <c r="I1945" i="5"/>
  <c r="H1945" i="5"/>
  <c r="G1945" i="5"/>
  <c r="F1945" i="5"/>
  <c r="AD1944" i="5"/>
  <c r="AC1944" i="5"/>
  <c r="X1944" i="5"/>
  <c r="T1944" i="5"/>
  <c r="S1944" i="5"/>
  <c r="R1944" i="5"/>
  <c r="J1944" i="5"/>
  <c r="I1944" i="5"/>
  <c r="H1944" i="5"/>
  <c r="G1944" i="5"/>
  <c r="F1944" i="5"/>
  <c r="AD1943" i="5"/>
  <c r="AC1943" i="5"/>
  <c r="X1943" i="5"/>
  <c r="T1943" i="5"/>
  <c r="S1943" i="5"/>
  <c r="R1943" i="5"/>
  <c r="J1943" i="5"/>
  <c r="I1943" i="5"/>
  <c r="H1943" i="5"/>
  <c r="G1943" i="5"/>
  <c r="F1943" i="5"/>
  <c r="AD1942" i="5"/>
  <c r="AC1942" i="5"/>
  <c r="X1942" i="5"/>
  <c r="T1942" i="5"/>
  <c r="S1942" i="5"/>
  <c r="R1942" i="5"/>
  <c r="J1942" i="5"/>
  <c r="I1942" i="5"/>
  <c r="H1942" i="5"/>
  <c r="G1942" i="5"/>
  <c r="F1942" i="5"/>
  <c r="AD1941" i="5"/>
  <c r="AC1941" i="5"/>
  <c r="X1941" i="5"/>
  <c r="T1941" i="5"/>
  <c r="S1941" i="5"/>
  <c r="R1941" i="5"/>
  <c r="J1941" i="5"/>
  <c r="I1941" i="5"/>
  <c r="H1941" i="5"/>
  <c r="G1941" i="5"/>
  <c r="F1941" i="5"/>
  <c r="AD1940" i="5"/>
  <c r="AC1940" i="5"/>
  <c r="X1940" i="5"/>
  <c r="T1940" i="5"/>
  <c r="S1940" i="5"/>
  <c r="R1940" i="5"/>
  <c r="J1940" i="5"/>
  <c r="I1940" i="5"/>
  <c r="H1940" i="5"/>
  <c r="G1940" i="5"/>
  <c r="F1940" i="5"/>
  <c r="AD1939" i="5"/>
  <c r="AC1939" i="5"/>
  <c r="X1939" i="5"/>
  <c r="T1939" i="5"/>
  <c r="S1939" i="5"/>
  <c r="R1939" i="5"/>
  <c r="J1939" i="5"/>
  <c r="I1939" i="5"/>
  <c r="H1939" i="5"/>
  <c r="G1939" i="5"/>
  <c r="F1939" i="5"/>
  <c r="AD1938" i="5"/>
  <c r="AC1938" i="5"/>
  <c r="X1938" i="5"/>
  <c r="T1938" i="5"/>
  <c r="S1938" i="5"/>
  <c r="R1938" i="5"/>
  <c r="J1938" i="5"/>
  <c r="I1938" i="5"/>
  <c r="H1938" i="5"/>
  <c r="G1938" i="5"/>
  <c r="F1938" i="5"/>
  <c r="AD1937" i="5"/>
  <c r="AC1937" i="5"/>
  <c r="X1937" i="5"/>
  <c r="T1937" i="5"/>
  <c r="S1937" i="5"/>
  <c r="R1937" i="5"/>
  <c r="J1937" i="5"/>
  <c r="I1937" i="5"/>
  <c r="H1937" i="5"/>
  <c r="G1937" i="5"/>
  <c r="F1937" i="5"/>
  <c r="AD1936" i="5"/>
  <c r="AC1936" i="5"/>
  <c r="X1936" i="5"/>
  <c r="T1936" i="5"/>
  <c r="S1936" i="5"/>
  <c r="R1936" i="5"/>
  <c r="J1936" i="5"/>
  <c r="I1936" i="5"/>
  <c r="H1936" i="5"/>
  <c r="G1936" i="5"/>
  <c r="F1936" i="5"/>
  <c r="AD1935" i="5"/>
  <c r="AC1935" i="5"/>
  <c r="X1935" i="5"/>
  <c r="T1935" i="5"/>
  <c r="S1935" i="5"/>
  <c r="R1935" i="5"/>
  <c r="J1935" i="5"/>
  <c r="I1935" i="5"/>
  <c r="H1935" i="5"/>
  <c r="G1935" i="5"/>
  <c r="F1935" i="5"/>
  <c r="AD1934" i="5"/>
  <c r="AC1934" i="5"/>
  <c r="X1934" i="5"/>
  <c r="T1934" i="5"/>
  <c r="S1934" i="5"/>
  <c r="R1934" i="5"/>
  <c r="J1934" i="5"/>
  <c r="I1934" i="5"/>
  <c r="H1934" i="5"/>
  <c r="G1934" i="5"/>
  <c r="F1934" i="5"/>
  <c r="AD1933" i="5"/>
  <c r="AC1933" i="5"/>
  <c r="X1933" i="5"/>
  <c r="T1933" i="5"/>
  <c r="S1933" i="5"/>
  <c r="R1933" i="5"/>
  <c r="J1933" i="5"/>
  <c r="I1933" i="5"/>
  <c r="H1933" i="5"/>
  <c r="G1933" i="5"/>
  <c r="F1933" i="5"/>
  <c r="AD1932" i="5"/>
  <c r="AC1932" i="5"/>
  <c r="X1932" i="5"/>
  <c r="T1932" i="5"/>
  <c r="S1932" i="5"/>
  <c r="R1932" i="5"/>
  <c r="J1932" i="5"/>
  <c r="I1932" i="5"/>
  <c r="H1932" i="5"/>
  <c r="G1932" i="5"/>
  <c r="F1932" i="5"/>
  <c r="AD1931" i="5"/>
  <c r="AC1931" i="5"/>
  <c r="X1931" i="5"/>
  <c r="T1931" i="5"/>
  <c r="S1931" i="5"/>
  <c r="R1931" i="5"/>
  <c r="J1931" i="5"/>
  <c r="I1931" i="5"/>
  <c r="H1931" i="5"/>
  <c r="G1931" i="5"/>
  <c r="F1931" i="5"/>
  <c r="AD1930" i="5"/>
  <c r="AC1930" i="5"/>
  <c r="X1930" i="5"/>
  <c r="T1930" i="5"/>
  <c r="S1930" i="5"/>
  <c r="R1930" i="5"/>
  <c r="J1930" i="5"/>
  <c r="I1930" i="5"/>
  <c r="H1930" i="5"/>
  <c r="G1930" i="5"/>
  <c r="F1930" i="5"/>
  <c r="AD1929" i="5"/>
  <c r="AC1929" i="5"/>
  <c r="X1929" i="5"/>
  <c r="T1929" i="5"/>
  <c r="S1929" i="5"/>
  <c r="R1929" i="5"/>
  <c r="J1929" i="5"/>
  <c r="I1929" i="5"/>
  <c r="H1929" i="5"/>
  <c r="G1929" i="5"/>
  <c r="F1929" i="5"/>
  <c r="AD1928" i="5"/>
  <c r="AC1928" i="5"/>
  <c r="X1928" i="5"/>
  <c r="T1928" i="5"/>
  <c r="S1928" i="5"/>
  <c r="R1928" i="5"/>
  <c r="J1928" i="5"/>
  <c r="I1928" i="5"/>
  <c r="H1928" i="5"/>
  <c r="G1928" i="5"/>
  <c r="F1928" i="5"/>
  <c r="AD1927" i="5"/>
  <c r="AC1927" i="5"/>
  <c r="X1927" i="5"/>
  <c r="T1927" i="5"/>
  <c r="S1927" i="5"/>
  <c r="R1927" i="5"/>
  <c r="J1927" i="5"/>
  <c r="I1927" i="5"/>
  <c r="H1927" i="5"/>
  <c r="G1927" i="5"/>
  <c r="F1927" i="5"/>
  <c r="AD1926" i="5"/>
  <c r="AC1926" i="5"/>
  <c r="X1926" i="5"/>
  <c r="T1926" i="5"/>
  <c r="S1926" i="5"/>
  <c r="R1926" i="5"/>
  <c r="J1926" i="5"/>
  <c r="I1926" i="5"/>
  <c r="H1926" i="5"/>
  <c r="G1926" i="5"/>
  <c r="F1926" i="5"/>
  <c r="AD1925" i="5"/>
  <c r="AC1925" i="5"/>
  <c r="X1925" i="5"/>
  <c r="T1925" i="5"/>
  <c r="S1925" i="5"/>
  <c r="R1925" i="5"/>
  <c r="J1925" i="5"/>
  <c r="I1925" i="5"/>
  <c r="H1925" i="5"/>
  <c r="G1925" i="5"/>
  <c r="F1925" i="5"/>
  <c r="AD1924" i="5"/>
  <c r="AC1924" i="5"/>
  <c r="X1924" i="5"/>
  <c r="T1924" i="5"/>
  <c r="S1924" i="5"/>
  <c r="R1924" i="5"/>
  <c r="J1924" i="5"/>
  <c r="I1924" i="5"/>
  <c r="H1924" i="5"/>
  <c r="G1924" i="5"/>
  <c r="F1924" i="5"/>
  <c r="AD1923" i="5"/>
  <c r="AC1923" i="5"/>
  <c r="X1923" i="5"/>
  <c r="T1923" i="5"/>
  <c r="S1923" i="5"/>
  <c r="R1923" i="5"/>
  <c r="J1923" i="5"/>
  <c r="I1923" i="5"/>
  <c r="H1923" i="5"/>
  <c r="G1923" i="5"/>
  <c r="F1923" i="5"/>
  <c r="AD1922" i="5"/>
  <c r="AC1922" i="5"/>
  <c r="X1922" i="5"/>
  <c r="T1922" i="5"/>
  <c r="S1922" i="5"/>
  <c r="R1922" i="5"/>
  <c r="J1922" i="5"/>
  <c r="I1922" i="5"/>
  <c r="H1922" i="5"/>
  <c r="G1922" i="5"/>
  <c r="F1922" i="5"/>
  <c r="AD1921" i="5"/>
  <c r="AC1921" i="5"/>
  <c r="X1921" i="5"/>
  <c r="T1921" i="5"/>
  <c r="S1921" i="5"/>
  <c r="R1921" i="5"/>
  <c r="J1921" i="5"/>
  <c r="I1921" i="5"/>
  <c r="H1921" i="5"/>
  <c r="G1921" i="5"/>
  <c r="F1921" i="5"/>
  <c r="AD1920" i="5"/>
  <c r="AC1920" i="5"/>
  <c r="X1920" i="5"/>
  <c r="T1920" i="5"/>
  <c r="S1920" i="5"/>
  <c r="R1920" i="5"/>
  <c r="J1920" i="5"/>
  <c r="I1920" i="5"/>
  <c r="H1920" i="5"/>
  <c r="G1920" i="5"/>
  <c r="F1920" i="5"/>
  <c r="AD1919" i="5"/>
  <c r="AC1919" i="5"/>
  <c r="X1919" i="5"/>
  <c r="T1919" i="5"/>
  <c r="S1919" i="5"/>
  <c r="R1919" i="5"/>
  <c r="J1919" i="5"/>
  <c r="I1919" i="5"/>
  <c r="H1919" i="5"/>
  <c r="G1919" i="5"/>
  <c r="F1919" i="5"/>
  <c r="AD1918" i="5"/>
  <c r="AC1918" i="5"/>
  <c r="X1918" i="5"/>
  <c r="T1918" i="5"/>
  <c r="S1918" i="5"/>
  <c r="R1918" i="5"/>
  <c r="J1918" i="5"/>
  <c r="I1918" i="5"/>
  <c r="H1918" i="5"/>
  <c r="G1918" i="5"/>
  <c r="F1918" i="5"/>
  <c r="AD1917" i="5"/>
  <c r="AC1917" i="5"/>
  <c r="X1917" i="5"/>
  <c r="T1917" i="5"/>
  <c r="S1917" i="5"/>
  <c r="R1917" i="5"/>
  <c r="J1917" i="5"/>
  <c r="I1917" i="5"/>
  <c r="H1917" i="5"/>
  <c r="G1917" i="5"/>
  <c r="F1917" i="5"/>
  <c r="AD1916" i="5"/>
  <c r="AC1916" i="5"/>
  <c r="X1916" i="5"/>
  <c r="T1916" i="5"/>
  <c r="S1916" i="5"/>
  <c r="R1916" i="5"/>
  <c r="J1916" i="5"/>
  <c r="I1916" i="5"/>
  <c r="H1916" i="5"/>
  <c r="G1916" i="5"/>
  <c r="F1916" i="5"/>
  <c r="AD1915" i="5"/>
  <c r="AC1915" i="5"/>
  <c r="X1915" i="5"/>
  <c r="T1915" i="5"/>
  <c r="S1915" i="5"/>
  <c r="R1915" i="5"/>
  <c r="J1915" i="5"/>
  <c r="I1915" i="5"/>
  <c r="H1915" i="5"/>
  <c r="G1915" i="5"/>
  <c r="F1915" i="5"/>
  <c r="AD1914" i="5"/>
  <c r="AC1914" i="5"/>
  <c r="X1914" i="5"/>
  <c r="T1914" i="5"/>
  <c r="S1914" i="5"/>
  <c r="R1914" i="5"/>
  <c r="J1914" i="5"/>
  <c r="I1914" i="5"/>
  <c r="H1914" i="5"/>
  <c r="G1914" i="5"/>
  <c r="F1914" i="5"/>
  <c r="AD1913" i="5"/>
  <c r="AC1913" i="5"/>
  <c r="X1913" i="5"/>
  <c r="T1913" i="5"/>
  <c r="S1913" i="5"/>
  <c r="R1913" i="5"/>
  <c r="J1913" i="5"/>
  <c r="I1913" i="5"/>
  <c r="H1913" i="5"/>
  <c r="G1913" i="5"/>
  <c r="F1913" i="5"/>
  <c r="AD1912" i="5"/>
  <c r="AC1912" i="5"/>
  <c r="X1912" i="5"/>
  <c r="T1912" i="5"/>
  <c r="S1912" i="5"/>
  <c r="R1912" i="5"/>
  <c r="J1912" i="5"/>
  <c r="I1912" i="5"/>
  <c r="H1912" i="5"/>
  <c r="G1912" i="5"/>
  <c r="F1912" i="5"/>
  <c r="AD1911" i="5"/>
  <c r="AC1911" i="5"/>
  <c r="X1911" i="5"/>
  <c r="T1911" i="5"/>
  <c r="S1911" i="5"/>
  <c r="R1911" i="5"/>
  <c r="J1911" i="5"/>
  <c r="I1911" i="5"/>
  <c r="H1911" i="5"/>
  <c r="G1911" i="5"/>
  <c r="F1911" i="5"/>
  <c r="AD1910" i="5"/>
  <c r="AC1910" i="5"/>
  <c r="X1910" i="5"/>
  <c r="T1910" i="5"/>
  <c r="S1910" i="5"/>
  <c r="R1910" i="5"/>
  <c r="J1910" i="5"/>
  <c r="I1910" i="5"/>
  <c r="H1910" i="5"/>
  <c r="G1910" i="5"/>
  <c r="F1910" i="5"/>
  <c r="AD1909" i="5"/>
  <c r="AC1909" i="5"/>
  <c r="X1909" i="5"/>
  <c r="T1909" i="5"/>
  <c r="S1909" i="5"/>
  <c r="R1909" i="5"/>
  <c r="J1909" i="5"/>
  <c r="I1909" i="5"/>
  <c r="H1909" i="5"/>
  <c r="G1909" i="5"/>
  <c r="F1909" i="5"/>
  <c r="AD1908" i="5"/>
  <c r="AC1908" i="5"/>
  <c r="X1908" i="5"/>
  <c r="T1908" i="5"/>
  <c r="S1908" i="5"/>
  <c r="R1908" i="5"/>
  <c r="J1908" i="5"/>
  <c r="I1908" i="5"/>
  <c r="H1908" i="5"/>
  <c r="G1908" i="5"/>
  <c r="F1908" i="5"/>
  <c r="AD1907" i="5"/>
  <c r="AC1907" i="5"/>
  <c r="X1907" i="5"/>
  <c r="T1907" i="5"/>
  <c r="S1907" i="5"/>
  <c r="R1907" i="5"/>
  <c r="J1907" i="5"/>
  <c r="I1907" i="5"/>
  <c r="H1907" i="5"/>
  <c r="G1907" i="5"/>
  <c r="F1907" i="5"/>
  <c r="AD1906" i="5"/>
  <c r="AC1906" i="5"/>
  <c r="X1906" i="5"/>
  <c r="T1906" i="5"/>
  <c r="S1906" i="5"/>
  <c r="R1906" i="5"/>
  <c r="J1906" i="5"/>
  <c r="I1906" i="5"/>
  <c r="H1906" i="5"/>
  <c r="G1906" i="5"/>
  <c r="F1906" i="5"/>
  <c r="AD1905" i="5"/>
  <c r="AC1905" i="5"/>
  <c r="X1905" i="5"/>
  <c r="T1905" i="5"/>
  <c r="S1905" i="5"/>
  <c r="R1905" i="5"/>
  <c r="J1905" i="5"/>
  <c r="I1905" i="5"/>
  <c r="H1905" i="5"/>
  <c r="G1905" i="5"/>
  <c r="F1905" i="5"/>
  <c r="AD1904" i="5"/>
  <c r="AC1904" i="5"/>
  <c r="X1904" i="5"/>
  <c r="T1904" i="5"/>
  <c r="S1904" i="5"/>
  <c r="R1904" i="5"/>
  <c r="J1904" i="5"/>
  <c r="I1904" i="5"/>
  <c r="H1904" i="5"/>
  <c r="G1904" i="5"/>
  <c r="F1904" i="5"/>
  <c r="AD1903" i="5"/>
  <c r="AC1903" i="5"/>
  <c r="X1903" i="5"/>
  <c r="T1903" i="5"/>
  <c r="S1903" i="5"/>
  <c r="R1903" i="5"/>
  <c r="J1903" i="5"/>
  <c r="I1903" i="5"/>
  <c r="H1903" i="5"/>
  <c r="G1903" i="5"/>
  <c r="F1903" i="5"/>
  <c r="AD1902" i="5"/>
  <c r="AC1902" i="5"/>
  <c r="X1902" i="5"/>
  <c r="T1902" i="5"/>
  <c r="S1902" i="5"/>
  <c r="R1902" i="5"/>
  <c r="J1902" i="5"/>
  <c r="I1902" i="5"/>
  <c r="H1902" i="5"/>
  <c r="G1902" i="5"/>
  <c r="F1902" i="5"/>
  <c r="AD1901" i="5"/>
  <c r="AC1901" i="5"/>
  <c r="X1901" i="5"/>
  <c r="T1901" i="5"/>
  <c r="S1901" i="5"/>
  <c r="R1901" i="5"/>
  <c r="J1901" i="5"/>
  <c r="I1901" i="5"/>
  <c r="H1901" i="5"/>
  <c r="G1901" i="5"/>
  <c r="F1901" i="5"/>
  <c r="AD1900" i="5"/>
  <c r="AC1900" i="5"/>
  <c r="X1900" i="5"/>
  <c r="T1900" i="5"/>
  <c r="S1900" i="5"/>
  <c r="R1900" i="5"/>
  <c r="J1900" i="5"/>
  <c r="I1900" i="5"/>
  <c r="H1900" i="5"/>
  <c r="G1900" i="5"/>
  <c r="F1900" i="5"/>
  <c r="AD1899" i="5"/>
  <c r="AC1899" i="5"/>
  <c r="X1899" i="5"/>
  <c r="T1899" i="5"/>
  <c r="S1899" i="5"/>
  <c r="R1899" i="5"/>
  <c r="J1899" i="5"/>
  <c r="I1899" i="5"/>
  <c r="H1899" i="5"/>
  <c r="G1899" i="5"/>
  <c r="F1899" i="5"/>
  <c r="AD1898" i="5"/>
  <c r="AC1898" i="5"/>
  <c r="X1898" i="5"/>
  <c r="T1898" i="5"/>
  <c r="S1898" i="5"/>
  <c r="R1898" i="5"/>
  <c r="J1898" i="5"/>
  <c r="I1898" i="5"/>
  <c r="H1898" i="5"/>
  <c r="G1898" i="5"/>
  <c r="F1898" i="5"/>
  <c r="AD1897" i="5"/>
  <c r="AC1897" i="5"/>
  <c r="X1897" i="5"/>
  <c r="T1897" i="5"/>
  <c r="S1897" i="5"/>
  <c r="R1897" i="5"/>
  <c r="J1897" i="5"/>
  <c r="I1897" i="5"/>
  <c r="H1897" i="5"/>
  <c r="G1897" i="5"/>
  <c r="F1897" i="5"/>
  <c r="AD1896" i="5"/>
  <c r="AC1896" i="5"/>
  <c r="X1896" i="5"/>
  <c r="T1896" i="5"/>
  <c r="S1896" i="5"/>
  <c r="R1896" i="5"/>
  <c r="J1896" i="5"/>
  <c r="I1896" i="5"/>
  <c r="H1896" i="5"/>
  <c r="G1896" i="5"/>
  <c r="F1896" i="5"/>
  <c r="AD1895" i="5"/>
  <c r="AC1895" i="5"/>
  <c r="X1895" i="5"/>
  <c r="T1895" i="5"/>
  <c r="S1895" i="5"/>
  <c r="R1895" i="5"/>
  <c r="J1895" i="5"/>
  <c r="I1895" i="5"/>
  <c r="H1895" i="5"/>
  <c r="G1895" i="5"/>
  <c r="F1895" i="5"/>
  <c r="AD1894" i="5"/>
  <c r="AC1894" i="5"/>
  <c r="X1894" i="5"/>
  <c r="T1894" i="5"/>
  <c r="S1894" i="5"/>
  <c r="R1894" i="5"/>
  <c r="J1894" i="5"/>
  <c r="I1894" i="5"/>
  <c r="H1894" i="5"/>
  <c r="G1894" i="5"/>
  <c r="F1894" i="5"/>
  <c r="AD1893" i="5"/>
  <c r="AC1893" i="5"/>
  <c r="X1893" i="5"/>
  <c r="T1893" i="5"/>
  <c r="S1893" i="5"/>
  <c r="R1893" i="5"/>
  <c r="J1893" i="5"/>
  <c r="I1893" i="5"/>
  <c r="H1893" i="5"/>
  <c r="G1893" i="5"/>
  <c r="F1893" i="5"/>
  <c r="AD1892" i="5"/>
  <c r="AC1892" i="5"/>
  <c r="X1892" i="5"/>
  <c r="T1892" i="5"/>
  <c r="S1892" i="5"/>
  <c r="R1892" i="5"/>
  <c r="J1892" i="5"/>
  <c r="I1892" i="5"/>
  <c r="H1892" i="5"/>
  <c r="G1892" i="5"/>
  <c r="F1892" i="5"/>
  <c r="AD1891" i="5"/>
  <c r="AC1891" i="5"/>
  <c r="X1891" i="5"/>
  <c r="T1891" i="5"/>
  <c r="S1891" i="5"/>
  <c r="R1891" i="5"/>
  <c r="J1891" i="5"/>
  <c r="I1891" i="5"/>
  <c r="H1891" i="5"/>
  <c r="G1891" i="5"/>
  <c r="F1891" i="5"/>
  <c r="AD1890" i="5"/>
  <c r="AC1890" i="5"/>
  <c r="X1890" i="5"/>
  <c r="T1890" i="5"/>
  <c r="S1890" i="5"/>
  <c r="R1890" i="5"/>
  <c r="J1890" i="5"/>
  <c r="I1890" i="5"/>
  <c r="H1890" i="5"/>
  <c r="G1890" i="5"/>
  <c r="F1890" i="5"/>
  <c r="AD1889" i="5"/>
  <c r="AC1889" i="5"/>
  <c r="X1889" i="5"/>
  <c r="T1889" i="5"/>
  <c r="S1889" i="5"/>
  <c r="R1889" i="5"/>
  <c r="J1889" i="5"/>
  <c r="I1889" i="5"/>
  <c r="H1889" i="5"/>
  <c r="G1889" i="5"/>
  <c r="F1889" i="5"/>
  <c r="AD1888" i="5"/>
  <c r="AC1888" i="5"/>
  <c r="X1888" i="5"/>
  <c r="T1888" i="5"/>
  <c r="S1888" i="5"/>
  <c r="R1888" i="5"/>
  <c r="J1888" i="5"/>
  <c r="I1888" i="5"/>
  <c r="H1888" i="5"/>
  <c r="G1888" i="5"/>
  <c r="F1888" i="5"/>
  <c r="AD1887" i="5"/>
  <c r="AC1887" i="5"/>
  <c r="X1887" i="5"/>
  <c r="T1887" i="5"/>
  <c r="S1887" i="5"/>
  <c r="R1887" i="5"/>
  <c r="J1887" i="5"/>
  <c r="I1887" i="5"/>
  <c r="H1887" i="5"/>
  <c r="G1887" i="5"/>
  <c r="F1887" i="5"/>
  <c r="AD1886" i="5"/>
  <c r="AC1886" i="5"/>
  <c r="X1886" i="5"/>
  <c r="T1886" i="5"/>
  <c r="S1886" i="5"/>
  <c r="R1886" i="5"/>
  <c r="J1886" i="5"/>
  <c r="I1886" i="5"/>
  <c r="H1886" i="5"/>
  <c r="G1886" i="5"/>
  <c r="F1886" i="5"/>
  <c r="AD1885" i="5"/>
  <c r="AC1885" i="5"/>
  <c r="X1885" i="5"/>
  <c r="T1885" i="5"/>
  <c r="S1885" i="5"/>
  <c r="R1885" i="5"/>
  <c r="J1885" i="5"/>
  <c r="I1885" i="5"/>
  <c r="H1885" i="5"/>
  <c r="G1885" i="5"/>
  <c r="F1885" i="5"/>
  <c r="AD1884" i="5"/>
  <c r="AC1884" i="5"/>
  <c r="X1884" i="5"/>
  <c r="T1884" i="5"/>
  <c r="S1884" i="5"/>
  <c r="R1884" i="5"/>
  <c r="J1884" i="5"/>
  <c r="I1884" i="5"/>
  <c r="H1884" i="5"/>
  <c r="G1884" i="5"/>
  <c r="F1884" i="5"/>
  <c r="AD1883" i="5"/>
  <c r="AC1883" i="5"/>
  <c r="X1883" i="5"/>
  <c r="T1883" i="5"/>
  <c r="S1883" i="5"/>
  <c r="R1883" i="5"/>
  <c r="J1883" i="5"/>
  <c r="I1883" i="5"/>
  <c r="H1883" i="5"/>
  <c r="G1883" i="5"/>
  <c r="F1883" i="5"/>
  <c r="AD1882" i="5"/>
  <c r="AC1882" i="5"/>
  <c r="X1882" i="5"/>
  <c r="T1882" i="5"/>
  <c r="S1882" i="5"/>
  <c r="R1882" i="5"/>
  <c r="J1882" i="5"/>
  <c r="I1882" i="5"/>
  <c r="H1882" i="5"/>
  <c r="G1882" i="5"/>
  <c r="F1882" i="5"/>
  <c r="AD1881" i="5"/>
  <c r="AC1881" i="5"/>
  <c r="X1881" i="5"/>
  <c r="T1881" i="5"/>
  <c r="S1881" i="5"/>
  <c r="R1881" i="5"/>
  <c r="J1881" i="5"/>
  <c r="I1881" i="5"/>
  <c r="H1881" i="5"/>
  <c r="G1881" i="5"/>
  <c r="F1881" i="5"/>
  <c r="AD1880" i="5"/>
  <c r="AC1880" i="5"/>
  <c r="X1880" i="5"/>
  <c r="T1880" i="5"/>
  <c r="S1880" i="5"/>
  <c r="R1880" i="5"/>
  <c r="J1880" i="5"/>
  <c r="I1880" i="5"/>
  <c r="H1880" i="5"/>
  <c r="G1880" i="5"/>
  <c r="F1880" i="5"/>
  <c r="AD1879" i="5"/>
  <c r="AC1879" i="5"/>
  <c r="X1879" i="5"/>
  <c r="T1879" i="5"/>
  <c r="S1879" i="5"/>
  <c r="R1879" i="5"/>
  <c r="J1879" i="5"/>
  <c r="I1879" i="5"/>
  <c r="H1879" i="5"/>
  <c r="G1879" i="5"/>
  <c r="F1879" i="5"/>
  <c r="AD1878" i="5"/>
  <c r="AC1878" i="5"/>
  <c r="X1878" i="5"/>
  <c r="T1878" i="5"/>
  <c r="S1878" i="5"/>
  <c r="R1878" i="5"/>
  <c r="J1878" i="5"/>
  <c r="I1878" i="5"/>
  <c r="H1878" i="5"/>
  <c r="G1878" i="5"/>
  <c r="F1878" i="5"/>
  <c r="AD1877" i="5"/>
  <c r="AC1877" i="5"/>
  <c r="X1877" i="5"/>
  <c r="T1877" i="5"/>
  <c r="S1877" i="5"/>
  <c r="R1877" i="5"/>
  <c r="J1877" i="5"/>
  <c r="I1877" i="5"/>
  <c r="H1877" i="5"/>
  <c r="G1877" i="5"/>
  <c r="F1877" i="5"/>
  <c r="AD1876" i="5"/>
  <c r="AC1876" i="5"/>
  <c r="X1876" i="5"/>
  <c r="T1876" i="5"/>
  <c r="S1876" i="5"/>
  <c r="R1876" i="5"/>
  <c r="J1876" i="5"/>
  <c r="I1876" i="5"/>
  <c r="H1876" i="5"/>
  <c r="G1876" i="5"/>
  <c r="F1876" i="5"/>
  <c r="AD1875" i="5"/>
  <c r="AC1875" i="5"/>
  <c r="X1875" i="5"/>
  <c r="T1875" i="5"/>
  <c r="S1875" i="5"/>
  <c r="R1875" i="5"/>
  <c r="J1875" i="5"/>
  <c r="I1875" i="5"/>
  <c r="H1875" i="5"/>
  <c r="G1875" i="5"/>
  <c r="F1875" i="5"/>
  <c r="AD1874" i="5"/>
  <c r="AC1874" i="5"/>
  <c r="X1874" i="5"/>
  <c r="T1874" i="5"/>
  <c r="S1874" i="5"/>
  <c r="R1874" i="5"/>
  <c r="J1874" i="5"/>
  <c r="I1874" i="5"/>
  <c r="H1874" i="5"/>
  <c r="G1874" i="5"/>
  <c r="F1874" i="5"/>
  <c r="AD1873" i="5"/>
  <c r="AC1873" i="5"/>
  <c r="X1873" i="5"/>
  <c r="T1873" i="5"/>
  <c r="S1873" i="5"/>
  <c r="R1873" i="5"/>
  <c r="J1873" i="5"/>
  <c r="I1873" i="5"/>
  <c r="H1873" i="5"/>
  <c r="G1873" i="5"/>
  <c r="F1873" i="5"/>
  <c r="AD1872" i="5"/>
  <c r="AC1872" i="5"/>
  <c r="X1872" i="5"/>
  <c r="T1872" i="5"/>
  <c r="S1872" i="5"/>
  <c r="R1872" i="5"/>
  <c r="J1872" i="5"/>
  <c r="I1872" i="5"/>
  <c r="H1872" i="5"/>
  <c r="G1872" i="5"/>
  <c r="F1872" i="5"/>
  <c r="AD1871" i="5"/>
  <c r="AC1871" i="5"/>
  <c r="X1871" i="5"/>
  <c r="T1871" i="5"/>
  <c r="S1871" i="5"/>
  <c r="R1871" i="5"/>
  <c r="J1871" i="5"/>
  <c r="I1871" i="5"/>
  <c r="H1871" i="5"/>
  <c r="G1871" i="5"/>
  <c r="F1871" i="5"/>
  <c r="AD1870" i="5"/>
  <c r="AC1870" i="5"/>
  <c r="X1870" i="5"/>
  <c r="T1870" i="5"/>
  <c r="S1870" i="5"/>
  <c r="R1870" i="5"/>
  <c r="J1870" i="5"/>
  <c r="I1870" i="5"/>
  <c r="H1870" i="5"/>
  <c r="G1870" i="5"/>
  <c r="F1870" i="5"/>
  <c r="AD1869" i="5"/>
  <c r="AC1869" i="5"/>
  <c r="X1869" i="5"/>
  <c r="T1869" i="5"/>
  <c r="S1869" i="5"/>
  <c r="R1869" i="5"/>
  <c r="J1869" i="5"/>
  <c r="I1869" i="5"/>
  <c r="H1869" i="5"/>
  <c r="G1869" i="5"/>
  <c r="F1869" i="5"/>
  <c r="AD1868" i="5"/>
  <c r="AC1868" i="5"/>
  <c r="X1868" i="5"/>
  <c r="T1868" i="5"/>
  <c r="S1868" i="5"/>
  <c r="R1868" i="5"/>
  <c r="J1868" i="5"/>
  <c r="I1868" i="5"/>
  <c r="H1868" i="5"/>
  <c r="G1868" i="5"/>
  <c r="F1868" i="5"/>
  <c r="AD1867" i="5"/>
  <c r="AC1867" i="5"/>
  <c r="X1867" i="5"/>
  <c r="T1867" i="5"/>
  <c r="S1867" i="5"/>
  <c r="R1867" i="5"/>
  <c r="J1867" i="5"/>
  <c r="I1867" i="5"/>
  <c r="H1867" i="5"/>
  <c r="G1867" i="5"/>
  <c r="F1867" i="5"/>
  <c r="AD1866" i="5"/>
  <c r="AC1866" i="5"/>
  <c r="X1866" i="5"/>
  <c r="T1866" i="5"/>
  <c r="S1866" i="5"/>
  <c r="R1866" i="5"/>
  <c r="J1866" i="5"/>
  <c r="I1866" i="5"/>
  <c r="H1866" i="5"/>
  <c r="G1866" i="5"/>
  <c r="F1866" i="5"/>
  <c r="AD1865" i="5"/>
  <c r="AC1865" i="5"/>
  <c r="X1865" i="5"/>
  <c r="T1865" i="5"/>
  <c r="S1865" i="5"/>
  <c r="R1865" i="5"/>
  <c r="J1865" i="5"/>
  <c r="I1865" i="5"/>
  <c r="H1865" i="5"/>
  <c r="G1865" i="5"/>
  <c r="F1865" i="5"/>
  <c r="AD1864" i="5"/>
  <c r="AC1864" i="5"/>
  <c r="X1864" i="5"/>
  <c r="T1864" i="5"/>
  <c r="S1864" i="5"/>
  <c r="R1864" i="5"/>
  <c r="J1864" i="5"/>
  <c r="I1864" i="5"/>
  <c r="H1864" i="5"/>
  <c r="G1864" i="5"/>
  <c r="F1864" i="5"/>
  <c r="AD1863" i="5"/>
  <c r="AC1863" i="5"/>
  <c r="X1863" i="5"/>
  <c r="T1863" i="5"/>
  <c r="S1863" i="5"/>
  <c r="R1863" i="5"/>
  <c r="J1863" i="5"/>
  <c r="I1863" i="5"/>
  <c r="H1863" i="5"/>
  <c r="G1863" i="5"/>
  <c r="F1863" i="5"/>
  <c r="AD1862" i="5"/>
  <c r="AC1862" i="5"/>
  <c r="X1862" i="5"/>
  <c r="T1862" i="5"/>
  <c r="S1862" i="5"/>
  <c r="R1862" i="5"/>
  <c r="J1862" i="5"/>
  <c r="I1862" i="5"/>
  <c r="H1862" i="5"/>
  <c r="G1862" i="5"/>
  <c r="F1862" i="5"/>
  <c r="AD1861" i="5"/>
  <c r="AC1861" i="5"/>
  <c r="X1861" i="5"/>
  <c r="T1861" i="5"/>
  <c r="S1861" i="5"/>
  <c r="R1861" i="5"/>
  <c r="J1861" i="5"/>
  <c r="I1861" i="5"/>
  <c r="H1861" i="5"/>
  <c r="G1861" i="5"/>
  <c r="F1861" i="5"/>
  <c r="AD1860" i="5"/>
  <c r="AC1860" i="5"/>
  <c r="X1860" i="5"/>
  <c r="T1860" i="5"/>
  <c r="S1860" i="5"/>
  <c r="R1860" i="5"/>
  <c r="J1860" i="5"/>
  <c r="I1860" i="5"/>
  <c r="H1860" i="5"/>
  <c r="G1860" i="5"/>
  <c r="F1860" i="5"/>
  <c r="AD1859" i="5"/>
  <c r="AC1859" i="5"/>
  <c r="X1859" i="5"/>
  <c r="T1859" i="5"/>
  <c r="S1859" i="5"/>
  <c r="R1859" i="5"/>
  <c r="J1859" i="5"/>
  <c r="I1859" i="5"/>
  <c r="H1859" i="5"/>
  <c r="G1859" i="5"/>
  <c r="F1859" i="5"/>
  <c r="AD1858" i="5"/>
  <c r="AC1858" i="5"/>
  <c r="X1858" i="5"/>
  <c r="T1858" i="5"/>
  <c r="S1858" i="5"/>
  <c r="R1858" i="5"/>
  <c r="J1858" i="5"/>
  <c r="I1858" i="5"/>
  <c r="H1858" i="5"/>
  <c r="G1858" i="5"/>
  <c r="F1858" i="5"/>
  <c r="AD1857" i="5"/>
  <c r="AC1857" i="5"/>
  <c r="X1857" i="5"/>
  <c r="T1857" i="5"/>
  <c r="S1857" i="5"/>
  <c r="R1857" i="5"/>
  <c r="J1857" i="5"/>
  <c r="I1857" i="5"/>
  <c r="H1857" i="5"/>
  <c r="G1857" i="5"/>
  <c r="F1857" i="5"/>
  <c r="AD1856" i="5"/>
  <c r="AC1856" i="5"/>
  <c r="X1856" i="5"/>
  <c r="T1856" i="5"/>
  <c r="S1856" i="5"/>
  <c r="R1856" i="5"/>
  <c r="J1856" i="5"/>
  <c r="I1856" i="5"/>
  <c r="H1856" i="5"/>
  <c r="G1856" i="5"/>
  <c r="F1856" i="5"/>
  <c r="AD1855" i="5"/>
  <c r="AC1855" i="5"/>
  <c r="X1855" i="5"/>
  <c r="T1855" i="5"/>
  <c r="S1855" i="5"/>
  <c r="R1855" i="5"/>
  <c r="J1855" i="5"/>
  <c r="I1855" i="5"/>
  <c r="H1855" i="5"/>
  <c r="G1855" i="5"/>
  <c r="F1855" i="5"/>
  <c r="AD1854" i="5"/>
  <c r="AC1854" i="5"/>
  <c r="X1854" i="5"/>
  <c r="T1854" i="5"/>
  <c r="S1854" i="5"/>
  <c r="R1854" i="5"/>
  <c r="J1854" i="5"/>
  <c r="I1854" i="5"/>
  <c r="H1854" i="5"/>
  <c r="G1854" i="5"/>
  <c r="F1854" i="5"/>
  <c r="AD1853" i="5"/>
  <c r="AC1853" i="5"/>
  <c r="X1853" i="5"/>
  <c r="T1853" i="5"/>
  <c r="S1853" i="5"/>
  <c r="R1853" i="5"/>
  <c r="J1853" i="5"/>
  <c r="I1853" i="5"/>
  <c r="H1853" i="5"/>
  <c r="G1853" i="5"/>
  <c r="F1853" i="5"/>
  <c r="AD1852" i="5"/>
  <c r="AC1852" i="5"/>
  <c r="X1852" i="5"/>
  <c r="T1852" i="5"/>
  <c r="S1852" i="5"/>
  <c r="R1852" i="5"/>
  <c r="J1852" i="5"/>
  <c r="I1852" i="5"/>
  <c r="H1852" i="5"/>
  <c r="G1852" i="5"/>
  <c r="F1852" i="5"/>
  <c r="AD1851" i="5"/>
  <c r="AC1851" i="5"/>
  <c r="X1851" i="5"/>
  <c r="T1851" i="5"/>
  <c r="S1851" i="5"/>
  <c r="R1851" i="5"/>
  <c r="J1851" i="5"/>
  <c r="I1851" i="5"/>
  <c r="H1851" i="5"/>
  <c r="G1851" i="5"/>
  <c r="F1851" i="5"/>
  <c r="AD1850" i="5"/>
  <c r="AC1850" i="5"/>
  <c r="X1850" i="5"/>
  <c r="T1850" i="5"/>
  <c r="S1850" i="5"/>
  <c r="R1850" i="5"/>
  <c r="J1850" i="5"/>
  <c r="I1850" i="5"/>
  <c r="H1850" i="5"/>
  <c r="G1850" i="5"/>
  <c r="F1850" i="5"/>
  <c r="AD1849" i="5"/>
  <c r="AC1849" i="5"/>
  <c r="X1849" i="5"/>
  <c r="T1849" i="5"/>
  <c r="S1849" i="5"/>
  <c r="R1849" i="5"/>
  <c r="J1849" i="5"/>
  <c r="I1849" i="5"/>
  <c r="H1849" i="5"/>
  <c r="G1849" i="5"/>
  <c r="F1849" i="5"/>
  <c r="AD1848" i="5"/>
  <c r="AC1848" i="5"/>
  <c r="X1848" i="5"/>
  <c r="T1848" i="5"/>
  <c r="S1848" i="5"/>
  <c r="R1848" i="5"/>
  <c r="J1848" i="5"/>
  <c r="I1848" i="5"/>
  <c r="H1848" i="5"/>
  <c r="G1848" i="5"/>
  <c r="F1848" i="5"/>
  <c r="AD1847" i="5"/>
  <c r="AC1847" i="5"/>
  <c r="X1847" i="5"/>
  <c r="T1847" i="5"/>
  <c r="S1847" i="5"/>
  <c r="R1847" i="5"/>
  <c r="J1847" i="5"/>
  <c r="I1847" i="5"/>
  <c r="H1847" i="5"/>
  <c r="G1847" i="5"/>
  <c r="F1847" i="5"/>
  <c r="AD1846" i="5"/>
  <c r="AC1846" i="5"/>
  <c r="X1846" i="5"/>
  <c r="T1846" i="5"/>
  <c r="S1846" i="5"/>
  <c r="R1846" i="5"/>
  <c r="J1846" i="5"/>
  <c r="I1846" i="5"/>
  <c r="H1846" i="5"/>
  <c r="G1846" i="5"/>
  <c r="F1846" i="5"/>
  <c r="AD1845" i="5"/>
  <c r="AC1845" i="5"/>
  <c r="X1845" i="5"/>
  <c r="T1845" i="5"/>
  <c r="S1845" i="5"/>
  <c r="R1845" i="5"/>
  <c r="J1845" i="5"/>
  <c r="I1845" i="5"/>
  <c r="H1845" i="5"/>
  <c r="G1845" i="5"/>
  <c r="F1845" i="5"/>
  <c r="AD1844" i="5"/>
  <c r="AC1844" i="5"/>
  <c r="X1844" i="5"/>
  <c r="T1844" i="5"/>
  <c r="S1844" i="5"/>
  <c r="R1844" i="5"/>
  <c r="J1844" i="5"/>
  <c r="I1844" i="5"/>
  <c r="H1844" i="5"/>
  <c r="G1844" i="5"/>
  <c r="F1844" i="5"/>
  <c r="AD1843" i="5"/>
  <c r="AC1843" i="5"/>
  <c r="X1843" i="5"/>
  <c r="T1843" i="5"/>
  <c r="S1843" i="5"/>
  <c r="R1843" i="5"/>
  <c r="J1843" i="5"/>
  <c r="I1843" i="5"/>
  <c r="H1843" i="5"/>
  <c r="G1843" i="5"/>
  <c r="F1843" i="5"/>
  <c r="AD1842" i="5"/>
  <c r="AC1842" i="5"/>
  <c r="X1842" i="5"/>
  <c r="T1842" i="5"/>
  <c r="S1842" i="5"/>
  <c r="R1842" i="5"/>
  <c r="J1842" i="5"/>
  <c r="I1842" i="5"/>
  <c r="H1842" i="5"/>
  <c r="G1842" i="5"/>
  <c r="F1842" i="5"/>
  <c r="AD1841" i="5"/>
  <c r="AC1841" i="5"/>
  <c r="X1841" i="5"/>
  <c r="T1841" i="5"/>
  <c r="S1841" i="5"/>
  <c r="R1841" i="5"/>
  <c r="J1841" i="5"/>
  <c r="I1841" i="5"/>
  <c r="H1841" i="5"/>
  <c r="G1841" i="5"/>
  <c r="F1841" i="5"/>
  <c r="AD1840" i="5"/>
  <c r="AC1840" i="5"/>
  <c r="X1840" i="5"/>
  <c r="T1840" i="5"/>
  <c r="S1840" i="5"/>
  <c r="R1840" i="5"/>
  <c r="J1840" i="5"/>
  <c r="I1840" i="5"/>
  <c r="H1840" i="5"/>
  <c r="G1840" i="5"/>
  <c r="F1840" i="5"/>
  <c r="AD1839" i="5"/>
  <c r="AC1839" i="5"/>
  <c r="X1839" i="5"/>
  <c r="T1839" i="5"/>
  <c r="S1839" i="5"/>
  <c r="R1839" i="5"/>
  <c r="J1839" i="5"/>
  <c r="I1839" i="5"/>
  <c r="H1839" i="5"/>
  <c r="G1839" i="5"/>
  <c r="F1839" i="5"/>
  <c r="AD1838" i="5"/>
  <c r="AC1838" i="5"/>
  <c r="X1838" i="5"/>
  <c r="T1838" i="5"/>
  <c r="S1838" i="5"/>
  <c r="R1838" i="5"/>
  <c r="J1838" i="5"/>
  <c r="I1838" i="5"/>
  <c r="H1838" i="5"/>
  <c r="G1838" i="5"/>
  <c r="F1838" i="5"/>
  <c r="AD1837" i="5"/>
  <c r="AC1837" i="5"/>
  <c r="X1837" i="5"/>
  <c r="T1837" i="5"/>
  <c r="S1837" i="5"/>
  <c r="R1837" i="5"/>
  <c r="J1837" i="5"/>
  <c r="I1837" i="5"/>
  <c r="H1837" i="5"/>
  <c r="G1837" i="5"/>
  <c r="F1837" i="5"/>
  <c r="AD1836" i="5"/>
  <c r="AC1836" i="5"/>
  <c r="X1836" i="5"/>
  <c r="T1836" i="5"/>
  <c r="S1836" i="5"/>
  <c r="R1836" i="5"/>
  <c r="J1836" i="5"/>
  <c r="I1836" i="5"/>
  <c r="H1836" i="5"/>
  <c r="G1836" i="5"/>
  <c r="F1836" i="5"/>
  <c r="AD1835" i="5"/>
  <c r="AC1835" i="5"/>
  <c r="X1835" i="5"/>
  <c r="T1835" i="5"/>
  <c r="S1835" i="5"/>
  <c r="R1835" i="5"/>
  <c r="J1835" i="5"/>
  <c r="I1835" i="5"/>
  <c r="H1835" i="5"/>
  <c r="G1835" i="5"/>
  <c r="F1835" i="5"/>
  <c r="AD1834" i="5"/>
  <c r="AC1834" i="5"/>
  <c r="X1834" i="5"/>
  <c r="T1834" i="5"/>
  <c r="S1834" i="5"/>
  <c r="R1834" i="5"/>
  <c r="J1834" i="5"/>
  <c r="I1834" i="5"/>
  <c r="H1834" i="5"/>
  <c r="G1834" i="5"/>
  <c r="F1834" i="5"/>
  <c r="AD1833" i="5"/>
  <c r="AC1833" i="5"/>
  <c r="X1833" i="5"/>
  <c r="T1833" i="5"/>
  <c r="S1833" i="5"/>
  <c r="R1833" i="5"/>
  <c r="J1833" i="5"/>
  <c r="I1833" i="5"/>
  <c r="H1833" i="5"/>
  <c r="G1833" i="5"/>
  <c r="F1833" i="5"/>
  <c r="AD1832" i="5"/>
  <c r="AC1832" i="5"/>
  <c r="X1832" i="5"/>
  <c r="T1832" i="5"/>
  <c r="S1832" i="5"/>
  <c r="R1832" i="5"/>
  <c r="J1832" i="5"/>
  <c r="I1832" i="5"/>
  <c r="H1832" i="5"/>
  <c r="G1832" i="5"/>
  <c r="F1832" i="5"/>
  <c r="AD1831" i="5"/>
  <c r="AC1831" i="5"/>
  <c r="X1831" i="5"/>
  <c r="T1831" i="5"/>
  <c r="S1831" i="5"/>
  <c r="R1831" i="5"/>
  <c r="J1831" i="5"/>
  <c r="I1831" i="5"/>
  <c r="H1831" i="5"/>
  <c r="G1831" i="5"/>
  <c r="F1831" i="5"/>
  <c r="AD1830" i="5"/>
  <c r="AC1830" i="5"/>
  <c r="X1830" i="5"/>
  <c r="T1830" i="5"/>
  <c r="S1830" i="5"/>
  <c r="R1830" i="5"/>
  <c r="J1830" i="5"/>
  <c r="I1830" i="5"/>
  <c r="H1830" i="5"/>
  <c r="G1830" i="5"/>
  <c r="F1830" i="5"/>
  <c r="AD1829" i="5"/>
  <c r="AC1829" i="5"/>
  <c r="X1829" i="5"/>
  <c r="T1829" i="5"/>
  <c r="S1829" i="5"/>
  <c r="R1829" i="5"/>
  <c r="J1829" i="5"/>
  <c r="I1829" i="5"/>
  <c r="H1829" i="5"/>
  <c r="G1829" i="5"/>
  <c r="F1829" i="5"/>
  <c r="AD1828" i="5"/>
  <c r="AC1828" i="5"/>
  <c r="X1828" i="5"/>
  <c r="T1828" i="5"/>
  <c r="S1828" i="5"/>
  <c r="R1828" i="5"/>
  <c r="J1828" i="5"/>
  <c r="I1828" i="5"/>
  <c r="H1828" i="5"/>
  <c r="G1828" i="5"/>
  <c r="F1828" i="5"/>
  <c r="AD1827" i="5"/>
  <c r="AC1827" i="5"/>
  <c r="X1827" i="5"/>
  <c r="T1827" i="5"/>
  <c r="S1827" i="5"/>
  <c r="R1827" i="5"/>
  <c r="J1827" i="5"/>
  <c r="I1827" i="5"/>
  <c r="H1827" i="5"/>
  <c r="G1827" i="5"/>
  <c r="F1827" i="5"/>
  <c r="AD1826" i="5"/>
  <c r="AC1826" i="5"/>
  <c r="X1826" i="5"/>
  <c r="T1826" i="5"/>
  <c r="S1826" i="5"/>
  <c r="R1826" i="5"/>
  <c r="J1826" i="5"/>
  <c r="I1826" i="5"/>
  <c r="H1826" i="5"/>
  <c r="G1826" i="5"/>
  <c r="F1826" i="5"/>
  <c r="AD1825" i="5"/>
  <c r="AC1825" i="5"/>
  <c r="X1825" i="5"/>
  <c r="T1825" i="5"/>
  <c r="S1825" i="5"/>
  <c r="R1825" i="5"/>
  <c r="J1825" i="5"/>
  <c r="I1825" i="5"/>
  <c r="H1825" i="5"/>
  <c r="G1825" i="5"/>
  <c r="F1825" i="5"/>
  <c r="AD1824" i="5"/>
  <c r="AC1824" i="5"/>
  <c r="X1824" i="5"/>
  <c r="T1824" i="5"/>
  <c r="S1824" i="5"/>
  <c r="R1824" i="5"/>
  <c r="J1824" i="5"/>
  <c r="I1824" i="5"/>
  <c r="H1824" i="5"/>
  <c r="G1824" i="5"/>
  <c r="F1824" i="5"/>
  <c r="AD1823" i="5"/>
  <c r="AC1823" i="5"/>
  <c r="X1823" i="5"/>
  <c r="T1823" i="5"/>
  <c r="S1823" i="5"/>
  <c r="R1823" i="5"/>
  <c r="J1823" i="5"/>
  <c r="I1823" i="5"/>
  <c r="H1823" i="5"/>
  <c r="G1823" i="5"/>
  <c r="F1823" i="5"/>
  <c r="AD1822" i="5"/>
  <c r="AC1822" i="5"/>
  <c r="X1822" i="5"/>
  <c r="T1822" i="5"/>
  <c r="S1822" i="5"/>
  <c r="R1822" i="5"/>
  <c r="J1822" i="5"/>
  <c r="I1822" i="5"/>
  <c r="H1822" i="5"/>
  <c r="G1822" i="5"/>
  <c r="F1822" i="5"/>
  <c r="AD1821" i="5"/>
  <c r="AC1821" i="5"/>
  <c r="X1821" i="5"/>
  <c r="T1821" i="5"/>
  <c r="S1821" i="5"/>
  <c r="R1821" i="5"/>
  <c r="J1821" i="5"/>
  <c r="I1821" i="5"/>
  <c r="H1821" i="5"/>
  <c r="G1821" i="5"/>
  <c r="F1821" i="5"/>
  <c r="AD1820" i="5"/>
  <c r="AC1820" i="5"/>
  <c r="X1820" i="5"/>
  <c r="T1820" i="5"/>
  <c r="S1820" i="5"/>
  <c r="R1820" i="5"/>
  <c r="J1820" i="5"/>
  <c r="I1820" i="5"/>
  <c r="H1820" i="5"/>
  <c r="G1820" i="5"/>
  <c r="F1820" i="5"/>
  <c r="AD1819" i="5"/>
  <c r="AC1819" i="5"/>
  <c r="X1819" i="5"/>
  <c r="T1819" i="5"/>
  <c r="S1819" i="5"/>
  <c r="R1819" i="5"/>
  <c r="J1819" i="5"/>
  <c r="I1819" i="5"/>
  <c r="H1819" i="5"/>
  <c r="G1819" i="5"/>
  <c r="F1819" i="5"/>
  <c r="AD1818" i="5"/>
  <c r="AC1818" i="5"/>
  <c r="X1818" i="5"/>
  <c r="T1818" i="5"/>
  <c r="S1818" i="5"/>
  <c r="R1818" i="5"/>
  <c r="J1818" i="5"/>
  <c r="I1818" i="5"/>
  <c r="H1818" i="5"/>
  <c r="G1818" i="5"/>
  <c r="F1818" i="5"/>
  <c r="AD1817" i="5"/>
  <c r="AC1817" i="5"/>
  <c r="X1817" i="5"/>
  <c r="T1817" i="5"/>
  <c r="S1817" i="5"/>
  <c r="R1817" i="5"/>
  <c r="J1817" i="5"/>
  <c r="I1817" i="5"/>
  <c r="H1817" i="5"/>
  <c r="G1817" i="5"/>
  <c r="F1817" i="5"/>
  <c r="AD1816" i="5"/>
  <c r="AC1816" i="5"/>
  <c r="X1816" i="5"/>
  <c r="T1816" i="5"/>
  <c r="S1816" i="5"/>
  <c r="R1816" i="5"/>
  <c r="J1816" i="5"/>
  <c r="I1816" i="5"/>
  <c r="H1816" i="5"/>
  <c r="G1816" i="5"/>
  <c r="F1816" i="5"/>
  <c r="AD1815" i="5"/>
  <c r="AC1815" i="5"/>
  <c r="X1815" i="5"/>
  <c r="T1815" i="5"/>
  <c r="S1815" i="5"/>
  <c r="R1815" i="5"/>
  <c r="J1815" i="5"/>
  <c r="I1815" i="5"/>
  <c r="H1815" i="5"/>
  <c r="G1815" i="5"/>
  <c r="F1815" i="5"/>
  <c r="AD1814" i="5"/>
  <c r="AC1814" i="5"/>
  <c r="X1814" i="5"/>
  <c r="T1814" i="5"/>
  <c r="S1814" i="5"/>
  <c r="R1814" i="5"/>
  <c r="J1814" i="5"/>
  <c r="I1814" i="5"/>
  <c r="H1814" i="5"/>
  <c r="G1814" i="5"/>
  <c r="F1814" i="5"/>
  <c r="AD1813" i="5"/>
  <c r="AC1813" i="5"/>
  <c r="X1813" i="5"/>
  <c r="T1813" i="5"/>
  <c r="S1813" i="5"/>
  <c r="R1813" i="5"/>
  <c r="J1813" i="5"/>
  <c r="I1813" i="5"/>
  <c r="H1813" i="5"/>
  <c r="G1813" i="5"/>
  <c r="F1813" i="5"/>
  <c r="AD1812" i="5"/>
  <c r="AC1812" i="5"/>
  <c r="X1812" i="5"/>
  <c r="T1812" i="5"/>
  <c r="S1812" i="5"/>
  <c r="R1812" i="5"/>
  <c r="J1812" i="5"/>
  <c r="I1812" i="5"/>
  <c r="H1812" i="5"/>
  <c r="G1812" i="5"/>
  <c r="F1812" i="5"/>
  <c r="AD1811" i="5"/>
  <c r="AC1811" i="5"/>
  <c r="X1811" i="5"/>
  <c r="T1811" i="5"/>
  <c r="S1811" i="5"/>
  <c r="R1811" i="5"/>
  <c r="J1811" i="5"/>
  <c r="I1811" i="5"/>
  <c r="H1811" i="5"/>
  <c r="G1811" i="5"/>
  <c r="F1811" i="5"/>
  <c r="AD1810" i="5"/>
  <c r="AC1810" i="5"/>
  <c r="X1810" i="5"/>
  <c r="T1810" i="5"/>
  <c r="S1810" i="5"/>
  <c r="R1810" i="5"/>
  <c r="J1810" i="5"/>
  <c r="I1810" i="5"/>
  <c r="H1810" i="5"/>
  <c r="G1810" i="5"/>
  <c r="F1810" i="5"/>
  <c r="AD1809" i="5"/>
  <c r="AC1809" i="5"/>
  <c r="X1809" i="5"/>
  <c r="T1809" i="5"/>
  <c r="S1809" i="5"/>
  <c r="R1809" i="5"/>
  <c r="J1809" i="5"/>
  <c r="I1809" i="5"/>
  <c r="H1809" i="5"/>
  <c r="G1809" i="5"/>
  <c r="F1809" i="5"/>
  <c r="AD1808" i="5"/>
  <c r="AC1808" i="5"/>
  <c r="X1808" i="5"/>
  <c r="T1808" i="5"/>
  <c r="S1808" i="5"/>
  <c r="R1808" i="5"/>
  <c r="J1808" i="5"/>
  <c r="I1808" i="5"/>
  <c r="H1808" i="5"/>
  <c r="G1808" i="5"/>
  <c r="F1808" i="5"/>
  <c r="AD1807" i="5"/>
  <c r="AC1807" i="5"/>
  <c r="X1807" i="5"/>
  <c r="T1807" i="5"/>
  <c r="S1807" i="5"/>
  <c r="R1807" i="5"/>
  <c r="J1807" i="5"/>
  <c r="I1807" i="5"/>
  <c r="H1807" i="5"/>
  <c r="G1807" i="5"/>
  <c r="F1807" i="5"/>
  <c r="AD1806" i="5"/>
  <c r="AC1806" i="5"/>
  <c r="X1806" i="5"/>
  <c r="T1806" i="5"/>
  <c r="S1806" i="5"/>
  <c r="R1806" i="5"/>
  <c r="J1806" i="5"/>
  <c r="I1806" i="5"/>
  <c r="H1806" i="5"/>
  <c r="G1806" i="5"/>
  <c r="F1806" i="5"/>
  <c r="AD1805" i="5"/>
  <c r="AC1805" i="5"/>
  <c r="X1805" i="5"/>
  <c r="T1805" i="5"/>
  <c r="S1805" i="5"/>
  <c r="R1805" i="5"/>
  <c r="J1805" i="5"/>
  <c r="I1805" i="5"/>
  <c r="H1805" i="5"/>
  <c r="G1805" i="5"/>
  <c r="F1805" i="5"/>
  <c r="AD1804" i="5"/>
  <c r="AC1804" i="5"/>
  <c r="X1804" i="5"/>
  <c r="T1804" i="5"/>
  <c r="S1804" i="5"/>
  <c r="R1804" i="5"/>
  <c r="J1804" i="5"/>
  <c r="I1804" i="5"/>
  <c r="H1804" i="5"/>
  <c r="G1804" i="5"/>
  <c r="F1804" i="5"/>
  <c r="AD1803" i="5"/>
  <c r="AC1803" i="5"/>
  <c r="X1803" i="5"/>
  <c r="T1803" i="5"/>
  <c r="S1803" i="5"/>
  <c r="R1803" i="5"/>
  <c r="J1803" i="5"/>
  <c r="I1803" i="5"/>
  <c r="H1803" i="5"/>
  <c r="G1803" i="5"/>
  <c r="F1803" i="5"/>
  <c r="AD1802" i="5"/>
  <c r="AC1802" i="5"/>
  <c r="X1802" i="5"/>
  <c r="T1802" i="5"/>
  <c r="S1802" i="5"/>
  <c r="R1802" i="5"/>
  <c r="J1802" i="5"/>
  <c r="I1802" i="5"/>
  <c r="H1802" i="5"/>
  <c r="G1802" i="5"/>
  <c r="F1802" i="5"/>
  <c r="AD1801" i="5"/>
  <c r="AC1801" i="5"/>
  <c r="X1801" i="5"/>
  <c r="T1801" i="5"/>
  <c r="S1801" i="5"/>
  <c r="R1801" i="5"/>
  <c r="J1801" i="5"/>
  <c r="I1801" i="5"/>
  <c r="H1801" i="5"/>
  <c r="G1801" i="5"/>
  <c r="F1801" i="5"/>
  <c r="AD1800" i="5"/>
  <c r="AC1800" i="5"/>
  <c r="X1800" i="5"/>
  <c r="T1800" i="5"/>
  <c r="S1800" i="5"/>
  <c r="R1800" i="5"/>
  <c r="J1800" i="5"/>
  <c r="I1800" i="5"/>
  <c r="H1800" i="5"/>
  <c r="G1800" i="5"/>
  <c r="F1800" i="5"/>
  <c r="AD1799" i="5"/>
  <c r="AC1799" i="5"/>
  <c r="X1799" i="5"/>
  <c r="T1799" i="5"/>
  <c r="S1799" i="5"/>
  <c r="R1799" i="5"/>
  <c r="J1799" i="5"/>
  <c r="I1799" i="5"/>
  <c r="H1799" i="5"/>
  <c r="G1799" i="5"/>
  <c r="F1799" i="5"/>
  <c r="AD1798" i="5"/>
  <c r="AC1798" i="5"/>
  <c r="X1798" i="5"/>
  <c r="T1798" i="5"/>
  <c r="S1798" i="5"/>
  <c r="R1798" i="5"/>
  <c r="J1798" i="5"/>
  <c r="I1798" i="5"/>
  <c r="H1798" i="5"/>
  <c r="G1798" i="5"/>
  <c r="F1798" i="5"/>
  <c r="AD1797" i="5"/>
  <c r="AC1797" i="5"/>
  <c r="X1797" i="5"/>
  <c r="T1797" i="5"/>
  <c r="S1797" i="5"/>
  <c r="R1797" i="5"/>
  <c r="J1797" i="5"/>
  <c r="I1797" i="5"/>
  <c r="H1797" i="5"/>
  <c r="G1797" i="5"/>
  <c r="F1797" i="5"/>
  <c r="AD1796" i="5"/>
  <c r="AC1796" i="5"/>
  <c r="X1796" i="5"/>
  <c r="T1796" i="5"/>
  <c r="S1796" i="5"/>
  <c r="R1796" i="5"/>
  <c r="J1796" i="5"/>
  <c r="I1796" i="5"/>
  <c r="H1796" i="5"/>
  <c r="G1796" i="5"/>
  <c r="F1796" i="5"/>
  <c r="AD1795" i="5"/>
  <c r="AC1795" i="5"/>
  <c r="X1795" i="5"/>
  <c r="T1795" i="5"/>
  <c r="S1795" i="5"/>
  <c r="R1795" i="5"/>
  <c r="J1795" i="5"/>
  <c r="I1795" i="5"/>
  <c r="H1795" i="5"/>
  <c r="G1795" i="5"/>
  <c r="F1795" i="5"/>
  <c r="AD1794" i="5"/>
  <c r="AC1794" i="5"/>
  <c r="X1794" i="5"/>
  <c r="T1794" i="5"/>
  <c r="S1794" i="5"/>
  <c r="R1794" i="5"/>
  <c r="J1794" i="5"/>
  <c r="I1794" i="5"/>
  <c r="H1794" i="5"/>
  <c r="G1794" i="5"/>
  <c r="F1794" i="5"/>
  <c r="AD1793" i="5"/>
  <c r="AC1793" i="5"/>
  <c r="X1793" i="5"/>
  <c r="T1793" i="5"/>
  <c r="S1793" i="5"/>
  <c r="R1793" i="5"/>
  <c r="J1793" i="5"/>
  <c r="I1793" i="5"/>
  <c r="H1793" i="5"/>
  <c r="G1793" i="5"/>
  <c r="F1793" i="5"/>
  <c r="AD1792" i="5"/>
  <c r="AC1792" i="5"/>
  <c r="X1792" i="5"/>
  <c r="T1792" i="5"/>
  <c r="S1792" i="5"/>
  <c r="R1792" i="5"/>
  <c r="J1792" i="5"/>
  <c r="I1792" i="5"/>
  <c r="H1792" i="5"/>
  <c r="G1792" i="5"/>
  <c r="F1792" i="5"/>
  <c r="AD1791" i="5"/>
  <c r="AC1791" i="5"/>
  <c r="X1791" i="5"/>
  <c r="T1791" i="5"/>
  <c r="S1791" i="5"/>
  <c r="R1791" i="5"/>
  <c r="J1791" i="5"/>
  <c r="I1791" i="5"/>
  <c r="H1791" i="5"/>
  <c r="G1791" i="5"/>
  <c r="F1791" i="5"/>
  <c r="AD1790" i="5"/>
  <c r="AC1790" i="5"/>
  <c r="X1790" i="5"/>
  <c r="T1790" i="5"/>
  <c r="S1790" i="5"/>
  <c r="R1790" i="5"/>
  <c r="J1790" i="5"/>
  <c r="I1790" i="5"/>
  <c r="H1790" i="5"/>
  <c r="G1790" i="5"/>
  <c r="F1790" i="5"/>
  <c r="AD1789" i="5"/>
  <c r="AC1789" i="5"/>
  <c r="X1789" i="5"/>
  <c r="T1789" i="5"/>
  <c r="S1789" i="5"/>
  <c r="R1789" i="5"/>
  <c r="J1789" i="5"/>
  <c r="I1789" i="5"/>
  <c r="H1789" i="5"/>
  <c r="G1789" i="5"/>
  <c r="F1789" i="5"/>
  <c r="AD1788" i="5"/>
  <c r="AC1788" i="5"/>
  <c r="X1788" i="5"/>
  <c r="T1788" i="5"/>
  <c r="S1788" i="5"/>
  <c r="R1788" i="5"/>
  <c r="J1788" i="5"/>
  <c r="I1788" i="5"/>
  <c r="H1788" i="5"/>
  <c r="G1788" i="5"/>
  <c r="F1788" i="5"/>
  <c r="AD1787" i="5"/>
  <c r="AC1787" i="5"/>
  <c r="X1787" i="5"/>
  <c r="T1787" i="5"/>
  <c r="S1787" i="5"/>
  <c r="R1787" i="5"/>
  <c r="J1787" i="5"/>
  <c r="I1787" i="5"/>
  <c r="H1787" i="5"/>
  <c r="G1787" i="5"/>
  <c r="F1787" i="5"/>
  <c r="AD1786" i="5"/>
  <c r="AC1786" i="5"/>
  <c r="X1786" i="5"/>
  <c r="T1786" i="5"/>
  <c r="S1786" i="5"/>
  <c r="R1786" i="5"/>
  <c r="J1786" i="5"/>
  <c r="I1786" i="5"/>
  <c r="H1786" i="5"/>
  <c r="G1786" i="5"/>
  <c r="F1786" i="5"/>
  <c r="AD1785" i="5"/>
  <c r="AC1785" i="5"/>
  <c r="X1785" i="5"/>
  <c r="T1785" i="5"/>
  <c r="S1785" i="5"/>
  <c r="R1785" i="5"/>
  <c r="J1785" i="5"/>
  <c r="I1785" i="5"/>
  <c r="H1785" i="5"/>
  <c r="G1785" i="5"/>
  <c r="F1785" i="5"/>
  <c r="AD1784" i="5"/>
  <c r="AC1784" i="5"/>
  <c r="X1784" i="5"/>
  <c r="T1784" i="5"/>
  <c r="S1784" i="5"/>
  <c r="R1784" i="5"/>
  <c r="J1784" i="5"/>
  <c r="I1784" i="5"/>
  <c r="H1784" i="5"/>
  <c r="G1784" i="5"/>
  <c r="F1784" i="5"/>
  <c r="AD1783" i="5"/>
  <c r="AC1783" i="5"/>
  <c r="X1783" i="5"/>
  <c r="T1783" i="5"/>
  <c r="S1783" i="5"/>
  <c r="R1783" i="5"/>
  <c r="J1783" i="5"/>
  <c r="I1783" i="5"/>
  <c r="H1783" i="5"/>
  <c r="G1783" i="5"/>
  <c r="F1783" i="5"/>
  <c r="AD1782" i="5"/>
  <c r="AC1782" i="5"/>
  <c r="X1782" i="5"/>
  <c r="T1782" i="5"/>
  <c r="S1782" i="5"/>
  <c r="R1782" i="5"/>
  <c r="J1782" i="5"/>
  <c r="I1782" i="5"/>
  <c r="H1782" i="5"/>
  <c r="G1782" i="5"/>
  <c r="F1782" i="5"/>
  <c r="AD1781" i="5"/>
  <c r="AC1781" i="5"/>
  <c r="X1781" i="5"/>
  <c r="T1781" i="5"/>
  <c r="S1781" i="5"/>
  <c r="R1781" i="5"/>
  <c r="J1781" i="5"/>
  <c r="I1781" i="5"/>
  <c r="H1781" i="5"/>
  <c r="G1781" i="5"/>
  <c r="F1781" i="5"/>
  <c r="AD1780" i="5"/>
  <c r="AC1780" i="5"/>
  <c r="X1780" i="5"/>
  <c r="T1780" i="5"/>
  <c r="S1780" i="5"/>
  <c r="R1780" i="5"/>
  <c r="J1780" i="5"/>
  <c r="I1780" i="5"/>
  <c r="H1780" i="5"/>
  <c r="G1780" i="5"/>
  <c r="F1780" i="5"/>
  <c r="AD1779" i="5"/>
  <c r="AC1779" i="5"/>
  <c r="X1779" i="5"/>
  <c r="T1779" i="5"/>
  <c r="S1779" i="5"/>
  <c r="R1779" i="5"/>
  <c r="J1779" i="5"/>
  <c r="I1779" i="5"/>
  <c r="H1779" i="5"/>
  <c r="G1779" i="5"/>
  <c r="F1779" i="5"/>
  <c r="AD1778" i="5"/>
  <c r="AC1778" i="5"/>
  <c r="X1778" i="5"/>
  <c r="T1778" i="5"/>
  <c r="S1778" i="5"/>
  <c r="R1778" i="5"/>
  <c r="J1778" i="5"/>
  <c r="I1778" i="5"/>
  <c r="H1778" i="5"/>
  <c r="G1778" i="5"/>
  <c r="F1778" i="5"/>
  <c r="AD1777" i="5"/>
  <c r="AC1777" i="5"/>
  <c r="X1777" i="5"/>
  <c r="T1777" i="5"/>
  <c r="S1777" i="5"/>
  <c r="R1777" i="5"/>
  <c r="J1777" i="5"/>
  <c r="I1777" i="5"/>
  <c r="H1777" i="5"/>
  <c r="G1777" i="5"/>
  <c r="F1777" i="5"/>
  <c r="AD1776" i="5"/>
  <c r="AC1776" i="5"/>
  <c r="X1776" i="5"/>
  <c r="T1776" i="5"/>
  <c r="S1776" i="5"/>
  <c r="R1776" i="5"/>
  <c r="J1776" i="5"/>
  <c r="I1776" i="5"/>
  <c r="H1776" i="5"/>
  <c r="G1776" i="5"/>
  <c r="F1776" i="5"/>
  <c r="AD1775" i="5"/>
  <c r="AC1775" i="5"/>
  <c r="X1775" i="5"/>
  <c r="T1775" i="5"/>
  <c r="S1775" i="5"/>
  <c r="R1775" i="5"/>
  <c r="J1775" i="5"/>
  <c r="I1775" i="5"/>
  <c r="H1775" i="5"/>
  <c r="G1775" i="5"/>
  <c r="F1775" i="5"/>
  <c r="AD1774" i="5"/>
  <c r="AC1774" i="5"/>
  <c r="X1774" i="5"/>
  <c r="T1774" i="5"/>
  <c r="S1774" i="5"/>
  <c r="R1774" i="5"/>
  <c r="J1774" i="5"/>
  <c r="I1774" i="5"/>
  <c r="H1774" i="5"/>
  <c r="G1774" i="5"/>
  <c r="F1774" i="5"/>
  <c r="AD1773" i="5"/>
  <c r="AC1773" i="5"/>
  <c r="X1773" i="5"/>
  <c r="T1773" i="5"/>
  <c r="S1773" i="5"/>
  <c r="R1773" i="5"/>
  <c r="J1773" i="5"/>
  <c r="I1773" i="5"/>
  <c r="H1773" i="5"/>
  <c r="G1773" i="5"/>
  <c r="F1773" i="5"/>
  <c r="AD1772" i="5"/>
  <c r="AC1772" i="5"/>
  <c r="X1772" i="5"/>
  <c r="T1772" i="5"/>
  <c r="S1772" i="5"/>
  <c r="R1772" i="5"/>
  <c r="J1772" i="5"/>
  <c r="I1772" i="5"/>
  <c r="H1772" i="5"/>
  <c r="G1772" i="5"/>
  <c r="F1772" i="5"/>
  <c r="AD1771" i="5"/>
  <c r="AC1771" i="5"/>
  <c r="X1771" i="5"/>
  <c r="T1771" i="5"/>
  <c r="S1771" i="5"/>
  <c r="R1771" i="5"/>
  <c r="J1771" i="5"/>
  <c r="I1771" i="5"/>
  <c r="H1771" i="5"/>
  <c r="G1771" i="5"/>
  <c r="F1771" i="5"/>
  <c r="AD1770" i="5"/>
  <c r="AC1770" i="5"/>
  <c r="X1770" i="5"/>
  <c r="T1770" i="5"/>
  <c r="S1770" i="5"/>
  <c r="R1770" i="5"/>
  <c r="J1770" i="5"/>
  <c r="I1770" i="5"/>
  <c r="H1770" i="5"/>
  <c r="G1770" i="5"/>
  <c r="F1770" i="5"/>
  <c r="AD1769" i="5"/>
  <c r="AC1769" i="5"/>
  <c r="X1769" i="5"/>
  <c r="T1769" i="5"/>
  <c r="S1769" i="5"/>
  <c r="R1769" i="5"/>
  <c r="J1769" i="5"/>
  <c r="I1769" i="5"/>
  <c r="H1769" i="5"/>
  <c r="G1769" i="5"/>
  <c r="F1769" i="5"/>
  <c r="AD1768" i="5"/>
  <c r="AC1768" i="5"/>
  <c r="X1768" i="5"/>
  <c r="T1768" i="5"/>
  <c r="S1768" i="5"/>
  <c r="R1768" i="5"/>
  <c r="J1768" i="5"/>
  <c r="I1768" i="5"/>
  <c r="H1768" i="5"/>
  <c r="G1768" i="5"/>
  <c r="F1768" i="5"/>
  <c r="AD1767" i="5"/>
  <c r="AC1767" i="5"/>
  <c r="X1767" i="5"/>
  <c r="T1767" i="5"/>
  <c r="S1767" i="5"/>
  <c r="R1767" i="5"/>
  <c r="J1767" i="5"/>
  <c r="I1767" i="5"/>
  <c r="H1767" i="5"/>
  <c r="G1767" i="5"/>
  <c r="F1767" i="5"/>
  <c r="AD1766" i="5"/>
  <c r="AC1766" i="5"/>
  <c r="X1766" i="5"/>
  <c r="T1766" i="5"/>
  <c r="S1766" i="5"/>
  <c r="R1766" i="5"/>
  <c r="J1766" i="5"/>
  <c r="I1766" i="5"/>
  <c r="H1766" i="5"/>
  <c r="G1766" i="5"/>
  <c r="F1766" i="5"/>
  <c r="AD1765" i="5"/>
  <c r="AC1765" i="5"/>
  <c r="X1765" i="5"/>
  <c r="T1765" i="5"/>
  <c r="S1765" i="5"/>
  <c r="R1765" i="5"/>
  <c r="J1765" i="5"/>
  <c r="I1765" i="5"/>
  <c r="H1765" i="5"/>
  <c r="G1765" i="5"/>
  <c r="F1765" i="5"/>
  <c r="AD1764" i="5"/>
  <c r="AC1764" i="5"/>
  <c r="X1764" i="5"/>
  <c r="T1764" i="5"/>
  <c r="S1764" i="5"/>
  <c r="R1764" i="5"/>
  <c r="J1764" i="5"/>
  <c r="I1764" i="5"/>
  <c r="H1764" i="5"/>
  <c r="G1764" i="5"/>
  <c r="F1764" i="5"/>
  <c r="AD1763" i="5"/>
  <c r="AC1763" i="5"/>
  <c r="X1763" i="5"/>
  <c r="T1763" i="5"/>
  <c r="S1763" i="5"/>
  <c r="R1763" i="5"/>
  <c r="J1763" i="5"/>
  <c r="I1763" i="5"/>
  <c r="H1763" i="5"/>
  <c r="G1763" i="5"/>
  <c r="F1763" i="5"/>
  <c r="AD1762" i="5"/>
  <c r="AC1762" i="5"/>
  <c r="X1762" i="5"/>
  <c r="T1762" i="5"/>
  <c r="S1762" i="5"/>
  <c r="R1762" i="5"/>
  <c r="J1762" i="5"/>
  <c r="I1762" i="5"/>
  <c r="H1762" i="5"/>
  <c r="G1762" i="5"/>
  <c r="F1762" i="5"/>
  <c r="AD1761" i="5"/>
  <c r="AC1761" i="5"/>
  <c r="X1761" i="5"/>
  <c r="T1761" i="5"/>
  <c r="S1761" i="5"/>
  <c r="R1761" i="5"/>
  <c r="J1761" i="5"/>
  <c r="I1761" i="5"/>
  <c r="H1761" i="5"/>
  <c r="G1761" i="5"/>
  <c r="F1761" i="5"/>
  <c r="AD1760" i="5"/>
  <c r="AC1760" i="5"/>
  <c r="X1760" i="5"/>
  <c r="T1760" i="5"/>
  <c r="S1760" i="5"/>
  <c r="R1760" i="5"/>
  <c r="J1760" i="5"/>
  <c r="I1760" i="5"/>
  <c r="H1760" i="5"/>
  <c r="G1760" i="5"/>
  <c r="F1760" i="5"/>
  <c r="AD1759" i="5"/>
  <c r="AC1759" i="5"/>
  <c r="X1759" i="5"/>
  <c r="T1759" i="5"/>
  <c r="S1759" i="5"/>
  <c r="R1759" i="5"/>
  <c r="J1759" i="5"/>
  <c r="I1759" i="5"/>
  <c r="H1759" i="5"/>
  <c r="G1759" i="5"/>
  <c r="F1759" i="5"/>
  <c r="AD1758" i="5"/>
  <c r="AC1758" i="5"/>
  <c r="X1758" i="5"/>
  <c r="T1758" i="5"/>
  <c r="S1758" i="5"/>
  <c r="R1758" i="5"/>
  <c r="J1758" i="5"/>
  <c r="I1758" i="5"/>
  <c r="H1758" i="5"/>
  <c r="G1758" i="5"/>
  <c r="F1758" i="5"/>
  <c r="AD1757" i="5"/>
  <c r="AC1757" i="5"/>
  <c r="X1757" i="5"/>
  <c r="T1757" i="5"/>
  <c r="S1757" i="5"/>
  <c r="R1757" i="5"/>
  <c r="J1757" i="5"/>
  <c r="I1757" i="5"/>
  <c r="H1757" i="5"/>
  <c r="G1757" i="5"/>
  <c r="F1757" i="5"/>
  <c r="AD1756" i="5"/>
  <c r="AC1756" i="5"/>
  <c r="X1756" i="5"/>
  <c r="T1756" i="5"/>
  <c r="S1756" i="5"/>
  <c r="R1756" i="5"/>
  <c r="J1756" i="5"/>
  <c r="I1756" i="5"/>
  <c r="H1756" i="5"/>
  <c r="G1756" i="5"/>
  <c r="F1756" i="5"/>
  <c r="AD1755" i="5"/>
  <c r="AC1755" i="5"/>
  <c r="X1755" i="5"/>
  <c r="T1755" i="5"/>
  <c r="S1755" i="5"/>
  <c r="R1755" i="5"/>
  <c r="J1755" i="5"/>
  <c r="I1755" i="5"/>
  <c r="H1755" i="5"/>
  <c r="G1755" i="5"/>
  <c r="F1755" i="5"/>
  <c r="AD1754" i="5"/>
  <c r="AC1754" i="5"/>
  <c r="X1754" i="5"/>
  <c r="T1754" i="5"/>
  <c r="S1754" i="5"/>
  <c r="R1754" i="5"/>
  <c r="J1754" i="5"/>
  <c r="I1754" i="5"/>
  <c r="H1754" i="5"/>
  <c r="G1754" i="5"/>
  <c r="F1754" i="5"/>
  <c r="AD1753" i="5"/>
  <c r="AC1753" i="5"/>
  <c r="X1753" i="5"/>
  <c r="T1753" i="5"/>
  <c r="S1753" i="5"/>
  <c r="R1753" i="5"/>
  <c r="J1753" i="5"/>
  <c r="I1753" i="5"/>
  <c r="H1753" i="5"/>
  <c r="G1753" i="5"/>
  <c r="F1753" i="5"/>
  <c r="AD1752" i="5"/>
  <c r="AC1752" i="5"/>
  <c r="X1752" i="5"/>
  <c r="T1752" i="5"/>
  <c r="S1752" i="5"/>
  <c r="R1752" i="5"/>
  <c r="J1752" i="5"/>
  <c r="I1752" i="5"/>
  <c r="H1752" i="5"/>
  <c r="G1752" i="5"/>
  <c r="F1752" i="5"/>
  <c r="AD1751" i="5"/>
  <c r="AC1751" i="5"/>
  <c r="X1751" i="5"/>
  <c r="T1751" i="5"/>
  <c r="S1751" i="5"/>
  <c r="R1751" i="5"/>
  <c r="J1751" i="5"/>
  <c r="I1751" i="5"/>
  <c r="H1751" i="5"/>
  <c r="G1751" i="5"/>
  <c r="F1751" i="5"/>
  <c r="AD1750" i="5"/>
  <c r="AC1750" i="5"/>
  <c r="X1750" i="5"/>
  <c r="T1750" i="5"/>
  <c r="S1750" i="5"/>
  <c r="R1750" i="5"/>
  <c r="J1750" i="5"/>
  <c r="I1750" i="5"/>
  <c r="H1750" i="5"/>
  <c r="G1750" i="5"/>
  <c r="F1750" i="5"/>
  <c r="AD1749" i="5"/>
  <c r="AC1749" i="5"/>
  <c r="X1749" i="5"/>
  <c r="T1749" i="5"/>
  <c r="S1749" i="5"/>
  <c r="R1749" i="5"/>
  <c r="J1749" i="5"/>
  <c r="I1749" i="5"/>
  <c r="H1749" i="5"/>
  <c r="G1749" i="5"/>
  <c r="F1749" i="5"/>
  <c r="AD1748" i="5"/>
  <c r="AC1748" i="5"/>
  <c r="X1748" i="5"/>
  <c r="T1748" i="5"/>
  <c r="S1748" i="5"/>
  <c r="R1748" i="5"/>
  <c r="J1748" i="5"/>
  <c r="I1748" i="5"/>
  <c r="H1748" i="5"/>
  <c r="G1748" i="5"/>
  <c r="F1748" i="5"/>
  <c r="AD1747" i="5"/>
  <c r="AC1747" i="5"/>
  <c r="X1747" i="5"/>
  <c r="T1747" i="5"/>
  <c r="S1747" i="5"/>
  <c r="R1747" i="5"/>
  <c r="J1747" i="5"/>
  <c r="I1747" i="5"/>
  <c r="H1747" i="5"/>
  <c r="G1747" i="5"/>
  <c r="F1747" i="5"/>
  <c r="AD1746" i="5"/>
  <c r="AC1746" i="5"/>
  <c r="X1746" i="5"/>
  <c r="T1746" i="5"/>
  <c r="S1746" i="5"/>
  <c r="R1746" i="5"/>
  <c r="J1746" i="5"/>
  <c r="I1746" i="5"/>
  <c r="H1746" i="5"/>
  <c r="G1746" i="5"/>
  <c r="F1746" i="5"/>
  <c r="AD1745" i="5"/>
  <c r="AC1745" i="5"/>
  <c r="X1745" i="5"/>
  <c r="T1745" i="5"/>
  <c r="S1745" i="5"/>
  <c r="R1745" i="5"/>
  <c r="J1745" i="5"/>
  <c r="I1745" i="5"/>
  <c r="H1745" i="5"/>
  <c r="G1745" i="5"/>
  <c r="F1745" i="5"/>
  <c r="AD1744" i="5"/>
  <c r="AC1744" i="5"/>
  <c r="X1744" i="5"/>
  <c r="T1744" i="5"/>
  <c r="S1744" i="5"/>
  <c r="R1744" i="5"/>
  <c r="J1744" i="5"/>
  <c r="I1744" i="5"/>
  <c r="H1744" i="5"/>
  <c r="G1744" i="5"/>
  <c r="F1744" i="5"/>
  <c r="AD1743" i="5"/>
  <c r="AC1743" i="5"/>
  <c r="X1743" i="5"/>
  <c r="T1743" i="5"/>
  <c r="S1743" i="5"/>
  <c r="R1743" i="5"/>
  <c r="J1743" i="5"/>
  <c r="I1743" i="5"/>
  <c r="H1743" i="5"/>
  <c r="G1743" i="5"/>
  <c r="F1743" i="5"/>
  <c r="AD1742" i="5"/>
  <c r="AC1742" i="5"/>
  <c r="X1742" i="5"/>
  <c r="T1742" i="5"/>
  <c r="S1742" i="5"/>
  <c r="R1742" i="5"/>
  <c r="J1742" i="5"/>
  <c r="I1742" i="5"/>
  <c r="H1742" i="5"/>
  <c r="G1742" i="5"/>
  <c r="F1742" i="5"/>
  <c r="AD1741" i="5"/>
  <c r="AC1741" i="5"/>
  <c r="X1741" i="5"/>
  <c r="T1741" i="5"/>
  <c r="S1741" i="5"/>
  <c r="R1741" i="5"/>
  <c r="J1741" i="5"/>
  <c r="I1741" i="5"/>
  <c r="H1741" i="5"/>
  <c r="G1741" i="5"/>
  <c r="F1741" i="5"/>
  <c r="AD1740" i="5"/>
  <c r="AC1740" i="5"/>
  <c r="X1740" i="5"/>
  <c r="T1740" i="5"/>
  <c r="S1740" i="5"/>
  <c r="R1740" i="5"/>
  <c r="J1740" i="5"/>
  <c r="I1740" i="5"/>
  <c r="H1740" i="5"/>
  <c r="G1740" i="5"/>
  <c r="F1740" i="5"/>
  <c r="AD1739" i="5"/>
  <c r="AC1739" i="5"/>
  <c r="X1739" i="5"/>
  <c r="T1739" i="5"/>
  <c r="S1739" i="5"/>
  <c r="R1739" i="5"/>
  <c r="J1739" i="5"/>
  <c r="I1739" i="5"/>
  <c r="H1739" i="5"/>
  <c r="G1739" i="5"/>
  <c r="F1739" i="5"/>
  <c r="AD1738" i="5"/>
  <c r="AC1738" i="5"/>
  <c r="X1738" i="5"/>
  <c r="T1738" i="5"/>
  <c r="S1738" i="5"/>
  <c r="R1738" i="5"/>
  <c r="J1738" i="5"/>
  <c r="I1738" i="5"/>
  <c r="H1738" i="5"/>
  <c r="G1738" i="5"/>
  <c r="F1738" i="5"/>
  <c r="AD1737" i="5"/>
  <c r="AC1737" i="5"/>
  <c r="X1737" i="5"/>
  <c r="T1737" i="5"/>
  <c r="S1737" i="5"/>
  <c r="R1737" i="5"/>
  <c r="J1737" i="5"/>
  <c r="I1737" i="5"/>
  <c r="H1737" i="5"/>
  <c r="G1737" i="5"/>
  <c r="F1737" i="5"/>
  <c r="AD1736" i="5"/>
  <c r="AC1736" i="5"/>
  <c r="X1736" i="5"/>
  <c r="T1736" i="5"/>
  <c r="S1736" i="5"/>
  <c r="R1736" i="5"/>
  <c r="J1736" i="5"/>
  <c r="I1736" i="5"/>
  <c r="H1736" i="5"/>
  <c r="G1736" i="5"/>
  <c r="F1736" i="5"/>
  <c r="AD1735" i="5"/>
  <c r="AC1735" i="5"/>
  <c r="X1735" i="5"/>
  <c r="T1735" i="5"/>
  <c r="S1735" i="5"/>
  <c r="R1735" i="5"/>
  <c r="J1735" i="5"/>
  <c r="I1735" i="5"/>
  <c r="H1735" i="5"/>
  <c r="G1735" i="5"/>
  <c r="F1735" i="5"/>
  <c r="AD1734" i="5"/>
  <c r="AC1734" i="5"/>
  <c r="X1734" i="5"/>
  <c r="T1734" i="5"/>
  <c r="S1734" i="5"/>
  <c r="R1734" i="5"/>
  <c r="J1734" i="5"/>
  <c r="I1734" i="5"/>
  <c r="H1734" i="5"/>
  <c r="G1734" i="5"/>
  <c r="F1734" i="5"/>
  <c r="AD1733" i="5"/>
  <c r="AC1733" i="5"/>
  <c r="X1733" i="5"/>
  <c r="T1733" i="5"/>
  <c r="S1733" i="5"/>
  <c r="R1733" i="5"/>
  <c r="J1733" i="5"/>
  <c r="I1733" i="5"/>
  <c r="H1733" i="5"/>
  <c r="G1733" i="5"/>
  <c r="F1733" i="5"/>
  <c r="AD1732" i="5"/>
  <c r="AC1732" i="5"/>
  <c r="X1732" i="5"/>
  <c r="T1732" i="5"/>
  <c r="S1732" i="5"/>
  <c r="R1732" i="5"/>
  <c r="J1732" i="5"/>
  <c r="I1732" i="5"/>
  <c r="H1732" i="5"/>
  <c r="G1732" i="5"/>
  <c r="F1732" i="5"/>
  <c r="AD1731" i="5"/>
  <c r="AC1731" i="5"/>
  <c r="X1731" i="5"/>
  <c r="T1731" i="5"/>
  <c r="S1731" i="5"/>
  <c r="R1731" i="5"/>
  <c r="J1731" i="5"/>
  <c r="I1731" i="5"/>
  <c r="H1731" i="5"/>
  <c r="G1731" i="5"/>
  <c r="F1731" i="5"/>
  <c r="AD1730" i="5"/>
  <c r="AC1730" i="5"/>
  <c r="X1730" i="5"/>
  <c r="T1730" i="5"/>
  <c r="S1730" i="5"/>
  <c r="R1730" i="5"/>
  <c r="J1730" i="5"/>
  <c r="I1730" i="5"/>
  <c r="H1730" i="5"/>
  <c r="G1730" i="5"/>
  <c r="F1730" i="5"/>
  <c r="AD1729" i="5"/>
  <c r="AC1729" i="5"/>
  <c r="X1729" i="5"/>
  <c r="T1729" i="5"/>
  <c r="S1729" i="5"/>
  <c r="R1729" i="5"/>
  <c r="J1729" i="5"/>
  <c r="I1729" i="5"/>
  <c r="H1729" i="5"/>
  <c r="G1729" i="5"/>
  <c r="F1729" i="5"/>
  <c r="AD1728" i="5"/>
  <c r="AC1728" i="5"/>
  <c r="X1728" i="5"/>
  <c r="T1728" i="5"/>
  <c r="S1728" i="5"/>
  <c r="R1728" i="5"/>
  <c r="J1728" i="5"/>
  <c r="I1728" i="5"/>
  <c r="H1728" i="5"/>
  <c r="G1728" i="5"/>
  <c r="F1728" i="5"/>
  <c r="AD1727" i="5"/>
  <c r="AC1727" i="5"/>
  <c r="X1727" i="5"/>
  <c r="T1727" i="5"/>
  <c r="S1727" i="5"/>
  <c r="R1727" i="5"/>
  <c r="J1727" i="5"/>
  <c r="I1727" i="5"/>
  <c r="H1727" i="5"/>
  <c r="G1727" i="5"/>
  <c r="F1727" i="5"/>
  <c r="AD1726" i="5"/>
  <c r="AC1726" i="5"/>
  <c r="X1726" i="5"/>
  <c r="T1726" i="5"/>
  <c r="S1726" i="5"/>
  <c r="R1726" i="5"/>
  <c r="J1726" i="5"/>
  <c r="I1726" i="5"/>
  <c r="H1726" i="5"/>
  <c r="G1726" i="5"/>
  <c r="F1726" i="5"/>
  <c r="AD1725" i="5"/>
  <c r="AC1725" i="5"/>
  <c r="X1725" i="5"/>
  <c r="T1725" i="5"/>
  <c r="S1725" i="5"/>
  <c r="R1725" i="5"/>
  <c r="J1725" i="5"/>
  <c r="I1725" i="5"/>
  <c r="H1725" i="5"/>
  <c r="G1725" i="5"/>
  <c r="F1725" i="5"/>
  <c r="AD1724" i="5"/>
  <c r="AC1724" i="5"/>
  <c r="X1724" i="5"/>
  <c r="T1724" i="5"/>
  <c r="S1724" i="5"/>
  <c r="R1724" i="5"/>
  <c r="J1724" i="5"/>
  <c r="I1724" i="5"/>
  <c r="H1724" i="5"/>
  <c r="G1724" i="5"/>
  <c r="F1724" i="5"/>
  <c r="AD1723" i="5"/>
  <c r="AC1723" i="5"/>
  <c r="X1723" i="5"/>
  <c r="T1723" i="5"/>
  <c r="S1723" i="5"/>
  <c r="R1723" i="5"/>
  <c r="J1723" i="5"/>
  <c r="I1723" i="5"/>
  <c r="H1723" i="5"/>
  <c r="G1723" i="5"/>
  <c r="F1723" i="5"/>
  <c r="AD1722" i="5"/>
  <c r="AC1722" i="5"/>
  <c r="X1722" i="5"/>
  <c r="T1722" i="5"/>
  <c r="S1722" i="5"/>
  <c r="R1722" i="5"/>
  <c r="J1722" i="5"/>
  <c r="I1722" i="5"/>
  <c r="H1722" i="5"/>
  <c r="G1722" i="5"/>
  <c r="F1722" i="5"/>
  <c r="AD1721" i="5"/>
  <c r="AC1721" i="5"/>
  <c r="X1721" i="5"/>
  <c r="T1721" i="5"/>
  <c r="S1721" i="5"/>
  <c r="R1721" i="5"/>
  <c r="J1721" i="5"/>
  <c r="I1721" i="5"/>
  <c r="H1721" i="5"/>
  <c r="G1721" i="5"/>
  <c r="F1721" i="5"/>
  <c r="AD1720" i="5"/>
  <c r="AC1720" i="5"/>
  <c r="X1720" i="5"/>
  <c r="T1720" i="5"/>
  <c r="S1720" i="5"/>
  <c r="R1720" i="5"/>
  <c r="J1720" i="5"/>
  <c r="I1720" i="5"/>
  <c r="H1720" i="5"/>
  <c r="G1720" i="5"/>
  <c r="F1720" i="5"/>
  <c r="AD1719" i="5"/>
  <c r="AC1719" i="5"/>
  <c r="X1719" i="5"/>
  <c r="T1719" i="5"/>
  <c r="S1719" i="5"/>
  <c r="R1719" i="5"/>
  <c r="J1719" i="5"/>
  <c r="I1719" i="5"/>
  <c r="H1719" i="5"/>
  <c r="G1719" i="5"/>
  <c r="F1719" i="5"/>
  <c r="AD1718" i="5"/>
  <c r="AC1718" i="5"/>
  <c r="X1718" i="5"/>
  <c r="T1718" i="5"/>
  <c r="S1718" i="5"/>
  <c r="R1718" i="5"/>
  <c r="J1718" i="5"/>
  <c r="I1718" i="5"/>
  <c r="H1718" i="5"/>
  <c r="G1718" i="5"/>
  <c r="F1718" i="5"/>
  <c r="AD1717" i="5"/>
  <c r="AC1717" i="5"/>
  <c r="X1717" i="5"/>
  <c r="T1717" i="5"/>
  <c r="S1717" i="5"/>
  <c r="R1717" i="5"/>
  <c r="J1717" i="5"/>
  <c r="I1717" i="5"/>
  <c r="H1717" i="5"/>
  <c r="G1717" i="5"/>
  <c r="F1717" i="5"/>
  <c r="AD1716" i="5"/>
  <c r="AC1716" i="5"/>
  <c r="X1716" i="5"/>
  <c r="T1716" i="5"/>
  <c r="S1716" i="5"/>
  <c r="R1716" i="5"/>
  <c r="J1716" i="5"/>
  <c r="I1716" i="5"/>
  <c r="H1716" i="5"/>
  <c r="G1716" i="5"/>
  <c r="F1716" i="5"/>
  <c r="AD1715" i="5"/>
  <c r="AC1715" i="5"/>
  <c r="X1715" i="5"/>
  <c r="T1715" i="5"/>
  <c r="S1715" i="5"/>
  <c r="R1715" i="5"/>
  <c r="J1715" i="5"/>
  <c r="I1715" i="5"/>
  <c r="H1715" i="5"/>
  <c r="G1715" i="5"/>
  <c r="F1715" i="5"/>
  <c r="AD1714" i="5"/>
  <c r="AC1714" i="5"/>
  <c r="X1714" i="5"/>
  <c r="T1714" i="5"/>
  <c r="S1714" i="5"/>
  <c r="R1714" i="5"/>
  <c r="J1714" i="5"/>
  <c r="I1714" i="5"/>
  <c r="H1714" i="5"/>
  <c r="G1714" i="5"/>
  <c r="F1714" i="5"/>
  <c r="AD1713" i="5"/>
  <c r="AC1713" i="5"/>
  <c r="X1713" i="5"/>
  <c r="T1713" i="5"/>
  <c r="S1713" i="5"/>
  <c r="R1713" i="5"/>
  <c r="J1713" i="5"/>
  <c r="I1713" i="5"/>
  <c r="H1713" i="5"/>
  <c r="G1713" i="5"/>
  <c r="F1713" i="5"/>
  <c r="AD1712" i="5"/>
  <c r="AC1712" i="5"/>
  <c r="X1712" i="5"/>
  <c r="T1712" i="5"/>
  <c r="S1712" i="5"/>
  <c r="R1712" i="5"/>
  <c r="J1712" i="5"/>
  <c r="I1712" i="5"/>
  <c r="H1712" i="5"/>
  <c r="G1712" i="5"/>
  <c r="F1712" i="5"/>
  <c r="AD1711" i="5"/>
  <c r="AC1711" i="5"/>
  <c r="X1711" i="5"/>
  <c r="T1711" i="5"/>
  <c r="S1711" i="5"/>
  <c r="R1711" i="5"/>
  <c r="J1711" i="5"/>
  <c r="I1711" i="5"/>
  <c r="H1711" i="5"/>
  <c r="G1711" i="5"/>
  <c r="F1711" i="5"/>
  <c r="AD1710" i="5"/>
  <c r="AC1710" i="5"/>
  <c r="X1710" i="5"/>
  <c r="T1710" i="5"/>
  <c r="S1710" i="5"/>
  <c r="R1710" i="5"/>
  <c r="J1710" i="5"/>
  <c r="I1710" i="5"/>
  <c r="H1710" i="5"/>
  <c r="G1710" i="5"/>
  <c r="F1710" i="5"/>
  <c r="AD1709" i="5"/>
  <c r="AC1709" i="5"/>
  <c r="X1709" i="5"/>
  <c r="T1709" i="5"/>
  <c r="S1709" i="5"/>
  <c r="R1709" i="5"/>
  <c r="J1709" i="5"/>
  <c r="I1709" i="5"/>
  <c r="H1709" i="5"/>
  <c r="G1709" i="5"/>
  <c r="F1709" i="5"/>
  <c r="AD1708" i="5"/>
  <c r="AC1708" i="5"/>
  <c r="X1708" i="5"/>
  <c r="T1708" i="5"/>
  <c r="S1708" i="5"/>
  <c r="R1708" i="5"/>
  <c r="J1708" i="5"/>
  <c r="I1708" i="5"/>
  <c r="H1708" i="5"/>
  <c r="G1708" i="5"/>
  <c r="F1708" i="5"/>
  <c r="AD1707" i="5"/>
  <c r="AC1707" i="5"/>
  <c r="X1707" i="5"/>
  <c r="T1707" i="5"/>
  <c r="S1707" i="5"/>
  <c r="R1707" i="5"/>
  <c r="J1707" i="5"/>
  <c r="I1707" i="5"/>
  <c r="H1707" i="5"/>
  <c r="G1707" i="5"/>
  <c r="F1707" i="5"/>
  <c r="AD1706" i="5"/>
  <c r="AC1706" i="5"/>
  <c r="X1706" i="5"/>
  <c r="T1706" i="5"/>
  <c r="S1706" i="5"/>
  <c r="R1706" i="5"/>
  <c r="J1706" i="5"/>
  <c r="I1706" i="5"/>
  <c r="H1706" i="5"/>
  <c r="G1706" i="5"/>
  <c r="F1706" i="5"/>
  <c r="AD1705" i="5"/>
  <c r="AC1705" i="5"/>
  <c r="X1705" i="5"/>
  <c r="T1705" i="5"/>
  <c r="S1705" i="5"/>
  <c r="R1705" i="5"/>
  <c r="J1705" i="5"/>
  <c r="I1705" i="5"/>
  <c r="H1705" i="5"/>
  <c r="G1705" i="5"/>
  <c r="F1705" i="5"/>
  <c r="AD1704" i="5"/>
  <c r="AC1704" i="5"/>
  <c r="X1704" i="5"/>
  <c r="T1704" i="5"/>
  <c r="S1704" i="5"/>
  <c r="R1704" i="5"/>
  <c r="J1704" i="5"/>
  <c r="I1704" i="5"/>
  <c r="H1704" i="5"/>
  <c r="G1704" i="5"/>
  <c r="F1704" i="5"/>
  <c r="AD1703" i="5"/>
  <c r="AC1703" i="5"/>
  <c r="X1703" i="5"/>
  <c r="T1703" i="5"/>
  <c r="S1703" i="5"/>
  <c r="R1703" i="5"/>
  <c r="J1703" i="5"/>
  <c r="I1703" i="5"/>
  <c r="H1703" i="5"/>
  <c r="G1703" i="5"/>
  <c r="F1703" i="5"/>
  <c r="AD1702" i="5"/>
  <c r="AC1702" i="5"/>
  <c r="X1702" i="5"/>
  <c r="T1702" i="5"/>
  <c r="S1702" i="5"/>
  <c r="R1702" i="5"/>
  <c r="J1702" i="5"/>
  <c r="I1702" i="5"/>
  <c r="H1702" i="5"/>
  <c r="G1702" i="5"/>
  <c r="F1702" i="5"/>
  <c r="AD1701" i="5"/>
  <c r="AC1701" i="5"/>
  <c r="X1701" i="5"/>
  <c r="T1701" i="5"/>
  <c r="S1701" i="5"/>
  <c r="R1701" i="5"/>
  <c r="J1701" i="5"/>
  <c r="I1701" i="5"/>
  <c r="H1701" i="5"/>
  <c r="G1701" i="5"/>
  <c r="F1701" i="5"/>
  <c r="AD1700" i="5"/>
  <c r="AC1700" i="5"/>
  <c r="X1700" i="5"/>
  <c r="T1700" i="5"/>
  <c r="S1700" i="5"/>
  <c r="R1700" i="5"/>
  <c r="J1700" i="5"/>
  <c r="I1700" i="5"/>
  <c r="H1700" i="5"/>
  <c r="G1700" i="5"/>
  <c r="F1700" i="5"/>
  <c r="AD1699" i="5"/>
  <c r="AC1699" i="5"/>
  <c r="X1699" i="5"/>
  <c r="T1699" i="5"/>
  <c r="S1699" i="5"/>
  <c r="R1699" i="5"/>
  <c r="J1699" i="5"/>
  <c r="I1699" i="5"/>
  <c r="H1699" i="5"/>
  <c r="G1699" i="5"/>
  <c r="F1699" i="5"/>
  <c r="AD1698" i="5"/>
  <c r="AC1698" i="5"/>
  <c r="X1698" i="5"/>
  <c r="T1698" i="5"/>
  <c r="S1698" i="5"/>
  <c r="R1698" i="5"/>
  <c r="J1698" i="5"/>
  <c r="I1698" i="5"/>
  <c r="H1698" i="5"/>
  <c r="G1698" i="5"/>
  <c r="F1698" i="5"/>
  <c r="AD1697" i="5"/>
  <c r="AC1697" i="5"/>
  <c r="X1697" i="5"/>
  <c r="T1697" i="5"/>
  <c r="S1697" i="5"/>
  <c r="R1697" i="5"/>
  <c r="J1697" i="5"/>
  <c r="I1697" i="5"/>
  <c r="H1697" i="5"/>
  <c r="G1697" i="5"/>
  <c r="F1697" i="5"/>
  <c r="AD1696" i="5"/>
  <c r="AC1696" i="5"/>
  <c r="X1696" i="5"/>
  <c r="T1696" i="5"/>
  <c r="S1696" i="5"/>
  <c r="R1696" i="5"/>
  <c r="J1696" i="5"/>
  <c r="I1696" i="5"/>
  <c r="H1696" i="5"/>
  <c r="G1696" i="5"/>
  <c r="F1696" i="5"/>
  <c r="AD1695" i="5"/>
  <c r="AC1695" i="5"/>
  <c r="X1695" i="5"/>
  <c r="T1695" i="5"/>
  <c r="S1695" i="5"/>
  <c r="R1695" i="5"/>
  <c r="J1695" i="5"/>
  <c r="I1695" i="5"/>
  <c r="H1695" i="5"/>
  <c r="G1695" i="5"/>
  <c r="F1695" i="5"/>
  <c r="AD1694" i="5"/>
  <c r="AC1694" i="5"/>
  <c r="X1694" i="5"/>
  <c r="T1694" i="5"/>
  <c r="S1694" i="5"/>
  <c r="R1694" i="5"/>
  <c r="J1694" i="5"/>
  <c r="I1694" i="5"/>
  <c r="H1694" i="5"/>
  <c r="G1694" i="5"/>
  <c r="F1694" i="5"/>
  <c r="AD1693" i="5"/>
  <c r="AC1693" i="5"/>
  <c r="X1693" i="5"/>
  <c r="T1693" i="5"/>
  <c r="S1693" i="5"/>
  <c r="R1693" i="5"/>
  <c r="J1693" i="5"/>
  <c r="I1693" i="5"/>
  <c r="H1693" i="5"/>
  <c r="G1693" i="5"/>
  <c r="F1693" i="5"/>
  <c r="AD1692" i="5"/>
  <c r="AC1692" i="5"/>
  <c r="X1692" i="5"/>
  <c r="T1692" i="5"/>
  <c r="S1692" i="5"/>
  <c r="R1692" i="5"/>
  <c r="J1692" i="5"/>
  <c r="I1692" i="5"/>
  <c r="H1692" i="5"/>
  <c r="G1692" i="5"/>
  <c r="F1692" i="5"/>
  <c r="AD1691" i="5"/>
  <c r="AC1691" i="5"/>
  <c r="X1691" i="5"/>
  <c r="T1691" i="5"/>
  <c r="S1691" i="5"/>
  <c r="R1691" i="5"/>
  <c r="J1691" i="5"/>
  <c r="I1691" i="5"/>
  <c r="H1691" i="5"/>
  <c r="G1691" i="5"/>
  <c r="F1691" i="5"/>
  <c r="AD1690" i="5"/>
  <c r="AC1690" i="5"/>
  <c r="X1690" i="5"/>
  <c r="T1690" i="5"/>
  <c r="S1690" i="5"/>
  <c r="R1690" i="5"/>
  <c r="J1690" i="5"/>
  <c r="I1690" i="5"/>
  <c r="H1690" i="5"/>
  <c r="G1690" i="5"/>
  <c r="F1690" i="5"/>
  <c r="AD1689" i="5"/>
  <c r="AC1689" i="5"/>
  <c r="X1689" i="5"/>
  <c r="T1689" i="5"/>
  <c r="S1689" i="5"/>
  <c r="R1689" i="5"/>
  <c r="J1689" i="5"/>
  <c r="I1689" i="5"/>
  <c r="H1689" i="5"/>
  <c r="G1689" i="5"/>
  <c r="F1689" i="5"/>
  <c r="AD1688" i="5"/>
  <c r="AC1688" i="5"/>
  <c r="X1688" i="5"/>
  <c r="T1688" i="5"/>
  <c r="S1688" i="5"/>
  <c r="R1688" i="5"/>
  <c r="J1688" i="5"/>
  <c r="I1688" i="5"/>
  <c r="H1688" i="5"/>
  <c r="G1688" i="5"/>
  <c r="F1688" i="5"/>
  <c r="AD1687" i="5"/>
  <c r="AC1687" i="5"/>
  <c r="X1687" i="5"/>
  <c r="T1687" i="5"/>
  <c r="S1687" i="5"/>
  <c r="R1687" i="5"/>
  <c r="J1687" i="5"/>
  <c r="I1687" i="5"/>
  <c r="H1687" i="5"/>
  <c r="G1687" i="5"/>
  <c r="F1687" i="5"/>
  <c r="AD1686" i="5"/>
  <c r="AC1686" i="5"/>
  <c r="X1686" i="5"/>
  <c r="T1686" i="5"/>
  <c r="S1686" i="5"/>
  <c r="R1686" i="5"/>
  <c r="J1686" i="5"/>
  <c r="I1686" i="5"/>
  <c r="H1686" i="5"/>
  <c r="G1686" i="5"/>
  <c r="F1686" i="5"/>
  <c r="AD1685" i="5"/>
  <c r="AC1685" i="5"/>
  <c r="X1685" i="5"/>
  <c r="T1685" i="5"/>
  <c r="S1685" i="5"/>
  <c r="R1685" i="5"/>
  <c r="J1685" i="5"/>
  <c r="I1685" i="5"/>
  <c r="H1685" i="5"/>
  <c r="G1685" i="5"/>
  <c r="F1685" i="5"/>
  <c r="AD1684" i="5"/>
  <c r="AC1684" i="5"/>
  <c r="X1684" i="5"/>
  <c r="T1684" i="5"/>
  <c r="S1684" i="5"/>
  <c r="R1684" i="5"/>
  <c r="J1684" i="5"/>
  <c r="I1684" i="5"/>
  <c r="H1684" i="5"/>
  <c r="G1684" i="5"/>
  <c r="F1684" i="5"/>
  <c r="AD1683" i="5"/>
  <c r="AC1683" i="5"/>
  <c r="X1683" i="5"/>
  <c r="T1683" i="5"/>
  <c r="S1683" i="5"/>
  <c r="R1683" i="5"/>
  <c r="J1683" i="5"/>
  <c r="I1683" i="5"/>
  <c r="H1683" i="5"/>
  <c r="G1683" i="5"/>
  <c r="F1683" i="5"/>
  <c r="AD1682" i="5"/>
  <c r="AC1682" i="5"/>
  <c r="X1682" i="5"/>
  <c r="T1682" i="5"/>
  <c r="S1682" i="5"/>
  <c r="R1682" i="5"/>
  <c r="J1682" i="5"/>
  <c r="I1682" i="5"/>
  <c r="H1682" i="5"/>
  <c r="G1682" i="5"/>
  <c r="F1682" i="5"/>
  <c r="AD1681" i="5"/>
  <c r="AC1681" i="5"/>
  <c r="X1681" i="5"/>
  <c r="T1681" i="5"/>
  <c r="S1681" i="5"/>
  <c r="R1681" i="5"/>
  <c r="J1681" i="5"/>
  <c r="I1681" i="5"/>
  <c r="H1681" i="5"/>
  <c r="G1681" i="5"/>
  <c r="F1681" i="5"/>
  <c r="AD1680" i="5"/>
  <c r="AC1680" i="5"/>
  <c r="X1680" i="5"/>
  <c r="T1680" i="5"/>
  <c r="S1680" i="5"/>
  <c r="R1680" i="5"/>
  <c r="J1680" i="5"/>
  <c r="I1680" i="5"/>
  <c r="H1680" i="5"/>
  <c r="G1680" i="5"/>
  <c r="F1680" i="5"/>
  <c r="AD1679" i="5"/>
  <c r="AC1679" i="5"/>
  <c r="X1679" i="5"/>
  <c r="T1679" i="5"/>
  <c r="S1679" i="5"/>
  <c r="R1679" i="5"/>
  <c r="J1679" i="5"/>
  <c r="I1679" i="5"/>
  <c r="H1679" i="5"/>
  <c r="G1679" i="5"/>
  <c r="F1679" i="5"/>
  <c r="AD1678" i="5"/>
  <c r="AC1678" i="5"/>
  <c r="X1678" i="5"/>
  <c r="T1678" i="5"/>
  <c r="S1678" i="5"/>
  <c r="R1678" i="5"/>
  <c r="J1678" i="5"/>
  <c r="I1678" i="5"/>
  <c r="H1678" i="5"/>
  <c r="G1678" i="5"/>
  <c r="F1678" i="5"/>
  <c r="AD1677" i="5"/>
  <c r="AC1677" i="5"/>
  <c r="X1677" i="5"/>
  <c r="T1677" i="5"/>
  <c r="S1677" i="5"/>
  <c r="R1677" i="5"/>
  <c r="J1677" i="5"/>
  <c r="I1677" i="5"/>
  <c r="H1677" i="5"/>
  <c r="G1677" i="5"/>
  <c r="F1677" i="5"/>
  <c r="AD1676" i="5"/>
  <c r="AC1676" i="5"/>
  <c r="X1676" i="5"/>
  <c r="T1676" i="5"/>
  <c r="S1676" i="5"/>
  <c r="R1676" i="5"/>
  <c r="J1676" i="5"/>
  <c r="I1676" i="5"/>
  <c r="H1676" i="5"/>
  <c r="G1676" i="5"/>
  <c r="F1676" i="5"/>
  <c r="AD1675" i="5"/>
  <c r="AC1675" i="5"/>
  <c r="X1675" i="5"/>
  <c r="T1675" i="5"/>
  <c r="S1675" i="5"/>
  <c r="R1675" i="5"/>
  <c r="J1675" i="5"/>
  <c r="I1675" i="5"/>
  <c r="H1675" i="5"/>
  <c r="G1675" i="5"/>
  <c r="F1675" i="5"/>
  <c r="AD1674" i="5"/>
  <c r="AC1674" i="5"/>
  <c r="X1674" i="5"/>
  <c r="T1674" i="5"/>
  <c r="S1674" i="5"/>
  <c r="R1674" i="5"/>
  <c r="J1674" i="5"/>
  <c r="I1674" i="5"/>
  <c r="H1674" i="5"/>
  <c r="G1674" i="5"/>
  <c r="F1674" i="5"/>
  <c r="AD1673" i="5"/>
  <c r="AC1673" i="5"/>
  <c r="X1673" i="5"/>
  <c r="T1673" i="5"/>
  <c r="S1673" i="5"/>
  <c r="R1673" i="5"/>
  <c r="J1673" i="5"/>
  <c r="I1673" i="5"/>
  <c r="H1673" i="5"/>
  <c r="G1673" i="5"/>
  <c r="F1673" i="5"/>
  <c r="AD1672" i="5"/>
  <c r="AC1672" i="5"/>
  <c r="X1672" i="5"/>
  <c r="T1672" i="5"/>
  <c r="S1672" i="5"/>
  <c r="R1672" i="5"/>
  <c r="J1672" i="5"/>
  <c r="I1672" i="5"/>
  <c r="H1672" i="5"/>
  <c r="G1672" i="5"/>
  <c r="F1672" i="5"/>
  <c r="AD1671" i="5"/>
  <c r="AC1671" i="5"/>
  <c r="X1671" i="5"/>
  <c r="T1671" i="5"/>
  <c r="S1671" i="5"/>
  <c r="R1671" i="5"/>
  <c r="J1671" i="5"/>
  <c r="I1671" i="5"/>
  <c r="H1671" i="5"/>
  <c r="G1671" i="5"/>
  <c r="F1671" i="5"/>
  <c r="AD1670" i="5"/>
  <c r="AC1670" i="5"/>
  <c r="X1670" i="5"/>
  <c r="T1670" i="5"/>
  <c r="S1670" i="5"/>
  <c r="R1670" i="5"/>
  <c r="J1670" i="5"/>
  <c r="I1670" i="5"/>
  <c r="H1670" i="5"/>
  <c r="G1670" i="5"/>
  <c r="F1670" i="5"/>
  <c r="AD1669" i="5"/>
  <c r="AC1669" i="5"/>
  <c r="X1669" i="5"/>
  <c r="T1669" i="5"/>
  <c r="S1669" i="5"/>
  <c r="R1669" i="5"/>
  <c r="J1669" i="5"/>
  <c r="I1669" i="5"/>
  <c r="H1669" i="5"/>
  <c r="G1669" i="5"/>
  <c r="F1669" i="5"/>
  <c r="AD1668" i="5"/>
  <c r="AC1668" i="5"/>
  <c r="X1668" i="5"/>
  <c r="T1668" i="5"/>
  <c r="S1668" i="5"/>
  <c r="R1668" i="5"/>
  <c r="J1668" i="5"/>
  <c r="I1668" i="5"/>
  <c r="H1668" i="5"/>
  <c r="G1668" i="5"/>
  <c r="F1668" i="5"/>
  <c r="AD1667" i="5"/>
  <c r="AC1667" i="5"/>
  <c r="X1667" i="5"/>
  <c r="T1667" i="5"/>
  <c r="S1667" i="5"/>
  <c r="R1667" i="5"/>
  <c r="J1667" i="5"/>
  <c r="I1667" i="5"/>
  <c r="H1667" i="5"/>
  <c r="G1667" i="5"/>
  <c r="F1667" i="5"/>
  <c r="AD1666" i="5"/>
  <c r="AC1666" i="5"/>
  <c r="X1666" i="5"/>
  <c r="T1666" i="5"/>
  <c r="S1666" i="5"/>
  <c r="R1666" i="5"/>
  <c r="J1666" i="5"/>
  <c r="I1666" i="5"/>
  <c r="H1666" i="5"/>
  <c r="G1666" i="5"/>
  <c r="F1666" i="5"/>
  <c r="AD1665" i="5"/>
  <c r="AC1665" i="5"/>
  <c r="X1665" i="5"/>
  <c r="T1665" i="5"/>
  <c r="S1665" i="5"/>
  <c r="R1665" i="5"/>
  <c r="J1665" i="5"/>
  <c r="I1665" i="5"/>
  <c r="H1665" i="5"/>
  <c r="G1665" i="5"/>
  <c r="F1665" i="5"/>
  <c r="AD1664" i="5"/>
  <c r="AC1664" i="5"/>
  <c r="X1664" i="5"/>
  <c r="T1664" i="5"/>
  <c r="S1664" i="5"/>
  <c r="R1664" i="5"/>
  <c r="J1664" i="5"/>
  <c r="I1664" i="5"/>
  <c r="H1664" i="5"/>
  <c r="G1664" i="5"/>
  <c r="F1664" i="5"/>
  <c r="AD1663" i="5"/>
  <c r="AC1663" i="5"/>
  <c r="X1663" i="5"/>
  <c r="T1663" i="5"/>
  <c r="S1663" i="5"/>
  <c r="R1663" i="5"/>
  <c r="J1663" i="5"/>
  <c r="I1663" i="5"/>
  <c r="H1663" i="5"/>
  <c r="G1663" i="5"/>
  <c r="F1663" i="5"/>
  <c r="AD1662" i="5"/>
  <c r="AC1662" i="5"/>
  <c r="X1662" i="5"/>
  <c r="T1662" i="5"/>
  <c r="S1662" i="5"/>
  <c r="R1662" i="5"/>
  <c r="J1662" i="5"/>
  <c r="I1662" i="5"/>
  <c r="H1662" i="5"/>
  <c r="G1662" i="5"/>
  <c r="F1662" i="5"/>
  <c r="AD1661" i="5"/>
  <c r="AC1661" i="5"/>
  <c r="X1661" i="5"/>
  <c r="T1661" i="5"/>
  <c r="S1661" i="5"/>
  <c r="R1661" i="5"/>
  <c r="J1661" i="5"/>
  <c r="I1661" i="5"/>
  <c r="H1661" i="5"/>
  <c r="G1661" i="5"/>
  <c r="F1661" i="5"/>
  <c r="AD1660" i="5"/>
  <c r="AC1660" i="5"/>
  <c r="X1660" i="5"/>
  <c r="T1660" i="5"/>
  <c r="S1660" i="5"/>
  <c r="R1660" i="5"/>
  <c r="J1660" i="5"/>
  <c r="I1660" i="5"/>
  <c r="H1660" i="5"/>
  <c r="G1660" i="5"/>
  <c r="F1660" i="5"/>
  <c r="AD1659" i="5"/>
  <c r="AC1659" i="5"/>
  <c r="X1659" i="5"/>
  <c r="T1659" i="5"/>
  <c r="S1659" i="5"/>
  <c r="R1659" i="5"/>
  <c r="J1659" i="5"/>
  <c r="I1659" i="5"/>
  <c r="H1659" i="5"/>
  <c r="G1659" i="5"/>
  <c r="F1659" i="5"/>
  <c r="AD1658" i="5"/>
  <c r="AC1658" i="5"/>
  <c r="X1658" i="5"/>
  <c r="T1658" i="5"/>
  <c r="S1658" i="5"/>
  <c r="R1658" i="5"/>
  <c r="J1658" i="5"/>
  <c r="I1658" i="5"/>
  <c r="H1658" i="5"/>
  <c r="G1658" i="5"/>
  <c r="F1658" i="5"/>
  <c r="AD1657" i="5"/>
  <c r="AC1657" i="5"/>
  <c r="X1657" i="5"/>
  <c r="T1657" i="5"/>
  <c r="S1657" i="5"/>
  <c r="R1657" i="5"/>
  <c r="J1657" i="5"/>
  <c r="I1657" i="5"/>
  <c r="H1657" i="5"/>
  <c r="G1657" i="5"/>
  <c r="F1657" i="5"/>
  <c r="AD1656" i="5"/>
  <c r="AC1656" i="5"/>
  <c r="X1656" i="5"/>
  <c r="T1656" i="5"/>
  <c r="S1656" i="5"/>
  <c r="R1656" i="5"/>
  <c r="J1656" i="5"/>
  <c r="I1656" i="5"/>
  <c r="H1656" i="5"/>
  <c r="G1656" i="5"/>
  <c r="F1656" i="5"/>
  <c r="AD1655" i="5"/>
  <c r="AC1655" i="5"/>
  <c r="X1655" i="5"/>
  <c r="T1655" i="5"/>
  <c r="S1655" i="5"/>
  <c r="R1655" i="5"/>
  <c r="J1655" i="5"/>
  <c r="I1655" i="5"/>
  <c r="H1655" i="5"/>
  <c r="G1655" i="5"/>
  <c r="F1655" i="5"/>
  <c r="AD1654" i="5"/>
  <c r="AC1654" i="5"/>
  <c r="X1654" i="5"/>
  <c r="T1654" i="5"/>
  <c r="S1654" i="5"/>
  <c r="R1654" i="5"/>
  <c r="J1654" i="5"/>
  <c r="I1654" i="5"/>
  <c r="H1654" i="5"/>
  <c r="G1654" i="5"/>
  <c r="F1654" i="5"/>
  <c r="AD1653" i="5"/>
  <c r="AC1653" i="5"/>
  <c r="X1653" i="5"/>
  <c r="T1653" i="5"/>
  <c r="S1653" i="5"/>
  <c r="R1653" i="5"/>
  <c r="J1653" i="5"/>
  <c r="I1653" i="5"/>
  <c r="H1653" i="5"/>
  <c r="G1653" i="5"/>
  <c r="F1653" i="5"/>
  <c r="AD1652" i="5"/>
  <c r="AC1652" i="5"/>
  <c r="X1652" i="5"/>
  <c r="T1652" i="5"/>
  <c r="S1652" i="5"/>
  <c r="R1652" i="5"/>
  <c r="J1652" i="5"/>
  <c r="I1652" i="5"/>
  <c r="H1652" i="5"/>
  <c r="G1652" i="5"/>
  <c r="F1652" i="5"/>
  <c r="AD1651" i="5"/>
  <c r="AC1651" i="5"/>
  <c r="X1651" i="5"/>
  <c r="T1651" i="5"/>
  <c r="S1651" i="5"/>
  <c r="R1651" i="5"/>
  <c r="J1651" i="5"/>
  <c r="I1651" i="5"/>
  <c r="H1651" i="5"/>
  <c r="G1651" i="5"/>
  <c r="F1651" i="5"/>
  <c r="AD1650" i="5"/>
  <c r="AC1650" i="5"/>
  <c r="X1650" i="5"/>
  <c r="T1650" i="5"/>
  <c r="S1650" i="5"/>
  <c r="R1650" i="5"/>
  <c r="J1650" i="5"/>
  <c r="I1650" i="5"/>
  <c r="H1650" i="5"/>
  <c r="G1650" i="5"/>
  <c r="F1650" i="5"/>
  <c r="AD1649" i="5"/>
  <c r="AC1649" i="5"/>
  <c r="X1649" i="5"/>
  <c r="T1649" i="5"/>
  <c r="S1649" i="5"/>
  <c r="R1649" i="5"/>
  <c r="J1649" i="5"/>
  <c r="I1649" i="5"/>
  <c r="H1649" i="5"/>
  <c r="G1649" i="5"/>
  <c r="F1649" i="5"/>
  <c r="AD1648" i="5"/>
  <c r="AC1648" i="5"/>
  <c r="X1648" i="5"/>
  <c r="T1648" i="5"/>
  <c r="S1648" i="5"/>
  <c r="R1648" i="5"/>
  <c r="J1648" i="5"/>
  <c r="I1648" i="5"/>
  <c r="H1648" i="5"/>
  <c r="G1648" i="5"/>
  <c r="F1648" i="5"/>
  <c r="AD1647" i="5"/>
  <c r="AC1647" i="5"/>
  <c r="X1647" i="5"/>
  <c r="T1647" i="5"/>
  <c r="S1647" i="5"/>
  <c r="R1647" i="5"/>
  <c r="J1647" i="5"/>
  <c r="I1647" i="5"/>
  <c r="H1647" i="5"/>
  <c r="G1647" i="5"/>
  <c r="F1647" i="5"/>
  <c r="AD1646" i="5"/>
  <c r="AC1646" i="5"/>
  <c r="X1646" i="5"/>
  <c r="T1646" i="5"/>
  <c r="S1646" i="5"/>
  <c r="R1646" i="5"/>
  <c r="J1646" i="5"/>
  <c r="I1646" i="5"/>
  <c r="H1646" i="5"/>
  <c r="G1646" i="5"/>
  <c r="F1646" i="5"/>
  <c r="AD1645" i="5"/>
  <c r="AC1645" i="5"/>
  <c r="X1645" i="5"/>
  <c r="T1645" i="5"/>
  <c r="S1645" i="5"/>
  <c r="R1645" i="5"/>
  <c r="J1645" i="5"/>
  <c r="I1645" i="5"/>
  <c r="H1645" i="5"/>
  <c r="G1645" i="5"/>
  <c r="F1645" i="5"/>
  <c r="AD1644" i="5"/>
  <c r="AC1644" i="5"/>
  <c r="X1644" i="5"/>
  <c r="T1644" i="5"/>
  <c r="S1644" i="5"/>
  <c r="R1644" i="5"/>
  <c r="J1644" i="5"/>
  <c r="I1644" i="5"/>
  <c r="H1644" i="5"/>
  <c r="G1644" i="5"/>
  <c r="F1644" i="5"/>
  <c r="AD1643" i="5"/>
  <c r="AC1643" i="5"/>
  <c r="X1643" i="5"/>
  <c r="T1643" i="5"/>
  <c r="S1643" i="5"/>
  <c r="R1643" i="5"/>
  <c r="J1643" i="5"/>
  <c r="I1643" i="5"/>
  <c r="H1643" i="5"/>
  <c r="G1643" i="5"/>
  <c r="F1643" i="5"/>
  <c r="AD1642" i="5"/>
  <c r="AC1642" i="5"/>
  <c r="X1642" i="5"/>
  <c r="T1642" i="5"/>
  <c r="S1642" i="5"/>
  <c r="R1642" i="5"/>
  <c r="J1642" i="5"/>
  <c r="I1642" i="5"/>
  <c r="H1642" i="5"/>
  <c r="G1642" i="5"/>
  <c r="F1642" i="5"/>
  <c r="AD1641" i="5"/>
  <c r="AC1641" i="5"/>
  <c r="X1641" i="5"/>
  <c r="T1641" i="5"/>
  <c r="S1641" i="5"/>
  <c r="R1641" i="5"/>
  <c r="J1641" i="5"/>
  <c r="I1641" i="5"/>
  <c r="H1641" i="5"/>
  <c r="G1641" i="5"/>
  <c r="F1641" i="5"/>
  <c r="AD1640" i="5"/>
  <c r="AC1640" i="5"/>
  <c r="X1640" i="5"/>
  <c r="T1640" i="5"/>
  <c r="S1640" i="5"/>
  <c r="R1640" i="5"/>
  <c r="J1640" i="5"/>
  <c r="I1640" i="5"/>
  <c r="H1640" i="5"/>
  <c r="G1640" i="5"/>
  <c r="F1640" i="5"/>
  <c r="AD1639" i="5"/>
  <c r="AC1639" i="5"/>
  <c r="X1639" i="5"/>
  <c r="T1639" i="5"/>
  <c r="S1639" i="5"/>
  <c r="R1639" i="5"/>
  <c r="J1639" i="5"/>
  <c r="I1639" i="5"/>
  <c r="H1639" i="5"/>
  <c r="G1639" i="5"/>
  <c r="F1639" i="5"/>
  <c r="AD1638" i="5"/>
  <c r="AC1638" i="5"/>
  <c r="X1638" i="5"/>
  <c r="T1638" i="5"/>
  <c r="S1638" i="5"/>
  <c r="R1638" i="5"/>
  <c r="J1638" i="5"/>
  <c r="I1638" i="5"/>
  <c r="H1638" i="5"/>
  <c r="G1638" i="5"/>
  <c r="F1638" i="5"/>
  <c r="AD1637" i="5"/>
  <c r="AC1637" i="5"/>
  <c r="X1637" i="5"/>
  <c r="T1637" i="5"/>
  <c r="S1637" i="5"/>
  <c r="R1637" i="5"/>
  <c r="J1637" i="5"/>
  <c r="I1637" i="5"/>
  <c r="H1637" i="5"/>
  <c r="G1637" i="5"/>
  <c r="F1637" i="5"/>
  <c r="AD1636" i="5"/>
  <c r="AC1636" i="5"/>
  <c r="X1636" i="5"/>
  <c r="T1636" i="5"/>
  <c r="S1636" i="5"/>
  <c r="R1636" i="5"/>
  <c r="J1636" i="5"/>
  <c r="I1636" i="5"/>
  <c r="H1636" i="5"/>
  <c r="G1636" i="5"/>
  <c r="F1636" i="5"/>
  <c r="AD1635" i="5"/>
  <c r="AC1635" i="5"/>
  <c r="X1635" i="5"/>
  <c r="T1635" i="5"/>
  <c r="S1635" i="5"/>
  <c r="R1635" i="5"/>
  <c r="J1635" i="5"/>
  <c r="I1635" i="5"/>
  <c r="H1635" i="5"/>
  <c r="G1635" i="5"/>
  <c r="F1635" i="5"/>
  <c r="AD1634" i="5"/>
  <c r="AC1634" i="5"/>
  <c r="X1634" i="5"/>
  <c r="T1634" i="5"/>
  <c r="S1634" i="5"/>
  <c r="R1634" i="5"/>
  <c r="J1634" i="5"/>
  <c r="I1634" i="5"/>
  <c r="H1634" i="5"/>
  <c r="G1634" i="5"/>
  <c r="F1634" i="5"/>
  <c r="AD1633" i="5"/>
  <c r="AC1633" i="5"/>
  <c r="X1633" i="5"/>
  <c r="T1633" i="5"/>
  <c r="S1633" i="5"/>
  <c r="R1633" i="5"/>
  <c r="J1633" i="5"/>
  <c r="I1633" i="5"/>
  <c r="H1633" i="5"/>
  <c r="G1633" i="5"/>
  <c r="F1633" i="5"/>
  <c r="AD1632" i="5"/>
  <c r="AC1632" i="5"/>
  <c r="X1632" i="5"/>
  <c r="T1632" i="5"/>
  <c r="S1632" i="5"/>
  <c r="R1632" i="5"/>
  <c r="J1632" i="5"/>
  <c r="I1632" i="5"/>
  <c r="H1632" i="5"/>
  <c r="G1632" i="5"/>
  <c r="F1632" i="5"/>
  <c r="AD1631" i="5"/>
  <c r="AC1631" i="5"/>
  <c r="X1631" i="5"/>
  <c r="T1631" i="5"/>
  <c r="S1631" i="5"/>
  <c r="R1631" i="5"/>
  <c r="J1631" i="5"/>
  <c r="I1631" i="5"/>
  <c r="H1631" i="5"/>
  <c r="G1631" i="5"/>
  <c r="F1631" i="5"/>
  <c r="AD1630" i="5"/>
  <c r="AC1630" i="5"/>
  <c r="X1630" i="5"/>
  <c r="T1630" i="5"/>
  <c r="S1630" i="5"/>
  <c r="R1630" i="5"/>
  <c r="J1630" i="5"/>
  <c r="I1630" i="5"/>
  <c r="H1630" i="5"/>
  <c r="G1630" i="5"/>
  <c r="F1630" i="5"/>
  <c r="AD1629" i="5"/>
  <c r="AC1629" i="5"/>
  <c r="X1629" i="5"/>
  <c r="T1629" i="5"/>
  <c r="S1629" i="5"/>
  <c r="R1629" i="5"/>
  <c r="J1629" i="5"/>
  <c r="I1629" i="5"/>
  <c r="H1629" i="5"/>
  <c r="G1629" i="5"/>
  <c r="F1629" i="5"/>
  <c r="AD1628" i="5"/>
  <c r="AC1628" i="5"/>
  <c r="X1628" i="5"/>
  <c r="T1628" i="5"/>
  <c r="S1628" i="5"/>
  <c r="R1628" i="5"/>
  <c r="J1628" i="5"/>
  <c r="I1628" i="5"/>
  <c r="H1628" i="5"/>
  <c r="G1628" i="5"/>
  <c r="F1628" i="5"/>
  <c r="AD1627" i="5"/>
  <c r="AC1627" i="5"/>
  <c r="X1627" i="5"/>
  <c r="T1627" i="5"/>
  <c r="S1627" i="5"/>
  <c r="R1627" i="5"/>
  <c r="J1627" i="5"/>
  <c r="I1627" i="5"/>
  <c r="H1627" i="5"/>
  <c r="G1627" i="5"/>
  <c r="F1627" i="5"/>
  <c r="AD1626" i="5"/>
  <c r="AC1626" i="5"/>
  <c r="X1626" i="5"/>
  <c r="T1626" i="5"/>
  <c r="S1626" i="5"/>
  <c r="R1626" i="5"/>
  <c r="J1626" i="5"/>
  <c r="I1626" i="5"/>
  <c r="H1626" i="5"/>
  <c r="G1626" i="5"/>
  <c r="F1626" i="5"/>
  <c r="AD1625" i="5"/>
  <c r="AC1625" i="5"/>
  <c r="X1625" i="5"/>
  <c r="T1625" i="5"/>
  <c r="S1625" i="5"/>
  <c r="R1625" i="5"/>
  <c r="J1625" i="5"/>
  <c r="I1625" i="5"/>
  <c r="H1625" i="5"/>
  <c r="G1625" i="5"/>
  <c r="F1625" i="5"/>
  <c r="AD1624" i="5"/>
  <c r="AC1624" i="5"/>
  <c r="X1624" i="5"/>
  <c r="T1624" i="5"/>
  <c r="S1624" i="5"/>
  <c r="R1624" i="5"/>
  <c r="J1624" i="5"/>
  <c r="I1624" i="5"/>
  <c r="H1624" i="5"/>
  <c r="G1624" i="5"/>
  <c r="F1624" i="5"/>
  <c r="AD1623" i="5"/>
  <c r="AC1623" i="5"/>
  <c r="X1623" i="5"/>
  <c r="T1623" i="5"/>
  <c r="S1623" i="5"/>
  <c r="R1623" i="5"/>
  <c r="J1623" i="5"/>
  <c r="I1623" i="5"/>
  <c r="H1623" i="5"/>
  <c r="G1623" i="5"/>
  <c r="F1623" i="5"/>
  <c r="AD1622" i="5"/>
  <c r="AC1622" i="5"/>
  <c r="X1622" i="5"/>
  <c r="T1622" i="5"/>
  <c r="S1622" i="5"/>
  <c r="R1622" i="5"/>
  <c r="J1622" i="5"/>
  <c r="I1622" i="5"/>
  <c r="H1622" i="5"/>
  <c r="G1622" i="5"/>
  <c r="F1622" i="5"/>
  <c r="AD1621" i="5"/>
  <c r="AC1621" i="5"/>
  <c r="X1621" i="5"/>
  <c r="T1621" i="5"/>
  <c r="S1621" i="5"/>
  <c r="R1621" i="5"/>
  <c r="J1621" i="5"/>
  <c r="I1621" i="5"/>
  <c r="H1621" i="5"/>
  <c r="G1621" i="5"/>
  <c r="F1621" i="5"/>
  <c r="AD1620" i="5"/>
  <c r="AC1620" i="5"/>
  <c r="X1620" i="5"/>
  <c r="T1620" i="5"/>
  <c r="S1620" i="5"/>
  <c r="R1620" i="5"/>
  <c r="J1620" i="5"/>
  <c r="I1620" i="5"/>
  <c r="H1620" i="5"/>
  <c r="G1620" i="5"/>
  <c r="F1620" i="5"/>
  <c r="AD1619" i="5"/>
  <c r="AC1619" i="5"/>
  <c r="X1619" i="5"/>
  <c r="T1619" i="5"/>
  <c r="S1619" i="5"/>
  <c r="R1619" i="5"/>
  <c r="J1619" i="5"/>
  <c r="I1619" i="5"/>
  <c r="H1619" i="5"/>
  <c r="G1619" i="5"/>
  <c r="F1619" i="5"/>
  <c r="AD1618" i="5"/>
  <c r="AC1618" i="5"/>
  <c r="X1618" i="5"/>
  <c r="T1618" i="5"/>
  <c r="S1618" i="5"/>
  <c r="R1618" i="5"/>
  <c r="J1618" i="5"/>
  <c r="I1618" i="5"/>
  <c r="H1618" i="5"/>
  <c r="G1618" i="5"/>
  <c r="F1618" i="5"/>
  <c r="AD1617" i="5"/>
  <c r="AC1617" i="5"/>
  <c r="X1617" i="5"/>
  <c r="T1617" i="5"/>
  <c r="S1617" i="5"/>
  <c r="R1617" i="5"/>
  <c r="J1617" i="5"/>
  <c r="I1617" i="5"/>
  <c r="H1617" i="5"/>
  <c r="G1617" i="5"/>
  <c r="F1617" i="5"/>
  <c r="AD1616" i="5"/>
  <c r="AC1616" i="5"/>
  <c r="X1616" i="5"/>
  <c r="T1616" i="5"/>
  <c r="S1616" i="5"/>
  <c r="R1616" i="5"/>
  <c r="J1616" i="5"/>
  <c r="I1616" i="5"/>
  <c r="H1616" i="5"/>
  <c r="G1616" i="5"/>
  <c r="F1616" i="5"/>
  <c r="AD1615" i="5"/>
  <c r="AC1615" i="5"/>
  <c r="X1615" i="5"/>
  <c r="T1615" i="5"/>
  <c r="S1615" i="5"/>
  <c r="R1615" i="5"/>
  <c r="J1615" i="5"/>
  <c r="I1615" i="5"/>
  <c r="H1615" i="5"/>
  <c r="G1615" i="5"/>
  <c r="F1615" i="5"/>
  <c r="AD1614" i="5"/>
  <c r="AC1614" i="5"/>
  <c r="X1614" i="5"/>
  <c r="T1614" i="5"/>
  <c r="S1614" i="5"/>
  <c r="R1614" i="5"/>
  <c r="J1614" i="5"/>
  <c r="I1614" i="5"/>
  <c r="H1614" i="5"/>
  <c r="G1614" i="5"/>
  <c r="F1614" i="5"/>
  <c r="AD1613" i="5"/>
  <c r="AC1613" i="5"/>
  <c r="X1613" i="5"/>
  <c r="T1613" i="5"/>
  <c r="S1613" i="5"/>
  <c r="R1613" i="5"/>
  <c r="J1613" i="5"/>
  <c r="I1613" i="5"/>
  <c r="H1613" i="5"/>
  <c r="G1613" i="5"/>
  <c r="F1613" i="5"/>
  <c r="AD1612" i="5"/>
  <c r="AC1612" i="5"/>
  <c r="X1612" i="5"/>
  <c r="T1612" i="5"/>
  <c r="S1612" i="5"/>
  <c r="R1612" i="5"/>
  <c r="J1612" i="5"/>
  <c r="I1612" i="5"/>
  <c r="H1612" i="5"/>
  <c r="G1612" i="5"/>
  <c r="F1612" i="5"/>
  <c r="AD1611" i="5"/>
  <c r="AC1611" i="5"/>
  <c r="X1611" i="5"/>
  <c r="T1611" i="5"/>
  <c r="S1611" i="5"/>
  <c r="R1611" i="5"/>
  <c r="J1611" i="5"/>
  <c r="I1611" i="5"/>
  <c r="H1611" i="5"/>
  <c r="G1611" i="5"/>
  <c r="F1611" i="5"/>
  <c r="AD1610" i="5"/>
  <c r="AC1610" i="5"/>
  <c r="X1610" i="5"/>
  <c r="T1610" i="5"/>
  <c r="S1610" i="5"/>
  <c r="R1610" i="5"/>
  <c r="J1610" i="5"/>
  <c r="I1610" i="5"/>
  <c r="H1610" i="5"/>
  <c r="G1610" i="5"/>
  <c r="F1610" i="5"/>
  <c r="AD1609" i="5"/>
  <c r="AC1609" i="5"/>
  <c r="X1609" i="5"/>
  <c r="T1609" i="5"/>
  <c r="S1609" i="5"/>
  <c r="R1609" i="5"/>
  <c r="J1609" i="5"/>
  <c r="I1609" i="5"/>
  <c r="H1609" i="5"/>
  <c r="G1609" i="5"/>
  <c r="F1609" i="5"/>
  <c r="AD1608" i="5"/>
  <c r="AC1608" i="5"/>
  <c r="X1608" i="5"/>
  <c r="T1608" i="5"/>
  <c r="S1608" i="5"/>
  <c r="R1608" i="5"/>
  <c r="J1608" i="5"/>
  <c r="I1608" i="5"/>
  <c r="H1608" i="5"/>
  <c r="G1608" i="5"/>
  <c r="F1608" i="5"/>
  <c r="AD1607" i="5"/>
  <c r="AC1607" i="5"/>
  <c r="X1607" i="5"/>
  <c r="T1607" i="5"/>
  <c r="S1607" i="5"/>
  <c r="R1607" i="5"/>
  <c r="J1607" i="5"/>
  <c r="I1607" i="5"/>
  <c r="H1607" i="5"/>
  <c r="G1607" i="5"/>
  <c r="F1607" i="5"/>
  <c r="AD1606" i="5"/>
  <c r="AC1606" i="5"/>
  <c r="X1606" i="5"/>
  <c r="T1606" i="5"/>
  <c r="S1606" i="5"/>
  <c r="R1606" i="5"/>
  <c r="J1606" i="5"/>
  <c r="I1606" i="5"/>
  <c r="H1606" i="5"/>
  <c r="G1606" i="5"/>
  <c r="F1606" i="5"/>
  <c r="AD1605" i="5"/>
  <c r="AC1605" i="5"/>
  <c r="X1605" i="5"/>
  <c r="T1605" i="5"/>
  <c r="S1605" i="5"/>
  <c r="R1605" i="5"/>
  <c r="J1605" i="5"/>
  <c r="I1605" i="5"/>
  <c r="H1605" i="5"/>
  <c r="G1605" i="5"/>
  <c r="F1605" i="5"/>
  <c r="AD1604" i="5"/>
  <c r="AC1604" i="5"/>
  <c r="X1604" i="5"/>
  <c r="T1604" i="5"/>
  <c r="S1604" i="5"/>
  <c r="R1604" i="5"/>
  <c r="J1604" i="5"/>
  <c r="I1604" i="5"/>
  <c r="H1604" i="5"/>
  <c r="G1604" i="5"/>
  <c r="F1604" i="5"/>
  <c r="AD1603" i="5"/>
  <c r="AC1603" i="5"/>
  <c r="X1603" i="5"/>
  <c r="T1603" i="5"/>
  <c r="S1603" i="5"/>
  <c r="R1603" i="5"/>
  <c r="J1603" i="5"/>
  <c r="I1603" i="5"/>
  <c r="H1603" i="5"/>
  <c r="G1603" i="5"/>
  <c r="F1603" i="5"/>
  <c r="AD1602" i="5"/>
  <c r="AC1602" i="5"/>
  <c r="X1602" i="5"/>
  <c r="T1602" i="5"/>
  <c r="S1602" i="5"/>
  <c r="R1602" i="5"/>
  <c r="J1602" i="5"/>
  <c r="I1602" i="5"/>
  <c r="H1602" i="5"/>
  <c r="G1602" i="5"/>
  <c r="F1602" i="5"/>
  <c r="AD1601" i="5"/>
  <c r="AC1601" i="5"/>
  <c r="X1601" i="5"/>
  <c r="T1601" i="5"/>
  <c r="S1601" i="5"/>
  <c r="R1601" i="5"/>
  <c r="J1601" i="5"/>
  <c r="I1601" i="5"/>
  <c r="H1601" i="5"/>
  <c r="G1601" i="5"/>
  <c r="F1601" i="5"/>
  <c r="AD1600" i="5"/>
  <c r="AC1600" i="5"/>
  <c r="X1600" i="5"/>
  <c r="T1600" i="5"/>
  <c r="S1600" i="5"/>
  <c r="R1600" i="5"/>
  <c r="J1600" i="5"/>
  <c r="I1600" i="5"/>
  <c r="H1600" i="5"/>
  <c r="G1600" i="5"/>
  <c r="F1600" i="5"/>
  <c r="AD1599" i="5"/>
  <c r="AC1599" i="5"/>
  <c r="X1599" i="5"/>
  <c r="T1599" i="5"/>
  <c r="S1599" i="5"/>
  <c r="R1599" i="5"/>
  <c r="J1599" i="5"/>
  <c r="I1599" i="5"/>
  <c r="H1599" i="5"/>
  <c r="G1599" i="5"/>
  <c r="F1599" i="5"/>
  <c r="AD1598" i="5"/>
  <c r="AC1598" i="5"/>
  <c r="X1598" i="5"/>
  <c r="T1598" i="5"/>
  <c r="S1598" i="5"/>
  <c r="R1598" i="5"/>
  <c r="J1598" i="5"/>
  <c r="I1598" i="5"/>
  <c r="H1598" i="5"/>
  <c r="G1598" i="5"/>
  <c r="F1598" i="5"/>
  <c r="AD1597" i="5"/>
  <c r="AC1597" i="5"/>
  <c r="X1597" i="5"/>
  <c r="T1597" i="5"/>
  <c r="S1597" i="5"/>
  <c r="R1597" i="5"/>
  <c r="J1597" i="5"/>
  <c r="I1597" i="5"/>
  <c r="H1597" i="5"/>
  <c r="G1597" i="5"/>
  <c r="F1597" i="5"/>
  <c r="AD1596" i="5"/>
  <c r="AC1596" i="5"/>
  <c r="X1596" i="5"/>
  <c r="T1596" i="5"/>
  <c r="S1596" i="5"/>
  <c r="R1596" i="5"/>
  <c r="J1596" i="5"/>
  <c r="I1596" i="5"/>
  <c r="H1596" i="5"/>
  <c r="G1596" i="5"/>
  <c r="F1596" i="5"/>
  <c r="AD1595" i="5"/>
  <c r="AC1595" i="5"/>
  <c r="X1595" i="5"/>
  <c r="T1595" i="5"/>
  <c r="S1595" i="5"/>
  <c r="R1595" i="5"/>
  <c r="J1595" i="5"/>
  <c r="I1595" i="5"/>
  <c r="H1595" i="5"/>
  <c r="G1595" i="5"/>
  <c r="F1595" i="5"/>
  <c r="AD1594" i="5"/>
  <c r="AC1594" i="5"/>
  <c r="X1594" i="5"/>
  <c r="T1594" i="5"/>
  <c r="S1594" i="5"/>
  <c r="R1594" i="5"/>
  <c r="J1594" i="5"/>
  <c r="I1594" i="5"/>
  <c r="H1594" i="5"/>
  <c r="G1594" i="5"/>
  <c r="F1594" i="5"/>
  <c r="AD1593" i="5"/>
  <c r="AC1593" i="5"/>
  <c r="X1593" i="5"/>
  <c r="T1593" i="5"/>
  <c r="S1593" i="5"/>
  <c r="R1593" i="5"/>
  <c r="J1593" i="5"/>
  <c r="I1593" i="5"/>
  <c r="H1593" i="5"/>
  <c r="G1593" i="5"/>
  <c r="F1593" i="5"/>
  <c r="AD1592" i="5"/>
  <c r="AC1592" i="5"/>
  <c r="X1592" i="5"/>
  <c r="T1592" i="5"/>
  <c r="S1592" i="5"/>
  <c r="R1592" i="5"/>
  <c r="J1592" i="5"/>
  <c r="I1592" i="5"/>
  <c r="H1592" i="5"/>
  <c r="G1592" i="5"/>
  <c r="F1592" i="5"/>
  <c r="AD1591" i="5"/>
  <c r="AC1591" i="5"/>
  <c r="X1591" i="5"/>
  <c r="T1591" i="5"/>
  <c r="S1591" i="5"/>
  <c r="R1591" i="5"/>
  <c r="J1591" i="5"/>
  <c r="I1591" i="5"/>
  <c r="H1591" i="5"/>
  <c r="G1591" i="5"/>
  <c r="F1591" i="5"/>
  <c r="AD1590" i="5"/>
  <c r="AC1590" i="5"/>
  <c r="X1590" i="5"/>
  <c r="T1590" i="5"/>
  <c r="S1590" i="5"/>
  <c r="R1590" i="5"/>
  <c r="J1590" i="5"/>
  <c r="I1590" i="5"/>
  <c r="H1590" i="5"/>
  <c r="G1590" i="5"/>
  <c r="F1590" i="5"/>
  <c r="AD1589" i="5"/>
  <c r="AC1589" i="5"/>
  <c r="X1589" i="5"/>
  <c r="T1589" i="5"/>
  <c r="S1589" i="5"/>
  <c r="R1589" i="5"/>
  <c r="J1589" i="5"/>
  <c r="I1589" i="5"/>
  <c r="H1589" i="5"/>
  <c r="G1589" i="5"/>
  <c r="F1589" i="5"/>
  <c r="AD1588" i="5"/>
  <c r="AC1588" i="5"/>
  <c r="X1588" i="5"/>
  <c r="T1588" i="5"/>
  <c r="S1588" i="5"/>
  <c r="R1588" i="5"/>
  <c r="J1588" i="5"/>
  <c r="I1588" i="5"/>
  <c r="H1588" i="5"/>
  <c r="G1588" i="5"/>
  <c r="F1588" i="5"/>
  <c r="AD1587" i="5"/>
  <c r="AC1587" i="5"/>
  <c r="X1587" i="5"/>
  <c r="T1587" i="5"/>
  <c r="S1587" i="5"/>
  <c r="R1587" i="5"/>
  <c r="J1587" i="5"/>
  <c r="I1587" i="5"/>
  <c r="H1587" i="5"/>
  <c r="G1587" i="5"/>
  <c r="F1587" i="5"/>
  <c r="AD1586" i="5"/>
  <c r="AC1586" i="5"/>
  <c r="X1586" i="5"/>
  <c r="T1586" i="5"/>
  <c r="S1586" i="5"/>
  <c r="R1586" i="5"/>
  <c r="J1586" i="5"/>
  <c r="I1586" i="5"/>
  <c r="H1586" i="5"/>
  <c r="G1586" i="5"/>
  <c r="F1586" i="5"/>
  <c r="AD1585" i="5"/>
  <c r="AC1585" i="5"/>
  <c r="X1585" i="5"/>
  <c r="T1585" i="5"/>
  <c r="S1585" i="5"/>
  <c r="R1585" i="5"/>
  <c r="J1585" i="5"/>
  <c r="I1585" i="5"/>
  <c r="H1585" i="5"/>
  <c r="G1585" i="5"/>
  <c r="F1585" i="5"/>
  <c r="AD1584" i="5"/>
  <c r="AC1584" i="5"/>
  <c r="X1584" i="5"/>
  <c r="T1584" i="5"/>
  <c r="S1584" i="5"/>
  <c r="R1584" i="5"/>
  <c r="J1584" i="5"/>
  <c r="I1584" i="5"/>
  <c r="H1584" i="5"/>
  <c r="G1584" i="5"/>
  <c r="F1584" i="5"/>
  <c r="AD1583" i="5"/>
  <c r="AC1583" i="5"/>
  <c r="X1583" i="5"/>
  <c r="T1583" i="5"/>
  <c r="S1583" i="5"/>
  <c r="R1583" i="5"/>
  <c r="J1583" i="5"/>
  <c r="I1583" i="5"/>
  <c r="H1583" i="5"/>
  <c r="G1583" i="5"/>
  <c r="F1583" i="5"/>
  <c r="AD1582" i="5"/>
  <c r="AC1582" i="5"/>
  <c r="X1582" i="5"/>
  <c r="T1582" i="5"/>
  <c r="S1582" i="5"/>
  <c r="R1582" i="5"/>
  <c r="J1582" i="5"/>
  <c r="I1582" i="5"/>
  <c r="H1582" i="5"/>
  <c r="G1582" i="5"/>
  <c r="F1582" i="5"/>
  <c r="AD1581" i="5"/>
  <c r="AC1581" i="5"/>
  <c r="X1581" i="5"/>
  <c r="T1581" i="5"/>
  <c r="S1581" i="5"/>
  <c r="R1581" i="5"/>
  <c r="J1581" i="5"/>
  <c r="I1581" i="5"/>
  <c r="H1581" i="5"/>
  <c r="G1581" i="5"/>
  <c r="F1581" i="5"/>
  <c r="AD1580" i="5"/>
  <c r="AC1580" i="5"/>
  <c r="X1580" i="5"/>
  <c r="T1580" i="5"/>
  <c r="S1580" i="5"/>
  <c r="R1580" i="5"/>
  <c r="J1580" i="5"/>
  <c r="I1580" i="5"/>
  <c r="H1580" i="5"/>
  <c r="G1580" i="5"/>
  <c r="F1580" i="5"/>
  <c r="AD1579" i="5"/>
  <c r="AC1579" i="5"/>
  <c r="X1579" i="5"/>
  <c r="T1579" i="5"/>
  <c r="S1579" i="5"/>
  <c r="R1579" i="5"/>
  <c r="J1579" i="5"/>
  <c r="I1579" i="5"/>
  <c r="H1579" i="5"/>
  <c r="G1579" i="5"/>
  <c r="F1579" i="5"/>
  <c r="AD1578" i="5"/>
  <c r="AC1578" i="5"/>
  <c r="X1578" i="5"/>
  <c r="T1578" i="5"/>
  <c r="S1578" i="5"/>
  <c r="R1578" i="5"/>
  <c r="J1578" i="5"/>
  <c r="I1578" i="5"/>
  <c r="H1578" i="5"/>
  <c r="G1578" i="5"/>
  <c r="F1578" i="5"/>
  <c r="AD1577" i="5"/>
  <c r="AC1577" i="5"/>
  <c r="X1577" i="5"/>
  <c r="T1577" i="5"/>
  <c r="S1577" i="5"/>
  <c r="R1577" i="5"/>
  <c r="J1577" i="5"/>
  <c r="I1577" i="5"/>
  <c r="H1577" i="5"/>
  <c r="G1577" i="5"/>
  <c r="F1577" i="5"/>
  <c r="AD1576" i="5"/>
  <c r="AC1576" i="5"/>
  <c r="X1576" i="5"/>
  <c r="T1576" i="5"/>
  <c r="S1576" i="5"/>
  <c r="R1576" i="5"/>
  <c r="J1576" i="5"/>
  <c r="I1576" i="5"/>
  <c r="H1576" i="5"/>
  <c r="G1576" i="5"/>
  <c r="F1576" i="5"/>
  <c r="AD1575" i="5"/>
  <c r="AC1575" i="5"/>
  <c r="X1575" i="5"/>
  <c r="T1575" i="5"/>
  <c r="S1575" i="5"/>
  <c r="R1575" i="5"/>
  <c r="J1575" i="5"/>
  <c r="I1575" i="5"/>
  <c r="H1575" i="5"/>
  <c r="G1575" i="5"/>
  <c r="F1575" i="5"/>
  <c r="AD1574" i="5"/>
  <c r="AC1574" i="5"/>
  <c r="X1574" i="5"/>
  <c r="T1574" i="5"/>
  <c r="S1574" i="5"/>
  <c r="R1574" i="5"/>
  <c r="J1574" i="5"/>
  <c r="I1574" i="5"/>
  <c r="H1574" i="5"/>
  <c r="G1574" i="5"/>
  <c r="F1574" i="5"/>
  <c r="AD1573" i="5"/>
  <c r="AC1573" i="5"/>
  <c r="X1573" i="5"/>
  <c r="T1573" i="5"/>
  <c r="S1573" i="5"/>
  <c r="R1573" i="5"/>
  <c r="J1573" i="5"/>
  <c r="I1573" i="5"/>
  <c r="H1573" i="5"/>
  <c r="G1573" i="5"/>
  <c r="F1573" i="5"/>
  <c r="AD1572" i="5"/>
  <c r="AC1572" i="5"/>
  <c r="X1572" i="5"/>
  <c r="T1572" i="5"/>
  <c r="S1572" i="5"/>
  <c r="R1572" i="5"/>
  <c r="J1572" i="5"/>
  <c r="I1572" i="5"/>
  <c r="H1572" i="5"/>
  <c r="G1572" i="5"/>
  <c r="F1572" i="5"/>
  <c r="AD1571" i="5"/>
  <c r="AC1571" i="5"/>
  <c r="X1571" i="5"/>
  <c r="T1571" i="5"/>
  <c r="S1571" i="5"/>
  <c r="R1571" i="5"/>
  <c r="J1571" i="5"/>
  <c r="I1571" i="5"/>
  <c r="H1571" i="5"/>
  <c r="G1571" i="5"/>
  <c r="F1571" i="5"/>
  <c r="AD1570" i="5"/>
  <c r="AC1570" i="5"/>
  <c r="X1570" i="5"/>
  <c r="T1570" i="5"/>
  <c r="S1570" i="5"/>
  <c r="R1570" i="5"/>
  <c r="J1570" i="5"/>
  <c r="I1570" i="5"/>
  <c r="H1570" i="5"/>
  <c r="G1570" i="5"/>
  <c r="F1570" i="5"/>
  <c r="AD1569" i="5"/>
  <c r="AC1569" i="5"/>
  <c r="X1569" i="5"/>
  <c r="T1569" i="5"/>
  <c r="S1569" i="5"/>
  <c r="R1569" i="5"/>
  <c r="J1569" i="5"/>
  <c r="I1569" i="5"/>
  <c r="H1569" i="5"/>
  <c r="G1569" i="5"/>
  <c r="F1569" i="5"/>
  <c r="AD1568" i="5"/>
  <c r="AC1568" i="5"/>
  <c r="X1568" i="5"/>
  <c r="T1568" i="5"/>
  <c r="S1568" i="5"/>
  <c r="R1568" i="5"/>
  <c r="J1568" i="5"/>
  <c r="I1568" i="5"/>
  <c r="H1568" i="5"/>
  <c r="G1568" i="5"/>
  <c r="F1568" i="5"/>
  <c r="AD1567" i="5"/>
  <c r="AC1567" i="5"/>
  <c r="X1567" i="5"/>
  <c r="T1567" i="5"/>
  <c r="S1567" i="5"/>
  <c r="R1567" i="5"/>
  <c r="J1567" i="5"/>
  <c r="I1567" i="5"/>
  <c r="H1567" i="5"/>
  <c r="G1567" i="5"/>
  <c r="F1567" i="5"/>
  <c r="AD1566" i="5"/>
  <c r="AC1566" i="5"/>
  <c r="X1566" i="5"/>
  <c r="T1566" i="5"/>
  <c r="S1566" i="5"/>
  <c r="R1566" i="5"/>
  <c r="J1566" i="5"/>
  <c r="I1566" i="5"/>
  <c r="H1566" i="5"/>
  <c r="G1566" i="5"/>
  <c r="F1566" i="5"/>
  <c r="AD1565" i="5"/>
  <c r="AC1565" i="5"/>
  <c r="X1565" i="5"/>
  <c r="T1565" i="5"/>
  <c r="S1565" i="5"/>
  <c r="R1565" i="5"/>
  <c r="J1565" i="5"/>
  <c r="I1565" i="5"/>
  <c r="H1565" i="5"/>
  <c r="G1565" i="5"/>
  <c r="F1565" i="5"/>
  <c r="AD1564" i="5"/>
  <c r="AC1564" i="5"/>
  <c r="X1564" i="5"/>
  <c r="T1564" i="5"/>
  <c r="S1564" i="5"/>
  <c r="R1564" i="5"/>
  <c r="J1564" i="5"/>
  <c r="I1564" i="5"/>
  <c r="H1564" i="5"/>
  <c r="G1564" i="5"/>
  <c r="F1564" i="5"/>
  <c r="AD1563" i="5"/>
  <c r="AC1563" i="5"/>
  <c r="X1563" i="5"/>
  <c r="T1563" i="5"/>
  <c r="S1563" i="5"/>
  <c r="R1563" i="5"/>
  <c r="J1563" i="5"/>
  <c r="I1563" i="5"/>
  <c r="H1563" i="5"/>
  <c r="G1563" i="5"/>
  <c r="F1563" i="5"/>
  <c r="AD1562" i="5"/>
  <c r="AC1562" i="5"/>
  <c r="X1562" i="5"/>
  <c r="T1562" i="5"/>
  <c r="S1562" i="5"/>
  <c r="R1562" i="5"/>
  <c r="J1562" i="5"/>
  <c r="I1562" i="5"/>
  <c r="H1562" i="5"/>
  <c r="G1562" i="5"/>
  <c r="F1562" i="5"/>
  <c r="AD1561" i="5"/>
  <c r="AC1561" i="5"/>
  <c r="X1561" i="5"/>
  <c r="T1561" i="5"/>
  <c r="S1561" i="5"/>
  <c r="R1561" i="5"/>
  <c r="J1561" i="5"/>
  <c r="I1561" i="5"/>
  <c r="H1561" i="5"/>
  <c r="G1561" i="5"/>
  <c r="F1561" i="5"/>
  <c r="AD1560" i="5"/>
  <c r="AC1560" i="5"/>
  <c r="X1560" i="5"/>
  <c r="T1560" i="5"/>
  <c r="S1560" i="5"/>
  <c r="R1560" i="5"/>
  <c r="J1560" i="5"/>
  <c r="I1560" i="5"/>
  <c r="H1560" i="5"/>
  <c r="G1560" i="5"/>
  <c r="F1560" i="5"/>
  <c r="AD1559" i="5"/>
  <c r="AC1559" i="5"/>
  <c r="X1559" i="5"/>
  <c r="T1559" i="5"/>
  <c r="S1559" i="5"/>
  <c r="R1559" i="5"/>
  <c r="J1559" i="5"/>
  <c r="I1559" i="5"/>
  <c r="H1559" i="5"/>
  <c r="G1559" i="5"/>
  <c r="F1559" i="5"/>
  <c r="AD1558" i="5"/>
  <c r="AC1558" i="5"/>
  <c r="X1558" i="5"/>
  <c r="T1558" i="5"/>
  <c r="S1558" i="5"/>
  <c r="R1558" i="5"/>
  <c r="J1558" i="5"/>
  <c r="I1558" i="5"/>
  <c r="H1558" i="5"/>
  <c r="G1558" i="5"/>
  <c r="F1558" i="5"/>
  <c r="AD1557" i="5"/>
  <c r="AC1557" i="5"/>
  <c r="X1557" i="5"/>
  <c r="T1557" i="5"/>
  <c r="S1557" i="5"/>
  <c r="R1557" i="5"/>
  <c r="J1557" i="5"/>
  <c r="I1557" i="5"/>
  <c r="H1557" i="5"/>
  <c r="G1557" i="5"/>
  <c r="F1557" i="5"/>
  <c r="AD1556" i="5"/>
  <c r="AC1556" i="5"/>
  <c r="X1556" i="5"/>
  <c r="T1556" i="5"/>
  <c r="S1556" i="5"/>
  <c r="R1556" i="5"/>
  <c r="J1556" i="5"/>
  <c r="I1556" i="5"/>
  <c r="H1556" i="5"/>
  <c r="G1556" i="5"/>
  <c r="F1556" i="5"/>
  <c r="AD1555" i="5"/>
  <c r="AC1555" i="5"/>
  <c r="X1555" i="5"/>
  <c r="T1555" i="5"/>
  <c r="S1555" i="5"/>
  <c r="R1555" i="5"/>
  <c r="J1555" i="5"/>
  <c r="I1555" i="5"/>
  <c r="H1555" i="5"/>
  <c r="G1555" i="5"/>
  <c r="F1555" i="5"/>
  <c r="AD1554" i="5"/>
  <c r="AC1554" i="5"/>
  <c r="X1554" i="5"/>
  <c r="T1554" i="5"/>
  <c r="S1554" i="5"/>
  <c r="R1554" i="5"/>
  <c r="J1554" i="5"/>
  <c r="I1554" i="5"/>
  <c r="H1554" i="5"/>
  <c r="G1554" i="5"/>
  <c r="F1554" i="5"/>
  <c r="AD1553" i="5"/>
  <c r="AC1553" i="5"/>
  <c r="X1553" i="5"/>
  <c r="T1553" i="5"/>
  <c r="S1553" i="5"/>
  <c r="R1553" i="5"/>
  <c r="J1553" i="5"/>
  <c r="I1553" i="5"/>
  <c r="H1553" i="5"/>
  <c r="G1553" i="5"/>
  <c r="F1553" i="5"/>
  <c r="AD1552" i="5"/>
  <c r="AC1552" i="5"/>
  <c r="X1552" i="5"/>
  <c r="T1552" i="5"/>
  <c r="S1552" i="5"/>
  <c r="R1552" i="5"/>
  <c r="J1552" i="5"/>
  <c r="I1552" i="5"/>
  <c r="H1552" i="5"/>
  <c r="G1552" i="5"/>
  <c r="F1552" i="5"/>
  <c r="AD1551" i="5"/>
  <c r="AC1551" i="5"/>
  <c r="X1551" i="5"/>
  <c r="T1551" i="5"/>
  <c r="S1551" i="5"/>
  <c r="R1551" i="5"/>
  <c r="J1551" i="5"/>
  <c r="I1551" i="5"/>
  <c r="H1551" i="5"/>
  <c r="G1551" i="5"/>
  <c r="F1551" i="5"/>
  <c r="AD1550" i="5"/>
  <c r="AC1550" i="5"/>
  <c r="X1550" i="5"/>
  <c r="T1550" i="5"/>
  <c r="S1550" i="5"/>
  <c r="R1550" i="5"/>
  <c r="J1550" i="5"/>
  <c r="I1550" i="5"/>
  <c r="H1550" i="5"/>
  <c r="G1550" i="5"/>
  <c r="F1550" i="5"/>
  <c r="AD1549" i="5"/>
  <c r="AC1549" i="5"/>
  <c r="X1549" i="5"/>
  <c r="T1549" i="5"/>
  <c r="S1549" i="5"/>
  <c r="R1549" i="5"/>
  <c r="J1549" i="5"/>
  <c r="I1549" i="5"/>
  <c r="H1549" i="5"/>
  <c r="G1549" i="5"/>
  <c r="F1549" i="5"/>
  <c r="AD1548" i="5"/>
  <c r="AC1548" i="5"/>
  <c r="X1548" i="5"/>
  <c r="T1548" i="5"/>
  <c r="S1548" i="5"/>
  <c r="R1548" i="5"/>
  <c r="J1548" i="5"/>
  <c r="I1548" i="5"/>
  <c r="H1548" i="5"/>
  <c r="G1548" i="5"/>
  <c r="F1548" i="5"/>
  <c r="AD1547" i="5"/>
  <c r="AC1547" i="5"/>
  <c r="X1547" i="5"/>
  <c r="T1547" i="5"/>
  <c r="S1547" i="5"/>
  <c r="R1547" i="5"/>
  <c r="J1547" i="5"/>
  <c r="I1547" i="5"/>
  <c r="H1547" i="5"/>
  <c r="G1547" i="5"/>
  <c r="F1547" i="5"/>
  <c r="AD1546" i="5"/>
  <c r="AC1546" i="5"/>
  <c r="X1546" i="5"/>
  <c r="T1546" i="5"/>
  <c r="S1546" i="5"/>
  <c r="R1546" i="5"/>
  <c r="J1546" i="5"/>
  <c r="I1546" i="5"/>
  <c r="H1546" i="5"/>
  <c r="G1546" i="5"/>
  <c r="F1546" i="5"/>
  <c r="AD1545" i="5"/>
  <c r="AC1545" i="5"/>
  <c r="X1545" i="5"/>
  <c r="T1545" i="5"/>
  <c r="S1545" i="5"/>
  <c r="R1545" i="5"/>
  <c r="J1545" i="5"/>
  <c r="I1545" i="5"/>
  <c r="H1545" i="5"/>
  <c r="G1545" i="5"/>
  <c r="F1545" i="5"/>
  <c r="AD1544" i="5"/>
  <c r="AC1544" i="5"/>
  <c r="X1544" i="5"/>
  <c r="T1544" i="5"/>
  <c r="S1544" i="5"/>
  <c r="R1544" i="5"/>
  <c r="J1544" i="5"/>
  <c r="I1544" i="5"/>
  <c r="H1544" i="5"/>
  <c r="G1544" i="5"/>
  <c r="F1544" i="5"/>
  <c r="AD1543" i="5"/>
  <c r="AC1543" i="5"/>
  <c r="X1543" i="5"/>
  <c r="T1543" i="5"/>
  <c r="S1543" i="5"/>
  <c r="R1543" i="5"/>
  <c r="J1543" i="5"/>
  <c r="I1543" i="5"/>
  <c r="H1543" i="5"/>
  <c r="G1543" i="5"/>
  <c r="F1543" i="5"/>
  <c r="AD1542" i="5"/>
  <c r="AC1542" i="5"/>
  <c r="X1542" i="5"/>
  <c r="T1542" i="5"/>
  <c r="S1542" i="5"/>
  <c r="R1542" i="5"/>
  <c r="J1542" i="5"/>
  <c r="I1542" i="5"/>
  <c r="H1542" i="5"/>
  <c r="G1542" i="5"/>
  <c r="F1542" i="5"/>
  <c r="AD1541" i="5"/>
  <c r="AC1541" i="5"/>
  <c r="X1541" i="5"/>
  <c r="T1541" i="5"/>
  <c r="S1541" i="5"/>
  <c r="R1541" i="5"/>
  <c r="J1541" i="5"/>
  <c r="I1541" i="5"/>
  <c r="H1541" i="5"/>
  <c r="G1541" i="5"/>
  <c r="F1541" i="5"/>
  <c r="AD1540" i="5"/>
  <c r="AC1540" i="5"/>
  <c r="X1540" i="5"/>
  <c r="T1540" i="5"/>
  <c r="S1540" i="5"/>
  <c r="R1540" i="5"/>
  <c r="J1540" i="5"/>
  <c r="I1540" i="5"/>
  <c r="H1540" i="5"/>
  <c r="G1540" i="5"/>
  <c r="F1540" i="5"/>
  <c r="AD1539" i="5"/>
  <c r="AC1539" i="5"/>
  <c r="X1539" i="5"/>
  <c r="T1539" i="5"/>
  <c r="S1539" i="5"/>
  <c r="R1539" i="5"/>
  <c r="J1539" i="5"/>
  <c r="I1539" i="5"/>
  <c r="H1539" i="5"/>
  <c r="G1539" i="5"/>
  <c r="F1539" i="5"/>
  <c r="AD1538" i="5"/>
  <c r="AC1538" i="5"/>
  <c r="X1538" i="5"/>
  <c r="T1538" i="5"/>
  <c r="S1538" i="5"/>
  <c r="R1538" i="5"/>
  <c r="J1538" i="5"/>
  <c r="I1538" i="5"/>
  <c r="H1538" i="5"/>
  <c r="G1538" i="5"/>
  <c r="F1538" i="5"/>
  <c r="AD1537" i="5"/>
  <c r="AC1537" i="5"/>
  <c r="X1537" i="5"/>
  <c r="T1537" i="5"/>
  <c r="S1537" i="5"/>
  <c r="R1537" i="5"/>
  <c r="J1537" i="5"/>
  <c r="I1537" i="5"/>
  <c r="H1537" i="5"/>
  <c r="G1537" i="5"/>
  <c r="F1537" i="5"/>
  <c r="AD1536" i="5"/>
  <c r="AC1536" i="5"/>
  <c r="X1536" i="5"/>
  <c r="T1536" i="5"/>
  <c r="S1536" i="5"/>
  <c r="R1536" i="5"/>
  <c r="J1536" i="5"/>
  <c r="I1536" i="5"/>
  <c r="H1536" i="5"/>
  <c r="G1536" i="5"/>
  <c r="F1536" i="5"/>
  <c r="AD1535" i="5"/>
  <c r="AC1535" i="5"/>
  <c r="X1535" i="5"/>
  <c r="T1535" i="5"/>
  <c r="S1535" i="5"/>
  <c r="R1535" i="5"/>
  <c r="J1535" i="5"/>
  <c r="I1535" i="5"/>
  <c r="H1535" i="5"/>
  <c r="G1535" i="5"/>
  <c r="F1535" i="5"/>
  <c r="AD1534" i="5"/>
  <c r="AC1534" i="5"/>
  <c r="X1534" i="5"/>
  <c r="T1534" i="5"/>
  <c r="S1534" i="5"/>
  <c r="R1534" i="5"/>
  <c r="J1534" i="5"/>
  <c r="I1534" i="5"/>
  <c r="H1534" i="5"/>
  <c r="G1534" i="5"/>
  <c r="F1534" i="5"/>
  <c r="AD1533" i="5"/>
  <c r="AC1533" i="5"/>
  <c r="X1533" i="5"/>
  <c r="T1533" i="5"/>
  <c r="S1533" i="5"/>
  <c r="R1533" i="5"/>
  <c r="J1533" i="5"/>
  <c r="I1533" i="5"/>
  <c r="H1533" i="5"/>
  <c r="G1533" i="5"/>
  <c r="F1533" i="5"/>
  <c r="AD1532" i="5"/>
  <c r="AC1532" i="5"/>
  <c r="X1532" i="5"/>
  <c r="T1532" i="5"/>
  <c r="S1532" i="5"/>
  <c r="R1532" i="5"/>
  <c r="J1532" i="5"/>
  <c r="I1532" i="5"/>
  <c r="H1532" i="5"/>
  <c r="G1532" i="5"/>
  <c r="F1532" i="5"/>
  <c r="AD1531" i="5"/>
  <c r="AC1531" i="5"/>
  <c r="X1531" i="5"/>
  <c r="T1531" i="5"/>
  <c r="S1531" i="5"/>
  <c r="R1531" i="5"/>
  <c r="J1531" i="5"/>
  <c r="I1531" i="5"/>
  <c r="H1531" i="5"/>
  <c r="G1531" i="5"/>
  <c r="F1531" i="5"/>
  <c r="AD1530" i="5"/>
  <c r="AC1530" i="5"/>
  <c r="X1530" i="5"/>
  <c r="T1530" i="5"/>
  <c r="S1530" i="5"/>
  <c r="R1530" i="5"/>
  <c r="J1530" i="5"/>
  <c r="I1530" i="5"/>
  <c r="H1530" i="5"/>
  <c r="G1530" i="5"/>
  <c r="F1530" i="5"/>
  <c r="AD1529" i="5"/>
  <c r="AC1529" i="5"/>
  <c r="X1529" i="5"/>
  <c r="T1529" i="5"/>
  <c r="S1529" i="5"/>
  <c r="R1529" i="5"/>
  <c r="J1529" i="5"/>
  <c r="I1529" i="5"/>
  <c r="H1529" i="5"/>
  <c r="G1529" i="5"/>
  <c r="F1529" i="5"/>
  <c r="AD1528" i="5"/>
  <c r="AC1528" i="5"/>
  <c r="X1528" i="5"/>
  <c r="T1528" i="5"/>
  <c r="S1528" i="5"/>
  <c r="R1528" i="5"/>
  <c r="J1528" i="5"/>
  <c r="I1528" i="5"/>
  <c r="H1528" i="5"/>
  <c r="G1528" i="5"/>
  <c r="F1528" i="5"/>
  <c r="AD1527" i="5"/>
  <c r="AC1527" i="5"/>
  <c r="X1527" i="5"/>
  <c r="T1527" i="5"/>
  <c r="S1527" i="5"/>
  <c r="R1527" i="5"/>
  <c r="J1527" i="5"/>
  <c r="I1527" i="5"/>
  <c r="H1527" i="5"/>
  <c r="G1527" i="5"/>
  <c r="F1527" i="5"/>
  <c r="AD1526" i="5"/>
  <c r="AC1526" i="5"/>
  <c r="X1526" i="5"/>
  <c r="T1526" i="5"/>
  <c r="S1526" i="5"/>
  <c r="R1526" i="5"/>
  <c r="J1526" i="5"/>
  <c r="I1526" i="5"/>
  <c r="H1526" i="5"/>
  <c r="G1526" i="5"/>
  <c r="F1526" i="5"/>
  <c r="AD1525" i="5"/>
  <c r="AC1525" i="5"/>
  <c r="X1525" i="5"/>
  <c r="T1525" i="5"/>
  <c r="S1525" i="5"/>
  <c r="R1525" i="5"/>
  <c r="J1525" i="5"/>
  <c r="I1525" i="5"/>
  <c r="H1525" i="5"/>
  <c r="G1525" i="5"/>
  <c r="F1525" i="5"/>
  <c r="AD1524" i="5"/>
  <c r="AC1524" i="5"/>
  <c r="X1524" i="5"/>
  <c r="T1524" i="5"/>
  <c r="S1524" i="5"/>
  <c r="R1524" i="5"/>
  <c r="J1524" i="5"/>
  <c r="I1524" i="5"/>
  <c r="H1524" i="5"/>
  <c r="G1524" i="5"/>
  <c r="F1524" i="5"/>
  <c r="AD1523" i="5"/>
  <c r="AC1523" i="5"/>
  <c r="X1523" i="5"/>
  <c r="T1523" i="5"/>
  <c r="S1523" i="5"/>
  <c r="R1523" i="5"/>
  <c r="J1523" i="5"/>
  <c r="I1523" i="5"/>
  <c r="H1523" i="5"/>
  <c r="G1523" i="5"/>
  <c r="F1523" i="5"/>
  <c r="AD1522" i="5"/>
  <c r="AC1522" i="5"/>
  <c r="X1522" i="5"/>
  <c r="T1522" i="5"/>
  <c r="S1522" i="5"/>
  <c r="R1522" i="5"/>
  <c r="J1522" i="5"/>
  <c r="I1522" i="5"/>
  <c r="H1522" i="5"/>
  <c r="G1522" i="5"/>
  <c r="F1522" i="5"/>
  <c r="AD1521" i="5"/>
  <c r="AC1521" i="5"/>
  <c r="X1521" i="5"/>
  <c r="T1521" i="5"/>
  <c r="S1521" i="5"/>
  <c r="R1521" i="5"/>
  <c r="J1521" i="5"/>
  <c r="I1521" i="5"/>
  <c r="H1521" i="5"/>
  <c r="G1521" i="5"/>
  <c r="F1521" i="5"/>
  <c r="AD1520" i="5"/>
  <c r="AC1520" i="5"/>
  <c r="X1520" i="5"/>
  <c r="T1520" i="5"/>
  <c r="S1520" i="5"/>
  <c r="R1520" i="5"/>
  <c r="J1520" i="5"/>
  <c r="I1520" i="5"/>
  <c r="H1520" i="5"/>
  <c r="G1520" i="5"/>
  <c r="F1520" i="5"/>
  <c r="AD1519" i="5"/>
  <c r="AC1519" i="5"/>
  <c r="X1519" i="5"/>
  <c r="T1519" i="5"/>
  <c r="S1519" i="5"/>
  <c r="R1519" i="5"/>
  <c r="J1519" i="5"/>
  <c r="I1519" i="5"/>
  <c r="H1519" i="5"/>
  <c r="G1519" i="5"/>
  <c r="F1519" i="5"/>
  <c r="AD1518" i="5"/>
  <c r="AC1518" i="5"/>
  <c r="X1518" i="5"/>
  <c r="T1518" i="5"/>
  <c r="S1518" i="5"/>
  <c r="R1518" i="5"/>
  <c r="J1518" i="5"/>
  <c r="I1518" i="5"/>
  <c r="H1518" i="5"/>
  <c r="G1518" i="5"/>
  <c r="F1518" i="5"/>
  <c r="AD1517" i="5"/>
  <c r="AC1517" i="5"/>
  <c r="X1517" i="5"/>
  <c r="T1517" i="5"/>
  <c r="S1517" i="5"/>
  <c r="R1517" i="5"/>
  <c r="J1517" i="5"/>
  <c r="I1517" i="5"/>
  <c r="H1517" i="5"/>
  <c r="G1517" i="5"/>
  <c r="F1517" i="5"/>
  <c r="AD1516" i="5"/>
  <c r="AC1516" i="5"/>
  <c r="X1516" i="5"/>
  <c r="T1516" i="5"/>
  <c r="S1516" i="5"/>
  <c r="R1516" i="5"/>
  <c r="J1516" i="5"/>
  <c r="I1516" i="5"/>
  <c r="H1516" i="5"/>
  <c r="G1516" i="5"/>
  <c r="F1516" i="5"/>
  <c r="AD1515" i="5"/>
  <c r="AC1515" i="5"/>
  <c r="X1515" i="5"/>
  <c r="T1515" i="5"/>
  <c r="S1515" i="5"/>
  <c r="R1515" i="5"/>
  <c r="J1515" i="5"/>
  <c r="I1515" i="5"/>
  <c r="H1515" i="5"/>
  <c r="G1515" i="5"/>
  <c r="F1515" i="5"/>
  <c r="AD1514" i="5"/>
  <c r="AC1514" i="5"/>
  <c r="X1514" i="5"/>
  <c r="T1514" i="5"/>
  <c r="S1514" i="5"/>
  <c r="R1514" i="5"/>
  <c r="J1514" i="5"/>
  <c r="I1514" i="5"/>
  <c r="H1514" i="5"/>
  <c r="G1514" i="5"/>
  <c r="F1514" i="5"/>
  <c r="AD1513" i="5"/>
  <c r="AC1513" i="5"/>
  <c r="X1513" i="5"/>
  <c r="T1513" i="5"/>
  <c r="S1513" i="5"/>
  <c r="R1513" i="5"/>
  <c r="J1513" i="5"/>
  <c r="I1513" i="5"/>
  <c r="H1513" i="5"/>
  <c r="G1513" i="5"/>
  <c r="F1513" i="5"/>
  <c r="AD1512" i="5"/>
  <c r="AC1512" i="5"/>
  <c r="X1512" i="5"/>
  <c r="T1512" i="5"/>
  <c r="S1512" i="5"/>
  <c r="R1512" i="5"/>
  <c r="J1512" i="5"/>
  <c r="I1512" i="5"/>
  <c r="H1512" i="5"/>
  <c r="G1512" i="5"/>
  <c r="F1512" i="5"/>
  <c r="AD1511" i="5"/>
  <c r="AC1511" i="5"/>
  <c r="X1511" i="5"/>
  <c r="T1511" i="5"/>
  <c r="S1511" i="5"/>
  <c r="R1511" i="5"/>
  <c r="J1511" i="5"/>
  <c r="I1511" i="5"/>
  <c r="H1511" i="5"/>
  <c r="G1511" i="5"/>
  <c r="F1511" i="5"/>
  <c r="AD1510" i="5"/>
  <c r="AC1510" i="5"/>
  <c r="X1510" i="5"/>
  <c r="T1510" i="5"/>
  <c r="S1510" i="5"/>
  <c r="R1510" i="5"/>
  <c r="J1510" i="5"/>
  <c r="I1510" i="5"/>
  <c r="H1510" i="5"/>
  <c r="G1510" i="5"/>
  <c r="F1510" i="5"/>
  <c r="AD1509" i="5"/>
  <c r="AC1509" i="5"/>
  <c r="X1509" i="5"/>
  <c r="T1509" i="5"/>
  <c r="S1509" i="5"/>
  <c r="R1509" i="5"/>
  <c r="J1509" i="5"/>
  <c r="I1509" i="5"/>
  <c r="H1509" i="5"/>
  <c r="G1509" i="5"/>
  <c r="F1509" i="5"/>
  <c r="AD1508" i="5"/>
  <c r="AC1508" i="5"/>
  <c r="X1508" i="5"/>
  <c r="T1508" i="5"/>
  <c r="S1508" i="5"/>
  <c r="R1508" i="5"/>
  <c r="J1508" i="5"/>
  <c r="I1508" i="5"/>
  <c r="H1508" i="5"/>
  <c r="G1508" i="5"/>
  <c r="F1508" i="5"/>
  <c r="AD1507" i="5"/>
  <c r="AC1507" i="5"/>
  <c r="X1507" i="5"/>
  <c r="T1507" i="5"/>
  <c r="S1507" i="5"/>
  <c r="R1507" i="5"/>
  <c r="J1507" i="5"/>
  <c r="I1507" i="5"/>
  <c r="H1507" i="5"/>
  <c r="G1507" i="5"/>
  <c r="F1507" i="5"/>
  <c r="AD1506" i="5"/>
  <c r="AC1506" i="5"/>
  <c r="X1506" i="5"/>
  <c r="T1506" i="5"/>
  <c r="S1506" i="5"/>
  <c r="R1506" i="5"/>
  <c r="J1506" i="5"/>
  <c r="I1506" i="5"/>
  <c r="H1506" i="5"/>
  <c r="G1506" i="5"/>
  <c r="F1506" i="5"/>
  <c r="AD1505" i="5"/>
  <c r="AC1505" i="5"/>
  <c r="X1505" i="5"/>
  <c r="T1505" i="5"/>
  <c r="S1505" i="5"/>
  <c r="R1505" i="5"/>
  <c r="J1505" i="5"/>
  <c r="I1505" i="5"/>
  <c r="H1505" i="5"/>
  <c r="G1505" i="5"/>
  <c r="F1505" i="5"/>
  <c r="AD1504" i="5"/>
  <c r="AC1504" i="5"/>
  <c r="X1504" i="5"/>
  <c r="T1504" i="5"/>
  <c r="S1504" i="5"/>
  <c r="R1504" i="5"/>
  <c r="J1504" i="5"/>
  <c r="I1504" i="5"/>
  <c r="H1504" i="5"/>
  <c r="G1504" i="5"/>
  <c r="F1504" i="5"/>
  <c r="AD1503" i="5"/>
  <c r="AC1503" i="5"/>
  <c r="X1503" i="5"/>
  <c r="T1503" i="5"/>
  <c r="S1503" i="5"/>
  <c r="R1503" i="5"/>
  <c r="J1503" i="5"/>
  <c r="I1503" i="5"/>
  <c r="H1503" i="5"/>
  <c r="G1503" i="5"/>
  <c r="F1503" i="5"/>
  <c r="AD1502" i="5"/>
  <c r="AC1502" i="5"/>
  <c r="X1502" i="5"/>
  <c r="T1502" i="5"/>
  <c r="S1502" i="5"/>
  <c r="R1502" i="5"/>
  <c r="J1502" i="5"/>
  <c r="I1502" i="5"/>
  <c r="H1502" i="5"/>
  <c r="G1502" i="5"/>
  <c r="F1502" i="5"/>
  <c r="AD1501" i="5"/>
  <c r="AC1501" i="5"/>
  <c r="X1501" i="5"/>
  <c r="T1501" i="5"/>
  <c r="S1501" i="5"/>
  <c r="R1501" i="5"/>
  <c r="J1501" i="5"/>
  <c r="I1501" i="5"/>
  <c r="H1501" i="5"/>
  <c r="G1501" i="5"/>
  <c r="F1501" i="5"/>
  <c r="AD1500" i="5"/>
  <c r="AC1500" i="5"/>
  <c r="X1500" i="5"/>
  <c r="T1500" i="5"/>
  <c r="S1500" i="5"/>
  <c r="R1500" i="5"/>
  <c r="J1500" i="5"/>
  <c r="I1500" i="5"/>
  <c r="H1500" i="5"/>
  <c r="G1500" i="5"/>
  <c r="F1500" i="5"/>
  <c r="AD1499" i="5"/>
  <c r="AC1499" i="5"/>
  <c r="X1499" i="5"/>
  <c r="T1499" i="5"/>
  <c r="S1499" i="5"/>
  <c r="R1499" i="5"/>
  <c r="J1499" i="5"/>
  <c r="I1499" i="5"/>
  <c r="H1499" i="5"/>
  <c r="G1499" i="5"/>
  <c r="F1499" i="5"/>
  <c r="AD1498" i="5"/>
  <c r="AC1498" i="5"/>
  <c r="X1498" i="5"/>
  <c r="T1498" i="5"/>
  <c r="S1498" i="5"/>
  <c r="R1498" i="5"/>
  <c r="J1498" i="5"/>
  <c r="I1498" i="5"/>
  <c r="H1498" i="5"/>
  <c r="G1498" i="5"/>
  <c r="F1498" i="5"/>
  <c r="AD1497" i="5"/>
  <c r="AC1497" i="5"/>
  <c r="X1497" i="5"/>
  <c r="T1497" i="5"/>
  <c r="S1497" i="5"/>
  <c r="R1497" i="5"/>
  <c r="J1497" i="5"/>
  <c r="I1497" i="5"/>
  <c r="H1497" i="5"/>
  <c r="G1497" i="5"/>
  <c r="F1497" i="5"/>
  <c r="AD1496" i="5"/>
  <c r="AC1496" i="5"/>
  <c r="X1496" i="5"/>
  <c r="T1496" i="5"/>
  <c r="S1496" i="5"/>
  <c r="R1496" i="5"/>
  <c r="J1496" i="5"/>
  <c r="I1496" i="5"/>
  <c r="H1496" i="5"/>
  <c r="G1496" i="5"/>
  <c r="F1496" i="5"/>
  <c r="AD1495" i="5"/>
  <c r="AC1495" i="5"/>
  <c r="X1495" i="5"/>
  <c r="T1495" i="5"/>
  <c r="S1495" i="5"/>
  <c r="R1495" i="5"/>
  <c r="J1495" i="5"/>
  <c r="I1495" i="5"/>
  <c r="H1495" i="5"/>
  <c r="G1495" i="5"/>
  <c r="F1495" i="5"/>
  <c r="AD1494" i="5"/>
  <c r="AC1494" i="5"/>
  <c r="X1494" i="5"/>
  <c r="T1494" i="5"/>
  <c r="S1494" i="5"/>
  <c r="R1494" i="5"/>
  <c r="J1494" i="5"/>
  <c r="I1494" i="5"/>
  <c r="H1494" i="5"/>
  <c r="G1494" i="5"/>
  <c r="F1494" i="5"/>
  <c r="AD1493" i="5"/>
  <c r="AC1493" i="5"/>
  <c r="X1493" i="5"/>
  <c r="T1493" i="5"/>
  <c r="S1493" i="5"/>
  <c r="R1493" i="5"/>
  <c r="J1493" i="5"/>
  <c r="I1493" i="5"/>
  <c r="H1493" i="5"/>
  <c r="G1493" i="5"/>
  <c r="F1493" i="5"/>
  <c r="AD1492" i="5"/>
  <c r="AC1492" i="5"/>
  <c r="X1492" i="5"/>
  <c r="T1492" i="5"/>
  <c r="S1492" i="5"/>
  <c r="R1492" i="5"/>
  <c r="J1492" i="5"/>
  <c r="I1492" i="5"/>
  <c r="H1492" i="5"/>
  <c r="G1492" i="5"/>
  <c r="F1492" i="5"/>
  <c r="AD1491" i="5"/>
  <c r="AC1491" i="5"/>
  <c r="X1491" i="5"/>
  <c r="T1491" i="5"/>
  <c r="S1491" i="5"/>
  <c r="R1491" i="5"/>
  <c r="J1491" i="5"/>
  <c r="I1491" i="5"/>
  <c r="H1491" i="5"/>
  <c r="G1491" i="5"/>
  <c r="F1491" i="5"/>
  <c r="AD1490" i="5"/>
  <c r="AC1490" i="5"/>
  <c r="X1490" i="5"/>
  <c r="T1490" i="5"/>
  <c r="S1490" i="5"/>
  <c r="R1490" i="5"/>
  <c r="J1490" i="5"/>
  <c r="I1490" i="5"/>
  <c r="H1490" i="5"/>
  <c r="G1490" i="5"/>
  <c r="F1490" i="5"/>
  <c r="AD1489" i="5"/>
  <c r="AC1489" i="5"/>
  <c r="X1489" i="5"/>
  <c r="T1489" i="5"/>
  <c r="S1489" i="5"/>
  <c r="R1489" i="5"/>
  <c r="J1489" i="5"/>
  <c r="I1489" i="5"/>
  <c r="H1489" i="5"/>
  <c r="G1489" i="5"/>
  <c r="F1489" i="5"/>
  <c r="AD1488" i="5"/>
  <c r="AC1488" i="5"/>
  <c r="X1488" i="5"/>
  <c r="T1488" i="5"/>
  <c r="S1488" i="5"/>
  <c r="R1488" i="5"/>
  <c r="J1488" i="5"/>
  <c r="I1488" i="5"/>
  <c r="H1488" i="5"/>
  <c r="G1488" i="5"/>
  <c r="F1488" i="5"/>
  <c r="AD1487" i="5"/>
  <c r="AC1487" i="5"/>
  <c r="X1487" i="5"/>
  <c r="T1487" i="5"/>
  <c r="S1487" i="5"/>
  <c r="R1487" i="5"/>
  <c r="J1487" i="5"/>
  <c r="I1487" i="5"/>
  <c r="H1487" i="5"/>
  <c r="G1487" i="5"/>
  <c r="F1487" i="5"/>
  <c r="AD1486" i="5"/>
  <c r="AC1486" i="5"/>
  <c r="X1486" i="5"/>
  <c r="T1486" i="5"/>
  <c r="S1486" i="5"/>
  <c r="R1486" i="5"/>
  <c r="J1486" i="5"/>
  <c r="I1486" i="5"/>
  <c r="H1486" i="5"/>
  <c r="G1486" i="5"/>
  <c r="F1486" i="5"/>
  <c r="AD1485" i="5"/>
  <c r="AC1485" i="5"/>
  <c r="X1485" i="5"/>
  <c r="T1485" i="5"/>
  <c r="S1485" i="5"/>
  <c r="R1485" i="5"/>
  <c r="J1485" i="5"/>
  <c r="I1485" i="5"/>
  <c r="H1485" i="5"/>
  <c r="G1485" i="5"/>
  <c r="F1485" i="5"/>
  <c r="AD1484" i="5"/>
  <c r="AC1484" i="5"/>
  <c r="X1484" i="5"/>
  <c r="T1484" i="5"/>
  <c r="S1484" i="5"/>
  <c r="R1484" i="5"/>
  <c r="J1484" i="5"/>
  <c r="I1484" i="5"/>
  <c r="H1484" i="5"/>
  <c r="G1484" i="5"/>
  <c r="F1484" i="5"/>
  <c r="AD1483" i="5"/>
  <c r="AC1483" i="5"/>
  <c r="X1483" i="5"/>
  <c r="T1483" i="5"/>
  <c r="S1483" i="5"/>
  <c r="R1483" i="5"/>
  <c r="J1483" i="5"/>
  <c r="I1483" i="5"/>
  <c r="H1483" i="5"/>
  <c r="G1483" i="5"/>
  <c r="F1483" i="5"/>
  <c r="AD1482" i="5"/>
  <c r="AC1482" i="5"/>
  <c r="X1482" i="5"/>
  <c r="T1482" i="5"/>
  <c r="S1482" i="5"/>
  <c r="R1482" i="5"/>
  <c r="J1482" i="5"/>
  <c r="I1482" i="5"/>
  <c r="H1482" i="5"/>
  <c r="G1482" i="5"/>
  <c r="F1482" i="5"/>
  <c r="AD1481" i="5"/>
  <c r="AC1481" i="5"/>
  <c r="X1481" i="5"/>
  <c r="T1481" i="5"/>
  <c r="S1481" i="5"/>
  <c r="R1481" i="5"/>
  <c r="J1481" i="5"/>
  <c r="I1481" i="5"/>
  <c r="H1481" i="5"/>
  <c r="G1481" i="5"/>
  <c r="F1481" i="5"/>
  <c r="AD1480" i="5"/>
  <c r="AC1480" i="5"/>
  <c r="X1480" i="5"/>
  <c r="T1480" i="5"/>
  <c r="S1480" i="5"/>
  <c r="R1480" i="5"/>
  <c r="J1480" i="5"/>
  <c r="I1480" i="5"/>
  <c r="H1480" i="5"/>
  <c r="G1480" i="5"/>
  <c r="F1480" i="5"/>
  <c r="AD1479" i="5"/>
  <c r="AC1479" i="5"/>
  <c r="X1479" i="5"/>
  <c r="T1479" i="5"/>
  <c r="S1479" i="5"/>
  <c r="R1479" i="5"/>
  <c r="J1479" i="5"/>
  <c r="I1479" i="5"/>
  <c r="H1479" i="5"/>
  <c r="G1479" i="5"/>
  <c r="F1479" i="5"/>
  <c r="AD1478" i="5"/>
  <c r="AC1478" i="5"/>
  <c r="X1478" i="5"/>
  <c r="T1478" i="5"/>
  <c r="S1478" i="5"/>
  <c r="R1478" i="5"/>
  <c r="J1478" i="5"/>
  <c r="I1478" i="5"/>
  <c r="H1478" i="5"/>
  <c r="G1478" i="5"/>
  <c r="F1478" i="5"/>
  <c r="AD1477" i="5"/>
  <c r="AC1477" i="5"/>
  <c r="X1477" i="5"/>
  <c r="T1477" i="5"/>
  <c r="S1477" i="5"/>
  <c r="R1477" i="5"/>
  <c r="J1477" i="5"/>
  <c r="I1477" i="5"/>
  <c r="H1477" i="5"/>
  <c r="G1477" i="5"/>
  <c r="F1477" i="5"/>
  <c r="AD1476" i="5"/>
  <c r="AC1476" i="5"/>
  <c r="X1476" i="5"/>
  <c r="T1476" i="5"/>
  <c r="S1476" i="5"/>
  <c r="R1476" i="5"/>
  <c r="J1476" i="5"/>
  <c r="I1476" i="5"/>
  <c r="H1476" i="5"/>
  <c r="G1476" i="5"/>
  <c r="F1476" i="5"/>
  <c r="AD1475" i="5"/>
  <c r="AC1475" i="5"/>
  <c r="X1475" i="5"/>
  <c r="T1475" i="5"/>
  <c r="S1475" i="5"/>
  <c r="R1475" i="5"/>
  <c r="J1475" i="5"/>
  <c r="I1475" i="5"/>
  <c r="H1475" i="5"/>
  <c r="G1475" i="5"/>
  <c r="F1475" i="5"/>
  <c r="AD1474" i="5"/>
  <c r="AC1474" i="5"/>
  <c r="X1474" i="5"/>
  <c r="T1474" i="5"/>
  <c r="S1474" i="5"/>
  <c r="R1474" i="5"/>
  <c r="J1474" i="5"/>
  <c r="I1474" i="5"/>
  <c r="H1474" i="5"/>
  <c r="G1474" i="5"/>
  <c r="F1474" i="5"/>
  <c r="AD1473" i="5"/>
  <c r="AC1473" i="5"/>
  <c r="X1473" i="5"/>
  <c r="T1473" i="5"/>
  <c r="S1473" i="5"/>
  <c r="R1473" i="5"/>
  <c r="J1473" i="5"/>
  <c r="I1473" i="5"/>
  <c r="H1473" i="5"/>
  <c r="G1473" i="5"/>
  <c r="F1473" i="5"/>
  <c r="AD1472" i="5"/>
  <c r="AC1472" i="5"/>
  <c r="X1472" i="5"/>
  <c r="T1472" i="5"/>
  <c r="S1472" i="5"/>
  <c r="R1472" i="5"/>
  <c r="J1472" i="5"/>
  <c r="I1472" i="5"/>
  <c r="H1472" i="5"/>
  <c r="G1472" i="5"/>
  <c r="F1472" i="5"/>
  <c r="AD1471" i="5"/>
  <c r="AC1471" i="5"/>
  <c r="X1471" i="5"/>
  <c r="T1471" i="5"/>
  <c r="S1471" i="5"/>
  <c r="R1471" i="5"/>
  <c r="J1471" i="5"/>
  <c r="I1471" i="5"/>
  <c r="H1471" i="5"/>
  <c r="G1471" i="5"/>
  <c r="F1471" i="5"/>
  <c r="AD1470" i="5"/>
  <c r="AC1470" i="5"/>
  <c r="X1470" i="5"/>
  <c r="T1470" i="5"/>
  <c r="S1470" i="5"/>
  <c r="R1470" i="5"/>
  <c r="J1470" i="5"/>
  <c r="I1470" i="5"/>
  <c r="H1470" i="5"/>
  <c r="G1470" i="5"/>
  <c r="F1470" i="5"/>
  <c r="AD1469" i="5"/>
  <c r="AC1469" i="5"/>
  <c r="X1469" i="5"/>
  <c r="T1469" i="5"/>
  <c r="S1469" i="5"/>
  <c r="R1469" i="5"/>
  <c r="J1469" i="5"/>
  <c r="I1469" i="5"/>
  <c r="H1469" i="5"/>
  <c r="G1469" i="5"/>
  <c r="F1469" i="5"/>
  <c r="AD1468" i="5"/>
  <c r="AC1468" i="5"/>
  <c r="X1468" i="5"/>
  <c r="T1468" i="5"/>
  <c r="S1468" i="5"/>
  <c r="R1468" i="5"/>
  <c r="J1468" i="5"/>
  <c r="I1468" i="5"/>
  <c r="H1468" i="5"/>
  <c r="G1468" i="5"/>
  <c r="F1468" i="5"/>
  <c r="AD1467" i="5"/>
  <c r="AC1467" i="5"/>
  <c r="X1467" i="5"/>
  <c r="T1467" i="5"/>
  <c r="S1467" i="5"/>
  <c r="R1467" i="5"/>
  <c r="J1467" i="5"/>
  <c r="I1467" i="5"/>
  <c r="H1467" i="5"/>
  <c r="G1467" i="5"/>
  <c r="F1467" i="5"/>
  <c r="AD1466" i="5"/>
  <c r="AC1466" i="5"/>
  <c r="X1466" i="5"/>
  <c r="T1466" i="5"/>
  <c r="S1466" i="5"/>
  <c r="R1466" i="5"/>
  <c r="J1466" i="5"/>
  <c r="I1466" i="5"/>
  <c r="H1466" i="5"/>
  <c r="G1466" i="5"/>
  <c r="F1466" i="5"/>
  <c r="AD1465" i="5"/>
  <c r="AC1465" i="5"/>
  <c r="X1465" i="5"/>
  <c r="T1465" i="5"/>
  <c r="S1465" i="5"/>
  <c r="R1465" i="5"/>
  <c r="J1465" i="5"/>
  <c r="I1465" i="5"/>
  <c r="H1465" i="5"/>
  <c r="G1465" i="5"/>
  <c r="F1465" i="5"/>
  <c r="AD1464" i="5"/>
  <c r="AC1464" i="5"/>
  <c r="X1464" i="5"/>
  <c r="T1464" i="5"/>
  <c r="S1464" i="5"/>
  <c r="R1464" i="5"/>
  <c r="J1464" i="5"/>
  <c r="I1464" i="5"/>
  <c r="H1464" i="5"/>
  <c r="G1464" i="5"/>
  <c r="F1464" i="5"/>
  <c r="AD1463" i="5"/>
  <c r="AC1463" i="5"/>
  <c r="X1463" i="5"/>
  <c r="T1463" i="5"/>
  <c r="S1463" i="5"/>
  <c r="R1463" i="5"/>
  <c r="J1463" i="5"/>
  <c r="I1463" i="5"/>
  <c r="H1463" i="5"/>
  <c r="G1463" i="5"/>
  <c r="F1463" i="5"/>
  <c r="AD1462" i="5"/>
  <c r="AC1462" i="5"/>
  <c r="X1462" i="5"/>
  <c r="T1462" i="5"/>
  <c r="S1462" i="5"/>
  <c r="R1462" i="5"/>
  <c r="J1462" i="5"/>
  <c r="I1462" i="5"/>
  <c r="H1462" i="5"/>
  <c r="G1462" i="5"/>
  <c r="F1462" i="5"/>
  <c r="AD1461" i="5"/>
  <c r="AC1461" i="5"/>
  <c r="X1461" i="5"/>
  <c r="T1461" i="5"/>
  <c r="S1461" i="5"/>
  <c r="R1461" i="5"/>
  <c r="J1461" i="5"/>
  <c r="I1461" i="5"/>
  <c r="H1461" i="5"/>
  <c r="G1461" i="5"/>
  <c r="F1461" i="5"/>
  <c r="AD1460" i="5"/>
  <c r="AC1460" i="5"/>
  <c r="X1460" i="5"/>
  <c r="T1460" i="5"/>
  <c r="S1460" i="5"/>
  <c r="R1460" i="5"/>
  <c r="J1460" i="5"/>
  <c r="I1460" i="5"/>
  <c r="H1460" i="5"/>
  <c r="G1460" i="5"/>
  <c r="F1460" i="5"/>
  <c r="AD1459" i="5"/>
  <c r="AC1459" i="5"/>
  <c r="X1459" i="5"/>
  <c r="T1459" i="5"/>
  <c r="S1459" i="5"/>
  <c r="R1459" i="5"/>
  <c r="J1459" i="5"/>
  <c r="I1459" i="5"/>
  <c r="H1459" i="5"/>
  <c r="G1459" i="5"/>
  <c r="F1459" i="5"/>
  <c r="AD1458" i="5"/>
  <c r="AC1458" i="5"/>
  <c r="X1458" i="5"/>
  <c r="T1458" i="5"/>
  <c r="S1458" i="5"/>
  <c r="R1458" i="5"/>
  <c r="J1458" i="5"/>
  <c r="I1458" i="5"/>
  <c r="H1458" i="5"/>
  <c r="G1458" i="5"/>
  <c r="F1458" i="5"/>
  <c r="AD1457" i="5"/>
  <c r="AC1457" i="5"/>
  <c r="X1457" i="5"/>
  <c r="T1457" i="5"/>
  <c r="S1457" i="5"/>
  <c r="R1457" i="5"/>
  <c r="J1457" i="5"/>
  <c r="I1457" i="5"/>
  <c r="H1457" i="5"/>
  <c r="G1457" i="5"/>
  <c r="F1457" i="5"/>
  <c r="AD1456" i="5"/>
  <c r="AC1456" i="5"/>
  <c r="X1456" i="5"/>
  <c r="T1456" i="5"/>
  <c r="S1456" i="5"/>
  <c r="R1456" i="5"/>
  <c r="J1456" i="5"/>
  <c r="I1456" i="5"/>
  <c r="H1456" i="5"/>
  <c r="G1456" i="5"/>
  <c r="F1456" i="5"/>
  <c r="AD1455" i="5"/>
  <c r="AC1455" i="5"/>
  <c r="X1455" i="5"/>
  <c r="T1455" i="5"/>
  <c r="S1455" i="5"/>
  <c r="R1455" i="5"/>
  <c r="J1455" i="5"/>
  <c r="I1455" i="5"/>
  <c r="H1455" i="5"/>
  <c r="G1455" i="5"/>
  <c r="F1455" i="5"/>
  <c r="AD1454" i="5"/>
  <c r="AC1454" i="5"/>
  <c r="X1454" i="5"/>
  <c r="T1454" i="5"/>
  <c r="S1454" i="5"/>
  <c r="R1454" i="5"/>
  <c r="J1454" i="5"/>
  <c r="I1454" i="5"/>
  <c r="H1454" i="5"/>
  <c r="G1454" i="5"/>
  <c r="F1454" i="5"/>
  <c r="AD1453" i="5"/>
  <c r="AC1453" i="5"/>
  <c r="X1453" i="5"/>
  <c r="T1453" i="5"/>
  <c r="S1453" i="5"/>
  <c r="R1453" i="5"/>
  <c r="J1453" i="5"/>
  <c r="I1453" i="5"/>
  <c r="H1453" i="5"/>
  <c r="G1453" i="5"/>
  <c r="F1453" i="5"/>
  <c r="AD1452" i="5"/>
  <c r="AC1452" i="5"/>
  <c r="X1452" i="5"/>
  <c r="T1452" i="5"/>
  <c r="S1452" i="5"/>
  <c r="R1452" i="5"/>
  <c r="J1452" i="5"/>
  <c r="I1452" i="5"/>
  <c r="H1452" i="5"/>
  <c r="G1452" i="5"/>
  <c r="F1452" i="5"/>
  <c r="AD1451" i="5"/>
  <c r="AC1451" i="5"/>
  <c r="X1451" i="5"/>
  <c r="T1451" i="5"/>
  <c r="S1451" i="5"/>
  <c r="R1451" i="5"/>
  <c r="J1451" i="5"/>
  <c r="I1451" i="5"/>
  <c r="H1451" i="5"/>
  <c r="G1451" i="5"/>
  <c r="F1451" i="5"/>
  <c r="AD1450" i="5"/>
  <c r="AC1450" i="5"/>
  <c r="X1450" i="5"/>
  <c r="T1450" i="5"/>
  <c r="S1450" i="5"/>
  <c r="R1450" i="5"/>
  <c r="J1450" i="5"/>
  <c r="I1450" i="5"/>
  <c r="H1450" i="5"/>
  <c r="G1450" i="5"/>
  <c r="F1450" i="5"/>
  <c r="AD1449" i="5"/>
  <c r="AC1449" i="5"/>
  <c r="X1449" i="5"/>
  <c r="T1449" i="5"/>
  <c r="S1449" i="5"/>
  <c r="R1449" i="5"/>
  <c r="J1449" i="5"/>
  <c r="I1449" i="5"/>
  <c r="H1449" i="5"/>
  <c r="G1449" i="5"/>
  <c r="F1449" i="5"/>
  <c r="AD1448" i="5"/>
  <c r="AC1448" i="5"/>
  <c r="X1448" i="5"/>
  <c r="T1448" i="5"/>
  <c r="S1448" i="5"/>
  <c r="R1448" i="5"/>
  <c r="J1448" i="5"/>
  <c r="I1448" i="5"/>
  <c r="H1448" i="5"/>
  <c r="G1448" i="5"/>
  <c r="F1448" i="5"/>
  <c r="AD1447" i="5"/>
  <c r="AC1447" i="5"/>
  <c r="X1447" i="5"/>
  <c r="T1447" i="5"/>
  <c r="S1447" i="5"/>
  <c r="R1447" i="5"/>
  <c r="J1447" i="5"/>
  <c r="I1447" i="5"/>
  <c r="H1447" i="5"/>
  <c r="G1447" i="5"/>
  <c r="F1447" i="5"/>
  <c r="AD1446" i="5"/>
  <c r="AC1446" i="5"/>
  <c r="X1446" i="5"/>
  <c r="T1446" i="5"/>
  <c r="S1446" i="5"/>
  <c r="R1446" i="5"/>
  <c r="J1446" i="5"/>
  <c r="I1446" i="5"/>
  <c r="H1446" i="5"/>
  <c r="G1446" i="5"/>
  <c r="F1446" i="5"/>
  <c r="AD1445" i="5"/>
  <c r="AC1445" i="5"/>
  <c r="X1445" i="5"/>
  <c r="T1445" i="5"/>
  <c r="S1445" i="5"/>
  <c r="R1445" i="5"/>
  <c r="J1445" i="5"/>
  <c r="I1445" i="5"/>
  <c r="H1445" i="5"/>
  <c r="G1445" i="5"/>
  <c r="F1445" i="5"/>
  <c r="AD1444" i="5"/>
  <c r="AC1444" i="5"/>
  <c r="X1444" i="5"/>
  <c r="T1444" i="5"/>
  <c r="S1444" i="5"/>
  <c r="R1444" i="5"/>
  <c r="J1444" i="5"/>
  <c r="I1444" i="5"/>
  <c r="H1444" i="5"/>
  <c r="G1444" i="5"/>
  <c r="F1444" i="5"/>
  <c r="AD1443" i="5"/>
  <c r="AC1443" i="5"/>
  <c r="X1443" i="5"/>
  <c r="T1443" i="5"/>
  <c r="S1443" i="5"/>
  <c r="R1443" i="5"/>
  <c r="J1443" i="5"/>
  <c r="I1443" i="5"/>
  <c r="H1443" i="5"/>
  <c r="G1443" i="5"/>
  <c r="F1443" i="5"/>
  <c r="AD1442" i="5"/>
  <c r="AC1442" i="5"/>
  <c r="X1442" i="5"/>
  <c r="T1442" i="5"/>
  <c r="S1442" i="5"/>
  <c r="R1442" i="5"/>
  <c r="J1442" i="5"/>
  <c r="I1442" i="5"/>
  <c r="H1442" i="5"/>
  <c r="G1442" i="5"/>
  <c r="F1442" i="5"/>
  <c r="AD1441" i="5"/>
  <c r="AC1441" i="5"/>
  <c r="X1441" i="5"/>
  <c r="T1441" i="5"/>
  <c r="S1441" i="5"/>
  <c r="R1441" i="5"/>
  <c r="J1441" i="5"/>
  <c r="I1441" i="5"/>
  <c r="H1441" i="5"/>
  <c r="G1441" i="5"/>
  <c r="F1441" i="5"/>
  <c r="AD1440" i="5"/>
  <c r="AC1440" i="5"/>
  <c r="X1440" i="5"/>
  <c r="T1440" i="5"/>
  <c r="S1440" i="5"/>
  <c r="R1440" i="5"/>
  <c r="J1440" i="5"/>
  <c r="I1440" i="5"/>
  <c r="H1440" i="5"/>
  <c r="G1440" i="5"/>
  <c r="F1440" i="5"/>
  <c r="AD1439" i="5"/>
  <c r="AC1439" i="5"/>
  <c r="X1439" i="5"/>
  <c r="T1439" i="5"/>
  <c r="S1439" i="5"/>
  <c r="R1439" i="5"/>
  <c r="J1439" i="5"/>
  <c r="I1439" i="5"/>
  <c r="H1439" i="5"/>
  <c r="G1439" i="5"/>
  <c r="F1439" i="5"/>
  <c r="AD1438" i="5"/>
  <c r="AC1438" i="5"/>
  <c r="X1438" i="5"/>
  <c r="T1438" i="5"/>
  <c r="S1438" i="5"/>
  <c r="R1438" i="5"/>
  <c r="J1438" i="5"/>
  <c r="I1438" i="5"/>
  <c r="H1438" i="5"/>
  <c r="G1438" i="5"/>
  <c r="F1438" i="5"/>
  <c r="AD1437" i="5"/>
  <c r="AC1437" i="5"/>
  <c r="X1437" i="5"/>
  <c r="T1437" i="5"/>
  <c r="S1437" i="5"/>
  <c r="R1437" i="5"/>
  <c r="J1437" i="5"/>
  <c r="I1437" i="5"/>
  <c r="H1437" i="5"/>
  <c r="G1437" i="5"/>
  <c r="F1437" i="5"/>
  <c r="AD1436" i="5"/>
  <c r="AC1436" i="5"/>
  <c r="X1436" i="5"/>
  <c r="T1436" i="5"/>
  <c r="S1436" i="5"/>
  <c r="R1436" i="5"/>
  <c r="J1436" i="5"/>
  <c r="I1436" i="5"/>
  <c r="H1436" i="5"/>
  <c r="G1436" i="5"/>
  <c r="F1436" i="5"/>
  <c r="AD1435" i="5"/>
  <c r="AC1435" i="5"/>
  <c r="X1435" i="5"/>
  <c r="T1435" i="5"/>
  <c r="S1435" i="5"/>
  <c r="R1435" i="5"/>
  <c r="J1435" i="5"/>
  <c r="I1435" i="5"/>
  <c r="H1435" i="5"/>
  <c r="G1435" i="5"/>
  <c r="F1435" i="5"/>
  <c r="AD1434" i="5"/>
  <c r="AC1434" i="5"/>
  <c r="X1434" i="5"/>
  <c r="T1434" i="5"/>
  <c r="S1434" i="5"/>
  <c r="R1434" i="5"/>
  <c r="J1434" i="5"/>
  <c r="I1434" i="5"/>
  <c r="H1434" i="5"/>
  <c r="G1434" i="5"/>
  <c r="F1434" i="5"/>
  <c r="AD1433" i="5"/>
  <c r="AC1433" i="5"/>
  <c r="X1433" i="5"/>
  <c r="T1433" i="5"/>
  <c r="S1433" i="5"/>
  <c r="R1433" i="5"/>
  <c r="J1433" i="5"/>
  <c r="I1433" i="5"/>
  <c r="H1433" i="5"/>
  <c r="G1433" i="5"/>
  <c r="F1433" i="5"/>
  <c r="AD1432" i="5"/>
  <c r="AC1432" i="5"/>
  <c r="X1432" i="5"/>
  <c r="T1432" i="5"/>
  <c r="S1432" i="5"/>
  <c r="R1432" i="5"/>
  <c r="J1432" i="5"/>
  <c r="I1432" i="5"/>
  <c r="H1432" i="5"/>
  <c r="G1432" i="5"/>
  <c r="F1432" i="5"/>
  <c r="AD1431" i="5"/>
  <c r="AC1431" i="5"/>
  <c r="X1431" i="5"/>
  <c r="T1431" i="5"/>
  <c r="S1431" i="5"/>
  <c r="R1431" i="5"/>
  <c r="J1431" i="5"/>
  <c r="I1431" i="5"/>
  <c r="H1431" i="5"/>
  <c r="G1431" i="5"/>
  <c r="F1431" i="5"/>
  <c r="AD1430" i="5"/>
  <c r="AC1430" i="5"/>
  <c r="X1430" i="5"/>
  <c r="T1430" i="5"/>
  <c r="S1430" i="5"/>
  <c r="R1430" i="5"/>
  <c r="J1430" i="5"/>
  <c r="I1430" i="5"/>
  <c r="H1430" i="5"/>
  <c r="G1430" i="5"/>
  <c r="F1430" i="5"/>
  <c r="AD1429" i="5"/>
  <c r="AC1429" i="5"/>
  <c r="X1429" i="5"/>
  <c r="T1429" i="5"/>
  <c r="S1429" i="5"/>
  <c r="R1429" i="5"/>
  <c r="J1429" i="5"/>
  <c r="I1429" i="5"/>
  <c r="H1429" i="5"/>
  <c r="G1429" i="5"/>
  <c r="F1429" i="5"/>
  <c r="AD1428" i="5"/>
  <c r="AC1428" i="5"/>
  <c r="X1428" i="5"/>
  <c r="T1428" i="5"/>
  <c r="S1428" i="5"/>
  <c r="R1428" i="5"/>
  <c r="J1428" i="5"/>
  <c r="I1428" i="5"/>
  <c r="H1428" i="5"/>
  <c r="G1428" i="5"/>
  <c r="F1428" i="5"/>
  <c r="AD1427" i="5"/>
  <c r="AC1427" i="5"/>
  <c r="X1427" i="5"/>
  <c r="T1427" i="5"/>
  <c r="S1427" i="5"/>
  <c r="R1427" i="5"/>
  <c r="J1427" i="5"/>
  <c r="I1427" i="5"/>
  <c r="H1427" i="5"/>
  <c r="G1427" i="5"/>
  <c r="F1427" i="5"/>
  <c r="AD1426" i="5"/>
  <c r="AC1426" i="5"/>
  <c r="X1426" i="5"/>
  <c r="T1426" i="5"/>
  <c r="S1426" i="5"/>
  <c r="R1426" i="5"/>
  <c r="J1426" i="5"/>
  <c r="I1426" i="5"/>
  <c r="H1426" i="5"/>
  <c r="G1426" i="5"/>
  <c r="F1426" i="5"/>
  <c r="AD1425" i="5"/>
  <c r="AC1425" i="5"/>
  <c r="X1425" i="5"/>
  <c r="T1425" i="5"/>
  <c r="S1425" i="5"/>
  <c r="R1425" i="5"/>
  <c r="J1425" i="5"/>
  <c r="I1425" i="5"/>
  <c r="H1425" i="5"/>
  <c r="G1425" i="5"/>
  <c r="F1425" i="5"/>
  <c r="AD1424" i="5"/>
  <c r="AC1424" i="5"/>
  <c r="X1424" i="5"/>
  <c r="T1424" i="5"/>
  <c r="S1424" i="5"/>
  <c r="R1424" i="5"/>
  <c r="J1424" i="5"/>
  <c r="I1424" i="5"/>
  <c r="H1424" i="5"/>
  <c r="G1424" i="5"/>
  <c r="F1424" i="5"/>
  <c r="AD1423" i="5"/>
  <c r="AC1423" i="5"/>
  <c r="X1423" i="5"/>
  <c r="T1423" i="5"/>
  <c r="S1423" i="5"/>
  <c r="R1423" i="5"/>
  <c r="J1423" i="5"/>
  <c r="I1423" i="5"/>
  <c r="H1423" i="5"/>
  <c r="G1423" i="5"/>
  <c r="F1423" i="5"/>
  <c r="AD1422" i="5"/>
  <c r="AC1422" i="5"/>
  <c r="X1422" i="5"/>
  <c r="T1422" i="5"/>
  <c r="S1422" i="5"/>
  <c r="R1422" i="5"/>
  <c r="J1422" i="5"/>
  <c r="I1422" i="5"/>
  <c r="H1422" i="5"/>
  <c r="G1422" i="5"/>
  <c r="F1422" i="5"/>
  <c r="AD1421" i="5"/>
  <c r="AC1421" i="5"/>
  <c r="X1421" i="5"/>
  <c r="T1421" i="5"/>
  <c r="S1421" i="5"/>
  <c r="R1421" i="5"/>
  <c r="J1421" i="5"/>
  <c r="I1421" i="5"/>
  <c r="H1421" i="5"/>
  <c r="G1421" i="5"/>
  <c r="F1421" i="5"/>
  <c r="AD1420" i="5"/>
  <c r="AC1420" i="5"/>
  <c r="X1420" i="5"/>
  <c r="T1420" i="5"/>
  <c r="S1420" i="5"/>
  <c r="R1420" i="5"/>
  <c r="J1420" i="5"/>
  <c r="I1420" i="5"/>
  <c r="H1420" i="5"/>
  <c r="G1420" i="5"/>
  <c r="F1420" i="5"/>
  <c r="AD1419" i="5"/>
  <c r="AC1419" i="5"/>
  <c r="X1419" i="5"/>
  <c r="T1419" i="5"/>
  <c r="S1419" i="5"/>
  <c r="R1419" i="5"/>
  <c r="J1419" i="5"/>
  <c r="I1419" i="5"/>
  <c r="H1419" i="5"/>
  <c r="G1419" i="5"/>
  <c r="F1419" i="5"/>
  <c r="AD1418" i="5"/>
  <c r="AC1418" i="5"/>
  <c r="X1418" i="5"/>
  <c r="T1418" i="5"/>
  <c r="S1418" i="5"/>
  <c r="R1418" i="5"/>
  <c r="J1418" i="5"/>
  <c r="I1418" i="5"/>
  <c r="H1418" i="5"/>
  <c r="G1418" i="5"/>
  <c r="F1418" i="5"/>
  <c r="AD1417" i="5"/>
  <c r="AC1417" i="5"/>
  <c r="X1417" i="5"/>
  <c r="T1417" i="5"/>
  <c r="S1417" i="5"/>
  <c r="R1417" i="5"/>
  <c r="J1417" i="5"/>
  <c r="I1417" i="5"/>
  <c r="H1417" i="5"/>
  <c r="G1417" i="5"/>
  <c r="F1417" i="5"/>
  <c r="AD1416" i="5"/>
  <c r="AC1416" i="5"/>
  <c r="X1416" i="5"/>
  <c r="T1416" i="5"/>
  <c r="S1416" i="5"/>
  <c r="R1416" i="5"/>
  <c r="J1416" i="5"/>
  <c r="I1416" i="5"/>
  <c r="H1416" i="5"/>
  <c r="G1416" i="5"/>
  <c r="F1416" i="5"/>
  <c r="AD1415" i="5"/>
  <c r="AC1415" i="5"/>
  <c r="X1415" i="5"/>
  <c r="T1415" i="5"/>
  <c r="S1415" i="5"/>
  <c r="R1415" i="5"/>
  <c r="J1415" i="5"/>
  <c r="I1415" i="5"/>
  <c r="H1415" i="5"/>
  <c r="G1415" i="5"/>
  <c r="F1415" i="5"/>
  <c r="AD1414" i="5"/>
  <c r="AC1414" i="5"/>
  <c r="X1414" i="5"/>
  <c r="T1414" i="5"/>
  <c r="S1414" i="5"/>
  <c r="R1414" i="5"/>
  <c r="J1414" i="5"/>
  <c r="I1414" i="5"/>
  <c r="H1414" i="5"/>
  <c r="G1414" i="5"/>
  <c r="F1414" i="5"/>
  <c r="AD1413" i="5"/>
  <c r="AC1413" i="5"/>
  <c r="X1413" i="5"/>
  <c r="T1413" i="5"/>
  <c r="S1413" i="5"/>
  <c r="R1413" i="5"/>
  <c r="J1413" i="5"/>
  <c r="I1413" i="5"/>
  <c r="H1413" i="5"/>
  <c r="G1413" i="5"/>
  <c r="F1413" i="5"/>
  <c r="AD1412" i="5"/>
  <c r="AC1412" i="5"/>
  <c r="X1412" i="5"/>
  <c r="T1412" i="5"/>
  <c r="S1412" i="5"/>
  <c r="R1412" i="5"/>
  <c r="J1412" i="5"/>
  <c r="I1412" i="5"/>
  <c r="H1412" i="5"/>
  <c r="G1412" i="5"/>
  <c r="F1412" i="5"/>
  <c r="AD1411" i="5"/>
  <c r="AC1411" i="5"/>
  <c r="X1411" i="5"/>
  <c r="T1411" i="5"/>
  <c r="S1411" i="5"/>
  <c r="R1411" i="5"/>
  <c r="J1411" i="5"/>
  <c r="I1411" i="5"/>
  <c r="H1411" i="5"/>
  <c r="G1411" i="5"/>
  <c r="F1411" i="5"/>
  <c r="AD1410" i="5"/>
  <c r="AC1410" i="5"/>
  <c r="X1410" i="5"/>
  <c r="T1410" i="5"/>
  <c r="S1410" i="5"/>
  <c r="R1410" i="5"/>
  <c r="J1410" i="5"/>
  <c r="I1410" i="5"/>
  <c r="H1410" i="5"/>
  <c r="G1410" i="5"/>
  <c r="F1410" i="5"/>
  <c r="AD1409" i="5"/>
  <c r="AC1409" i="5"/>
  <c r="X1409" i="5"/>
  <c r="T1409" i="5"/>
  <c r="S1409" i="5"/>
  <c r="R1409" i="5"/>
  <c r="J1409" i="5"/>
  <c r="I1409" i="5"/>
  <c r="H1409" i="5"/>
  <c r="G1409" i="5"/>
  <c r="F1409" i="5"/>
  <c r="AD1408" i="5"/>
  <c r="AC1408" i="5"/>
  <c r="X1408" i="5"/>
  <c r="T1408" i="5"/>
  <c r="S1408" i="5"/>
  <c r="R1408" i="5"/>
  <c r="J1408" i="5"/>
  <c r="I1408" i="5"/>
  <c r="H1408" i="5"/>
  <c r="G1408" i="5"/>
  <c r="F1408" i="5"/>
  <c r="AD1407" i="5"/>
  <c r="AC1407" i="5"/>
  <c r="X1407" i="5"/>
  <c r="T1407" i="5"/>
  <c r="S1407" i="5"/>
  <c r="R1407" i="5"/>
  <c r="J1407" i="5"/>
  <c r="I1407" i="5"/>
  <c r="H1407" i="5"/>
  <c r="G1407" i="5"/>
  <c r="F1407" i="5"/>
  <c r="AD1406" i="5"/>
  <c r="AC1406" i="5"/>
  <c r="X1406" i="5"/>
  <c r="T1406" i="5"/>
  <c r="S1406" i="5"/>
  <c r="R1406" i="5"/>
  <c r="J1406" i="5"/>
  <c r="I1406" i="5"/>
  <c r="H1406" i="5"/>
  <c r="G1406" i="5"/>
  <c r="F1406" i="5"/>
  <c r="AD1405" i="5"/>
  <c r="AC1405" i="5"/>
  <c r="X1405" i="5"/>
  <c r="T1405" i="5"/>
  <c r="S1405" i="5"/>
  <c r="R1405" i="5"/>
  <c r="J1405" i="5"/>
  <c r="I1405" i="5"/>
  <c r="H1405" i="5"/>
  <c r="G1405" i="5"/>
  <c r="F1405" i="5"/>
  <c r="AD1404" i="5"/>
  <c r="AC1404" i="5"/>
  <c r="X1404" i="5"/>
  <c r="T1404" i="5"/>
  <c r="S1404" i="5"/>
  <c r="R1404" i="5"/>
  <c r="J1404" i="5"/>
  <c r="I1404" i="5"/>
  <c r="H1404" i="5"/>
  <c r="G1404" i="5"/>
  <c r="F1404" i="5"/>
  <c r="AD1403" i="5"/>
  <c r="AC1403" i="5"/>
  <c r="X1403" i="5"/>
  <c r="T1403" i="5"/>
  <c r="S1403" i="5"/>
  <c r="R1403" i="5"/>
  <c r="J1403" i="5"/>
  <c r="I1403" i="5"/>
  <c r="H1403" i="5"/>
  <c r="G1403" i="5"/>
  <c r="F1403" i="5"/>
  <c r="AD1402" i="5"/>
  <c r="AC1402" i="5"/>
  <c r="X1402" i="5"/>
  <c r="T1402" i="5"/>
  <c r="S1402" i="5"/>
  <c r="R1402" i="5"/>
  <c r="J1402" i="5"/>
  <c r="I1402" i="5"/>
  <c r="H1402" i="5"/>
  <c r="G1402" i="5"/>
  <c r="F1402" i="5"/>
  <c r="AD1401" i="5"/>
  <c r="AC1401" i="5"/>
  <c r="X1401" i="5"/>
  <c r="T1401" i="5"/>
  <c r="S1401" i="5"/>
  <c r="R1401" i="5"/>
  <c r="J1401" i="5"/>
  <c r="I1401" i="5"/>
  <c r="H1401" i="5"/>
  <c r="G1401" i="5"/>
  <c r="F1401" i="5"/>
  <c r="AD1400" i="5"/>
  <c r="AC1400" i="5"/>
  <c r="X1400" i="5"/>
  <c r="T1400" i="5"/>
  <c r="S1400" i="5"/>
  <c r="R1400" i="5"/>
  <c r="J1400" i="5"/>
  <c r="I1400" i="5"/>
  <c r="H1400" i="5"/>
  <c r="G1400" i="5"/>
  <c r="F1400" i="5"/>
  <c r="AD1399" i="5"/>
  <c r="AC1399" i="5"/>
  <c r="X1399" i="5"/>
  <c r="T1399" i="5"/>
  <c r="S1399" i="5"/>
  <c r="R1399" i="5"/>
  <c r="J1399" i="5"/>
  <c r="I1399" i="5"/>
  <c r="H1399" i="5"/>
  <c r="G1399" i="5"/>
  <c r="F1399" i="5"/>
  <c r="AD1398" i="5"/>
  <c r="AC1398" i="5"/>
  <c r="X1398" i="5"/>
  <c r="T1398" i="5"/>
  <c r="S1398" i="5"/>
  <c r="R1398" i="5"/>
  <c r="J1398" i="5"/>
  <c r="I1398" i="5"/>
  <c r="H1398" i="5"/>
  <c r="G1398" i="5"/>
  <c r="F1398" i="5"/>
  <c r="AD1397" i="5"/>
  <c r="AC1397" i="5"/>
  <c r="X1397" i="5"/>
  <c r="T1397" i="5"/>
  <c r="S1397" i="5"/>
  <c r="R1397" i="5"/>
  <c r="J1397" i="5"/>
  <c r="I1397" i="5"/>
  <c r="H1397" i="5"/>
  <c r="G1397" i="5"/>
  <c r="F1397" i="5"/>
  <c r="AD1396" i="5"/>
  <c r="AC1396" i="5"/>
  <c r="X1396" i="5"/>
  <c r="T1396" i="5"/>
  <c r="S1396" i="5"/>
  <c r="R1396" i="5"/>
  <c r="J1396" i="5"/>
  <c r="I1396" i="5"/>
  <c r="H1396" i="5"/>
  <c r="G1396" i="5"/>
  <c r="F1396" i="5"/>
  <c r="AD1395" i="5"/>
  <c r="AC1395" i="5"/>
  <c r="X1395" i="5"/>
  <c r="T1395" i="5"/>
  <c r="S1395" i="5"/>
  <c r="R1395" i="5"/>
  <c r="J1395" i="5"/>
  <c r="I1395" i="5"/>
  <c r="H1395" i="5"/>
  <c r="G1395" i="5"/>
  <c r="F1395" i="5"/>
  <c r="AD1394" i="5"/>
  <c r="AC1394" i="5"/>
  <c r="X1394" i="5"/>
  <c r="T1394" i="5"/>
  <c r="S1394" i="5"/>
  <c r="R1394" i="5"/>
  <c r="J1394" i="5"/>
  <c r="I1394" i="5"/>
  <c r="H1394" i="5"/>
  <c r="G1394" i="5"/>
  <c r="F1394" i="5"/>
  <c r="AD1393" i="5"/>
  <c r="AC1393" i="5"/>
  <c r="X1393" i="5"/>
  <c r="T1393" i="5"/>
  <c r="S1393" i="5"/>
  <c r="R1393" i="5"/>
  <c r="J1393" i="5"/>
  <c r="I1393" i="5"/>
  <c r="H1393" i="5"/>
  <c r="G1393" i="5"/>
  <c r="F1393" i="5"/>
  <c r="AD1392" i="5"/>
  <c r="AC1392" i="5"/>
  <c r="X1392" i="5"/>
  <c r="T1392" i="5"/>
  <c r="S1392" i="5"/>
  <c r="R1392" i="5"/>
  <c r="J1392" i="5"/>
  <c r="I1392" i="5"/>
  <c r="H1392" i="5"/>
  <c r="G1392" i="5"/>
  <c r="F1392" i="5"/>
  <c r="AD1391" i="5"/>
  <c r="AC1391" i="5"/>
  <c r="X1391" i="5"/>
  <c r="T1391" i="5"/>
  <c r="S1391" i="5"/>
  <c r="R1391" i="5"/>
  <c r="J1391" i="5"/>
  <c r="I1391" i="5"/>
  <c r="H1391" i="5"/>
  <c r="G1391" i="5"/>
  <c r="F1391" i="5"/>
  <c r="AD1390" i="5"/>
  <c r="AC1390" i="5"/>
  <c r="X1390" i="5"/>
  <c r="T1390" i="5"/>
  <c r="S1390" i="5"/>
  <c r="R1390" i="5"/>
  <c r="J1390" i="5"/>
  <c r="I1390" i="5"/>
  <c r="H1390" i="5"/>
  <c r="G1390" i="5"/>
  <c r="F1390" i="5"/>
  <c r="AD1389" i="5"/>
  <c r="AC1389" i="5"/>
  <c r="X1389" i="5"/>
  <c r="T1389" i="5"/>
  <c r="S1389" i="5"/>
  <c r="R1389" i="5"/>
  <c r="J1389" i="5"/>
  <c r="I1389" i="5"/>
  <c r="H1389" i="5"/>
  <c r="G1389" i="5"/>
  <c r="F1389" i="5"/>
  <c r="AD1388" i="5"/>
  <c r="AC1388" i="5"/>
  <c r="X1388" i="5"/>
  <c r="T1388" i="5"/>
  <c r="S1388" i="5"/>
  <c r="R1388" i="5"/>
  <c r="J1388" i="5"/>
  <c r="I1388" i="5"/>
  <c r="H1388" i="5"/>
  <c r="G1388" i="5"/>
  <c r="F1388" i="5"/>
  <c r="AD1387" i="5"/>
  <c r="AC1387" i="5"/>
  <c r="X1387" i="5"/>
  <c r="T1387" i="5"/>
  <c r="S1387" i="5"/>
  <c r="R1387" i="5"/>
  <c r="J1387" i="5"/>
  <c r="I1387" i="5"/>
  <c r="H1387" i="5"/>
  <c r="G1387" i="5"/>
  <c r="F1387" i="5"/>
  <c r="AD1386" i="5"/>
  <c r="AC1386" i="5"/>
  <c r="X1386" i="5"/>
  <c r="T1386" i="5"/>
  <c r="S1386" i="5"/>
  <c r="R1386" i="5"/>
  <c r="J1386" i="5"/>
  <c r="I1386" i="5"/>
  <c r="H1386" i="5"/>
  <c r="G1386" i="5"/>
  <c r="F1386" i="5"/>
  <c r="AD1385" i="5"/>
  <c r="AC1385" i="5"/>
  <c r="X1385" i="5"/>
  <c r="T1385" i="5"/>
  <c r="S1385" i="5"/>
  <c r="R1385" i="5"/>
  <c r="J1385" i="5"/>
  <c r="I1385" i="5"/>
  <c r="H1385" i="5"/>
  <c r="G1385" i="5"/>
  <c r="F1385" i="5"/>
  <c r="AD1384" i="5"/>
  <c r="AC1384" i="5"/>
  <c r="X1384" i="5"/>
  <c r="T1384" i="5"/>
  <c r="S1384" i="5"/>
  <c r="R1384" i="5"/>
  <c r="J1384" i="5"/>
  <c r="I1384" i="5"/>
  <c r="H1384" i="5"/>
  <c r="G1384" i="5"/>
  <c r="F1384" i="5"/>
  <c r="AD1383" i="5"/>
  <c r="AC1383" i="5"/>
  <c r="X1383" i="5"/>
  <c r="T1383" i="5"/>
  <c r="S1383" i="5"/>
  <c r="R1383" i="5"/>
  <c r="J1383" i="5"/>
  <c r="I1383" i="5"/>
  <c r="H1383" i="5"/>
  <c r="G1383" i="5"/>
  <c r="F1383" i="5"/>
  <c r="AD1382" i="5"/>
  <c r="AC1382" i="5"/>
  <c r="X1382" i="5"/>
  <c r="T1382" i="5"/>
  <c r="S1382" i="5"/>
  <c r="R1382" i="5"/>
  <c r="J1382" i="5"/>
  <c r="I1382" i="5"/>
  <c r="H1382" i="5"/>
  <c r="G1382" i="5"/>
  <c r="F1382" i="5"/>
  <c r="AD1381" i="5"/>
  <c r="AC1381" i="5"/>
  <c r="X1381" i="5"/>
  <c r="T1381" i="5"/>
  <c r="S1381" i="5"/>
  <c r="R1381" i="5"/>
  <c r="J1381" i="5"/>
  <c r="I1381" i="5"/>
  <c r="H1381" i="5"/>
  <c r="G1381" i="5"/>
  <c r="F1381" i="5"/>
  <c r="AD1380" i="5"/>
  <c r="AC1380" i="5"/>
  <c r="X1380" i="5"/>
  <c r="T1380" i="5"/>
  <c r="S1380" i="5"/>
  <c r="R1380" i="5"/>
  <c r="J1380" i="5"/>
  <c r="I1380" i="5"/>
  <c r="H1380" i="5"/>
  <c r="G1380" i="5"/>
  <c r="F1380" i="5"/>
  <c r="AD1379" i="5"/>
  <c r="AC1379" i="5"/>
  <c r="X1379" i="5"/>
  <c r="T1379" i="5"/>
  <c r="S1379" i="5"/>
  <c r="R1379" i="5"/>
  <c r="J1379" i="5"/>
  <c r="I1379" i="5"/>
  <c r="H1379" i="5"/>
  <c r="G1379" i="5"/>
  <c r="F1379" i="5"/>
  <c r="AD1378" i="5"/>
  <c r="AC1378" i="5"/>
  <c r="X1378" i="5"/>
  <c r="T1378" i="5"/>
  <c r="S1378" i="5"/>
  <c r="R1378" i="5"/>
  <c r="J1378" i="5"/>
  <c r="I1378" i="5"/>
  <c r="H1378" i="5"/>
  <c r="G1378" i="5"/>
  <c r="F1378" i="5"/>
  <c r="AD1377" i="5"/>
  <c r="AC1377" i="5"/>
  <c r="X1377" i="5"/>
  <c r="T1377" i="5"/>
  <c r="S1377" i="5"/>
  <c r="R1377" i="5"/>
  <c r="J1377" i="5"/>
  <c r="I1377" i="5"/>
  <c r="H1377" i="5"/>
  <c r="G1377" i="5"/>
  <c r="F1377" i="5"/>
  <c r="AD1376" i="5"/>
  <c r="AC1376" i="5"/>
  <c r="X1376" i="5"/>
  <c r="T1376" i="5"/>
  <c r="S1376" i="5"/>
  <c r="R1376" i="5"/>
  <c r="J1376" i="5"/>
  <c r="I1376" i="5"/>
  <c r="H1376" i="5"/>
  <c r="G1376" i="5"/>
  <c r="F1376" i="5"/>
  <c r="AD1375" i="5"/>
  <c r="AC1375" i="5"/>
  <c r="X1375" i="5"/>
  <c r="T1375" i="5"/>
  <c r="S1375" i="5"/>
  <c r="R1375" i="5"/>
  <c r="J1375" i="5"/>
  <c r="I1375" i="5"/>
  <c r="H1375" i="5"/>
  <c r="G1375" i="5"/>
  <c r="F1375" i="5"/>
  <c r="AD1374" i="5"/>
  <c r="AC1374" i="5"/>
  <c r="X1374" i="5"/>
  <c r="T1374" i="5"/>
  <c r="S1374" i="5"/>
  <c r="R1374" i="5"/>
  <c r="J1374" i="5"/>
  <c r="I1374" i="5"/>
  <c r="H1374" i="5"/>
  <c r="G1374" i="5"/>
  <c r="F1374" i="5"/>
  <c r="AD1373" i="5"/>
  <c r="AC1373" i="5"/>
  <c r="X1373" i="5"/>
  <c r="T1373" i="5"/>
  <c r="S1373" i="5"/>
  <c r="R1373" i="5"/>
  <c r="J1373" i="5"/>
  <c r="I1373" i="5"/>
  <c r="H1373" i="5"/>
  <c r="G1373" i="5"/>
  <c r="F1373" i="5"/>
  <c r="AD1372" i="5"/>
  <c r="AC1372" i="5"/>
  <c r="X1372" i="5"/>
  <c r="T1372" i="5"/>
  <c r="S1372" i="5"/>
  <c r="R1372" i="5"/>
  <c r="J1372" i="5"/>
  <c r="I1372" i="5"/>
  <c r="H1372" i="5"/>
  <c r="G1372" i="5"/>
  <c r="F1372" i="5"/>
  <c r="AD1371" i="5"/>
  <c r="AC1371" i="5"/>
  <c r="X1371" i="5"/>
  <c r="T1371" i="5"/>
  <c r="S1371" i="5"/>
  <c r="R1371" i="5"/>
  <c r="J1371" i="5"/>
  <c r="I1371" i="5"/>
  <c r="H1371" i="5"/>
  <c r="G1371" i="5"/>
  <c r="F1371" i="5"/>
  <c r="AD1370" i="5"/>
  <c r="AC1370" i="5"/>
  <c r="X1370" i="5"/>
  <c r="T1370" i="5"/>
  <c r="S1370" i="5"/>
  <c r="R1370" i="5"/>
  <c r="J1370" i="5"/>
  <c r="I1370" i="5"/>
  <c r="H1370" i="5"/>
  <c r="G1370" i="5"/>
  <c r="F1370" i="5"/>
  <c r="AD1369" i="5"/>
  <c r="AC1369" i="5"/>
  <c r="X1369" i="5"/>
  <c r="T1369" i="5"/>
  <c r="S1369" i="5"/>
  <c r="R1369" i="5"/>
  <c r="J1369" i="5"/>
  <c r="I1369" i="5"/>
  <c r="H1369" i="5"/>
  <c r="G1369" i="5"/>
  <c r="F1369" i="5"/>
  <c r="AD1368" i="5"/>
  <c r="AC1368" i="5"/>
  <c r="X1368" i="5"/>
  <c r="T1368" i="5"/>
  <c r="S1368" i="5"/>
  <c r="R1368" i="5"/>
  <c r="J1368" i="5"/>
  <c r="I1368" i="5"/>
  <c r="H1368" i="5"/>
  <c r="G1368" i="5"/>
  <c r="F1368" i="5"/>
  <c r="AD1367" i="5"/>
  <c r="AC1367" i="5"/>
  <c r="X1367" i="5"/>
  <c r="T1367" i="5"/>
  <c r="S1367" i="5"/>
  <c r="R1367" i="5"/>
  <c r="J1367" i="5"/>
  <c r="I1367" i="5"/>
  <c r="H1367" i="5"/>
  <c r="G1367" i="5"/>
  <c r="F1367" i="5"/>
  <c r="AD1366" i="5"/>
  <c r="AC1366" i="5"/>
  <c r="X1366" i="5"/>
  <c r="T1366" i="5"/>
  <c r="S1366" i="5"/>
  <c r="R1366" i="5"/>
  <c r="J1366" i="5"/>
  <c r="I1366" i="5"/>
  <c r="H1366" i="5"/>
  <c r="G1366" i="5"/>
  <c r="F1366" i="5"/>
  <c r="AD1365" i="5"/>
  <c r="AC1365" i="5"/>
  <c r="X1365" i="5"/>
  <c r="T1365" i="5"/>
  <c r="S1365" i="5"/>
  <c r="R1365" i="5"/>
  <c r="J1365" i="5"/>
  <c r="I1365" i="5"/>
  <c r="H1365" i="5"/>
  <c r="G1365" i="5"/>
  <c r="F1365" i="5"/>
  <c r="AD1364" i="5"/>
  <c r="AC1364" i="5"/>
  <c r="X1364" i="5"/>
  <c r="T1364" i="5"/>
  <c r="S1364" i="5"/>
  <c r="R1364" i="5"/>
  <c r="J1364" i="5"/>
  <c r="I1364" i="5"/>
  <c r="H1364" i="5"/>
  <c r="G1364" i="5"/>
  <c r="F1364" i="5"/>
  <c r="AD1363" i="5"/>
  <c r="AC1363" i="5"/>
  <c r="X1363" i="5"/>
  <c r="T1363" i="5"/>
  <c r="S1363" i="5"/>
  <c r="R1363" i="5"/>
  <c r="J1363" i="5"/>
  <c r="I1363" i="5"/>
  <c r="H1363" i="5"/>
  <c r="G1363" i="5"/>
  <c r="F1363" i="5"/>
  <c r="AD1362" i="5"/>
  <c r="AC1362" i="5"/>
  <c r="X1362" i="5"/>
  <c r="T1362" i="5"/>
  <c r="S1362" i="5"/>
  <c r="R1362" i="5"/>
  <c r="J1362" i="5"/>
  <c r="I1362" i="5"/>
  <c r="H1362" i="5"/>
  <c r="G1362" i="5"/>
  <c r="F1362" i="5"/>
  <c r="AD1361" i="5"/>
  <c r="AC1361" i="5"/>
  <c r="X1361" i="5"/>
  <c r="T1361" i="5"/>
  <c r="S1361" i="5"/>
  <c r="R1361" i="5"/>
  <c r="J1361" i="5"/>
  <c r="I1361" i="5"/>
  <c r="H1361" i="5"/>
  <c r="G1361" i="5"/>
  <c r="F1361" i="5"/>
  <c r="AD1360" i="5"/>
  <c r="AC1360" i="5"/>
  <c r="X1360" i="5"/>
  <c r="T1360" i="5"/>
  <c r="S1360" i="5"/>
  <c r="R1360" i="5"/>
  <c r="J1360" i="5"/>
  <c r="I1360" i="5"/>
  <c r="H1360" i="5"/>
  <c r="G1360" i="5"/>
  <c r="F1360" i="5"/>
  <c r="AD1359" i="5"/>
  <c r="AC1359" i="5"/>
  <c r="X1359" i="5"/>
  <c r="T1359" i="5"/>
  <c r="S1359" i="5"/>
  <c r="R1359" i="5"/>
  <c r="J1359" i="5"/>
  <c r="I1359" i="5"/>
  <c r="H1359" i="5"/>
  <c r="G1359" i="5"/>
  <c r="F1359" i="5"/>
  <c r="AD1358" i="5"/>
  <c r="AC1358" i="5"/>
  <c r="X1358" i="5"/>
  <c r="T1358" i="5"/>
  <c r="S1358" i="5"/>
  <c r="R1358" i="5"/>
  <c r="J1358" i="5"/>
  <c r="I1358" i="5"/>
  <c r="H1358" i="5"/>
  <c r="G1358" i="5"/>
  <c r="F1358" i="5"/>
  <c r="AD1357" i="5"/>
  <c r="AC1357" i="5"/>
  <c r="X1357" i="5"/>
  <c r="T1357" i="5"/>
  <c r="S1357" i="5"/>
  <c r="R1357" i="5"/>
  <c r="J1357" i="5"/>
  <c r="I1357" i="5"/>
  <c r="H1357" i="5"/>
  <c r="G1357" i="5"/>
  <c r="F1357" i="5"/>
  <c r="AD1356" i="5"/>
  <c r="AC1356" i="5"/>
  <c r="X1356" i="5"/>
  <c r="T1356" i="5"/>
  <c r="S1356" i="5"/>
  <c r="R1356" i="5"/>
  <c r="J1356" i="5"/>
  <c r="I1356" i="5"/>
  <c r="H1356" i="5"/>
  <c r="G1356" i="5"/>
  <c r="F1356" i="5"/>
  <c r="AD1355" i="5"/>
  <c r="AC1355" i="5"/>
  <c r="X1355" i="5"/>
  <c r="T1355" i="5"/>
  <c r="S1355" i="5"/>
  <c r="R1355" i="5"/>
  <c r="J1355" i="5"/>
  <c r="I1355" i="5"/>
  <c r="H1355" i="5"/>
  <c r="G1355" i="5"/>
  <c r="F1355" i="5"/>
  <c r="AD1354" i="5"/>
  <c r="AC1354" i="5"/>
  <c r="X1354" i="5"/>
  <c r="T1354" i="5"/>
  <c r="S1354" i="5"/>
  <c r="R1354" i="5"/>
  <c r="J1354" i="5"/>
  <c r="I1354" i="5"/>
  <c r="H1354" i="5"/>
  <c r="G1354" i="5"/>
  <c r="F1354" i="5"/>
  <c r="AD1353" i="5"/>
  <c r="AC1353" i="5"/>
  <c r="X1353" i="5"/>
  <c r="T1353" i="5"/>
  <c r="S1353" i="5"/>
  <c r="R1353" i="5"/>
  <c r="J1353" i="5"/>
  <c r="I1353" i="5"/>
  <c r="H1353" i="5"/>
  <c r="G1353" i="5"/>
  <c r="F1353" i="5"/>
  <c r="AD1352" i="5"/>
  <c r="AC1352" i="5"/>
  <c r="X1352" i="5"/>
  <c r="T1352" i="5"/>
  <c r="S1352" i="5"/>
  <c r="R1352" i="5"/>
  <c r="J1352" i="5"/>
  <c r="I1352" i="5"/>
  <c r="H1352" i="5"/>
  <c r="G1352" i="5"/>
  <c r="F1352" i="5"/>
  <c r="AD1351" i="5"/>
  <c r="AC1351" i="5"/>
  <c r="X1351" i="5"/>
  <c r="T1351" i="5"/>
  <c r="S1351" i="5"/>
  <c r="R1351" i="5"/>
  <c r="J1351" i="5"/>
  <c r="I1351" i="5"/>
  <c r="H1351" i="5"/>
  <c r="G1351" i="5"/>
  <c r="F1351" i="5"/>
  <c r="AD1350" i="5"/>
  <c r="AC1350" i="5"/>
  <c r="X1350" i="5"/>
  <c r="T1350" i="5"/>
  <c r="S1350" i="5"/>
  <c r="R1350" i="5"/>
  <c r="J1350" i="5"/>
  <c r="I1350" i="5"/>
  <c r="H1350" i="5"/>
  <c r="G1350" i="5"/>
  <c r="F1350" i="5"/>
  <c r="AD1349" i="5"/>
  <c r="AC1349" i="5"/>
  <c r="X1349" i="5"/>
  <c r="T1349" i="5"/>
  <c r="S1349" i="5"/>
  <c r="R1349" i="5"/>
  <c r="J1349" i="5"/>
  <c r="I1349" i="5"/>
  <c r="H1349" i="5"/>
  <c r="G1349" i="5"/>
  <c r="F1349" i="5"/>
  <c r="AD1348" i="5"/>
  <c r="AC1348" i="5"/>
  <c r="X1348" i="5"/>
  <c r="T1348" i="5"/>
  <c r="S1348" i="5"/>
  <c r="R1348" i="5"/>
  <c r="J1348" i="5"/>
  <c r="I1348" i="5"/>
  <c r="H1348" i="5"/>
  <c r="G1348" i="5"/>
  <c r="F1348" i="5"/>
  <c r="AD1347" i="5"/>
  <c r="AC1347" i="5"/>
  <c r="X1347" i="5"/>
  <c r="T1347" i="5"/>
  <c r="S1347" i="5"/>
  <c r="R1347" i="5"/>
  <c r="J1347" i="5"/>
  <c r="I1347" i="5"/>
  <c r="H1347" i="5"/>
  <c r="G1347" i="5"/>
  <c r="F1347" i="5"/>
  <c r="AD1346" i="5"/>
  <c r="AC1346" i="5"/>
  <c r="X1346" i="5"/>
  <c r="T1346" i="5"/>
  <c r="S1346" i="5"/>
  <c r="R1346" i="5"/>
  <c r="J1346" i="5"/>
  <c r="I1346" i="5"/>
  <c r="H1346" i="5"/>
  <c r="G1346" i="5"/>
  <c r="F1346" i="5"/>
  <c r="AD1345" i="5"/>
  <c r="AC1345" i="5"/>
  <c r="X1345" i="5"/>
  <c r="T1345" i="5"/>
  <c r="S1345" i="5"/>
  <c r="R1345" i="5"/>
  <c r="J1345" i="5"/>
  <c r="I1345" i="5"/>
  <c r="H1345" i="5"/>
  <c r="G1345" i="5"/>
  <c r="F1345" i="5"/>
  <c r="AD1344" i="5"/>
  <c r="AC1344" i="5"/>
  <c r="X1344" i="5"/>
  <c r="T1344" i="5"/>
  <c r="S1344" i="5"/>
  <c r="R1344" i="5"/>
  <c r="J1344" i="5"/>
  <c r="I1344" i="5"/>
  <c r="H1344" i="5"/>
  <c r="G1344" i="5"/>
  <c r="F1344" i="5"/>
  <c r="AD1343" i="5"/>
  <c r="AC1343" i="5"/>
  <c r="X1343" i="5"/>
  <c r="T1343" i="5"/>
  <c r="S1343" i="5"/>
  <c r="R1343" i="5"/>
  <c r="J1343" i="5"/>
  <c r="I1343" i="5"/>
  <c r="H1343" i="5"/>
  <c r="G1343" i="5"/>
  <c r="F1343" i="5"/>
  <c r="AD1342" i="5"/>
  <c r="AC1342" i="5"/>
  <c r="X1342" i="5"/>
  <c r="T1342" i="5"/>
  <c r="S1342" i="5"/>
  <c r="R1342" i="5"/>
  <c r="J1342" i="5"/>
  <c r="I1342" i="5"/>
  <c r="H1342" i="5"/>
  <c r="G1342" i="5"/>
  <c r="F1342" i="5"/>
  <c r="AD1341" i="5"/>
  <c r="AC1341" i="5"/>
  <c r="X1341" i="5"/>
  <c r="T1341" i="5"/>
  <c r="S1341" i="5"/>
  <c r="R1341" i="5"/>
  <c r="J1341" i="5"/>
  <c r="I1341" i="5"/>
  <c r="H1341" i="5"/>
  <c r="G1341" i="5"/>
  <c r="F1341" i="5"/>
  <c r="AD1340" i="5"/>
  <c r="AC1340" i="5"/>
  <c r="X1340" i="5"/>
  <c r="T1340" i="5"/>
  <c r="S1340" i="5"/>
  <c r="R1340" i="5"/>
  <c r="J1340" i="5"/>
  <c r="I1340" i="5"/>
  <c r="H1340" i="5"/>
  <c r="G1340" i="5"/>
  <c r="F1340" i="5"/>
  <c r="AD1339" i="5"/>
  <c r="AC1339" i="5"/>
  <c r="X1339" i="5"/>
  <c r="T1339" i="5"/>
  <c r="S1339" i="5"/>
  <c r="R1339" i="5"/>
  <c r="J1339" i="5"/>
  <c r="I1339" i="5"/>
  <c r="H1339" i="5"/>
  <c r="G1339" i="5"/>
  <c r="F1339" i="5"/>
  <c r="AD1338" i="5"/>
  <c r="AC1338" i="5"/>
  <c r="X1338" i="5"/>
  <c r="T1338" i="5"/>
  <c r="S1338" i="5"/>
  <c r="R1338" i="5"/>
  <c r="J1338" i="5"/>
  <c r="I1338" i="5"/>
  <c r="H1338" i="5"/>
  <c r="G1338" i="5"/>
  <c r="F1338" i="5"/>
  <c r="AD1337" i="5"/>
  <c r="AC1337" i="5"/>
  <c r="X1337" i="5"/>
  <c r="T1337" i="5"/>
  <c r="S1337" i="5"/>
  <c r="R1337" i="5"/>
  <c r="J1337" i="5"/>
  <c r="I1337" i="5"/>
  <c r="H1337" i="5"/>
  <c r="G1337" i="5"/>
  <c r="F1337" i="5"/>
  <c r="AD1336" i="5"/>
  <c r="AC1336" i="5"/>
  <c r="X1336" i="5"/>
  <c r="T1336" i="5"/>
  <c r="S1336" i="5"/>
  <c r="R1336" i="5"/>
  <c r="J1336" i="5"/>
  <c r="I1336" i="5"/>
  <c r="H1336" i="5"/>
  <c r="G1336" i="5"/>
  <c r="F1336" i="5"/>
  <c r="AD1335" i="5"/>
  <c r="AC1335" i="5"/>
  <c r="X1335" i="5"/>
  <c r="T1335" i="5"/>
  <c r="S1335" i="5"/>
  <c r="R1335" i="5"/>
  <c r="J1335" i="5"/>
  <c r="I1335" i="5"/>
  <c r="H1335" i="5"/>
  <c r="G1335" i="5"/>
  <c r="F1335" i="5"/>
  <c r="AD1334" i="5"/>
  <c r="AC1334" i="5"/>
  <c r="X1334" i="5"/>
  <c r="T1334" i="5"/>
  <c r="S1334" i="5"/>
  <c r="R1334" i="5"/>
  <c r="J1334" i="5"/>
  <c r="I1334" i="5"/>
  <c r="H1334" i="5"/>
  <c r="G1334" i="5"/>
  <c r="F1334" i="5"/>
  <c r="AD1333" i="5"/>
  <c r="AC1333" i="5"/>
  <c r="X1333" i="5"/>
  <c r="T1333" i="5"/>
  <c r="S1333" i="5"/>
  <c r="R1333" i="5"/>
  <c r="J1333" i="5"/>
  <c r="I1333" i="5"/>
  <c r="H1333" i="5"/>
  <c r="G1333" i="5"/>
  <c r="F1333" i="5"/>
  <c r="AD1332" i="5"/>
  <c r="AC1332" i="5"/>
  <c r="X1332" i="5"/>
  <c r="T1332" i="5"/>
  <c r="S1332" i="5"/>
  <c r="R1332" i="5"/>
  <c r="J1332" i="5"/>
  <c r="I1332" i="5"/>
  <c r="H1332" i="5"/>
  <c r="G1332" i="5"/>
  <c r="F1332" i="5"/>
  <c r="AD1331" i="5"/>
  <c r="AC1331" i="5"/>
  <c r="X1331" i="5"/>
  <c r="T1331" i="5"/>
  <c r="S1331" i="5"/>
  <c r="R1331" i="5"/>
  <c r="J1331" i="5"/>
  <c r="I1331" i="5"/>
  <c r="H1331" i="5"/>
  <c r="G1331" i="5"/>
  <c r="F1331" i="5"/>
  <c r="AD1330" i="5"/>
  <c r="AC1330" i="5"/>
  <c r="X1330" i="5"/>
  <c r="T1330" i="5"/>
  <c r="S1330" i="5"/>
  <c r="R1330" i="5"/>
  <c r="J1330" i="5"/>
  <c r="I1330" i="5"/>
  <c r="H1330" i="5"/>
  <c r="G1330" i="5"/>
  <c r="F1330" i="5"/>
  <c r="AD1329" i="5"/>
  <c r="AC1329" i="5"/>
  <c r="X1329" i="5"/>
  <c r="T1329" i="5"/>
  <c r="S1329" i="5"/>
  <c r="R1329" i="5"/>
  <c r="J1329" i="5"/>
  <c r="I1329" i="5"/>
  <c r="H1329" i="5"/>
  <c r="G1329" i="5"/>
  <c r="F1329" i="5"/>
  <c r="AD1328" i="5"/>
  <c r="AC1328" i="5"/>
  <c r="X1328" i="5"/>
  <c r="T1328" i="5"/>
  <c r="S1328" i="5"/>
  <c r="R1328" i="5"/>
  <c r="J1328" i="5"/>
  <c r="I1328" i="5"/>
  <c r="H1328" i="5"/>
  <c r="G1328" i="5"/>
  <c r="F1328" i="5"/>
  <c r="AD1327" i="5"/>
  <c r="AC1327" i="5"/>
  <c r="X1327" i="5"/>
  <c r="T1327" i="5"/>
  <c r="S1327" i="5"/>
  <c r="R1327" i="5"/>
  <c r="J1327" i="5"/>
  <c r="I1327" i="5"/>
  <c r="H1327" i="5"/>
  <c r="G1327" i="5"/>
  <c r="F1327" i="5"/>
  <c r="AD1326" i="5"/>
  <c r="AC1326" i="5"/>
  <c r="X1326" i="5"/>
  <c r="T1326" i="5"/>
  <c r="S1326" i="5"/>
  <c r="R1326" i="5"/>
  <c r="J1326" i="5"/>
  <c r="I1326" i="5"/>
  <c r="H1326" i="5"/>
  <c r="G1326" i="5"/>
  <c r="F1326" i="5"/>
  <c r="AD1325" i="5"/>
  <c r="AC1325" i="5"/>
  <c r="X1325" i="5"/>
  <c r="T1325" i="5"/>
  <c r="S1325" i="5"/>
  <c r="R1325" i="5"/>
  <c r="J1325" i="5"/>
  <c r="I1325" i="5"/>
  <c r="H1325" i="5"/>
  <c r="G1325" i="5"/>
  <c r="F1325" i="5"/>
  <c r="AD1324" i="5"/>
  <c r="AC1324" i="5"/>
  <c r="X1324" i="5"/>
  <c r="T1324" i="5"/>
  <c r="S1324" i="5"/>
  <c r="R1324" i="5"/>
  <c r="J1324" i="5"/>
  <c r="I1324" i="5"/>
  <c r="H1324" i="5"/>
  <c r="G1324" i="5"/>
  <c r="F1324" i="5"/>
  <c r="AD1323" i="5"/>
  <c r="AC1323" i="5"/>
  <c r="X1323" i="5"/>
  <c r="T1323" i="5"/>
  <c r="S1323" i="5"/>
  <c r="R1323" i="5"/>
  <c r="J1323" i="5"/>
  <c r="I1323" i="5"/>
  <c r="H1323" i="5"/>
  <c r="G1323" i="5"/>
  <c r="F1323" i="5"/>
  <c r="AD1322" i="5"/>
  <c r="AC1322" i="5"/>
  <c r="X1322" i="5"/>
  <c r="T1322" i="5"/>
  <c r="S1322" i="5"/>
  <c r="R1322" i="5"/>
  <c r="J1322" i="5"/>
  <c r="I1322" i="5"/>
  <c r="H1322" i="5"/>
  <c r="G1322" i="5"/>
  <c r="F1322" i="5"/>
  <c r="AD1321" i="5"/>
  <c r="AC1321" i="5"/>
  <c r="X1321" i="5"/>
  <c r="T1321" i="5"/>
  <c r="S1321" i="5"/>
  <c r="R1321" i="5"/>
  <c r="J1321" i="5"/>
  <c r="I1321" i="5"/>
  <c r="H1321" i="5"/>
  <c r="G1321" i="5"/>
  <c r="F1321" i="5"/>
  <c r="AD1320" i="5"/>
  <c r="AC1320" i="5"/>
  <c r="X1320" i="5"/>
  <c r="T1320" i="5"/>
  <c r="S1320" i="5"/>
  <c r="R1320" i="5"/>
  <c r="J1320" i="5"/>
  <c r="I1320" i="5"/>
  <c r="H1320" i="5"/>
  <c r="G1320" i="5"/>
  <c r="F1320" i="5"/>
  <c r="AD1319" i="5"/>
  <c r="AC1319" i="5"/>
  <c r="X1319" i="5"/>
  <c r="T1319" i="5"/>
  <c r="S1319" i="5"/>
  <c r="R1319" i="5"/>
  <c r="J1319" i="5"/>
  <c r="I1319" i="5"/>
  <c r="H1319" i="5"/>
  <c r="G1319" i="5"/>
  <c r="F1319" i="5"/>
  <c r="AD1318" i="5"/>
  <c r="AC1318" i="5"/>
  <c r="X1318" i="5"/>
  <c r="T1318" i="5"/>
  <c r="S1318" i="5"/>
  <c r="R1318" i="5"/>
  <c r="J1318" i="5"/>
  <c r="I1318" i="5"/>
  <c r="H1318" i="5"/>
  <c r="G1318" i="5"/>
  <c r="F1318" i="5"/>
  <c r="AD1317" i="5"/>
  <c r="AC1317" i="5"/>
  <c r="X1317" i="5"/>
  <c r="T1317" i="5"/>
  <c r="S1317" i="5"/>
  <c r="R1317" i="5"/>
  <c r="J1317" i="5"/>
  <c r="I1317" i="5"/>
  <c r="H1317" i="5"/>
  <c r="G1317" i="5"/>
  <c r="F1317" i="5"/>
  <c r="AD1316" i="5"/>
  <c r="AC1316" i="5"/>
  <c r="X1316" i="5"/>
  <c r="T1316" i="5"/>
  <c r="S1316" i="5"/>
  <c r="R1316" i="5"/>
  <c r="J1316" i="5"/>
  <c r="I1316" i="5"/>
  <c r="H1316" i="5"/>
  <c r="G1316" i="5"/>
  <c r="F1316" i="5"/>
  <c r="AD1315" i="5"/>
  <c r="AC1315" i="5"/>
  <c r="X1315" i="5"/>
  <c r="T1315" i="5"/>
  <c r="S1315" i="5"/>
  <c r="R1315" i="5"/>
  <c r="J1315" i="5"/>
  <c r="I1315" i="5"/>
  <c r="H1315" i="5"/>
  <c r="G1315" i="5"/>
  <c r="F1315" i="5"/>
  <c r="AD1314" i="5"/>
  <c r="AC1314" i="5"/>
  <c r="X1314" i="5"/>
  <c r="T1314" i="5"/>
  <c r="S1314" i="5"/>
  <c r="R1314" i="5"/>
  <c r="J1314" i="5"/>
  <c r="I1314" i="5"/>
  <c r="H1314" i="5"/>
  <c r="G1314" i="5"/>
  <c r="F1314" i="5"/>
  <c r="AD1313" i="5"/>
  <c r="AC1313" i="5"/>
  <c r="X1313" i="5"/>
  <c r="T1313" i="5"/>
  <c r="S1313" i="5"/>
  <c r="R1313" i="5"/>
  <c r="J1313" i="5"/>
  <c r="I1313" i="5"/>
  <c r="H1313" i="5"/>
  <c r="G1313" i="5"/>
  <c r="F1313" i="5"/>
  <c r="AD1312" i="5"/>
  <c r="AC1312" i="5"/>
  <c r="X1312" i="5"/>
  <c r="T1312" i="5"/>
  <c r="S1312" i="5"/>
  <c r="R1312" i="5"/>
  <c r="J1312" i="5"/>
  <c r="I1312" i="5"/>
  <c r="H1312" i="5"/>
  <c r="G1312" i="5"/>
  <c r="F1312" i="5"/>
  <c r="AD1311" i="5"/>
  <c r="AC1311" i="5"/>
  <c r="X1311" i="5"/>
  <c r="T1311" i="5"/>
  <c r="S1311" i="5"/>
  <c r="R1311" i="5"/>
  <c r="J1311" i="5"/>
  <c r="I1311" i="5"/>
  <c r="H1311" i="5"/>
  <c r="G1311" i="5"/>
  <c r="F1311" i="5"/>
  <c r="AD1310" i="5"/>
  <c r="AC1310" i="5"/>
  <c r="X1310" i="5"/>
  <c r="T1310" i="5"/>
  <c r="S1310" i="5"/>
  <c r="R1310" i="5"/>
  <c r="J1310" i="5"/>
  <c r="I1310" i="5"/>
  <c r="H1310" i="5"/>
  <c r="G1310" i="5"/>
  <c r="F1310" i="5"/>
  <c r="AD1309" i="5"/>
  <c r="AC1309" i="5"/>
  <c r="X1309" i="5"/>
  <c r="T1309" i="5"/>
  <c r="S1309" i="5"/>
  <c r="R1309" i="5"/>
  <c r="J1309" i="5"/>
  <c r="I1309" i="5"/>
  <c r="H1309" i="5"/>
  <c r="G1309" i="5"/>
  <c r="F1309" i="5"/>
  <c r="AD1308" i="5"/>
  <c r="AC1308" i="5"/>
  <c r="X1308" i="5"/>
  <c r="T1308" i="5"/>
  <c r="S1308" i="5"/>
  <c r="R1308" i="5"/>
  <c r="J1308" i="5"/>
  <c r="I1308" i="5"/>
  <c r="H1308" i="5"/>
  <c r="G1308" i="5"/>
  <c r="F1308" i="5"/>
  <c r="AD1307" i="5"/>
  <c r="AC1307" i="5"/>
  <c r="X1307" i="5"/>
  <c r="T1307" i="5"/>
  <c r="S1307" i="5"/>
  <c r="R1307" i="5"/>
  <c r="J1307" i="5"/>
  <c r="I1307" i="5"/>
  <c r="H1307" i="5"/>
  <c r="G1307" i="5"/>
  <c r="F1307" i="5"/>
  <c r="AD1306" i="5"/>
  <c r="AC1306" i="5"/>
  <c r="X1306" i="5"/>
  <c r="T1306" i="5"/>
  <c r="S1306" i="5"/>
  <c r="R1306" i="5"/>
  <c r="J1306" i="5"/>
  <c r="I1306" i="5"/>
  <c r="H1306" i="5"/>
  <c r="G1306" i="5"/>
  <c r="F1306" i="5"/>
  <c r="AD1305" i="5"/>
  <c r="AC1305" i="5"/>
  <c r="X1305" i="5"/>
  <c r="T1305" i="5"/>
  <c r="S1305" i="5"/>
  <c r="R1305" i="5"/>
  <c r="J1305" i="5"/>
  <c r="I1305" i="5"/>
  <c r="H1305" i="5"/>
  <c r="G1305" i="5"/>
  <c r="F1305" i="5"/>
  <c r="AD1304" i="5"/>
  <c r="AC1304" i="5"/>
  <c r="X1304" i="5"/>
  <c r="T1304" i="5"/>
  <c r="S1304" i="5"/>
  <c r="R1304" i="5"/>
  <c r="J1304" i="5"/>
  <c r="I1304" i="5"/>
  <c r="H1304" i="5"/>
  <c r="G1304" i="5"/>
  <c r="F1304" i="5"/>
  <c r="AD1303" i="5"/>
  <c r="AC1303" i="5"/>
  <c r="X1303" i="5"/>
  <c r="T1303" i="5"/>
  <c r="S1303" i="5"/>
  <c r="R1303" i="5"/>
  <c r="J1303" i="5"/>
  <c r="I1303" i="5"/>
  <c r="H1303" i="5"/>
  <c r="G1303" i="5"/>
  <c r="F1303" i="5"/>
  <c r="AD1302" i="5"/>
  <c r="AC1302" i="5"/>
  <c r="X1302" i="5"/>
  <c r="T1302" i="5"/>
  <c r="S1302" i="5"/>
  <c r="R1302" i="5"/>
  <c r="J1302" i="5"/>
  <c r="I1302" i="5"/>
  <c r="H1302" i="5"/>
  <c r="G1302" i="5"/>
  <c r="F1302" i="5"/>
  <c r="AD1301" i="5"/>
  <c r="AC1301" i="5"/>
  <c r="X1301" i="5"/>
  <c r="T1301" i="5"/>
  <c r="S1301" i="5"/>
  <c r="R1301" i="5"/>
  <c r="J1301" i="5"/>
  <c r="I1301" i="5"/>
  <c r="H1301" i="5"/>
  <c r="G1301" i="5"/>
  <c r="F1301" i="5"/>
  <c r="AD1300" i="5"/>
  <c r="AC1300" i="5"/>
  <c r="X1300" i="5"/>
  <c r="T1300" i="5"/>
  <c r="S1300" i="5"/>
  <c r="R1300" i="5"/>
  <c r="J1300" i="5"/>
  <c r="I1300" i="5"/>
  <c r="H1300" i="5"/>
  <c r="G1300" i="5"/>
  <c r="F1300" i="5"/>
  <c r="AD1299" i="5"/>
  <c r="AC1299" i="5"/>
  <c r="X1299" i="5"/>
  <c r="T1299" i="5"/>
  <c r="S1299" i="5"/>
  <c r="R1299" i="5"/>
  <c r="J1299" i="5"/>
  <c r="I1299" i="5"/>
  <c r="H1299" i="5"/>
  <c r="G1299" i="5"/>
  <c r="F1299" i="5"/>
  <c r="AD1298" i="5"/>
  <c r="AC1298" i="5"/>
  <c r="X1298" i="5"/>
  <c r="T1298" i="5"/>
  <c r="S1298" i="5"/>
  <c r="R1298" i="5"/>
  <c r="J1298" i="5"/>
  <c r="I1298" i="5"/>
  <c r="H1298" i="5"/>
  <c r="G1298" i="5"/>
  <c r="F1298" i="5"/>
  <c r="AD1297" i="5"/>
  <c r="AC1297" i="5"/>
  <c r="X1297" i="5"/>
  <c r="T1297" i="5"/>
  <c r="S1297" i="5"/>
  <c r="R1297" i="5"/>
  <c r="J1297" i="5"/>
  <c r="I1297" i="5"/>
  <c r="H1297" i="5"/>
  <c r="G1297" i="5"/>
  <c r="F1297" i="5"/>
  <c r="AD1296" i="5"/>
  <c r="AC1296" i="5"/>
  <c r="X1296" i="5"/>
  <c r="T1296" i="5"/>
  <c r="S1296" i="5"/>
  <c r="R1296" i="5"/>
  <c r="J1296" i="5"/>
  <c r="I1296" i="5"/>
  <c r="H1296" i="5"/>
  <c r="G1296" i="5"/>
  <c r="F1296" i="5"/>
  <c r="AD1295" i="5"/>
  <c r="AC1295" i="5"/>
  <c r="X1295" i="5"/>
  <c r="T1295" i="5"/>
  <c r="S1295" i="5"/>
  <c r="R1295" i="5"/>
  <c r="J1295" i="5"/>
  <c r="I1295" i="5"/>
  <c r="H1295" i="5"/>
  <c r="G1295" i="5"/>
  <c r="F1295" i="5"/>
  <c r="AD1294" i="5"/>
  <c r="AC1294" i="5"/>
  <c r="X1294" i="5"/>
  <c r="T1294" i="5"/>
  <c r="S1294" i="5"/>
  <c r="R1294" i="5"/>
  <c r="J1294" i="5"/>
  <c r="I1294" i="5"/>
  <c r="H1294" i="5"/>
  <c r="G1294" i="5"/>
  <c r="F1294" i="5"/>
  <c r="AD1293" i="5"/>
  <c r="AC1293" i="5"/>
  <c r="X1293" i="5"/>
  <c r="T1293" i="5"/>
  <c r="S1293" i="5"/>
  <c r="R1293" i="5"/>
  <c r="J1293" i="5"/>
  <c r="I1293" i="5"/>
  <c r="H1293" i="5"/>
  <c r="G1293" i="5"/>
  <c r="F1293" i="5"/>
  <c r="AD1292" i="5"/>
  <c r="AC1292" i="5"/>
  <c r="X1292" i="5"/>
  <c r="T1292" i="5"/>
  <c r="S1292" i="5"/>
  <c r="R1292" i="5"/>
  <c r="J1292" i="5"/>
  <c r="I1292" i="5"/>
  <c r="H1292" i="5"/>
  <c r="G1292" i="5"/>
  <c r="F1292" i="5"/>
  <c r="AD1291" i="5"/>
  <c r="AC1291" i="5"/>
  <c r="X1291" i="5"/>
  <c r="T1291" i="5"/>
  <c r="S1291" i="5"/>
  <c r="R1291" i="5"/>
  <c r="J1291" i="5"/>
  <c r="I1291" i="5"/>
  <c r="H1291" i="5"/>
  <c r="G1291" i="5"/>
  <c r="F1291" i="5"/>
  <c r="AD1290" i="5"/>
  <c r="AC1290" i="5"/>
  <c r="X1290" i="5"/>
  <c r="T1290" i="5"/>
  <c r="S1290" i="5"/>
  <c r="R1290" i="5"/>
  <c r="J1290" i="5"/>
  <c r="I1290" i="5"/>
  <c r="H1290" i="5"/>
  <c r="G1290" i="5"/>
  <c r="F1290" i="5"/>
  <c r="AD1289" i="5"/>
  <c r="AC1289" i="5"/>
  <c r="X1289" i="5"/>
  <c r="T1289" i="5"/>
  <c r="S1289" i="5"/>
  <c r="R1289" i="5"/>
  <c r="J1289" i="5"/>
  <c r="I1289" i="5"/>
  <c r="H1289" i="5"/>
  <c r="G1289" i="5"/>
  <c r="F1289" i="5"/>
  <c r="AD1288" i="5"/>
  <c r="AC1288" i="5"/>
  <c r="X1288" i="5"/>
  <c r="T1288" i="5"/>
  <c r="S1288" i="5"/>
  <c r="R1288" i="5"/>
  <c r="J1288" i="5"/>
  <c r="I1288" i="5"/>
  <c r="H1288" i="5"/>
  <c r="G1288" i="5"/>
  <c r="F1288" i="5"/>
  <c r="AD1287" i="5"/>
  <c r="AC1287" i="5"/>
  <c r="X1287" i="5"/>
  <c r="T1287" i="5"/>
  <c r="S1287" i="5"/>
  <c r="R1287" i="5"/>
  <c r="J1287" i="5"/>
  <c r="I1287" i="5"/>
  <c r="H1287" i="5"/>
  <c r="G1287" i="5"/>
  <c r="F1287" i="5"/>
  <c r="AD1286" i="5"/>
  <c r="AC1286" i="5"/>
  <c r="X1286" i="5"/>
  <c r="T1286" i="5"/>
  <c r="S1286" i="5"/>
  <c r="R1286" i="5"/>
  <c r="J1286" i="5"/>
  <c r="I1286" i="5"/>
  <c r="H1286" i="5"/>
  <c r="G1286" i="5"/>
  <c r="F1286" i="5"/>
  <c r="AD1285" i="5"/>
  <c r="AC1285" i="5"/>
  <c r="X1285" i="5"/>
  <c r="T1285" i="5"/>
  <c r="S1285" i="5"/>
  <c r="R1285" i="5"/>
  <c r="J1285" i="5"/>
  <c r="I1285" i="5"/>
  <c r="H1285" i="5"/>
  <c r="G1285" i="5"/>
  <c r="F1285" i="5"/>
  <c r="AD1284" i="5"/>
  <c r="AC1284" i="5"/>
  <c r="X1284" i="5"/>
  <c r="T1284" i="5"/>
  <c r="S1284" i="5"/>
  <c r="R1284" i="5"/>
  <c r="J1284" i="5"/>
  <c r="I1284" i="5"/>
  <c r="H1284" i="5"/>
  <c r="G1284" i="5"/>
  <c r="F1284" i="5"/>
  <c r="AD1283" i="5"/>
  <c r="AC1283" i="5"/>
  <c r="X1283" i="5"/>
  <c r="T1283" i="5"/>
  <c r="S1283" i="5"/>
  <c r="R1283" i="5"/>
  <c r="J1283" i="5"/>
  <c r="I1283" i="5"/>
  <c r="H1283" i="5"/>
  <c r="G1283" i="5"/>
  <c r="F1283" i="5"/>
  <c r="AD1282" i="5"/>
  <c r="AC1282" i="5"/>
  <c r="X1282" i="5"/>
  <c r="T1282" i="5"/>
  <c r="S1282" i="5"/>
  <c r="R1282" i="5"/>
  <c r="J1282" i="5"/>
  <c r="I1282" i="5"/>
  <c r="H1282" i="5"/>
  <c r="G1282" i="5"/>
  <c r="F1282" i="5"/>
  <c r="AD1281" i="5"/>
  <c r="AC1281" i="5"/>
  <c r="X1281" i="5"/>
  <c r="T1281" i="5"/>
  <c r="S1281" i="5"/>
  <c r="R1281" i="5"/>
  <c r="J1281" i="5"/>
  <c r="I1281" i="5"/>
  <c r="H1281" i="5"/>
  <c r="G1281" i="5"/>
  <c r="F1281" i="5"/>
  <c r="AD1280" i="5"/>
  <c r="AC1280" i="5"/>
  <c r="X1280" i="5"/>
  <c r="T1280" i="5"/>
  <c r="S1280" i="5"/>
  <c r="R1280" i="5"/>
  <c r="J1280" i="5"/>
  <c r="I1280" i="5"/>
  <c r="H1280" i="5"/>
  <c r="G1280" i="5"/>
  <c r="F1280" i="5"/>
  <c r="AD1279" i="5"/>
  <c r="AC1279" i="5"/>
  <c r="X1279" i="5"/>
  <c r="T1279" i="5"/>
  <c r="S1279" i="5"/>
  <c r="R1279" i="5"/>
  <c r="J1279" i="5"/>
  <c r="I1279" i="5"/>
  <c r="H1279" i="5"/>
  <c r="G1279" i="5"/>
  <c r="F1279" i="5"/>
  <c r="AD1278" i="5"/>
  <c r="AC1278" i="5"/>
  <c r="X1278" i="5"/>
  <c r="T1278" i="5"/>
  <c r="S1278" i="5"/>
  <c r="R1278" i="5"/>
  <c r="J1278" i="5"/>
  <c r="I1278" i="5"/>
  <c r="H1278" i="5"/>
  <c r="G1278" i="5"/>
  <c r="F1278" i="5"/>
  <c r="AD1277" i="5"/>
  <c r="AC1277" i="5"/>
  <c r="X1277" i="5"/>
  <c r="T1277" i="5"/>
  <c r="S1277" i="5"/>
  <c r="R1277" i="5"/>
  <c r="J1277" i="5"/>
  <c r="I1277" i="5"/>
  <c r="H1277" i="5"/>
  <c r="G1277" i="5"/>
  <c r="F1277" i="5"/>
  <c r="AD1276" i="5"/>
  <c r="AC1276" i="5"/>
  <c r="X1276" i="5"/>
  <c r="T1276" i="5"/>
  <c r="S1276" i="5"/>
  <c r="R1276" i="5"/>
  <c r="J1276" i="5"/>
  <c r="I1276" i="5"/>
  <c r="H1276" i="5"/>
  <c r="G1276" i="5"/>
  <c r="F1276" i="5"/>
  <c r="AD1275" i="5"/>
  <c r="AC1275" i="5"/>
  <c r="X1275" i="5"/>
  <c r="T1275" i="5"/>
  <c r="S1275" i="5"/>
  <c r="R1275" i="5"/>
  <c r="J1275" i="5"/>
  <c r="I1275" i="5"/>
  <c r="H1275" i="5"/>
  <c r="G1275" i="5"/>
  <c r="F1275" i="5"/>
  <c r="AD1274" i="5"/>
  <c r="AC1274" i="5"/>
  <c r="X1274" i="5"/>
  <c r="T1274" i="5"/>
  <c r="S1274" i="5"/>
  <c r="R1274" i="5"/>
  <c r="J1274" i="5"/>
  <c r="I1274" i="5"/>
  <c r="H1274" i="5"/>
  <c r="G1274" i="5"/>
  <c r="F1274" i="5"/>
  <c r="AD1273" i="5"/>
  <c r="AC1273" i="5"/>
  <c r="X1273" i="5"/>
  <c r="T1273" i="5"/>
  <c r="S1273" i="5"/>
  <c r="R1273" i="5"/>
  <c r="J1273" i="5"/>
  <c r="I1273" i="5"/>
  <c r="H1273" i="5"/>
  <c r="G1273" i="5"/>
  <c r="F1273" i="5"/>
  <c r="AD1272" i="5"/>
  <c r="AC1272" i="5"/>
  <c r="X1272" i="5"/>
  <c r="T1272" i="5"/>
  <c r="S1272" i="5"/>
  <c r="R1272" i="5"/>
  <c r="J1272" i="5"/>
  <c r="I1272" i="5"/>
  <c r="H1272" i="5"/>
  <c r="G1272" i="5"/>
  <c r="F1272" i="5"/>
  <c r="AD1271" i="5"/>
  <c r="AC1271" i="5"/>
  <c r="X1271" i="5"/>
  <c r="T1271" i="5"/>
  <c r="S1271" i="5"/>
  <c r="R1271" i="5"/>
  <c r="J1271" i="5"/>
  <c r="I1271" i="5"/>
  <c r="H1271" i="5"/>
  <c r="G1271" i="5"/>
  <c r="F1271" i="5"/>
  <c r="AD1270" i="5"/>
  <c r="AC1270" i="5"/>
  <c r="X1270" i="5"/>
  <c r="T1270" i="5"/>
  <c r="S1270" i="5"/>
  <c r="R1270" i="5"/>
  <c r="J1270" i="5"/>
  <c r="I1270" i="5"/>
  <c r="H1270" i="5"/>
  <c r="G1270" i="5"/>
  <c r="F1270" i="5"/>
  <c r="AD1269" i="5"/>
  <c r="AC1269" i="5"/>
  <c r="X1269" i="5"/>
  <c r="T1269" i="5"/>
  <c r="S1269" i="5"/>
  <c r="R1269" i="5"/>
  <c r="J1269" i="5"/>
  <c r="I1269" i="5"/>
  <c r="H1269" i="5"/>
  <c r="G1269" i="5"/>
  <c r="F1269" i="5"/>
  <c r="AD1268" i="5"/>
  <c r="AC1268" i="5"/>
  <c r="X1268" i="5"/>
  <c r="T1268" i="5"/>
  <c r="S1268" i="5"/>
  <c r="R1268" i="5"/>
  <c r="J1268" i="5"/>
  <c r="I1268" i="5"/>
  <c r="H1268" i="5"/>
  <c r="G1268" i="5"/>
  <c r="F1268" i="5"/>
  <c r="AD1267" i="5"/>
  <c r="AC1267" i="5"/>
  <c r="X1267" i="5"/>
  <c r="T1267" i="5"/>
  <c r="S1267" i="5"/>
  <c r="R1267" i="5"/>
  <c r="J1267" i="5"/>
  <c r="I1267" i="5"/>
  <c r="H1267" i="5"/>
  <c r="G1267" i="5"/>
  <c r="F1267" i="5"/>
  <c r="AD1266" i="5"/>
  <c r="AC1266" i="5"/>
  <c r="X1266" i="5"/>
  <c r="T1266" i="5"/>
  <c r="S1266" i="5"/>
  <c r="R1266" i="5"/>
  <c r="J1266" i="5"/>
  <c r="I1266" i="5"/>
  <c r="H1266" i="5"/>
  <c r="G1266" i="5"/>
  <c r="F1266" i="5"/>
  <c r="AD1265" i="5"/>
  <c r="AC1265" i="5"/>
  <c r="X1265" i="5"/>
  <c r="T1265" i="5"/>
  <c r="S1265" i="5"/>
  <c r="R1265" i="5"/>
  <c r="J1265" i="5"/>
  <c r="I1265" i="5"/>
  <c r="H1265" i="5"/>
  <c r="G1265" i="5"/>
  <c r="F1265" i="5"/>
  <c r="AD1264" i="5"/>
  <c r="AC1264" i="5"/>
  <c r="X1264" i="5"/>
  <c r="T1264" i="5"/>
  <c r="S1264" i="5"/>
  <c r="R1264" i="5"/>
  <c r="J1264" i="5"/>
  <c r="I1264" i="5"/>
  <c r="H1264" i="5"/>
  <c r="G1264" i="5"/>
  <c r="F1264" i="5"/>
  <c r="AD1263" i="5"/>
  <c r="AC1263" i="5"/>
  <c r="X1263" i="5"/>
  <c r="T1263" i="5"/>
  <c r="S1263" i="5"/>
  <c r="R1263" i="5"/>
  <c r="J1263" i="5"/>
  <c r="I1263" i="5"/>
  <c r="H1263" i="5"/>
  <c r="G1263" i="5"/>
  <c r="F1263" i="5"/>
  <c r="AD1262" i="5"/>
  <c r="AC1262" i="5"/>
  <c r="X1262" i="5"/>
  <c r="T1262" i="5"/>
  <c r="S1262" i="5"/>
  <c r="R1262" i="5"/>
  <c r="J1262" i="5"/>
  <c r="I1262" i="5"/>
  <c r="H1262" i="5"/>
  <c r="G1262" i="5"/>
  <c r="F1262" i="5"/>
  <c r="AD1261" i="5"/>
  <c r="AC1261" i="5"/>
  <c r="X1261" i="5"/>
  <c r="T1261" i="5"/>
  <c r="S1261" i="5"/>
  <c r="R1261" i="5"/>
  <c r="J1261" i="5"/>
  <c r="I1261" i="5"/>
  <c r="H1261" i="5"/>
  <c r="G1261" i="5"/>
  <c r="F1261" i="5"/>
  <c r="AD1260" i="5"/>
  <c r="AC1260" i="5"/>
  <c r="X1260" i="5"/>
  <c r="T1260" i="5"/>
  <c r="S1260" i="5"/>
  <c r="R1260" i="5"/>
  <c r="J1260" i="5"/>
  <c r="I1260" i="5"/>
  <c r="H1260" i="5"/>
  <c r="G1260" i="5"/>
  <c r="F1260" i="5"/>
  <c r="AD1259" i="5"/>
  <c r="AC1259" i="5"/>
  <c r="X1259" i="5"/>
  <c r="T1259" i="5"/>
  <c r="S1259" i="5"/>
  <c r="R1259" i="5"/>
  <c r="J1259" i="5"/>
  <c r="I1259" i="5"/>
  <c r="H1259" i="5"/>
  <c r="G1259" i="5"/>
  <c r="F1259" i="5"/>
  <c r="AD1258" i="5"/>
  <c r="AC1258" i="5"/>
  <c r="X1258" i="5"/>
  <c r="T1258" i="5"/>
  <c r="S1258" i="5"/>
  <c r="R1258" i="5"/>
  <c r="J1258" i="5"/>
  <c r="I1258" i="5"/>
  <c r="H1258" i="5"/>
  <c r="G1258" i="5"/>
  <c r="F1258" i="5"/>
  <c r="AD1257" i="5"/>
  <c r="AC1257" i="5"/>
  <c r="X1257" i="5"/>
  <c r="T1257" i="5"/>
  <c r="S1257" i="5"/>
  <c r="R1257" i="5"/>
  <c r="J1257" i="5"/>
  <c r="I1257" i="5"/>
  <c r="H1257" i="5"/>
  <c r="G1257" i="5"/>
  <c r="F1257" i="5"/>
  <c r="AD1256" i="5"/>
  <c r="AC1256" i="5"/>
  <c r="X1256" i="5"/>
  <c r="T1256" i="5"/>
  <c r="S1256" i="5"/>
  <c r="R1256" i="5"/>
  <c r="J1256" i="5"/>
  <c r="I1256" i="5"/>
  <c r="H1256" i="5"/>
  <c r="G1256" i="5"/>
  <c r="F1256" i="5"/>
  <c r="AD1255" i="5"/>
  <c r="AC1255" i="5"/>
  <c r="X1255" i="5"/>
  <c r="T1255" i="5"/>
  <c r="S1255" i="5"/>
  <c r="R1255" i="5"/>
  <c r="J1255" i="5"/>
  <c r="I1255" i="5"/>
  <c r="H1255" i="5"/>
  <c r="G1255" i="5"/>
  <c r="F1255" i="5"/>
  <c r="AD1254" i="5"/>
  <c r="AC1254" i="5"/>
  <c r="X1254" i="5"/>
  <c r="T1254" i="5"/>
  <c r="S1254" i="5"/>
  <c r="R1254" i="5"/>
  <c r="J1254" i="5"/>
  <c r="I1254" i="5"/>
  <c r="H1254" i="5"/>
  <c r="G1254" i="5"/>
  <c r="F1254" i="5"/>
  <c r="AD1253" i="5"/>
  <c r="AC1253" i="5"/>
  <c r="X1253" i="5"/>
  <c r="T1253" i="5"/>
  <c r="S1253" i="5"/>
  <c r="R1253" i="5"/>
  <c r="J1253" i="5"/>
  <c r="I1253" i="5"/>
  <c r="H1253" i="5"/>
  <c r="G1253" i="5"/>
  <c r="F1253" i="5"/>
  <c r="AD1252" i="5"/>
  <c r="AC1252" i="5"/>
  <c r="X1252" i="5"/>
  <c r="T1252" i="5"/>
  <c r="S1252" i="5"/>
  <c r="R1252" i="5"/>
  <c r="J1252" i="5"/>
  <c r="I1252" i="5"/>
  <c r="H1252" i="5"/>
  <c r="G1252" i="5"/>
  <c r="F1252" i="5"/>
  <c r="AD1251" i="5"/>
  <c r="AC1251" i="5"/>
  <c r="X1251" i="5"/>
  <c r="T1251" i="5"/>
  <c r="S1251" i="5"/>
  <c r="R1251" i="5"/>
  <c r="J1251" i="5"/>
  <c r="I1251" i="5"/>
  <c r="H1251" i="5"/>
  <c r="G1251" i="5"/>
  <c r="F1251" i="5"/>
  <c r="AD1250" i="5"/>
  <c r="AC1250" i="5"/>
  <c r="X1250" i="5"/>
  <c r="T1250" i="5"/>
  <c r="S1250" i="5"/>
  <c r="R1250" i="5"/>
  <c r="J1250" i="5"/>
  <c r="I1250" i="5"/>
  <c r="H1250" i="5"/>
  <c r="G1250" i="5"/>
  <c r="F1250" i="5"/>
  <c r="AD1249" i="5"/>
  <c r="AC1249" i="5"/>
  <c r="X1249" i="5"/>
  <c r="T1249" i="5"/>
  <c r="S1249" i="5"/>
  <c r="R1249" i="5"/>
  <c r="J1249" i="5"/>
  <c r="I1249" i="5"/>
  <c r="H1249" i="5"/>
  <c r="G1249" i="5"/>
  <c r="F1249" i="5"/>
  <c r="AD1248" i="5"/>
  <c r="AC1248" i="5"/>
  <c r="X1248" i="5"/>
  <c r="T1248" i="5"/>
  <c r="S1248" i="5"/>
  <c r="R1248" i="5"/>
  <c r="J1248" i="5"/>
  <c r="I1248" i="5"/>
  <c r="H1248" i="5"/>
  <c r="G1248" i="5"/>
  <c r="F1248" i="5"/>
  <c r="AD1247" i="5"/>
  <c r="AC1247" i="5"/>
  <c r="X1247" i="5"/>
  <c r="T1247" i="5"/>
  <c r="S1247" i="5"/>
  <c r="R1247" i="5"/>
  <c r="J1247" i="5"/>
  <c r="I1247" i="5"/>
  <c r="H1247" i="5"/>
  <c r="G1247" i="5"/>
  <c r="F1247" i="5"/>
  <c r="AD1246" i="5"/>
  <c r="AC1246" i="5"/>
  <c r="X1246" i="5"/>
  <c r="T1246" i="5"/>
  <c r="S1246" i="5"/>
  <c r="R1246" i="5"/>
  <c r="J1246" i="5"/>
  <c r="I1246" i="5"/>
  <c r="H1246" i="5"/>
  <c r="G1246" i="5"/>
  <c r="F1246" i="5"/>
  <c r="AD1245" i="5"/>
  <c r="AC1245" i="5"/>
  <c r="X1245" i="5"/>
  <c r="T1245" i="5"/>
  <c r="S1245" i="5"/>
  <c r="R1245" i="5"/>
  <c r="J1245" i="5"/>
  <c r="I1245" i="5"/>
  <c r="H1245" i="5"/>
  <c r="G1245" i="5"/>
  <c r="F1245" i="5"/>
  <c r="AD1244" i="5"/>
  <c r="AC1244" i="5"/>
  <c r="X1244" i="5"/>
  <c r="T1244" i="5"/>
  <c r="S1244" i="5"/>
  <c r="R1244" i="5"/>
  <c r="J1244" i="5"/>
  <c r="I1244" i="5"/>
  <c r="H1244" i="5"/>
  <c r="G1244" i="5"/>
  <c r="F1244" i="5"/>
  <c r="AD1243" i="5"/>
  <c r="AC1243" i="5"/>
  <c r="X1243" i="5"/>
  <c r="T1243" i="5"/>
  <c r="S1243" i="5"/>
  <c r="R1243" i="5"/>
  <c r="J1243" i="5"/>
  <c r="I1243" i="5"/>
  <c r="H1243" i="5"/>
  <c r="G1243" i="5"/>
  <c r="F1243" i="5"/>
  <c r="AD1242" i="5"/>
  <c r="AC1242" i="5"/>
  <c r="X1242" i="5"/>
  <c r="T1242" i="5"/>
  <c r="S1242" i="5"/>
  <c r="R1242" i="5"/>
  <c r="J1242" i="5"/>
  <c r="I1242" i="5"/>
  <c r="H1242" i="5"/>
  <c r="G1242" i="5"/>
  <c r="F1242" i="5"/>
  <c r="AD1241" i="5"/>
  <c r="AC1241" i="5"/>
  <c r="X1241" i="5"/>
  <c r="T1241" i="5"/>
  <c r="S1241" i="5"/>
  <c r="R1241" i="5"/>
  <c r="J1241" i="5"/>
  <c r="I1241" i="5"/>
  <c r="H1241" i="5"/>
  <c r="G1241" i="5"/>
  <c r="F1241" i="5"/>
  <c r="AD1240" i="5"/>
  <c r="AC1240" i="5"/>
  <c r="X1240" i="5"/>
  <c r="T1240" i="5"/>
  <c r="S1240" i="5"/>
  <c r="R1240" i="5"/>
  <c r="J1240" i="5"/>
  <c r="I1240" i="5"/>
  <c r="H1240" i="5"/>
  <c r="G1240" i="5"/>
  <c r="F1240" i="5"/>
  <c r="AD1239" i="5"/>
  <c r="AC1239" i="5"/>
  <c r="X1239" i="5"/>
  <c r="T1239" i="5"/>
  <c r="S1239" i="5"/>
  <c r="R1239" i="5"/>
  <c r="J1239" i="5"/>
  <c r="I1239" i="5"/>
  <c r="H1239" i="5"/>
  <c r="G1239" i="5"/>
  <c r="F1239" i="5"/>
  <c r="AD1238" i="5"/>
  <c r="AC1238" i="5"/>
  <c r="X1238" i="5"/>
  <c r="T1238" i="5"/>
  <c r="S1238" i="5"/>
  <c r="R1238" i="5"/>
  <c r="J1238" i="5"/>
  <c r="I1238" i="5"/>
  <c r="H1238" i="5"/>
  <c r="G1238" i="5"/>
  <c r="F1238" i="5"/>
  <c r="AD1237" i="5"/>
  <c r="AC1237" i="5"/>
  <c r="X1237" i="5"/>
  <c r="T1237" i="5"/>
  <c r="S1237" i="5"/>
  <c r="R1237" i="5"/>
  <c r="J1237" i="5"/>
  <c r="I1237" i="5"/>
  <c r="H1237" i="5"/>
  <c r="G1237" i="5"/>
  <c r="F1237" i="5"/>
  <c r="AD1236" i="5"/>
  <c r="AC1236" i="5"/>
  <c r="X1236" i="5"/>
  <c r="T1236" i="5"/>
  <c r="S1236" i="5"/>
  <c r="R1236" i="5"/>
  <c r="J1236" i="5"/>
  <c r="I1236" i="5"/>
  <c r="H1236" i="5"/>
  <c r="G1236" i="5"/>
  <c r="F1236" i="5"/>
  <c r="AD1235" i="5"/>
  <c r="AC1235" i="5"/>
  <c r="X1235" i="5"/>
  <c r="T1235" i="5"/>
  <c r="S1235" i="5"/>
  <c r="R1235" i="5"/>
  <c r="J1235" i="5"/>
  <c r="I1235" i="5"/>
  <c r="H1235" i="5"/>
  <c r="G1235" i="5"/>
  <c r="F1235" i="5"/>
  <c r="AD1234" i="5"/>
  <c r="AC1234" i="5"/>
  <c r="X1234" i="5"/>
  <c r="T1234" i="5"/>
  <c r="S1234" i="5"/>
  <c r="R1234" i="5"/>
  <c r="J1234" i="5"/>
  <c r="I1234" i="5"/>
  <c r="H1234" i="5"/>
  <c r="G1234" i="5"/>
  <c r="F1234" i="5"/>
  <c r="AD1233" i="5"/>
  <c r="AC1233" i="5"/>
  <c r="X1233" i="5"/>
  <c r="T1233" i="5"/>
  <c r="S1233" i="5"/>
  <c r="R1233" i="5"/>
  <c r="J1233" i="5"/>
  <c r="I1233" i="5"/>
  <c r="H1233" i="5"/>
  <c r="G1233" i="5"/>
  <c r="F1233" i="5"/>
  <c r="AD1232" i="5"/>
  <c r="AC1232" i="5"/>
  <c r="X1232" i="5"/>
  <c r="T1232" i="5"/>
  <c r="S1232" i="5"/>
  <c r="R1232" i="5"/>
  <c r="J1232" i="5"/>
  <c r="I1232" i="5"/>
  <c r="H1232" i="5"/>
  <c r="G1232" i="5"/>
  <c r="F1232" i="5"/>
  <c r="AD1231" i="5"/>
  <c r="AC1231" i="5"/>
  <c r="X1231" i="5"/>
  <c r="T1231" i="5"/>
  <c r="S1231" i="5"/>
  <c r="R1231" i="5"/>
  <c r="J1231" i="5"/>
  <c r="I1231" i="5"/>
  <c r="H1231" i="5"/>
  <c r="G1231" i="5"/>
  <c r="F1231" i="5"/>
  <c r="AD1230" i="5"/>
  <c r="AC1230" i="5"/>
  <c r="X1230" i="5"/>
  <c r="T1230" i="5"/>
  <c r="S1230" i="5"/>
  <c r="R1230" i="5"/>
  <c r="J1230" i="5"/>
  <c r="I1230" i="5"/>
  <c r="H1230" i="5"/>
  <c r="G1230" i="5"/>
  <c r="F1230" i="5"/>
  <c r="AD1229" i="5"/>
  <c r="AC1229" i="5"/>
  <c r="X1229" i="5"/>
  <c r="T1229" i="5"/>
  <c r="S1229" i="5"/>
  <c r="R1229" i="5"/>
  <c r="J1229" i="5"/>
  <c r="I1229" i="5"/>
  <c r="H1229" i="5"/>
  <c r="G1229" i="5"/>
  <c r="F1229" i="5"/>
  <c r="AD1228" i="5"/>
  <c r="AC1228" i="5"/>
  <c r="X1228" i="5"/>
  <c r="T1228" i="5"/>
  <c r="S1228" i="5"/>
  <c r="R1228" i="5"/>
  <c r="J1228" i="5"/>
  <c r="I1228" i="5"/>
  <c r="H1228" i="5"/>
  <c r="G1228" i="5"/>
  <c r="F1228" i="5"/>
  <c r="AD1227" i="5"/>
  <c r="AC1227" i="5"/>
  <c r="X1227" i="5"/>
  <c r="T1227" i="5"/>
  <c r="S1227" i="5"/>
  <c r="R1227" i="5"/>
  <c r="J1227" i="5"/>
  <c r="I1227" i="5"/>
  <c r="H1227" i="5"/>
  <c r="G1227" i="5"/>
  <c r="F1227" i="5"/>
  <c r="AD1226" i="5"/>
  <c r="AC1226" i="5"/>
  <c r="X1226" i="5"/>
  <c r="T1226" i="5"/>
  <c r="S1226" i="5"/>
  <c r="R1226" i="5"/>
  <c r="J1226" i="5"/>
  <c r="I1226" i="5"/>
  <c r="H1226" i="5"/>
  <c r="G1226" i="5"/>
  <c r="F1226" i="5"/>
  <c r="AD1225" i="5"/>
  <c r="AC1225" i="5"/>
  <c r="X1225" i="5"/>
  <c r="T1225" i="5"/>
  <c r="S1225" i="5"/>
  <c r="R1225" i="5"/>
  <c r="J1225" i="5"/>
  <c r="I1225" i="5"/>
  <c r="H1225" i="5"/>
  <c r="G1225" i="5"/>
  <c r="F1225" i="5"/>
  <c r="AD1224" i="5"/>
  <c r="AC1224" i="5"/>
  <c r="X1224" i="5"/>
  <c r="T1224" i="5"/>
  <c r="S1224" i="5"/>
  <c r="R1224" i="5"/>
  <c r="J1224" i="5"/>
  <c r="I1224" i="5"/>
  <c r="H1224" i="5"/>
  <c r="G1224" i="5"/>
  <c r="F1224" i="5"/>
  <c r="AD1223" i="5"/>
  <c r="AC1223" i="5"/>
  <c r="X1223" i="5"/>
  <c r="T1223" i="5"/>
  <c r="S1223" i="5"/>
  <c r="R1223" i="5"/>
  <c r="J1223" i="5"/>
  <c r="I1223" i="5"/>
  <c r="H1223" i="5"/>
  <c r="G1223" i="5"/>
  <c r="F1223" i="5"/>
  <c r="AD1222" i="5"/>
  <c r="AC1222" i="5"/>
  <c r="X1222" i="5"/>
  <c r="T1222" i="5"/>
  <c r="S1222" i="5"/>
  <c r="R1222" i="5"/>
  <c r="J1222" i="5"/>
  <c r="I1222" i="5"/>
  <c r="H1222" i="5"/>
  <c r="G1222" i="5"/>
  <c r="F1222" i="5"/>
  <c r="AD1221" i="5"/>
  <c r="AC1221" i="5"/>
  <c r="X1221" i="5"/>
  <c r="T1221" i="5"/>
  <c r="S1221" i="5"/>
  <c r="R1221" i="5"/>
  <c r="J1221" i="5"/>
  <c r="I1221" i="5"/>
  <c r="H1221" i="5"/>
  <c r="G1221" i="5"/>
  <c r="F1221" i="5"/>
  <c r="AD1220" i="5"/>
  <c r="AC1220" i="5"/>
  <c r="X1220" i="5"/>
  <c r="T1220" i="5"/>
  <c r="S1220" i="5"/>
  <c r="R1220" i="5"/>
  <c r="J1220" i="5"/>
  <c r="I1220" i="5"/>
  <c r="H1220" i="5"/>
  <c r="G1220" i="5"/>
  <c r="F1220" i="5"/>
  <c r="AD1219" i="5"/>
  <c r="AC1219" i="5"/>
  <c r="X1219" i="5"/>
  <c r="T1219" i="5"/>
  <c r="S1219" i="5"/>
  <c r="R1219" i="5"/>
  <c r="J1219" i="5"/>
  <c r="I1219" i="5"/>
  <c r="H1219" i="5"/>
  <c r="G1219" i="5"/>
  <c r="F1219" i="5"/>
  <c r="AD1218" i="5"/>
  <c r="AC1218" i="5"/>
  <c r="X1218" i="5"/>
  <c r="T1218" i="5"/>
  <c r="S1218" i="5"/>
  <c r="R1218" i="5"/>
  <c r="J1218" i="5"/>
  <c r="I1218" i="5"/>
  <c r="H1218" i="5"/>
  <c r="G1218" i="5"/>
  <c r="F1218" i="5"/>
  <c r="AD1217" i="5"/>
  <c r="AC1217" i="5"/>
  <c r="X1217" i="5"/>
  <c r="T1217" i="5"/>
  <c r="S1217" i="5"/>
  <c r="R1217" i="5"/>
  <c r="J1217" i="5"/>
  <c r="I1217" i="5"/>
  <c r="H1217" i="5"/>
  <c r="G1217" i="5"/>
  <c r="F1217" i="5"/>
  <c r="AD1216" i="5"/>
  <c r="AC1216" i="5"/>
  <c r="X1216" i="5"/>
  <c r="T1216" i="5"/>
  <c r="S1216" i="5"/>
  <c r="R1216" i="5"/>
  <c r="J1216" i="5"/>
  <c r="I1216" i="5"/>
  <c r="H1216" i="5"/>
  <c r="G1216" i="5"/>
  <c r="F1216" i="5"/>
  <c r="AD1215" i="5"/>
  <c r="AC1215" i="5"/>
  <c r="X1215" i="5"/>
  <c r="T1215" i="5"/>
  <c r="S1215" i="5"/>
  <c r="R1215" i="5"/>
  <c r="J1215" i="5"/>
  <c r="I1215" i="5"/>
  <c r="H1215" i="5"/>
  <c r="G1215" i="5"/>
  <c r="F1215" i="5"/>
  <c r="AD1214" i="5"/>
  <c r="AC1214" i="5"/>
  <c r="X1214" i="5"/>
  <c r="T1214" i="5"/>
  <c r="S1214" i="5"/>
  <c r="R1214" i="5"/>
  <c r="J1214" i="5"/>
  <c r="I1214" i="5"/>
  <c r="H1214" i="5"/>
  <c r="G1214" i="5"/>
  <c r="F1214" i="5"/>
  <c r="AD1213" i="5"/>
  <c r="AC1213" i="5"/>
  <c r="X1213" i="5"/>
  <c r="T1213" i="5"/>
  <c r="S1213" i="5"/>
  <c r="R1213" i="5"/>
  <c r="J1213" i="5"/>
  <c r="I1213" i="5"/>
  <c r="H1213" i="5"/>
  <c r="G1213" i="5"/>
  <c r="F1213" i="5"/>
  <c r="AD1212" i="5"/>
  <c r="AC1212" i="5"/>
  <c r="X1212" i="5"/>
  <c r="T1212" i="5"/>
  <c r="S1212" i="5"/>
  <c r="R1212" i="5"/>
  <c r="J1212" i="5"/>
  <c r="I1212" i="5"/>
  <c r="H1212" i="5"/>
  <c r="G1212" i="5"/>
  <c r="F1212" i="5"/>
  <c r="AD1211" i="5"/>
  <c r="AC1211" i="5"/>
  <c r="X1211" i="5"/>
  <c r="T1211" i="5"/>
  <c r="S1211" i="5"/>
  <c r="R1211" i="5"/>
  <c r="J1211" i="5"/>
  <c r="I1211" i="5"/>
  <c r="H1211" i="5"/>
  <c r="G1211" i="5"/>
  <c r="F1211" i="5"/>
  <c r="AD1210" i="5"/>
  <c r="AC1210" i="5"/>
  <c r="X1210" i="5"/>
  <c r="T1210" i="5"/>
  <c r="S1210" i="5"/>
  <c r="R1210" i="5"/>
  <c r="J1210" i="5"/>
  <c r="I1210" i="5"/>
  <c r="H1210" i="5"/>
  <c r="G1210" i="5"/>
  <c r="F1210" i="5"/>
  <c r="AD1209" i="5"/>
  <c r="AC1209" i="5"/>
  <c r="X1209" i="5"/>
  <c r="T1209" i="5"/>
  <c r="S1209" i="5"/>
  <c r="R1209" i="5"/>
  <c r="J1209" i="5"/>
  <c r="I1209" i="5"/>
  <c r="H1209" i="5"/>
  <c r="G1209" i="5"/>
  <c r="F1209" i="5"/>
  <c r="AD1208" i="5"/>
  <c r="AC1208" i="5"/>
  <c r="X1208" i="5"/>
  <c r="T1208" i="5"/>
  <c r="S1208" i="5"/>
  <c r="R1208" i="5"/>
  <c r="J1208" i="5"/>
  <c r="I1208" i="5"/>
  <c r="H1208" i="5"/>
  <c r="G1208" i="5"/>
  <c r="F1208" i="5"/>
  <c r="AD1207" i="5"/>
  <c r="AC1207" i="5"/>
  <c r="X1207" i="5"/>
  <c r="T1207" i="5"/>
  <c r="S1207" i="5"/>
  <c r="R1207" i="5"/>
  <c r="J1207" i="5"/>
  <c r="I1207" i="5"/>
  <c r="H1207" i="5"/>
  <c r="G1207" i="5"/>
  <c r="F1207" i="5"/>
  <c r="AD1206" i="5"/>
  <c r="AC1206" i="5"/>
  <c r="X1206" i="5"/>
  <c r="T1206" i="5"/>
  <c r="S1206" i="5"/>
  <c r="R1206" i="5"/>
  <c r="J1206" i="5"/>
  <c r="I1206" i="5"/>
  <c r="H1206" i="5"/>
  <c r="G1206" i="5"/>
  <c r="F1206" i="5"/>
  <c r="AD1205" i="5"/>
  <c r="AC1205" i="5"/>
  <c r="X1205" i="5"/>
  <c r="T1205" i="5"/>
  <c r="S1205" i="5"/>
  <c r="R1205" i="5"/>
  <c r="J1205" i="5"/>
  <c r="I1205" i="5"/>
  <c r="H1205" i="5"/>
  <c r="G1205" i="5"/>
  <c r="F1205" i="5"/>
  <c r="AD1204" i="5"/>
  <c r="AC1204" i="5"/>
  <c r="X1204" i="5"/>
  <c r="T1204" i="5"/>
  <c r="S1204" i="5"/>
  <c r="R1204" i="5"/>
  <c r="J1204" i="5"/>
  <c r="I1204" i="5"/>
  <c r="H1204" i="5"/>
  <c r="G1204" i="5"/>
  <c r="F1204" i="5"/>
  <c r="AD1203" i="5"/>
  <c r="AC1203" i="5"/>
  <c r="X1203" i="5"/>
  <c r="T1203" i="5"/>
  <c r="S1203" i="5"/>
  <c r="R1203" i="5"/>
  <c r="J1203" i="5"/>
  <c r="I1203" i="5"/>
  <c r="H1203" i="5"/>
  <c r="G1203" i="5"/>
  <c r="F1203" i="5"/>
  <c r="AD1202" i="5"/>
  <c r="AC1202" i="5"/>
  <c r="X1202" i="5"/>
  <c r="T1202" i="5"/>
  <c r="S1202" i="5"/>
  <c r="R1202" i="5"/>
  <c r="J1202" i="5"/>
  <c r="I1202" i="5"/>
  <c r="H1202" i="5"/>
  <c r="G1202" i="5"/>
  <c r="F1202" i="5"/>
  <c r="AD1201" i="5"/>
  <c r="AC1201" i="5"/>
  <c r="X1201" i="5"/>
  <c r="T1201" i="5"/>
  <c r="S1201" i="5"/>
  <c r="R1201" i="5"/>
  <c r="J1201" i="5"/>
  <c r="I1201" i="5"/>
  <c r="H1201" i="5"/>
  <c r="G1201" i="5"/>
  <c r="F1201" i="5"/>
  <c r="AD1200" i="5"/>
  <c r="AC1200" i="5"/>
  <c r="X1200" i="5"/>
  <c r="T1200" i="5"/>
  <c r="S1200" i="5"/>
  <c r="R1200" i="5"/>
  <c r="J1200" i="5"/>
  <c r="I1200" i="5"/>
  <c r="H1200" i="5"/>
  <c r="G1200" i="5"/>
  <c r="F1200" i="5"/>
  <c r="AD1199" i="5"/>
  <c r="AC1199" i="5"/>
  <c r="X1199" i="5"/>
  <c r="T1199" i="5"/>
  <c r="S1199" i="5"/>
  <c r="R1199" i="5"/>
  <c r="J1199" i="5"/>
  <c r="I1199" i="5"/>
  <c r="H1199" i="5"/>
  <c r="G1199" i="5"/>
  <c r="F1199" i="5"/>
  <c r="AD1198" i="5"/>
  <c r="AC1198" i="5"/>
  <c r="X1198" i="5"/>
  <c r="T1198" i="5"/>
  <c r="S1198" i="5"/>
  <c r="R1198" i="5"/>
  <c r="J1198" i="5"/>
  <c r="I1198" i="5"/>
  <c r="H1198" i="5"/>
  <c r="G1198" i="5"/>
  <c r="F1198" i="5"/>
  <c r="AD1197" i="5"/>
  <c r="AC1197" i="5"/>
  <c r="X1197" i="5"/>
  <c r="T1197" i="5"/>
  <c r="S1197" i="5"/>
  <c r="R1197" i="5"/>
  <c r="J1197" i="5"/>
  <c r="I1197" i="5"/>
  <c r="H1197" i="5"/>
  <c r="G1197" i="5"/>
  <c r="F1197" i="5"/>
  <c r="AD1196" i="5"/>
  <c r="AC1196" i="5"/>
  <c r="X1196" i="5"/>
  <c r="T1196" i="5"/>
  <c r="S1196" i="5"/>
  <c r="R1196" i="5"/>
  <c r="J1196" i="5"/>
  <c r="I1196" i="5"/>
  <c r="H1196" i="5"/>
  <c r="G1196" i="5"/>
  <c r="F1196" i="5"/>
  <c r="AD1195" i="5"/>
  <c r="AC1195" i="5"/>
  <c r="X1195" i="5"/>
  <c r="T1195" i="5"/>
  <c r="S1195" i="5"/>
  <c r="R1195" i="5"/>
  <c r="J1195" i="5"/>
  <c r="I1195" i="5"/>
  <c r="H1195" i="5"/>
  <c r="G1195" i="5"/>
  <c r="F1195" i="5"/>
  <c r="AD1194" i="5"/>
  <c r="AC1194" i="5"/>
  <c r="X1194" i="5"/>
  <c r="T1194" i="5"/>
  <c r="S1194" i="5"/>
  <c r="R1194" i="5"/>
  <c r="J1194" i="5"/>
  <c r="I1194" i="5"/>
  <c r="H1194" i="5"/>
  <c r="G1194" i="5"/>
  <c r="F1194" i="5"/>
  <c r="AD1193" i="5"/>
  <c r="AC1193" i="5"/>
  <c r="X1193" i="5"/>
  <c r="T1193" i="5"/>
  <c r="S1193" i="5"/>
  <c r="R1193" i="5"/>
  <c r="J1193" i="5"/>
  <c r="I1193" i="5"/>
  <c r="H1193" i="5"/>
  <c r="G1193" i="5"/>
  <c r="F1193" i="5"/>
  <c r="AD1192" i="5"/>
  <c r="AC1192" i="5"/>
  <c r="X1192" i="5"/>
  <c r="T1192" i="5"/>
  <c r="S1192" i="5"/>
  <c r="R1192" i="5"/>
  <c r="J1192" i="5"/>
  <c r="I1192" i="5"/>
  <c r="H1192" i="5"/>
  <c r="G1192" i="5"/>
  <c r="F1192" i="5"/>
  <c r="AD1191" i="5"/>
  <c r="AC1191" i="5"/>
  <c r="X1191" i="5"/>
  <c r="T1191" i="5"/>
  <c r="S1191" i="5"/>
  <c r="R1191" i="5"/>
  <c r="J1191" i="5"/>
  <c r="I1191" i="5"/>
  <c r="H1191" i="5"/>
  <c r="G1191" i="5"/>
  <c r="F1191" i="5"/>
  <c r="AD1190" i="5"/>
  <c r="AC1190" i="5"/>
  <c r="X1190" i="5"/>
  <c r="T1190" i="5"/>
  <c r="S1190" i="5"/>
  <c r="R1190" i="5"/>
  <c r="J1190" i="5"/>
  <c r="I1190" i="5"/>
  <c r="H1190" i="5"/>
  <c r="G1190" i="5"/>
  <c r="F1190" i="5"/>
  <c r="AD1189" i="5"/>
  <c r="AC1189" i="5"/>
  <c r="X1189" i="5"/>
  <c r="T1189" i="5"/>
  <c r="S1189" i="5"/>
  <c r="R1189" i="5"/>
  <c r="J1189" i="5"/>
  <c r="I1189" i="5"/>
  <c r="H1189" i="5"/>
  <c r="G1189" i="5"/>
  <c r="F1189" i="5"/>
  <c r="AD1188" i="5"/>
  <c r="AC1188" i="5"/>
  <c r="X1188" i="5"/>
  <c r="T1188" i="5"/>
  <c r="S1188" i="5"/>
  <c r="R1188" i="5"/>
  <c r="J1188" i="5"/>
  <c r="I1188" i="5"/>
  <c r="H1188" i="5"/>
  <c r="G1188" i="5"/>
  <c r="F1188" i="5"/>
  <c r="AD1187" i="5"/>
  <c r="AC1187" i="5"/>
  <c r="X1187" i="5"/>
  <c r="T1187" i="5"/>
  <c r="S1187" i="5"/>
  <c r="R1187" i="5"/>
  <c r="J1187" i="5"/>
  <c r="I1187" i="5"/>
  <c r="H1187" i="5"/>
  <c r="G1187" i="5"/>
  <c r="F1187" i="5"/>
  <c r="AD1186" i="5"/>
  <c r="AC1186" i="5"/>
  <c r="X1186" i="5"/>
  <c r="T1186" i="5"/>
  <c r="S1186" i="5"/>
  <c r="R1186" i="5"/>
  <c r="J1186" i="5"/>
  <c r="I1186" i="5"/>
  <c r="H1186" i="5"/>
  <c r="G1186" i="5"/>
  <c r="F1186" i="5"/>
  <c r="AD1185" i="5"/>
  <c r="AC1185" i="5"/>
  <c r="X1185" i="5"/>
  <c r="T1185" i="5"/>
  <c r="S1185" i="5"/>
  <c r="R1185" i="5"/>
  <c r="J1185" i="5"/>
  <c r="I1185" i="5"/>
  <c r="H1185" i="5"/>
  <c r="G1185" i="5"/>
  <c r="F1185" i="5"/>
  <c r="AD1184" i="5"/>
  <c r="AC1184" i="5"/>
  <c r="X1184" i="5"/>
  <c r="T1184" i="5"/>
  <c r="S1184" i="5"/>
  <c r="R1184" i="5"/>
  <c r="J1184" i="5"/>
  <c r="I1184" i="5"/>
  <c r="H1184" i="5"/>
  <c r="G1184" i="5"/>
  <c r="F1184" i="5"/>
  <c r="AD1183" i="5"/>
  <c r="AC1183" i="5"/>
  <c r="X1183" i="5"/>
  <c r="T1183" i="5"/>
  <c r="S1183" i="5"/>
  <c r="R1183" i="5"/>
  <c r="J1183" i="5"/>
  <c r="I1183" i="5"/>
  <c r="H1183" i="5"/>
  <c r="G1183" i="5"/>
  <c r="F1183" i="5"/>
  <c r="AD1182" i="5"/>
  <c r="AC1182" i="5"/>
  <c r="X1182" i="5"/>
  <c r="T1182" i="5"/>
  <c r="S1182" i="5"/>
  <c r="R1182" i="5"/>
  <c r="J1182" i="5"/>
  <c r="I1182" i="5"/>
  <c r="H1182" i="5"/>
  <c r="G1182" i="5"/>
  <c r="F1182" i="5"/>
  <c r="AD1181" i="5"/>
  <c r="AC1181" i="5"/>
  <c r="X1181" i="5"/>
  <c r="T1181" i="5"/>
  <c r="S1181" i="5"/>
  <c r="R1181" i="5"/>
  <c r="J1181" i="5"/>
  <c r="I1181" i="5"/>
  <c r="H1181" i="5"/>
  <c r="G1181" i="5"/>
  <c r="F1181" i="5"/>
  <c r="AD1180" i="5"/>
  <c r="AC1180" i="5"/>
  <c r="X1180" i="5"/>
  <c r="T1180" i="5"/>
  <c r="S1180" i="5"/>
  <c r="R1180" i="5"/>
  <c r="J1180" i="5"/>
  <c r="I1180" i="5"/>
  <c r="H1180" i="5"/>
  <c r="G1180" i="5"/>
  <c r="F1180" i="5"/>
  <c r="AD1179" i="5"/>
  <c r="AC1179" i="5"/>
  <c r="X1179" i="5"/>
  <c r="T1179" i="5"/>
  <c r="S1179" i="5"/>
  <c r="R1179" i="5"/>
  <c r="J1179" i="5"/>
  <c r="I1179" i="5"/>
  <c r="H1179" i="5"/>
  <c r="G1179" i="5"/>
  <c r="F1179" i="5"/>
  <c r="AD1178" i="5"/>
  <c r="AC1178" i="5"/>
  <c r="X1178" i="5"/>
  <c r="T1178" i="5"/>
  <c r="S1178" i="5"/>
  <c r="R1178" i="5"/>
  <c r="J1178" i="5"/>
  <c r="I1178" i="5"/>
  <c r="H1178" i="5"/>
  <c r="G1178" i="5"/>
  <c r="F1178" i="5"/>
  <c r="AD1177" i="5"/>
  <c r="AC1177" i="5"/>
  <c r="X1177" i="5"/>
  <c r="T1177" i="5"/>
  <c r="S1177" i="5"/>
  <c r="R1177" i="5"/>
  <c r="J1177" i="5"/>
  <c r="I1177" i="5"/>
  <c r="H1177" i="5"/>
  <c r="G1177" i="5"/>
  <c r="F1177" i="5"/>
  <c r="AD1176" i="5"/>
  <c r="AC1176" i="5"/>
  <c r="X1176" i="5"/>
  <c r="T1176" i="5"/>
  <c r="S1176" i="5"/>
  <c r="R1176" i="5"/>
  <c r="J1176" i="5"/>
  <c r="I1176" i="5"/>
  <c r="H1176" i="5"/>
  <c r="G1176" i="5"/>
  <c r="F1176" i="5"/>
  <c r="AD1175" i="5"/>
  <c r="AC1175" i="5"/>
  <c r="X1175" i="5"/>
  <c r="T1175" i="5"/>
  <c r="S1175" i="5"/>
  <c r="R1175" i="5"/>
  <c r="J1175" i="5"/>
  <c r="I1175" i="5"/>
  <c r="H1175" i="5"/>
  <c r="G1175" i="5"/>
  <c r="F1175" i="5"/>
  <c r="AD1174" i="5"/>
  <c r="AC1174" i="5"/>
  <c r="X1174" i="5"/>
  <c r="T1174" i="5"/>
  <c r="S1174" i="5"/>
  <c r="R1174" i="5"/>
  <c r="J1174" i="5"/>
  <c r="I1174" i="5"/>
  <c r="H1174" i="5"/>
  <c r="G1174" i="5"/>
  <c r="F1174" i="5"/>
  <c r="AD1173" i="5"/>
  <c r="AC1173" i="5"/>
  <c r="X1173" i="5"/>
  <c r="T1173" i="5"/>
  <c r="S1173" i="5"/>
  <c r="R1173" i="5"/>
  <c r="J1173" i="5"/>
  <c r="I1173" i="5"/>
  <c r="H1173" i="5"/>
  <c r="G1173" i="5"/>
  <c r="F1173" i="5"/>
  <c r="AD1172" i="5"/>
  <c r="AC1172" i="5"/>
  <c r="X1172" i="5"/>
  <c r="T1172" i="5"/>
  <c r="S1172" i="5"/>
  <c r="R1172" i="5"/>
  <c r="J1172" i="5"/>
  <c r="I1172" i="5"/>
  <c r="H1172" i="5"/>
  <c r="G1172" i="5"/>
  <c r="F1172" i="5"/>
  <c r="AD1171" i="5"/>
  <c r="AC1171" i="5"/>
  <c r="X1171" i="5"/>
  <c r="T1171" i="5"/>
  <c r="S1171" i="5"/>
  <c r="R1171" i="5"/>
  <c r="J1171" i="5"/>
  <c r="I1171" i="5"/>
  <c r="H1171" i="5"/>
  <c r="G1171" i="5"/>
  <c r="F1171" i="5"/>
  <c r="AD1170" i="5"/>
  <c r="AC1170" i="5"/>
  <c r="X1170" i="5"/>
  <c r="T1170" i="5"/>
  <c r="S1170" i="5"/>
  <c r="R1170" i="5"/>
  <c r="J1170" i="5"/>
  <c r="I1170" i="5"/>
  <c r="H1170" i="5"/>
  <c r="G1170" i="5"/>
  <c r="F1170" i="5"/>
  <c r="AD1169" i="5"/>
  <c r="AC1169" i="5"/>
  <c r="X1169" i="5"/>
  <c r="T1169" i="5"/>
  <c r="S1169" i="5"/>
  <c r="R1169" i="5"/>
  <c r="J1169" i="5"/>
  <c r="I1169" i="5"/>
  <c r="H1169" i="5"/>
  <c r="G1169" i="5"/>
  <c r="F1169" i="5"/>
  <c r="AD1168" i="5"/>
  <c r="AC1168" i="5"/>
  <c r="X1168" i="5"/>
  <c r="T1168" i="5"/>
  <c r="S1168" i="5"/>
  <c r="R1168" i="5"/>
  <c r="J1168" i="5"/>
  <c r="I1168" i="5"/>
  <c r="H1168" i="5"/>
  <c r="G1168" i="5"/>
  <c r="F1168" i="5"/>
  <c r="AD1167" i="5"/>
  <c r="AC1167" i="5"/>
  <c r="X1167" i="5"/>
  <c r="T1167" i="5"/>
  <c r="S1167" i="5"/>
  <c r="R1167" i="5"/>
  <c r="J1167" i="5"/>
  <c r="I1167" i="5"/>
  <c r="H1167" i="5"/>
  <c r="G1167" i="5"/>
  <c r="F1167" i="5"/>
  <c r="AD1166" i="5"/>
  <c r="AC1166" i="5"/>
  <c r="X1166" i="5"/>
  <c r="T1166" i="5"/>
  <c r="S1166" i="5"/>
  <c r="R1166" i="5"/>
  <c r="J1166" i="5"/>
  <c r="I1166" i="5"/>
  <c r="H1166" i="5"/>
  <c r="G1166" i="5"/>
  <c r="F1166" i="5"/>
  <c r="AD1165" i="5"/>
  <c r="AC1165" i="5"/>
  <c r="X1165" i="5"/>
  <c r="T1165" i="5"/>
  <c r="S1165" i="5"/>
  <c r="R1165" i="5"/>
  <c r="J1165" i="5"/>
  <c r="I1165" i="5"/>
  <c r="H1165" i="5"/>
  <c r="G1165" i="5"/>
  <c r="F1165" i="5"/>
  <c r="AD1164" i="5"/>
  <c r="AC1164" i="5"/>
  <c r="X1164" i="5"/>
  <c r="T1164" i="5"/>
  <c r="S1164" i="5"/>
  <c r="R1164" i="5"/>
  <c r="J1164" i="5"/>
  <c r="I1164" i="5"/>
  <c r="H1164" i="5"/>
  <c r="G1164" i="5"/>
  <c r="F1164" i="5"/>
  <c r="AD1163" i="5"/>
  <c r="AC1163" i="5"/>
  <c r="X1163" i="5"/>
  <c r="T1163" i="5"/>
  <c r="S1163" i="5"/>
  <c r="R1163" i="5"/>
  <c r="J1163" i="5"/>
  <c r="I1163" i="5"/>
  <c r="H1163" i="5"/>
  <c r="G1163" i="5"/>
  <c r="F1163" i="5"/>
  <c r="AD1162" i="5"/>
  <c r="AC1162" i="5"/>
  <c r="X1162" i="5"/>
  <c r="T1162" i="5"/>
  <c r="S1162" i="5"/>
  <c r="R1162" i="5"/>
  <c r="J1162" i="5"/>
  <c r="I1162" i="5"/>
  <c r="H1162" i="5"/>
  <c r="G1162" i="5"/>
  <c r="F1162" i="5"/>
  <c r="AD1161" i="5"/>
  <c r="AC1161" i="5"/>
  <c r="X1161" i="5"/>
  <c r="T1161" i="5"/>
  <c r="S1161" i="5"/>
  <c r="R1161" i="5"/>
  <c r="J1161" i="5"/>
  <c r="I1161" i="5"/>
  <c r="H1161" i="5"/>
  <c r="G1161" i="5"/>
  <c r="F1161" i="5"/>
  <c r="AD1160" i="5"/>
  <c r="AC1160" i="5"/>
  <c r="X1160" i="5"/>
  <c r="T1160" i="5"/>
  <c r="S1160" i="5"/>
  <c r="R1160" i="5"/>
  <c r="J1160" i="5"/>
  <c r="I1160" i="5"/>
  <c r="H1160" i="5"/>
  <c r="G1160" i="5"/>
  <c r="F1160" i="5"/>
  <c r="AD1159" i="5"/>
  <c r="AC1159" i="5"/>
  <c r="X1159" i="5"/>
  <c r="T1159" i="5"/>
  <c r="S1159" i="5"/>
  <c r="R1159" i="5"/>
  <c r="J1159" i="5"/>
  <c r="I1159" i="5"/>
  <c r="H1159" i="5"/>
  <c r="G1159" i="5"/>
  <c r="F1159" i="5"/>
  <c r="AD1158" i="5"/>
  <c r="AC1158" i="5"/>
  <c r="X1158" i="5"/>
  <c r="T1158" i="5"/>
  <c r="S1158" i="5"/>
  <c r="R1158" i="5"/>
  <c r="J1158" i="5"/>
  <c r="I1158" i="5"/>
  <c r="H1158" i="5"/>
  <c r="G1158" i="5"/>
  <c r="F1158" i="5"/>
  <c r="AD1157" i="5"/>
  <c r="AC1157" i="5"/>
  <c r="X1157" i="5"/>
  <c r="T1157" i="5"/>
  <c r="S1157" i="5"/>
  <c r="R1157" i="5"/>
  <c r="J1157" i="5"/>
  <c r="I1157" i="5"/>
  <c r="H1157" i="5"/>
  <c r="G1157" i="5"/>
  <c r="F1157" i="5"/>
  <c r="AD1156" i="5"/>
  <c r="AC1156" i="5"/>
  <c r="X1156" i="5"/>
  <c r="T1156" i="5"/>
  <c r="S1156" i="5"/>
  <c r="R1156" i="5"/>
  <c r="J1156" i="5"/>
  <c r="I1156" i="5"/>
  <c r="H1156" i="5"/>
  <c r="G1156" i="5"/>
  <c r="F1156" i="5"/>
  <c r="AD1155" i="5"/>
  <c r="AC1155" i="5"/>
  <c r="X1155" i="5"/>
  <c r="T1155" i="5"/>
  <c r="S1155" i="5"/>
  <c r="R1155" i="5"/>
  <c r="J1155" i="5"/>
  <c r="I1155" i="5"/>
  <c r="H1155" i="5"/>
  <c r="G1155" i="5"/>
  <c r="F1155" i="5"/>
  <c r="AD1154" i="5"/>
  <c r="AC1154" i="5"/>
  <c r="X1154" i="5"/>
  <c r="T1154" i="5"/>
  <c r="S1154" i="5"/>
  <c r="R1154" i="5"/>
  <c r="J1154" i="5"/>
  <c r="I1154" i="5"/>
  <c r="H1154" i="5"/>
  <c r="G1154" i="5"/>
  <c r="F1154" i="5"/>
  <c r="AD1153" i="5"/>
  <c r="AC1153" i="5"/>
  <c r="X1153" i="5"/>
  <c r="T1153" i="5"/>
  <c r="S1153" i="5"/>
  <c r="R1153" i="5"/>
  <c r="J1153" i="5"/>
  <c r="I1153" i="5"/>
  <c r="H1153" i="5"/>
  <c r="G1153" i="5"/>
  <c r="F1153" i="5"/>
  <c r="AD1152" i="5"/>
  <c r="AC1152" i="5"/>
  <c r="X1152" i="5"/>
  <c r="T1152" i="5"/>
  <c r="S1152" i="5"/>
  <c r="R1152" i="5"/>
  <c r="J1152" i="5"/>
  <c r="I1152" i="5"/>
  <c r="H1152" i="5"/>
  <c r="G1152" i="5"/>
  <c r="F1152" i="5"/>
  <c r="AD1151" i="5"/>
  <c r="AC1151" i="5"/>
  <c r="X1151" i="5"/>
  <c r="T1151" i="5"/>
  <c r="S1151" i="5"/>
  <c r="R1151" i="5"/>
  <c r="J1151" i="5"/>
  <c r="I1151" i="5"/>
  <c r="H1151" i="5"/>
  <c r="G1151" i="5"/>
  <c r="F1151" i="5"/>
  <c r="AD1150" i="5"/>
  <c r="AC1150" i="5"/>
  <c r="X1150" i="5"/>
  <c r="T1150" i="5"/>
  <c r="S1150" i="5"/>
  <c r="R1150" i="5"/>
  <c r="J1150" i="5"/>
  <c r="I1150" i="5"/>
  <c r="H1150" i="5"/>
  <c r="G1150" i="5"/>
  <c r="F1150" i="5"/>
  <c r="AD1149" i="5"/>
  <c r="AC1149" i="5"/>
  <c r="X1149" i="5"/>
  <c r="T1149" i="5"/>
  <c r="S1149" i="5"/>
  <c r="R1149" i="5"/>
  <c r="J1149" i="5"/>
  <c r="I1149" i="5"/>
  <c r="H1149" i="5"/>
  <c r="G1149" i="5"/>
  <c r="F1149" i="5"/>
  <c r="AD1148" i="5"/>
  <c r="AC1148" i="5"/>
  <c r="X1148" i="5"/>
  <c r="T1148" i="5"/>
  <c r="S1148" i="5"/>
  <c r="R1148" i="5"/>
  <c r="J1148" i="5"/>
  <c r="I1148" i="5"/>
  <c r="H1148" i="5"/>
  <c r="G1148" i="5"/>
  <c r="F1148" i="5"/>
  <c r="AD1147" i="5"/>
  <c r="AC1147" i="5"/>
  <c r="X1147" i="5"/>
  <c r="T1147" i="5"/>
  <c r="S1147" i="5"/>
  <c r="R1147" i="5"/>
  <c r="J1147" i="5"/>
  <c r="I1147" i="5"/>
  <c r="H1147" i="5"/>
  <c r="G1147" i="5"/>
  <c r="F1147" i="5"/>
  <c r="AD1146" i="5"/>
  <c r="AC1146" i="5"/>
  <c r="X1146" i="5"/>
  <c r="T1146" i="5"/>
  <c r="S1146" i="5"/>
  <c r="R1146" i="5"/>
  <c r="J1146" i="5"/>
  <c r="I1146" i="5"/>
  <c r="H1146" i="5"/>
  <c r="G1146" i="5"/>
  <c r="F1146" i="5"/>
  <c r="AD1145" i="5"/>
  <c r="AC1145" i="5"/>
  <c r="X1145" i="5"/>
  <c r="T1145" i="5"/>
  <c r="S1145" i="5"/>
  <c r="R1145" i="5"/>
  <c r="J1145" i="5"/>
  <c r="I1145" i="5"/>
  <c r="H1145" i="5"/>
  <c r="G1145" i="5"/>
  <c r="F1145" i="5"/>
  <c r="AD1144" i="5"/>
  <c r="AC1144" i="5"/>
  <c r="X1144" i="5"/>
  <c r="T1144" i="5"/>
  <c r="S1144" i="5"/>
  <c r="R1144" i="5"/>
  <c r="J1144" i="5"/>
  <c r="I1144" i="5"/>
  <c r="H1144" i="5"/>
  <c r="G1144" i="5"/>
  <c r="F1144" i="5"/>
  <c r="AD1143" i="5"/>
  <c r="AC1143" i="5"/>
  <c r="X1143" i="5"/>
  <c r="T1143" i="5"/>
  <c r="S1143" i="5"/>
  <c r="R1143" i="5"/>
  <c r="J1143" i="5"/>
  <c r="I1143" i="5"/>
  <c r="H1143" i="5"/>
  <c r="G1143" i="5"/>
  <c r="F1143" i="5"/>
  <c r="AD1142" i="5"/>
  <c r="AC1142" i="5"/>
  <c r="X1142" i="5"/>
  <c r="T1142" i="5"/>
  <c r="S1142" i="5"/>
  <c r="R1142" i="5"/>
  <c r="J1142" i="5"/>
  <c r="I1142" i="5"/>
  <c r="H1142" i="5"/>
  <c r="G1142" i="5"/>
  <c r="F1142" i="5"/>
  <c r="AD1141" i="5"/>
  <c r="AC1141" i="5"/>
  <c r="X1141" i="5"/>
  <c r="T1141" i="5"/>
  <c r="S1141" i="5"/>
  <c r="R1141" i="5"/>
  <c r="J1141" i="5"/>
  <c r="I1141" i="5"/>
  <c r="H1141" i="5"/>
  <c r="G1141" i="5"/>
  <c r="F1141" i="5"/>
  <c r="AD1140" i="5"/>
  <c r="AC1140" i="5"/>
  <c r="X1140" i="5"/>
  <c r="T1140" i="5"/>
  <c r="S1140" i="5"/>
  <c r="R1140" i="5"/>
  <c r="J1140" i="5"/>
  <c r="I1140" i="5"/>
  <c r="H1140" i="5"/>
  <c r="G1140" i="5"/>
  <c r="F1140" i="5"/>
  <c r="AD1139" i="5"/>
  <c r="AC1139" i="5"/>
  <c r="X1139" i="5"/>
  <c r="T1139" i="5"/>
  <c r="S1139" i="5"/>
  <c r="R1139" i="5"/>
  <c r="J1139" i="5"/>
  <c r="I1139" i="5"/>
  <c r="H1139" i="5"/>
  <c r="G1139" i="5"/>
  <c r="F1139" i="5"/>
  <c r="AD1138" i="5"/>
  <c r="AC1138" i="5"/>
  <c r="X1138" i="5"/>
  <c r="T1138" i="5"/>
  <c r="S1138" i="5"/>
  <c r="R1138" i="5"/>
  <c r="J1138" i="5"/>
  <c r="I1138" i="5"/>
  <c r="H1138" i="5"/>
  <c r="G1138" i="5"/>
  <c r="F1138" i="5"/>
  <c r="AD1137" i="5"/>
  <c r="AC1137" i="5"/>
  <c r="X1137" i="5"/>
  <c r="T1137" i="5"/>
  <c r="S1137" i="5"/>
  <c r="R1137" i="5"/>
  <c r="J1137" i="5"/>
  <c r="I1137" i="5"/>
  <c r="H1137" i="5"/>
  <c r="G1137" i="5"/>
  <c r="F1137" i="5"/>
  <c r="AD1136" i="5"/>
  <c r="AC1136" i="5"/>
  <c r="X1136" i="5"/>
  <c r="T1136" i="5"/>
  <c r="S1136" i="5"/>
  <c r="R1136" i="5"/>
  <c r="J1136" i="5"/>
  <c r="I1136" i="5"/>
  <c r="H1136" i="5"/>
  <c r="G1136" i="5"/>
  <c r="F1136" i="5"/>
  <c r="AD1135" i="5"/>
  <c r="AC1135" i="5"/>
  <c r="X1135" i="5"/>
  <c r="T1135" i="5"/>
  <c r="S1135" i="5"/>
  <c r="R1135" i="5"/>
  <c r="J1135" i="5"/>
  <c r="I1135" i="5"/>
  <c r="H1135" i="5"/>
  <c r="G1135" i="5"/>
  <c r="F1135" i="5"/>
  <c r="AD1134" i="5"/>
  <c r="AC1134" i="5"/>
  <c r="X1134" i="5"/>
  <c r="T1134" i="5"/>
  <c r="S1134" i="5"/>
  <c r="R1134" i="5"/>
  <c r="J1134" i="5"/>
  <c r="I1134" i="5"/>
  <c r="H1134" i="5"/>
  <c r="G1134" i="5"/>
  <c r="F1134" i="5"/>
  <c r="AD1133" i="5"/>
  <c r="AC1133" i="5"/>
  <c r="X1133" i="5"/>
  <c r="T1133" i="5"/>
  <c r="S1133" i="5"/>
  <c r="R1133" i="5"/>
  <c r="J1133" i="5"/>
  <c r="I1133" i="5"/>
  <c r="H1133" i="5"/>
  <c r="G1133" i="5"/>
  <c r="F1133" i="5"/>
  <c r="AD1132" i="5"/>
  <c r="AC1132" i="5"/>
  <c r="X1132" i="5"/>
  <c r="T1132" i="5"/>
  <c r="S1132" i="5"/>
  <c r="R1132" i="5"/>
  <c r="J1132" i="5"/>
  <c r="I1132" i="5"/>
  <c r="H1132" i="5"/>
  <c r="G1132" i="5"/>
  <c r="F1132" i="5"/>
  <c r="AD1131" i="5"/>
  <c r="AC1131" i="5"/>
  <c r="X1131" i="5"/>
  <c r="T1131" i="5"/>
  <c r="S1131" i="5"/>
  <c r="R1131" i="5"/>
  <c r="J1131" i="5"/>
  <c r="I1131" i="5"/>
  <c r="H1131" i="5"/>
  <c r="G1131" i="5"/>
  <c r="F1131" i="5"/>
  <c r="AD1130" i="5"/>
  <c r="AC1130" i="5"/>
  <c r="X1130" i="5"/>
  <c r="T1130" i="5"/>
  <c r="S1130" i="5"/>
  <c r="R1130" i="5"/>
  <c r="J1130" i="5"/>
  <c r="I1130" i="5"/>
  <c r="H1130" i="5"/>
  <c r="G1130" i="5"/>
  <c r="F1130" i="5"/>
  <c r="AD1129" i="5"/>
  <c r="AC1129" i="5"/>
  <c r="X1129" i="5"/>
  <c r="T1129" i="5"/>
  <c r="S1129" i="5"/>
  <c r="R1129" i="5"/>
  <c r="J1129" i="5"/>
  <c r="I1129" i="5"/>
  <c r="H1129" i="5"/>
  <c r="G1129" i="5"/>
  <c r="F1129" i="5"/>
  <c r="AD1128" i="5"/>
  <c r="AC1128" i="5"/>
  <c r="X1128" i="5"/>
  <c r="T1128" i="5"/>
  <c r="S1128" i="5"/>
  <c r="R1128" i="5"/>
  <c r="J1128" i="5"/>
  <c r="I1128" i="5"/>
  <c r="H1128" i="5"/>
  <c r="G1128" i="5"/>
  <c r="F1128" i="5"/>
  <c r="AD1127" i="5"/>
  <c r="AC1127" i="5"/>
  <c r="X1127" i="5"/>
  <c r="T1127" i="5"/>
  <c r="S1127" i="5"/>
  <c r="R1127" i="5"/>
  <c r="J1127" i="5"/>
  <c r="I1127" i="5"/>
  <c r="H1127" i="5"/>
  <c r="G1127" i="5"/>
  <c r="F1127" i="5"/>
  <c r="AD1126" i="5"/>
  <c r="AC1126" i="5"/>
  <c r="X1126" i="5"/>
  <c r="T1126" i="5"/>
  <c r="S1126" i="5"/>
  <c r="R1126" i="5"/>
  <c r="J1126" i="5"/>
  <c r="I1126" i="5"/>
  <c r="H1126" i="5"/>
  <c r="G1126" i="5"/>
  <c r="F1126" i="5"/>
  <c r="AD1125" i="5"/>
  <c r="AC1125" i="5"/>
  <c r="X1125" i="5"/>
  <c r="T1125" i="5"/>
  <c r="S1125" i="5"/>
  <c r="R1125" i="5"/>
  <c r="J1125" i="5"/>
  <c r="I1125" i="5"/>
  <c r="H1125" i="5"/>
  <c r="G1125" i="5"/>
  <c r="F1125" i="5"/>
  <c r="AD1124" i="5"/>
  <c r="AC1124" i="5"/>
  <c r="X1124" i="5"/>
  <c r="T1124" i="5"/>
  <c r="S1124" i="5"/>
  <c r="R1124" i="5"/>
  <c r="J1124" i="5"/>
  <c r="I1124" i="5"/>
  <c r="H1124" i="5"/>
  <c r="G1124" i="5"/>
  <c r="F1124" i="5"/>
  <c r="AD1123" i="5"/>
  <c r="AC1123" i="5"/>
  <c r="X1123" i="5"/>
  <c r="T1123" i="5"/>
  <c r="S1123" i="5"/>
  <c r="R1123" i="5"/>
  <c r="J1123" i="5"/>
  <c r="I1123" i="5"/>
  <c r="H1123" i="5"/>
  <c r="G1123" i="5"/>
  <c r="F1123" i="5"/>
  <c r="AD1122" i="5"/>
  <c r="AC1122" i="5"/>
  <c r="X1122" i="5"/>
  <c r="T1122" i="5"/>
  <c r="S1122" i="5"/>
  <c r="R1122" i="5"/>
  <c r="J1122" i="5"/>
  <c r="I1122" i="5"/>
  <c r="H1122" i="5"/>
  <c r="G1122" i="5"/>
  <c r="F1122" i="5"/>
  <c r="AD1121" i="5"/>
  <c r="AC1121" i="5"/>
  <c r="X1121" i="5"/>
  <c r="T1121" i="5"/>
  <c r="S1121" i="5"/>
  <c r="R1121" i="5"/>
  <c r="J1121" i="5"/>
  <c r="I1121" i="5"/>
  <c r="H1121" i="5"/>
  <c r="G1121" i="5"/>
  <c r="F1121" i="5"/>
  <c r="AD1120" i="5"/>
  <c r="AC1120" i="5"/>
  <c r="X1120" i="5"/>
  <c r="T1120" i="5"/>
  <c r="S1120" i="5"/>
  <c r="R1120" i="5"/>
  <c r="J1120" i="5"/>
  <c r="I1120" i="5"/>
  <c r="H1120" i="5"/>
  <c r="G1120" i="5"/>
  <c r="F1120" i="5"/>
  <c r="AD1119" i="5"/>
  <c r="AC1119" i="5"/>
  <c r="X1119" i="5"/>
  <c r="T1119" i="5"/>
  <c r="S1119" i="5"/>
  <c r="R1119" i="5"/>
  <c r="J1119" i="5"/>
  <c r="I1119" i="5"/>
  <c r="H1119" i="5"/>
  <c r="G1119" i="5"/>
  <c r="F1119" i="5"/>
  <c r="AD1118" i="5"/>
  <c r="AC1118" i="5"/>
  <c r="X1118" i="5"/>
  <c r="T1118" i="5"/>
  <c r="S1118" i="5"/>
  <c r="R1118" i="5"/>
  <c r="J1118" i="5"/>
  <c r="I1118" i="5"/>
  <c r="H1118" i="5"/>
  <c r="G1118" i="5"/>
  <c r="F1118" i="5"/>
  <c r="AD1117" i="5"/>
  <c r="AC1117" i="5"/>
  <c r="X1117" i="5"/>
  <c r="T1117" i="5"/>
  <c r="S1117" i="5"/>
  <c r="R1117" i="5"/>
  <c r="J1117" i="5"/>
  <c r="I1117" i="5"/>
  <c r="H1117" i="5"/>
  <c r="G1117" i="5"/>
  <c r="F1117" i="5"/>
  <c r="AD1116" i="5"/>
  <c r="AC1116" i="5"/>
  <c r="X1116" i="5"/>
  <c r="T1116" i="5"/>
  <c r="S1116" i="5"/>
  <c r="R1116" i="5"/>
  <c r="J1116" i="5"/>
  <c r="I1116" i="5"/>
  <c r="H1116" i="5"/>
  <c r="G1116" i="5"/>
  <c r="F1116" i="5"/>
  <c r="AD1115" i="5"/>
  <c r="AC1115" i="5"/>
  <c r="X1115" i="5"/>
  <c r="T1115" i="5"/>
  <c r="S1115" i="5"/>
  <c r="R1115" i="5"/>
  <c r="J1115" i="5"/>
  <c r="I1115" i="5"/>
  <c r="H1115" i="5"/>
  <c r="G1115" i="5"/>
  <c r="F1115" i="5"/>
  <c r="AD1114" i="5"/>
  <c r="AC1114" i="5"/>
  <c r="X1114" i="5"/>
  <c r="T1114" i="5"/>
  <c r="S1114" i="5"/>
  <c r="R1114" i="5"/>
  <c r="J1114" i="5"/>
  <c r="I1114" i="5"/>
  <c r="H1114" i="5"/>
  <c r="G1114" i="5"/>
  <c r="F1114" i="5"/>
  <c r="AD1113" i="5"/>
  <c r="AC1113" i="5"/>
  <c r="X1113" i="5"/>
  <c r="T1113" i="5"/>
  <c r="S1113" i="5"/>
  <c r="R1113" i="5"/>
  <c r="J1113" i="5"/>
  <c r="I1113" i="5"/>
  <c r="H1113" i="5"/>
  <c r="G1113" i="5"/>
  <c r="F1113" i="5"/>
  <c r="AD1112" i="5"/>
  <c r="AC1112" i="5"/>
  <c r="X1112" i="5"/>
  <c r="T1112" i="5"/>
  <c r="S1112" i="5"/>
  <c r="R1112" i="5"/>
  <c r="J1112" i="5"/>
  <c r="I1112" i="5"/>
  <c r="H1112" i="5"/>
  <c r="G1112" i="5"/>
  <c r="F1112" i="5"/>
  <c r="AD1111" i="5"/>
  <c r="AC1111" i="5"/>
  <c r="X1111" i="5"/>
  <c r="T1111" i="5"/>
  <c r="S1111" i="5"/>
  <c r="R1111" i="5"/>
  <c r="J1111" i="5"/>
  <c r="I1111" i="5"/>
  <c r="H1111" i="5"/>
  <c r="G1111" i="5"/>
  <c r="F1111" i="5"/>
  <c r="AD1110" i="5"/>
  <c r="AC1110" i="5"/>
  <c r="X1110" i="5"/>
  <c r="T1110" i="5"/>
  <c r="S1110" i="5"/>
  <c r="R1110" i="5"/>
  <c r="J1110" i="5"/>
  <c r="I1110" i="5"/>
  <c r="H1110" i="5"/>
  <c r="G1110" i="5"/>
  <c r="F1110" i="5"/>
  <c r="AD1109" i="5"/>
  <c r="AC1109" i="5"/>
  <c r="X1109" i="5"/>
  <c r="T1109" i="5"/>
  <c r="S1109" i="5"/>
  <c r="R1109" i="5"/>
  <c r="J1109" i="5"/>
  <c r="I1109" i="5"/>
  <c r="H1109" i="5"/>
  <c r="G1109" i="5"/>
  <c r="F1109" i="5"/>
  <c r="AD1108" i="5"/>
  <c r="AC1108" i="5"/>
  <c r="X1108" i="5"/>
  <c r="T1108" i="5"/>
  <c r="S1108" i="5"/>
  <c r="R1108" i="5"/>
  <c r="J1108" i="5"/>
  <c r="I1108" i="5"/>
  <c r="H1108" i="5"/>
  <c r="G1108" i="5"/>
  <c r="F1108" i="5"/>
  <c r="AD1107" i="5"/>
  <c r="AC1107" i="5"/>
  <c r="X1107" i="5"/>
  <c r="T1107" i="5"/>
  <c r="S1107" i="5"/>
  <c r="R1107" i="5"/>
  <c r="J1107" i="5"/>
  <c r="I1107" i="5"/>
  <c r="H1107" i="5"/>
  <c r="G1107" i="5"/>
  <c r="F1107" i="5"/>
  <c r="AD1106" i="5"/>
  <c r="AC1106" i="5"/>
  <c r="X1106" i="5"/>
  <c r="T1106" i="5"/>
  <c r="S1106" i="5"/>
  <c r="R1106" i="5"/>
  <c r="J1106" i="5"/>
  <c r="I1106" i="5"/>
  <c r="H1106" i="5"/>
  <c r="G1106" i="5"/>
  <c r="F1106" i="5"/>
  <c r="AD1105" i="5"/>
  <c r="AC1105" i="5"/>
  <c r="X1105" i="5"/>
  <c r="T1105" i="5"/>
  <c r="S1105" i="5"/>
  <c r="R1105" i="5"/>
  <c r="J1105" i="5"/>
  <c r="I1105" i="5"/>
  <c r="H1105" i="5"/>
  <c r="G1105" i="5"/>
  <c r="F1105" i="5"/>
  <c r="AD1104" i="5"/>
  <c r="AC1104" i="5"/>
  <c r="X1104" i="5"/>
  <c r="T1104" i="5"/>
  <c r="S1104" i="5"/>
  <c r="R1104" i="5"/>
  <c r="J1104" i="5"/>
  <c r="I1104" i="5"/>
  <c r="H1104" i="5"/>
  <c r="G1104" i="5"/>
  <c r="F1104" i="5"/>
  <c r="AD1103" i="5"/>
  <c r="AC1103" i="5"/>
  <c r="X1103" i="5"/>
  <c r="T1103" i="5"/>
  <c r="S1103" i="5"/>
  <c r="R1103" i="5"/>
  <c r="J1103" i="5"/>
  <c r="I1103" i="5"/>
  <c r="H1103" i="5"/>
  <c r="G1103" i="5"/>
  <c r="F1103" i="5"/>
  <c r="AD1102" i="5"/>
  <c r="AC1102" i="5"/>
  <c r="X1102" i="5"/>
  <c r="T1102" i="5"/>
  <c r="S1102" i="5"/>
  <c r="R1102" i="5"/>
  <c r="J1102" i="5"/>
  <c r="I1102" i="5"/>
  <c r="H1102" i="5"/>
  <c r="G1102" i="5"/>
  <c r="F1102" i="5"/>
  <c r="AD1101" i="5"/>
  <c r="AC1101" i="5"/>
  <c r="X1101" i="5"/>
  <c r="T1101" i="5"/>
  <c r="S1101" i="5"/>
  <c r="R1101" i="5"/>
  <c r="J1101" i="5"/>
  <c r="I1101" i="5"/>
  <c r="H1101" i="5"/>
  <c r="G1101" i="5"/>
  <c r="F1101" i="5"/>
  <c r="AD1100" i="5"/>
  <c r="AC1100" i="5"/>
  <c r="X1100" i="5"/>
  <c r="T1100" i="5"/>
  <c r="S1100" i="5"/>
  <c r="R1100" i="5"/>
  <c r="J1100" i="5"/>
  <c r="I1100" i="5"/>
  <c r="H1100" i="5"/>
  <c r="G1100" i="5"/>
  <c r="F1100" i="5"/>
  <c r="AD1099" i="5"/>
  <c r="AC1099" i="5"/>
  <c r="X1099" i="5"/>
  <c r="T1099" i="5"/>
  <c r="S1099" i="5"/>
  <c r="R1099" i="5"/>
  <c r="J1099" i="5"/>
  <c r="I1099" i="5"/>
  <c r="H1099" i="5"/>
  <c r="G1099" i="5"/>
  <c r="F1099" i="5"/>
  <c r="AD1098" i="5"/>
  <c r="AC1098" i="5"/>
  <c r="X1098" i="5"/>
  <c r="T1098" i="5"/>
  <c r="S1098" i="5"/>
  <c r="R1098" i="5"/>
  <c r="J1098" i="5"/>
  <c r="I1098" i="5"/>
  <c r="H1098" i="5"/>
  <c r="G1098" i="5"/>
  <c r="F1098" i="5"/>
  <c r="AD1097" i="5"/>
  <c r="AC1097" i="5"/>
  <c r="X1097" i="5"/>
  <c r="T1097" i="5"/>
  <c r="S1097" i="5"/>
  <c r="R1097" i="5"/>
  <c r="J1097" i="5"/>
  <c r="I1097" i="5"/>
  <c r="H1097" i="5"/>
  <c r="G1097" i="5"/>
  <c r="F1097" i="5"/>
  <c r="AD1096" i="5"/>
  <c r="AC1096" i="5"/>
  <c r="X1096" i="5"/>
  <c r="T1096" i="5"/>
  <c r="S1096" i="5"/>
  <c r="R1096" i="5"/>
  <c r="J1096" i="5"/>
  <c r="I1096" i="5"/>
  <c r="H1096" i="5"/>
  <c r="G1096" i="5"/>
  <c r="F1096" i="5"/>
  <c r="AD1095" i="5"/>
  <c r="AC1095" i="5"/>
  <c r="X1095" i="5"/>
  <c r="T1095" i="5"/>
  <c r="S1095" i="5"/>
  <c r="R1095" i="5"/>
  <c r="J1095" i="5"/>
  <c r="I1095" i="5"/>
  <c r="H1095" i="5"/>
  <c r="G1095" i="5"/>
  <c r="F1095" i="5"/>
  <c r="AD1094" i="5"/>
  <c r="AC1094" i="5"/>
  <c r="X1094" i="5"/>
  <c r="T1094" i="5"/>
  <c r="S1094" i="5"/>
  <c r="R1094" i="5"/>
  <c r="J1094" i="5"/>
  <c r="I1094" i="5"/>
  <c r="H1094" i="5"/>
  <c r="G1094" i="5"/>
  <c r="F1094" i="5"/>
  <c r="AD1093" i="5"/>
  <c r="AC1093" i="5"/>
  <c r="X1093" i="5"/>
  <c r="T1093" i="5"/>
  <c r="S1093" i="5"/>
  <c r="R1093" i="5"/>
  <c r="J1093" i="5"/>
  <c r="I1093" i="5"/>
  <c r="H1093" i="5"/>
  <c r="G1093" i="5"/>
  <c r="F1093" i="5"/>
  <c r="AD1092" i="5"/>
  <c r="AC1092" i="5"/>
  <c r="X1092" i="5"/>
  <c r="T1092" i="5"/>
  <c r="S1092" i="5"/>
  <c r="R1092" i="5"/>
  <c r="J1092" i="5"/>
  <c r="I1092" i="5"/>
  <c r="H1092" i="5"/>
  <c r="G1092" i="5"/>
  <c r="F1092" i="5"/>
  <c r="AD1091" i="5"/>
  <c r="AC1091" i="5"/>
  <c r="X1091" i="5"/>
  <c r="T1091" i="5"/>
  <c r="S1091" i="5"/>
  <c r="R1091" i="5"/>
  <c r="J1091" i="5"/>
  <c r="I1091" i="5"/>
  <c r="H1091" i="5"/>
  <c r="G1091" i="5"/>
  <c r="F1091" i="5"/>
  <c r="AD1090" i="5"/>
  <c r="AC1090" i="5"/>
  <c r="X1090" i="5"/>
  <c r="T1090" i="5"/>
  <c r="S1090" i="5"/>
  <c r="R1090" i="5"/>
  <c r="J1090" i="5"/>
  <c r="I1090" i="5"/>
  <c r="H1090" i="5"/>
  <c r="G1090" i="5"/>
  <c r="F1090" i="5"/>
  <c r="AD1089" i="5"/>
  <c r="AC1089" i="5"/>
  <c r="X1089" i="5"/>
  <c r="T1089" i="5"/>
  <c r="S1089" i="5"/>
  <c r="R1089" i="5"/>
  <c r="J1089" i="5"/>
  <c r="I1089" i="5"/>
  <c r="H1089" i="5"/>
  <c r="G1089" i="5"/>
  <c r="F1089" i="5"/>
  <c r="AD1088" i="5"/>
  <c r="AC1088" i="5"/>
  <c r="X1088" i="5"/>
  <c r="T1088" i="5"/>
  <c r="S1088" i="5"/>
  <c r="R1088" i="5"/>
  <c r="J1088" i="5"/>
  <c r="I1088" i="5"/>
  <c r="H1088" i="5"/>
  <c r="G1088" i="5"/>
  <c r="F1088" i="5"/>
  <c r="AD1087" i="5"/>
  <c r="AC1087" i="5"/>
  <c r="X1087" i="5"/>
  <c r="T1087" i="5"/>
  <c r="S1087" i="5"/>
  <c r="R1087" i="5"/>
  <c r="J1087" i="5"/>
  <c r="I1087" i="5"/>
  <c r="H1087" i="5"/>
  <c r="G1087" i="5"/>
  <c r="F1087" i="5"/>
  <c r="AD1086" i="5"/>
  <c r="AC1086" i="5"/>
  <c r="X1086" i="5"/>
  <c r="T1086" i="5"/>
  <c r="S1086" i="5"/>
  <c r="R1086" i="5"/>
  <c r="J1086" i="5"/>
  <c r="I1086" i="5"/>
  <c r="H1086" i="5"/>
  <c r="G1086" i="5"/>
  <c r="F1086" i="5"/>
  <c r="AD1085" i="5"/>
  <c r="AC1085" i="5"/>
  <c r="X1085" i="5"/>
  <c r="T1085" i="5"/>
  <c r="S1085" i="5"/>
  <c r="R1085" i="5"/>
  <c r="J1085" i="5"/>
  <c r="I1085" i="5"/>
  <c r="H1085" i="5"/>
  <c r="G1085" i="5"/>
  <c r="F1085" i="5"/>
  <c r="AD1084" i="5"/>
  <c r="AC1084" i="5"/>
  <c r="X1084" i="5"/>
  <c r="T1084" i="5"/>
  <c r="S1084" i="5"/>
  <c r="R1084" i="5"/>
  <c r="J1084" i="5"/>
  <c r="I1084" i="5"/>
  <c r="H1084" i="5"/>
  <c r="G1084" i="5"/>
  <c r="F1084" i="5"/>
  <c r="AD1083" i="5"/>
  <c r="AC1083" i="5"/>
  <c r="X1083" i="5"/>
  <c r="T1083" i="5"/>
  <c r="S1083" i="5"/>
  <c r="R1083" i="5"/>
  <c r="J1083" i="5"/>
  <c r="I1083" i="5"/>
  <c r="H1083" i="5"/>
  <c r="G1083" i="5"/>
  <c r="F1083" i="5"/>
  <c r="AD1082" i="5"/>
  <c r="AC1082" i="5"/>
  <c r="X1082" i="5"/>
  <c r="T1082" i="5"/>
  <c r="S1082" i="5"/>
  <c r="R1082" i="5"/>
  <c r="J1082" i="5"/>
  <c r="I1082" i="5"/>
  <c r="H1082" i="5"/>
  <c r="G1082" i="5"/>
  <c r="F1082" i="5"/>
  <c r="AD1081" i="5"/>
  <c r="AC1081" i="5"/>
  <c r="X1081" i="5"/>
  <c r="T1081" i="5"/>
  <c r="S1081" i="5"/>
  <c r="R1081" i="5"/>
  <c r="J1081" i="5"/>
  <c r="I1081" i="5"/>
  <c r="H1081" i="5"/>
  <c r="G1081" i="5"/>
  <c r="F1081" i="5"/>
  <c r="AD1080" i="5"/>
  <c r="AC1080" i="5"/>
  <c r="X1080" i="5"/>
  <c r="T1080" i="5"/>
  <c r="S1080" i="5"/>
  <c r="R1080" i="5"/>
  <c r="J1080" i="5"/>
  <c r="I1080" i="5"/>
  <c r="H1080" i="5"/>
  <c r="G1080" i="5"/>
  <c r="F1080" i="5"/>
  <c r="AD1079" i="5"/>
  <c r="AC1079" i="5"/>
  <c r="X1079" i="5"/>
  <c r="T1079" i="5"/>
  <c r="S1079" i="5"/>
  <c r="R1079" i="5"/>
  <c r="J1079" i="5"/>
  <c r="I1079" i="5"/>
  <c r="H1079" i="5"/>
  <c r="G1079" i="5"/>
  <c r="F1079" i="5"/>
  <c r="AD1078" i="5"/>
  <c r="AC1078" i="5"/>
  <c r="X1078" i="5"/>
  <c r="T1078" i="5"/>
  <c r="S1078" i="5"/>
  <c r="R1078" i="5"/>
  <c r="J1078" i="5"/>
  <c r="I1078" i="5"/>
  <c r="H1078" i="5"/>
  <c r="G1078" i="5"/>
  <c r="F1078" i="5"/>
  <c r="AD1077" i="5"/>
  <c r="AC1077" i="5"/>
  <c r="X1077" i="5"/>
  <c r="T1077" i="5"/>
  <c r="S1077" i="5"/>
  <c r="R1077" i="5"/>
  <c r="J1077" i="5"/>
  <c r="I1077" i="5"/>
  <c r="H1077" i="5"/>
  <c r="G1077" i="5"/>
  <c r="F1077" i="5"/>
  <c r="AD1076" i="5"/>
  <c r="AC1076" i="5"/>
  <c r="X1076" i="5"/>
  <c r="T1076" i="5"/>
  <c r="S1076" i="5"/>
  <c r="R1076" i="5"/>
  <c r="J1076" i="5"/>
  <c r="I1076" i="5"/>
  <c r="H1076" i="5"/>
  <c r="G1076" i="5"/>
  <c r="F1076" i="5"/>
  <c r="AD1075" i="5"/>
  <c r="AC1075" i="5"/>
  <c r="X1075" i="5"/>
  <c r="T1075" i="5"/>
  <c r="S1075" i="5"/>
  <c r="R1075" i="5"/>
  <c r="J1075" i="5"/>
  <c r="I1075" i="5"/>
  <c r="H1075" i="5"/>
  <c r="G1075" i="5"/>
  <c r="F1075" i="5"/>
  <c r="AD1074" i="5"/>
  <c r="AC1074" i="5"/>
  <c r="X1074" i="5"/>
  <c r="T1074" i="5"/>
  <c r="S1074" i="5"/>
  <c r="R1074" i="5"/>
  <c r="J1074" i="5"/>
  <c r="I1074" i="5"/>
  <c r="H1074" i="5"/>
  <c r="G1074" i="5"/>
  <c r="F1074" i="5"/>
  <c r="AD1073" i="5"/>
  <c r="AC1073" i="5"/>
  <c r="X1073" i="5"/>
  <c r="T1073" i="5"/>
  <c r="S1073" i="5"/>
  <c r="R1073" i="5"/>
  <c r="J1073" i="5"/>
  <c r="I1073" i="5"/>
  <c r="H1073" i="5"/>
  <c r="G1073" i="5"/>
  <c r="F1073" i="5"/>
  <c r="AD1072" i="5"/>
  <c r="AC1072" i="5"/>
  <c r="X1072" i="5"/>
  <c r="T1072" i="5"/>
  <c r="S1072" i="5"/>
  <c r="R1072" i="5"/>
  <c r="J1072" i="5"/>
  <c r="I1072" i="5"/>
  <c r="H1072" i="5"/>
  <c r="G1072" i="5"/>
  <c r="F1072" i="5"/>
  <c r="AD1071" i="5"/>
  <c r="AC1071" i="5"/>
  <c r="X1071" i="5"/>
  <c r="T1071" i="5"/>
  <c r="S1071" i="5"/>
  <c r="R1071" i="5"/>
  <c r="J1071" i="5"/>
  <c r="I1071" i="5"/>
  <c r="H1071" i="5"/>
  <c r="G1071" i="5"/>
  <c r="F1071" i="5"/>
  <c r="AD1070" i="5"/>
  <c r="AC1070" i="5"/>
  <c r="X1070" i="5"/>
  <c r="T1070" i="5"/>
  <c r="S1070" i="5"/>
  <c r="R1070" i="5"/>
  <c r="J1070" i="5"/>
  <c r="I1070" i="5"/>
  <c r="H1070" i="5"/>
  <c r="G1070" i="5"/>
  <c r="F1070" i="5"/>
  <c r="AD1069" i="5"/>
  <c r="AC1069" i="5"/>
  <c r="X1069" i="5"/>
  <c r="T1069" i="5"/>
  <c r="S1069" i="5"/>
  <c r="R1069" i="5"/>
  <c r="J1069" i="5"/>
  <c r="I1069" i="5"/>
  <c r="H1069" i="5"/>
  <c r="G1069" i="5"/>
  <c r="F1069" i="5"/>
  <c r="AD1068" i="5"/>
  <c r="AC1068" i="5"/>
  <c r="X1068" i="5"/>
  <c r="T1068" i="5"/>
  <c r="S1068" i="5"/>
  <c r="R1068" i="5"/>
  <c r="J1068" i="5"/>
  <c r="I1068" i="5"/>
  <c r="H1068" i="5"/>
  <c r="G1068" i="5"/>
  <c r="F1068" i="5"/>
  <c r="AD1067" i="5"/>
  <c r="AC1067" i="5"/>
  <c r="X1067" i="5"/>
  <c r="T1067" i="5"/>
  <c r="S1067" i="5"/>
  <c r="R1067" i="5"/>
  <c r="J1067" i="5"/>
  <c r="I1067" i="5"/>
  <c r="H1067" i="5"/>
  <c r="G1067" i="5"/>
  <c r="F1067" i="5"/>
  <c r="AD1066" i="5"/>
  <c r="AC1066" i="5"/>
  <c r="X1066" i="5"/>
  <c r="T1066" i="5"/>
  <c r="S1066" i="5"/>
  <c r="R1066" i="5"/>
  <c r="J1066" i="5"/>
  <c r="I1066" i="5"/>
  <c r="H1066" i="5"/>
  <c r="G1066" i="5"/>
  <c r="F1066" i="5"/>
  <c r="AD1065" i="5"/>
  <c r="AC1065" i="5"/>
  <c r="X1065" i="5"/>
  <c r="T1065" i="5"/>
  <c r="S1065" i="5"/>
  <c r="R1065" i="5"/>
  <c r="J1065" i="5"/>
  <c r="I1065" i="5"/>
  <c r="H1065" i="5"/>
  <c r="G1065" i="5"/>
  <c r="F1065" i="5"/>
  <c r="AD1064" i="5"/>
  <c r="AC1064" i="5"/>
  <c r="X1064" i="5"/>
  <c r="T1064" i="5"/>
  <c r="S1064" i="5"/>
  <c r="R1064" i="5"/>
  <c r="J1064" i="5"/>
  <c r="I1064" i="5"/>
  <c r="H1064" i="5"/>
  <c r="G1064" i="5"/>
  <c r="F1064" i="5"/>
  <c r="AD1063" i="5"/>
  <c r="AC1063" i="5"/>
  <c r="X1063" i="5"/>
  <c r="T1063" i="5"/>
  <c r="S1063" i="5"/>
  <c r="R1063" i="5"/>
  <c r="J1063" i="5"/>
  <c r="I1063" i="5"/>
  <c r="H1063" i="5"/>
  <c r="G1063" i="5"/>
  <c r="F1063" i="5"/>
  <c r="AD1062" i="5"/>
  <c r="AC1062" i="5"/>
  <c r="X1062" i="5"/>
  <c r="T1062" i="5"/>
  <c r="S1062" i="5"/>
  <c r="R1062" i="5"/>
  <c r="J1062" i="5"/>
  <c r="I1062" i="5"/>
  <c r="H1062" i="5"/>
  <c r="G1062" i="5"/>
  <c r="F1062" i="5"/>
  <c r="AD1061" i="5"/>
  <c r="AC1061" i="5"/>
  <c r="X1061" i="5"/>
  <c r="T1061" i="5"/>
  <c r="S1061" i="5"/>
  <c r="R1061" i="5"/>
  <c r="J1061" i="5"/>
  <c r="I1061" i="5"/>
  <c r="H1061" i="5"/>
  <c r="G1061" i="5"/>
  <c r="F1061" i="5"/>
  <c r="AD1060" i="5"/>
  <c r="AC1060" i="5"/>
  <c r="X1060" i="5"/>
  <c r="T1060" i="5"/>
  <c r="S1060" i="5"/>
  <c r="R1060" i="5"/>
  <c r="J1060" i="5"/>
  <c r="I1060" i="5"/>
  <c r="H1060" i="5"/>
  <c r="G1060" i="5"/>
  <c r="F1060" i="5"/>
  <c r="AD1059" i="5"/>
  <c r="AC1059" i="5"/>
  <c r="X1059" i="5"/>
  <c r="T1059" i="5"/>
  <c r="S1059" i="5"/>
  <c r="R1059" i="5"/>
  <c r="J1059" i="5"/>
  <c r="I1059" i="5"/>
  <c r="H1059" i="5"/>
  <c r="G1059" i="5"/>
  <c r="F1059" i="5"/>
  <c r="AD1058" i="5"/>
  <c r="AC1058" i="5"/>
  <c r="X1058" i="5"/>
  <c r="T1058" i="5"/>
  <c r="S1058" i="5"/>
  <c r="R1058" i="5"/>
  <c r="J1058" i="5"/>
  <c r="I1058" i="5"/>
  <c r="H1058" i="5"/>
  <c r="G1058" i="5"/>
  <c r="F1058" i="5"/>
  <c r="AD1057" i="5"/>
  <c r="AC1057" i="5"/>
  <c r="X1057" i="5"/>
  <c r="T1057" i="5"/>
  <c r="S1057" i="5"/>
  <c r="R1057" i="5"/>
  <c r="J1057" i="5"/>
  <c r="I1057" i="5"/>
  <c r="H1057" i="5"/>
  <c r="G1057" i="5"/>
  <c r="F1057" i="5"/>
  <c r="AD1056" i="5"/>
  <c r="AC1056" i="5"/>
  <c r="X1056" i="5"/>
  <c r="T1056" i="5"/>
  <c r="S1056" i="5"/>
  <c r="R1056" i="5"/>
  <c r="J1056" i="5"/>
  <c r="I1056" i="5"/>
  <c r="H1056" i="5"/>
  <c r="G1056" i="5"/>
  <c r="F1056" i="5"/>
  <c r="AD1055" i="5"/>
  <c r="AC1055" i="5"/>
  <c r="X1055" i="5"/>
  <c r="T1055" i="5"/>
  <c r="S1055" i="5"/>
  <c r="R1055" i="5"/>
  <c r="J1055" i="5"/>
  <c r="I1055" i="5"/>
  <c r="H1055" i="5"/>
  <c r="G1055" i="5"/>
  <c r="F1055" i="5"/>
  <c r="AD1054" i="5"/>
  <c r="AC1054" i="5"/>
  <c r="X1054" i="5"/>
  <c r="T1054" i="5"/>
  <c r="S1054" i="5"/>
  <c r="R1054" i="5"/>
  <c r="J1054" i="5"/>
  <c r="I1054" i="5"/>
  <c r="H1054" i="5"/>
  <c r="G1054" i="5"/>
  <c r="F1054" i="5"/>
  <c r="AD1053" i="5"/>
  <c r="AC1053" i="5"/>
  <c r="X1053" i="5"/>
  <c r="T1053" i="5"/>
  <c r="S1053" i="5"/>
  <c r="R1053" i="5"/>
  <c r="J1053" i="5"/>
  <c r="I1053" i="5"/>
  <c r="H1053" i="5"/>
  <c r="G1053" i="5"/>
  <c r="F1053" i="5"/>
  <c r="AD1052" i="5"/>
  <c r="AC1052" i="5"/>
  <c r="X1052" i="5"/>
  <c r="T1052" i="5"/>
  <c r="S1052" i="5"/>
  <c r="R1052" i="5"/>
  <c r="J1052" i="5"/>
  <c r="I1052" i="5"/>
  <c r="H1052" i="5"/>
  <c r="G1052" i="5"/>
  <c r="F1052" i="5"/>
  <c r="AD1051" i="5"/>
  <c r="AC1051" i="5"/>
  <c r="X1051" i="5"/>
  <c r="T1051" i="5"/>
  <c r="S1051" i="5"/>
  <c r="R1051" i="5"/>
  <c r="J1051" i="5"/>
  <c r="I1051" i="5"/>
  <c r="H1051" i="5"/>
  <c r="G1051" i="5"/>
  <c r="F1051" i="5"/>
  <c r="AD1050" i="5"/>
  <c r="AC1050" i="5"/>
  <c r="X1050" i="5"/>
  <c r="T1050" i="5"/>
  <c r="S1050" i="5"/>
  <c r="R1050" i="5"/>
  <c r="J1050" i="5"/>
  <c r="I1050" i="5"/>
  <c r="H1050" i="5"/>
  <c r="G1050" i="5"/>
  <c r="F1050" i="5"/>
  <c r="AD1049" i="5"/>
  <c r="AC1049" i="5"/>
  <c r="X1049" i="5"/>
  <c r="T1049" i="5"/>
  <c r="S1049" i="5"/>
  <c r="R1049" i="5"/>
  <c r="J1049" i="5"/>
  <c r="I1049" i="5"/>
  <c r="H1049" i="5"/>
  <c r="G1049" i="5"/>
  <c r="F1049" i="5"/>
  <c r="AD1048" i="5"/>
  <c r="AC1048" i="5"/>
  <c r="X1048" i="5"/>
  <c r="T1048" i="5"/>
  <c r="S1048" i="5"/>
  <c r="R1048" i="5"/>
  <c r="J1048" i="5"/>
  <c r="I1048" i="5"/>
  <c r="H1048" i="5"/>
  <c r="G1048" i="5"/>
  <c r="F1048" i="5"/>
  <c r="AD1047" i="5"/>
  <c r="AC1047" i="5"/>
  <c r="X1047" i="5"/>
  <c r="T1047" i="5"/>
  <c r="S1047" i="5"/>
  <c r="R1047" i="5"/>
  <c r="J1047" i="5"/>
  <c r="I1047" i="5"/>
  <c r="H1047" i="5"/>
  <c r="G1047" i="5"/>
  <c r="F1047" i="5"/>
  <c r="AD1046" i="5"/>
  <c r="AC1046" i="5"/>
  <c r="X1046" i="5"/>
  <c r="T1046" i="5"/>
  <c r="S1046" i="5"/>
  <c r="R1046" i="5"/>
  <c r="J1046" i="5"/>
  <c r="I1046" i="5"/>
  <c r="H1046" i="5"/>
  <c r="G1046" i="5"/>
  <c r="F1046" i="5"/>
  <c r="AD1045" i="5"/>
  <c r="AC1045" i="5"/>
  <c r="X1045" i="5"/>
  <c r="T1045" i="5"/>
  <c r="S1045" i="5"/>
  <c r="R1045" i="5"/>
  <c r="J1045" i="5"/>
  <c r="I1045" i="5"/>
  <c r="H1045" i="5"/>
  <c r="G1045" i="5"/>
  <c r="F1045" i="5"/>
  <c r="AD1044" i="5"/>
  <c r="AC1044" i="5"/>
  <c r="X1044" i="5"/>
  <c r="T1044" i="5"/>
  <c r="S1044" i="5"/>
  <c r="R1044" i="5"/>
  <c r="J1044" i="5"/>
  <c r="I1044" i="5"/>
  <c r="H1044" i="5"/>
  <c r="G1044" i="5"/>
  <c r="F1044" i="5"/>
  <c r="AD1043" i="5"/>
  <c r="AC1043" i="5"/>
  <c r="X1043" i="5"/>
  <c r="T1043" i="5"/>
  <c r="S1043" i="5"/>
  <c r="R1043" i="5"/>
  <c r="J1043" i="5"/>
  <c r="I1043" i="5"/>
  <c r="H1043" i="5"/>
  <c r="G1043" i="5"/>
  <c r="F1043" i="5"/>
  <c r="AD1042" i="5"/>
  <c r="AC1042" i="5"/>
  <c r="X1042" i="5"/>
  <c r="T1042" i="5"/>
  <c r="S1042" i="5"/>
  <c r="R1042" i="5"/>
  <c r="J1042" i="5"/>
  <c r="I1042" i="5"/>
  <c r="H1042" i="5"/>
  <c r="G1042" i="5"/>
  <c r="F1042" i="5"/>
  <c r="AD1041" i="5"/>
  <c r="AC1041" i="5"/>
  <c r="X1041" i="5"/>
  <c r="T1041" i="5"/>
  <c r="S1041" i="5"/>
  <c r="R1041" i="5"/>
  <c r="J1041" i="5"/>
  <c r="I1041" i="5"/>
  <c r="H1041" i="5"/>
  <c r="G1041" i="5"/>
  <c r="F1041" i="5"/>
  <c r="AD1040" i="5"/>
  <c r="AC1040" i="5"/>
  <c r="X1040" i="5"/>
  <c r="T1040" i="5"/>
  <c r="S1040" i="5"/>
  <c r="R1040" i="5"/>
  <c r="J1040" i="5"/>
  <c r="I1040" i="5"/>
  <c r="H1040" i="5"/>
  <c r="G1040" i="5"/>
  <c r="F1040" i="5"/>
  <c r="AD1039" i="5"/>
  <c r="AC1039" i="5"/>
  <c r="X1039" i="5"/>
  <c r="T1039" i="5"/>
  <c r="S1039" i="5"/>
  <c r="R1039" i="5"/>
  <c r="J1039" i="5"/>
  <c r="I1039" i="5"/>
  <c r="H1039" i="5"/>
  <c r="G1039" i="5"/>
  <c r="F1039" i="5"/>
  <c r="AD1038" i="5"/>
  <c r="AC1038" i="5"/>
  <c r="X1038" i="5"/>
  <c r="T1038" i="5"/>
  <c r="S1038" i="5"/>
  <c r="R1038" i="5"/>
  <c r="J1038" i="5"/>
  <c r="I1038" i="5"/>
  <c r="H1038" i="5"/>
  <c r="G1038" i="5"/>
  <c r="F1038" i="5"/>
  <c r="AD1037" i="5"/>
  <c r="AC1037" i="5"/>
  <c r="X1037" i="5"/>
  <c r="T1037" i="5"/>
  <c r="S1037" i="5"/>
  <c r="R1037" i="5"/>
  <c r="J1037" i="5"/>
  <c r="I1037" i="5"/>
  <c r="H1037" i="5"/>
  <c r="G1037" i="5"/>
  <c r="F1037" i="5"/>
  <c r="AD1036" i="5"/>
  <c r="AC1036" i="5"/>
  <c r="X1036" i="5"/>
  <c r="T1036" i="5"/>
  <c r="S1036" i="5"/>
  <c r="R1036" i="5"/>
  <c r="J1036" i="5"/>
  <c r="I1036" i="5"/>
  <c r="H1036" i="5"/>
  <c r="G1036" i="5"/>
  <c r="F1036" i="5"/>
  <c r="AD1035" i="5"/>
  <c r="AC1035" i="5"/>
  <c r="X1035" i="5"/>
  <c r="T1035" i="5"/>
  <c r="S1035" i="5"/>
  <c r="R1035" i="5"/>
  <c r="J1035" i="5"/>
  <c r="I1035" i="5"/>
  <c r="H1035" i="5"/>
  <c r="G1035" i="5"/>
  <c r="F1035" i="5"/>
  <c r="AD1034" i="5"/>
  <c r="AC1034" i="5"/>
  <c r="X1034" i="5"/>
  <c r="T1034" i="5"/>
  <c r="S1034" i="5"/>
  <c r="R1034" i="5"/>
  <c r="J1034" i="5"/>
  <c r="I1034" i="5"/>
  <c r="H1034" i="5"/>
  <c r="G1034" i="5"/>
  <c r="F1034" i="5"/>
  <c r="AD1033" i="5"/>
  <c r="AC1033" i="5"/>
  <c r="X1033" i="5"/>
  <c r="T1033" i="5"/>
  <c r="S1033" i="5"/>
  <c r="R1033" i="5"/>
  <c r="J1033" i="5"/>
  <c r="I1033" i="5"/>
  <c r="H1033" i="5"/>
  <c r="G1033" i="5"/>
  <c r="F1033" i="5"/>
  <c r="AD1032" i="5"/>
  <c r="AC1032" i="5"/>
  <c r="X1032" i="5"/>
  <c r="T1032" i="5"/>
  <c r="S1032" i="5"/>
  <c r="R1032" i="5"/>
  <c r="J1032" i="5"/>
  <c r="I1032" i="5"/>
  <c r="H1032" i="5"/>
  <c r="G1032" i="5"/>
  <c r="F1032" i="5"/>
  <c r="AD1031" i="5"/>
  <c r="AC1031" i="5"/>
  <c r="X1031" i="5"/>
  <c r="T1031" i="5"/>
  <c r="S1031" i="5"/>
  <c r="R1031" i="5"/>
  <c r="J1031" i="5"/>
  <c r="I1031" i="5"/>
  <c r="H1031" i="5"/>
  <c r="G1031" i="5"/>
  <c r="F1031" i="5"/>
  <c r="AD1030" i="5"/>
  <c r="AC1030" i="5"/>
  <c r="X1030" i="5"/>
  <c r="T1030" i="5"/>
  <c r="S1030" i="5"/>
  <c r="R1030" i="5"/>
  <c r="J1030" i="5"/>
  <c r="I1030" i="5"/>
  <c r="H1030" i="5"/>
  <c r="G1030" i="5"/>
  <c r="F1030" i="5"/>
  <c r="AD1029" i="5"/>
  <c r="AC1029" i="5"/>
  <c r="X1029" i="5"/>
  <c r="T1029" i="5"/>
  <c r="S1029" i="5"/>
  <c r="R1029" i="5"/>
  <c r="J1029" i="5"/>
  <c r="I1029" i="5"/>
  <c r="H1029" i="5"/>
  <c r="G1029" i="5"/>
  <c r="F1029" i="5"/>
  <c r="AD1028" i="5"/>
  <c r="AC1028" i="5"/>
  <c r="X1028" i="5"/>
  <c r="T1028" i="5"/>
  <c r="S1028" i="5"/>
  <c r="R1028" i="5"/>
  <c r="J1028" i="5"/>
  <c r="I1028" i="5"/>
  <c r="H1028" i="5"/>
  <c r="G1028" i="5"/>
  <c r="F1028" i="5"/>
  <c r="AD1027" i="5"/>
  <c r="AC1027" i="5"/>
  <c r="X1027" i="5"/>
  <c r="T1027" i="5"/>
  <c r="S1027" i="5"/>
  <c r="R1027" i="5"/>
  <c r="J1027" i="5"/>
  <c r="I1027" i="5"/>
  <c r="H1027" i="5"/>
  <c r="G1027" i="5"/>
  <c r="F1027" i="5"/>
  <c r="AD1026" i="5"/>
  <c r="AC1026" i="5"/>
  <c r="X1026" i="5"/>
  <c r="T1026" i="5"/>
  <c r="S1026" i="5"/>
  <c r="R1026" i="5"/>
  <c r="J1026" i="5"/>
  <c r="I1026" i="5"/>
  <c r="H1026" i="5"/>
  <c r="G1026" i="5"/>
  <c r="F1026" i="5"/>
  <c r="AD1025" i="5"/>
  <c r="AC1025" i="5"/>
  <c r="X1025" i="5"/>
  <c r="T1025" i="5"/>
  <c r="S1025" i="5"/>
  <c r="R1025" i="5"/>
  <c r="J1025" i="5"/>
  <c r="I1025" i="5"/>
  <c r="H1025" i="5"/>
  <c r="G1025" i="5"/>
  <c r="F1025" i="5"/>
  <c r="AD1024" i="5"/>
  <c r="AC1024" i="5"/>
  <c r="X1024" i="5"/>
  <c r="T1024" i="5"/>
  <c r="S1024" i="5"/>
  <c r="R1024" i="5"/>
  <c r="J1024" i="5"/>
  <c r="I1024" i="5"/>
  <c r="H1024" i="5"/>
  <c r="G1024" i="5"/>
  <c r="F1024" i="5"/>
  <c r="AD1023" i="5"/>
  <c r="AC1023" i="5"/>
  <c r="X1023" i="5"/>
  <c r="T1023" i="5"/>
  <c r="S1023" i="5"/>
  <c r="R1023" i="5"/>
  <c r="J1023" i="5"/>
  <c r="I1023" i="5"/>
  <c r="H1023" i="5"/>
  <c r="G1023" i="5"/>
  <c r="F1023" i="5"/>
  <c r="AD1022" i="5"/>
  <c r="AC1022" i="5"/>
  <c r="X1022" i="5"/>
  <c r="T1022" i="5"/>
  <c r="S1022" i="5"/>
  <c r="R1022" i="5"/>
  <c r="J1022" i="5"/>
  <c r="I1022" i="5"/>
  <c r="H1022" i="5"/>
  <c r="G1022" i="5"/>
  <c r="F1022" i="5"/>
  <c r="AD1021" i="5"/>
  <c r="AC1021" i="5"/>
  <c r="X1021" i="5"/>
  <c r="T1021" i="5"/>
  <c r="S1021" i="5"/>
  <c r="R1021" i="5"/>
  <c r="J1021" i="5"/>
  <c r="I1021" i="5"/>
  <c r="H1021" i="5"/>
  <c r="G1021" i="5"/>
  <c r="F1021" i="5"/>
  <c r="AD1020" i="5"/>
  <c r="AC1020" i="5"/>
  <c r="X1020" i="5"/>
  <c r="T1020" i="5"/>
  <c r="S1020" i="5"/>
  <c r="R1020" i="5"/>
  <c r="J1020" i="5"/>
  <c r="I1020" i="5"/>
  <c r="H1020" i="5"/>
  <c r="G1020" i="5"/>
  <c r="F1020" i="5"/>
  <c r="AD1019" i="5"/>
  <c r="AC1019" i="5"/>
  <c r="X1019" i="5"/>
  <c r="T1019" i="5"/>
  <c r="S1019" i="5"/>
  <c r="R1019" i="5"/>
  <c r="J1019" i="5"/>
  <c r="I1019" i="5"/>
  <c r="H1019" i="5"/>
  <c r="G1019" i="5"/>
  <c r="F1019" i="5"/>
  <c r="AD1018" i="5"/>
  <c r="AC1018" i="5"/>
  <c r="X1018" i="5"/>
  <c r="T1018" i="5"/>
  <c r="S1018" i="5"/>
  <c r="R1018" i="5"/>
  <c r="J1018" i="5"/>
  <c r="I1018" i="5"/>
  <c r="H1018" i="5"/>
  <c r="G1018" i="5"/>
  <c r="F1018" i="5"/>
  <c r="AD1017" i="5"/>
  <c r="AC1017" i="5"/>
  <c r="X1017" i="5"/>
  <c r="T1017" i="5"/>
  <c r="S1017" i="5"/>
  <c r="R1017" i="5"/>
  <c r="J1017" i="5"/>
  <c r="I1017" i="5"/>
  <c r="H1017" i="5"/>
  <c r="G1017" i="5"/>
  <c r="F1017" i="5"/>
  <c r="AD1016" i="5"/>
  <c r="AC1016" i="5"/>
  <c r="X1016" i="5"/>
  <c r="T1016" i="5"/>
  <c r="S1016" i="5"/>
  <c r="R1016" i="5"/>
  <c r="J1016" i="5"/>
  <c r="I1016" i="5"/>
  <c r="H1016" i="5"/>
  <c r="G1016" i="5"/>
  <c r="F1016" i="5"/>
  <c r="AD1015" i="5"/>
  <c r="AC1015" i="5"/>
  <c r="X1015" i="5"/>
  <c r="T1015" i="5"/>
  <c r="S1015" i="5"/>
  <c r="R1015" i="5"/>
  <c r="J1015" i="5"/>
  <c r="I1015" i="5"/>
  <c r="H1015" i="5"/>
  <c r="G1015" i="5"/>
  <c r="F1015" i="5"/>
  <c r="AD1014" i="5"/>
  <c r="AC1014" i="5"/>
  <c r="X1014" i="5"/>
  <c r="T1014" i="5"/>
  <c r="S1014" i="5"/>
  <c r="R1014" i="5"/>
  <c r="J1014" i="5"/>
  <c r="I1014" i="5"/>
  <c r="H1014" i="5"/>
  <c r="G1014" i="5"/>
  <c r="F1014" i="5"/>
  <c r="AD1013" i="5"/>
  <c r="AC1013" i="5"/>
  <c r="X1013" i="5"/>
  <c r="T1013" i="5"/>
  <c r="S1013" i="5"/>
  <c r="R1013" i="5"/>
  <c r="J1013" i="5"/>
  <c r="I1013" i="5"/>
  <c r="H1013" i="5"/>
  <c r="G1013" i="5"/>
  <c r="F1013" i="5"/>
  <c r="AD1012" i="5"/>
  <c r="AC1012" i="5"/>
  <c r="X1012" i="5"/>
  <c r="T1012" i="5"/>
  <c r="S1012" i="5"/>
  <c r="R1012" i="5"/>
  <c r="J1012" i="5"/>
  <c r="I1012" i="5"/>
  <c r="H1012" i="5"/>
  <c r="G1012" i="5"/>
  <c r="F1012" i="5"/>
  <c r="AD1011" i="5"/>
  <c r="AC1011" i="5"/>
  <c r="X1011" i="5"/>
  <c r="T1011" i="5"/>
  <c r="S1011" i="5"/>
  <c r="R1011" i="5"/>
  <c r="J1011" i="5"/>
  <c r="I1011" i="5"/>
  <c r="H1011" i="5"/>
  <c r="G1011" i="5"/>
  <c r="F1011" i="5"/>
  <c r="AD1010" i="5"/>
  <c r="AC1010" i="5"/>
  <c r="X1010" i="5"/>
  <c r="T1010" i="5"/>
  <c r="S1010" i="5"/>
  <c r="R1010" i="5"/>
  <c r="J1010" i="5"/>
  <c r="I1010" i="5"/>
  <c r="H1010" i="5"/>
  <c r="G1010" i="5"/>
  <c r="F1010" i="5"/>
  <c r="AD1009" i="5"/>
  <c r="AC1009" i="5"/>
  <c r="X1009" i="5"/>
  <c r="T1009" i="5"/>
  <c r="S1009" i="5"/>
  <c r="R1009" i="5"/>
  <c r="J1009" i="5"/>
  <c r="I1009" i="5"/>
  <c r="H1009" i="5"/>
  <c r="G1009" i="5"/>
  <c r="F1009" i="5"/>
  <c r="AD1008" i="5"/>
  <c r="AC1008" i="5"/>
  <c r="X1008" i="5"/>
  <c r="T1008" i="5"/>
  <c r="S1008" i="5"/>
  <c r="R1008" i="5"/>
  <c r="J1008" i="5"/>
  <c r="I1008" i="5"/>
  <c r="H1008" i="5"/>
  <c r="G1008" i="5"/>
  <c r="F1008" i="5"/>
  <c r="AD1007" i="5"/>
  <c r="AC1007" i="5"/>
  <c r="X1007" i="5"/>
  <c r="T1007" i="5"/>
  <c r="S1007" i="5"/>
  <c r="R1007" i="5"/>
  <c r="J1007" i="5"/>
  <c r="I1007" i="5"/>
  <c r="H1007" i="5"/>
  <c r="G1007" i="5"/>
  <c r="F1007" i="5"/>
  <c r="AD1006" i="5"/>
  <c r="AC1006" i="5"/>
  <c r="X1006" i="5"/>
  <c r="T1006" i="5"/>
  <c r="S1006" i="5"/>
  <c r="R1006" i="5"/>
  <c r="J1006" i="5"/>
  <c r="I1006" i="5"/>
  <c r="H1006" i="5"/>
  <c r="G1006" i="5"/>
  <c r="F1006" i="5"/>
  <c r="AD1005" i="5"/>
  <c r="AC1005" i="5"/>
  <c r="X1005" i="5"/>
  <c r="T1005" i="5"/>
  <c r="S1005" i="5"/>
  <c r="R1005" i="5"/>
  <c r="J1005" i="5"/>
  <c r="I1005" i="5"/>
  <c r="H1005" i="5"/>
  <c r="G1005" i="5"/>
  <c r="F1005" i="5"/>
  <c r="AD1004" i="5"/>
  <c r="AC1004" i="5"/>
  <c r="X1004" i="5"/>
  <c r="T1004" i="5"/>
  <c r="S1004" i="5"/>
  <c r="R1004" i="5"/>
  <c r="J1004" i="5"/>
  <c r="I1004" i="5"/>
  <c r="H1004" i="5"/>
  <c r="G1004" i="5"/>
  <c r="F1004" i="5"/>
  <c r="AD1003" i="5"/>
  <c r="AC1003" i="5"/>
  <c r="X1003" i="5"/>
  <c r="T1003" i="5"/>
  <c r="S1003" i="5"/>
  <c r="R1003" i="5"/>
  <c r="J1003" i="5"/>
  <c r="I1003" i="5"/>
  <c r="H1003" i="5"/>
  <c r="G1003" i="5"/>
  <c r="F1003" i="5"/>
  <c r="AD1002" i="5"/>
  <c r="AC1002" i="5"/>
  <c r="X1002" i="5"/>
  <c r="T1002" i="5"/>
  <c r="S1002" i="5"/>
  <c r="R1002" i="5"/>
  <c r="J1002" i="5"/>
  <c r="I1002" i="5"/>
  <c r="H1002" i="5"/>
  <c r="G1002" i="5"/>
  <c r="F1002" i="5"/>
  <c r="AD1001" i="5"/>
  <c r="AC1001" i="5"/>
  <c r="X1001" i="5"/>
  <c r="T1001" i="5"/>
  <c r="S1001" i="5"/>
  <c r="R1001" i="5"/>
  <c r="J1001" i="5"/>
  <c r="I1001" i="5"/>
  <c r="H1001" i="5"/>
  <c r="G1001" i="5"/>
  <c r="F1001" i="5"/>
  <c r="AD1000" i="5"/>
  <c r="AC1000" i="5"/>
  <c r="X1000" i="5"/>
  <c r="T1000" i="5"/>
  <c r="S1000" i="5"/>
  <c r="R1000" i="5"/>
  <c r="J1000" i="5"/>
  <c r="I1000" i="5"/>
  <c r="H1000" i="5"/>
  <c r="G1000" i="5"/>
  <c r="F1000" i="5"/>
  <c r="AD999" i="5"/>
  <c r="AC999" i="5"/>
  <c r="X999" i="5"/>
  <c r="T999" i="5"/>
  <c r="S999" i="5"/>
  <c r="R999" i="5"/>
  <c r="J999" i="5"/>
  <c r="I999" i="5"/>
  <c r="H999" i="5"/>
  <c r="G999" i="5"/>
  <c r="F999" i="5"/>
  <c r="AD998" i="5"/>
  <c r="AC998" i="5"/>
  <c r="X998" i="5"/>
  <c r="T998" i="5"/>
  <c r="S998" i="5"/>
  <c r="R998" i="5"/>
  <c r="J998" i="5"/>
  <c r="I998" i="5"/>
  <c r="H998" i="5"/>
  <c r="G998" i="5"/>
  <c r="F998" i="5"/>
  <c r="AD997" i="5"/>
  <c r="AC997" i="5"/>
  <c r="X997" i="5"/>
  <c r="T997" i="5"/>
  <c r="S997" i="5"/>
  <c r="R997" i="5"/>
  <c r="J997" i="5"/>
  <c r="I997" i="5"/>
  <c r="H997" i="5"/>
  <c r="G997" i="5"/>
  <c r="F997" i="5"/>
  <c r="AD996" i="5"/>
  <c r="AC996" i="5"/>
  <c r="X996" i="5"/>
  <c r="T996" i="5"/>
  <c r="S996" i="5"/>
  <c r="R996" i="5"/>
  <c r="J996" i="5"/>
  <c r="I996" i="5"/>
  <c r="H996" i="5"/>
  <c r="G996" i="5"/>
  <c r="F996" i="5"/>
  <c r="AD995" i="5"/>
  <c r="AC995" i="5"/>
  <c r="X995" i="5"/>
  <c r="T995" i="5"/>
  <c r="S995" i="5"/>
  <c r="R995" i="5"/>
  <c r="J995" i="5"/>
  <c r="I995" i="5"/>
  <c r="H995" i="5"/>
  <c r="G995" i="5"/>
  <c r="F995" i="5"/>
  <c r="AD994" i="5"/>
  <c r="AC994" i="5"/>
  <c r="X994" i="5"/>
  <c r="T994" i="5"/>
  <c r="S994" i="5"/>
  <c r="R994" i="5"/>
  <c r="J994" i="5"/>
  <c r="I994" i="5"/>
  <c r="H994" i="5"/>
  <c r="G994" i="5"/>
  <c r="F994" i="5"/>
  <c r="AD993" i="5"/>
  <c r="AC993" i="5"/>
  <c r="X993" i="5"/>
  <c r="T993" i="5"/>
  <c r="S993" i="5"/>
  <c r="R993" i="5"/>
  <c r="J993" i="5"/>
  <c r="I993" i="5"/>
  <c r="H993" i="5"/>
  <c r="G993" i="5"/>
  <c r="F993" i="5"/>
  <c r="AD992" i="5"/>
  <c r="AC992" i="5"/>
  <c r="X992" i="5"/>
  <c r="T992" i="5"/>
  <c r="S992" i="5"/>
  <c r="R992" i="5"/>
  <c r="J992" i="5"/>
  <c r="I992" i="5"/>
  <c r="H992" i="5"/>
  <c r="G992" i="5"/>
  <c r="F992" i="5"/>
  <c r="AD991" i="5"/>
  <c r="AC991" i="5"/>
  <c r="X991" i="5"/>
  <c r="T991" i="5"/>
  <c r="S991" i="5"/>
  <c r="R991" i="5"/>
  <c r="J991" i="5"/>
  <c r="I991" i="5"/>
  <c r="H991" i="5"/>
  <c r="G991" i="5"/>
  <c r="F991" i="5"/>
  <c r="AD990" i="5"/>
  <c r="AC990" i="5"/>
  <c r="X990" i="5"/>
  <c r="T990" i="5"/>
  <c r="S990" i="5"/>
  <c r="R990" i="5"/>
  <c r="J990" i="5"/>
  <c r="I990" i="5"/>
  <c r="H990" i="5"/>
  <c r="G990" i="5"/>
  <c r="F990" i="5"/>
  <c r="AD989" i="5"/>
  <c r="AC989" i="5"/>
  <c r="X989" i="5"/>
  <c r="T989" i="5"/>
  <c r="S989" i="5"/>
  <c r="R989" i="5"/>
  <c r="J989" i="5"/>
  <c r="I989" i="5"/>
  <c r="H989" i="5"/>
  <c r="G989" i="5"/>
  <c r="F989" i="5"/>
  <c r="AD988" i="5"/>
  <c r="AC988" i="5"/>
  <c r="X988" i="5"/>
  <c r="T988" i="5"/>
  <c r="S988" i="5"/>
  <c r="R988" i="5"/>
  <c r="J988" i="5"/>
  <c r="I988" i="5"/>
  <c r="H988" i="5"/>
  <c r="G988" i="5"/>
  <c r="F988" i="5"/>
  <c r="AD987" i="5"/>
  <c r="AC987" i="5"/>
  <c r="X987" i="5"/>
  <c r="T987" i="5"/>
  <c r="S987" i="5"/>
  <c r="R987" i="5"/>
  <c r="J987" i="5"/>
  <c r="I987" i="5"/>
  <c r="H987" i="5"/>
  <c r="G987" i="5"/>
  <c r="F987" i="5"/>
  <c r="AD986" i="5"/>
  <c r="AC986" i="5"/>
  <c r="X986" i="5"/>
  <c r="T986" i="5"/>
  <c r="S986" i="5"/>
  <c r="R986" i="5"/>
  <c r="J986" i="5"/>
  <c r="I986" i="5"/>
  <c r="H986" i="5"/>
  <c r="G986" i="5"/>
  <c r="F986" i="5"/>
  <c r="AD985" i="5"/>
  <c r="AC985" i="5"/>
  <c r="X985" i="5"/>
  <c r="T985" i="5"/>
  <c r="S985" i="5"/>
  <c r="R985" i="5"/>
  <c r="J985" i="5"/>
  <c r="I985" i="5"/>
  <c r="H985" i="5"/>
  <c r="G985" i="5"/>
  <c r="F985" i="5"/>
  <c r="AD984" i="5"/>
  <c r="AC984" i="5"/>
  <c r="X984" i="5"/>
  <c r="T984" i="5"/>
  <c r="S984" i="5"/>
  <c r="R984" i="5"/>
  <c r="J984" i="5"/>
  <c r="I984" i="5"/>
  <c r="H984" i="5"/>
  <c r="G984" i="5"/>
  <c r="F984" i="5"/>
  <c r="AD983" i="5"/>
  <c r="AC983" i="5"/>
  <c r="X983" i="5"/>
  <c r="T983" i="5"/>
  <c r="S983" i="5"/>
  <c r="R983" i="5"/>
  <c r="J983" i="5"/>
  <c r="I983" i="5"/>
  <c r="H983" i="5"/>
  <c r="G983" i="5"/>
  <c r="F983" i="5"/>
  <c r="AD982" i="5"/>
  <c r="AC982" i="5"/>
  <c r="X982" i="5"/>
  <c r="T982" i="5"/>
  <c r="S982" i="5"/>
  <c r="R982" i="5"/>
  <c r="J982" i="5"/>
  <c r="I982" i="5"/>
  <c r="H982" i="5"/>
  <c r="G982" i="5"/>
  <c r="F982" i="5"/>
  <c r="AD981" i="5"/>
  <c r="AC981" i="5"/>
  <c r="X981" i="5"/>
  <c r="T981" i="5"/>
  <c r="S981" i="5"/>
  <c r="R981" i="5"/>
  <c r="J981" i="5"/>
  <c r="I981" i="5"/>
  <c r="H981" i="5"/>
  <c r="G981" i="5"/>
  <c r="F981" i="5"/>
  <c r="AD980" i="5"/>
  <c r="AC980" i="5"/>
  <c r="X980" i="5"/>
  <c r="T980" i="5"/>
  <c r="S980" i="5"/>
  <c r="R980" i="5"/>
  <c r="J980" i="5"/>
  <c r="I980" i="5"/>
  <c r="H980" i="5"/>
  <c r="G980" i="5"/>
  <c r="F980" i="5"/>
  <c r="AD979" i="5"/>
  <c r="AC979" i="5"/>
  <c r="X979" i="5"/>
  <c r="T979" i="5"/>
  <c r="S979" i="5"/>
  <c r="R979" i="5"/>
  <c r="J979" i="5"/>
  <c r="I979" i="5"/>
  <c r="H979" i="5"/>
  <c r="G979" i="5"/>
  <c r="F979" i="5"/>
  <c r="AD978" i="5"/>
  <c r="AC978" i="5"/>
  <c r="X978" i="5"/>
  <c r="T978" i="5"/>
  <c r="S978" i="5"/>
  <c r="R978" i="5"/>
  <c r="J978" i="5"/>
  <c r="I978" i="5"/>
  <c r="H978" i="5"/>
  <c r="G978" i="5"/>
  <c r="F978" i="5"/>
  <c r="AD977" i="5"/>
  <c r="AC977" i="5"/>
  <c r="X977" i="5"/>
  <c r="T977" i="5"/>
  <c r="S977" i="5"/>
  <c r="R977" i="5"/>
  <c r="J977" i="5"/>
  <c r="I977" i="5"/>
  <c r="H977" i="5"/>
  <c r="G977" i="5"/>
  <c r="F977" i="5"/>
  <c r="AD976" i="5"/>
  <c r="AC976" i="5"/>
  <c r="X976" i="5"/>
  <c r="T976" i="5"/>
  <c r="S976" i="5"/>
  <c r="R976" i="5"/>
  <c r="J976" i="5"/>
  <c r="I976" i="5"/>
  <c r="H976" i="5"/>
  <c r="G976" i="5"/>
  <c r="F976" i="5"/>
  <c r="AD975" i="5"/>
  <c r="AC975" i="5"/>
  <c r="X975" i="5"/>
  <c r="T975" i="5"/>
  <c r="S975" i="5"/>
  <c r="R975" i="5"/>
  <c r="J975" i="5"/>
  <c r="I975" i="5"/>
  <c r="H975" i="5"/>
  <c r="G975" i="5"/>
  <c r="F975" i="5"/>
  <c r="AD974" i="5"/>
  <c r="AC974" i="5"/>
  <c r="X974" i="5"/>
  <c r="T974" i="5"/>
  <c r="S974" i="5"/>
  <c r="R974" i="5"/>
  <c r="J974" i="5"/>
  <c r="I974" i="5"/>
  <c r="H974" i="5"/>
  <c r="G974" i="5"/>
  <c r="F974" i="5"/>
  <c r="AD973" i="5"/>
  <c r="AC973" i="5"/>
  <c r="X973" i="5"/>
  <c r="T973" i="5"/>
  <c r="S973" i="5"/>
  <c r="R973" i="5"/>
  <c r="J973" i="5"/>
  <c r="I973" i="5"/>
  <c r="H973" i="5"/>
  <c r="G973" i="5"/>
  <c r="F973" i="5"/>
  <c r="AD972" i="5"/>
  <c r="AC972" i="5"/>
  <c r="X972" i="5"/>
  <c r="T972" i="5"/>
  <c r="S972" i="5"/>
  <c r="R972" i="5"/>
  <c r="J972" i="5"/>
  <c r="I972" i="5"/>
  <c r="H972" i="5"/>
  <c r="G972" i="5"/>
  <c r="F972" i="5"/>
  <c r="AD971" i="5"/>
  <c r="AC971" i="5"/>
  <c r="X971" i="5"/>
  <c r="T971" i="5"/>
  <c r="S971" i="5"/>
  <c r="R971" i="5"/>
  <c r="J971" i="5"/>
  <c r="I971" i="5"/>
  <c r="H971" i="5"/>
  <c r="G971" i="5"/>
  <c r="F971" i="5"/>
  <c r="AD970" i="5"/>
  <c r="AC970" i="5"/>
  <c r="X970" i="5"/>
  <c r="T970" i="5"/>
  <c r="S970" i="5"/>
  <c r="R970" i="5"/>
  <c r="J970" i="5"/>
  <c r="I970" i="5"/>
  <c r="H970" i="5"/>
  <c r="G970" i="5"/>
  <c r="F970" i="5"/>
  <c r="AD969" i="5"/>
  <c r="AC969" i="5"/>
  <c r="X969" i="5"/>
  <c r="T969" i="5"/>
  <c r="S969" i="5"/>
  <c r="R969" i="5"/>
  <c r="J969" i="5"/>
  <c r="I969" i="5"/>
  <c r="H969" i="5"/>
  <c r="G969" i="5"/>
  <c r="F969" i="5"/>
  <c r="AD968" i="5"/>
  <c r="AC968" i="5"/>
  <c r="X968" i="5"/>
  <c r="T968" i="5"/>
  <c r="S968" i="5"/>
  <c r="R968" i="5"/>
  <c r="J968" i="5"/>
  <c r="I968" i="5"/>
  <c r="H968" i="5"/>
  <c r="G968" i="5"/>
  <c r="F968" i="5"/>
  <c r="AD967" i="5"/>
  <c r="AC967" i="5"/>
  <c r="X967" i="5"/>
  <c r="T967" i="5"/>
  <c r="S967" i="5"/>
  <c r="R967" i="5"/>
  <c r="J967" i="5"/>
  <c r="I967" i="5"/>
  <c r="H967" i="5"/>
  <c r="G967" i="5"/>
  <c r="F967" i="5"/>
  <c r="AD966" i="5"/>
  <c r="AC966" i="5"/>
  <c r="X966" i="5"/>
  <c r="T966" i="5"/>
  <c r="S966" i="5"/>
  <c r="R966" i="5"/>
  <c r="J966" i="5"/>
  <c r="I966" i="5"/>
  <c r="H966" i="5"/>
  <c r="G966" i="5"/>
  <c r="F966" i="5"/>
  <c r="AD965" i="5"/>
  <c r="AC965" i="5"/>
  <c r="X965" i="5"/>
  <c r="T965" i="5"/>
  <c r="S965" i="5"/>
  <c r="R965" i="5"/>
  <c r="J965" i="5"/>
  <c r="I965" i="5"/>
  <c r="H965" i="5"/>
  <c r="G965" i="5"/>
  <c r="F965" i="5"/>
  <c r="AD964" i="5"/>
  <c r="AC964" i="5"/>
  <c r="X964" i="5"/>
  <c r="T964" i="5"/>
  <c r="S964" i="5"/>
  <c r="R964" i="5"/>
  <c r="J964" i="5"/>
  <c r="I964" i="5"/>
  <c r="H964" i="5"/>
  <c r="G964" i="5"/>
  <c r="F964" i="5"/>
  <c r="AD963" i="5"/>
  <c r="AC963" i="5"/>
  <c r="X963" i="5"/>
  <c r="T963" i="5"/>
  <c r="S963" i="5"/>
  <c r="R963" i="5"/>
  <c r="J963" i="5"/>
  <c r="I963" i="5"/>
  <c r="H963" i="5"/>
  <c r="G963" i="5"/>
  <c r="F963" i="5"/>
  <c r="AD962" i="5"/>
  <c r="AC962" i="5"/>
  <c r="X962" i="5"/>
  <c r="T962" i="5"/>
  <c r="S962" i="5"/>
  <c r="R962" i="5"/>
  <c r="J962" i="5"/>
  <c r="I962" i="5"/>
  <c r="H962" i="5"/>
  <c r="G962" i="5"/>
  <c r="F962" i="5"/>
  <c r="AD961" i="5"/>
  <c r="AC961" i="5"/>
  <c r="X961" i="5"/>
  <c r="T961" i="5"/>
  <c r="S961" i="5"/>
  <c r="R961" i="5"/>
  <c r="J961" i="5"/>
  <c r="I961" i="5"/>
  <c r="H961" i="5"/>
  <c r="G961" i="5"/>
  <c r="F961" i="5"/>
  <c r="AD960" i="5"/>
  <c r="AC960" i="5"/>
  <c r="X960" i="5"/>
  <c r="T960" i="5"/>
  <c r="S960" i="5"/>
  <c r="R960" i="5"/>
  <c r="J960" i="5"/>
  <c r="I960" i="5"/>
  <c r="H960" i="5"/>
  <c r="G960" i="5"/>
  <c r="F960" i="5"/>
  <c r="AD959" i="5"/>
  <c r="AC959" i="5"/>
  <c r="X959" i="5"/>
  <c r="T959" i="5"/>
  <c r="S959" i="5"/>
  <c r="R959" i="5"/>
  <c r="J959" i="5"/>
  <c r="I959" i="5"/>
  <c r="H959" i="5"/>
  <c r="G959" i="5"/>
  <c r="F959" i="5"/>
  <c r="AD958" i="5"/>
  <c r="AC958" i="5"/>
  <c r="X958" i="5"/>
  <c r="T958" i="5"/>
  <c r="S958" i="5"/>
  <c r="R958" i="5"/>
  <c r="J958" i="5"/>
  <c r="I958" i="5"/>
  <c r="H958" i="5"/>
  <c r="G958" i="5"/>
  <c r="F958" i="5"/>
  <c r="AD957" i="5"/>
  <c r="AC957" i="5"/>
  <c r="X957" i="5"/>
  <c r="T957" i="5"/>
  <c r="S957" i="5"/>
  <c r="R957" i="5"/>
  <c r="J957" i="5"/>
  <c r="I957" i="5"/>
  <c r="H957" i="5"/>
  <c r="G957" i="5"/>
  <c r="F957" i="5"/>
  <c r="AD956" i="5"/>
  <c r="AC956" i="5"/>
  <c r="X956" i="5"/>
  <c r="T956" i="5"/>
  <c r="S956" i="5"/>
  <c r="R956" i="5"/>
  <c r="J956" i="5"/>
  <c r="I956" i="5"/>
  <c r="H956" i="5"/>
  <c r="G956" i="5"/>
  <c r="F956" i="5"/>
  <c r="AD955" i="5"/>
  <c r="AC955" i="5"/>
  <c r="X955" i="5"/>
  <c r="T955" i="5"/>
  <c r="S955" i="5"/>
  <c r="R955" i="5"/>
  <c r="J955" i="5"/>
  <c r="I955" i="5"/>
  <c r="H955" i="5"/>
  <c r="G955" i="5"/>
  <c r="F955" i="5"/>
  <c r="AD954" i="5"/>
  <c r="AC954" i="5"/>
  <c r="X954" i="5"/>
  <c r="T954" i="5"/>
  <c r="S954" i="5"/>
  <c r="R954" i="5"/>
  <c r="J954" i="5"/>
  <c r="I954" i="5"/>
  <c r="H954" i="5"/>
  <c r="G954" i="5"/>
  <c r="F954" i="5"/>
  <c r="AD953" i="5"/>
  <c r="AC953" i="5"/>
  <c r="X953" i="5"/>
  <c r="T953" i="5"/>
  <c r="S953" i="5"/>
  <c r="R953" i="5"/>
  <c r="J953" i="5"/>
  <c r="I953" i="5"/>
  <c r="H953" i="5"/>
  <c r="G953" i="5"/>
  <c r="F953" i="5"/>
  <c r="AD952" i="5"/>
  <c r="AC952" i="5"/>
  <c r="X952" i="5"/>
  <c r="T952" i="5"/>
  <c r="S952" i="5"/>
  <c r="R952" i="5"/>
  <c r="J952" i="5"/>
  <c r="I952" i="5"/>
  <c r="H952" i="5"/>
  <c r="G952" i="5"/>
  <c r="F952" i="5"/>
  <c r="AD951" i="5"/>
  <c r="AC951" i="5"/>
  <c r="X951" i="5"/>
  <c r="T951" i="5"/>
  <c r="S951" i="5"/>
  <c r="R951" i="5"/>
  <c r="J951" i="5"/>
  <c r="I951" i="5"/>
  <c r="H951" i="5"/>
  <c r="G951" i="5"/>
  <c r="F951" i="5"/>
  <c r="AD950" i="5"/>
  <c r="AC950" i="5"/>
  <c r="X950" i="5"/>
  <c r="T950" i="5"/>
  <c r="S950" i="5"/>
  <c r="R950" i="5"/>
  <c r="J950" i="5"/>
  <c r="I950" i="5"/>
  <c r="H950" i="5"/>
  <c r="G950" i="5"/>
  <c r="F950" i="5"/>
  <c r="AD949" i="5"/>
  <c r="AC949" i="5"/>
  <c r="X949" i="5"/>
  <c r="T949" i="5"/>
  <c r="S949" i="5"/>
  <c r="R949" i="5"/>
  <c r="J949" i="5"/>
  <c r="I949" i="5"/>
  <c r="H949" i="5"/>
  <c r="G949" i="5"/>
  <c r="F949" i="5"/>
  <c r="AD948" i="5"/>
  <c r="AC948" i="5"/>
  <c r="X948" i="5"/>
  <c r="T948" i="5"/>
  <c r="S948" i="5"/>
  <c r="R948" i="5"/>
  <c r="J948" i="5"/>
  <c r="I948" i="5"/>
  <c r="H948" i="5"/>
  <c r="G948" i="5"/>
  <c r="F948" i="5"/>
  <c r="AD947" i="5"/>
  <c r="AC947" i="5"/>
  <c r="X947" i="5"/>
  <c r="T947" i="5"/>
  <c r="S947" i="5"/>
  <c r="R947" i="5"/>
  <c r="J947" i="5"/>
  <c r="I947" i="5"/>
  <c r="H947" i="5"/>
  <c r="G947" i="5"/>
  <c r="F947" i="5"/>
  <c r="AD946" i="5"/>
  <c r="AC946" i="5"/>
  <c r="X946" i="5"/>
  <c r="T946" i="5"/>
  <c r="S946" i="5"/>
  <c r="R946" i="5"/>
  <c r="J946" i="5"/>
  <c r="I946" i="5"/>
  <c r="H946" i="5"/>
  <c r="G946" i="5"/>
  <c r="F946" i="5"/>
  <c r="AD945" i="5"/>
  <c r="AC945" i="5"/>
  <c r="X945" i="5"/>
  <c r="T945" i="5"/>
  <c r="S945" i="5"/>
  <c r="R945" i="5"/>
  <c r="J945" i="5"/>
  <c r="I945" i="5"/>
  <c r="H945" i="5"/>
  <c r="G945" i="5"/>
  <c r="F945" i="5"/>
  <c r="AD944" i="5"/>
  <c r="AC944" i="5"/>
  <c r="X944" i="5"/>
  <c r="T944" i="5"/>
  <c r="S944" i="5"/>
  <c r="R944" i="5"/>
  <c r="J944" i="5"/>
  <c r="I944" i="5"/>
  <c r="H944" i="5"/>
  <c r="G944" i="5"/>
  <c r="F944" i="5"/>
  <c r="AD943" i="5"/>
  <c r="AC943" i="5"/>
  <c r="X943" i="5"/>
  <c r="T943" i="5"/>
  <c r="S943" i="5"/>
  <c r="R943" i="5"/>
  <c r="J943" i="5"/>
  <c r="I943" i="5"/>
  <c r="H943" i="5"/>
  <c r="G943" i="5"/>
  <c r="F943" i="5"/>
  <c r="AD942" i="5"/>
  <c r="AC942" i="5"/>
  <c r="X942" i="5"/>
  <c r="T942" i="5"/>
  <c r="S942" i="5"/>
  <c r="R942" i="5"/>
  <c r="J942" i="5"/>
  <c r="I942" i="5"/>
  <c r="H942" i="5"/>
  <c r="G942" i="5"/>
  <c r="F942" i="5"/>
  <c r="AD941" i="5"/>
  <c r="AC941" i="5"/>
  <c r="X941" i="5"/>
  <c r="T941" i="5"/>
  <c r="S941" i="5"/>
  <c r="R941" i="5"/>
  <c r="J941" i="5"/>
  <c r="I941" i="5"/>
  <c r="H941" i="5"/>
  <c r="G941" i="5"/>
  <c r="F941" i="5"/>
  <c r="AD940" i="5"/>
  <c r="AC940" i="5"/>
  <c r="X940" i="5"/>
  <c r="T940" i="5"/>
  <c r="S940" i="5"/>
  <c r="R940" i="5"/>
  <c r="J940" i="5"/>
  <c r="I940" i="5"/>
  <c r="H940" i="5"/>
  <c r="G940" i="5"/>
  <c r="F940" i="5"/>
  <c r="AD939" i="5"/>
  <c r="AC939" i="5"/>
  <c r="X939" i="5"/>
  <c r="T939" i="5"/>
  <c r="S939" i="5"/>
  <c r="R939" i="5"/>
  <c r="J939" i="5"/>
  <c r="I939" i="5"/>
  <c r="H939" i="5"/>
  <c r="G939" i="5"/>
  <c r="F939" i="5"/>
  <c r="AD938" i="5"/>
  <c r="AC938" i="5"/>
  <c r="X938" i="5"/>
  <c r="T938" i="5"/>
  <c r="S938" i="5"/>
  <c r="R938" i="5"/>
  <c r="J938" i="5"/>
  <c r="I938" i="5"/>
  <c r="H938" i="5"/>
  <c r="G938" i="5"/>
  <c r="F938" i="5"/>
  <c r="AD937" i="5"/>
  <c r="AC937" i="5"/>
  <c r="X937" i="5"/>
  <c r="T937" i="5"/>
  <c r="S937" i="5"/>
  <c r="R937" i="5"/>
  <c r="J937" i="5"/>
  <c r="I937" i="5"/>
  <c r="H937" i="5"/>
  <c r="G937" i="5"/>
  <c r="F937" i="5"/>
  <c r="AD936" i="5"/>
  <c r="AC936" i="5"/>
  <c r="X936" i="5"/>
  <c r="T936" i="5"/>
  <c r="S936" i="5"/>
  <c r="R936" i="5"/>
  <c r="J936" i="5"/>
  <c r="I936" i="5"/>
  <c r="H936" i="5"/>
  <c r="G936" i="5"/>
  <c r="F936" i="5"/>
  <c r="AD935" i="5"/>
  <c r="AC935" i="5"/>
  <c r="X935" i="5"/>
  <c r="T935" i="5"/>
  <c r="S935" i="5"/>
  <c r="R935" i="5"/>
  <c r="J935" i="5"/>
  <c r="I935" i="5"/>
  <c r="H935" i="5"/>
  <c r="G935" i="5"/>
  <c r="F935" i="5"/>
  <c r="AD934" i="5"/>
  <c r="AC934" i="5"/>
  <c r="X934" i="5"/>
  <c r="T934" i="5"/>
  <c r="S934" i="5"/>
  <c r="R934" i="5"/>
  <c r="J934" i="5"/>
  <c r="I934" i="5"/>
  <c r="H934" i="5"/>
  <c r="G934" i="5"/>
  <c r="F934" i="5"/>
  <c r="AD933" i="5"/>
  <c r="AC933" i="5"/>
  <c r="X933" i="5"/>
  <c r="T933" i="5"/>
  <c r="S933" i="5"/>
  <c r="R933" i="5"/>
  <c r="J933" i="5"/>
  <c r="I933" i="5"/>
  <c r="H933" i="5"/>
  <c r="G933" i="5"/>
  <c r="F933" i="5"/>
  <c r="AD932" i="5"/>
  <c r="AC932" i="5"/>
  <c r="X932" i="5"/>
  <c r="T932" i="5"/>
  <c r="S932" i="5"/>
  <c r="R932" i="5"/>
  <c r="J932" i="5"/>
  <c r="I932" i="5"/>
  <c r="H932" i="5"/>
  <c r="G932" i="5"/>
  <c r="F932" i="5"/>
  <c r="AD931" i="5"/>
  <c r="AC931" i="5"/>
  <c r="X931" i="5"/>
  <c r="T931" i="5"/>
  <c r="S931" i="5"/>
  <c r="R931" i="5"/>
  <c r="J931" i="5"/>
  <c r="I931" i="5"/>
  <c r="H931" i="5"/>
  <c r="G931" i="5"/>
  <c r="F931" i="5"/>
  <c r="AD930" i="5"/>
  <c r="AC930" i="5"/>
  <c r="X930" i="5"/>
  <c r="T930" i="5"/>
  <c r="S930" i="5"/>
  <c r="R930" i="5"/>
  <c r="J930" i="5"/>
  <c r="I930" i="5"/>
  <c r="H930" i="5"/>
  <c r="G930" i="5"/>
  <c r="F930" i="5"/>
  <c r="AD929" i="5"/>
  <c r="AC929" i="5"/>
  <c r="X929" i="5"/>
  <c r="T929" i="5"/>
  <c r="S929" i="5"/>
  <c r="R929" i="5"/>
  <c r="J929" i="5"/>
  <c r="I929" i="5"/>
  <c r="H929" i="5"/>
  <c r="G929" i="5"/>
  <c r="F929" i="5"/>
  <c r="AD928" i="5"/>
  <c r="AC928" i="5"/>
  <c r="X928" i="5"/>
  <c r="T928" i="5"/>
  <c r="S928" i="5"/>
  <c r="R928" i="5"/>
  <c r="J928" i="5"/>
  <c r="I928" i="5"/>
  <c r="H928" i="5"/>
  <c r="G928" i="5"/>
  <c r="F928" i="5"/>
  <c r="AD927" i="5"/>
  <c r="AC927" i="5"/>
  <c r="X927" i="5"/>
  <c r="T927" i="5"/>
  <c r="S927" i="5"/>
  <c r="R927" i="5"/>
  <c r="J927" i="5"/>
  <c r="I927" i="5"/>
  <c r="H927" i="5"/>
  <c r="G927" i="5"/>
  <c r="F927" i="5"/>
  <c r="AD926" i="5"/>
  <c r="AC926" i="5"/>
  <c r="X926" i="5"/>
  <c r="T926" i="5"/>
  <c r="S926" i="5"/>
  <c r="R926" i="5"/>
  <c r="J926" i="5"/>
  <c r="I926" i="5"/>
  <c r="H926" i="5"/>
  <c r="G926" i="5"/>
  <c r="F926" i="5"/>
  <c r="AD925" i="5"/>
  <c r="AC925" i="5"/>
  <c r="X925" i="5"/>
  <c r="T925" i="5"/>
  <c r="S925" i="5"/>
  <c r="R925" i="5"/>
  <c r="J925" i="5"/>
  <c r="I925" i="5"/>
  <c r="H925" i="5"/>
  <c r="G925" i="5"/>
  <c r="F925" i="5"/>
  <c r="AD924" i="5"/>
  <c r="AC924" i="5"/>
  <c r="X924" i="5"/>
  <c r="T924" i="5"/>
  <c r="S924" i="5"/>
  <c r="R924" i="5"/>
  <c r="J924" i="5"/>
  <c r="I924" i="5"/>
  <c r="H924" i="5"/>
  <c r="G924" i="5"/>
  <c r="F924" i="5"/>
  <c r="AD923" i="5"/>
  <c r="AC923" i="5"/>
  <c r="X923" i="5"/>
  <c r="T923" i="5"/>
  <c r="S923" i="5"/>
  <c r="R923" i="5"/>
  <c r="J923" i="5"/>
  <c r="I923" i="5"/>
  <c r="H923" i="5"/>
  <c r="G923" i="5"/>
  <c r="F923" i="5"/>
  <c r="AD922" i="5"/>
  <c r="AC922" i="5"/>
  <c r="X922" i="5"/>
  <c r="T922" i="5"/>
  <c r="S922" i="5"/>
  <c r="R922" i="5"/>
  <c r="J922" i="5"/>
  <c r="I922" i="5"/>
  <c r="H922" i="5"/>
  <c r="G922" i="5"/>
  <c r="F922" i="5"/>
  <c r="AD921" i="5"/>
  <c r="AC921" i="5"/>
  <c r="X921" i="5"/>
  <c r="T921" i="5"/>
  <c r="S921" i="5"/>
  <c r="R921" i="5"/>
  <c r="J921" i="5"/>
  <c r="I921" i="5"/>
  <c r="H921" i="5"/>
  <c r="G921" i="5"/>
  <c r="F921" i="5"/>
  <c r="AD920" i="5"/>
  <c r="AC920" i="5"/>
  <c r="X920" i="5"/>
  <c r="T920" i="5"/>
  <c r="S920" i="5"/>
  <c r="R920" i="5"/>
  <c r="J920" i="5"/>
  <c r="I920" i="5"/>
  <c r="H920" i="5"/>
  <c r="G920" i="5"/>
  <c r="F920" i="5"/>
  <c r="AD919" i="5"/>
  <c r="AC919" i="5"/>
  <c r="X919" i="5"/>
  <c r="T919" i="5"/>
  <c r="S919" i="5"/>
  <c r="R919" i="5"/>
  <c r="J919" i="5"/>
  <c r="I919" i="5"/>
  <c r="H919" i="5"/>
  <c r="G919" i="5"/>
  <c r="F919" i="5"/>
  <c r="AD918" i="5"/>
  <c r="AC918" i="5"/>
  <c r="X918" i="5"/>
  <c r="T918" i="5"/>
  <c r="S918" i="5"/>
  <c r="R918" i="5"/>
  <c r="J918" i="5"/>
  <c r="I918" i="5"/>
  <c r="H918" i="5"/>
  <c r="G918" i="5"/>
  <c r="F918" i="5"/>
  <c r="AD917" i="5"/>
  <c r="AC917" i="5"/>
  <c r="X917" i="5"/>
  <c r="T917" i="5"/>
  <c r="S917" i="5"/>
  <c r="R917" i="5"/>
  <c r="J917" i="5"/>
  <c r="I917" i="5"/>
  <c r="H917" i="5"/>
  <c r="G917" i="5"/>
  <c r="F917" i="5"/>
  <c r="AD916" i="5"/>
  <c r="AC916" i="5"/>
  <c r="X916" i="5"/>
  <c r="T916" i="5"/>
  <c r="S916" i="5"/>
  <c r="R916" i="5"/>
  <c r="J916" i="5"/>
  <c r="I916" i="5"/>
  <c r="H916" i="5"/>
  <c r="G916" i="5"/>
  <c r="F916" i="5"/>
  <c r="AD915" i="5"/>
  <c r="AC915" i="5"/>
  <c r="X915" i="5"/>
  <c r="T915" i="5"/>
  <c r="S915" i="5"/>
  <c r="R915" i="5"/>
  <c r="J915" i="5"/>
  <c r="I915" i="5"/>
  <c r="H915" i="5"/>
  <c r="G915" i="5"/>
  <c r="F915" i="5"/>
  <c r="AD914" i="5"/>
  <c r="AC914" i="5"/>
  <c r="X914" i="5"/>
  <c r="T914" i="5"/>
  <c r="S914" i="5"/>
  <c r="R914" i="5"/>
  <c r="J914" i="5"/>
  <c r="I914" i="5"/>
  <c r="H914" i="5"/>
  <c r="G914" i="5"/>
  <c r="F914" i="5"/>
  <c r="AD913" i="5"/>
  <c r="AC913" i="5"/>
  <c r="X913" i="5"/>
  <c r="T913" i="5"/>
  <c r="S913" i="5"/>
  <c r="R913" i="5"/>
  <c r="J913" i="5"/>
  <c r="I913" i="5"/>
  <c r="H913" i="5"/>
  <c r="G913" i="5"/>
  <c r="F913" i="5"/>
  <c r="AD912" i="5"/>
  <c r="AC912" i="5"/>
  <c r="X912" i="5"/>
  <c r="T912" i="5"/>
  <c r="S912" i="5"/>
  <c r="R912" i="5"/>
  <c r="J912" i="5"/>
  <c r="I912" i="5"/>
  <c r="H912" i="5"/>
  <c r="G912" i="5"/>
  <c r="F912" i="5"/>
  <c r="AD911" i="5"/>
  <c r="AC911" i="5"/>
  <c r="X911" i="5"/>
  <c r="T911" i="5"/>
  <c r="S911" i="5"/>
  <c r="R911" i="5"/>
  <c r="J911" i="5"/>
  <c r="I911" i="5"/>
  <c r="H911" i="5"/>
  <c r="G911" i="5"/>
  <c r="F911" i="5"/>
  <c r="AD910" i="5"/>
  <c r="AC910" i="5"/>
  <c r="X910" i="5"/>
  <c r="T910" i="5"/>
  <c r="S910" i="5"/>
  <c r="R910" i="5"/>
  <c r="J910" i="5"/>
  <c r="I910" i="5"/>
  <c r="H910" i="5"/>
  <c r="G910" i="5"/>
  <c r="F910" i="5"/>
  <c r="AD909" i="5"/>
  <c r="AC909" i="5"/>
  <c r="X909" i="5"/>
  <c r="T909" i="5"/>
  <c r="S909" i="5"/>
  <c r="R909" i="5"/>
  <c r="J909" i="5"/>
  <c r="I909" i="5"/>
  <c r="H909" i="5"/>
  <c r="G909" i="5"/>
  <c r="F909" i="5"/>
  <c r="AD908" i="5"/>
  <c r="AC908" i="5"/>
  <c r="X908" i="5"/>
  <c r="T908" i="5"/>
  <c r="S908" i="5"/>
  <c r="R908" i="5"/>
  <c r="J908" i="5"/>
  <c r="I908" i="5"/>
  <c r="H908" i="5"/>
  <c r="G908" i="5"/>
  <c r="F908" i="5"/>
  <c r="AD907" i="5"/>
  <c r="AC907" i="5"/>
  <c r="X907" i="5"/>
  <c r="T907" i="5"/>
  <c r="S907" i="5"/>
  <c r="R907" i="5"/>
  <c r="J907" i="5"/>
  <c r="I907" i="5"/>
  <c r="H907" i="5"/>
  <c r="G907" i="5"/>
  <c r="F907" i="5"/>
  <c r="AD906" i="5"/>
  <c r="AC906" i="5"/>
  <c r="X906" i="5"/>
  <c r="T906" i="5"/>
  <c r="S906" i="5"/>
  <c r="R906" i="5"/>
  <c r="J906" i="5"/>
  <c r="I906" i="5"/>
  <c r="H906" i="5"/>
  <c r="G906" i="5"/>
  <c r="F906" i="5"/>
  <c r="AD905" i="5"/>
  <c r="AC905" i="5"/>
  <c r="X905" i="5"/>
  <c r="T905" i="5"/>
  <c r="S905" i="5"/>
  <c r="R905" i="5"/>
  <c r="J905" i="5"/>
  <c r="I905" i="5"/>
  <c r="H905" i="5"/>
  <c r="G905" i="5"/>
  <c r="F905" i="5"/>
  <c r="AD904" i="5"/>
  <c r="AC904" i="5"/>
  <c r="X904" i="5"/>
  <c r="T904" i="5"/>
  <c r="S904" i="5"/>
  <c r="R904" i="5"/>
  <c r="J904" i="5"/>
  <c r="I904" i="5"/>
  <c r="H904" i="5"/>
  <c r="G904" i="5"/>
  <c r="F904" i="5"/>
  <c r="AD903" i="5"/>
  <c r="AC903" i="5"/>
  <c r="X903" i="5"/>
  <c r="T903" i="5"/>
  <c r="S903" i="5"/>
  <c r="R903" i="5"/>
  <c r="J903" i="5"/>
  <c r="I903" i="5"/>
  <c r="H903" i="5"/>
  <c r="G903" i="5"/>
  <c r="F903" i="5"/>
  <c r="AD902" i="5"/>
  <c r="AC902" i="5"/>
  <c r="X902" i="5"/>
  <c r="T902" i="5"/>
  <c r="S902" i="5"/>
  <c r="R902" i="5"/>
  <c r="J902" i="5"/>
  <c r="I902" i="5"/>
  <c r="H902" i="5"/>
  <c r="G902" i="5"/>
  <c r="F902" i="5"/>
  <c r="AD901" i="5"/>
  <c r="AC901" i="5"/>
  <c r="X901" i="5"/>
  <c r="T901" i="5"/>
  <c r="S901" i="5"/>
  <c r="R901" i="5"/>
  <c r="J901" i="5"/>
  <c r="I901" i="5"/>
  <c r="H901" i="5"/>
  <c r="G901" i="5"/>
  <c r="F901" i="5"/>
  <c r="AD900" i="5"/>
  <c r="AC900" i="5"/>
  <c r="X900" i="5"/>
  <c r="T900" i="5"/>
  <c r="S900" i="5"/>
  <c r="R900" i="5"/>
  <c r="J900" i="5"/>
  <c r="I900" i="5"/>
  <c r="H900" i="5"/>
  <c r="G900" i="5"/>
  <c r="F900" i="5"/>
  <c r="AD899" i="5"/>
  <c r="AC899" i="5"/>
  <c r="X899" i="5"/>
  <c r="T899" i="5"/>
  <c r="S899" i="5"/>
  <c r="R899" i="5"/>
  <c r="J899" i="5"/>
  <c r="I899" i="5"/>
  <c r="H899" i="5"/>
  <c r="G899" i="5"/>
  <c r="F899" i="5"/>
  <c r="AD898" i="5"/>
  <c r="AC898" i="5"/>
  <c r="X898" i="5"/>
  <c r="T898" i="5"/>
  <c r="S898" i="5"/>
  <c r="R898" i="5"/>
  <c r="J898" i="5"/>
  <c r="I898" i="5"/>
  <c r="H898" i="5"/>
  <c r="G898" i="5"/>
  <c r="F898" i="5"/>
  <c r="AD897" i="5"/>
  <c r="AC897" i="5"/>
  <c r="X897" i="5"/>
  <c r="T897" i="5"/>
  <c r="S897" i="5"/>
  <c r="R897" i="5"/>
  <c r="J897" i="5"/>
  <c r="I897" i="5"/>
  <c r="H897" i="5"/>
  <c r="G897" i="5"/>
  <c r="F897" i="5"/>
  <c r="AD896" i="5"/>
  <c r="AC896" i="5"/>
  <c r="X896" i="5"/>
  <c r="T896" i="5"/>
  <c r="S896" i="5"/>
  <c r="R896" i="5"/>
  <c r="J896" i="5"/>
  <c r="I896" i="5"/>
  <c r="H896" i="5"/>
  <c r="G896" i="5"/>
  <c r="F896" i="5"/>
  <c r="AD895" i="5"/>
  <c r="AC895" i="5"/>
  <c r="X895" i="5"/>
  <c r="T895" i="5"/>
  <c r="S895" i="5"/>
  <c r="R895" i="5"/>
  <c r="J895" i="5"/>
  <c r="I895" i="5"/>
  <c r="H895" i="5"/>
  <c r="G895" i="5"/>
  <c r="F895" i="5"/>
  <c r="AD894" i="5"/>
  <c r="AC894" i="5"/>
  <c r="X894" i="5"/>
  <c r="T894" i="5"/>
  <c r="S894" i="5"/>
  <c r="R894" i="5"/>
  <c r="J894" i="5"/>
  <c r="I894" i="5"/>
  <c r="H894" i="5"/>
  <c r="G894" i="5"/>
  <c r="F894" i="5"/>
  <c r="AD893" i="5"/>
  <c r="AC893" i="5"/>
  <c r="X893" i="5"/>
  <c r="T893" i="5"/>
  <c r="S893" i="5"/>
  <c r="R893" i="5"/>
  <c r="J893" i="5"/>
  <c r="I893" i="5"/>
  <c r="H893" i="5"/>
  <c r="G893" i="5"/>
  <c r="F893" i="5"/>
  <c r="AD892" i="5"/>
  <c r="AC892" i="5"/>
  <c r="X892" i="5"/>
  <c r="T892" i="5"/>
  <c r="S892" i="5"/>
  <c r="R892" i="5"/>
  <c r="J892" i="5"/>
  <c r="I892" i="5"/>
  <c r="H892" i="5"/>
  <c r="G892" i="5"/>
  <c r="F892" i="5"/>
  <c r="AD891" i="5"/>
  <c r="AC891" i="5"/>
  <c r="X891" i="5"/>
  <c r="T891" i="5"/>
  <c r="S891" i="5"/>
  <c r="R891" i="5"/>
  <c r="J891" i="5"/>
  <c r="I891" i="5"/>
  <c r="H891" i="5"/>
  <c r="G891" i="5"/>
  <c r="F891" i="5"/>
  <c r="AD890" i="5"/>
  <c r="AC890" i="5"/>
  <c r="X890" i="5"/>
  <c r="T890" i="5"/>
  <c r="S890" i="5"/>
  <c r="R890" i="5"/>
  <c r="J890" i="5"/>
  <c r="I890" i="5"/>
  <c r="H890" i="5"/>
  <c r="G890" i="5"/>
  <c r="F890" i="5"/>
  <c r="AD889" i="5"/>
  <c r="AC889" i="5"/>
  <c r="X889" i="5"/>
  <c r="T889" i="5"/>
  <c r="S889" i="5"/>
  <c r="R889" i="5"/>
  <c r="J889" i="5"/>
  <c r="I889" i="5"/>
  <c r="H889" i="5"/>
  <c r="G889" i="5"/>
  <c r="F889" i="5"/>
  <c r="AD888" i="5"/>
  <c r="AC888" i="5"/>
  <c r="X888" i="5"/>
  <c r="T888" i="5"/>
  <c r="S888" i="5"/>
  <c r="R888" i="5"/>
  <c r="J888" i="5"/>
  <c r="I888" i="5"/>
  <c r="H888" i="5"/>
  <c r="G888" i="5"/>
  <c r="F888" i="5"/>
  <c r="AD887" i="5"/>
  <c r="AC887" i="5"/>
  <c r="X887" i="5"/>
  <c r="T887" i="5"/>
  <c r="S887" i="5"/>
  <c r="R887" i="5"/>
  <c r="J887" i="5"/>
  <c r="I887" i="5"/>
  <c r="H887" i="5"/>
  <c r="G887" i="5"/>
  <c r="F887" i="5"/>
  <c r="AD886" i="5"/>
  <c r="AC886" i="5"/>
  <c r="X886" i="5"/>
  <c r="T886" i="5"/>
  <c r="S886" i="5"/>
  <c r="R886" i="5"/>
  <c r="J886" i="5"/>
  <c r="I886" i="5"/>
  <c r="H886" i="5"/>
  <c r="G886" i="5"/>
  <c r="F886" i="5"/>
  <c r="AD885" i="5"/>
  <c r="AC885" i="5"/>
  <c r="X885" i="5"/>
  <c r="T885" i="5"/>
  <c r="S885" i="5"/>
  <c r="R885" i="5"/>
  <c r="J885" i="5"/>
  <c r="I885" i="5"/>
  <c r="H885" i="5"/>
  <c r="G885" i="5"/>
  <c r="F885" i="5"/>
  <c r="AD884" i="5"/>
  <c r="AC884" i="5"/>
  <c r="X884" i="5"/>
  <c r="T884" i="5"/>
  <c r="S884" i="5"/>
  <c r="R884" i="5"/>
  <c r="J884" i="5"/>
  <c r="I884" i="5"/>
  <c r="H884" i="5"/>
  <c r="G884" i="5"/>
  <c r="F884" i="5"/>
  <c r="AD883" i="5"/>
  <c r="AC883" i="5"/>
  <c r="X883" i="5"/>
  <c r="T883" i="5"/>
  <c r="S883" i="5"/>
  <c r="R883" i="5"/>
  <c r="J883" i="5"/>
  <c r="I883" i="5"/>
  <c r="H883" i="5"/>
  <c r="G883" i="5"/>
  <c r="F883" i="5"/>
  <c r="AD882" i="5"/>
  <c r="AC882" i="5"/>
  <c r="X882" i="5"/>
  <c r="T882" i="5"/>
  <c r="S882" i="5"/>
  <c r="R882" i="5"/>
  <c r="J882" i="5"/>
  <c r="I882" i="5"/>
  <c r="H882" i="5"/>
  <c r="G882" i="5"/>
  <c r="F882" i="5"/>
  <c r="AD881" i="5"/>
  <c r="AC881" i="5"/>
  <c r="X881" i="5"/>
  <c r="T881" i="5"/>
  <c r="S881" i="5"/>
  <c r="R881" i="5"/>
  <c r="J881" i="5"/>
  <c r="I881" i="5"/>
  <c r="H881" i="5"/>
  <c r="G881" i="5"/>
  <c r="F881" i="5"/>
  <c r="AD880" i="5"/>
  <c r="AC880" i="5"/>
  <c r="X880" i="5"/>
  <c r="T880" i="5"/>
  <c r="S880" i="5"/>
  <c r="R880" i="5"/>
  <c r="J880" i="5"/>
  <c r="I880" i="5"/>
  <c r="H880" i="5"/>
  <c r="G880" i="5"/>
  <c r="F880" i="5"/>
  <c r="AD879" i="5"/>
  <c r="AC879" i="5"/>
  <c r="X879" i="5"/>
  <c r="T879" i="5"/>
  <c r="S879" i="5"/>
  <c r="R879" i="5"/>
  <c r="J879" i="5"/>
  <c r="I879" i="5"/>
  <c r="H879" i="5"/>
  <c r="G879" i="5"/>
  <c r="F879" i="5"/>
  <c r="AD878" i="5"/>
  <c r="AC878" i="5"/>
  <c r="X878" i="5"/>
  <c r="T878" i="5"/>
  <c r="S878" i="5"/>
  <c r="R878" i="5"/>
  <c r="J878" i="5"/>
  <c r="I878" i="5"/>
  <c r="H878" i="5"/>
  <c r="G878" i="5"/>
  <c r="F878" i="5"/>
  <c r="AD877" i="5"/>
  <c r="AC877" i="5"/>
  <c r="X877" i="5"/>
  <c r="T877" i="5"/>
  <c r="S877" i="5"/>
  <c r="R877" i="5"/>
  <c r="J877" i="5"/>
  <c r="I877" i="5"/>
  <c r="H877" i="5"/>
  <c r="G877" i="5"/>
  <c r="F877" i="5"/>
  <c r="AD876" i="5"/>
  <c r="AC876" i="5"/>
  <c r="X876" i="5"/>
  <c r="T876" i="5"/>
  <c r="S876" i="5"/>
  <c r="R876" i="5"/>
  <c r="J876" i="5"/>
  <c r="I876" i="5"/>
  <c r="H876" i="5"/>
  <c r="G876" i="5"/>
  <c r="F876" i="5"/>
  <c r="AD875" i="5"/>
  <c r="AC875" i="5"/>
  <c r="X875" i="5"/>
  <c r="T875" i="5"/>
  <c r="S875" i="5"/>
  <c r="R875" i="5"/>
  <c r="J875" i="5"/>
  <c r="I875" i="5"/>
  <c r="H875" i="5"/>
  <c r="G875" i="5"/>
  <c r="F875" i="5"/>
  <c r="AD874" i="5"/>
  <c r="AC874" i="5"/>
  <c r="X874" i="5"/>
  <c r="T874" i="5"/>
  <c r="S874" i="5"/>
  <c r="R874" i="5"/>
  <c r="J874" i="5"/>
  <c r="I874" i="5"/>
  <c r="H874" i="5"/>
  <c r="G874" i="5"/>
  <c r="F874" i="5"/>
  <c r="AD873" i="5"/>
  <c r="AC873" i="5"/>
  <c r="X873" i="5"/>
  <c r="T873" i="5"/>
  <c r="S873" i="5"/>
  <c r="R873" i="5"/>
  <c r="J873" i="5"/>
  <c r="I873" i="5"/>
  <c r="H873" i="5"/>
  <c r="G873" i="5"/>
  <c r="F873" i="5"/>
  <c r="AD872" i="5"/>
  <c r="AC872" i="5"/>
  <c r="X872" i="5"/>
  <c r="T872" i="5"/>
  <c r="S872" i="5"/>
  <c r="R872" i="5"/>
  <c r="J872" i="5"/>
  <c r="I872" i="5"/>
  <c r="H872" i="5"/>
  <c r="G872" i="5"/>
  <c r="F872" i="5"/>
  <c r="AD871" i="5"/>
  <c r="AC871" i="5"/>
  <c r="X871" i="5"/>
  <c r="T871" i="5"/>
  <c r="S871" i="5"/>
  <c r="R871" i="5"/>
  <c r="J871" i="5"/>
  <c r="I871" i="5"/>
  <c r="H871" i="5"/>
  <c r="G871" i="5"/>
  <c r="F871" i="5"/>
  <c r="AD870" i="5"/>
  <c r="AC870" i="5"/>
  <c r="X870" i="5"/>
  <c r="T870" i="5"/>
  <c r="S870" i="5"/>
  <c r="R870" i="5"/>
  <c r="J870" i="5"/>
  <c r="I870" i="5"/>
  <c r="H870" i="5"/>
  <c r="G870" i="5"/>
  <c r="F870" i="5"/>
  <c r="AD869" i="5"/>
  <c r="AC869" i="5"/>
  <c r="X869" i="5"/>
  <c r="T869" i="5"/>
  <c r="S869" i="5"/>
  <c r="R869" i="5"/>
  <c r="J869" i="5"/>
  <c r="I869" i="5"/>
  <c r="H869" i="5"/>
  <c r="G869" i="5"/>
  <c r="F869" i="5"/>
  <c r="AD868" i="5"/>
  <c r="AC868" i="5"/>
  <c r="X868" i="5"/>
  <c r="T868" i="5"/>
  <c r="S868" i="5"/>
  <c r="R868" i="5"/>
  <c r="J868" i="5"/>
  <c r="I868" i="5"/>
  <c r="H868" i="5"/>
  <c r="G868" i="5"/>
  <c r="F868" i="5"/>
  <c r="AD867" i="5"/>
  <c r="AC867" i="5"/>
  <c r="X867" i="5"/>
  <c r="T867" i="5"/>
  <c r="S867" i="5"/>
  <c r="R867" i="5"/>
  <c r="J867" i="5"/>
  <c r="I867" i="5"/>
  <c r="H867" i="5"/>
  <c r="G867" i="5"/>
  <c r="F867" i="5"/>
  <c r="AD866" i="5"/>
  <c r="AC866" i="5"/>
  <c r="X866" i="5"/>
  <c r="T866" i="5"/>
  <c r="S866" i="5"/>
  <c r="R866" i="5"/>
  <c r="J866" i="5"/>
  <c r="I866" i="5"/>
  <c r="H866" i="5"/>
  <c r="G866" i="5"/>
  <c r="F866" i="5"/>
  <c r="AD865" i="5"/>
  <c r="AC865" i="5"/>
  <c r="X865" i="5"/>
  <c r="T865" i="5"/>
  <c r="S865" i="5"/>
  <c r="R865" i="5"/>
  <c r="J865" i="5"/>
  <c r="I865" i="5"/>
  <c r="H865" i="5"/>
  <c r="G865" i="5"/>
  <c r="F865" i="5"/>
  <c r="AD864" i="5"/>
  <c r="AC864" i="5"/>
  <c r="X864" i="5"/>
  <c r="T864" i="5"/>
  <c r="S864" i="5"/>
  <c r="R864" i="5"/>
  <c r="J864" i="5"/>
  <c r="I864" i="5"/>
  <c r="H864" i="5"/>
  <c r="G864" i="5"/>
  <c r="F864" i="5"/>
  <c r="AD863" i="5"/>
  <c r="AC863" i="5"/>
  <c r="X863" i="5"/>
  <c r="T863" i="5"/>
  <c r="S863" i="5"/>
  <c r="R863" i="5"/>
  <c r="J863" i="5"/>
  <c r="I863" i="5"/>
  <c r="H863" i="5"/>
  <c r="G863" i="5"/>
  <c r="F863" i="5"/>
  <c r="AD862" i="5"/>
  <c r="AC862" i="5"/>
  <c r="X862" i="5"/>
  <c r="T862" i="5"/>
  <c r="S862" i="5"/>
  <c r="R862" i="5"/>
  <c r="J862" i="5"/>
  <c r="I862" i="5"/>
  <c r="H862" i="5"/>
  <c r="G862" i="5"/>
  <c r="F862" i="5"/>
  <c r="AD861" i="5"/>
  <c r="AC861" i="5"/>
  <c r="X861" i="5"/>
  <c r="T861" i="5"/>
  <c r="S861" i="5"/>
  <c r="R861" i="5"/>
  <c r="J861" i="5"/>
  <c r="I861" i="5"/>
  <c r="H861" i="5"/>
  <c r="G861" i="5"/>
  <c r="F861" i="5"/>
  <c r="AD860" i="5"/>
  <c r="AC860" i="5"/>
  <c r="X860" i="5"/>
  <c r="T860" i="5"/>
  <c r="S860" i="5"/>
  <c r="R860" i="5"/>
  <c r="J860" i="5"/>
  <c r="I860" i="5"/>
  <c r="H860" i="5"/>
  <c r="G860" i="5"/>
  <c r="F860" i="5"/>
  <c r="AD859" i="5"/>
  <c r="AC859" i="5"/>
  <c r="X859" i="5"/>
  <c r="T859" i="5"/>
  <c r="S859" i="5"/>
  <c r="R859" i="5"/>
  <c r="J859" i="5"/>
  <c r="I859" i="5"/>
  <c r="H859" i="5"/>
  <c r="G859" i="5"/>
  <c r="F859" i="5"/>
  <c r="AD858" i="5"/>
  <c r="AC858" i="5"/>
  <c r="X858" i="5"/>
  <c r="T858" i="5"/>
  <c r="S858" i="5"/>
  <c r="R858" i="5"/>
  <c r="J858" i="5"/>
  <c r="I858" i="5"/>
  <c r="H858" i="5"/>
  <c r="G858" i="5"/>
  <c r="F858" i="5"/>
  <c r="AD857" i="5"/>
  <c r="AC857" i="5"/>
  <c r="X857" i="5"/>
  <c r="T857" i="5"/>
  <c r="S857" i="5"/>
  <c r="R857" i="5"/>
  <c r="J857" i="5"/>
  <c r="I857" i="5"/>
  <c r="H857" i="5"/>
  <c r="G857" i="5"/>
  <c r="F857" i="5"/>
  <c r="AD856" i="5"/>
  <c r="AC856" i="5"/>
  <c r="X856" i="5"/>
  <c r="T856" i="5"/>
  <c r="S856" i="5"/>
  <c r="R856" i="5"/>
  <c r="J856" i="5"/>
  <c r="I856" i="5"/>
  <c r="H856" i="5"/>
  <c r="G856" i="5"/>
  <c r="F856" i="5"/>
  <c r="AD855" i="5"/>
  <c r="AC855" i="5"/>
  <c r="X855" i="5"/>
  <c r="T855" i="5"/>
  <c r="S855" i="5"/>
  <c r="R855" i="5"/>
  <c r="J855" i="5"/>
  <c r="I855" i="5"/>
  <c r="H855" i="5"/>
  <c r="G855" i="5"/>
  <c r="F855" i="5"/>
  <c r="AD854" i="5"/>
  <c r="AC854" i="5"/>
  <c r="X854" i="5"/>
  <c r="T854" i="5"/>
  <c r="S854" i="5"/>
  <c r="R854" i="5"/>
  <c r="J854" i="5"/>
  <c r="I854" i="5"/>
  <c r="H854" i="5"/>
  <c r="G854" i="5"/>
  <c r="F854" i="5"/>
  <c r="AD853" i="5"/>
  <c r="AC853" i="5"/>
  <c r="X853" i="5"/>
  <c r="T853" i="5"/>
  <c r="S853" i="5"/>
  <c r="R853" i="5"/>
  <c r="J853" i="5"/>
  <c r="I853" i="5"/>
  <c r="H853" i="5"/>
  <c r="G853" i="5"/>
  <c r="F853" i="5"/>
  <c r="AD852" i="5"/>
  <c r="AC852" i="5"/>
  <c r="X852" i="5"/>
  <c r="T852" i="5"/>
  <c r="S852" i="5"/>
  <c r="R852" i="5"/>
  <c r="J852" i="5"/>
  <c r="I852" i="5"/>
  <c r="H852" i="5"/>
  <c r="G852" i="5"/>
  <c r="F852" i="5"/>
  <c r="AD851" i="5"/>
  <c r="AC851" i="5"/>
  <c r="X851" i="5"/>
  <c r="T851" i="5"/>
  <c r="S851" i="5"/>
  <c r="R851" i="5"/>
  <c r="J851" i="5"/>
  <c r="I851" i="5"/>
  <c r="H851" i="5"/>
  <c r="G851" i="5"/>
  <c r="F851" i="5"/>
  <c r="AD850" i="5"/>
  <c r="AC850" i="5"/>
  <c r="X850" i="5"/>
  <c r="T850" i="5"/>
  <c r="S850" i="5"/>
  <c r="R850" i="5"/>
  <c r="J850" i="5"/>
  <c r="I850" i="5"/>
  <c r="H850" i="5"/>
  <c r="G850" i="5"/>
  <c r="F850" i="5"/>
  <c r="AD849" i="5"/>
  <c r="AC849" i="5"/>
  <c r="X849" i="5"/>
  <c r="T849" i="5"/>
  <c r="S849" i="5"/>
  <c r="R849" i="5"/>
  <c r="J849" i="5"/>
  <c r="I849" i="5"/>
  <c r="H849" i="5"/>
  <c r="G849" i="5"/>
  <c r="F849" i="5"/>
  <c r="AD848" i="5"/>
  <c r="AC848" i="5"/>
  <c r="X848" i="5"/>
  <c r="T848" i="5"/>
  <c r="S848" i="5"/>
  <c r="R848" i="5"/>
  <c r="J848" i="5"/>
  <c r="I848" i="5"/>
  <c r="H848" i="5"/>
  <c r="G848" i="5"/>
  <c r="F848" i="5"/>
  <c r="AD847" i="5"/>
  <c r="AC847" i="5"/>
  <c r="X847" i="5"/>
  <c r="T847" i="5"/>
  <c r="S847" i="5"/>
  <c r="R847" i="5"/>
  <c r="J847" i="5"/>
  <c r="I847" i="5"/>
  <c r="H847" i="5"/>
  <c r="G847" i="5"/>
  <c r="F847" i="5"/>
  <c r="AD846" i="5"/>
  <c r="AC846" i="5"/>
  <c r="X846" i="5"/>
  <c r="T846" i="5"/>
  <c r="S846" i="5"/>
  <c r="R846" i="5"/>
  <c r="J846" i="5"/>
  <c r="I846" i="5"/>
  <c r="H846" i="5"/>
  <c r="G846" i="5"/>
  <c r="F846" i="5"/>
  <c r="AD845" i="5"/>
  <c r="AC845" i="5"/>
  <c r="X845" i="5"/>
  <c r="T845" i="5"/>
  <c r="S845" i="5"/>
  <c r="R845" i="5"/>
  <c r="J845" i="5"/>
  <c r="I845" i="5"/>
  <c r="H845" i="5"/>
  <c r="G845" i="5"/>
  <c r="F845" i="5"/>
  <c r="AD844" i="5"/>
  <c r="AC844" i="5"/>
  <c r="X844" i="5"/>
  <c r="T844" i="5"/>
  <c r="S844" i="5"/>
  <c r="R844" i="5"/>
  <c r="J844" i="5"/>
  <c r="I844" i="5"/>
  <c r="H844" i="5"/>
  <c r="G844" i="5"/>
  <c r="F844" i="5"/>
  <c r="AD843" i="5"/>
  <c r="AC843" i="5"/>
  <c r="X843" i="5"/>
  <c r="T843" i="5"/>
  <c r="S843" i="5"/>
  <c r="R843" i="5"/>
  <c r="J843" i="5"/>
  <c r="I843" i="5"/>
  <c r="H843" i="5"/>
  <c r="G843" i="5"/>
  <c r="F843" i="5"/>
  <c r="AD842" i="5"/>
  <c r="AC842" i="5"/>
  <c r="X842" i="5"/>
  <c r="T842" i="5"/>
  <c r="S842" i="5"/>
  <c r="R842" i="5"/>
  <c r="J842" i="5"/>
  <c r="I842" i="5"/>
  <c r="H842" i="5"/>
  <c r="G842" i="5"/>
  <c r="F842" i="5"/>
  <c r="AD841" i="5"/>
  <c r="AC841" i="5"/>
  <c r="X841" i="5"/>
  <c r="T841" i="5"/>
  <c r="S841" i="5"/>
  <c r="R841" i="5"/>
  <c r="J841" i="5"/>
  <c r="I841" i="5"/>
  <c r="H841" i="5"/>
  <c r="G841" i="5"/>
  <c r="F841" i="5"/>
  <c r="AD840" i="5"/>
  <c r="AC840" i="5"/>
  <c r="X840" i="5"/>
  <c r="T840" i="5"/>
  <c r="S840" i="5"/>
  <c r="R840" i="5"/>
  <c r="J840" i="5"/>
  <c r="I840" i="5"/>
  <c r="H840" i="5"/>
  <c r="G840" i="5"/>
  <c r="F840" i="5"/>
  <c r="AD839" i="5"/>
  <c r="AC839" i="5"/>
  <c r="X839" i="5"/>
  <c r="T839" i="5"/>
  <c r="S839" i="5"/>
  <c r="R839" i="5"/>
  <c r="J839" i="5"/>
  <c r="I839" i="5"/>
  <c r="H839" i="5"/>
  <c r="G839" i="5"/>
  <c r="F839" i="5"/>
  <c r="AD838" i="5"/>
  <c r="AC838" i="5"/>
  <c r="X838" i="5"/>
  <c r="T838" i="5"/>
  <c r="S838" i="5"/>
  <c r="R838" i="5"/>
  <c r="J838" i="5"/>
  <c r="I838" i="5"/>
  <c r="H838" i="5"/>
  <c r="G838" i="5"/>
  <c r="F838" i="5"/>
  <c r="AD837" i="5"/>
  <c r="AC837" i="5"/>
  <c r="X837" i="5"/>
  <c r="T837" i="5"/>
  <c r="S837" i="5"/>
  <c r="R837" i="5"/>
  <c r="J837" i="5"/>
  <c r="I837" i="5"/>
  <c r="H837" i="5"/>
  <c r="G837" i="5"/>
  <c r="F837" i="5"/>
  <c r="AD836" i="5"/>
  <c r="AC836" i="5"/>
  <c r="X836" i="5"/>
  <c r="T836" i="5"/>
  <c r="S836" i="5"/>
  <c r="R836" i="5"/>
  <c r="J836" i="5"/>
  <c r="I836" i="5"/>
  <c r="H836" i="5"/>
  <c r="G836" i="5"/>
  <c r="F836" i="5"/>
  <c r="AD835" i="5"/>
  <c r="AC835" i="5"/>
  <c r="X835" i="5"/>
  <c r="T835" i="5"/>
  <c r="S835" i="5"/>
  <c r="R835" i="5"/>
  <c r="J835" i="5"/>
  <c r="I835" i="5"/>
  <c r="H835" i="5"/>
  <c r="G835" i="5"/>
  <c r="F835" i="5"/>
  <c r="AD834" i="5"/>
  <c r="AC834" i="5"/>
  <c r="X834" i="5"/>
  <c r="T834" i="5"/>
  <c r="S834" i="5"/>
  <c r="R834" i="5"/>
  <c r="J834" i="5"/>
  <c r="I834" i="5"/>
  <c r="H834" i="5"/>
  <c r="G834" i="5"/>
  <c r="F834" i="5"/>
  <c r="AD833" i="5"/>
  <c r="AC833" i="5"/>
  <c r="X833" i="5"/>
  <c r="T833" i="5"/>
  <c r="S833" i="5"/>
  <c r="R833" i="5"/>
  <c r="J833" i="5"/>
  <c r="I833" i="5"/>
  <c r="H833" i="5"/>
  <c r="G833" i="5"/>
  <c r="F833" i="5"/>
  <c r="AD832" i="5"/>
  <c r="AC832" i="5"/>
  <c r="X832" i="5"/>
  <c r="T832" i="5"/>
  <c r="S832" i="5"/>
  <c r="R832" i="5"/>
  <c r="J832" i="5"/>
  <c r="I832" i="5"/>
  <c r="H832" i="5"/>
  <c r="G832" i="5"/>
  <c r="F832" i="5"/>
  <c r="AD831" i="5"/>
  <c r="AC831" i="5"/>
  <c r="X831" i="5"/>
  <c r="T831" i="5"/>
  <c r="S831" i="5"/>
  <c r="R831" i="5"/>
  <c r="J831" i="5"/>
  <c r="I831" i="5"/>
  <c r="H831" i="5"/>
  <c r="G831" i="5"/>
  <c r="F831" i="5"/>
  <c r="AD830" i="5"/>
  <c r="AC830" i="5"/>
  <c r="X830" i="5"/>
  <c r="T830" i="5"/>
  <c r="S830" i="5"/>
  <c r="R830" i="5"/>
  <c r="J830" i="5"/>
  <c r="I830" i="5"/>
  <c r="H830" i="5"/>
  <c r="G830" i="5"/>
  <c r="F830" i="5"/>
  <c r="AD829" i="5"/>
  <c r="AC829" i="5"/>
  <c r="X829" i="5"/>
  <c r="T829" i="5"/>
  <c r="S829" i="5"/>
  <c r="R829" i="5"/>
  <c r="J829" i="5"/>
  <c r="I829" i="5"/>
  <c r="H829" i="5"/>
  <c r="G829" i="5"/>
  <c r="F829" i="5"/>
  <c r="AD828" i="5"/>
  <c r="AC828" i="5"/>
  <c r="X828" i="5"/>
  <c r="T828" i="5"/>
  <c r="S828" i="5"/>
  <c r="R828" i="5"/>
  <c r="J828" i="5"/>
  <c r="I828" i="5"/>
  <c r="H828" i="5"/>
  <c r="G828" i="5"/>
  <c r="F828" i="5"/>
  <c r="AD827" i="5"/>
  <c r="AC827" i="5"/>
  <c r="X827" i="5"/>
  <c r="T827" i="5"/>
  <c r="S827" i="5"/>
  <c r="R827" i="5"/>
  <c r="J827" i="5"/>
  <c r="I827" i="5"/>
  <c r="H827" i="5"/>
  <c r="G827" i="5"/>
  <c r="F827" i="5"/>
  <c r="AD826" i="5"/>
  <c r="AC826" i="5"/>
  <c r="X826" i="5"/>
  <c r="T826" i="5"/>
  <c r="S826" i="5"/>
  <c r="R826" i="5"/>
  <c r="J826" i="5"/>
  <c r="I826" i="5"/>
  <c r="H826" i="5"/>
  <c r="G826" i="5"/>
  <c r="F826" i="5"/>
  <c r="AD825" i="5"/>
  <c r="AC825" i="5"/>
  <c r="X825" i="5"/>
  <c r="T825" i="5"/>
  <c r="S825" i="5"/>
  <c r="R825" i="5"/>
  <c r="J825" i="5"/>
  <c r="I825" i="5"/>
  <c r="H825" i="5"/>
  <c r="G825" i="5"/>
  <c r="F825" i="5"/>
  <c r="AD824" i="5"/>
  <c r="AC824" i="5"/>
  <c r="X824" i="5"/>
  <c r="T824" i="5"/>
  <c r="S824" i="5"/>
  <c r="R824" i="5"/>
  <c r="J824" i="5"/>
  <c r="I824" i="5"/>
  <c r="H824" i="5"/>
  <c r="G824" i="5"/>
  <c r="F824" i="5"/>
  <c r="AD823" i="5"/>
  <c r="AC823" i="5"/>
  <c r="X823" i="5"/>
  <c r="T823" i="5"/>
  <c r="S823" i="5"/>
  <c r="R823" i="5"/>
  <c r="J823" i="5"/>
  <c r="I823" i="5"/>
  <c r="H823" i="5"/>
  <c r="G823" i="5"/>
  <c r="F823" i="5"/>
  <c r="AD822" i="5"/>
  <c r="AC822" i="5"/>
  <c r="X822" i="5"/>
  <c r="T822" i="5"/>
  <c r="S822" i="5"/>
  <c r="R822" i="5"/>
  <c r="J822" i="5"/>
  <c r="I822" i="5"/>
  <c r="H822" i="5"/>
  <c r="G822" i="5"/>
  <c r="F822" i="5"/>
  <c r="AD821" i="5"/>
  <c r="AC821" i="5"/>
  <c r="X821" i="5"/>
  <c r="T821" i="5"/>
  <c r="S821" i="5"/>
  <c r="R821" i="5"/>
  <c r="J821" i="5"/>
  <c r="I821" i="5"/>
  <c r="H821" i="5"/>
  <c r="G821" i="5"/>
  <c r="F821" i="5"/>
  <c r="AD820" i="5"/>
  <c r="AC820" i="5"/>
  <c r="X820" i="5"/>
  <c r="T820" i="5"/>
  <c r="S820" i="5"/>
  <c r="R820" i="5"/>
  <c r="J820" i="5"/>
  <c r="I820" i="5"/>
  <c r="H820" i="5"/>
  <c r="G820" i="5"/>
  <c r="F820" i="5"/>
  <c r="AD819" i="5"/>
  <c r="AC819" i="5"/>
  <c r="X819" i="5"/>
  <c r="T819" i="5"/>
  <c r="S819" i="5"/>
  <c r="R819" i="5"/>
  <c r="J819" i="5"/>
  <c r="I819" i="5"/>
  <c r="H819" i="5"/>
  <c r="G819" i="5"/>
  <c r="F819" i="5"/>
  <c r="AD818" i="5"/>
  <c r="AC818" i="5"/>
  <c r="X818" i="5"/>
  <c r="T818" i="5"/>
  <c r="S818" i="5"/>
  <c r="R818" i="5"/>
  <c r="J818" i="5"/>
  <c r="I818" i="5"/>
  <c r="H818" i="5"/>
  <c r="G818" i="5"/>
  <c r="F818" i="5"/>
  <c r="AD817" i="5"/>
  <c r="AC817" i="5"/>
  <c r="X817" i="5"/>
  <c r="T817" i="5"/>
  <c r="S817" i="5"/>
  <c r="R817" i="5"/>
  <c r="J817" i="5"/>
  <c r="I817" i="5"/>
  <c r="H817" i="5"/>
  <c r="G817" i="5"/>
  <c r="F817" i="5"/>
  <c r="AD816" i="5"/>
  <c r="AC816" i="5"/>
  <c r="X816" i="5"/>
  <c r="T816" i="5"/>
  <c r="S816" i="5"/>
  <c r="R816" i="5"/>
  <c r="J816" i="5"/>
  <c r="I816" i="5"/>
  <c r="H816" i="5"/>
  <c r="G816" i="5"/>
  <c r="F816" i="5"/>
  <c r="AD815" i="5"/>
  <c r="AC815" i="5"/>
  <c r="X815" i="5"/>
  <c r="T815" i="5"/>
  <c r="S815" i="5"/>
  <c r="R815" i="5"/>
  <c r="J815" i="5"/>
  <c r="I815" i="5"/>
  <c r="H815" i="5"/>
  <c r="G815" i="5"/>
  <c r="F815" i="5"/>
  <c r="AD814" i="5"/>
  <c r="AC814" i="5"/>
  <c r="X814" i="5"/>
  <c r="T814" i="5"/>
  <c r="S814" i="5"/>
  <c r="R814" i="5"/>
  <c r="J814" i="5"/>
  <c r="I814" i="5"/>
  <c r="H814" i="5"/>
  <c r="G814" i="5"/>
  <c r="F814" i="5"/>
  <c r="AD813" i="5"/>
  <c r="AC813" i="5"/>
  <c r="X813" i="5"/>
  <c r="T813" i="5"/>
  <c r="S813" i="5"/>
  <c r="R813" i="5"/>
  <c r="J813" i="5"/>
  <c r="I813" i="5"/>
  <c r="H813" i="5"/>
  <c r="G813" i="5"/>
  <c r="F813" i="5"/>
  <c r="AD812" i="5"/>
  <c r="AC812" i="5"/>
  <c r="X812" i="5"/>
  <c r="T812" i="5"/>
  <c r="S812" i="5"/>
  <c r="R812" i="5"/>
  <c r="J812" i="5"/>
  <c r="I812" i="5"/>
  <c r="H812" i="5"/>
  <c r="G812" i="5"/>
  <c r="F812" i="5"/>
  <c r="AD811" i="5"/>
  <c r="AC811" i="5"/>
  <c r="X811" i="5"/>
  <c r="T811" i="5"/>
  <c r="S811" i="5"/>
  <c r="R811" i="5"/>
  <c r="J811" i="5"/>
  <c r="I811" i="5"/>
  <c r="H811" i="5"/>
  <c r="G811" i="5"/>
  <c r="F811" i="5"/>
  <c r="AD810" i="5"/>
  <c r="AC810" i="5"/>
  <c r="X810" i="5"/>
  <c r="T810" i="5"/>
  <c r="S810" i="5"/>
  <c r="R810" i="5"/>
  <c r="J810" i="5"/>
  <c r="I810" i="5"/>
  <c r="H810" i="5"/>
  <c r="G810" i="5"/>
  <c r="F810" i="5"/>
  <c r="AD809" i="5"/>
  <c r="AC809" i="5"/>
  <c r="X809" i="5"/>
  <c r="T809" i="5"/>
  <c r="S809" i="5"/>
  <c r="R809" i="5"/>
  <c r="J809" i="5"/>
  <c r="I809" i="5"/>
  <c r="H809" i="5"/>
  <c r="G809" i="5"/>
  <c r="F809" i="5"/>
  <c r="AD808" i="5"/>
  <c r="AC808" i="5"/>
  <c r="X808" i="5"/>
  <c r="T808" i="5"/>
  <c r="S808" i="5"/>
  <c r="R808" i="5"/>
  <c r="J808" i="5"/>
  <c r="I808" i="5"/>
  <c r="H808" i="5"/>
  <c r="G808" i="5"/>
  <c r="F808" i="5"/>
  <c r="AD807" i="5"/>
  <c r="AC807" i="5"/>
  <c r="X807" i="5"/>
  <c r="T807" i="5"/>
  <c r="S807" i="5"/>
  <c r="R807" i="5"/>
  <c r="J807" i="5"/>
  <c r="I807" i="5"/>
  <c r="H807" i="5"/>
  <c r="G807" i="5"/>
  <c r="F807" i="5"/>
  <c r="AD806" i="5"/>
  <c r="AC806" i="5"/>
  <c r="X806" i="5"/>
  <c r="T806" i="5"/>
  <c r="S806" i="5"/>
  <c r="R806" i="5"/>
  <c r="J806" i="5"/>
  <c r="I806" i="5"/>
  <c r="H806" i="5"/>
  <c r="G806" i="5"/>
  <c r="F806" i="5"/>
  <c r="AD805" i="5"/>
  <c r="AC805" i="5"/>
  <c r="X805" i="5"/>
  <c r="T805" i="5"/>
  <c r="S805" i="5"/>
  <c r="R805" i="5"/>
  <c r="J805" i="5"/>
  <c r="I805" i="5"/>
  <c r="H805" i="5"/>
  <c r="G805" i="5"/>
  <c r="F805" i="5"/>
  <c r="AD804" i="5"/>
  <c r="AC804" i="5"/>
  <c r="X804" i="5"/>
  <c r="T804" i="5"/>
  <c r="S804" i="5"/>
  <c r="R804" i="5"/>
  <c r="J804" i="5"/>
  <c r="I804" i="5"/>
  <c r="H804" i="5"/>
  <c r="G804" i="5"/>
  <c r="F804" i="5"/>
  <c r="AD803" i="5"/>
  <c r="AC803" i="5"/>
  <c r="X803" i="5"/>
  <c r="T803" i="5"/>
  <c r="S803" i="5"/>
  <c r="R803" i="5"/>
  <c r="J803" i="5"/>
  <c r="I803" i="5"/>
  <c r="H803" i="5"/>
  <c r="G803" i="5"/>
  <c r="F803" i="5"/>
  <c r="AD802" i="5"/>
  <c r="AC802" i="5"/>
  <c r="X802" i="5"/>
  <c r="T802" i="5"/>
  <c r="S802" i="5"/>
  <c r="R802" i="5"/>
  <c r="J802" i="5"/>
  <c r="I802" i="5"/>
  <c r="H802" i="5"/>
  <c r="G802" i="5"/>
  <c r="F802" i="5"/>
  <c r="AD801" i="5"/>
  <c r="AC801" i="5"/>
  <c r="X801" i="5"/>
  <c r="T801" i="5"/>
  <c r="S801" i="5"/>
  <c r="R801" i="5"/>
  <c r="J801" i="5"/>
  <c r="I801" i="5"/>
  <c r="H801" i="5"/>
  <c r="G801" i="5"/>
  <c r="F801" i="5"/>
  <c r="AD800" i="5"/>
  <c r="AC800" i="5"/>
  <c r="X800" i="5"/>
  <c r="T800" i="5"/>
  <c r="S800" i="5"/>
  <c r="R800" i="5"/>
  <c r="J800" i="5"/>
  <c r="I800" i="5"/>
  <c r="H800" i="5"/>
  <c r="G800" i="5"/>
  <c r="F800" i="5"/>
  <c r="AD799" i="5"/>
  <c r="AC799" i="5"/>
  <c r="X799" i="5"/>
  <c r="T799" i="5"/>
  <c r="S799" i="5"/>
  <c r="R799" i="5"/>
  <c r="J799" i="5"/>
  <c r="I799" i="5"/>
  <c r="H799" i="5"/>
  <c r="G799" i="5"/>
  <c r="F799" i="5"/>
  <c r="AD798" i="5"/>
  <c r="AC798" i="5"/>
  <c r="X798" i="5"/>
  <c r="T798" i="5"/>
  <c r="S798" i="5"/>
  <c r="R798" i="5"/>
  <c r="J798" i="5"/>
  <c r="I798" i="5"/>
  <c r="H798" i="5"/>
  <c r="G798" i="5"/>
  <c r="F798" i="5"/>
  <c r="AD797" i="5"/>
  <c r="AC797" i="5"/>
  <c r="X797" i="5"/>
  <c r="T797" i="5"/>
  <c r="S797" i="5"/>
  <c r="R797" i="5"/>
  <c r="J797" i="5"/>
  <c r="I797" i="5"/>
  <c r="H797" i="5"/>
  <c r="G797" i="5"/>
  <c r="F797" i="5"/>
  <c r="AD796" i="5"/>
  <c r="AC796" i="5"/>
  <c r="X796" i="5"/>
  <c r="T796" i="5"/>
  <c r="S796" i="5"/>
  <c r="R796" i="5"/>
  <c r="J796" i="5"/>
  <c r="I796" i="5"/>
  <c r="H796" i="5"/>
  <c r="G796" i="5"/>
  <c r="F796" i="5"/>
  <c r="AD795" i="5"/>
  <c r="AC795" i="5"/>
  <c r="X795" i="5"/>
  <c r="T795" i="5"/>
  <c r="S795" i="5"/>
  <c r="R795" i="5"/>
  <c r="J795" i="5"/>
  <c r="I795" i="5"/>
  <c r="H795" i="5"/>
  <c r="G795" i="5"/>
  <c r="F795" i="5"/>
  <c r="AD794" i="5"/>
  <c r="AC794" i="5"/>
  <c r="X794" i="5"/>
  <c r="T794" i="5"/>
  <c r="S794" i="5"/>
  <c r="R794" i="5"/>
  <c r="J794" i="5"/>
  <c r="I794" i="5"/>
  <c r="H794" i="5"/>
  <c r="G794" i="5"/>
  <c r="F794" i="5"/>
  <c r="AD793" i="5"/>
  <c r="AC793" i="5"/>
  <c r="X793" i="5"/>
  <c r="T793" i="5"/>
  <c r="S793" i="5"/>
  <c r="R793" i="5"/>
  <c r="J793" i="5"/>
  <c r="I793" i="5"/>
  <c r="H793" i="5"/>
  <c r="G793" i="5"/>
  <c r="F793" i="5"/>
  <c r="AD792" i="5"/>
  <c r="AC792" i="5"/>
  <c r="X792" i="5"/>
  <c r="T792" i="5"/>
  <c r="S792" i="5"/>
  <c r="R792" i="5"/>
  <c r="J792" i="5"/>
  <c r="I792" i="5"/>
  <c r="H792" i="5"/>
  <c r="G792" i="5"/>
  <c r="F792" i="5"/>
  <c r="AD791" i="5"/>
  <c r="AC791" i="5"/>
  <c r="X791" i="5"/>
  <c r="T791" i="5"/>
  <c r="S791" i="5"/>
  <c r="R791" i="5"/>
  <c r="J791" i="5"/>
  <c r="I791" i="5"/>
  <c r="H791" i="5"/>
  <c r="G791" i="5"/>
  <c r="F791" i="5"/>
  <c r="AD790" i="5"/>
  <c r="AC790" i="5"/>
  <c r="X790" i="5"/>
  <c r="T790" i="5"/>
  <c r="S790" i="5"/>
  <c r="R790" i="5"/>
  <c r="J790" i="5"/>
  <c r="I790" i="5"/>
  <c r="H790" i="5"/>
  <c r="G790" i="5"/>
  <c r="F790" i="5"/>
  <c r="AD789" i="5"/>
  <c r="AC789" i="5"/>
  <c r="X789" i="5"/>
  <c r="T789" i="5"/>
  <c r="S789" i="5"/>
  <c r="R789" i="5"/>
  <c r="J789" i="5"/>
  <c r="I789" i="5"/>
  <c r="H789" i="5"/>
  <c r="G789" i="5"/>
  <c r="F789" i="5"/>
  <c r="AD788" i="5"/>
  <c r="AC788" i="5"/>
  <c r="X788" i="5"/>
  <c r="T788" i="5"/>
  <c r="S788" i="5"/>
  <c r="R788" i="5"/>
  <c r="J788" i="5"/>
  <c r="I788" i="5"/>
  <c r="H788" i="5"/>
  <c r="G788" i="5"/>
  <c r="F788" i="5"/>
  <c r="AD787" i="5"/>
  <c r="AC787" i="5"/>
  <c r="X787" i="5"/>
  <c r="T787" i="5"/>
  <c r="S787" i="5"/>
  <c r="R787" i="5"/>
  <c r="J787" i="5"/>
  <c r="I787" i="5"/>
  <c r="H787" i="5"/>
  <c r="G787" i="5"/>
  <c r="F787" i="5"/>
  <c r="AD786" i="5"/>
  <c r="AC786" i="5"/>
  <c r="X786" i="5"/>
  <c r="T786" i="5"/>
  <c r="S786" i="5"/>
  <c r="R786" i="5"/>
  <c r="J786" i="5"/>
  <c r="I786" i="5"/>
  <c r="H786" i="5"/>
  <c r="G786" i="5"/>
  <c r="F786" i="5"/>
  <c r="AD785" i="5"/>
  <c r="AC785" i="5"/>
  <c r="X785" i="5"/>
  <c r="T785" i="5"/>
  <c r="S785" i="5"/>
  <c r="R785" i="5"/>
  <c r="J785" i="5"/>
  <c r="I785" i="5"/>
  <c r="H785" i="5"/>
  <c r="G785" i="5"/>
  <c r="F785" i="5"/>
  <c r="AD784" i="5"/>
  <c r="AC784" i="5"/>
  <c r="X784" i="5"/>
  <c r="T784" i="5"/>
  <c r="S784" i="5"/>
  <c r="R784" i="5"/>
  <c r="J784" i="5"/>
  <c r="I784" i="5"/>
  <c r="H784" i="5"/>
  <c r="G784" i="5"/>
  <c r="F784" i="5"/>
  <c r="AD783" i="5"/>
  <c r="AC783" i="5"/>
  <c r="X783" i="5"/>
  <c r="T783" i="5"/>
  <c r="S783" i="5"/>
  <c r="R783" i="5"/>
  <c r="J783" i="5"/>
  <c r="I783" i="5"/>
  <c r="H783" i="5"/>
  <c r="G783" i="5"/>
  <c r="F783" i="5"/>
  <c r="AD782" i="5"/>
  <c r="AC782" i="5"/>
  <c r="X782" i="5"/>
  <c r="T782" i="5"/>
  <c r="S782" i="5"/>
  <c r="R782" i="5"/>
  <c r="J782" i="5"/>
  <c r="I782" i="5"/>
  <c r="H782" i="5"/>
  <c r="G782" i="5"/>
  <c r="F782" i="5"/>
  <c r="AD781" i="5"/>
  <c r="AC781" i="5"/>
  <c r="X781" i="5"/>
  <c r="T781" i="5"/>
  <c r="S781" i="5"/>
  <c r="R781" i="5"/>
  <c r="J781" i="5"/>
  <c r="I781" i="5"/>
  <c r="H781" i="5"/>
  <c r="G781" i="5"/>
  <c r="F781" i="5"/>
  <c r="AD780" i="5"/>
  <c r="AC780" i="5"/>
  <c r="X780" i="5"/>
  <c r="T780" i="5"/>
  <c r="S780" i="5"/>
  <c r="R780" i="5"/>
  <c r="J780" i="5"/>
  <c r="I780" i="5"/>
  <c r="H780" i="5"/>
  <c r="G780" i="5"/>
  <c r="F780" i="5"/>
  <c r="AD779" i="5"/>
  <c r="AC779" i="5"/>
  <c r="X779" i="5"/>
  <c r="T779" i="5"/>
  <c r="S779" i="5"/>
  <c r="R779" i="5"/>
  <c r="J779" i="5"/>
  <c r="I779" i="5"/>
  <c r="H779" i="5"/>
  <c r="G779" i="5"/>
  <c r="F779" i="5"/>
  <c r="AD778" i="5"/>
  <c r="AC778" i="5"/>
  <c r="X778" i="5"/>
  <c r="T778" i="5"/>
  <c r="S778" i="5"/>
  <c r="R778" i="5"/>
  <c r="J778" i="5"/>
  <c r="I778" i="5"/>
  <c r="H778" i="5"/>
  <c r="G778" i="5"/>
  <c r="F778" i="5"/>
  <c r="AD777" i="5"/>
  <c r="AC777" i="5"/>
  <c r="X777" i="5"/>
  <c r="T777" i="5"/>
  <c r="S777" i="5"/>
  <c r="R777" i="5"/>
  <c r="J777" i="5"/>
  <c r="I777" i="5"/>
  <c r="H777" i="5"/>
  <c r="G777" i="5"/>
  <c r="F777" i="5"/>
  <c r="AD776" i="5"/>
  <c r="AC776" i="5"/>
  <c r="X776" i="5"/>
  <c r="T776" i="5"/>
  <c r="S776" i="5"/>
  <c r="R776" i="5"/>
  <c r="J776" i="5"/>
  <c r="I776" i="5"/>
  <c r="H776" i="5"/>
  <c r="G776" i="5"/>
  <c r="F776" i="5"/>
  <c r="AD775" i="5"/>
  <c r="AC775" i="5"/>
  <c r="X775" i="5"/>
  <c r="T775" i="5"/>
  <c r="S775" i="5"/>
  <c r="R775" i="5"/>
  <c r="J775" i="5"/>
  <c r="I775" i="5"/>
  <c r="H775" i="5"/>
  <c r="G775" i="5"/>
  <c r="F775" i="5"/>
  <c r="AD774" i="5"/>
  <c r="AC774" i="5"/>
  <c r="X774" i="5"/>
  <c r="T774" i="5"/>
  <c r="S774" i="5"/>
  <c r="R774" i="5"/>
  <c r="J774" i="5"/>
  <c r="I774" i="5"/>
  <c r="H774" i="5"/>
  <c r="G774" i="5"/>
  <c r="F774" i="5"/>
  <c r="AD773" i="5"/>
  <c r="AC773" i="5"/>
  <c r="X773" i="5"/>
  <c r="T773" i="5"/>
  <c r="S773" i="5"/>
  <c r="R773" i="5"/>
  <c r="J773" i="5"/>
  <c r="I773" i="5"/>
  <c r="H773" i="5"/>
  <c r="G773" i="5"/>
  <c r="F773" i="5"/>
  <c r="AD772" i="5"/>
  <c r="AC772" i="5"/>
  <c r="X772" i="5"/>
  <c r="T772" i="5"/>
  <c r="S772" i="5"/>
  <c r="R772" i="5"/>
  <c r="J772" i="5"/>
  <c r="I772" i="5"/>
  <c r="H772" i="5"/>
  <c r="G772" i="5"/>
  <c r="F772" i="5"/>
  <c r="AD771" i="5"/>
  <c r="AC771" i="5"/>
  <c r="X771" i="5"/>
  <c r="T771" i="5"/>
  <c r="S771" i="5"/>
  <c r="R771" i="5"/>
  <c r="J771" i="5"/>
  <c r="I771" i="5"/>
  <c r="H771" i="5"/>
  <c r="G771" i="5"/>
  <c r="F771" i="5"/>
  <c r="AD770" i="5"/>
  <c r="AC770" i="5"/>
  <c r="X770" i="5"/>
  <c r="T770" i="5"/>
  <c r="S770" i="5"/>
  <c r="R770" i="5"/>
  <c r="J770" i="5"/>
  <c r="I770" i="5"/>
  <c r="H770" i="5"/>
  <c r="G770" i="5"/>
  <c r="F770" i="5"/>
  <c r="AD769" i="5"/>
  <c r="AC769" i="5"/>
  <c r="X769" i="5"/>
  <c r="T769" i="5"/>
  <c r="S769" i="5"/>
  <c r="R769" i="5"/>
  <c r="J769" i="5"/>
  <c r="I769" i="5"/>
  <c r="H769" i="5"/>
  <c r="G769" i="5"/>
  <c r="F769" i="5"/>
  <c r="AD768" i="5"/>
  <c r="AC768" i="5"/>
  <c r="X768" i="5"/>
  <c r="T768" i="5"/>
  <c r="S768" i="5"/>
  <c r="R768" i="5"/>
  <c r="J768" i="5"/>
  <c r="I768" i="5"/>
  <c r="H768" i="5"/>
  <c r="G768" i="5"/>
  <c r="F768" i="5"/>
  <c r="AD767" i="5"/>
  <c r="AC767" i="5"/>
  <c r="X767" i="5"/>
  <c r="T767" i="5"/>
  <c r="S767" i="5"/>
  <c r="R767" i="5"/>
  <c r="J767" i="5"/>
  <c r="I767" i="5"/>
  <c r="H767" i="5"/>
  <c r="G767" i="5"/>
  <c r="F767" i="5"/>
  <c r="AD766" i="5"/>
  <c r="AC766" i="5"/>
  <c r="X766" i="5"/>
  <c r="T766" i="5"/>
  <c r="S766" i="5"/>
  <c r="R766" i="5"/>
  <c r="J766" i="5"/>
  <c r="I766" i="5"/>
  <c r="H766" i="5"/>
  <c r="G766" i="5"/>
  <c r="F766" i="5"/>
  <c r="AD765" i="5"/>
  <c r="AC765" i="5"/>
  <c r="X765" i="5"/>
  <c r="T765" i="5"/>
  <c r="S765" i="5"/>
  <c r="R765" i="5"/>
  <c r="J765" i="5"/>
  <c r="I765" i="5"/>
  <c r="H765" i="5"/>
  <c r="G765" i="5"/>
  <c r="F765" i="5"/>
  <c r="AD764" i="5"/>
  <c r="AC764" i="5"/>
  <c r="X764" i="5"/>
  <c r="T764" i="5"/>
  <c r="S764" i="5"/>
  <c r="R764" i="5"/>
  <c r="J764" i="5"/>
  <c r="I764" i="5"/>
  <c r="H764" i="5"/>
  <c r="G764" i="5"/>
  <c r="F764" i="5"/>
  <c r="AD763" i="5"/>
  <c r="AC763" i="5"/>
  <c r="X763" i="5"/>
  <c r="T763" i="5"/>
  <c r="S763" i="5"/>
  <c r="R763" i="5"/>
  <c r="J763" i="5"/>
  <c r="I763" i="5"/>
  <c r="H763" i="5"/>
  <c r="G763" i="5"/>
  <c r="F763" i="5"/>
  <c r="AD762" i="5"/>
  <c r="AC762" i="5"/>
  <c r="X762" i="5"/>
  <c r="T762" i="5"/>
  <c r="S762" i="5"/>
  <c r="R762" i="5"/>
  <c r="J762" i="5"/>
  <c r="I762" i="5"/>
  <c r="H762" i="5"/>
  <c r="G762" i="5"/>
  <c r="F762" i="5"/>
  <c r="AD761" i="5"/>
  <c r="AC761" i="5"/>
  <c r="X761" i="5"/>
  <c r="T761" i="5"/>
  <c r="S761" i="5"/>
  <c r="R761" i="5"/>
  <c r="J761" i="5"/>
  <c r="I761" i="5"/>
  <c r="H761" i="5"/>
  <c r="G761" i="5"/>
  <c r="F761" i="5"/>
  <c r="AD760" i="5"/>
  <c r="AC760" i="5"/>
  <c r="X760" i="5"/>
  <c r="T760" i="5"/>
  <c r="S760" i="5"/>
  <c r="R760" i="5"/>
  <c r="J760" i="5"/>
  <c r="I760" i="5"/>
  <c r="H760" i="5"/>
  <c r="G760" i="5"/>
  <c r="F760" i="5"/>
  <c r="AD759" i="5"/>
  <c r="AC759" i="5"/>
  <c r="X759" i="5"/>
  <c r="T759" i="5"/>
  <c r="S759" i="5"/>
  <c r="R759" i="5"/>
  <c r="J759" i="5"/>
  <c r="I759" i="5"/>
  <c r="H759" i="5"/>
  <c r="G759" i="5"/>
  <c r="F759" i="5"/>
  <c r="AD758" i="5"/>
  <c r="AC758" i="5"/>
  <c r="X758" i="5"/>
  <c r="T758" i="5"/>
  <c r="S758" i="5"/>
  <c r="R758" i="5"/>
  <c r="J758" i="5"/>
  <c r="I758" i="5"/>
  <c r="H758" i="5"/>
  <c r="G758" i="5"/>
  <c r="F758" i="5"/>
  <c r="AD757" i="5"/>
  <c r="AC757" i="5"/>
  <c r="X757" i="5"/>
  <c r="T757" i="5"/>
  <c r="S757" i="5"/>
  <c r="R757" i="5"/>
  <c r="J757" i="5"/>
  <c r="I757" i="5"/>
  <c r="H757" i="5"/>
  <c r="G757" i="5"/>
  <c r="F757" i="5"/>
  <c r="AD756" i="5"/>
  <c r="AC756" i="5"/>
  <c r="X756" i="5"/>
  <c r="T756" i="5"/>
  <c r="S756" i="5"/>
  <c r="R756" i="5"/>
  <c r="J756" i="5"/>
  <c r="I756" i="5"/>
  <c r="H756" i="5"/>
  <c r="G756" i="5"/>
  <c r="F756" i="5"/>
  <c r="AD755" i="5"/>
  <c r="AC755" i="5"/>
  <c r="X755" i="5"/>
  <c r="T755" i="5"/>
  <c r="S755" i="5"/>
  <c r="R755" i="5"/>
  <c r="J755" i="5"/>
  <c r="I755" i="5"/>
  <c r="H755" i="5"/>
  <c r="G755" i="5"/>
  <c r="F755" i="5"/>
  <c r="AD754" i="5"/>
  <c r="AC754" i="5"/>
  <c r="X754" i="5"/>
  <c r="T754" i="5"/>
  <c r="S754" i="5"/>
  <c r="R754" i="5"/>
  <c r="J754" i="5"/>
  <c r="I754" i="5"/>
  <c r="H754" i="5"/>
  <c r="G754" i="5"/>
  <c r="F754" i="5"/>
  <c r="AD753" i="5"/>
  <c r="AC753" i="5"/>
  <c r="X753" i="5"/>
  <c r="T753" i="5"/>
  <c r="S753" i="5"/>
  <c r="R753" i="5"/>
  <c r="J753" i="5"/>
  <c r="I753" i="5"/>
  <c r="H753" i="5"/>
  <c r="G753" i="5"/>
  <c r="F753" i="5"/>
  <c r="AD752" i="5"/>
  <c r="AC752" i="5"/>
  <c r="X752" i="5"/>
  <c r="T752" i="5"/>
  <c r="S752" i="5"/>
  <c r="R752" i="5"/>
  <c r="J752" i="5"/>
  <c r="I752" i="5"/>
  <c r="H752" i="5"/>
  <c r="G752" i="5"/>
  <c r="F752" i="5"/>
  <c r="AD751" i="5"/>
  <c r="AC751" i="5"/>
  <c r="X751" i="5"/>
  <c r="T751" i="5"/>
  <c r="S751" i="5"/>
  <c r="R751" i="5"/>
  <c r="J751" i="5"/>
  <c r="I751" i="5"/>
  <c r="H751" i="5"/>
  <c r="G751" i="5"/>
  <c r="F751" i="5"/>
  <c r="AD750" i="5"/>
  <c r="AC750" i="5"/>
  <c r="X750" i="5"/>
  <c r="T750" i="5"/>
  <c r="S750" i="5"/>
  <c r="R750" i="5"/>
  <c r="J750" i="5"/>
  <c r="I750" i="5"/>
  <c r="H750" i="5"/>
  <c r="G750" i="5"/>
  <c r="F750" i="5"/>
  <c r="AD749" i="5"/>
  <c r="AC749" i="5"/>
  <c r="X749" i="5"/>
  <c r="T749" i="5"/>
  <c r="S749" i="5"/>
  <c r="R749" i="5"/>
  <c r="J749" i="5"/>
  <c r="I749" i="5"/>
  <c r="H749" i="5"/>
  <c r="G749" i="5"/>
  <c r="F749" i="5"/>
  <c r="AD748" i="5"/>
  <c r="AC748" i="5"/>
  <c r="X748" i="5"/>
  <c r="T748" i="5"/>
  <c r="S748" i="5"/>
  <c r="R748" i="5"/>
  <c r="J748" i="5"/>
  <c r="I748" i="5"/>
  <c r="H748" i="5"/>
  <c r="G748" i="5"/>
  <c r="F748" i="5"/>
  <c r="AD747" i="5"/>
  <c r="AC747" i="5"/>
  <c r="X747" i="5"/>
  <c r="T747" i="5"/>
  <c r="S747" i="5"/>
  <c r="R747" i="5"/>
  <c r="J747" i="5"/>
  <c r="I747" i="5"/>
  <c r="H747" i="5"/>
  <c r="G747" i="5"/>
  <c r="F747" i="5"/>
  <c r="AD746" i="5"/>
  <c r="AC746" i="5"/>
  <c r="X746" i="5"/>
  <c r="T746" i="5"/>
  <c r="S746" i="5"/>
  <c r="R746" i="5"/>
  <c r="J746" i="5"/>
  <c r="I746" i="5"/>
  <c r="H746" i="5"/>
  <c r="G746" i="5"/>
  <c r="F746" i="5"/>
  <c r="AD745" i="5"/>
  <c r="AC745" i="5"/>
  <c r="X745" i="5"/>
  <c r="T745" i="5"/>
  <c r="S745" i="5"/>
  <c r="R745" i="5"/>
  <c r="J745" i="5"/>
  <c r="I745" i="5"/>
  <c r="H745" i="5"/>
  <c r="G745" i="5"/>
  <c r="F745" i="5"/>
  <c r="AD744" i="5"/>
  <c r="AC744" i="5"/>
  <c r="X744" i="5"/>
  <c r="T744" i="5"/>
  <c r="S744" i="5"/>
  <c r="R744" i="5"/>
  <c r="J744" i="5"/>
  <c r="I744" i="5"/>
  <c r="H744" i="5"/>
  <c r="G744" i="5"/>
  <c r="F744" i="5"/>
  <c r="AD743" i="5"/>
  <c r="AC743" i="5"/>
  <c r="X743" i="5"/>
  <c r="T743" i="5"/>
  <c r="S743" i="5"/>
  <c r="R743" i="5"/>
  <c r="J743" i="5"/>
  <c r="I743" i="5"/>
  <c r="H743" i="5"/>
  <c r="G743" i="5"/>
  <c r="F743" i="5"/>
  <c r="AD742" i="5"/>
  <c r="AC742" i="5"/>
  <c r="X742" i="5"/>
  <c r="T742" i="5"/>
  <c r="S742" i="5"/>
  <c r="R742" i="5"/>
  <c r="J742" i="5"/>
  <c r="I742" i="5"/>
  <c r="H742" i="5"/>
  <c r="G742" i="5"/>
  <c r="F742" i="5"/>
  <c r="AD741" i="5"/>
  <c r="AC741" i="5"/>
  <c r="X741" i="5"/>
  <c r="T741" i="5"/>
  <c r="S741" i="5"/>
  <c r="R741" i="5"/>
  <c r="J741" i="5"/>
  <c r="I741" i="5"/>
  <c r="H741" i="5"/>
  <c r="G741" i="5"/>
  <c r="F741" i="5"/>
  <c r="AD740" i="5"/>
  <c r="AC740" i="5"/>
  <c r="X740" i="5"/>
  <c r="T740" i="5"/>
  <c r="S740" i="5"/>
  <c r="R740" i="5"/>
  <c r="J740" i="5"/>
  <c r="I740" i="5"/>
  <c r="H740" i="5"/>
  <c r="G740" i="5"/>
  <c r="F740" i="5"/>
  <c r="AD739" i="5"/>
  <c r="AC739" i="5"/>
  <c r="X739" i="5"/>
  <c r="T739" i="5"/>
  <c r="S739" i="5"/>
  <c r="R739" i="5"/>
  <c r="J739" i="5"/>
  <c r="I739" i="5"/>
  <c r="H739" i="5"/>
  <c r="G739" i="5"/>
  <c r="F739" i="5"/>
  <c r="AD738" i="5"/>
  <c r="AC738" i="5"/>
  <c r="X738" i="5"/>
  <c r="T738" i="5"/>
  <c r="S738" i="5"/>
  <c r="R738" i="5"/>
  <c r="J738" i="5"/>
  <c r="I738" i="5"/>
  <c r="H738" i="5"/>
  <c r="G738" i="5"/>
  <c r="F738" i="5"/>
  <c r="AD737" i="5"/>
  <c r="AC737" i="5"/>
  <c r="X737" i="5"/>
  <c r="T737" i="5"/>
  <c r="S737" i="5"/>
  <c r="R737" i="5"/>
  <c r="J737" i="5"/>
  <c r="I737" i="5"/>
  <c r="H737" i="5"/>
  <c r="G737" i="5"/>
  <c r="F737" i="5"/>
  <c r="AD736" i="5"/>
  <c r="AC736" i="5"/>
  <c r="X736" i="5"/>
  <c r="T736" i="5"/>
  <c r="S736" i="5"/>
  <c r="R736" i="5"/>
  <c r="J736" i="5"/>
  <c r="I736" i="5"/>
  <c r="H736" i="5"/>
  <c r="G736" i="5"/>
  <c r="F736" i="5"/>
  <c r="AD735" i="5"/>
  <c r="AC735" i="5"/>
  <c r="X735" i="5"/>
  <c r="T735" i="5"/>
  <c r="S735" i="5"/>
  <c r="R735" i="5"/>
  <c r="J735" i="5"/>
  <c r="I735" i="5"/>
  <c r="H735" i="5"/>
  <c r="G735" i="5"/>
  <c r="F735" i="5"/>
  <c r="AD734" i="5"/>
  <c r="AC734" i="5"/>
  <c r="X734" i="5"/>
  <c r="T734" i="5"/>
  <c r="S734" i="5"/>
  <c r="R734" i="5"/>
  <c r="J734" i="5"/>
  <c r="I734" i="5"/>
  <c r="H734" i="5"/>
  <c r="G734" i="5"/>
  <c r="F734" i="5"/>
  <c r="AD733" i="5"/>
  <c r="AC733" i="5"/>
  <c r="X733" i="5"/>
  <c r="T733" i="5"/>
  <c r="S733" i="5"/>
  <c r="R733" i="5"/>
  <c r="J733" i="5"/>
  <c r="I733" i="5"/>
  <c r="H733" i="5"/>
  <c r="G733" i="5"/>
  <c r="F733" i="5"/>
  <c r="AD732" i="5"/>
  <c r="AC732" i="5"/>
  <c r="X732" i="5"/>
  <c r="T732" i="5"/>
  <c r="S732" i="5"/>
  <c r="R732" i="5"/>
  <c r="J732" i="5"/>
  <c r="I732" i="5"/>
  <c r="H732" i="5"/>
  <c r="G732" i="5"/>
  <c r="F732" i="5"/>
  <c r="AD731" i="5"/>
  <c r="AC731" i="5"/>
  <c r="X731" i="5"/>
  <c r="T731" i="5"/>
  <c r="S731" i="5"/>
  <c r="R731" i="5"/>
  <c r="J731" i="5"/>
  <c r="I731" i="5"/>
  <c r="H731" i="5"/>
  <c r="G731" i="5"/>
  <c r="F731" i="5"/>
  <c r="AD730" i="5"/>
  <c r="AC730" i="5"/>
  <c r="X730" i="5"/>
  <c r="T730" i="5"/>
  <c r="S730" i="5"/>
  <c r="R730" i="5"/>
  <c r="J730" i="5"/>
  <c r="I730" i="5"/>
  <c r="H730" i="5"/>
  <c r="G730" i="5"/>
  <c r="F730" i="5"/>
  <c r="AD729" i="5"/>
  <c r="AC729" i="5"/>
  <c r="X729" i="5"/>
  <c r="T729" i="5"/>
  <c r="S729" i="5"/>
  <c r="R729" i="5"/>
  <c r="J729" i="5"/>
  <c r="I729" i="5"/>
  <c r="H729" i="5"/>
  <c r="G729" i="5"/>
  <c r="F729" i="5"/>
  <c r="AD728" i="5"/>
  <c r="AC728" i="5"/>
  <c r="X728" i="5"/>
  <c r="T728" i="5"/>
  <c r="S728" i="5"/>
  <c r="R728" i="5"/>
  <c r="J728" i="5"/>
  <c r="I728" i="5"/>
  <c r="H728" i="5"/>
  <c r="G728" i="5"/>
  <c r="F728" i="5"/>
  <c r="AD727" i="5"/>
  <c r="AC727" i="5"/>
  <c r="X727" i="5"/>
  <c r="T727" i="5"/>
  <c r="S727" i="5"/>
  <c r="R727" i="5"/>
  <c r="J727" i="5"/>
  <c r="I727" i="5"/>
  <c r="H727" i="5"/>
  <c r="G727" i="5"/>
  <c r="F727" i="5"/>
  <c r="AD726" i="5"/>
  <c r="AC726" i="5"/>
  <c r="X726" i="5"/>
  <c r="T726" i="5"/>
  <c r="S726" i="5"/>
  <c r="R726" i="5"/>
  <c r="J726" i="5"/>
  <c r="I726" i="5"/>
  <c r="H726" i="5"/>
  <c r="G726" i="5"/>
  <c r="F726" i="5"/>
  <c r="AD725" i="5"/>
  <c r="AC725" i="5"/>
  <c r="X725" i="5"/>
  <c r="T725" i="5"/>
  <c r="S725" i="5"/>
  <c r="R725" i="5"/>
  <c r="J725" i="5"/>
  <c r="I725" i="5"/>
  <c r="H725" i="5"/>
  <c r="G725" i="5"/>
  <c r="F725" i="5"/>
  <c r="AD724" i="5"/>
  <c r="AC724" i="5"/>
  <c r="X724" i="5"/>
  <c r="T724" i="5"/>
  <c r="S724" i="5"/>
  <c r="R724" i="5"/>
  <c r="J724" i="5"/>
  <c r="I724" i="5"/>
  <c r="H724" i="5"/>
  <c r="G724" i="5"/>
  <c r="F724" i="5"/>
  <c r="AD723" i="5"/>
  <c r="AC723" i="5"/>
  <c r="X723" i="5"/>
  <c r="T723" i="5"/>
  <c r="S723" i="5"/>
  <c r="R723" i="5"/>
  <c r="J723" i="5"/>
  <c r="I723" i="5"/>
  <c r="H723" i="5"/>
  <c r="G723" i="5"/>
  <c r="F723" i="5"/>
  <c r="AD722" i="5"/>
  <c r="AC722" i="5"/>
  <c r="X722" i="5"/>
  <c r="T722" i="5"/>
  <c r="S722" i="5"/>
  <c r="R722" i="5"/>
  <c r="J722" i="5"/>
  <c r="I722" i="5"/>
  <c r="H722" i="5"/>
  <c r="G722" i="5"/>
  <c r="F722" i="5"/>
  <c r="AD721" i="5"/>
  <c r="AC721" i="5"/>
  <c r="X721" i="5"/>
  <c r="T721" i="5"/>
  <c r="S721" i="5"/>
  <c r="R721" i="5"/>
  <c r="J721" i="5"/>
  <c r="I721" i="5"/>
  <c r="H721" i="5"/>
  <c r="G721" i="5"/>
  <c r="F721" i="5"/>
  <c r="AD720" i="5"/>
  <c r="AC720" i="5"/>
  <c r="X720" i="5"/>
  <c r="T720" i="5"/>
  <c r="S720" i="5"/>
  <c r="R720" i="5"/>
  <c r="J720" i="5"/>
  <c r="I720" i="5"/>
  <c r="H720" i="5"/>
  <c r="G720" i="5"/>
  <c r="F720" i="5"/>
  <c r="AD719" i="5"/>
  <c r="AC719" i="5"/>
  <c r="X719" i="5"/>
  <c r="T719" i="5"/>
  <c r="S719" i="5"/>
  <c r="R719" i="5"/>
  <c r="J719" i="5"/>
  <c r="I719" i="5"/>
  <c r="H719" i="5"/>
  <c r="G719" i="5"/>
  <c r="F719" i="5"/>
  <c r="AD718" i="5"/>
  <c r="AC718" i="5"/>
  <c r="X718" i="5"/>
  <c r="T718" i="5"/>
  <c r="S718" i="5"/>
  <c r="R718" i="5"/>
  <c r="J718" i="5"/>
  <c r="I718" i="5"/>
  <c r="H718" i="5"/>
  <c r="G718" i="5"/>
  <c r="F718" i="5"/>
  <c r="AD717" i="5"/>
  <c r="AC717" i="5"/>
  <c r="X717" i="5"/>
  <c r="T717" i="5"/>
  <c r="S717" i="5"/>
  <c r="R717" i="5"/>
  <c r="J717" i="5"/>
  <c r="I717" i="5"/>
  <c r="H717" i="5"/>
  <c r="G717" i="5"/>
  <c r="F717" i="5"/>
  <c r="AD716" i="5"/>
  <c r="AC716" i="5"/>
  <c r="X716" i="5"/>
  <c r="T716" i="5"/>
  <c r="S716" i="5"/>
  <c r="R716" i="5"/>
  <c r="J716" i="5"/>
  <c r="I716" i="5"/>
  <c r="H716" i="5"/>
  <c r="G716" i="5"/>
  <c r="F716" i="5"/>
  <c r="AD715" i="5"/>
  <c r="AC715" i="5"/>
  <c r="X715" i="5"/>
  <c r="T715" i="5"/>
  <c r="S715" i="5"/>
  <c r="R715" i="5"/>
  <c r="J715" i="5"/>
  <c r="I715" i="5"/>
  <c r="H715" i="5"/>
  <c r="G715" i="5"/>
  <c r="F715" i="5"/>
  <c r="AD714" i="5"/>
  <c r="AC714" i="5"/>
  <c r="X714" i="5"/>
  <c r="T714" i="5"/>
  <c r="S714" i="5"/>
  <c r="R714" i="5"/>
  <c r="J714" i="5"/>
  <c r="I714" i="5"/>
  <c r="H714" i="5"/>
  <c r="G714" i="5"/>
  <c r="F714" i="5"/>
  <c r="AD713" i="5"/>
  <c r="AC713" i="5"/>
  <c r="X713" i="5"/>
  <c r="T713" i="5"/>
  <c r="S713" i="5"/>
  <c r="R713" i="5"/>
  <c r="J713" i="5"/>
  <c r="I713" i="5"/>
  <c r="H713" i="5"/>
  <c r="G713" i="5"/>
  <c r="F713" i="5"/>
  <c r="AD712" i="5"/>
  <c r="AC712" i="5"/>
  <c r="X712" i="5"/>
  <c r="T712" i="5"/>
  <c r="S712" i="5"/>
  <c r="R712" i="5"/>
  <c r="J712" i="5"/>
  <c r="I712" i="5"/>
  <c r="H712" i="5"/>
  <c r="G712" i="5"/>
  <c r="F712" i="5"/>
  <c r="AD711" i="5"/>
  <c r="AC711" i="5"/>
  <c r="X711" i="5"/>
  <c r="T711" i="5"/>
  <c r="S711" i="5"/>
  <c r="R711" i="5"/>
  <c r="J711" i="5"/>
  <c r="I711" i="5"/>
  <c r="H711" i="5"/>
  <c r="G711" i="5"/>
  <c r="F711" i="5"/>
  <c r="AD710" i="5"/>
  <c r="AC710" i="5"/>
  <c r="X710" i="5"/>
  <c r="T710" i="5"/>
  <c r="S710" i="5"/>
  <c r="R710" i="5"/>
  <c r="J710" i="5"/>
  <c r="I710" i="5"/>
  <c r="H710" i="5"/>
  <c r="G710" i="5"/>
  <c r="F710" i="5"/>
  <c r="AD709" i="5"/>
  <c r="AC709" i="5"/>
  <c r="X709" i="5"/>
  <c r="T709" i="5"/>
  <c r="S709" i="5"/>
  <c r="R709" i="5"/>
  <c r="J709" i="5"/>
  <c r="I709" i="5"/>
  <c r="H709" i="5"/>
  <c r="G709" i="5"/>
  <c r="F709" i="5"/>
  <c r="AD708" i="5"/>
  <c r="AC708" i="5"/>
  <c r="X708" i="5"/>
  <c r="T708" i="5"/>
  <c r="S708" i="5"/>
  <c r="R708" i="5"/>
  <c r="J708" i="5"/>
  <c r="I708" i="5"/>
  <c r="H708" i="5"/>
  <c r="G708" i="5"/>
  <c r="F708" i="5"/>
  <c r="AD707" i="5"/>
  <c r="AC707" i="5"/>
  <c r="X707" i="5"/>
  <c r="T707" i="5"/>
  <c r="S707" i="5"/>
  <c r="R707" i="5"/>
  <c r="J707" i="5"/>
  <c r="I707" i="5"/>
  <c r="H707" i="5"/>
  <c r="G707" i="5"/>
  <c r="F707" i="5"/>
  <c r="AD706" i="5"/>
  <c r="AC706" i="5"/>
  <c r="X706" i="5"/>
  <c r="T706" i="5"/>
  <c r="S706" i="5"/>
  <c r="R706" i="5"/>
  <c r="J706" i="5"/>
  <c r="I706" i="5"/>
  <c r="H706" i="5"/>
  <c r="G706" i="5"/>
  <c r="F706" i="5"/>
  <c r="AD705" i="5"/>
  <c r="AC705" i="5"/>
  <c r="X705" i="5"/>
  <c r="T705" i="5"/>
  <c r="S705" i="5"/>
  <c r="R705" i="5"/>
  <c r="J705" i="5"/>
  <c r="I705" i="5"/>
  <c r="H705" i="5"/>
  <c r="G705" i="5"/>
  <c r="F705" i="5"/>
  <c r="AD704" i="5"/>
  <c r="AC704" i="5"/>
  <c r="X704" i="5"/>
  <c r="T704" i="5"/>
  <c r="S704" i="5"/>
  <c r="R704" i="5"/>
  <c r="J704" i="5"/>
  <c r="I704" i="5"/>
  <c r="H704" i="5"/>
  <c r="G704" i="5"/>
  <c r="F704" i="5"/>
  <c r="AD703" i="5"/>
  <c r="AC703" i="5"/>
  <c r="X703" i="5"/>
  <c r="T703" i="5"/>
  <c r="S703" i="5"/>
  <c r="R703" i="5"/>
  <c r="J703" i="5"/>
  <c r="I703" i="5"/>
  <c r="H703" i="5"/>
  <c r="G703" i="5"/>
  <c r="F703" i="5"/>
  <c r="AD702" i="5"/>
  <c r="AC702" i="5"/>
  <c r="X702" i="5"/>
  <c r="T702" i="5"/>
  <c r="S702" i="5"/>
  <c r="R702" i="5"/>
  <c r="J702" i="5"/>
  <c r="I702" i="5"/>
  <c r="H702" i="5"/>
  <c r="G702" i="5"/>
  <c r="F702" i="5"/>
  <c r="AD701" i="5"/>
  <c r="AC701" i="5"/>
  <c r="X701" i="5"/>
  <c r="T701" i="5"/>
  <c r="S701" i="5"/>
  <c r="R701" i="5"/>
  <c r="J701" i="5"/>
  <c r="I701" i="5"/>
  <c r="H701" i="5"/>
  <c r="G701" i="5"/>
  <c r="F701" i="5"/>
  <c r="AD700" i="5"/>
  <c r="AC700" i="5"/>
  <c r="X700" i="5"/>
  <c r="T700" i="5"/>
  <c r="S700" i="5"/>
  <c r="R700" i="5"/>
  <c r="J700" i="5"/>
  <c r="I700" i="5"/>
  <c r="H700" i="5"/>
  <c r="G700" i="5"/>
  <c r="F700" i="5"/>
  <c r="AD699" i="5"/>
  <c r="AC699" i="5"/>
  <c r="X699" i="5"/>
  <c r="T699" i="5"/>
  <c r="S699" i="5"/>
  <c r="R699" i="5"/>
  <c r="J699" i="5"/>
  <c r="I699" i="5"/>
  <c r="H699" i="5"/>
  <c r="G699" i="5"/>
  <c r="F699" i="5"/>
  <c r="AD698" i="5"/>
  <c r="AC698" i="5"/>
  <c r="X698" i="5"/>
  <c r="T698" i="5"/>
  <c r="S698" i="5"/>
  <c r="R698" i="5"/>
  <c r="J698" i="5"/>
  <c r="I698" i="5"/>
  <c r="H698" i="5"/>
  <c r="G698" i="5"/>
  <c r="F698" i="5"/>
  <c r="AD697" i="5"/>
  <c r="AC697" i="5"/>
  <c r="X697" i="5"/>
  <c r="T697" i="5"/>
  <c r="S697" i="5"/>
  <c r="R697" i="5"/>
  <c r="J697" i="5"/>
  <c r="I697" i="5"/>
  <c r="H697" i="5"/>
  <c r="G697" i="5"/>
  <c r="F697" i="5"/>
  <c r="AD696" i="5"/>
  <c r="AC696" i="5"/>
  <c r="X696" i="5"/>
  <c r="T696" i="5"/>
  <c r="S696" i="5"/>
  <c r="R696" i="5"/>
  <c r="J696" i="5"/>
  <c r="I696" i="5"/>
  <c r="H696" i="5"/>
  <c r="G696" i="5"/>
  <c r="F696" i="5"/>
  <c r="AD695" i="5"/>
  <c r="AC695" i="5"/>
  <c r="X695" i="5"/>
  <c r="T695" i="5"/>
  <c r="S695" i="5"/>
  <c r="R695" i="5"/>
  <c r="J695" i="5"/>
  <c r="I695" i="5"/>
  <c r="H695" i="5"/>
  <c r="G695" i="5"/>
  <c r="F695" i="5"/>
  <c r="AD694" i="5"/>
  <c r="AC694" i="5"/>
  <c r="X694" i="5"/>
  <c r="T694" i="5"/>
  <c r="S694" i="5"/>
  <c r="R694" i="5"/>
  <c r="J694" i="5"/>
  <c r="I694" i="5"/>
  <c r="H694" i="5"/>
  <c r="G694" i="5"/>
  <c r="F694" i="5"/>
  <c r="AD693" i="5"/>
  <c r="AC693" i="5"/>
  <c r="X693" i="5"/>
  <c r="T693" i="5"/>
  <c r="S693" i="5"/>
  <c r="R693" i="5"/>
  <c r="J693" i="5"/>
  <c r="I693" i="5"/>
  <c r="H693" i="5"/>
  <c r="G693" i="5"/>
  <c r="F693" i="5"/>
  <c r="AD692" i="5"/>
  <c r="AC692" i="5"/>
  <c r="X692" i="5"/>
  <c r="T692" i="5"/>
  <c r="S692" i="5"/>
  <c r="R692" i="5"/>
  <c r="J692" i="5"/>
  <c r="I692" i="5"/>
  <c r="H692" i="5"/>
  <c r="G692" i="5"/>
  <c r="F692" i="5"/>
  <c r="AD691" i="5"/>
  <c r="AC691" i="5"/>
  <c r="X691" i="5"/>
  <c r="T691" i="5"/>
  <c r="S691" i="5"/>
  <c r="R691" i="5"/>
  <c r="J691" i="5"/>
  <c r="I691" i="5"/>
  <c r="H691" i="5"/>
  <c r="G691" i="5"/>
  <c r="F691" i="5"/>
  <c r="AD690" i="5"/>
  <c r="AC690" i="5"/>
  <c r="X690" i="5"/>
  <c r="T690" i="5"/>
  <c r="S690" i="5"/>
  <c r="R690" i="5"/>
  <c r="J690" i="5"/>
  <c r="I690" i="5"/>
  <c r="H690" i="5"/>
  <c r="G690" i="5"/>
  <c r="F690" i="5"/>
  <c r="AD689" i="5"/>
  <c r="AC689" i="5"/>
  <c r="X689" i="5"/>
  <c r="T689" i="5"/>
  <c r="S689" i="5"/>
  <c r="R689" i="5"/>
  <c r="J689" i="5"/>
  <c r="I689" i="5"/>
  <c r="H689" i="5"/>
  <c r="G689" i="5"/>
  <c r="F689" i="5"/>
  <c r="AD688" i="5"/>
  <c r="AC688" i="5"/>
  <c r="X688" i="5"/>
  <c r="T688" i="5"/>
  <c r="S688" i="5"/>
  <c r="R688" i="5"/>
  <c r="J688" i="5"/>
  <c r="I688" i="5"/>
  <c r="H688" i="5"/>
  <c r="G688" i="5"/>
  <c r="F688" i="5"/>
  <c r="AD687" i="5"/>
  <c r="AC687" i="5"/>
  <c r="X687" i="5"/>
  <c r="T687" i="5"/>
  <c r="S687" i="5"/>
  <c r="R687" i="5"/>
  <c r="J687" i="5"/>
  <c r="I687" i="5"/>
  <c r="H687" i="5"/>
  <c r="G687" i="5"/>
  <c r="F687" i="5"/>
  <c r="AD686" i="5"/>
  <c r="AC686" i="5"/>
  <c r="X686" i="5"/>
  <c r="T686" i="5"/>
  <c r="S686" i="5"/>
  <c r="R686" i="5"/>
  <c r="J686" i="5"/>
  <c r="I686" i="5"/>
  <c r="H686" i="5"/>
  <c r="G686" i="5"/>
  <c r="F686" i="5"/>
  <c r="AD685" i="5"/>
  <c r="AC685" i="5"/>
  <c r="X685" i="5"/>
  <c r="T685" i="5"/>
  <c r="S685" i="5"/>
  <c r="R685" i="5"/>
  <c r="J685" i="5"/>
  <c r="I685" i="5"/>
  <c r="H685" i="5"/>
  <c r="G685" i="5"/>
  <c r="F685" i="5"/>
  <c r="AD684" i="5"/>
  <c r="AC684" i="5"/>
  <c r="X684" i="5"/>
  <c r="T684" i="5"/>
  <c r="S684" i="5"/>
  <c r="R684" i="5"/>
  <c r="J684" i="5"/>
  <c r="I684" i="5"/>
  <c r="H684" i="5"/>
  <c r="G684" i="5"/>
  <c r="F684" i="5"/>
  <c r="AD683" i="5"/>
  <c r="AC683" i="5"/>
  <c r="X683" i="5"/>
  <c r="T683" i="5"/>
  <c r="S683" i="5"/>
  <c r="R683" i="5"/>
  <c r="J683" i="5"/>
  <c r="I683" i="5"/>
  <c r="H683" i="5"/>
  <c r="G683" i="5"/>
  <c r="F683" i="5"/>
  <c r="AD682" i="5"/>
  <c r="AC682" i="5"/>
  <c r="X682" i="5"/>
  <c r="T682" i="5"/>
  <c r="S682" i="5"/>
  <c r="R682" i="5"/>
  <c r="J682" i="5"/>
  <c r="I682" i="5"/>
  <c r="H682" i="5"/>
  <c r="G682" i="5"/>
  <c r="F682" i="5"/>
  <c r="AD681" i="5"/>
  <c r="AC681" i="5"/>
  <c r="X681" i="5"/>
  <c r="T681" i="5"/>
  <c r="S681" i="5"/>
  <c r="R681" i="5"/>
  <c r="J681" i="5"/>
  <c r="I681" i="5"/>
  <c r="H681" i="5"/>
  <c r="G681" i="5"/>
  <c r="F681" i="5"/>
  <c r="AD680" i="5"/>
  <c r="AC680" i="5"/>
  <c r="X680" i="5"/>
  <c r="T680" i="5"/>
  <c r="S680" i="5"/>
  <c r="R680" i="5"/>
  <c r="J680" i="5"/>
  <c r="I680" i="5"/>
  <c r="H680" i="5"/>
  <c r="G680" i="5"/>
  <c r="F680" i="5"/>
  <c r="AD679" i="5"/>
  <c r="AC679" i="5"/>
  <c r="X679" i="5"/>
  <c r="T679" i="5"/>
  <c r="S679" i="5"/>
  <c r="R679" i="5"/>
  <c r="J679" i="5"/>
  <c r="I679" i="5"/>
  <c r="H679" i="5"/>
  <c r="G679" i="5"/>
  <c r="F679" i="5"/>
  <c r="AD678" i="5"/>
  <c r="AC678" i="5"/>
  <c r="X678" i="5"/>
  <c r="T678" i="5"/>
  <c r="S678" i="5"/>
  <c r="R678" i="5"/>
  <c r="J678" i="5"/>
  <c r="I678" i="5"/>
  <c r="H678" i="5"/>
  <c r="G678" i="5"/>
  <c r="F678" i="5"/>
  <c r="AD677" i="5"/>
  <c r="AC677" i="5"/>
  <c r="X677" i="5"/>
  <c r="T677" i="5"/>
  <c r="S677" i="5"/>
  <c r="R677" i="5"/>
  <c r="J677" i="5"/>
  <c r="I677" i="5"/>
  <c r="H677" i="5"/>
  <c r="G677" i="5"/>
  <c r="F677" i="5"/>
  <c r="AD676" i="5"/>
  <c r="AC676" i="5"/>
  <c r="X676" i="5"/>
  <c r="T676" i="5"/>
  <c r="S676" i="5"/>
  <c r="R676" i="5"/>
  <c r="J676" i="5"/>
  <c r="I676" i="5"/>
  <c r="H676" i="5"/>
  <c r="G676" i="5"/>
  <c r="F676" i="5"/>
  <c r="AD675" i="5"/>
  <c r="AC675" i="5"/>
  <c r="X675" i="5"/>
  <c r="T675" i="5"/>
  <c r="S675" i="5"/>
  <c r="R675" i="5"/>
  <c r="J675" i="5"/>
  <c r="I675" i="5"/>
  <c r="H675" i="5"/>
  <c r="G675" i="5"/>
  <c r="F675" i="5"/>
  <c r="AD674" i="5"/>
  <c r="AC674" i="5"/>
  <c r="X674" i="5"/>
  <c r="T674" i="5"/>
  <c r="S674" i="5"/>
  <c r="R674" i="5"/>
  <c r="J674" i="5"/>
  <c r="I674" i="5"/>
  <c r="H674" i="5"/>
  <c r="G674" i="5"/>
  <c r="F674" i="5"/>
  <c r="AD673" i="5"/>
  <c r="AC673" i="5"/>
  <c r="X673" i="5"/>
  <c r="T673" i="5"/>
  <c r="S673" i="5"/>
  <c r="R673" i="5"/>
  <c r="J673" i="5"/>
  <c r="I673" i="5"/>
  <c r="H673" i="5"/>
  <c r="G673" i="5"/>
  <c r="F673" i="5"/>
  <c r="AD672" i="5"/>
  <c r="AC672" i="5"/>
  <c r="X672" i="5"/>
  <c r="T672" i="5"/>
  <c r="S672" i="5"/>
  <c r="R672" i="5"/>
  <c r="J672" i="5"/>
  <c r="I672" i="5"/>
  <c r="H672" i="5"/>
  <c r="G672" i="5"/>
  <c r="F672" i="5"/>
  <c r="AD671" i="5"/>
  <c r="AC671" i="5"/>
  <c r="X671" i="5"/>
  <c r="T671" i="5"/>
  <c r="S671" i="5"/>
  <c r="R671" i="5"/>
  <c r="J671" i="5"/>
  <c r="I671" i="5"/>
  <c r="H671" i="5"/>
  <c r="G671" i="5"/>
  <c r="F671" i="5"/>
  <c r="AD670" i="5"/>
  <c r="AC670" i="5"/>
  <c r="X670" i="5"/>
  <c r="T670" i="5"/>
  <c r="S670" i="5"/>
  <c r="R670" i="5"/>
  <c r="J670" i="5"/>
  <c r="I670" i="5"/>
  <c r="H670" i="5"/>
  <c r="G670" i="5"/>
  <c r="F670" i="5"/>
  <c r="AD669" i="5"/>
  <c r="AC669" i="5"/>
  <c r="X669" i="5"/>
  <c r="T669" i="5"/>
  <c r="S669" i="5"/>
  <c r="R669" i="5"/>
  <c r="J669" i="5"/>
  <c r="I669" i="5"/>
  <c r="H669" i="5"/>
  <c r="G669" i="5"/>
  <c r="F669" i="5"/>
  <c r="AD668" i="5"/>
  <c r="AC668" i="5"/>
  <c r="X668" i="5"/>
  <c r="T668" i="5"/>
  <c r="S668" i="5"/>
  <c r="R668" i="5"/>
  <c r="J668" i="5"/>
  <c r="I668" i="5"/>
  <c r="H668" i="5"/>
  <c r="G668" i="5"/>
  <c r="F668" i="5"/>
  <c r="AD667" i="5"/>
  <c r="AC667" i="5"/>
  <c r="X667" i="5"/>
  <c r="T667" i="5"/>
  <c r="S667" i="5"/>
  <c r="R667" i="5"/>
  <c r="J667" i="5"/>
  <c r="I667" i="5"/>
  <c r="H667" i="5"/>
  <c r="G667" i="5"/>
  <c r="F667" i="5"/>
  <c r="AD666" i="5"/>
  <c r="AC666" i="5"/>
  <c r="X666" i="5"/>
  <c r="T666" i="5"/>
  <c r="S666" i="5"/>
  <c r="R666" i="5"/>
  <c r="J666" i="5"/>
  <c r="I666" i="5"/>
  <c r="H666" i="5"/>
  <c r="G666" i="5"/>
  <c r="F666" i="5"/>
  <c r="AD665" i="5"/>
  <c r="AC665" i="5"/>
  <c r="X665" i="5"/>
  <c r="T665" i="5"/>
  <c r="S665" i="5"/>
  <c r="R665" i="5"/>
  <c r="J665" i="5"/>
  <c r="I665" i="5"/>
  <c r="H665" i="5"/>
  <c r="G665" i="5"/>
  <c r="F665" i="5"/>
  <c r="AD664" i="5"/>
  <c r="AC664" i="5"/>
  <c r="X664" i="5"/>
  <c r="T664" i="5"/>
  <c r="S664" i="5"/>
  <c r="R664" i="5"/>
  <c r="J664" i="5"/>
  <c r="I664" i="5"/>
  <c r="H664" i="5"/>
  <c r="G664" i="5"/>
  <c r="F664" i="5"/>
  <c r="AD663" i="5"/>
  <c r="AC663" i="5"/>
  <c r="X663" i="5"/>
  <c r="T663" i="5"/>
  <c r="S663" i="5"/>
  <c r="R663" i="5"/>
  <c r="J663" i="5"/>
  <c r="I663" i="5"/>
  <c r="H663" i="5"/>
  <c r="G663" i="5"/>
  <c r="F663" i="5"/>
  <c r="AD662" i="5"/>
  <c r="AC662" i="5"/>
  <c r="X662" i="5"/>
  <c r="T662" i="5"/>
  <c r="S662" i="5"/>
  <c r="R662" i="5"/>
  <c r="J662" i="5"/>
  <c r="I662" i="5"/>
  <c r="H662" i="5"/>
  <c r="G662" i="5"/>
  <c r="F662" i="5"/>
  <c r="AD661" i="5"/>
  <c r="AC661" i="5"/>
  <c r="X661" i="5"/>
  <c r="T661" i="5"/>
  <c r="S661" i="5"/>
  <c r="R661" i="5"/>
  <c r="J661" i="5"/>
  <c r="I661" i="5"/>
  <c r="H661" i="5"/>
  <c r="G661" i="5"/>
  <c r="F661" i="5"/>
  <c r="AD660" i="5"/>
  <c r="AC660" i="5"/>
  <c r="X660" i="5"/>
  <c r="T660" i="5"/>
  <c r="S660" i="5"/>
  <c r="R660" i="5"/>
  <c r="J660" i="5"/>
  <c r="I660" i="5"/>
  <c r="H660" i="5"/>
  <c r="G660" i="5"/>
  <c r="F660" i="5"/>
  <c r="AD659" i="5"/>
  <c r="AC659" i="5"/>
  <c r="X659" i="5"/>
  <c r="T659" i="5"/>
  <c r="S659" i="5"/>
  <c r="R659" i="5"/>
  <c r="J659" i="5"/>
  <c r="I659" i="5"/>
  <c r="H659" i="5"/>
  <c r="G659" i="5"/>
  <c r="F659" i="5"/>
  <c r="AD658" i="5"/>
  <c r="AC658" i="5"/>
  <c r="X658" i="5"/>
  <c r="T658" i="5"/>
  <c r="S658" i="5"/>
  <c r="R658" i="5"/>
  <c r="J658" i="5"/>
  <c r="I658" i="5"/>
  <c r="H658" i="5"/>
  <c r="G658" i="5"/>
  <c r="F658" i="5"/>
  <c r="AD657" i="5"/>
  <c r="AC657" i="5"/>
  <c r="X657" i="5"/>
  <c r="T657" i="5"/>
  <c r="S657" i="5"/>
  <c r="R657" i="5"/>
  <c r="J657" i="5"/>
  <c r="I657" i="5"/>
  <c r="H657" i="5"/>
  <c r="G657" i="5"/>
  <c r="F657" i="5"/>
  <c r="AD656" i="5"/>
  <c r="AC656" i="5"/>
  <c r="X656" i="5"/>
  <c r="T656" i="5"/>
  <c r="S656" i="5"/>
  <c r="R656" i="5"/>
  <c r="J656" i="5"/>
  <c r="I656" i="5"/>
  <c r="H656" i="5"/>
  <c r="G656" i="5"/>
  <c r="F656" i="5"/>
  <c r="AD655" i="5"/>
  <c r="AC655" i="5"/>
  <c r="X655" i="5"/>
  <c r="T655" i="5"/>
  <c r="S655" i="5"/>
  <c r="R655" i="5"/>
  <c r="J655" i="5"/>
  <c r="I655" i="5"/>
  <c r="H655" i="5"/>
  <c r="G655" i="5"/>
  <c r="F655" i="5"/>
  <c r="AD654" i="5"/>
  <c r="AC654" i="5"/>
  <c r="X654" i="5"/>
  <c r="T654" i="5"/>
  <c r="S654" i="5"/>
  <c r="R654" i="5"/>
  <c r="J654" i="5"/>
  <c r="I654" i="5"/>
  <c r="H654" i="5"/>
  <c r="G654" i="5"/>
  <c r="F654" i="5"/>
  <c r="AD653" i="5"/>
  <c r="AC653" i="5"/>
  <c r="X653" i="5"/>
  <c r="T653" i="5"/>
  <c r="S653" i="5"/>
  <c r="R653" i="5"/>
  <c r="J653" i="5"/>
  <c r="I653" i="5"/>
  <c r="H653" i="5"/>
  <c r="G653" i="5"/>
  <c r="F653" i="5"/>
  <c r="AD652" i="5"/>
  <c r="AC652" i="5"/>
  <c r="X652" i="5"/>
  <c r="T652" i="5"/>
  <c r="S652" i="5"/>
  <c r="R652" i="5"/>
  <c r="J652" i="5"/>
  <c r="I652" i="5"/>
  <c r="H652" i="5"/>
  <c r="G652" i="5"/>
  <c r="F652" i="5"/>
  <c r="AD651" i="5"/>
  <c r="AC651" i="5"/>
  <c r="X651" i="5"/>
  <c r="T651" i="5"/>
  <c r="S651" i="5"/>
  <c r="R651" i="5"/>
  <c r="J651" i="5"/>
  <c r="I651" i="5"/>
  <c r="H651" i="5"/>
  <c r="G651" i="5"/>
  <c r="F651" i="5"/>
  <c r="AD650" i="5"/>
  <c r="AC650" i="5"/>
  <c r="X650" i="5"/>
  <c r="T650" i="5"/>
  <c r="S650" i="5"/>
  <c r="R650" i="5"/>
  <c r="J650" i="5"/>
  <c r="I650" i="5"/>
  <c r="H650" i="5"/>
  <c r="G650" i="5"/>
  <c r="F650" i="5"/>
  <c r="AD649" i="5"/>
  <c r="AC649" i="5"/>
  <c r="X649" i="5"/>
  <c r="T649" i="5"/>
  <c r="S649" i="5"/>
  <c r="R649" i="5"/>
  <c r="J649" i="5"/>
  <c r="I649" i="5"/>
  <c r="H649" i="5"/>
  <c r="G649" i="5"/>
  <c r="F649" i="5"/>
  <c r="AD648" i="5"/>
  <c r="AC648" i="5"/>
  <c r="X648" i="5"/>
  <c r="T648" i="5"/>
  <c r="S648" i="5"/>
  <c r="R648" i="5"/>
  <c r="J648" i="5"/>
  <c r="I648" i="5"/>
  <c r="H648" i="5"/>
  <c r="G648" i="5"/>
  <c r="F648" i="5"/>
  <c r="AD647" i="5"/>
  <c r="AC647" i="5"/>
  <c r="X647" i="5"/>
  <c r="T647" i="5"/>
  <c r="S647" i="5"/>
  <c r="R647" i="5"/>
  <c r="J647" i="5"/>
  <c r="I647" i="5"/>
  <c r="H647" i="5"/>
  <c r="G647" i="5"/>
  <c r="F647" i="5"/>
  <c r="AD646" i="5"/>
  <c r="AC646" i="5"/>
  <c r="X646" i="5"/>
  <c r="T646" i="5"/>
  <c r="S646" i="5"/>
  <c r="R646" i="5"/>
  <c r="J646" i="5"/>
  <c r="I646" i="5"/>
  <c r="H646" i="5"/>
  <c r="G646" i="5"/>
  <c r="F646" i="5"/>
  <c r="AD645" i="5"/>
  <c r="AC645" i="5"/>
  <c r="X645" i="5"/>
  <c r="T645" i="5"/>
  <c r="S645" i="5"/>
  <c r="R645" i="5"/>
  <c r="J645" i="5"/>
  <c r="I645" i="5"/>
  <c r="H645" i="5"/>
  <c r="G645" i="5"/>
  <c r="F645" i="5"/>
  <c r="AD644" i="5"/>
  <c r="AC644" i="5"/>
  <c r="X644" i="5"/>
  <c r="T644" i="5"/>
  <c r="S644" i="5"/>
  <c r="R644" i="5"/>
  <c r="J644" i="5"/>
  <c r="I644" i="5"/>
  <c r="H644" i="5"/>
  <c r="G644" i="5"/>
  <c r="F644" i="5"/>
  <c r="AD643" i="5"/>
  <c r="AC643" i="5"/>
  <c r="X643" i="5"/>
  <c r="T643" i="5"/>
  <c r="S643" i="5"/>
  <c r="R643" i="5"/>
  <c r="J643" i="5"/>
  <c r="I643" i="5"/>
  <c r="H643" i="5"/>
  <c r="G643" i="5"/>
  <c r="F643" i="5"/>
  <c r="AD642" i="5"/>
  <c r="AC642" i="5"/>
  <c r="X642" i="5"/>
  <c r="T642" i="5"/>
  <c r="S642" i="5"/>
  <c r="R642" i="5"/>
  <c r="J642" i="5"/>
  <c r="I642" i="5"/>
  <c r="H642" i="5"/>
  <c r="G642" i="5"/>
  <c r="F642" i="5"/>
  <c r="AD641" i="5"/>
  <c r="AC641" i="5"/>
  <c r="X641" i="5"/>
  <c r="T641" i="5"/>
  <c r="S641" i="5"/>
  <c r="R641" i="5"/>
  <c r="J641" i="5"/>
  <c r="I641" i="5"/>
  <c r="H641" i="5"/>
  <c r="G641" i="5"/>
  <c r="F641" i="5"/>
  <c r="AD640" i="5"/>
  <c r="AC640" i="5"/>
  <c r="X640" i="5"/>
  <c r="T640" i="5"/>
  <c r="S640" i="5"/>
  <c r="R640" i="5"/>
  <c r="J640" i="5"/>
  <c r="I640" i="5"/>
  <c r="H640" i="5"/>
  <c r="G640" i="5"/>
  <c r="F640" i="5"/>
  <c r="AD639" i="5"/>
  <c r="AC639" i="5"/>
  <c r="X639" i="5"/>
  <c r="T639" i="5"/>
  <c r="S639" i="5"/>
  <c r="R639" i="5"/>
  <c r="J639" i="5"/>
  <c r="I639" i="5"/>
  <c r="H639" i="5"/>
  <c r="G639" i="5"/>
  <c r="F639" i="5"/>
  <c r="AD638" i="5"/>
  <c r="AC638" i="5"/>
  <c r="X638" i="5"/>
  <c r="T638" i="5"/>
  <c r="S638" i="5"/>
  <c r="R638" i="5"/>
  <c r="J638" i="5"/>
  <c r="I638" i="5"/>
  <c r="H638" i="5"/>
  <c r="G638" i="5"/>
  <c r="F638" i="5"/>
  <c r="AD637" i="5"/>
  <c r="AC637" i="5"/>
  <c r="X637" i="5"/>
  <c r="T637" i="5"/>
  <c r="S637" i="5"/>
  <c r="R637" i="5"/>
  <c r="J637" i="5"/>
  <c r="I637" i="5"/>
  <c r="H637" i="5"/>
  <c r="G637" i="5"/>
  <c r="F637" i="5"/>
  <c r="AD636" i="5"/>
  <c r="AC636" i="5"/>
  <c r="X636" i="5"/>
  <c r="T636" i="5"/>
  <c r="S636" i="5"/>
  <c r="R636" i="5"/>
  <c r="J636" i="5"/>
  <c r="I636" i="5"/>
  <c r="H636" i="5"/>
  <c r="G636" i="5"/>
  <c r="F636" i="5"/>
  <c r="AD635" i="5"/>
  <c r="AC635" i="5"/>
  <c r="X635" i="5"/>
  <c r="T635" i="5"/>
  <c r="S635" i="5"/>
  <c r="R635" i="5"/>
  <c r="J635" i="5"/>
  <c r="I635" i="5"/>
  <c r="H635" i="5"/>
  <c r="G635" i="5"/>
  <c r="F635" i="5"/>
  <c r="AD634" i="5"/>
  <c r="AC634" i="5"/>
  <c r="X634" i="5"/>
  <c r="T634" i="5"/>
  <c r="S634" i="5"/>
  <c r="R634" i="5"/>
  <c r="J634" i="5"/>
  <c r="I634" i="5"/>
  <c r="H634" i="5"/>
  <c r="G634" i="5"/>
  <c r="F634" i="5"/>
  <c r="AD633" i="5"/>
  <c r="AC633" i="5"/>
  <c r="X633" i="5"/>
  <c r="T633" i="5"/>
  <c r="S633" i="5"/>
  <c r="R633" i="5"/>
  <c r="J633" i="5"/>
  <c r="I633" i="5"/>
  <c r="H633" i="5"/>
  <c r="G633" i="5"/>
  <c r="F633" i="5"/>
  <c r="AD632" i="5"/>
  <c r="AC632" i="5"/>
  <c r="X632" i="5"/>
  <c r="T632" i="5"/>
  <c r="S632" i="5"/>
  <c r="R632" i="5"/>
  <c r="J632" i="5"/>
  <c r="I632" i="5"/>
  <c r="H632" i="5"/>
  <c r="G632" i="5"/>
  <c r="F632" i="5"/>
  <c r="AD631" i="5"/>
  <c r="AC631" i="5"/>
  <c r="X631" i="5"/>
  <c r="T631" i="5"/>
  <c r="S631" i="5"/>
  <c r="R631" i="5"/>
  <c r="J631" i="5"/>
  <c r="I631" i="5"/>
  <c r="H631" i="5"/>
  <c r="G631" i="5"/>
  <c r="F631" i="5"/>
  <c r="AD630" i="5"/>
  <c r="AC630" i="5"/>
  <c r="X630" i="5"/>
  <c r="T630" i="5"/>
  <c r="S630" i="5"/>
  <c r="R630" i="5"/>
  <c r="J630" i="5"/>
  <c r="I630" i="5"/>
  <c r="H630" i="5"/>
  <c r="G630" i="5"/>
  <c r="F630" i="5"/>
  <c r="AD629" i="5"/>
  <c r="AC629" i="5"/>
  <c r="X629" i="5"/>
  <c r="T629" i="5"/>
  <c r="S629" i="5"/>
  <c r="R629" i="5"/>
  <c r="J629" i="5"/>
  <c r="I629" i="5"/>
  <c r="H629" i="5"/>
  <c r="G629" i="5"/>
  <c r="F629" i="5"/>
  <c r="AD628" i="5"/>
  <c r="AC628" i="5"/>
  <c r="X628" i="5"/>
  <c r="T628" i="5"/>
  <c r="S628" i="5"/>
  <c r="R628" i="5"/>
  <c r="J628" i="5"/>
  <c r="I628" i="5"/>
  <c r="H628" i="5"/>
  <c r="G628" i="5"/>
  <c r="F628" i="5"/>
  <c r="AD627" i="5"/>
  <c r="AC627" i="5"/>
  <c r="X627" i="5"/>
  <c r="T627" i="5"/>
  <c r="S627" i="5"/>
  <c r="R627" i="5"/>
  <c r="J627" i="5"/>
  <c r="I627" i="5"/>
  <c r="H627" i="5"/>
  <c r="G627" i="5"/>
  <c r="F627" i="5"/>
  <c r="AD626" i="5"/>
  <c r="AC626" i="5"/>
  <c r="X626" i="5"/>
  <c r="T626" i="5"/>
  <c r="S626" i="5"/>
  <c r="R626" i="5"/>
  <c r="J626" i="5"/>
  <c r="I626" i="5"/>
  <c r="H626" i="5"/>
  <c r="G626" i="5"/>
  <c r="F626" i="5"/>
  <c r="AD625" i="5"/>
  <c r="AC625" i="5"/>
  <c r="X625" i="5"/>
  <c r="T625" i="5"/>
  <c r="S625" i="5"/>
  <c r="R625" i="5"/>
  <c r="J625" i="5"/>
  <c r="I625" i="5"/>
  <c r="H625" i="5"/>
  <c r="G625" i="5"/>
  <c r="F625" i="5"/>
  <c r="AD624" i="5"/>
  <c r="AC624" i="5"/>
  <c r="X624" i="5"/>
  <c r="T624" i="5"/>
  <c r="S624" i="5"/>
  <c r="R624" i="5"/>
  <c r="J624" i="5"/>
  <c r="I624" i="5"/>
  <c r="H624" i="5"/>
  <c r="G624" i="5"/>
  <c r="F624" i="5"/>
  <c r="AD623" i="5"/>
  <c r="AC623" i="5"/>
  <c r="X623" i="5"/>
  <c r="T623" i="5"/>
  <c r="S623" i="5"/>
  <c r="R623" i="5"/>
  <c r="J623" i="5"/>
  <c r="I623" i="5"/>
  <c r="H623" i="5"/>
  <c r="G623" i="5"/>
  <c r="F623" i="5"/>
  <c r="AD622" i="5"/>
  <c r="AC622" i="5"/>
  <c r="X622" i="5"/>
  <c r="T622" i="5"/>
  <c r="S622" i="5"/>
  <c r="R622" i="5"/>
  <c r="J622" i="5"/>
  <c r="I622" i="5"/>
  <c r="H622" i="5"/>
  <c r="G622" i="5"/>
  <c r="F622" i="5"/>
  <c r="AD621" i="5"/>
  <c r="AC621" i="5"/>
  <c r="X621" i="5"/>
  <c r="T621" i="5"/>
  <c r="S621" i="5"/>
  <c r="R621" i="5"/>
  <c r="J621" i="5"/>
  <c r="I621" i="5"/>
  <c r="H621" i="5"/>
  <c r="G621" i="5"/>
  <c r="F621" i="5"/>
  <c r="AD620" i="5"/>
  <c r="AC620" i="5"/>
  <c r="X620" i="5"/>
  <c r="T620" i="5"/>
  <c r="S620" i="5"/>
  <c r="R620" i="5"/>
  <c r="J620" i="5"/>
  <c r="I620" i="5"/>
  <c r="H620" i="5"/>
  <c r="G620" i="5"/>
  <c r="F620" i="5"/>
  <c r="AD619" i="5"/>
  <c r="AC619" i="5"/>
  <c r="X619" i="5"/>
  <c r="T619" i="5"/>
  <c r="S619" i="5"/>
  <c r="R619" i="5"/>
  <c r="J619" i="5"/>
  <c r="I619" i="5"/>
  <c r="H619" i="5"/>
  <c r="G619" i="5"/>
  <c r="F619" i="5"/>
  <c r="AD618" i="5"/>
  <c r="AC618" i="5"/>
  <c r="X618" i="5"/>
  <c r="T618" i="5"/>
  <c r="S618" i="5"/>
  <c r="R618" i="5"/>
  <c r="J618" i="5"/>
  <c r="I618" i="5"/>
  <c r="H618" i="5"/>
  <c r="G618" i="5"/>
  <c r="F618" i="5"/>
  <c r="AD617" i="5"/>
  <c r="AC617" i="5"/>
  <c r="X617" i="5"/>
  <c r="T617" i="5"/>
  <c r="S617" i="5"/>
  <c r="R617" i="5"/>
  <c r="J617" i="5"/>
  <c r="I617" i="5"/>
  <c r="H617" i="5"/>
  <c r="G617" i="5"/>
  <c r="F617" i="5"/>
  <c r="AD616" i="5"/>
  <c r="AC616" i="5"/>
  <c r="X616" i="5"/>
  <c r="T616" i="5"/>
  <c r="S616" i="5"/>
  <c r="R616" i="5"/>
  <c r="J616" i="5"/>
  <c r="I616" i="5"/>
  <c r="H616" i="5"/>
  <c r="G616" i="5"/>
  <c r="F616" i="5"/>
  <c r="AD615" i="5"/>
  <c r="AC615" i="5"/>
  <c r="X615" i="5"/>
  <c r="T615" i="5"/>
  <c r="S615" i="5"/>
  <c r="R615" i="5"/>
  <c r="J615" i="5"/>
  <c r="I615" i="5"/>
  <c r="H615" i="5"/>
  <c r="G615" i="5"/>
  <c r="F615" i="5"/>
  <c r="AD614" i="5"/>
  <c r="AC614" i="5"/>
  <c r="X614" i="5"/>
  <c r="T614" i="5"/>
  <c r="S614" i="5"/>
  <c r="R614" i="5"/>
  <c r="J614" i="5"/>
  <c r="I614" i="5"/>
  <c r="H614" i="5"/>
  <c r="G614" i="5"/>
  <c r="F614" i="5"/>
  <c r="AD613" i="5"/>
  <c r="AC613" i="5"/>
  <c r="X613" i="5"/>
  <c r="T613" i="5"/>
  <c r="S613" i="5"/>
  <c r="R613" i="5"/>
  <c r="J613" i="5"/>
  <c r="I613" i="5"/>
  <c r="H613" i="5"/>
  <c r="G613" i="5"/>
  <c r="F613" i="5"/>
  <c r="AD612" i="5"/>
  <c r="AC612" i="5"/>
  <c r="X612" i="5"/>
  <c r="T612" i="5"/>
  <c r="S612" i="5"/>
  <c r="R612" i="5"/>
  <c r="J612" i="5"/>
  <c r="I612" i="5"/>
  <c r="H612" i="5"/>
  <c r="G612" i="5"/>
  <c r="F612" i="5"/>
  <c r="AD611" i="5"/>
  <c r="AC611" i="5"/>
  <c r="X611" i="5"/>
  <c r="T611" i="5"/>
  <c r="S611" i="5"/>
  <c r="R611" i="5"/>
  <c r="J611" i="5"/>
  <c r="I611" i="5"/>
  <c r="H611" i="5"/>
  <c r="G611" i="5"/>
  <c r="F611" i="5"/>
  <c r="AD610" i="5"/>
  <c r="AC610" i="5"/>
  <c r="X610" i="5"/>
  <c r="T610" i="5"/>
  <c r="S610" i="5"/>
  <c r="R610" i="5"/>
  <c r="J610" i="5"/>
  <c r="I610" i="5"/>
  <c r="H610" i="5"/>
  <c r="G610" i="5"/>
  <c r="F610" i="5"/>
  <c r="AD609" i="5"/>
  <c r="AC609" i="5"/>
  <c r="X609" i="5"/>
  <c r="T609" i="5"/>
  <c r="S609" i="5"/>
  <c r="R609" i="5"/>
  <c r="J609" i="5"/>
  <c r="I609" i="5"/>
  <c r="H609" i="5"/>
  <c r="G609" i="5"/>
  <c r="F609" i="5"/>
  <c r="AD608" i="5"/>
  <c r="AC608" i="5"/>
  <c r="X608" i="5"/>
  <c r="T608" i="5"/>
  <c r="S608" i="5"/>
  <c r="R608" i="5"/>
  <c r="J608" i="5"/>
  <c r="I608" i="5"/>
  <c r="H608" i="5"/>
  <c r="G608" i="5"/>
  <c r="F608" i="5"/>
  <c r="AD607" i="5"/>
  <c r="AC607" i="5"/>
  <c r="X607" i="5"/>
  <c r="T607" i="5"/>
  <c r="S607" i="5"/>
  <c r="R607" i="5"/>
  <c r="J607" i="5"/>
  <c r="I607" i="5"/>
  <c r="H607" i="5"/>
  <c r="G607" i="5"/>
  <c r="F607" i="5"/>
  <c r="AD606" i="5"/>
  <c r="AC606" i="5"/>
  <c r="X606" i="5"/>
  <c r="T606" i="5"/>
  <c r="S606" i="5"/>
  <c r="R606" i="5"/>
  <c r="J606" i="5"/>
  <c r="I606" i="5"/>
  <c r="H606" i="5"/>
  <c r="G606" i="5"/>
  <c r="F606" i="5"/>
  <c r="AD605" i="5"/>
  <c r="AC605" i="5"/>
  <c r="X605" i="5"/>
  <c r="T605" i="5"/>
  <c r="S605" i="5"/>
  <c r="R605" i="5"/>
  <c r="J605" i="5"/>
  <c r="I605" i="5"/>
  <c r="H605" i="5"/>
  <c r="G605" i="5"/>
  <c r="F605" i="5"/>
  <c r="AD604" i="5"/>
  <c r="AC604" i="5"/>
  <c r="X604" i="5"/>
  <c r="T604" i="5"/>
  <c r="S604" i="5"/>
  <c r="R604" i="5"/>
  <c r="J604" i="5"/>
  <c r="I604" i="5"/>
  <c r="H604" i="5"/>
  <c r="G604" i="5"/>
  <c r="F604" i="5"/>
  <c r="AD603" i="5"/>
  <c r="AC603" i="5"/>
  <c r="X603" i="5"/>
  <c r="T603" i="5"/>
  <c r="S603" i="5"/>
  <c r="R603" i="5"/>
  <c r="J603" i="5"/>
  <c r="I603" i="5"/>
  <c r="H603" i="5"/>
  <c r="G603" i="5"/>
  <c r="F603" i="5"/>
  <c r="AD602" i="5"/>
  <c r="AC602" i="5"/>
  <c r="X602" i="5"/>
  <c r="T602" i="5"/>
  <c r="S602" i="5"/>
  <c r="R602" i="5"/>
  <c r="J602" i="5"/>
  <c r="I602" i="5"/>
  <c r="H602" i="5"/>
  <c r="G602" i="5"/>
  <c r="F602" i="5"/>
  <c r="AD601" i="5"/>
  <c r="AC601" i="5"/>
  <c r="X601" i="5"/>
  <c r="T601" i="5"/>
  <c r="S601" i="5"/>
  <c r="R601" i="5"/>
  <c r="J601" i="5"/>
  <c r="I601" i="5"/>
  <c r="H601" i="5"/>
  <c r="G601" i="5"/>
  <c r="F601" i="5"/>
  <c r="AD600" i="5"/>
  <c r="AC600" i="5"/>
  <c r="X600" i="5"/>
  <c r="T600" i="5"/>
  <c r="S600" i="5"/>
  <c r="R600" i="5"/>
  <c r="J600" i="5"/>
  <c r="I600" i="5"/>
  <c r="H600" i="5"/>
  <c r="G600" i="5"/>
  <c r="F600" i="5"/>
  <c r="AD599" i="5"/>
  <c r="AC599" i="5"/>
  <c r="X599" i="5"/>
  <c r="T599" i="5"/>
  <c r="S599" i="5"/>
  <c r="R599" i="5"/>
  <c r="J599" i="5"/>
  <c r="I599" i="5"/>
  <c r="H599" i="5"/>
  <c r="G599" i="5"/>
  <c r="F599" i="5"/>
  <c r="AD598" i="5"/>
  <c r="AC598" i="5"/>
  <c r="X598" i="5"/>
  <c r="T598" i="5"/>
  <c r="S598" i="5"/>
  <c r="R598" i="5"/>
  <c r="J598" i="5"/>
  <c r="I598" i="5"/>
  <c r="H598" i="5"/>
  <c r="G598" i="5"/>
  <c r="F598" i="5"/>
  <c r="AD597" i="5"/>
  <c r="AC597" i="5"/>
  <c r="X597" i="5"/>
  <c r="T597" i="5"/>
  <c r="S597" i="5"/>
  <c r="R597" i="5"/>
  <c r="J597" i="5"/>
  <c r="I597" i="5"/>
  <c r="H597" i="5"/>
  <c r="G597" i="5"/>
  <c r="F597" i="5"/>
  <c r="AD596" i="5"/>
  <c r="AC596" i="5"/>
  <c r="X596" i="5"/>
  <c r="T596" i="5"/>
  <c r="S596" i="5"/>
  <c r="R596" i="5"/>
  <c r="J596" i="5"/>
  <c r="I596" i="5"/>
  <c r="H596" i="5"/>
  <c r="G596" i="5"/>
  <c r="F596" i="5"/>
  <c r="AD595" i="5"/>
  <c r="AC595" i="5"/>
  <c r="X595" i="5"/>
  <c r="T595" i="5"/>
  <c r="S595" i="5"/>
  <c r="R595" i="5"/>
  <c r="J595" i="5"/>
  <c r="I595" i="5"/>
  <c r="H595" i="5"/>
  <c r="G595" i="5"/>
  <c r="F595" i="5"/>
  <c r="AD594" i="5"/>
  <c r="AC594" i="5"/>
  <c r="X594" i="5"/>
  <c r="T594" i="5"/>
  <c r="S594" i="5"/>
  <c r="R594" i="5"/>
  <c r="J594" i="5"/>
  <c r="I594" i="5"/>
  <c r="H594" i="5"/>
  <c r="G594" i="5"/>
  <c r="F594" i="5"/>
  <c r="AD593" i="5"/>
  <c r="AC593" i="5"/>
  <c r="X593" i="5"/>
  <c r="T593" i="5"/>
  <c r="S593" i="5"/>
  <c r="R593" i="5"/>
  <c r="J593" i="5"/>
  <c r="I593" i="5"/>
  <c r="H593" i="5"/>
  <c r="G593" i="5"/>
  <c r="F593" i="5"/>
  <c r="AD592" i="5"/>
  <c r="AC592" i="5"/>
  <c r="X592" i="5"/>
  <c r="T592" i="5"/>
  <c r="S592" i="5"/>
  <c r="R592" i="5"/>
  <c r="J592" i="5"/>
  <c r="I592" i="5"/>
  <c r="H592" i="5"/>
  <c r="G592" i="5"/>
  <c r="F592" i="5"/>
  <c r="AD591" i="5"/>
  <c r="AC591" i="5"/>
  <c r="X591" i="5"/>
  <c r="T591" i="5"/>
  <c r="S591" i="5"/>
  <c r="R591" i="5"/>
  <c r="J591" i="5"/>
  <c r="I591" i="5"/>
  <c r="H591" i="5"/>
  <c r="G591" i="5"/>
  <c r="F591" i="5"/>
  <c r="AD590" i="5"/>
  <c r="AC590" i="5"/>
  <c r="X590" i="5"/>
  <c r="T590" i="5"/>
  <c r="S590" i="5"/>
  <c r="R590" i="5"/>
  <c r="J590" i="5"/>
  <c r="I590" i="5"/>
  <c r="H590" i="5"/>
  <c r="G590" i="5"/>
  <c r="F590" i="5"/>
  <c r="AD589" i="5"/>
  <c r="AC589" i="5"/>
  <c r="X589" i="5"/>
  <c r="T589" i="5"/>
  <c r="S589" i="5"/>
  <c r="R589" i="5"/>
  <c r="J589" i="5"/>
  <c r="I589" i="5"/>
  <c r="H589" i="5"/>
  <c r="G589" i="5"/>
  <c r="F589" i="5"/>
  <c r="AD588" i="5"/>
  <c r="AC588" i="5"/>
  <c r="X588" i="5"/>
  <c r="T588" i="5"/>
  <c r="S588" i="5"/>
  <c r="R588" i="5"/>
  <c r="J588" i="5"/>
  <c r="I588" i="5"/>
  <c r="H588" i="5"/>
  <c r="G588" i="5"/>
  <c r="F588" i="5"/>
  <c r="AD587" i="5"/>
  <c r="AC587" i="5"/>
  <c r="X587" i="5"/>
  <c r="T587" i="5"/>
  <c r="S587" i="5"/>
  <c r="R587" i="5"/>
  <c r="J587" i="5"/>
  <c r="I587" i="5"/>
  <c r="H587" i="5"/>
  <c r="G587" i="5"/>
  <c r="F587" i="5"/>
  <c r="AD586" i="5"/>
  <c r="AC586" i="5"/>
  <c r="X586" i="5"/>
  <c r="T586" i="5"/>
  <c r="S586" i="5"/>
  <c r="R586" i="5"/>
  <c r="J586" i="5"/>
  <c r="I586" i="5"/>
  <c r="H586" i="5"/>
  <c r="G586" i="5"/>
  <c r="F586" i="5"/>
  <c r="AD585" i="5"/>
  <c r="AC585" i="5"/>
  <c r="X585" i="5"/>
  <c r="T585" i="5"/>
  <c r="S585" i="5"/>
  <c r="R585" i="5"/>
  <c r="J585" i="5"/>
  <c r="I585" i="5"/>
  <c r="H585" i="5"/>
  <c r="G585" i="5"/>
  <c r="F585" i="5"/>
  <c r="AD584" i="5"/>
  <c r="AC584" i="5"/>
  <c r="X584" i="5"/>
  <c r="T584" i="5"/>
  <c r="S584" i="5"/>
  <c r="R584" i="5"/>
  <c r="J584" i="5"/>
  <c r="I584" i="5"/>
  <c r="H584" i="5"/>
  <c r="G584" i="5"/>
  <c r="F584" i="5"/>
  <c r="AD583" i="5"/>
  <c r="AC583" i="5"/>
  <c r="X583" i="5"/>
  <c r="T583" i="5"/>
  <c r="S583" i="5"/>
  <c r="R583" i="5"/>
  <c r="J583" i="5"/>
  <c r="I583" i="5"/>
  <c r="H583" i="5"/>
  <c r="G583" i="5"/>
  <c r="F583" i="5"/>
  <c r="AD582" i="5"/>
  <c r="AC582" i="5"/>
  <c r="X582" i="5"/>
  <c r="T582" i="5"/>
  <c r="S582" i="5"/>
  <c r="R582" i="5"/>
  <c r="J582" i="5"/>
  <c r="I582" i="5"/>
  <c r="H582" i="5"/>
  <c r="G582" i="5"/>
  <c r="F582" i="5"/>
  <c r="AD581" i="5"/>
  <c r="AC581" i="5"/>
  <c r="X581" i="5"/>
  <c r="T581" i="5"/>
  <c r="S581" i="5"/>
  <c r="R581" i="5"/>
  <c r="J581" i="5"/>
  <c r="I581" i="5"/>
  <c r="H581" i="5"/>
  <c r="G581" i="5"/>
  <c r="F581" i="5"/>
  <c r="AD580" i="5"/>
  <c r="AC580" i="5"/>
  <c r="X580" i="5"/>
  <c r="T580" i="5"/>
  <c r="S580" i="5"/>
  <c r="R580" i="5"/>
  <c r="J580" i="5"/>
  <c r="I580" i="5"/>
  <c r="H580" i="5"/>
  <c r="G580" i="5"/>
  <c r="F580" i="5"/>
  <c r="AD579" i="5"/>
  <c r="AC579" i="5"/>
  <c r="X579" i="5"/>
  <c r="T579" i="5"/>
  <c r="S579" i="5"/>
  <c r="R579" i="5"/>
  <c r="J579" i="5"/>
  <c r="I579" i="5"/>
  <c r="H579" i="5"/>
  <c r="G579" i="5"/>
  <c r="F579" i="5"/>
  <c r="AD578" i="5"/>
  <c r="AC578" i="5"/>
  <c r="X578" i="5"/>
  <c r="T578" i="5"/>
  <c r="S578" i="5"/>
  <c r="R578" i="5"/>
  <c r="J578" i="5"/>
  <c r="I578" i="5"/>
  <c r="H578" i="5"/>
  <c r="G578" i="5"/>
  <c r="F578" i="5"/>
  <c r="AD577" i="5"/>
  <c r="AC577" i="5"/>
  <c r="X577" i="5"/>
  <c r="T577" i="5"/>
  <c r="S577" i="5"/>
  <c r="R577" i="5"/>
  <c r="J577" i="5"/>
  <c r="I577" i="5"/>
  <c r="H577" i="5"/>
  <c r="G577" i="5"/>
  <c r="F577" i="5"/>
  <c r="AD576" i="5"/>
  <c r="AC576" i="5"/>
  <c r="X576" i="5"/>
  <c r="T576" i="5"/>
  <c r="S576" i="5"/>
  <c r="R576" i="5"/>
  <c r="J576" i="5"/>
  <c r="I576" i="5"/>
  <c r="H576" i="5"/>
  <c r="G576" i="5"/>
  <c r="F576" i="5"/>
  <c r="AD575" i="5"/>
  <c r="AC575" i="5"/>
  <c r="X575" i="5"/>
  <c r="T575" i="5"/>
  <c r="S575" i="5"/>
  <c r="R575" i="5"/>
  <c r="J575" i="5"/>
  <c r="I575" i="5"/>
  <c r="H575" i="5"/>
  <c r="G575" i="5"/>
  <c r="F575" i="5"/>
  <c r="AD574" i="5"/>
  <c r="AC574" i="5"/>
  <c r="X574" i="5"/>
  <c r="T574" i="5"/>
  <c r="S574" i="5"/>
  <c r="R574" i="5"/>
  <c r="J574" i="5"/>
  <c r="I574" i="5"/>
  <c r="H574" i="5"/>
  <c r="G574" i="5"/>
  <c r="F574" i="5"/>
  <c r="AD573" i="5"/>
  <c r="AC573" i="5"/>
  <c r="X573" i="5"/>
  <c r="T573" i="5"/>
  <c r="S573" i="5"/>
  <c r="R573" i="5"/>
  <c r="J573" i="5"/>
  <c r="I573" i="5"/>
  <c r="H573" i="5"/>
  <c r="G573" i="5"/>
  <c r="F573" i="5"/>
  <c r="AD572" i="5"/>
  <c r="AC572" i="5"/>
  <c r="X572" i="5"/>
  <c r="T572" i="5"/>
  <c r="S572" i="5"/>
  <c r="R572" i="5"/>
  <c r="J572" i="5"/>
  <c r="I572" i="5"/>
  <c r="H572" i="5"/>
  <c r="G572" i="5"/>
  <c r="F572" i="5"/>
  <c r="AD571" i="5"/>
  <c r="AC571" i="5"/>
  <c r="X571" i="5"/>
  <c r="T571" i="5"/>
  <c r="S571" i="5"/>
  <c r="R571" i="5"/>
  <c r="J571" i="5"/>
  <c r="I571" i="5"/>
  <c r="H571" i="5"/>
  <c r="G571" i="5"/>
  <c r="F571" i="5"/>
  <c r="AD570" i="5"/>
  <c r="AC570" i="5"/>
  <c r="X570" i="5"/>
  <c r="T570" i="5"/>
  <c r="S570" i="5"/>
  <c r="R570" i="5"/>
  <c r="J570" i="5"/>
  <c r="I570" i="5"/>
  <c r="H570" i="5"/>
  <c r="G570" i="5"/>
  <c r="F570" i="5"/>
  <c r="AD569" i="5"/>
  <c r="AC569" i="5"/>
  <c r="X569" i="5"/>
  <c r="T569" i="5"/>
  <c r="S569" i="5"/>
  <c r="R569" i="5"/>
  <c r="J569" i="5"/>
  <c r="I569" i="5"/>
  <c r="H569" i="5"/>
  <c r="G569" i="5"/>
  <c r="F569" i="5"/>
  <c r="AD568" i="5"/>
  <c r="AC568" i="5"/>
  <c r="X568" i="5"/>
  <c r="T568" i="5"/>
  <c r="S568" i="5"/>
  <c r="R568" i="5"/>
  <c r="J568" i="5"/>
  <c r="I568" i="5"/>
  <c r="H568" i="5"/>
  <c r="G568" i="5"/>
  <c r="F568" i="5"/>
  <c r="AD567" i="5"/>
  <c r="AC567" i="5"/>
  <c r="X567" i="5"/>
  <c r="T567" i="5"/>
  <c r="S567" i="5"/>
  <c r="R567" i="5"/>
  <c r="J567" i="5"/>
  <c r="I567" i="5"/>
  <c r="H567" i="5"/>
  <c r="G567" i="5"/>
  <c r="F567" i="5"/>
  <c r="AD566" i="5"/>
  <c r="AC566" i="5"/>
  <c r="X566" i="5"/>
  <c r="T566" i="5"/>
  <c r="S566" i="5"/>
  <c r="R566" i="5"/>
  <c r="J566" i="5"/>
  <c r="I566" i="5"/>
  <c r="H566" i="5"/>
  <c r="G566" i="5"/>
  <c r="F566" i="5"/>
  <c r="AD565" i="5"/>
  <c r="AC565" i="5"/>
  <c r="X565" i="5"/>
  <c r="T565" i="5"/>
  <c r="S565" i="5"/>
  <c r="R565" i="5"/>
  <c r="J565" i="5"/>
  <c r="I565" i="5"/>
  <c r="H565" i="5"/>
  <c r="G565" i="5"/>
  <c r="F565" i="5"/>
  <c r="AD564" i="5"/>
  <c r="AC564" i="5"/>
  <c r="X564" i="5"/>
  <c r="T564" i="5"/>
  <c r="S564" i="5"/>
  <c r="R564" i="5"/>
  <c r="J564" i="5"/>
  <c r="I564" i="5"/>
  <c r="H564" i="5"/>
  <c r="G564" i="5"/>
  <c r="F564" i="5"/>
  <c r="AD563" i="5"/>
  <c r="AC563" i="5"/>
  <c r="X563" i="5"/>
  <c r="T563" i="5"/>
  <c r="S563" i="5"/>
  <c r="R563" i="5"/>
  <c r="J563" i="5"/>
  <c r="I563" i="5"/>
  <c r="H563" i="5"/>
  <c r="G563" i="5"/>
  <c r="F563" i="5"/>
  <c r="AD562" i="5"/>
  <c r="AC562" i="5"/>
  <c r="X562" i="5"/>
  <c r="T562" i="5"/>
  <c r="S562" i="5"/>
  <c r="R562" i="5"/>
  <c r="J562" i="5"/>
  <c r="I562" i="5"/>
  <c r="H562" i="5"/>
  <c r="G562" i="5"/>
  <c r="F562" i="5"/>
  <c r="AD561" i="5"/>
  <c r="AC561" i="5"/>
  <c r="X561" i="5"/>
  <c r="T561" i="5"/>
  <c r="S561" i="5"/>
  <c r="R561" i="5"/>
  <c r="J561" i="5"/>
  <c r="I561" i="5"/>
  <c r="H561" i="5"/>
  <c r="G561" i="5"/>
  <c r="F561" i="5"/>
  <c r="AD560" i="5"/>
  <c r="AC560" i="5"/>
  <c r="X560" i="5"/>
  <c r="T560" i="5"/>
  <c r="S560" i="5"/>
  <c r="R560" i="5"/>
  <c r="J560" i="5"/>
  <c r="I560" i="5"/>
  <c r="H560" i="5"/>
  <c r="G560" i="5"/>
  <c r="F560" i="5"/>
  <c r="AD559" i="5"/>
  <c r="AC559" i="5"/>
  <c r="X559" i="5"/>
  <c r="T559" i="5"/>
  <c r="S559" i="5"/>
  <c r="R559" i="5"/>
  <c r="J559" i="5"/>
  <c r="I559" i="5"/>
  <c r="H559" i="5"/>
  <c r="G559" i="5"/>
  <c r="F559" i="5"/>
  <c r="AD558" i="5"/>
  <c r="AC558" i="5"/>
  <c r="X558" i="5"/>
  <c r="T558" i="5"/>
  <c r="S558" i="5"/>
  <c r="R558" i="5"/>
  <c r="J558" i="5"/>
  <c r="I558" i="5"/>
  <c r="H558" i="5"/>
  <c r="G558" i="5"/>
  <c r="F558" i="5"/>
  <c r="AD557" i="5"/>
  <c r="AC557" i="5"/>
  <c r="X557" i="5"/>
  <c r="T557" i="5"/>
  <c r="S557" i="5"/>
  <c r="R557" i="5"/>
  <c r="J557" i="5"/>
  <c r="I557" i="5"/>
  <c r="H557" i="5"/>
  <c r="G557" i="5"/>
  <c r="F557" i="5"/>
  <c r="AD556" i="5"/>
  <c r="AC556" i="5"/>
  <c r="X556" i="5"/>
  <c r="T556" i="5"/>
  <c r="S556" i="5"/>
  <c r="R556" i="5"/>
  <c r="J556" i="5"/>
  <c r="I556" i="5"/>
  <c r="H556" i="5"/>
  <c r="G556" i="5"/>
  <c r="F556" i="5"/>
  <c r="AD555" i="5"/>
  <c r="AC555" i="5"/>
  <c r="X555" i="5"/>
  <c r="T555" i="5"/>
  <c r="S555" i="5"/>
  <c r="R555" i="5"/>
  <c r="J555" i="5"/>
  <c r="I555" i="5"/>
  <c r="H555" i="5"/>
  <c r="G555" i="5"/>
  <c r="F555" i="5"/>
  <c r="AD554" i="5"/>
  <c r="AC554" i="5"/>
  <c r="X554" i="5"/>
  <c r="T554" i="5"/>
  <c r="S554" i="5"/>
  <c r="R554" i="5"/>
  <c r="J554" i="5"/>
  <c r="I554" i="5"/>
  <c r="H554" i="5"/>
  <c r="G554" i="5"/>
  <c r="F554" i="5"/>
  <c r="AD553" i="5"/>
  <c r="AC553" i="5"/>
  <c r="X553" i="5"/>
  <c r="T553" i="5"/>
  <c r="S553" i="5"/>
  <c r="R553" i="5"/>
  <c r="J553" i="5"/>
  <c r="I553" i="5"/>
  <c r="H553" i="5"/>
  <c r="G553" i="5"/>
  <c r="F553" i="5"/>
  <c r="AD552" i="5"/>
  <c r="AC552" i="5"/>
  <c r="X552" i="5"/>
  <c r="T552" i="5"/>
  <c r="S552" i="5"/>
  <c r="R552" i="5"/>
  <c r="J552" i="5"/>
  <c r="I552" i="5"/>
  <c r="H552" i="5"/>
  <c r="G552" i="5"/>
  <c r="F552" i="5"/>
  <c r="AD551" i="5"/>
  <c r="AC551" i="5"/>
  <c r="X551" i="5"/>
  <c r="T551" i="5"/>
  <c r="S551" i="5"/>
  <c r="R551" i="5"/>
  <c r="J551" i="5"/>
  <c r="I551" i="5"/>
  <c r="H551" i="5"/>
  <c r="G551" i="5"/>
  <c r="F551" i="5"/>
  <c r="AD550" i="5"/>
  <c r="AC550" i="5"/>
  <c r="X550" i="5"/>
  <c r="T550" i="5"/>
  <c r="S550" i="5"/>
  <c r="R550" i="5"/>
  <c r="J550" i="5"/>
  <c r="I550" i="5"/>
  <c r="H550" i="5"/>
  <c r="G550" i="5"/>
  <c r="F550" i="5"/>
  <c r="AD549" i="5"/>
  <c r="AC549" i="5"/>
  <c r="X549" i="5"/>
  <c r="T549" i="5"/>
  <c r="S549" i="5"/>
  <c r="R549" i="5"/>
  <c r="J549" i="5"/>
  <c r="I549" i="5"/>
  <c r="H549" i="5"/>
  <c r="G549" i="5"/>
  <c r="F549" i="5"/>
  <c r="AD548" i="5"/>
  <c r="AC548" i="5"/>
  <c r="X548" i="5"/>
  <c r="T548" i="5"/>
  <c r="S548" i="5"/>
  <c r="R548" i="5"/>
  <c r="J548" i="5"/>
  <c r="I548" i="5"/>
  <c r="H548" i="5"/>
  <c r="G548" i="5"/>
  <c r="F548" i="5"/>
  <c r="AD547" i="5"/>
  <c r="AC547" i="5"/>
  <c r="X547" i="5"/>
  <c r="T547" i="5"/>
  <c r="S547" i="5"/>
  <c r="R547" i="5"/>
  <c r="J547" i="5"/>
  <c r="I547" i="5"/>
  <c r="H547" i="5"/>
  <c r="G547" i="5"/>
  <c r="F547" i="5"/>
  <c r="AD546" i="5"/>
  <c r="AC546" i="5"/>
  <c r="X546" i="5"/>
  <c r="T546" i="5"/>
  <c r="S546" i="5"/>
  <c r="R546" i="5"/>
  <c r="J546" i="5"/>
  <c r="I546" i="5"/>
  <c r="H546" i="5"/>
  <c r="G546" i="5"/>
  <c r="F546" i="5"/>
  <c r="AD545" i="5"/>
  <c r="AC545" i="5"/>
  <c r="X545" i="5"/>
  <c r="T545" i="5"/>
  <c r="S545" i="5"/>
  <c r="R545" i="5"/>
  <c r="J545" i="5"/>
  <c r="I545" i="5"/>
  <c r="H545" i="5"/>
  <c r="G545" i="5"/>
  <c r="F545" i="5"/>
  <c r="AD544" i="5"/>
  <c r="AC544" i="5"/>
  <c r="X544" i="5"/>
  <c r="T544" i="5"/>
  <c r="S544" i="5"/>
  <c r="R544" i="5"/>
  <c r="J544" i="5"/>
  <c r="I544" i="5"/>
  <c r="H544" i="5"/>
  <c r="G544" i="5"/>
  <c r="F544" i="5"/>
  <c r="AD543" i="5"/>
  <c r="AC543" i="5"/>
  <c r="X543" i="5"/>
  <c r="T543" i="5"/>
  <c r="S543" i="5"/>
  <c r="R543" i="5"/>
  <c r="J543" i="5"/>
  <c r="I543" i="5"/>
  <c r="H543" i="5"/>
  <c r="G543" i="5"/>
  <c r="F543" i="5"/>
  <c r="AD542" i="5"/>
  <c r="AC542" i="5"/>
  <c r="X542" i="5"/>
  <c r="T542" i="5"/>
  <c r="S542" i="5"/>
  <c r="R542" i="5"/>
  <c r="J542" i="5"/>
  <c r="I542" i="5"/>
  <c r="H542" i="5"/>
  <c r="G542" i="5"/>
  <c r="F542" i="5"/>
  <c r="AD541" i="5"/>
  <c r="AC541" i="5"/>
  <c r="X541" i="5"/>
  <c r="T541" i="5"/>
  <c r="S541" i="5"/>
  <c r="R541" i="5"/>
  <c r="J541" i="5"/>
  <c r="I541" i="5"/>
  <c r="H541" i="5"/>
  <c r="G541" i="5"/>
  <c r="F541" i="5"/>
  <c r="AD540" i="5"/>
  <c r="AC540" i="5"/>
  <c r="X540" i="5"/>
  <c r="T540" i="5"/>
  <c r="S540" i="5"/>
  <c r="R540" i="5"/>
  <c r="J540" i="5"/>
  <c r="I540" i="5"/>
  <c r="H540" i="5"/>
  <c r="G540" i="5"/>
  <c r="F540" i="5"/>
  <c r="AD539" i="5"/>
  <c r="AC539" i="5"/>
  <c r="X539" i="5"/>
  <c r="T539" i="5"/>
  <c r="S539" i="5"/>
  <c r="R539" i="5"/>
  <c r="J539" i="5"/>
  <c r="I539" i="5"/>
  <c r="H539" i="5"/>
  <c r="G539" i="5"/>
  <c r="F539" i="5"/>
  <c r="AD538" i="5"/>
  <c r="AC538" i="5"/>
  <c r="X538" i="5"/>
  <c r="T538" i="5"/>
  <c r="S538" i="5"/>
  <c r="R538" i="5"/>
  <c r="J538" i="5"/>
  <c r="I538" i="5"/>
  <c r="H538" i="5"/>
  <c r="G538" i="5"/>
  <c r="F538" i="5"/>
  <c r="AD537" i="5"/>
  <c r="AC537" i="5"/>
  <c r="X537" i="5"/>
  <c r="T537" i="5"/>
  <c r="S537" i="5"/>
  <c r="R537" i="5"/>
  <c r="J537" i="5"/>
  <c r="I537" i="5"/>
  <c r="H537" i="5"/>
  <c r="G537" i="5"/>
  <c r="F537" i="5"/>
  <c r="AD536" i="5"/>
  <c r="AC536" i="5"/>
  <c r="X536" i="5"/>
  <c r="T536" i="5"/>
  <c r="S536" i="5"/>
  <c r="R536" i="5"/>
  <c r="J536" i="5"/>
  <c r="I536" i="5"/>
  <c r="H536" i="5"/>
  <c r="G536" i="5"/>
  <c r="F536" i="5"/>
  <c r="AD535" i="5"/>
  <c r="AC535" i="5"/>
  <c r="X535" i="5"/>
  <c r="T535" i="5"/>
  <c r="S535" i="5"/>
  <c r="R535" i="5"/>
  <c r="J535" i="5"/>
  <c r="I535" i="5"/>
  <c r="H535" i="5"/>
  <c r="G535" i="5"/>
  <c r="F535" i="5"/>
  <c r="AD534" i="5"/>
  <c r="AC534" i="5"/>
  <c r="X534" i="5"/>
  <c r="T534" i="5"/>
  <c r="S534" i="5"/>
  <c r="R534" i="5"/>
  <c r="J534" i="5"/>
  <c r="I534" i="5"/>
  <c r="H534" i="5"/>
  <c r="G534" i="5"/>
  <c r="F534" i="5"/>
  <c r="AD533" i="5"/>
  <c r="AC533" i="5"/>
  <c r="X533" i="5"/>
  <c r="T533" i="5"/>
  <c r="S533" i="5"/>
  <c r="R533" i="5"/>
  <c r="J533" i="5"/>
  <c r="I533" i="5"/>
  <c r="H533" i="5"/>
  <c r="G533" i="5"/>
  <c r="F533" i="5"/>
  <c r="AD532" i="5"/>
  <c r="AC532" i="5"/>
  <c r="X532" i="5"/>
  <c r="T532" i="5"/>
  <c r="S532" i="5"/>
  <c r="R532" i="5"/>
  <c r="J532" i="5"/>
  <c r="I532" i="5"/>
  <c r="H532" i="5"/>
  <c r="G532" i="5"/>
  <c r="F532" i="5"/>
  <c r="AD531" i="5"/>
  <c r="AC531" i="5"/>
  <c r="X531" i="5"/>
  <c r="T531" i="5"/>
  <c r="S531" i="5"/>
  <c r="R531" i="5"/>
  <c r="J531" i="5"/>
  <c r="I531" i="5"/>
  <c r="H531" i="5"/>
  <c r="G531" i="5"/>
  <c r="F531" i="5"/>
  <c r="AD530" i="5"/>
  <c r="AC530" i="5"/>
  <c r="X530" i="5"/>
  <c r="T530" i="5"/>
  <c r="S530" i="5"/>
  <c r="R530" i="5"/>
  <c r="J530" i="5"/>
  <c r="I530" i="5"/>
  <c r="H530" i="5"/>
  <c r="G530" i="5"/>
  <c r="F530" i="5"/>
  <c r="AD529" i="5"/>
  <c r="AC529" i="5"/>
  <c r="X529" i="5"/>
  <c r="T529" i="5"/>
  <c r="S529" i="5"/>
  <c r="R529" i="5"/>
  <c r="J529" i="5"/>
  <c r="I529" i="5"/>
  <c r="H529" i="5"/>
  <c r="G529" i="5"/>
  <c r="F529" i="5"/>
  <c r="AD528" i="5"/>
  <c r="AC528" i="5"/>
  <c r="X528" i="5"/>
  <c r="T528" i="5"/>
  <c r="S528" i="5"/>
  <c r="R528" i="5"/>
  <c r="J528" i="5"/>
  <c r="I528" i="5"/>
  <c r="H528" i="5"/>
  <c r="G528" i="5"/>
  <c r="F528" i="5"/>
  <c r="AD527" i="5"/>
  <c r="AC527" i="5"/>
  <c r="X527" i="5"/>
  <c r="T527" i="5"/>
  <c r="S527" i="5"/>
  <c r="R527" i="5"/>
  <c r="J527" i="5"/>
  <c r="I527" i="5"/>
  <c r="H527" i="5"/>
  <c r="G527" i="5"/>
  <c r="F527" i="5"/>
  <c r="AD526" i="5"/>
  <c r="AC526" i="5"/>
  <c r="X526" i="5"/>
  <c r="T526" i="5"/>
  <c r="S526" i="5"/>
  <c r="R526" i="5"/>
  <c r="J526" i="5"/>
  <c r="I526" i="5"/>
  <c r="H526" i="5"/>
  <c r="G526" i="5"/>
  <c r="F526" i="5"/>
  <c r="AD525" i="5"/>
  <c r="AC525" i="5"/>
  <c r="X525" i="5"/>
  <c r="T525" i="5"/>
  <c r="S525" i="5"/>
  <c r="R525" i="5"/>
  <c r="J525" i="5"/>
  <c r="I525" i="5"/>
  <c r="H525" i="5"/>
  <c r="G525" i="5"/>
  <c r="F525" i="5"/>
  <c r="AD524" i="5"/>
  <c r="AC524" i="5"/>
  <c r="X524" i="5"/>
  <c r="T524" i="5"/>
  <c r="S524" i="5"/>
  <c r="R524" i="5"/>
  <c r="J524" i="5"/>
  <c r="I524" i="5"/>
  <c r="H524" i="5"/>
  <c r="G524" i="5"/>
  <c r="F524" i="5"/>
  <c r="AD523" i="5"/>
  <c r="AC523" i="5"/>
  <c r="X523" i="5"/>
  <c r="T523" i="5"/>
  <c r="S523" i="5"/>
  <c r="R523" i="5"/>
  <c r="J523" i="5"/>
  <c r="I523" i="5"/>
  <c r="H523" i="5"/>
  <c r="G523" i="5"/>
  <c r="F523" i="5"/>
  <c r="AD522" i="5"/>
  <c r="AC522" i="5"/>
  <c r="X522" i="5"/>
  <c r="T522" i="5"/>
  <c r="S522" i="5"/>
  <c r="R522" i="5"/>
  <c r="J522" i="5"/>
  <c r="I522" i="5"/>
  <c r="H522" i="5"/>
  <c r="G522" i="5"/>
  <c r="F522" i="5"/>
  <c r="AD521" i="5"/>
  <c r="AC521" i="5"/>
  <c r="X521" i="5"/>
  <c r="T521" i="5"/>
  <c r="S521" i="5"/>
  <c r="R521" i="5"/>
  <c r="J521" i="5"/>
  <c r="I521" i="5"/>
  <c r="H521" i="5"/>
  <c r="G521" i="5"/>
  <c r="F521" i="5"/>
  <c r="AD520" i="5"/>
  <c r="AC520" i="5"/>
  <c r="X520" i="5"/>
  <c r="T520" i="5"/>
  <c r="S520" i="5"/>
  <c r="R520" i="5"/>
  <c r="J520" i="5"/>
  <c r="I520" i="5"/>
  <c r="H520" i="5"/>
  <c r="G520" i="5"/>
  <c r="F520" i="5"/>
  <c r="AD519" i="5"/>
  <c r="AC519" i="5"/>
  <c r="X519" i="5"/>
  <c r="T519" i="5"/>
  <c r="S519" i="5"/>
  <c r="R519" i="5"/>
  <c r="J519" i="5"/>
  <c r="I519" i="5"/>
  <c r="H519" i="5"/>
  <c r="G519" i="5"/>
  <c r="F519" i="5"/>
  <c r="AD518" i="5"/>
  <c r="AC518" i="5"/>
  <c r="X518" i="5"/>
  <c r="T518" i="5"/>
  <c r="S518" i="5"/>
  <c r="R518" i="5"/>
  <c r="J518" i="5"/>
  <c r="I518" i="5"/>
  <c r="H518" i="5"/>
  <c r="G518" i="5"/>
  <c r="F518" i="5"/>
  <c r="AD517" i="5"/>
  <c r="AC517" i="5"/>
  <c r="X517" i="5"/>
  <c r="T517" i="5"/>
  <c r="S517" i="5"/>
  <c r="R517" i="5"/>
  <c r="J517" i="5"/>
  <c r="I517" i="5"/>
  <c r="H517" i="5"/>
  <c r="G517" i="5"/>
  <c r="F517" i="5"/>
  <c r="AD516" i="5"/>
  <c r="AC516" i="5"/>
  <c r="X516" i="5"/>
  <c r="T516" i="5"/>
  <c r="S516" i="5"/>
  <c r="R516" i="5"/>
  <c r="J516" i="5"/>
  <c r="I516" i="5"/>
  <c r="H516" i="5"/>
  <c r="G516" i="5"/>
  <c r="F516" i="5"/>
  <c r="AD515" i="5"/>
  <c r="AC515" i="5"/>
  <c r="X515" i="5"/>
  <c r="T515" i="5"/>
  <c r="S515" i="5"/>
  <c r="R515" i="5"/>
  <c r="J515" i="5"/>
  <c r="I515" i="5"/>
  <c r="H515" i="5"/>
  <c r="G515" i="5"/>
  <c r="F515" i="5"/>
  <c r="AD514" i="5"/>
  <c r="AC514" i="5"/>
  <c r="X514" i="5"/>
  <c r="T514" i="5"/>
  <c r="S514" i="5"/>
  <c r="R514" i="5"/>
  <c r="J514" i="5"/>
  <c r="I514" i="5"/>
  <c r="H514" i="5"/>
  <c r="G514" i="5"/>
  <c r="F514" i="5"/>
  <c r="AD513" i="5"/>
  <c r="AC513" i="5"/>
  <c r="X513" i="5"/>
  <c r="T513" i="5"/>
  <c r="S513" i="5"/>
  <c r="R513" i="5"/>
  <c r="J513" i="5"/>
  <c r="I513" i="5"/>
  <c r="H513" i="5"/>
  <c r="G513" i="5"/>
  <c r="F513" i="5"/>
  <c r="AD512" i="5"/>
  <c r="AC512" i="5"/>
  <c r="X512" i="5"/>
  <c r="T512" i="5"/>
  <c r="S512" i="5"/>
  <c r="R512" i="5"/>
  <c r="J512" i="5"/>
  <c r="I512" i="5"/>
  <c r="H512" i="5"/>
  <c r="G512" i="5"/>
  <c r="F512" i="5"/>
  <c r="AD511" i="5"/>
  <c r="AC511" i="5"/>
  <c r="X511" i="5"/>
  <c r="T511" i="5"/>
  <c r="S511" i="5"/>
  <c r="R511" i="5"/>
  <c r="J511" i="5"/>
  <c r="I511" i="5"/>
  <c r="H511" i="5"/>
  <c r="G511" i="5"/>
  <c r="F511" i="5"/>
  <c r="AD510" i="5"/>
  <c r="AC510" i="5"/>
  <c r="X510" i="5"/>
  <c r="T510" i="5"/>
  <c r="S510" i="5"/>
  <c r="R510" i="5"/>
  <c r="J510" i="5"/>
  <c r="I510" i="5"/>
  <c r="H510" i="5"/>
  <c r="G510" i="5"/>
  <c r="F510" i="5"/>
  <c r="AD509" i="5"/>
  <c r="AC509" i="5"/>
  <c r="X509" i="5"/>
  <c r="T509" i="5"/>
  <c r="S509" i="5"/>
  <c r="R509" i="5"/>
  <c r="J509" i="5"/>
  <c r="I509" i="5"/>
  <c r="H509" i="5"/>
  <c r="G509" i="5"/>
  <c r="F509" i="5"/>
  <c r="AD508" i="5"/>
  <c r="AC508" i="5"/>
  <c r="X508" i="5"/>
  <c r="T508" i="5"/>
  <c r="S508" i="5"/>
  <c r="R508" i="5"/>
  <c r="J508" i="5"/>
  <c r="I508" i="5"/>
  <c r="H508" i="5"/>
  <c r="G508" i="5"/>
  <c r="F508" i="5"/>
  <c r="AD507" i="5"/>
  <c r="AC507" i="5"/>
  <c r="X507" i="5"/>
  <c r="T507" i="5"/>
  <c r="S507" i="5"/>
  <c r="R507" i="5"/>
  <c r="J507" i="5"/>
  <c r="I507" i="5"/>
  <c r="H507" i="5"/>
  <c r="G507" i="5"/>
  <c r="F507" i="5"/>
  <c r="AD506" i="5"/>
  <c r="AC506" i="5"/>
  <c r="X506" i="5"/>
  <c r="T506" i="5"/>
  <c r="S506" i="5"/>
  <c r="R506" i="5"/>
  <c r="J506" i="5"/>
  <c r="I506" i="5"/>
  <c r="H506" i="5"/>
  <c r="G506" i="5"/>
  <c r="F506" i="5"/>
  <c r="AD505" i="5"/>
  <c r="AC505" i="5"/>
  <c r="X505" i="5"/>
  <c r="T505" i="5"/>
  <c r="S505" i="5"/>
  <c r="R505" i="5"/>
  <c r="J505" i="5"/>
  <c r="I505" i="5"/>
  <c r="H505" i="5"/>
  <c r="G505" i="5"/>
  <c r="F505" i="5"/>
  <c r="AD504" i="5"/>
  <c r="AC504" i="5"/>
  <c r="X504" i="5"/>
  <c r="T504" i="5"/>
  <c r="S504" i="5"/>
  <c r="R504" i="5"/>
  <c r="J504" i="5"/>
  <c r="I504" i="5"/>
  <c r="H504" i="5"/>
  <c r="G504" i="5"/>
  <c r="F504" i="5"/>
  <c r="AD503" i="5"/>
  <c r="AC503" i="5"/>
  <c r="X503" i="5"/>
  <c r="T503" i="5"/>
  <c r="S503" i="5"/>
  <c r="R503" i="5"/>
  <c r="J503" i="5"/>
  <c r="I503" i="5"/>
  <c r="H503" i="5"/>
  <c r="G503" i="5"/>
  <c r="F503" i="5"/>
  <c r="AD502" i="5"/>
  <c r="AC502" i="5"/>
  <c r="X502" i="5"/>
  <c r="T502" i="5"/>
  <c r="S502" i="5"/>
  <c r="R502" i="5"/>
  <c r="J502" i="5"/>
  <c r="I502" i="5"/>
  <c r="H502" i="5"/>
  <c r="G502" i="5"/>
  <c r="F502" i="5"/>
  <c r="AD501" i="5"/>
  <c r="AC501" i="5"/>
  <c r="X501" i="5"/>
  <c r="T501" i="5"/>
  <c r="S501" i="5"/>
  <c r="R501" i="5"/>
  <c r="J501" i="5"/>
  <c r="I501" i="5"/>
  <c r="H501" i="5"/>
  <c r="G501" i="5"/>
  <c r="F501" i="5"/>
  <c r="AD500" i="5"/>
  <c r="AC500" i="5"/>
  <c r="X500" i="5"/>
  <c r="T500" i="5"/>
  <c r="S500" i="5"/>
  <c r="R500" i="5"/>
  <c r="J500" i="5"/>
  <c r="I500" i="5"/>
  <c r="H500" i="5"/>
  <c r="G500" i="5"/>
  <c r="F500" i="5"/>
  <c r="AD499" i="5"/>
  <c r="AC499" i="5"/>
  <c r="X499" i="5"/>
  <c r="T499" i="5"/>
  <c r="S499" i="5"/>
  <c r="R499" i="5"/>
  <c r="J499" i="5"/>
  <c r="I499" i="5"/>
  <c r="H499" i="5"/>
  <c r="G499" i="5"/>
  <c r="F499" i="5"/>
  <c r="AD498" i="5"/>
  <c r="AC498" i="5"/>
  <c r="X498" i="5"/>
  <c r="T498" i="5"/>
  <c r="S498" i="5"/>
  <c r="R498" i="5"/>
  <c r="J498" i="5"/>
  <c r="I498" i="5"/>
  <c r="H498" i="5"/>
  <c r="G498" i="5"/>
  <c r="F498" i="5"/>
  <c r="AD497" i="5"/>
  <c r="AC497" i="5"/>
  <c r="X497" i="5"/>
  <c r="T497" i="5"/>
  <c r="S497" i="5"/>
  <c r="R497" i="5"/>
  <c r="J497" i="5"/>
  <c r="I497" i="5"/>
  <c r="H497" i="5"/>
  <c r="G497" i="5"/>
  <c r="F497" i="5"/>
  <c r="AD496" i="5"/>
  <c r="AC496" i="5"/>
  <c r="X496" i="5"/>
  <c r="T496" i="5"/>
  <c r="S496" i="5"/>
  <c r="R496" i="5"/>
  <c r="J496" i="5"/>
  <c r="I496" i="5"/>
  <c r="H496" i="5"/>
  <c r="G496" i="5"/>
  <c r="F496" i="5"/>
  <c r="AD495" i="5"/>
  <c r="AC495" i="5"/>
  <c r="X495" i="5"/>
  <c r="T495" i="5"/>
  <c r="S495" i="5"/>
  <c r="R495" i="5"/>
  <c r="J495" i="5"/>
  <c r="I495" i="5"/>
  <c r="H495" i="5"/>
  <c r="G495" i="5"/>
  <c r="F495" i="5"/>
  <c r="AD494" i="5"/>
  <c r="AC494" i="5"/>
  <c r="X494" i="5"/>
  <c r="T494" i="5"/>
  <c r="S494" i="5"/>
  <c r="R494" i="5"/>
  <c r="J494" i="5"/>
  <c r="I494" i="5"/>
  <c r="H494" i="5"/>
  <c r="G494" i="5"/>
  <c r="F494" i="5"/>
  <c r="AD493" i="5"/>
  <c r="AC493" i="5"/>
  <c r="X493" i="5"/>
  <c r="T493" i="5"/>
  <c r="S493" i="5"/>
  <c r="R493" i="5"/>
  <c r="J493" i="5"/>
  <c r="I493" i="5"/>
  <c r="H493" i="5"/>
  <c r="G493" i="5"/>
  <c r="F493" i="5"/>
  <c r="AD492" i="5"/>
  <c r="AC492" i="5"/>
  <c r="X492" i="5"/>
  <c r="T492" i="5"/>
  <c r="S492" i="5"/>
  <c r="R492" i="5"/>
  <c r="J492" i="5"/>
  <c r="I492" i="5"/>
  <c r="H492" i="5"/>
  <c r="G492" i="5"/>
  <c r="F492" i="5"/>
  <c r="AD491" i="5"/>
  <c r="AC491" i="5"/>
  <c r="X491" i="5"/>
  <c r="T491" i="5"/>
  <c r="S491" i="5"/>
  <c r="R491" i="5"/>
  <c r="J491" i="5"/>
  <c r="I491" i="5"/>
  <c r="H491" i="5"/>
  <c r="G491" i="5"/>
  <c r="F491" i="5"/>
  <c r="AD490" i="5"/>
  <c r="AC490" i="5"/>
  <c r="X490" i="5"/>
  <c r="T490" i="5"/>
  <c r="S490" i="5"/>
  <c r="R490" i="5"/>
  <c r="J490" i="5"/>
  <c r="I490" i="5"/>
  <c r="H490" i="5"/>
  <c r="G490" i="5"/>
  <c r="F490" i="5"/>
  <c r="AD489" i="5"/>
  <c r="AC489" i="5"/>
  <c r="X489" i="5"/>
  <c r="T489" i="5"/>
  <c r="S489" i="5"/>
  <c r="R489" i="5"/>
  <c r="J489" i="5"/>
  <c r="I489" i="5"/>
  <c r="H489" i="5"/>
  <c r="G489" i="5"/>
  <c r="F489" i="5"/>
  <c r="AD488" i="5"/>
  <c r="AC488" i="5"/>
  <c r="X488" i="5"/>
  <c r="T488" i="5"/>
  <c r="S488" i="5"/>
  <c r="R488" i="5"/>
  <c r="J488" i="5"/>
  <c r="I488" i="5"/>
  <c r="H488" i="5"/>
  <c r="G488" i="5"/>
  <c r="F488" i="5"/>
  <c r="AD487" i="5"/>
  <c r="AC487" i="5"/>
  <c r="X487" i="5"/>
  <c r="T487" i="5"/>
  <c r="S487" i="5"/>
  <c r="R487" i="5"/>
  <c r="J487" i="5"/>
  <c r="I487" i="5"/>
  <c r="H487" i="5"/>
  <c r="G487" i="5"/>
  <c r="F487" i="5"/>
  <c r="AD486" i="5"/>
  <c r="AC486" i="5"/>
  <c r="X486" i="5"/>
  <c r="T486" i="5"/>
  <c r="S486" i="5"/>
  <c r="R486" i="5"/>
  <c r="J486" i="5"/>
  <c r="I486" i="5"/>
  <c r="H486" i="5"/>
  <c r="G486" i="5"/>
  <c r="F486" i="5"/>
  <c r="AD485" i="5"/>
  <c r="AC485" i="5"/>
  <c r="X485" i="5"/>
  <c r="T485" i="5"/>
  <c r="S485" i="5"/>
  <c r="R485" i="5"/>
  <c r="J485" i="5"/>
  <c r="I485" i="5"/>
  <c r="H485" i="5"/>
  <c r="G485" i="5"/>
  <c r="F485" i="5"/>
  <c r="AD484" i="5"/>
  <c r="AC484" i="5"/>
  <c r="X484" i="5"/>
  <c r="T484" i="5"/>
  <c r="S484" i="5"/>
  <c r="R484" i="5"/>
  <c r="J484" i="5"/>
  <c r="I484" i="5"/>
  <c r="H484" i="5"/>
  <c r="G484" i="5"/>
  <c r="F484" i="5"/>
  <c r="AD483" i="5"/>
  <c r="AC483" i="5"/>
  <c r="X483" i="5"/>
  <c r="T483" i="5"/>
  <c r="S483" i="5"/>
  <c r="R483" i="5"/>
  <c r="J483" i="5"/>
  <c r="I483" i="5"/>
  <c r="H483" i="5"/>
  <c r="G483" i="5"/>
  <c r="F483" i="5"/>
  <c r="AD482" i="5"/>
  <c r="AC482" i="5"/>
  <c r="X482" i="5"/>
  <c r="T482" i="5"/>
  <c r="S482" i="5"/>
  <c r="R482" i="5"/>
  <c r="J482" i="5"/>
  <c r="I482" i="5"/>
  <c r="H482" i="5"/>
  <c r="G482" i="5"/>
  <c r="F482" i="5"/>
  <c r="AD481" i="5"/>
  <c r="AC481" i="5"/>
  <c r="X481" i="5"/>
  <c r="T481" i="5"/>
  <c r="S481" i="5"/>
  <c r="R481" i="5"/>
  <c r="J481" i="5"/>
  <c r="I481" i="5"/>
  <c r="H481" i="5"/>
  <c r="G481" i="5"/>
  <c r="F481" i="5"/>
  <c r="AD480" i="5"/>
  <c r="AC480" i="5"/>
  <c r="X480" i="5"/>
  <c r="T480" i="5"/>
  <c r="S480" i="5"/>
  <c r="R480" i="5"/>
  <c r="J480" i="5"/>
  <c r="I480" i="5"/>
  <c r="H480" i="5"/>
  <c r="G480" i="5"/>
  <c r="F480" i="5"/>
  <c r="AD479" i="5"/>
  <c r="AC479" i="5"/>
  <c r="X479" i="5"/>
  <c r="T479" i="5"/>
  <c r="S479" i="5"/>
  <c r="R479" i="5"/>
  <c r="J479" i="5"/>
  <c r="I479" i="5"/>
  <c r="H479" i="5"/>
  <c r="G479" i="5"/>
  <c r="F479" i="5"/>
  <c r="AD478" i="5"/>
  <c r="AC478" i="5"/>
  <c r="X478" i="5"/>
  <c r="T478" i="5"/>
  <c r="S478" i="5"/>
  <c r="R478" i="5"/>
  <c r="J478" i="5"/>
  <c r="I478" i="5"/>
  <c r="H478" i="5"/>
  <c r="G478" i="5"/>
  <c r="F478" i="5"/>
  <c r="AD477" i="5"/>
  <c r="AC477" i="5"/>
  <c r="X477" i="5"/>
  <c r="T477" i="5"/>
  <c r="S477" i="5"/>
  <c r="R477" i="5"/>
  <c r="J477" i="5"/>
  <c r="I477" i="5"/>
  <c r="H477" i="5"/>
  <c r="G477" i="5"/>
  <c r="F477" i="5"/>
  <c r="AD476" i="5"/>
  <c r="AC476" i="5"/>
  <c r="X476" i="5"/>
  <c r="T476" i="5"/>
  <c r="S476" i="5"/>
  <c r="R476" i="5"/>
  <c r="J476" i="5"/>
  <c r="I476" i="5"/>
  <c r="H476" i="5"/>
  <c r="G476" i="5"/>
  <c r="F476" i="5"/>
  <c r="AD475" i="5"/>
  <c r="AC475" i="5"/>
  <c r="X475" i="5"/>
  <c r="T475" i="5"/>
  <c r="S475" i="5"/>
  <c r="R475" i="5"/>
  <c r="J475" i="5"/>
  <c r="I475" i="5"/>
  <c r="H475" i="5"/>
  <c r="G475" i="5"/>
  <c r="F475" i="5"/>
  <c r="AD474" i="5"/>
  <c r="AC474" i="5"/>
  <c r="X474" i="5"/>
  <c r="T474" i="5"/>
  <c r="S474" i="5"/>
  <c r="R474" i="5"/>
  <c r="J474" i="5"/>
  <c r="I474" i="5"/>
  <c r="H474" i="5"/>
  <c r="G474" i="5"/>
  <c r="F474" i="5"/>
  <c r="AD473" i="5"/>
  <c r="AC473" i="5"/>
  <c r="X473" i="5"/>
  <c r="T473" i="5"/>
  <c r="S473" i="5"/>
  <c r="R473" i="5"/>
  <c r="J473" i="5"/>
  <c r="I473" i="5"/>
  <c r="H473" i="5"/>
  <c r="G473" i="5"/>
  <c r="F473" i="5"/>
  <c r="AD472" i="5"/>
  <c r="AC472" i="5"/>
  <c r="X472" i="5"/>
  <c r="T472" i="5"/>
  <c r="S472" i="5"/>
  <c r="R472" i="5"/>
  <c r="J472" i="5"/>
  <c r="I472" i="5"/>
  <c r="H472" i="5"/>
  <c r="G472" i="5"/>
  <c r="F472" i="5"/>
  <c r="AD471" i="5"/>
  <c r="AC471" i="5"/>
  <c r="X471" i="5"/>
  <c r="T471" i="5"/>
  <c r="S471" i="5"/>
  <c r="R471" i="5"/>
  <c r="J471" i="5"/>
  <c r="I471" i="5"/>
  <c r="H471" i="5"/>
  <c r="G471" i="5"/>
  <c r="F471" i="5"/>
  <c r="AD470" i="5"/>
  <c r="AC470" i="5"/>
  <c r="X470" i="5"/>
  <c r="T470" i="5"/>
  <c r="S470" i="5"/>
  <c r="R470" i="5"/>
  <c r="J470" i="5"/>
  <c r="I470" i="5"/>
  <c r="H470" i="5"/>
  <c r="G470" i="5"/>
  <c r="F470" i="5"/>
  <c r="AD469" i="5"/>
  <c r="AC469" i="5"/>
  <c r="X469" i="5"/>
  <c r="T469" i="5"/>
  <c r="S469" i="5"/>
  <c r="R469" i="5"/>
  <c r="J469" i="5"/>
  <c r="I469" i="5"/>
  <c r="H469" i="5"/>
  <c r="G469" i="5"/>
  <c r="F469" i="5"/>
  <c r="AD468" i="5"/>
  <c r="AC468" i="5"/>
  <c r="X468" i="5"/>
  <c r="T468" i="5"/>
  <c r="S468" i="5"/>
  <c r="R468" i="5"/>
  <c r="J468" i="5"/>
  <c r="I468" i="5"/>
  <c r="H468" i="5"/>
  <c r="G468" i="5"/>
  <c r="F468" i="5"/>
  <c r="AD467" i="5"/>
  <c r="AC467" i="5"/>
  <c r="X467" i="5"/>
  <c r="T467" i="5"/>
  <c r="S467" i="5"/>
  <c r="R467" i="5"/>
  <c r="J467" i="5"/>
  <c r="I467" i="5"/>
  <c r="H467" i="5"/>
  <c r="G467" i="5"/>
  <c r="F467" i="5"/>
  <c r="AD466" i="5"/>
  <c r="AC466" i="5"/>
  <c r="X466" i="5"/>
  <c r="T466" i="5"/>
  <c r="S466" i="5"/>
  <c r="R466" i="5"/>
  <c r="J466" i="5"/>
  <c r="I466" i="5"/>
  <c r="H466" i="5"/>
  <c r="G466" i="5"/>
  <c r="F466" i="5"/>
  <c r="AD465" i="5"/>
  <c r="AC465" i="5"/>
  <c r="X465" i="5"/>
  <c r="T465" i="5"/>
  <c r="S465" i="5"/>
  <c r="R465" i="5"/>
  <c r="J465" i="5"/>
  <c r="I465" i="5"/>
  <c r="H465" i="5"/>
  <c r="G465" i="5"/>
  <c r="F465" i="5"/>
  <c r="AD464" i="5"/>
  <c r="AC464" i="5"/>
  <c r="X464" i="5"/>
  <c r="T464" i="5"/>
  <c r="S464" i="5"/>
  <c r="R464" i="5"/>
  <c r="J464" i="5"/>
  <c r="I464" i="5"/>
  <c r="H464" i="5"/>
  <c r="G464" i="5"/>
  <c r="F464" i="5"/>
  <c r="AD463" i="5"/>
  <c r="AC463" i="5"/>
  <c r="X463" i="5"/>
  <c r="T463" i="5"/>
  <c r="S463" i="5"/>
  <c r="R463" i="5"/>
  <c r="J463" i="5"/>
  <c r="I463" i="5"/>
  <c r="H463" i="5"/>
  <c r="G463" i="5"/>
  <c r="F463" i="5"/>
  <c r="AD462" i="5"/>
  <c r="AC462" i="5"/>
  <c r="X462" i="5"/>
  <c r="T462" i="5"/>
  <c r="S462" i="5"/>
  <c r="R462" i="5"/>
  <c r="J462" i="5"/>
  <c r="I462" i="5"/>
  <c r="H462" i="5"/>
  <c r="G462" i="5"/>
  <c r="F462" i="5"/>
  <c r="AD461" i="5"/>
  <c r="AC461" i="5"/>
  <c r="X461" i="5"/>
  <c r="T461" i="5"/>
  <c r="S461" i="5"/>
  <c r="R461" i="5"/>
  <c r="J461" i="5"/>
  <c r="I461" i="5"/>
  <c r="H461" i="5"/>
  <c r="G461" i="5"/>
  <c r="F461" i="5"/>
  <c r="AD460" i="5"/>
  <c r="AC460" i="5"/>
  <c r="X460" i="5"/>
  <c r="T460" i="5"/>
  <c r="S460" i="5"/>
  <c r="R460" i="5"/>
  <c r="J460" i="5"/>
  <c r="I460" i="5"/>
  <c r="H460" i="5"/>
  <c r="G460" i="5"/>
  <c r="F460" i="5"/>
  <c r="AD459" i="5"/>
  <c r="AC459" i="5"/>
  <c r="X459" i="5"/>
  <c r="T459" i="5"/>
  <c r="S459" i="5"/>
  <c r="R459" i="5"/>
  <c r="J459" i="5"/>
  <c r="I459" i="5"/>
  <c r="H459" i="5"/>
  <c r="G459" i="5"/>
  <c r="F459" i="5"/>
  <c r="AD458" i="5"/>
  <c r="AC458" i="5"/>
  <c r="X458" i="5"/>
  <c r="T458" i="5"/>
  <c r="S458" i="5"/>
  <c r="R458" i="5"/>
  <c r="J458" i="5"/>
  <c r="I458" i="5"/>
  <c r="H458" i="5"/>
  <c r="G458" i="5"/>
  <c r="F458" i="5"/>
  <c r="AD457" i="5"/>
  <c r="AC457" i="5"/>
  <c r="X457" i="5"/>
  <c r="T457" i="5"/>
  <c r="S457" i="5"/>
  <c r="R457" i="5"/>
  <c r="J457" i="5"/>
  <c r="I457" i="5"/>
  <c r="H457" i="5"/>
  <c r="G457" i="5"/>
  <c r="F457" i="5"/>
  <c r="AD456" i="5"/>
  <c r="AC456" i="5"/>
  <c r="X456" i="5"/>
  <c r="T456" i="5"/>
  <c r="S456" i="5"/>
  <c r="R456" i="5"/>
  <c r="J456" i="5"/>
  <c r="I456" i="5"/>
  <c r="H456" i="5"/>
  <c r="G456" i="5"/>
  <c r="F456" i="5"/>
  <c r="AD455" i="5"/>
  <c r="AC455" i="5"/>
  <c r="X455" i="5"/>
  <c r="T455" i="5"/>
  <c r="S455" i="5"/>
  <c r="R455" i="5"/>
  <c r="J455" i="5"/>
  <c r="I455" i="5"/>
  <c r="H455" i="5"/>
  <c r="G455" i="5"/>
  <c r="F455" i="5"/>
  <c r="AD454" i="5"/>
  <c r="AC454" i="5"/>
  <c r="X454" i="5"/>
  <c r="T454" i="5"/>
  <c r="S454" i="5"/>
  <c r="R454" i="5"/>
  <c r="J454" i="5"/>
  <c r="I454" i="5"/>
  <c r="H454" i="5"/>
  <c r="G454" i="5"/>
  <c r="F454" i="5"/>
  <c r="AD453" i="5"/>
  <c r="AC453" i="5"/>
  <c r="X453" i="5"/>
  <c r="T453" i="5"/>
  <c r="S453" i="5"/>
  <c r="R453" i="5"/>
  <c r="J453" i="5"/>
  <c r="I453" i="5"/>
  <c r="H453" i="5"/>
  <c r="G453" i="5"/>
  <c r="F453" i="5"/>
  <c r="AD452" i="5"/>
  <c r="AC452" i="5"/>
  <c r="X452" i="5"/>
  <c r="T452" i="5"/>
  <c r="S452" i="5"/>
  <c r="R452" i="5"/>
  <c r="J452" i="5"/>
  <c r="I452" i="5"/>
  <c r="H452" i="5"/>
  <c r="G452" i="5"/>
  <c r="F452" i="5"/>
  <c r="AD451" i="5"/>
  <c r="AC451" i="5"/>
  <c r="X451" i="5"/>
  <c r="T451" i="5"/>
  <c r="S451" i="5"/>
  <c r="R451" i="5"/>
  <c r="J451" i="5"/>
  <c r="I451" i="5"/>
  <c r="H451" i="5"/>
  <c r="G451" i="5"/>
  <c r="F451" i="5"/>
  <c r="AD450" i="5"/>
  <c r="AC450" i="5"/>
  <c r="X450" i="5"/>
  <c r="T450" i="5"/>
  <c r="S450" i="5"/>
  <c r="R450" i="5"/>
  <c r="J450" i="5"/>
  <c r="I450" i="5"/>
  <c r="H450" i="5"/>
  <c r="G450" i="5"/>
  <c r="F450" i="5"/>
  <c r="AD449" i="5"/>
  <c r="AC449" i="5"/>
  <c r="X449" i="5"/>
  <c r="T449" i="5"/>
  <c r="S449" i="5"/>
  <c r="R449" i="5"/>
  <c r="J449" i="5"/>
  <c r="I449" i="5"/>
  <c r="H449" i="5"/>
  <c r="G449" i="5"/>
  <c r="F449" i="5"/>
  <c r="AD448" i="5"/>
  <c r="AC448" i="5"/>
  <c r="X448" i="5"/>
  <c r="T448" i="5"/>
  <c r="S448" i="5"/>
  <c r="R448" i="5"/>
  <c r="J448" i="5"/>
  <c r="I448" i="5"/>
  <c r="H448" i="5"/>
  <c r="G448" i="5"/>
  <c r="F448" i="5"/>
  <c r="AD447" i="5"/>
  <c r="AC447" i="5"/>
  <c r="X447" i="5"/>
  <c r="T447" i="5"/>
  <c r="S447" i="5"/>
  <c r="R447" i="5"/>
  <c r="J447" i="5"/>
  <c r="I447" i="5"/>
  <c r="H447" i="5"/>
  <c r="G447" i="5"/>
  <c r="F447" i="5"/>
  <c r="AD446" i="5"/>
  <c r="AC446" i="5"/>
  <c r="X446" i="5"/>
  <c r="T446" i="5"/>
  <c r="S446" i="5"/>
  <c r="R446" i="5"/>
  <c r="J446" i="5"/>
  <c r="I446" i="5"/>
  <c r="H446" i="5"/>
  <c r="G446" i="5"/>
  <c r="F446" i="5"/>
  <c r="AD445" i="5"/>
  <c r="AC445" i="5"/>
  <c r="X445" i="5"/>
  <c r="T445" i="5"/>
  <c r="S445" i="5"/>
  <c r="R445" i="5"/>
  <c r="J445" i="5"/>
  <c r="I445" i="5"/>
  <c r="H445" i="5"/>
  <c r="G445" i="5"/>
  <c r="F445" i="5"/>
  <c r="AD444" i="5"/>
  <c r="AC444" i="5"/>
  <c r="X444" i="5"/>
  <c r="T444" i="5"/>
  <c r="S444" i="5"/>
  <c r="R444" i="5"/>
  <c r="J444" i="5"/>
  <c r="I444" i="5"/>
  <c r="H444" i="5"/>
  <c r="G444" i="5"/>
  <c r="F444" i="5"/>
  <c r="AD443" i="5"/>
  <c r="AC443" i="5"/>
  <c r="X443" i="5"/>
  <c r="T443" i="5"/>
  <c r="S443" i="5"/>
  <c r="R443" i="5"/>
  <c r="J443" i="5"/>
  <c r="I443" i="5"/>
  <c r="H443" i="5"/>
  <c r="G443" i="5"/>
  <c r="F443" i="5"/>
  <c r="AD442" i="5"/>
  <c r="AC442" i="5"/>
  <c r="X442" i="5"/>
  <c r="T442" i="5"/>
  <c r="S442" i="5"/>
  <c r="R442" i="5"/>
  <c r="J442" i="5"/>
  <c r="I442" i="5"/>
  <c r="H442" i="5"/>
  <c r="G442" i="5"/>
  <c r="F442" i="5"/>
  <c r="AD441" i="5"/>
  <c r="AC441" i="5"/>
  <c r="X441" i="5"/>
  <c r="T441" i="5"/>
  <c r="S441" i="5"/>
  <c r="R441" i="5"/>
  <c r="J441" i="5"/>
  <c r="I441" i="5"/>
  <c r="H441" i="5"/>
  <c r="G441" i="5"/>
  <c r="F441" i="5"/>
  <c r="AD440" i="5"/>
  <c r="AC440" i="5"/>
  <c r="X440" i="5"/>
  <c r="T440" i="5"/>
  <c r="S440" i="5"/>
  <c r="R440" i="5"/>
  <c r="J440" i="5"/>
  <c r="I440" i="5"/>
  <c r="H440" i="5"/>
  <c r="G440" i="5"/>
  <c r="F440" i="5"/>
  <c r="AD439" i="5"/>
  <c r="AC439" i="5"/>
  <c r="X439" i="5"/>
  <c r="T439" i="5"/>
  <c r="S439" i="5"/>
  <c r="R439" i="5"/>
  <c r="J439" i="5"/>
  <c r="I439" i="5"/>
  <c r="H439" i="5"/>
  <c r="G439" i="5"/>
  <c r="F439" i="5"/>
  <c r="AD438" i="5"/>
  <c r="AC438" i="5"/>
  <c r="X438" i="5"/>
  <c r="T438" i="5"/>
  <c r="S438" i="5"/>
  <c r="R438" i="5"/>
  <c r="J438" i="5"/>
  <c r="I438" i="5"/>
  <c r="H438" i="5"/>
  <c r="G438" i="5"/>
  <c r="F438" i="5"/>
  <c r="AD437" i="5"/>
  <c r="AC437" i="5"/>
  <c r="X437" i="5"/>
  <c r="T437" i="5"/>
  <c r="S437" i="5"/>
  <c r="R437" i="5"/>
  <c r="J437" i="5"/>
  <c r="I437" i="5"/>
  <c r="H437" i="5"/>
  <c r="G437" i="5"/>
  <c r="F437" i="5"/>
  <c r="AD436" i="5"/>
  <c r="AC436" i="5"/>
  <c r="X436" i="5"/>
  <c r="T436" i="5"/>
  <c r="S436" i="5"/>
  <c r="R436" i="5"/>
  <c r="J436" i="5"/>
  <c r="I436" i="5"/>
  <c r="H436" i="5"/>
  <c r="G436" i="5"/>
  <c r="F436" i="5"/>
  <c r="AD435" i="5"/>
  <c r="AC435" i="5"/>
  <c r="X435" i="5"/>
  <c r="T435" i="5"/>
  <c r="S435" i="5"/>
  <c r="R435" i="5"/>
  <c r="J435" i="5"/>
  <c r="I435" i="5"/>
  <c r="H435" i="5"/>
  <c r="G435" i="5"/>
  <c r="F435" i="5"/>
  <c r="AD434" i="5"/>
  <c r="AC434" i="5"/>
  <c r="X434" i="5"/>
  <c r="T434" i="5"/>
  <c r="S434" i="5"/>
  <c r="R434" i="5"/>
  <c r="J434" i="5"/>
  <c r="I434" i="5"/>
  <c r="H434" i="5"/>
  <c r="G434" i="5"/>
  <c r="F434" i="5"/>
  <c r="AD433" i="5"/>
  <c r="AC433" i="5"/>
  <c r="X433" i="5"/>
  <c r="T433" i="5"/>
  <c r="S433" i="5"/>
  <c r="R433" i="5"/>
  <c r="J433" i="5"/>
  <c r="I433" i="5"/>
  <c r="H433" i="5"/>
  <c r="G433" i="5"/>
  <c r="F433" i="5"/>
  <c r="AD432" i="5"/>
  <c r="AC432" i="5"/>
  <c r="X432" i="5"/>
  <c r="T432" i="5"/>
  <c r="S432" i="5"/>
  <c r="R432" i="5"/>
  <c r="J432" i="5"/>
  <c r="I432" i="5"/>
  <c r="H432" i="5"/>
  <c r="G432" i="5"/>
  <c r="F432" i="5"/>
  <c r="AD431" i="5"/>
  <c r="AC431" i="5"/>
  <c r="X431" i="5"/>
  <c r="T431" i="5"/>
  <c r="S431" i="5"/>
  <c r="R431" i="5"/>
  <c r="J431" i="5"/>
  <c r="I431" i="5"/>
  <c r="H431" i="5"/>
  <c r="G431" i="5"/>
  <c r="F431" i="5"/>
  <c r="AD430" i="5"/>
  <c r="AC430" i="5"/>
  <c r="X430" i="5"/>
  <c r="T430" i="5"/>
  <c r="S430" i="5"/>
  <c r="R430" i="5"/>
  <c r="J430" i="5"/>
  <c r="I430" i="5"/>
  <c r="H430" i="5"/>
  <c r="G430" i="5"/>
  <c r="F430" i="5"/>
  <c r="AD429" i="5"/>
  <c r="AC429" i="5"/>
  <c r="X429" i="5"/>
  <c r="T429" i="5"/>
  <c r="S429" i="5"/>
  <c r="R429" i="5"/>
  <c r="J429" i="5"/>
  <c r="I429" i="5"/>
  <c r="H429" i="5"/>
  <c r="G429" i="5"/>
  <c r="F429" i="5"/>
  <c r="AD428" i="5"/>
  <c r="AC428" i="5"/>
  <c r="X428" i="5"/>
  <c r="T428" i="5"/>
  <c r="S428" i="5"/>
  <c r="R428" i="5"/>
  <c r="J428" i="5"/>
  <c r="I428" i="5"/>
  <c r="H428" i="5"/>
  <c r="G428" i="5"/>
  <c r="F428" i="5"/>
  <c r="AD427" i="5"/>
  <c r="AC427" i="5"/>
  <c r="X427" i="5"/>
  <c r="T427" i="5"/>
  <c r="S427" i="5"/>
  <c r="R427" i="5"/>
  <c r="J427" i="5"/>
  <c r="I427" i="5"/>
  <c r="H427" i="5"/>
  <c r="G427" i="5"/>
  <c r="F427" i="5"/>
  <c r="AD426" i="5"/>
  <c r="AC426" i="5"/>
  <c r="X426" i="5"/>
  <c r="T426" i="5"/>
  <c r="S426" i="5"/>
  <c r="R426" i="5"/>
  <c r="J426" i="5"/>
  <c r="I426" i="5"/>
  <c r="H426" i="5"/>
  <c r="G426" i="5"/>
  <c r="F426" i="5"/>
  <c r="AD425" i="5"/>
  <c r="AC425" i="5"/>
  <c r="X425" i="5"/>
  <c r="T425" i="5"/>
  <c r="S425" i="5"/>
  <c r="R425" i="5"/>
  <c r="J425" i="5"/>
  <c r="I425" i="5"/>
  <c r="H425" i="5"/>
  <c r="G425" i="5"/>
  <c r="F425" i="5"/>
  <c r="AD424" i="5"/>
  <c r="AC424" i="5"/>
  <c r="X424" i="5"/>
  <c r="T424" i="5"/>
  <c r="S424" i="5"/>
  <c r="R424" i="5"/>
  <c r="J424" i="5"/>
  <c r="I424" i="5"/>
  <c r="H424" i="5"/>
  <c r="G424" i="5"/>
  <c r="F424" i="5"/>
  <c r="AD423" i="5"/>
  <c r="AC423" i="5"/>
  <c r="X423" i="5"/>
  <c r="T423" i="5"/>
  <c r="S423" i="5"/>
  <c r="R423" i="5"/>
  <c r="J423" i="5"/>
  <c r="I423" i="5"/>
  <c r="H423" i="5"/>
  <c r="G423" i="5"/>
  <c r="F423" i="5"/>
  <c r="AD422" i="5"/>
  <c r="AC422" i="5"/>
  <c r="X422" i="5"/>
  <c r="T422" i="5"/>
  <c r="S422" i="5"/>
  <c r="R422" i="5"/>
  <c r="J422" i="5"/>
  <c r="I422" i="5"/>
  <c r="H422" i="5"/>
  <c r="G422" i="5"/>
  <c r="F422" i="5"/>
  <c r="AD421" i="5"/>
  <c r="AC421" i="5"/>
  <c r="X421" i="5"/>
  <c r="T421" i="5"/>
  <c r="S421" i="5"/>
  <c r="R421" i="5"/>
  <c r="J421" i="5"/>
  <c r="I421" i="5"/>
  <c r="H421" i="5"/>
  <c r="G421" i="5"/>
  <c r="F421" i="5"/>
  <c r="AD420" i="5"/>
  <c r="AC420" i="5"/>
  <c r="X420" i="5"/>
  <c r="T420" i="5"/>
  <c r="S420" i="5"/>
  <c r="R420" i="5"/>
  <c r="J420" i="5"/>
  <c r="I420" i="5"/>
  <c r="H420" i="5"/>
  <c r="G420" i="5"/>
  <c r="F420" i="5"/>
  <c r="AD419" i="5"/>
  <c r="AC419" i="5"/>
  <c r="X419" i="5"/>
  <c r="T419" i="5"/>
  <c r="S419" i="5"/>
  <c r="R419" i="5"/>
  <c r="J419" i="5"/>
  <c r="I419" i="5"/>
  <c r="H419" i="5"/>
  <c r="G419" i="5"/>
  <c r="F419" i="5"/>
  <c r="AD418" i="5"/>
  <c r="AC418" i="5"/>
  <c r="X418" i="5"/>
  <c r="T418" i="5"/>
  <c r="S418" i="5"/>
  <c r="R418" i="5"/>
  <c r="J418" i="5"/>
  <c r="I418" i="5"/>
  <c r="H418" i="5"/>
  <c r="G418" i="5"/>
  <c r="F418" i="5"/>
  <c r="AD417" i="5"/>
  <c r="AC417" i="5"/>
  <c r="X417" i="5"/>
  <c r="T417" i="5"/>
  <c r="S417" i="5"/>
  <c r="R417" i="5"/>
  <c r="J417" i="5"/>
  <c r="I417" i="5"/>
  <c r="H417" i="5"/>
  <c r="G417" i="5"/>
  <c r="F417" i="5"/>
  <c r="AD416" i="5"/>
  <c r="AC416" i="5"/>
  <c r="X416" i="5"/>
  <c r="T416" i="5"/>
  <c r="S416" i="5"/>
  <c r="R416" i="5"/>
  <c r="J416" i="5"/>
  <c r="I416" i="5"/>
  <c r="H416" i="5"/>
  <c r="G416" i="5"/>
  <c r="F416" i="5"/>
  <c r="AD415" i="5"/>
  <c r="AC415" i="5"/>
  <c r="X415" i="5"/>
  <c r="T415" i="5"/>
  <c r="S415" i="5"/>
  <c r="R415" i="5"/>
  <c r="J415" i="5"/>
  <c r="I415" i="5"/>
  <c r="H415" i="5"/>
  <c r="G415" i="5"/>
  <c r="F415" i="5"/>
  <c r="AD414" i="5"/>
  <c r="AC414" i="5"/>
  <c r="X414" i="5"/>
  <c r="T414" i="5"/>
  <c r="S414" i="5"/>
  <c r="R414" i="5"/>
  <c r="J414" i="5"/>
  <c r="I414" i="5"/>
  <c r="H414" i="5"/>
  <c r="G414" i="5"/>
  <c r="F414" i="5"/>
  <c r="AD413" i="5"/>
  <c r="AC413" i="5"/>
  <c r="X413" i="5"/>
  <c r="T413" i="5"/>
  <c r="S413" i="5"/>
  <c r="R413" i="5"/>
  <c r="J413" i="5"/>
  <c r="I413" i="5"/>
  <c r="H413" i="5"/>
  <c r="G413" i="5"/>
  <c r="F413" i="5"/>
  <c r="AD412" i="5"/>
  <c r="AC412" i="5"/>
  <c r="X412" i="5"/>
  <c r="T412" i="5"/>
  <c r="S412" i="5"/>
  <c r="R412" i="5"/>
  <c r="J412" i="5"/>
  <c r="I412" i="5"/>
  <c r="H412" i="5"/>
  <c r="G412" i="5"/>
  <c r="F412" i="5"/>
  <c r="AD411" i="5"/>
  <c r="AC411" i="5"/>
  <c r="X411" i="5"/>
  <c r="T411" i="5"/>
  <c r="S411" i="5"/>
  <c r="R411" i="5"/>
  <c r="J411" i="5"/>
  <c r="I411" i="5"/>
  <c r="H411" i="5"/>
  <c r="G411" i="5"/>
  <c r="F411" i="5"/>
  <c r="AD410" i="5"/>
  <c r="AC410" i="5"/>
  <c r="X410" i="5"/>
  <c r="T410" i="5"/>
  <c r="S410" i="5"/>
  <c r="R410" i="5"/>
  <c r="J410" i="5"/>
  <c r="I410" i="5"/>
  <c r="H410" i="5"/>
  <c r="G410" i="5"/>
  <c r="F410" i="5"/>
  <c r="AD409" i="5"/>
  <c r="AC409" i="5"/>
  <c r="X409" i="5"/>
  <c r="T409" i="5"/>
  <c r="S409" i="5"/>
  <c r="R409" i="5"/>
  <c r="J409" i="5"/>
  <c r="I409" i="5"/>
  <c r="H409" i="5"/>
  <c r="G409" i="5"/>
  <c r="F409" i="5"/>
  <c r="AD408" i="5"/>
  <c r="AC408" i="5"/>
  <c r="X408" i="5"/>
  <c r="T408" i="5"/>
  <c r="S408" i="5"/>
  <c r="R408" i="5"/>
  <c r="J408" i="5"/>
  <c r="I408" i="5"/>
  <c r="H408" i="5"/>
  <c r="G408" i="5"/>
  <c r="F408" i="5"/>
  <c r="AD407" i="5"/>
  <c r="AC407" i="5"/>
  <c r="X407" i="5"/>
  <c r="T407" i="5"/>
  <c r="S407" i="5"/>
  <c r="R407" i="5"/>
  <c r="J407" i="5"/>
  <c r="I407" i="5"/>
  <c r="H407" i="5"/>
  <c r="G407" i="5"/>
  <c r="F407" i="5"/>
  <c r="AD406" i="5"/>
  <c r="AC406" i="5"/>
  <c r="X406" i="5"/>
  <c r="T406" i="5"/>
  <c r="S406" i="5"/>
  <c r="R406" i="5"/>
  <c r="J406" i="5"/>
  <c r="I406" i="5"/>
  <c r="H406" i="5"/>
  <c r="G406" i="5"/>
  <c r="F406" i="5"/>
  <c r="AD405" i="5"/>
  <c r="AC405" i="5"/>
  <c r="X405" i="5"/>
  <c r="T405" i="5"/>
  <c r="S405" i="5"/>
  <c r="R405" i="5"/>
  <c r="J405" i="5"/>
  <c r="I405" i="5"/>
  <c r="H405" i="5"/>
  <c r="G405" i="5"/>
  <c r="F405" i="5"/>
  <c r="AD404" i="5"/>
  <c r="AC404" i="5"/>
  <c r="X404" i="5"/>
  <c r="T404" i="5"/>
  <c r="S404" i="5"/>
  <c r="R404" i="5"/>
  <c r="J404" i="5"/>
  <c r="I404" i="5"/>
  <c r="H404" i="5"/>
  <c r="G404" i="5"/>
  <c r="F404" i="5"/>
  <c r="AD403" i="5"/>
  <c r="AC403" i="5"/>
  <c r="X403" i="5"/>
  <c r="T403" i="5"/>
  <c r="S403" i="5"/>
  <c r="R403" i="5"/>
  <c r="J403" i="5"/>
  <c r="I403" i="5"/>
  <c r="H403" i="5"/>
  <c r="G403" i="5"/>
  <c r="F403" i="5"/>
  <c r="AD402" i="5"/>
  <c r="AC402" i="5"/>
  <c r="X402" i="5"/>
  <c r="T402" i="5"/>
  <c r="S402" i="5"/>
  <c r="R402" i="5"/>
  <c r="J402" i="5"/>
  <c r="I402" i="5"/>
  <c r="H402" i="5"/>
  <c r="G402" i="5"/>
  <c r="F402" i="5"/>
  <c r="AD401" i="5"/>
  <c r="AC401" i="5"/>
  <c r="X401" i="5"/>
  <c r="T401" i="5"/>
  <c r="S401" i="5"/>
  <c r="R401" i="5"/>
  <c r="J401" i="5"/>
  <c r="I401" i="5"/>
  <c r="H401" i="5"/>
  <c r="G401" i="5"/>
  <c r="F401" i="5"/>
  <c r="AD400" i="5"/>
  <c r="AC400" i="5"/>
  <c r="X400" i="5"/>
  <c r="T400" i="5"/>
  <c r="S400" i="5"/>
  <c r="R400" i="5"/>
  <c r="J400" i="5"/>
  <c r="I400" i="5"/>
  <c r="H400" i="5"/>
  <c r="G400" i="5"/>
  <c r="F400" i="5"/>
  <c r="AD399" i="5"/>
  <c r="AC399" i="5"/>
  <c r="X399" i="5"/>
  <c r="T399" i="5"/>
  <c r="S399" i="5"/>
  <c r="R399" i="5"/>
  <c r="J399" i="5"/>
  <c r="I399" i="5"/>
  <c r="H399" i="5"/>
  <c r="G399" i="5"/>
  <c r="F399" i="5"/>
  <c r="AD398" i="5"/>
  <c r="AC398" i="5"/>
  <c r="X398" i="5"/>
  <c r="T398" i="5"/>
  <c r="S398" i="5"/>
  <c r="R398" i="5"/>
  <c r="J398" i="5"/>
  <c r="I398" i="5"/>
  <c r="H398" i="5"/>
  <c r="G398" i="5"/>
  <c r="F398" i="5"/>
  <c r="AD397" i="5"/>
  <c r="AC397" i="5"/>
  <c r="X397" i="5"/>
  <c r="T397" i="5"/>
  <c r="S397" i="5"/>
  <c r="R397" i="5"/>
  <c r="J397" i="5"/>
  <c r="I397" i="5"/>
  <c r="H397" i="5"/>
  <c r="G397" i="5"/>
  <c r="F397" i="5"/>
  <c r="AD396" i="5"/>
  <c r="AC396" i="5"/>
  <c r="X396" i="5"/>
  <c r="T396" i="5"/>
  <c r="S396" i="5"/>
  <c r="R396" i="5"/>
  <c r="J396" i="5"/>
  <c r="I396" i="5"/>
  <c r="H396" i="5"/>
  <c r="G396" i="5"/>
  <c r="F396" i="5"/>
  <c r="AD395" i="5"/>
  <c r="AC395" i="5"/>
  <c r="X395" i="5"/>
  <c r="T395" i="5"/>
  <c r="S395" i="5"/>
  <c r="R395" i="5"/>
  <c r="J395" i="5"/>
  <c r="I395" i="5"/>
  <c r="H395" i="5"/>
  <c r="G395" i="5"/>
  <c r="F395" i="5"/>
  <c r="AD394" i="5"/>
  <c r="AC394" i="5"/>
  <c r="X394" i="5"/>
  <c r="T394" i="5"/>
  <c r="S394" i="5"/>
  <c r="R394" i="5"/>
  <c r="J394" i="5"/>
  <c r="I394" i="5"/>
  <c r="H394" i="5"/>
  <c r="G394" i="5"/>
  <c r="F394" i="5"/>
  <c r="AD393" i="5"/>
  <c r="AC393" i="5"/>
  <c r="X393" i="5"/>
  <c r="T393" i="5"/>
  <c r="S393" i="5"/>
  <c r="R393" i="5"/>
  <c r="J393" i="5"/>
  <c r="I393" i="5"/>
  <c r="H393" i="5"/>
  <c r="G393" i="5"/>
  <c r="F393" i="5"/>
  <c r="AD392" i="5"/>
  <c r="AC392" i="5"/>
  <c r="X392" i="5"/>
  <c r="T392" i="5"/>
  <c r="S392" i="5"/>
  <c r="R392" i="5"/>
  <c r="J392" i="5"/>
  <c r="I392" i="5"/>
  <c r="H392" i="5"/>
  <c r="G392" i="5"/>
  <c r="F392" i="5"/>
  <c r="AD391" i="5"/>
  <c r="AC391" i="5"/>
  <c r="X391" i="5"/>
  <c r="T391" i="5"/>
  <c r="S391" i="5"/>
  <c r="R391" i="5"/>
  <c r="J391" i="5"/>
  <c r="I391" i="5"/>
  <c r="H391" i="5"/>
  <c r="G391" i="5"/>
  <c r="F391" i="5"/>
  <c r="AD390" i="5"/>
  <c r="AC390" i="5"/>
  <c r="X390" i="5"/>
  <c r="T390" i="5"/>
  <c r="S390" i="5"/>
  <c r="R390" i="5"/>
  <c r="J390" i="5"/>
  <c r="I390" i="5"/>
  <c r="H390" i="5"/>
  <c r="G390" i="5"/>
  <c r="F390" i="5"/>
  <c r="AD389" i="5"/>
  <c r="AC389" i="5"/>
  <c r="X389" i="5"/>
  <c r="T389" i="5"/>
  <c r="S389" i="5"/>
  <c r="R389" i="5"/>
  <c r="J389" i="5"/>
  <c r="I389" i="5"/>
  <c r="H389" i="5"/>
  <c r="G389" i="5"/>
  <c r="F389" i="5"/>
  <c r="AD388" i="5"/>
  <c r="AC388" i="5"/>
  <c r="X388" i="5"/>
  <c r="T388" i="5"/>
  <c r="S388" i="5"/>
  <c r="R388" i="5"/>
  <c r="J388" i="5"/>
  <c r="I388" i="5"/>
  <c r="H388" i="5"/>
  <c r="G388" i="5"/>
  <c r="F388" i="5"/>
  <c r="AD387" i="5"/>
  <c r="AC387" i="5"/>
  <c r="X387" i="5"/>
  <c r="T387" i="5"/>
  <c r="S387" i="5"/>
  <c r="R387" i="5"/>
  <c r="J387" i="5"/>
  <c r="I387" i="5"/>
  <c r="H387" i="5"/>
  <c r="G387" i="5"/>
  <c r="F387" i="5"/>
  <c r="AD386" i="5"/>
  <c r="AC386" i="5"/>
  <c r="X386" i="5"/>
  <c r="T386" i="5"/>
  <c r="S386" i="5"/>
  <c r="R386" i="5"/>
  <c r="J386" i="5"/>
  <c r="I386" i="5"/>
  <c r="H386" i="5"/>
  <c r="G386" i="5"/>
  <c r="F386" i="5"/>
  <c r="AD385" i="5"/>
  <c r="AC385" i="5"/>
  <c r="X385" i="5"/>
  <c r="T385" i="5"/>
  <c r="S385" i="5"/>
  <c r="R385" i="5"/>
  <c r="J385" i="5"/>
  <c r="I385" i="5"/>
  <c r="H385" i="5"/>
  <c r="G385" i="5"/>
  <c r="F385" i="5"/>
  <c r="AD384" i="5"/>
  <c r="AC384" i="5"/>
  <c r="X384" i="5"/>
  <c r="T384" i="5"/>
  <c r="S384" i="5"/>
  <c r="R384" i="5"/>
  <c r="J384" i="5"/>
  <c r="I384" i="5"/>
  <c r="H384" i="5"/>
  <c r="G384" i="5"/>
  <c r="F384" i="5"/>
  <c r="AD383" i="5"/>
  <c r="AC383" i="5"/>
  <c r="X383" i="5"/>
  <c r="T383" i="5"/>
  <c r="S383" i="5"/>
  <c r="R383" i="5"/>
  <c r="J383" i="5"/>
  <c r="I383" i="5"/>
  <c r="H383" i="5"/>
  <c r="G383" i="5"/>
  <c r="F383" i="5"/>
  <c r="AD382" i="5"/>
  <c r="AC382" i="5"/>
  <c r="X382" i="5"/>
  <c r="T382" i="5"/>
  <c r="S382" i="5"/>
  <c r="R382" i="5"/>
  <c r="J382" i="5"/>
  <c r="I382" i="5"/>
  <c r="H382" i="5"/>
  <c r="G382" i="5"/>
  <c r="F382" i="5"/>
  <c r="AD381" i="5"/>
  <c r="AC381" i="5"/>
  <c r="X381" i="5"/>
  <c r="T381" i="5"/>
  <c r="S381" i="5"/>
  <c r="R381" i="5"/>
  <c r="J381" i="5"/>
  <c r="I381" i="5"/>
  <c r="H381" i="5"/>
  <c r="G381" i="5"/>
  <c r="F381" i="5"/>
  <c r="AD380" i="5"/>
  <c r="AC380" i="5"/>
  <c r="X380" i="5"/>
  <c r="T380" i="5"/>
  <c r="S380" i="5"/>
  <c r="R380" i="5"/>
  <c r="J380" i="5"/>
  <c r="I380" i="5"/>
  <c r="H380" i="5"/>
  <c r="G380" i="5"/>
  <c r="F380" i="5"/>
  <c r="AD379" i="5"/>
  <c r="AC379" i="5"/>
  <c r="X379" i="5"/>
  <c r="T379" i="5"/>
  <c r="S379" i="5"/>
  <c r="R379" i="5"/>
  <c r="J379" i="5"/>
  <c r="I379" i="5"/>
  <c r="H379" i="5"/>
  <c r="G379" i="5"/>
  <c r="F379" i="5"/>
  <c r="AD378" i="5"/>
  <c r="AC378" i="5"/>
  <c r="X378" i="5"/>
  <c r="T378" i="5"/>
  <c r="S378" i="5"/>
  <c r="R378" i="5"/>
  <c r="J378" i="5"/>
  <c r="I378" i="5"/>
  <c r="H378" i="5"/>
  <c r="G378" i="5"/>
  <c r="F378" i="5"/>
  <c r="AD377" i="5"/>
  <c r="AC377" i="5"/>
  <c r="X377" i="5"/>
  <c r="T377" i="5"/>
  <c r="S377" i="5"/>
  <c r="R377" i="5"/>
  <c r="J377" i="5"/>
  <c r="I377" i="5"/>
  <c r="H377" i="5"/>
  <c r="G377" i="5"/>
  <c r="F377" i="5"/>
  <c r="AD376" i="5"/>
  <c r="AC376" i="5"/>
  <c r="X376" i="5"/>
  <c r="T376" i="5"/>
  <c r="S376" i="5"/>
  <c r="R376" i="5"/>
  <c r="J376" i="5"/>
  <c r="I376" i="5"/>
  <c r="H376" i="5"/>
  <c r="G376" i="5"/>
  <c r="F376" i="5"/>
  <c r="AD375" i="5"/>
  <c r="AC375" i="5"/>
  <c r="X375" i="5"/>
  <c r="T375" i="5"/>
  <c r="S375" i="5"/>
  <c r="R375" i="5"/>
  <c r="J375" i="5"/>
  <c r="I375" i="5"/>
  <c r="H375" i="5"/>
  <c r="G375" i="5"/>
  <c r="F375" i="5"/>
  <c r="AD374" i="5"/>
  <c r="AC374" i="5"/>
  <c r="X374" i="5"/>
  <c r="T374" i="5"/>
  <c r="S374" i="5"/>
  <c r="R374" i="5"/>
  <c r="J374" i="5"/>
  <c r="I374" i="5"/>
  <c r="H374" i="5"/>
  <c r="G374" i="5"/>
  <c r="F374" i="5"/>
  <c r="AD373" i="5"/>
  <c r="AC373" i="5"/>
  <c r="X373" i="5"/>
  <c r="T373" i="5"/>
  <c r="S373" i="5"/>
  <c r="R373" i="5"/>
  <c r="J373" i="5"/>
  <c r="I373" i="5"/>
  <c r="H373" i="5"/>
  <c r="G373" i="5"/>
  <c r="F373" i="5"/>
  <c r="AD372" i="5"/>
  <c r="AC372" i="5"/>
  <c r="X372" i="5"/>
  <c r="T372" i="5"/>
  <c r="S372" i="5"/>
  <c r="R372" i="5"/>
  <c r="J372" i="5"/>
  <c r="I372" i="5"/>
  <c r="H372" i="5"/>
  <c r="G372" i="5"/>
  <c r="F372" i="5"/>
  <c r="AD371" i="5"/>
  <c r="AC371" i="5"/>
  <c r="X371" i="5"/>
  <c r="T371" i="5"/>
  <c r="S371" i="5"/>
  <c r="R371" i="5"/>
  <c r="J371" i="5"/>
  <c r="I371" i="5"/>
  <c r="H371" i="5"/>
  <c r="G371" i="5"/>
  <c r="F371" i="5"/>
  <c r="AD370" i="5"/>
  <c r="AC370" i="5"/>
  <c r="X370" i="5"/>
  <c r="T370" i="5"/>
  <c r="S370" i="5"/>
  <c r="R370" i="5"/>
  <c r="J370" i="5"/>
  <c r="I370" i="5"/>
  <c r="H370" i="5"/>
  <c r="G370" i="5"/>
  <c r="F370" i="5"/>
  <c r="AD369" i="5"/>
  <c r="AC369" i="5"/>
  <c r="X369" i="5"/>
  <c r="T369" i="5"/>
  <c r="S369" i="5"/>
  <c r="R369" i="5"/>
  <c r="J369" i="5"/>
  <c r="I369" i="5"/>
  <c r="H369" i="5"/>
  <c r="G369" i="5"/>
  <c r="F369" i="5"/>
  <c r="AD368" i="5"/>
  <c r="AC368" i="5"/>
  <c r="X368" i="5"/>
  <c r="T368" i="5"/>
  <c r="S368" i="5"/>
  <c r="R368" i="5"/>
  <c r="J368" i="5"/>
  <c r="I368" i="5"/>
  <c r="H368" i="5"/>
  <c r="G368" i="5"/>
  <c r="F368" i="5"/>
  <c r="AD367" i="5"/>
  <c r="AC367" i="5"/>
  <c r="X367" i="5"/>
  <c r="T367" i="5"/>
  <c r="S367" i="5"/>
  <c r="R367" i="5"/>
  <c r="J367" i="5"/>
  <c r="I367" i="5"/>
  <c r="H367" i="5"/>
  <c r="G367" i="5"/>
  <c r="F367" i="5"/>
  <c r="AD366" i="5"/>
  <c r="AC366" i="5"/>
  <c r="X366" i="5"/>
  <c r="T366" i="5"/>
  <c r="S366" i="5"/>
  <c r="R366" i="5"/>
  <c r="J366" i="5"/>
  <c r="I366" i="5"/>
  <c r="H366" i="5"/>
  <c r="G366" i="5"/>
  <c r="F366" i="5"/>
  <c r="AD365" i="5"/>
  <c r="AC365" i="5"/>
  <c r="X365" i="5"/>
  <c r="T365" i="5"/>
  <c r="S365" i="5"/>
  <c r="R365" i="5"/>
  <c r="J365" i="5"/>
  <c r="I365" i="5"/>
  <c r="H365" i="5"/>
  <c r="G365" i="5"/>
  <c r="F365" i="5"/>
  <c r="AD364" i="5"/>
  <c r="AC364" i="5"/>
  <c r="X364" i="5"/>
  <c r="T364" i="5"/>
  <c r="S364" i="5"/>
  <c r="R364" i="5"/>
  <c r="J364" i="5"/>
  <c r="I364" i="5"/>
  <c r="H364" i="5"/>
  <c r="G364" i="5"/>
  <c r="F364" i="5"/>
  <c r="AD363" i="5"/>
  <c r="AC363" i="5"/>
  <c r="X363" i="5"/>
  <c r="T363" i="5"/>
  <c r="S363" i="5"/>
  <c r="R363" i="5"/>
  <c r="J363" i="5"/>
  <c r="I363" i="5"/>
  <c r="H363" i="5"/>
  <c r="G363" i="5"/>
  <c r="F363" i="5"/>
  <c r="AD362" i="5"/>
  <c r="AC362" i="5"/>
  <c r="X362" i="5"/>
  <c r="T362" i="5"/>
  <c r="S362" i="5"/>
  <c r="R362" i="5"/>
  <c r="J362" i="5"/>
  <c r="I362" i="5"/>
  <c r="H362" i="5"/>
  <c r="G362" i="5"/>
  <c r="F362" i="5"/>
  <c r="AD361" i="5"/>
  <c r="AC361" i="5"/>
  <c r="X361" i="5"/>
  <c r="T361" i="5"/>
  <c r="S361" i="5"/>
  <c r="R361" i="5"/>
  <c r="J361" i="5"/>
  <c r="I361" i="5"/>
  <c r="H361" i="5"/>
  <c r="G361" i="5"/>
  <c r="F361" i="5"/>
  <c r="AD360" i="5"/>
  <c r="AC360" i="5"/>
  <c r="X360" i="5"/>
  <c r="T360" i="5"/>
  <c r="S360" i="5"/>
  <c r="R360" i="5"/>
  <c r="J360" i="5"/>
  <c r="I360" i="5"/>
  <c r="H360" i="5"/>
  <c r="G360" i="5"/>
  <c r="F360" i="5"/>
  <c r="AD359" i="5"/>
  <c r="AC359" i="5"/>
  <c r="X359" i="5"/>
  <c r="T359" i="5"/>
  <c r="S359" i="5"/>
  <c r="R359" i="5"/>
  <c r="J359" i="5"/>
  <c r="I359" i="5"/>
  <c r="H359" i="5"/>
  <c r="G359" i="5"/>
  <c r="F359" i="5"/>
  <c r="AD358" i="5"/>
  <c r="AC358" i="5"/>
  <c r="X358" i="5"/>
  <c r="T358" i="5"/>
  <c r="S358" i="5"/>
  <c r="R358" i="5"/>
  <c r="J358" i="5"/>
  <c r="I358" i="5"/>
  <c r="H358" i="5"/>
  <c r="G358" i="5"/>
  <c r="F358" i="5"/>
  <c r="AD357" i="5"/>
  <c r="AC357" i="5"/>
  <c r="X357" i="5"/>
  <c r="T357" i="5"/>
  <c r="S357" i="5"/>
  <c r="R357" i="5"/>
  <c r="J357" i="5"/>
  <c r="I357" i="5"/>
  <c r="H357" i="5"/>
  <c r="G357" i="5"/>
  <c r="F357" i="5"/>
  <c r="AD356" i="5"/>
  <c r="AC356" i="5"/>
  <c r="X356" i="5"/>
  <c r="T356" i="5"/>
  <c r="S356" i="5"/>
  <c r="R356" i="5"/>
  <c r="J356" i="5"/>
  <c r="I356" i="5"/>
  <c r="H356" i="5"/>
  <c r="G356" i="5"/>
  <c r="F356" i="5"/>
  <c r="AD355" i="5"/>
  <c r="AC355" i="5"/>
  <c r="X355" i="5"/>
  <c r="T355" i="5"/>
  <c r="S355" i="5"/>
  <c r="R355" i="5"/>
  <c r="J355" i="5"/>
  <c r="I355" i="5"/>
  <c r="H355" i="5"/>
  <c r="G355" i="5"/>
  <c r="F355" i="5"/>
  <c r="AD354" i="5"/>
  <c r="AC354" i="5"/>
  <c r="X354" i="5"/>
  <c r="T354" i="5"/>
  <c r="S354" i="5"/>
  <c r="R354" i="5"/>
  <c r="J354" i="5"/>
  <c r="I354" i="5"/>
  <c r="H354" i="5"/>
  <c r="G354" i="5"/>
  <c r="F354" i="5"/>
  <c r="AD353" i="5"/>
  <c r="AC353" i="5"/>
  <c r="X353" i="5"/>
  <c r="T353" i="5"/>
  <c r="S353" i="5"/>
  <c r="R353" i="5"/>
  <c r="J353" i="5"/>
  <c r="I353" i="5"/>
  <c r="H353" i="5"/>
  <c r="G353" i="5"/>
  <c r="F353" i="5"/>
  <c r="AD352" i="5"/>
  <c r="AC352" i="5"/>
  <c r="X352" i="5"/>
  <c r="T352" i="5"/>
  <c r="S352" i="5"/>
  <c r="R352" i="5"/>
  <c r="J352" i="5"/>
  <c r="I352" i="5"/>
  <c r="H352" i="5"/>
  <c r="G352" i="5"/>
  <c r="F352" i="5"/>
  <c r="AD351" i="5"/>
  <c r="AC351" i="5"/>
  <c r="X351" i="5"/>
  <c r="T351" i="5"/>
  <c r="S351" i="5"/>
  <c r="R351" i="5"/>
  <c r="J351" i="5"/>
  <c r="I351" i="5"/>
  <c r="H351" i="5"/>
  <c r="G351" i="5"/>
  <c r="F351" i="5"/>
  <c r="AD350" i="5"/>
  <c r="AC350" i="5"/>
  <c r="X350" i="5"/>
  <c r="T350" i="5"/>
  <c r="S350" i="5"/>
  <c r="R350" i="5"/>
  <c r="J350" i="5"/>
  <c r="I350" i="5"/>
  <c r="H350" i="5"/>
  <c r="G350" i="5"/>
  <c r="F350" i="5"/>
  <c r="AD349" i="5"/>
  <c r="AC349" i="5"/>
  <c r="X349" i="5"/>
  <c r="T349" i="5"/>
  <c r="S349" i="5"/>
  <c r="R349" i="5"/>
  <c r="J349" i="5"/>
  <c r="I349" i="5"/>
  <c r="H349" i="5"/>
  <c r="G349" i="5"/>
  <c r="F349" i="5"/>
  <c r="AD348" i="5"/>
  <c r="AC348" i="5"/>
  <c r="X348" i="5"/>
  <c r="T348" i="5"/>
  <c r="S348" i="5"/>
  <c r="R348" i="5"/>
  <c r="J348" i="5"/>
  <c r="I348" i="5"/>
  <c r="H348" i="5"/>
  <c r="G348" i="5"/>
  <c r="F348" i="5"/>
  <c r="AD347" i="5"/>
  <c r="AC347" i="5"/>
  <c r="X347" i="5"/>
  <c r="T347" i="5"/>
  <c r="S347" i="5"/>
  <c r="R347" i="5"/>
  <c r="J347" i="5"/>
  <c r="I347" i="5"/>
  <c r="H347" i="5"/>
  <c r="G347" i="5"/>
  <c r="F347" i="5"/>
  <c r="AD346" i="5"/>
  <c r="AC346" i="5"/>
  <c r="X346" i="5"/>
  <c r="T346" i="5"/>
  <c r="S346" i="5"/>
  <c r="R346" i="5"/>
  <c r="J346" i="5"/>
  <c r="I346" i="5"/>
  <c r="H346" i="5"/>
  <c r="G346" i="5"/>
  <c r="F346" i="5"/>
  <c r="AD345" i="5"/>
  <c r="AC345" i="5"/>
  <c r="X345" i="5"/>
  <c r="T345" i="5"/>
  <c r="S345" i="5"/>
  <c r="R345" i="5"/>
  <c r="J345" i="5"/>
  <c r="I345" i="5"/>
  <c r="H345" i="5"/>
  <c r="G345" i="5"/>
  <c r="F345" i="5"/>
  <c r="AD344" i="5"/>
  <c r="AC344" i="5"/>
  <c r="X344" i="5"/>
  <c r="T344" i="5"/>
  <c r="S344" i="5"/>
  <c r="R344" i="5"/>
  <c r="J344" i="5"/>
  <c r="I344" i="5"/>
  <c r="H344" i="5"/>
  <c r="G344" i="5"/>
  <c r="F344" i="5"/>
  <c r="AD343" i="5"/>
  <c r="AC343" i="5"/>
  <c r="X343" i="5"/>
  <c r="T343" i="5"/>
  <c r="S343" i="5"/>
  <c r="R343" i="5"/>
  <c r="J343" i="5"/>
  <c r="I343" i="5"/>
  <c r="H343" i="5"/>
  <c r="G343" i="5"/>
  <c r="F343" i="5"/>
  <c r="AD342" i="5"/>
  <c r="AC342" i="5"/>
  <c r="X342" i="5"/>
  <c r="T342" i="5"/>
  <c r="S342" i="5"/>
  <c r="R342" i="5"/>
  <c r="J342" i="5"/>
  <c r="I342" i="5"/>
  <c r="H342" i="5"/>
  <c r="G342" i="5"/>
  <c r="F342" i="5"/>
  <c r="AD341" i="5"/>
  <c r="AC341" i="5"/>
  <c r="X341" i="5"/>
  <c r="T341" i="5"/>
  <c r="S341" i="5"/>
  <c r="R341" i="5"/>
  <c r="J341" i="5"/>
  <c r="I341" i="5"/>
  <c r="H341" i="5"/>
  <c r="G341" i="5"/>
  <c r="F341" i="5"/>
  <c r="AD340" i="5"/>
  <c r="AC340" i="5"/>
  <c r="X340" i="5"/>
  <c r="T340" i="5"/>
  <c r="S340" i="5"/>
  <c r="R340" i="5"/>
  <c r="J340" i="5"/>
  <c r="I340" i="5"/>
  <c r="H340" i="5"/>
  <c r="G340" i="5"/>
  <c r="F340" i="5"/>
  <c r="AD339" i="5"/>
  <c r="AC339" i="5"/>
  <c r="X339" i="5"/>
  <c r="T339" i="5"/>
  <c r="S339" i="5"/>
  <c r="R339" i="5"/>
  <c r="J339" i="5"/>
  <c r="I339" i="5"/>
  <c r="H339" i="5"/>
  <c r="G339" i="5"/>
  <c r="F339" i="5"/>
  <c r="AD338" i="5"/>
  <c r="AC338" i="5"/>
  <c r="X338" i="5"/>
  <c r="T338" i="5"/>
  <c r="S338" i="5"/>
  <c r="R338" i="5"/>
  <c r="J338" i="5"/>
  <c r="I338" i="5"/>
  <c r="H338" i="5"/>
  <c r="G338" i="5"/>
  <c r="F338" i="5"/>
  <c r="AD337" i="5"/>
  <c r="AC337" i="5"/>
  <c r="X337" i="5"/>
  <c r="T337" i="5"/>
  <c r="S337" i="5"/>
  <c r="R337" i="5"/>
  <c r="J337" i="5"/>
  <c r="I337" i="5"/>
  <c r="H337" i="5"/>
  <c r="G337" i="5"/>
  <c r="F337" i="5"/>
  <c r="AD336" i="5"/>
  <c r="AC336" i="5"/>
  <c r="X336" i="5"/>
  <c r="T336" i="5"/>
  <c r="S336" i="5"/>
  <c r="R336" i="5"/>
  <c r="J336" i="5"/>
  <c r="I336" i="5"/>
  <c r="H336" i="5"/>
  <c r="G336" i="5"/>
  <c r="F336" i="5"/>
  <c r="AD335" i="5"/>
  <c r="AC335" i="5"/>
  <c r="X335" i="5"/>
  <c r="T335" i="5"/>
  <c r="S335" i="5"/>
  <c r="R335" i="5"/>
  <c r="J335" i="5"/>
  <c r="I335" i="5"/>
  <c r="H335" i="5"/>
  <c r="G335" i="5"/>
  <c r="F335" i="5"/>
  <c r="AD334" i="5"/>
  <c r="AC334" i="5"/>
  <c r="X334" i="5"/>
  <c r="T334" i="5"/>
  <c r="S334" i="5"/>
  <c r="R334" i="5"/>
  <c r="J334" i="5"/>
  <c r="I334" i="5"/>
  <c r="H334" i="5"/>
  <c r="G334" i="5"/>
  <c r="F334" i="5"/>
  <c r="AD333" i="5"/>
  <c r="AC333" i="5"/>
  <c r="X333" i="5"/>
  <c r="T333" i="5"/>
  <c r="S333" i="5"/>
  <c r="R333" i="5"/>
  <c r="J333" i="5"/>
  <c r="I333" i="5"/>
  <c r="H333" i="5"/>
  <c r="G333" i="5"/>
  <c r="F333" i="5"/>
  <c r="AD332" i="5"/>
  <c r="AC332" i="5"/>
  <c r="X332" i="5"/>
  <c r="T332" i="5"/>
  <c r="S332" i="5"/>
  <c r="R332" i="5"/>
  <c r="J332" i="5"/>
  <c r="I332" i="5"/>
  <c r="H332" i="5"/>
  <c r="G332" i="5"/>
  <c r="F332" i="5"/>
  <c r="AD331" i="5"/>
  <c r="AC331" i="5"/>
  <c r="X331" i="5"/>
  <c r="T331" i="5"/>
  <c r="S331" i="5"/>
  <c r="R331" i="5"/>
  <c r="J331" i="5"/>
  <c r="I331" i="5"/>
  <c r="H331" i="5"/>
  <c r="G331" i="5"/>
  <c r="F331" i="5"/>
  <c r="AD330" i="5"/>
  <c r="AC330" i="5"/>
  <c r="X330" i="5"/>
  <c r="T330" i="5"/>
  <c r="S330" i="5"/>
  <c r="R330" i="5"/>
  <c r="J330" i="5"/>
  <c r="I330" i="5"/>
  <c r="H330" i="5"/>
  <c r="G330" i="5"/>
  <c r="F330" i="5"/>
  <c r="AD329" i="5"/>
  <c r="AC329" i="5"/>
  <c r="X329" i="5"/>
  <c r="T329" i="5"/>
  <c r="S329" i="5"/>
  <c r="R329" i="5"/>
  <c r="J329" i="5"/>
  <c r="I329" i="5"/>
  <c r="H329" i="5"/>
  <c r="G329" i="5"/>
  <c r="F329" i="5"/>
  <c r="AD328" i="5"/>
  <c r="AC328" i="5"/>
  <c r="X328" i="5"/>
  <c r="T328" i="5"/>
  <c r="S328" i="5"/>
  <c r="R328" i="5"/>
  <c r="J328" i="5"/>
  <c r="I328" i="5"/>
  <c r="H328" i="5"/>
  <c r="G328" i="5"/>
  <c r="F328" i="5"/>
  <c r="AD327" i="5"/>
  <c r="AC327" i="5"/>
  <c r="X327" i="5"/>
  <c r="T327" i="5"/>
  <c r="S327" i="5"/>
  <c r="R327" i="5"/>
  <c r="J327" i="5"/>
  <c r="I327" i="5"/>
  <c r="H327" i="5"/>
  <c r="G327" i="5"/>
  <c r="F327" i="5"/>
  <c r="AD326" i="5"/>
  <c r="AC326" i="5"/>
  <c r="X326" i="5"/>
  <c r="T326" i="5"/>
  <c r="S326" i="5"/>
  <c r="R326" i="5"/>
  <c r="J326" i="5"/>
  <c r="I326" i="5"/>
  <c r="H326" i="5"/>
  <c r="G326" i="5"/>
  <c r="F326" i="5"/>
  <c r="AD325" i="5"/>
  <c r="AC325" i="5"/>
  <c r="X325" i="5"/>
  <c r="T325" i="5"/>
  <c r="S325" i="5"/>
  <c r="R325" i="5"/>
  <c r="J325" i="5"/>
  <c r="I325" i="5"/>
  <c r="H325" i="5"/>
  <c r="G325" i="5"/>
  <c r="F325" i="5"/>
  <c r="AD324" i="5"/>
  <c r="AC324" i="5"/>
  <c r="X324" i="5"/>
  <c r="T324" i="5"/>
  <c r="S324" i="5"/>
  <c r="R324" i="5"/>
  <c r="J324" i="5"/>
  <c r="I324" i="5"/>
  <c r="H324" i="5"/>
  <c r="G324" i="5"/>
  <c r="F324" i="5"/>
  <c r="AD323" i="5"/>
  <c r="AC323" i="5"/>
  <c r="X323" i="5"/>
  <c r="T323" i="5"/>
  <c r="S323" i="5"/>
  <c r="R323" i="5"/>
  <c r="J323" i="5"/>
  <c r="I323" i="5"/>
  <c r="H323" i="5"/>
  <c r="G323" i="5"/>
  <c r="F323" i="5"/>
  <c r="AD322" i="5"/>
  <c r="AC322" i="5"/>
  <c r="X322" i="5"/>
  <c r="T322" i="5"/>
  <c r="S322" i="5"/>
  <c r="R322" i="5"/>
  <c r="J322" i="5"/>
  <c r="I322" i="5"/>
  <c r="H322" i="5"/>
  <c r="G322" i="5"/>
  <c r="F322" i="5"/>
  <c r="AD321" i="5"/>
  <c r="AC321" i="5"/>
  <c r="X321" i="5"/>
  <c r="T321" i="5"/>
  <c r="S321" i="5"/>
  <c r="R321" i="5"/>
  <c r="J321" i="5"/>
  <c r="I321" i="5"/>
  <c r="H321" i="5"/>
  <c r="G321" i="5"/>
  <c r="F321" i="5"/>
  <c r="AD320" i="5"/>
  <c r="AC320" i="5"/>
  <c r="X320" i="5"/>
  <c r="T320" i="5"/>
  <c r="S320" i="5"/>
  <c r="R320" i="5"/>
  <c r="J320" i="5"/>
  <c r="I320" i="5"/>
  <c r="H320" i="5"/>
  <c r="G320" i="5"/>
  <c r="F320" i="5"/>
  <c r="AD319" i="5"/>
  <c r="AC319" i="5"/>
  <c r="X319" i="5"/>
  <c r="T319" i="5"/>
  <c r="S319" i="5"/>
  <c r="R319" i="5"/>
  <c r="J319" i="5"/>
  <c r="I319" i="5"/>
  <c r="H319" i="5"/>
  <c r="G319" i="5"/>
  <c r="F319" i="5"/>
  <c r="AD318" i="5"/>
  <c r="AC318" i="5"/>
  <c r="X318" i="5"/>
  <c r="T318" i="5"/>
  <c r="S318" i="5"/>
  <c r="R318" i="5"/>
  <c r="J318" i="5"/>
  <c r="I318" i="5"/>
  <c r="H318" i="5"/>
  <c r="G318" i="5"/>
  <c r="F318" i="5"/>
  <c r="AD317" i="5"/>
  <c r="AC317" i="5"/>
  <c r="X317" i="5"/>
  <c r="T317" i="5"/>
  <c r="S317" i="5"/>
  <c r="R317" i="5"/>
  <c r="J317" i="5"/>
  <c r="I317" i="5"/>
  <c r="H317" i="5"/>
  <c r="G317" i="5"/>
  <c r="F317" i="5"/>
  <c r="AD316" i="5"/>
  <c r="AC316" i="5"/>
  <c r="X316" i="5"/>
  <c r="T316" i="5"/>
  <c r="S316" i="5"/>
  <c r="R316" i="5"/>
  <c r="J316" i="5"/>
  <c r="I316" i="5"/>
  <c r="H316" i="5"/>
  <c r="G316" i="5"/>
  <c r="F316" i="5"/>
  <c r="AD315" i="5"/>
  <c r="AC315" i="5"/>
  <c r="X315" i="5"/>
  <c r="T315" i="5"/>
  <c r="S315" i="5"/>
  <c r="R315" i="5"/>
  <c r="J315" i="5"/>
  <c r="I315" i="5"/>
  <c r="H315" i="5"/>
  <c r="G315" i="5"/>
  <c r="F315" i="5"/>
  <c r="AD314" i="5"/>
  <c r="AC314" i="5"/>
  <c r="X314" i="5"/>
  <c r="T314" i="5"/>
  <c r="S314" i="5"/>
  <c r="R314" i="5"/>
  <c r="J314" i="5"/>
  <c r="I314" i="5"/>
  <c r="H314" i="5"/>
  <c r="G314" i="5"/>
  <c r="F314" i="5"/>
  <c r="AD313" i="5"/>
  <c r="AC313" i="5"/>
  <c r="X313" i="5"/>
  <c r="T313" i="5"/>
  <c r="S313" i="5"/>
  <c r="R313" i="5"/>
  <c r="J313" i="5"/>
  <c r="I313" i="5"/>
  <c r="H313" i="5"/>
  <c r="G313" i="5"/>
  <c r="F313" i="5"/>
  <c r="AD312" i="5"/>
  <c r="AC312" i="5"/>
  <c r="X312" i="5"/>
  <c r="T312" i="5"/>
  <c r="S312" i="5"/>
  <c r="R312" i="5"/>
  <c r="J312" i="5"/>
  <c r="I312" i="5"/>
  <c r="H312" i="5"/>
  <c r="G312" i="5"/>
  <c r="F312" i="5"/>
  <c r="AD311" i="5"/>
  <c r="AC311" i="5"/>
  <c r="X311" i="5"/>
  <c r="T311" i="5"/>
  <c r="S311" i="5"/>
  <c r="R311" i="5"/>
  <c r="J311" i="5"/>
  <c r="I311" i="5"/>
  <c r="H311" i="5"/>
  <c r="G311" i="5"/>
  <c r="F311" i="5"/>
  <c r="AD310" i="5"/>
  <c r="AC310" i="5"/>
  <c r="X310" i="5"/>
  <c r="T310" i="5"/>
  <c r="S310" i="5"/>
  <c r="R310" i="5"/>
  <c r="J310" i="5"/>
  <c r="I310" i="5"/>
  <c r="H310" i="5"/>
  <c r="G310" i="5"/>
  <c r="F310" i="5"/>
  <c r="AD309" i="5"/>
  <c r="AC309" i="5"/>
  <c r="X309" i="5"/>
  <c r="T309" i="5"/>
  <c r="S309" i="5"/>
  <c r="R309" i="5"/>
  <c r="J309" i="5"/>
  <c r="I309" i="5"/>
  <c r="H309" i="5"/>
  <c r="G309" i="5"/>
  <c r="F309" i="5"/>
  <c r="AD308" i="5"/>
  <c r="AC308" i="5"/>
  <c r="X308" i="5"/>
  <c r="T308" i="5"/>
  <c r="S308" i="5"/>
  <c r="R308" i="5"/>
  <c r="J308" i="5"/>
  <c r="I308" i="5"/>
  <c r="H308" i="5"/>
  <c r="G308" i="5"/>
  <c r="F308" i="5"/>
  <c r="AD307" i="5"/>
  <c r="AC307" i="5"/>
  <c r="X307" i="5"/>
  <c r="T307" i="5"/>
  <c r="S307" i="5"/>
  <c r="R307" i="5"/>
  <c r="J307" i="5"/>
  <c r="I307" i="5"/>
  <c r="H307" i="5"/>
  <c r="G307" i="5"/>
  <c r="F307" i="5"/>
  <c r="AD306" i="5"/>
  <c r="AC306" i="5"/>
  <c r="X306" i="5"/>
  <c r="T306" i="5"/>
  <c r="S306" i="5"/>
  <c r="R306" i="5"/>
  <c r="J306" i="5"/>
  <c r="I306" i="5"/>
  <c r="H306" i="5"/>
  <c r="G306" i="5"/>
  <c r="F306" i="5"/>
  <c r="AD305" i="5"/>
  <c r="AC305" i="5"/>
  <c r="X305" i="5"/>
  <c r="T305" i="5"/>
  <c r="S305" i="5"/>
  <c r="R305" i="5"/>
  <c r="J305" i="5"/>
  <c r="I305" i="5"/>
  <c r="H305" i="5"/>
  <c r="G305" i="5"/>
  <c r="F305" i="5"/>
  <c r="AD304" i="5"/>
  <c r="AC304" i="5"/>
  <c r="X304" i="5"/>
  <c r="T304" i="5"/>
  <c r="S304" i="5"/>
  <c r="R304" i="5"/>
  <c r="J304" i="5"/>
  <c r="I304" i="5"/>
  <c r="H304" i="5"/>
  <c r="G304" i="5"/>
  <c r="F304" i="5"/>
  <c r="AD303" i="5"/>
  <c r="AC303" i="5"/>
  <c r="X303" i="5"/>
  <c r="T303" i="5"/>
  <c r="S303" i="5"/>
  <c r="R303" i="5"/>
  <c r="J303" i="5"/>
  <c r="I303" i="5"/>
  <c r="H303" i="5"/>
  <c r="G303" i="5"/>
  <c r="F303" i="5"/>
  <c r="AD302" i="5"/>
  <c r="AC302" i="5"/>
  <c r="X302" i="5"/>
  <c r="T302" i="5"/>
  <c r="S302" i="5"/>
  <c r="R302" i="5"/>
  <c r="J302" i="5"/>
  <c r="I302" i="5"/>
  <c r="H302" i="5"/>
  <c r="G302" i="5"/>
  <c r="F302" i="5"/>
  <c r="AD301" i="5"/>
  <c r="AC301" i="5"/>
  <c r="X301" i="5"/>
  <c r="T301" i="5"/>
  <c r="S301" i="5"/>
  <c r="R301" i="5"/>
  <c r="J301" i="5"/>
  <c r="I301" i="5"/>
  <c r="H301" i="5"/>
  <c r="G301" i="5"/>
  <c r="F301" i="5"/>
  <c r="AD300" i="5"/>
  <c r="AC300" i="5"/>
  <c r="X300" i="5"/>
  <c r="T300" i="5"/>
  <c r="S300" i="5"/>
  <c r="R300" i="5"/>
  <c r="J300" i="5"/>
  <c r="I300" i="5"/>
  <c r="H300" i="5"/>
  <c r="G300" i="5"/>
  <c r="F300" i="5"/>
  <c r="AD299" i="5"/>
  <c r="AC299" i="5"/>
  <c r="X299" i="5"/>
  <c r="T299" i="5"/>
  <c r="S299" i="5"/>
  <c r="R299" i="5"/>
  <c r="J299" i="5"/>
  <c r="I299" i="5"/>
  <c r="H299" i="5"/>
  <c r="G299" i="5"/>
  <c r="F299" i="5"/>
  <c r="AD298" i="5"/>
  <c r="AC298" i="5"/>
  <c r="X298" i="5"/>
  <c r="T298" i="5"/>
  <c r="S298" i="5"/>
  <c r="R298" i="5"/>
  <c r="J298" i="5"/>
  <c r="I298" i="5"/>
  <c r="H298" i="5"/>
  <c r="G298" i="5"/>
  <c r="F298" i="5"/>
  <c r="AD297" i="5"/>
  <c r="AC297" i="5"/>
  <c r="X297" i="5"/>
  <c r="T297" i="5"/>
  <c r="S297" i="5"/>
  <c r="R297" i="5"/>
  <c r="J297" i="5"/>
  <c r="I297" i="5"/>
  <c r="H297" i="5"/>
  <c r="G297" i="5"/>
  <c r="F297" i="5"/>
  <c r="AD296" i="5"/>
  <c r="AC296" i="5"/>
  <c r="X296" i="5"/>
  <c r="T296" i="5"/>
  <c r="S296" i="5"/>
  <c r="R296" i="5"/>
  <c r="J296" i="5"/>
  <c r="I296" i="5"/>
  <c r="H296" i="5"/>
  <c r="G296" i="5"/>
  <c r="F296" i="5"/>
  <c r="AD295" i="5"/>
  <c r="AC295" i="5"/>
  <c r="X295" i="5"/>
  <c r="T295" i="5"/>
  <c r="S295" i="5"/>
  <c r="R295" i="5"/>
  <c r="J295" i="5"/>
  <c r="I295" i="5"/>
  <c r="H295" i="5"/>
  <c r="G295" i="5"/>
  <c r="F295" i="5"/>
  <c r="AD294" i="5"/>
  <c r="AC294" i="5"/>
  <c r="X294" i="5"/>
  <c r="T294" i="5"/>
  <c r="S294" i="5"/>
  <c r="R294" i="5"/>
  <c r="J294" i="5"/>
  <c r="I294" i="5"/>
  <c r="H294" i="5"/>
  <c r="G294" i="5"/>
  <c r="F294" i="5"/>
  <c r="AD293" i="5"/>
  <c r="AC293" i="5"/>
  <c r="X293" i="5"/>
  <c r="T293" i="5"/>
  <c r="S293" i="5"/>
  <c r="R293" i="5"/>
  <c r="J293" i="5"/>
  <c r="I293" i="5"/>
  <c r="H293" i="5"/>
  <c r="G293" i="5"/>
  <c r="F293" i="5"/>
  <c r="AD292" i="5"/>
  <c r="AC292" i="5"/>
  <c r="X292" i="5"/>
  <c r="T292" i="5"/>
  <c r="S292" i="5"/>
  <c r="R292" i="5"/>
  <c r="J292" i="5"/>
  <c r="I292" i="5"/>
  <c r="H292" i="5"/>
  <c r="G292" i="5"/>
  <c r="F292" i="5"/>
  <c r="AD291" i="5"/>
  <c r="AC291" i="5"/>
  <c r="X291" i="5"/>
  <c r="T291" i="5"/>
  <c r="S291" i="5"/>
  <c r="R291" i="5"/>
  <c r="J291" i="5"/>
  <c r="I291" i="5"/>
  <c r="H291" i="5"/>
  <c r="G291" i="5"/>
  <c r="F291" i="5"/>
  <c r="AD290" i="5"/>
  <c r="AC290" i="5"/>
  <c r="X290" i="5"/>
  <c r="T290" i="5"/>
  <c r="S290" i="5"/>
  <c r="R290" i="5"/>
  <c r="J290" i="5"/>
  <c r="I290" i="5"/>
  <c r="H290" i="5"/>
  <c r="G290" i="5"/>
  <c r="F290" i="5"/>
  <c r="AD289" i="5"/>
  <c r="AC289" i="5"/>
  <c r="X289" i="5"/>
  <c r="T289" i="5"/>
  <c r="S289" i="5"/>
  <c r="R289" i="5"/>
  <c r="J289" i="5"/>
  <c r="I289" i="5"/>
  <c r="H289" i="5"/>
  <c r="G289" i="5"/>
  <c r="F289" i="5"/>
  <c r="AD288" i="5"/>
  <c r="AC288" i="5"/>
  <c r="X288" i="5"/>
  <c r="T288" i="5"/>
  <c r="S288" i="5"/>
  <c r="R288" i="5"/>
  <c r="J288" i="5"/>
  <c r="I288" i="5"/>
  <c r="H288" i="5"/>
  <c r="G288" i="5"/>
  <c r="F288" i="5"/>
  <c r="AD287" i="5"/>
  <c r="AC287" i="5"/>
  <c r="X287" i="5"/>
  <c r="T287" i="5"/>
  <c r="S287" i="5"/>
  <c r="R287" i="5"/>
  <c r="J287" i="5"/>
  <c r="I287" i="5"/>
  <c r="H287" i="5"/>
  <c r="G287" i="5"/>
  <c r="F287" i="5"/>
  <c r="AD286" i="5"/>
  <c r="AC286" i="5"/>
  <c r="X286" i="5"/>
  <c r="T286" i="5"/>
  <c r="S286" i="5"/>
  <c r="R286" i="5"/>
  <c r="J286" i="5"/>
  <c r="I286" i="5"/>
  <c r="H286" i="5"/>
  <c r="G286" i="5"/>
  <c r="F286" i="5"/>
  <c r="AD285" i="5"/>
  <c r="AC285" i="5"/>
  <c r="X285" i="5"/>
  <c r="T285" i="5"/>
  <c r="S285" i="5"/>
  <c r="R285" i="5"/>
  <c r="J285" i="5"/>
  <c r="I285" i="5"/>
  <c r="H285" i="5"/>
  <c r="G285" i="5"/>
  <c r="F285" i="5"/>
  <c r="AD284" i="5"/>
  <c r="AC284" i="5"/>
  <c r="X284" i="5"/>
  <c r="T284" i="5"/>
  <c r="S284" i="5"/>
  <c r="R284" i="5"/>
  <c r="J284" i="5"/>
  <c r="I284" i="5"/>
  <c r="H284" i="5"/>
  <c r="G284" i="5"/>
  <c r="F284" i="5"/>
  <c r="AD283" i="5"/>
  <c r="AC283" i="5"/>
  <c r="X283" i="5"/>
  <c r="T283" i="5"/>
  <c r="S283" i="5"/>
  <c r="R283" i="5"/>
  <c r="J283" i="5"/>
  <c r="I283" i="5"/>
  <c r="H283" i="5"/>
  <c r="G283" i="5"/>
  <c r="F283" i="5"/>
  <c r="AD282" i="5"/>
  <c r="AC282" i="5"/>
  <c r="X282" i="5"/>
  <c r="T282" i="5"/>
  <c r="S282" i="5"/>
  <c r="R282" i="5"/>
  <c r="J282" i="5"/>
  <c r="I282" i="5"/>
  <c r="H282" i="5"/>
  <c r="G282" i="5"/>
  <c r="F282" i="5"/>
  <c r="AD281" i="5"/>
  <c r="AC281" i="5"/>
  <c r="X281" i="5"/>
  <c r="T281" i="5"/>
  <c r="S281" i="5"/>
  <c r="R281" i="5"/>
  <c r="J281" i="5"/>
  <c r="I281" i="5"/>
  <c r="H281" i="5"/>
  <c r="G281" i="5"/>
  <c r="F281" i="5"/>
  <c r="AD280" i="5"/>
  <c r="AC280" i="5"/>
  <c r="X280" i="5"/>
  <c r="T280" i="5"/>
  <c r="S280" i="5"/>
  <c r="R280" i="5"/>
  <c r="J280" i="5"/>
  <c r="I280" i="5"/>
  <c r="H280" i="5"/>
  <c r="G280" i="5"/>
  <c r="F280" i="5"/>
  <c r="AD279" i="5"/>
  <c r="AC279" i="5"/>
  <c r="X279" i="5"/>
  <c r="T279" i="5"/>
  <c r="S279" i="5"/>
  <c r="R279" i="5"/>
  <c r="J279" i="5"/>
  <c r="I279" i="5"/>
  <c r="H279" i="5"/>
  <c r="G279" i="5"/>
  <c r="F279" i="5"/>
  <c r="AD278" i="5"/>
  <c r="AC278" i="5"/>
  <c r="X278" i="5"/>
  <c r="T278" i="5"/>
  <c r="S278" i="5"/>
  <c r="R278" i="5"/>
  <c r="J278" i="5"/>
  <c r="I278" i="5"/>
  <c r="H278" i="5"/>
  <c r="G278" i="5"/>
  <c r="F278" i="5"/>
  <c r="AD277" i="5"/>
  <c r="AC277" i="5"/>
  <c r="X277" i="5"/>
  <c r="T277" i="5"/>
  <c r="S277" i="5"/>
  <c r="R277" i="5"/>
  <c r="J277" i="5"/>
  <c r="I277" i="5"/>
  <c r="H277" i="5"/>
  <c r="G277" i="5"/>
  <c r="F277" i="5"/>
  <c r="AD276" i="5"/>
  <c r="AC276" i="5"/>
  <c r="X276" i="5"/>
  <c r="T276" i="5"/>
  <c r="S276" i="5"/>
  <c r="R276" i="5"/>
  <c r="J276" i="5"/>
  <c r="I276" i="5"/>
  <c r="H276" i="5"/>
  <c r="G276" i="5"/>
  <c r="F276" i="5"/>
  <c r="AD275" i="5"/>
  <c r="AC275" i="5"/>
  <c r="X275" i="5"/>
  <c r="T275" i="5"/>
  <c r="S275" i="5"/>
  <c r="R275" i="5"/>
  <c r="J275" i="5"/>
  <c r="I275" i="5"/>
  <c r="H275" i="5"/>
  <c r="G275" i="5"/>
  <c r="F275" i="5"/>
  <c r="AD274" i="5"/>
  <c r="AC274" i="5"/>
  <c r="X274" i="5"/>
  <c r="T274" i="5"/>
  <c r="S274" i="5"/>
  <c r="R274" i="5"/>
  <c r="J274" i="5"/>
  <c r="I274" i="5"/>
  <c r="H274" i="5"/>
  <c r="G274" i="5"/>
  <c r="F274" i="5"/>
  <c r="AD273" i="5"/>
  <c r="AC273" i="5"/>
  <c r="X273" i="5"/>
  <c r="T273" i="5"/>
  <c r="S273" i="5"/>
  <c r="R273" i="5"/>
  <c r="J273" i="5"/>
  <c r="I273" i="5"/>
  <c r="H273" i="5"/>
  <c r="G273" i="5"/>
  <c r="F273" i="5"/>
  <c r="AD272" i="5"/>
  <c r="AC272" i="5"/>
  <c r="X272" i="5"/>
  <c r="T272" i="5"/>
  <c r="S272" i="5"/>
  <c r="R272" i="5"/>
  <c r="J272" i="5"/>
  <c r="I272" i="5"/>
  <c r="H272" i="5"/>
  <c r="G272" i="5"/>
  <c r="F272" i="5"/>
  <c r="AD271" i="5"/>
  <c r="AC271" i="5"/>
  <c r="X271" i="5"/>
  <c r="T271" i="5"/>
  <c r="S271" i="5"/>
  <c r="R271" i="5"/>
  <c r="J271" i="5"/>
  <c r="I271" i="5"/>
  <c r="H271" i="5"/>
  <c r="G271" i="5"/>
  <c r="F271" i="5"/>
  <c r="AD270" i="5"/>
  <c r="AC270" i="5"/>
  <c r="X270" i="5"/>
  <c r="T270" i="5"/>
  <c r="S270" i="5"/>
  <c r="R270" i="5"/>
  <c r="J270" i="5"/>
  <c r="I270" i="5"/>
  <c r="H270" i="5"/>
  <c r="G270" i="5"/>
  <c r="F270" i="5"/>
  <c r="AD269" i="5"/>
  <c r="AC269" i="5"/>
  <c r="X269" i="5"/>
  <c r="T269" i="5"/>
  <c r="S269" i="5"/>
  <c r="R269" i="5"/>
  <c r="J269" i="5"/>
  <c r="I269" i="5"/>
  <c r="H269" i="5"/>
  <c r="G269" i="5"/>
  <c r="F269" i="5"/>
  <c r="AD268" i="5"/>
  <c r="AC268" i="5"/>
  <c r="X268" i="5"/>
  <c r="T268" i="5"/>
  <c r="S268" i="5"/>
  <c r="R268" i="5"/>
  <c r="J268" i="5"/>
  <c r="I268" i="5"/>
  <c r="H268" i="5"/>
  <c r="G268" i="5"/>
  <c r="F268" i="5"/>
  <c r="AD267" i="5"/>
  <c r="AC267" i="5"/>
  <c r="X267" i="5"/>
  <c r="T267" i="5"/>
  <c r="S267" i="5"/>
  <c r="R267" i="5"/>
  <c r="J267" i="5"/>
  <c r="I267" i="5"/>
  <c r="H267" i="5"/>
  <c r="G267" i="5"/>
  <c r="F267" i="5"/>
  <c r="AD266" i="5"/>
  <c r="AC266" i="5"/>
  <c r="X266" i="5"/>
  <c r="T266" i="5"/>
  <c r="S266" i="5"/>
  <c r="R266" i="5"/>
  <c r="J266" i="5"/>
  <c r="I266" i="5"/>
  <c r="H266" i="5"/>
  <c r="G266" i="5"/>
  <c r="F266" i="5"/>
  <c r="AD265" i="5"/>
  <c r="AC265" i="5"/>
  <c r="X265" i="5"/>
  <c r="T265" i="5"/>
  <c r="S265" i="5"/>
  <c r="R265" i="5"/>
  <c r="J265" i="5"/>
  <c r="I265" i="5"/>
  <c r="H265" i="5"/>
  <c r="G265" i="5"/>
  <c r="F265" i="5"/>
  <c r="AD264" i="5"/>
  <c r="AC264" i="5"/>
  <c r="X264" i="5"/>
  <c r="T264" i="5"/>
  <c r="S264" i="5"/>
  <c r="R264" i="5"/>
  <c r="J264" i="5"/>
  <c r="I264" i="5"/>
  <c r="H264" i="5"/>
  <c r="G264" i="5"/>
  <c r="F264" i="5"/>
  <c r="AD263" i="5"/>
  <c r="AC263" i="5"/>
  <c r="X263" i="5"/>
  <c r="T263" i="5"/>
  <c r="S263" i="5"/>
  <c r="R263" i="5"/>
  <c r="J263" i="5"/>
  <c r="I263" i="5"/>
  <c r="H263" i="5"/>
  <c r="G263" i="5"/>
  <c r="F263" i="5"/>
  <c r="AD262" i="5"/>
  <c r="AC262" i="5"/>
  <c r="X262" i="5"/>
  <c r="T262" i="5"/>
  <c r="S262" i="5"/>
  <c r="R262" i="5"/>
  <c r="J262" i="5"/>
  <c r="I262" i="5"/>
  <c r="H262" i="5"/>
  <c r="G262" i="5"/>
  <c r="F262" i="5"/>
  <c r="AD261" i="5"/>
  <c r="AC261" i="5"/>
  <c r="X261" i="5"/>
  <c r="T261" i="5"/>
  <c r="S261" i="5"/>
  <c r="R261" i="5"/>
  <c r="J261" i="5"/>
  <c r="I261" i="5"/>
  <c r="H261" i="5"/>
  <c r="G261" i="5"/>
  <c r="F261" i="5"/>
  <c r="AD260" i="5"/>
  <c r="AC260" i="5"/>
  <c r="X260" i="5"/>
  <c r="T260" i="5"/>
  <c r="S260" i="5"/>
  <c r="R260" i="5"/>
  <c r="J260" i="5"/>
  <c r="I260" i="5"/>
  <c r="H260" i="5"/>
  <c r="G260" i="5"/>
  <c r="F260" i="5"/>
  <c r="AD259" i="5"/>
  <c r="AC259" i="5"/>
  <c r="X259" i="5"/>
  <c r="T259" i="5"/>
  <c r="S259" i="5"/>
  <c r="R259" i="5"/>
  <c r="J259" i="5"/>
  <c r="I259" i="5"/>
  <c r="H259" i="5"/>
  <c r="G259" i="5"/>
  <c r="F259" i="5"/>
  <c r="AD258" i="5"/>
  <c r="AC258" i="5"/>
  <c r="X258" i="5"/>
  <c r="T258" i="5"/>
  <c r="S258" i="5"/>
  <c r="R258" i="5"/>
  <c r="J258" i="5"/>
  <c r="I258" i="5"/>
  <c r="H258" i="5"/>
  <c r="G258" i="5"/>
  <c r="F258" i="5"/>
  <c r="AD257" i="5"/>
  <c r="AC257" i="5"/>
  <c r="X257" i="5"/>
  <c r="T257" i="5"/>
  <c r="S257" i="5"/>
  <c r="R257" i="5"/>
  <c r="J257" i="5"/>
  <c r="I257" i="5"/>
  <c r="H257" i="5"/>
  <c r="G257" i="5"/>
  <c r="F257" i="5"/>
  <c r="AD256" i="5"/>
  <c r="AC256" i="5"/>
  <c r="X256" i="5"/>
  <c r="T256" i="5"/>
  <c r="S256" i="5"/>
  <c r="R256" i="5"/>
  <c r="J256" i="5"/>
  <c r="I256" i="5"/>
  <c r="H256" i="5"/>
  <c r="G256" i="5"/>
  <c r="F256" i="5"/>
  <c r="AD255" i="5"/>
  <c r="AC255" i="5"/>
  <c r="X255" i="5"/>
  <c r="T255" i="5"/>
  <c r="S255" i="5"/>
  <c r="R255" i="5"/>
  <c r="J255" i="5"/>
  <c r="I255" i="5"/>
  <c r="H255" i="5"/>
  <c r="G255" i="5"/>
  <c r="F255" i="5"/>
  <c r="AD254" i="5"/>
  <c r="AC254" i="5"/>
  <c r="X254" i="5"/>
  <c r="T254" i="5"/>
  <c r="S254" i="5"/>
  <c r="R254" i="5"/>
  <c r="J254" i="5"/>
  <c r="I254" i="5"/>
  <c r="H254" i="5"/>
  <c r="G254" i="5"/>
  <c r="F254" i="5"/>
  <c r="AD253" i="5"/>
  <c r="AC253" i="5"/>
  <c r="X253" i="5"/>
  <c r="T253" i="5"/>
  <c r="S253" i="5"/>
  <c r="R253" i="5"/>
  <c r="J253" i="5"/>
  <c r="I253" i="5"/>
  <c r="H253" i="5"/>
  <c r="G253" i="5"/>
  <c r="F253" i="5"/>
  <c r="AD252" i="5"/>
  <c r="AC252" i="5"/>
  <c r="X252" i="5"/>
  <c r="T252" i="5"/>
  <c r="S252" i="5"/>
  <c r="R252" i="5"/>
  <c r="J252" i="5"/>
  <c r="I252" i="5"/>
  <c r="H252" i="5"/>
  <c r="G252" i="5"/>
  <c r="F252" i="5"/>
  <c r="AD251" i="5"/>
  <c r="AC251" i="5"/>
  <c r="X251" i="5"/>
  <c r="T251" i="5"/>
  <c r="S251" i="5"/>
  <c r="R251" i="5"/>
  <c r="J251" i="5"/>
  <c r="I251" i="5"/>
  <c r="H251" i="5"/>
  <c r="G251" i="5"/>
  <c r="F251" i="5"/>
  <c r="AD250" i="5"/>
  <c r="AC250" i="5"/>
  <c r="X250" i="5"/>
  <c r="T250" i="5"/>
  <c r="S250" i="5"/>
  <c r="R250" i="5"/>
  <c r="J250" i="5"/>
  <c r="I250" i="5"/>
  <c r="H250" i="5"/>
  <c r="G250" i="5"/>
  <c r="F250" i="5"/>
  <c r="AD249" i="5"/>
  <c r="AC249" i="5"/>
  <c r="X249" i="5"/>
  <c r="T249" i="5"/>
  <c r="S249" i="5"/>
  <c r="R249" i="5"/>
  <c r="J249" i="5"/>
  <c r="I249" i="5"/>
  <c r="H249" i="5"/>
  <c r="G249" i="5"/>
  <c r="F249" i="5"/>
  <c r="AD248" i="5"/>
  <c r="AC248" i="5"/>
  <c r="X248" i="5"/>
  <c r="T248" i="5"/>
  <c r="S248" i="5"/>
  <c r="R248" i="5"/>
  <c r="J248" i="5"/>
  <c r="I248" i="5"/>
  <c r="H248" i="5"/>
  <c r="G248" i="5"/>
  <c r="F248" i="5"/>
  <c r="AD247" i="5"/>
  <c r="AC247" i="5"/>
  <c r="X247" i="5"/>
  <c r="T247" i="5"/>
  <c r="S247" i="5"/>
  <c r="R247" i="5"/>
  <c r="J247" i="5"/>
  <c r="I247" i="5"/>
  <c r="H247" i="5"/>
  <c r="G247" i="5"/>
  <c r="F247" i="5"/>
  <c r="AD246" i="5"/>
  <c r="AC246" i="5"/>
  <c r="X246" i="5"/>
  <c r="T246" i="5"/>
  <c r="S246" i="5"/>
  <c r="R246" i="5"/>
  <c r="J246" i="5"/>
  <c r="I246" i="5"/>
  <c r="H246" i="5"/>
  <c r="G246" i="5"/>
  <c r="F246" i="5"/>
  <c r="AD245" i="5"/>
  <c r="AC245" i="5"/>
  <c r="X245" i="5"/>
  <c r="T245" i="5"/>
  <c r="S245" i="5"/>
  <c r="R245" i="5"/>
  <c r="J245" i="5"/>
  <c r="I245" i="5"/>
  <c r="H245" i="5"/>
  <c r="G245" i="5"/>
  <c r="F245" i="5"/>
  <c r="AD244" i="5"/>
  <c r="AC244" i="5"/>
  <c r="X244" i="5"/>
  <c r="T244" i="5"/>
  <c r="S244" i="5"/>
  <c r="R244" i="5"/>
  <c r="J244" i="5"/>
  <c r="I244" i="5"/>
  <c r="H244" i="5"/>
  <c r="G244" i="5"/>
  <c r="F244" i="5"/>
  <c r="AD243" i="5"/>
  <c r="AC243" i="5"/>
  <c r="X243" i="5"/>
  <c r="T243" i="5"/>
  <c r="S243" i="5"/>
  <c r="R243" i="5"/>
  <c r="J243" i="5"/>
  <c r="I243" i="5"/>
  <c r="H243" i="5"/>
  <c r="G243" i="5"/>
  <c r="F243" i="5"/>
  <c r="AD242" i="5"/>
  <c r="AC242" i="5"/>
  <c r="X242" i="5"/>
  <c r="T242" i="5"/>
  <c r="S242" i="5"/>
  <c r="R242" i="5"/>
  <c r="J242" i="5"/>
  <c r="I242" i="5"/>
  <c r="H242" i="5"/>
  <c r="G242" i="5"/>
  <c r="F242" i="5"/>
  <c r="AD241" i="5"/>
  <c r="AC241" i="5"/>
  <c r="X241" i="5"/>
  <c r="T241" i="5"/>
  <c r="S241" i="5"/>
  <c r="R241" i="5"/>
  <c r="J241" i="5"/>
  <c r="I241" i="5"/>
  <c r="H241" i="5"/>
  <c r="G241" i="5"/>
  <c r="F241" i="5"/>
  <c r="AD240" i="5"/>
  <c r="AC240" i="5"/>
  <c r="X240" i="5"/>
  <c r="T240" i="5"/>
  <c r="S240" i="5"/>
  <c r="R240" i="5"/>
  <c r="J240" i="5"/>
  <c r="I240" i="5"/>
  <c r="H240" i="5"/>
  <c r="G240" i="5"/>
  <c r="F240" i="5"/>
  <c r="AD239" i="5"/>
  <c r="AC239" i="5"/>
  <c r="X239" i="5"/>
  <c r="T239" i="5"/>
  <c r="S239" i="5"/>
  <c r="R239" i="5"/>
  <c r="J239" i="5"/>
  <c r="I239" i="5"/>
  <c r="H239" i="5"/>
  <c r="G239" i="5"/>
  <c r="F239" i="5"/>
  <c r="AD238" i="5"/>
  <c r="AC238" i="5"/>
  <c r="X238" i="5"/>
  <c r="T238" i="5"/>
  <c r="S238" i="5"/>
  <c r="R238" i="5"/>
  <c r="J238" i="5"/>
  <c r="I238" i="5"/>
  <c r="H238" i="5"/>
  <c r="G238" i="5"/>
  <c r="F238" i="5"/>
  <c r="AD237" i="5"/>
  <c r="AC237" i="5"/>
  <c r="X237" i="5"/>
  <c r="T237" i="5"/>
  <c r="S237" i="5"/>
  <c r="R237" i="5"/>
  <c r="J237" i="5"/>
  <c r="I237" i="5"/>
  <c r="H237" i="5"/>
  <c r="G237" i="5"/>
  <c r="F237" i="5"/>
  <c r="AD236" i="5"/>
  <c r="AC236" i="5"/>
  <c r="X236" i="5"/>
  <c r="T236" i="5"/>
  <c r="S236" i="5"/>
  <c r="R236" i="5"/>
  <c r="J236" i="5"/>
  <c r="I236" i="5"/>
  <c r="H236" i="5"/>
  <c r="G236" i="5"/>
  <c r="F236" i="5"/>
  <c r="AD235" i="5"/>
  <c r="AC235" i="5"/>
  <c r="X235" i="5"/>
  <c r="T235" i="5"/>
  <c r="S235" i="5"/>
  <c r="R235" i="5"/>
  <c r="J235" i="5"/>
  <c r="I235" i="5"/>
  <c r="H235" i="5"/>
  <c r="G235" i="5"/>
  <c r="F235" i="5"/>
  <c r="AD234" i="5"/>
  <c r="AC234" i="5"/>
  <c r="X234" i="5"/>
  <c r="T234" i="5"/>
  <c r="S234" i="5"/>
  <c r="R234" i="5"/>
  <c r="J234" i="5"/>
  <c r="I234" i="5"/>
  <c r="H234" i="5"/>
  <c r="G234" i="5"/>
  <c r="F234" i="5"/>
  <c r="AD233" i="5"/>
  <c r="AC233" i="5"/>
  <c r="X233" i="5"/>
  <c r="T233" i="5"/>
  <c r="S233" i="5"/>
  <c r="R233" i="5"/>
  <c r="J233" i="5"/>
  <c r="I233" i="5"/>
  <c r="H233" i="5"/>
  <c r="G233" i="5"/>
  <c r="F233" i="5"/>
  <c r="AD232" i="5"/>
  <c r="AC232" i="5"/>
  <c r="X232" i="5"/>
  <c r="T232" i="5"/>
  <c r="S232" i="5"/>
  <c r="R232" i="5"/>
  <c r="J232" i="5"/>
  <c r="I232" i="5"/>
  <c r="H232" i="5"/>
  <c r="G232" i="5"/>
  <c r="F232" i="5"/>
  <c r="AD231" i="5"/>
  <c r="AC231" i="5"/>
  <c r="X231" i="5"/>
  <c r="T231" i="5"/>
  <c r="S231" i="5"/>
  <c r="R231" i="5"/>
  <c r="J231" i="5"/>
  <c r="I231" i="5"/>
  <c r="H231" i="5"/>
  <c r="G231" i="5"/>
  <c r="F231" i="5"/>
  <c r="AD230" i="5"/>
  <c r="AC230" i="5"/>
  <c r="X230" i="5"/>
  <c r="T230" i="5"/>
  <c r="S230" i="5"/>
  <c r="R230" i="5"/>
  <c r="J230" i="5"/>
  <c r="I230" i="5"/>
  <c r="H230" i="5"/>
  <c r="G230" i="5"/>
  <c r="F230" i="5"/>
  <c r="AD229" i="5"/>
  <c r="AC229" i="5"/>
  <c r="X229" i="5"/>
  <c r="T229" i="5"/>
  <c r="S229" i="5"/>
  <c r="R229" i="5"/>
  <c r="J229" i="5"/>
  <c r="I229" i="5"/>
  <c r="H229" i="5"/>
  <c r="G229" i="5"/>
  <c r="F229" i="5"/>
  <c r="AD228" i="5"/>
  <c r="AC228" i="5"/>
  <c r="X228" i="5"/>
  <c r="T228" i="5"/>
  <c r="S228" i="5"/>
  <c r="R228" i="5"/>
  <c r="J228" i="5"/>
  <c r="I228" i="5"/>
  <c r="H228" i="5"/>
  <c r="G228" i="5"/>
  <c r="F228" i="5"/>
  <c r="AD227" i="5"/>
  <c r="AC227" i="5"/>
  <c r="X227" i="5"/>
  <c r="T227" i="5"/>
  <c r="S227" i="5"/>
  <c r="R227" i="5"/>
  <c r="J227" i="5"/>
  <c r="I227" i="5"/>
  <c r="H227" i="5"/>
  <c r="G227" i="5"/>
  <c r="F227" i="5"/>
  <c r="AD226" i="5"/>
  <c r="AC226" i="5"/>
  <c r="X226" i="5"/>
  <c r="T226" i="5"/>
  <c r="S226" i="5"/>
  <c r="R226" i="5"/>
  <c r="J226" i="5"/>
  <c r="I226" i="5"/>
  <c r="H226" i="5"/>
  <c r="G226" i="5"/>
  <c r="F226" i="5"/>
  <c r="AD225" i="5"/>
  <c r="AC225" i="5"/>
  <c r="X225" i="5"/>
  <c r="T225" i="5"/>
  <c r="S225" i="5"/>
  <c r="R225" i="5"/>
  <c r="J225" i="5"/>
  <c r="I225" i="5"/>
  <c r="H225" i="5"/>
  <c r="G225" i="5"/>
  <c r="F225" i="5"/>
  <c r="AD224" i="5"/>
  <c r="AC224" i="5"/>
  <c r="X224" i="5"/>
  <c r="T224" i="5"/>
  <c r="S224" i="5"/>
  <c r="R224" i="5"/>
  <c r="J224" i="5"/>
  <c r="I224" i="5"/>
  <c r="H224" i="5"/>
  <c r="G224" i="5"/>
  <c r="F224" i="5"/>
  <c r="AD223" i="5"/>
  <c r="AC223" i="5"/>
  <c r="X223" i="5"/>
  <c r="T223" i="5"/>
  <c r="S223" i="5"/>
  <c r="R223" i="5"/>
  <c r="J223" i="5"/>
  <c r="I223" i="5"/>
  <c r="H223" i="5"/>
  <c r="G223" i="5"/>
  <c r="F223" i="5"/>
  <c r="AD222" i="5"/>
  <c r="AC222" i="5"/>
  <c r="X222" i="5"/>
  <c r="T222" i="5"/>
  <c r="S222" i="5"/>
  <c r="R222" i="5"/>
  <c r="J222" i="5"/>
  <c r="I222" i="5"/>
  <c r="H222" i="5"/>
  <c r="G222" i="5"/>
  <c r="F222" i="5"/>
  <c r="AD221" i="5"/>
  <c r="AC221" i="5"/>
  <c r="X221" i="5"/>
  <c r="T221" i="5"/>
  <c r="S221" i="5"/>
  <c r="R221" i="5"/>
  <c r="J221" i="5"/>
  <c r="I221" i="5"/>
  <c r="H221" i="5"/>
  <c r="G221" i="5"/>
  <c r="F221" i="5"/>
  <c r="AD220" i="5"/>
  <c r="AC220" i="5"/>
  <c r="X220" i="5"/>
  <c r="T220" i="5"/>
  <c r="S220" i="5"/>
  <c r="R220" i="5"/>
  <c r="J220" i="5"/>
  <c r="I220" i="5"/>
  <c r="H220" i="5"/>
  <c r="G220" i="5"/>
  <c r="F220" i="5"/>
  <c r="AD219" i="5"/>
  <c r="AC219" i="5"/>
  <c r="X219" i="5"/>
  <c r="T219" i="5"/>
  <c r="S219" i="5"/>
  <c r="R219" i="5"/>
  <c r="J219" i="5"/>
  <c r="I219" i="5"/>
  <c r="H219" i="5"/>
  <c r="G219" i="5"/>
  <c r="F219" i="5"/>
  <c r="AD218" i="5"/>
  <c r="AC218" i="5"/>
  <c r="X218" i="5"/>
  <c r="T218" i="5"/>
  <c r="S218" i="5"/>
  <c r="R218" i="5"/>
  <c r="J218" i="5"/>
  <c r="I218" i="5"/>
  <c r="H218" i="5"/>
  <c r="G218" i="5"/>
  <c r="F218" i="5"/>
  <c r="AD217" i="5"/>
  <c r="AC217" i="5"/>
  <c r="X217" i="5"/>
  <c r="T217" i="5"/>
  <c r="S217" i="5"/>
  <c r="R217" i="5"/>
  <c r="J217" i="5"/>
  <c r="I217" i="5"/>
  <c r="H217" i="5"/>
  <c r="G217" i="5"/>
  <c r="F217" i="5"/>
  <c r="AD216" i="5"/>
  <c r="AC216" i="5"/>
  <c r="X216" i="5"/>
  <c r="T216" i="5"/>
  <c r="S216" i="5"/>
  <c r="R216" i="5"/>
  <c r="J216" i="5"/>
  <c r="I216" i="5"/>
  <c r="H216" i="5"/>
  <c r="G216" i="5"/>
  <c r="F216" i="5"/>
  <c r="AD215" i="5"/>
  <c r="AC215" i="5"/>
  <c r="X215" i="5"/>
  <c r="T215" i="5"/>
  <c r="S215" i="5"/>
  <c r="R215" i="5"/>
  <c r="J215" i="5"/>
  <c r="I215" i="5"/>
  <c r="H215" i="5"/>
  <c r="G215" i="5"/>
  <c r="F215" i="5"/>
  <c r="AD214" i="5"/>
  <c r="AC214" i="5"/>
  <c r="X214" i="5"/>
  <c r="T214" i="5"/>
  <c r="S214" i="5"/>
  <c r="R214" i="5"/>
  <c r="J214" i="5"/>
  <c r="I214" i="5"/>
  <c r="H214" i="5"/>
  <c r="G214" i="5"/>
  <c r="F214" i="5"/>
  <c r="AD213" i="5"/>
  <c r="AC213" i="5"/>
  <c r="X213" i="5"/>
  <c r="T213" i="5"/>
  <c r="S213" i="5"/>
  <c r="R213" i="5"/>
  <c r="J213" i="5"/>
  <c r="I213" i="5"/>
  <c r="H213" i="5"/>
  <c r="G213" i="5"/>
  <c r="F213" i="5"/>
  <c r="AD212" i="5"/>
  <c r="AC212" i="5"/>
  <c r="X212" i="5"/>
  <c r="T212" i="5"/>
  <c r="S212" i="5"/>
  <c r="R212" i="5"/>
  <c r="J212" i="5"/>
  <c r="I212" i="5"/>
  <c r="H212" i="5"/>
  <c r="G212" i="5"/>
  <c r="F212" i="5"/>
  <c r="AD211" i="5"/>
  <c r="AC211" i="5"/>
  <c r="X211" i="5"/>
  <c r="T211" i="5"/>
  <c r="S211" i="5"/>
  <c r="R211" i="5"/>
  <c r="J211" i="5"/>
  <c r="I211" i="5"/>
  <c r="H211" i="5"/>
  <c r="G211" i="5"/>
  <c r="F211" i="5"/>
  <c r="AD210" i="5"/>
  <c r="AC210" i="5"/>
  <c r="X210" i="5"/>
  <c r="T210" i="5"/>
  <c r="S210" i="5"/>
  <c r="R210" i="5"/>
  <c r="J210" i="5"/>
  <c r="I210" i="5"/>
  <c r="H210" i="5"/>
  <c r="G210" i="5"/>
  <c r="F210" i="5"/>
  <c r="AD209" i="5"/>
  <c r="AC209" i="5"/>
  <c r="X209" i="5"/>
  <c r="T209" i="5"/>
  <c r="S209" i="5"/>
  <c r="R209" i="5"/>
  <c r="J209" i="5"/>
  <c r="I209" i="5"/>
  <c r="H209" i="5"/>
  <c r="G209" i="5"/>
  <c r="F209" i="5"/>
  <c r="AD208" i="5"/>
  <c r="AC208" i="5"/>
  <c r="X208" i="5"/>
  <c r="T208" i="5"/>
  <c r="S208" i="5"/>
  <c r="R208" i="5"/>
  <c r="J208" i="5"/>
  <c r="I208" i="5"/>
  <c r="H208" i="5"/>
  <c r="G208" i="5"/>
  <c r="F208" i="5"/>
  <c r="AD207" i="5"/>
  <c r="AC207" i="5"/>
  <c r="X207" i="5"/>
  <c r="T207" i="5"/>
  <c r="S207" i="5"/>
  <c r="R207" i="5"/>
  <c r="J207" i="5"/>
  <c r="I207" i="5"/>
  <c r="H207" i="5"/>
  <c r="G207" i="5"/>
  <c r="F207" i="5"/>
  <c r="AD206" i="5"/>
  <c r="AC206" i="5"/>
  <c r="X206" i="5"/>
  <c r="T206" i="5"/>
  <c r="S206" i="5"/>
  <c r="R206" i="5"/>
  <c r="J206" i="5"/>
  <c r="I206" i="5"/>
  <c r="H206" i="5"/>
  <c r="G206" i="5"/>
  <c r="F206" i="5"/>
  <c r="AD205" i="5"/>
  <c r="AC205" i="5"/>
  <c r="X205" i="5"/>
  <c r="T205" i="5"/>
  <c r="S205" i="5"/>
  <c r="R205" i="5"/>
  <c r="J205" i="5"/>
  <c r="I205" i="5"/>
  <c r="H205" i="5"/>
  <c r="G205" i="5"/>
  <c r="F205" i="5"/>
  <c r="AD204" i="5"/>
  <c r="AC204" i="5"/>
  <c r="X204" i="5"/>
  <c r="T204" i="5"/>
  <c r="S204" i="5"/>
  <c r="R204" i="5"/>
  <c r="J204" i="5"/>
  <c r="I204" i="5"/>
  <c r="H204" i="5"/>
  <c r="G204" i="5"/>
  <c r="F204" i="5"/>
  <c r="AD203" i="5"/>
  <c r="AC203" i="5"/>
  <c r="X203" i="5"/>
  <c r="T203" i="5"/>
  <c r="S203" i="5"/>
  <c r="R203" i="5"/>
  <c r="J203" i="5"/>
  <c r="I203" i="5"/>
  <c r="H203" i="5"/>
  <c r="G203" i="5"/>
  <c r="F203" i="5"/>
  <c r="AD202" i="5"/>
  <c r="AC202" i="5"/>
  <c r="X202" i="5"/>
  <c r="T202" i="5"/>
  <c r="S202" i="5"/>
  <c r="R202" i="5"/>
  <c r="J202" i="5"/>
  <c r="I202" i="5"/>
  <c r="H202" i="5"/>
  <c r="G202" i="5"/>
  <c r="F202" i="5"/>
  <c r="AD201" i="5"/>
  <c r="AC201" i="5"/>
  <c r="X201" i="5"/>
  <c r="T201" i="5"/>
  <c r="S201" i="5"/>
  <c r="R201" i="5"/>
  <c r="J201" i="5"/>
  <c r="I201" i="5"/>
  <c r="H201" i="5"/>
  <c r="G201" i="5"/>
  <c r="F201" i="5"/>
  <c r="AD200" i="5"/>
  <c r="AC200" i="5"/>
  <c r="X200" i="5"/>
  <c r="T200" i="5"/>
  <c r="S200" i="5"/>
  <c r="R200" i="5"/>
  <c r="J200" i="5"/>
  <c r="I200" i="5"/>
  <c r="H200" i="5"/>
  <c r="G200" i="5"/>
  <c r="F200" i="5"/>
  <c r="AD199" i="5"/>
  <c r="AC199" i="5"/>
  <c r="X199" i="5"/>
  <c r="T199" i="5"/>
  <c r="S199" i="5"/>
  <c r="R199" i="5"/>
  <c r="J199" i="5"/>
  <c r="I199" i="5"/>
  <c r="H199" i="5"/>
  <c r="G199" i="5"/>
  <c r="F199" i="5"/>
  <c r="AD198" i="5"/>
  <c r="AC198" i="5"/>
  <c r="X198" i="5"/>
  <c r="T198" i="5"/>
  <c r="S198" i="5"/>
  <c r="R198" i="5"/>
  <c r="J198" i="5"/>
  <c r="I198" i="5"/>
  <c r="H198" i="5"/>
  <c r="G198" i="5"/>
  <c r="F198" i="5"/>
  <c r="AD197" i="5"/>
  <c r="AC197" i="5"/>
  <c r="X197" i="5"/>
  <c r="T197" i="5"/>
  <c r="S197" i="5"/>
  <c r="R197" i="5"/>
  <c r="J197" i="5"/>
  <c r="I197" i="5"/>
  <c r="H197" i="5"/>
  <c r="G197" i="5"/>
  <c r="F197" i="5"/>
  <c r="AD196" i="5"/>
  <c r="AC196" i="5"/>
  <c r="X196" i="5"/>
  <c r="T196" i="5"/>
  <c r="S196" i="5"/>
  <c r="R196" i="5"/>
  <c r="J196" i="5"/>
  <c r="I196" i="5"/>
  <c r="H196" i="5"/>
  <c r="G196" i="5"/>
  <c r="F196" i="5"/>
  <c r="AD195" i="5"/>
  <c r="AC195" i="5"/>
  <c r="X195" i="5"/>
  <c r="T195" i="5"/>
  <c r="S195" i="5"/>
  <c r="R195" i="5"/>
  <c r="J195" i="5"/>
  <c r="I195" i="5"/>
  <c r="H195" i="5"/>
  <c r="G195" i="5"/>
  <c r="F195" i="5"/>
  <c r="AD194" i="5"/>
  <c r="AC194" i="5"/>
  <c r="X194" i="5"/>
  <c r="T194" i="5"/>
  <c r="S194" i="5"/>
  <c r="R194" i="5"/>
  <c r="J194" i="5"/>
  <c r="I194" i="5"/>
  <c r="H194" i="5"/>
  <c r="G194" i="5"/>
  <c r="F194" i="5"/>
  <c r="AD193" i="5"/>
  <c r="AC193" i="5"/>
  <c r="X193" i="5"/>
  <c r="T193" i="5"/>
  <c r="S193" i="5"/>
  <c r="R193" i="5"/>
  <c r="J193" i="5"/>
  <c r="I193" i="5"/>
  <c r="H193" i="5"/>
  <c r="G193" i="5"/>
  <c r="F193" i="5"/>
  <c r="AD192" i="5"/>
  <c r="AC192" i="5"/>
  <c r="X192" i="5"/>
  <c r="T192" i="5"/>
  <c r="S192" i="5"/>
  <c r="R192" i="5"/>
  <c r="J192" i="5"/>
  <c r="I192" i="5"/>
  <c r="H192" i="5"/>
  <c r="G192" i="5"/>
  <c r="F192" i="5"/>
  <c r="AD191" i="5"/>
  <c r="AC191" i="5"/>
  <c r="X191" i="5"/>
  <c r="T191" i="5"/>
  <c r="S191" i="5"/>
  <c r="R191" i="5"/>
  <c r="J191" i="5"/>
  <c r="I191" i="5"/>
  <c r="H191" i="5"/>
  <c r="G191" i="5"/>
  <c r="F191" i="5"/>
  <c r="AD190" i="5"/>
  <c r="AC190" i="5"/>
  <c r="X190" i="5"/>
  <c r="T190" i="5"/>
  <c r="S190" i="5"/>
  <c r="R190" i="5"/>
  <c r="J190" i="5"/>
  <c r="I190" i="5"/>
  <c r="H190" i="5"/>
  <c r="G190" i="5"/>
  <c r="F190" i="5"/>
  <c r="AD189" i="5"/>
  <c r="AC189" i="5"/>
  <c r="X189" i="5"/>
  <c r="T189" i="5"/>
  <c r="S189" i="5"/>
  <c r="R189" i="5"/>
  <c r="J189" i="5"/>
  <c r="I189" i="5"/>
  <c r="H189" i="5"/>
  <c r="G189" i="5"/>
  <c r="F189" i="5"/>
  <c r="AD188" i="5"/>
  <c r="AC188" i="5"/>
  <c r="X188" i="5"/>
  <c r="T188" i="5"/>
  <c r="S188" i="5"/>
  <c r="R188" i="5"/>
  <c r="J188" i="5"/>
  <c r="I188" i="5"/>
  <c r="H188" i="5"/>
  <c r="G188" i="5"/>
  <c r="F188" i="5"/>
  <c r="AD187" i="5"/>
  <c r="AC187" i="5"/>
  <c r="X187" i="5"/>
  <c r="T187" i="5"/>
  <c r="S187" i="5"/>
  <c r="R187" i="5"/>
  <c r="J187" i="5"/>
  <c r="I187" i="5"/>
  <c r="H187" i="5"/>
  <c r="G187" i="5"/>
  <c r="F187" i="5"/>
  <c r="AD186" i="5"/>
  <c r="AC186" i="5"/>
  <c r="X186" i="5"/>
  <c r="T186" i="5"/>
  <c r="S186" i="5"/>
  <c r="R186" i="5"/>
  <c r="J186" i="5"/>
  <c r="I186" i="5"/>
  <c r="H186" i="5"/>
  <c r="G186" i="5"/>
  <c r="F186" i="5"/>
  <c r="AD185" i="5"/>
  <c r="AC185" i="5"/>
  <c r="X185" i="5"/>
  <c r="T185" i="5"/>
  <c r="S185" i="5"/>
  <c r="R185" i="5"/>
  <c r="J185" i="5"/>
  <c r="I185" i="5"/>
  <c r="H185" i="5"/>
  <c r="G185" i="5"/>
  <c r="F185" i="5"/>
  <c r="AD184" i="5"/>
  <c r="AC184" i="5"/>
  <c r="X184" i="5"/>
  <c r="T184" i="5"/>
  <c r="S184" i="5"/>
  <c r="R184" i="5"/>
  <c r="J184" i="5"/>
  <c r="I184" i="5"/>
  <c r="H184" i="5"/>
  <c r="G184" i="5"/>
  <c r="F184" i="5"/>
  <c r="AD183" i="5"/>
  <c r="AC183" i="5"/>
  <c r="X183" i="5"/>
  <c r="T183" i="5"/>
  <c r="S183" i="5"/>
  <c r="R183" i="5"/>
  <c r="J183" i="5"/>
  <c r="I183" i="5"/>
  <c r="H183" i="5"/>
  <c r="G183" i="5"/>
  <c r="F183" i="5"/>
  <c r="AD182" i="5"/>
  <c r="AC182" i="5"/>
  <c r="X182" i="5"/>
  <c r="T182" i="5"/>
  <c r="S182" i="5"/>
  <c r="R182" i="5"/>
  <c r="J182" i="5"/>
  <c r="I182" i="5"/>
  <c r="H182" i="5"/>
  <c r="G182" i="5"/>
  <c r="F182" i="5"/>
  <c r="AD181" i="5"/>
  <c r="AC181" i="5"/>
  <c r="X181" i="5"/>
  <c r="T181" i="5"/>
  <c r="S181" i="5"/>
  <c r="R181" i="5"/>
  <c r="J181" i="5"/>
  <c r="I181" i="5"/>
  <c r="H181" i="5"/>
  <c r="G181" i="5"/>
  <c r="F181" i="5"/>
  <c r="AD180" i="5"/>
  <c r="AC180" i="5"/>
  <c r="X180" i="5"/>
  <c r="T180" i="5"/>
  <c r="S180" i="5"/>
  <c r="R180" i="5"/>
  <c r="J180" i="5"/>
  <c r="I180" i="5"/>
  <c r="H180" i="5"/>
  <c r="G180" i="5"/>
  <c r="F180" i="5"/>
  <c r="AD179" i="5"/>
  <c r="AC179" i="5"/>
  <c r="X179" i="5"/>
  <c r="T179" i="5"/>
  <c r="S179" i="5"/>
  <c r="R179" i="5"/>
  <c r="J179" i="5"/>
  <c r="I179" i="5"/>
  <c r="H179" i="5"/>
  <c r="G179" i="5"/>
  <c r="F179" i="5"/>
  <c r="AD178" i="5"/>
  <c r="AC178" i="5"/>
  <c r="X178" i="5"/>
  <c r="T178" i="5"/>
  <c r="S178" i="5"/>
  <c r="R178" i="5"/>
  <c r="J178" i="5"/>
  <c r="I178" i="5"/>
  <c r="H178" i="5"/>
  <c r="G178" i="5"/>
  <c r="F178" i="5"/>
  <c r="AD177" i="5"/>
  <c r="AC177" i="5"/>
  <c r="X177" i="5"/>
  <c r="T177" i="5"/>
  <c r="S177" i="5"/>
  <c r="R177" i="5"/>
  <c r="J177" i="5"/>
  <c r="I177" i="5"/>
  <c r="H177" i="5"/>
  <c r="G177" i="5"/>
  <c r="F177" i="5"/>
  <c r="AD176" i="5"/>
  <c r="AC176" i="5"/>
  <c r="X176" i="5"/>
  <c r="T176" i="5"/>
  <c r="S176" i="5"/>
  <c r="R176" i="5"/>
  <c r="J176" i="5"/>
  <c r="I176" i="5"/>
  <c r="H176" i="5"/>
  <c r="G176" i="5"/>
  <c r="F176" i="5"/>
  <c r="AD175" i="5"/>
  <c r="AC175" i="5"/>
  <c r="X175" i="5"/>
  <c r="T175" i="5"/>
  <c r="S175" i="5"/>
  <c r="R175" i="5"/>
  <c r="J175" i="5"/>
  <c r="I175" i="5"/>
  <c r="H175" i="5"/>
  <c r="G175" i="5"/>
  <c r="F175" i="5"/>
  <c r="AD174" i="5"/>
  <c r="AC174" i="5"/>
  <c r="X174" i="5"/>
  <c r="T174" i="5"/>
  <c r="S174" i="5"/>
  <c r="R174" i="5"/>
  <c r="J174" i="5"/>
  <c r="I174" i="5"/>
  <c r="H174" i="5"/>
  <c r="G174" i="5"/>
  <c r="F174" i="5"/>
  <c r="AD173" i="5"/>
  <c r="AC173" i="5"/>
  <c r="X173" i="5"/>
  <c r="T173" i="5"/>
  <c r="S173" i="5"/>
  <c r="R173" i="5"/>
  <c r="J173" i="5"/>
  <c r="I173" i="5"/>
  <c r="H173" i="5"/>
  <c r="G173" i="5"/>
  <c r="F173" i="5"/>
  <c r="AD172" i="5"/>
  <c r="AC172" i="5"/>
  <c r="X172" i="5"/>
  <c r="T172" i="5"/>
  <c r="S172" i="5"/>
  <c r="R172" i="5"/>
  <c r="J172" i="5"/>
  <c r="I172" i="5"/>
  <c r="H172" i="5"/>
  <c r="G172" i="5"/>
  <c r="F172" i="5"/>
  <c r="AD171" i="5"/>
  <c r="AC171" i="5"/>
  <c r="X171" i="5"/>
  <c r="T171" i="5"/>
  <c r="S171" i="5"/>
  <c r="R171" i="5"/>
  <c r="J171" i="5"/>
  <c r="I171" i="5"/>
  <c r="H171" i="5"/>
  <c r="G171" i="5"/>
  <c r="F171" i="5"/>
  <c r="AD170" i="5"/>
  <c r="AC170" i="5"/>
  <c r="X170" i="5"/>
  <c r="T170" i="5"/>
  <c r="S170" i="5"/>
  <c r="R170" i="5"/>
  <c r="J170" i="5"/>
  <c r="I170" i="5"/>
  <c r="H170" i="5"/>
  <c r="G170" i="5"/>
  <c r="F170" i="5"/>
  <c r="AD169" i="5"/>
  <c r="AC169" i="5"/>
  <c r="X169" i="5"/>
  <c r="T169" i="5"/>
  <c r="S169" i="5"/>
  <c r="R169" i="5"/>
  <c r="J169" i="5"/>
  <c r="I169" i="5"/>
  <c r="H169" i="5"/>
  <c r="G169" i="5"/>
  <c r="F169" i="5"/>
  <c r="AD168" i="5"/>
  <c r="AC168" i="5"/>
  <c r="X168" i="5"/>
  <c r="T168" i="5"/>
  <c r="S168" i="5"/>
  <c r="R168" i="5"/>
  <c r="J168" i="5"/>
  <c r="I168" i="5"/>
  <c r="H168" i="5"/>
  <c r="G168" i="5"/>
  <c r="F168" i="5"/>
  <c r="AD167" i="5"/>
  <c r="AC167" i="5"/>
  <c r="X167" i="5"/>
  <c r="T167" i="5"/>
  <c r="S167" i="5"/>
  <c r="R167" i="5"/>
  <c r="J167" i="5"/>
  <c r="I167" i="5"/>
  <c r="H167" i="5"/>
  <c r="G167" i="5"/>
  <c r="F167" i="5"/>
  <c r="AD166" i="5"/>
  <c r="AC166" i="5"/>
  <c r="X166" i="5"/>
  <c r="T166" i="5"/>
  <c r="S166" i="5"/>
  <c r="R166" i="5"/>
  <c r="J166" i="5"/>
  <c r="I166" i="5"/>
  <c r="H166" i="5"/>
  <c r="G166" i="5"/>
  <c r="F166" i="5"/>
  <c r="AD165" i="5"/>
  <c r="AC165" i="5"/>
  <c r="X165" i="5"/>
  <c r="T165" i="5"/>
  <c r="S165" i="5"/>
  <c r="R165" i="5"/>
  <c r="J165" i="5"/>
  <c r="I165" i="5"/>
  <c r="H165" i="5"/>
  <c r="G165" i="5"/>
  <c r="F165" i="5"/>
  <c r="AD164" i="5"/>
  <c r="AC164" i="5"/>
  <c r="X164" i="5"/>
  <c r="T164" i="5"/>
  <c r="S164" i="5"/>
  <c r="R164" i="5"/>
  <c r="J164" i="5"/>
  <c r="I164" i="5"/>
  <c r="H164" i="5"/>
  <c r="G164" i="5"/>
  <c r="F164" i="5"/>
  <c r="AD163" i="5"/>
  <c r="AC163" i="5"/>
  <c r="X163" i="5"/>
  <c r="T163" i="5"/>
  <c r="S163" i="5"/>
  <c r="R163" i="5"/>
  <c r="J163" i="5"/>
  <c r="I163" i="5"/>
  <c r="H163" i="5"/>
  <c r="G163" i="5"/>
  <c r="F163" i="5"/>
  <c r="AD162" i="5"/>
  <c r="AC162" i="5"/>
  <c r="X162" i="5"/>
  <c r="T162" i="5"/>
  <c r="S162" i="5"/>
  <c r="R162" i="5"/>
  <c r="J162" i="5"/>
  <c r="I162" i="5"/>
  <c r="H162" i="5"/>
  <c r="G162" i="5"/>
  <c r="F162" i="5"/>
  <c r="AD161" i="5"/>
  <c r="AC161" i="5"/>
  <c r="X161" i="5"/>
  <c r="T161" i="5"/>
  <c r="S161" i="5"/>
  <c r="R161" i="5"/>
  <c r="J161" i="5"/>
  <c r="I161" i="5"/>
  <c r="H161" i="5"/>
  <c r="G161" i="5"/>
  <c r="F161" i="5"/>
  <c r="AD160" i="5"/>
  <c r="AC160" i="5"/>
  <c r="X160" i="5"/>
  <c r="T160" i="5"/>
  <c r="S160" i="5"/>
  <c r="R160" i="5"/>
  <c r="J160" i="5"/>
  <c r="I160" i="5"/>
  <c r="H160" i="5"/>
  <c r="G160" i="5"/>
  <c r="F160" i="5"/>
  <c r="AD159" i="5"/>
  <c r="AC159" i="5"/>
  <c r="X159" i="5"/>
  <c r="T159" i="5"/>
  <c r="S159" i="5"/>
  <c r="R159" i="5"/>
  <c r="J159" i="5"/>
  <c r="I159" i="5"/>
  <c r="H159" i="5"/>
  <c r="G159" i="5"/>
  <c r="F159" i="5"/>
  <c r="AD158" i="5"/>
  <c r="AC158" i="5"/>
  <c r="X158" i="5"/>
  <c r="T158" i="5"/>
  <c r="S158" i="5"/>
  <c r="R158" i="5"/>
  <c r="J158" i="5"/>
  <c r="I158" i="5"/>
  <c r="H158" i="5"/>
  <c r="G158" i="5"/>
  <c r="F158" i="5"/>
  <c r="AD157" i="5"/>
  <c r="AC157" i="5"/>
  <c r="X157" i="5"/>
  <c r="T157" i="5"/>
  <c r="S157" i="5"/>
  <c r="R157" i="5"/>
  <c r="J157" i="5"/>
  <c r="I157" i="5"/>
  <c r="H157" i="5"/>
  <c r="G157" i="5"/>
  <c r="F157" i="5"/>
  <c r="AD156" i="5"/>
  <c r="AC156" i="5"/>
  <c r="X156" i="5"/>
  <c r="T156" i="5"/>
  <c r="S156" i="5"/>
  <c r="R156" i="5"/>
  <c r="J156" i="5"/>
  <c r="I156" i="5"/>
  <c r="H156" i="5"/>
  <c r="G156" i="5"/>
  <c r="F156" i="5"/>
  <c r="AD155" i="5"/>
  <c r="AC155" i="5"/>
  <c r="X155" i="5"/>
  <c r="T155" i="5"/>
  <c r="S155" i="5"/>
  <c r="R155" i="5"/>
  <c r="J155" i="5"/>
  <c r="I155" i="5"/>
  <c r="H155" i="5"/>
  <c r="G155" i="5"/>
  <c r="F155" i="5"/>
  <c r="AD154" i="5"/>
  <c r="AC154" i="5"/>
  <c r="X154" i="5"/>
  <c r="T154" i="5"/>
  <c r="S154" i="5"/>
  <c r="R154" i="5"/>
  <c r="J154" i="5"/>
  <c r="I154" i="5"/>
  <c r="H154" i="5"/>
  <c r="G154" i="5"/>
  <c r="F154" i="5"/>
  <c r="AD153" i="5"/>
  <c r="AC153" i="5"/>
  <c r="X153" i="5"/>
  <c r="T153" i="5"/>
  <c r="S153" i="5"/>
  <c r="R153" i="5"/>
  <c r="J153" i="5"/>
  <c r="I153" i="5"/>
  <c r="H153" i="5"/>
  <c r="G153" i="5"/>
  <c r="F153" i="5"/>
  <c r="AD152" i="5"/>
  <c r="AC152" i="5"/>
  <c r="X152" i="5"/>
  <c r="T152" i="5"/>
  <c r="S152" i="5"/>
  <c r="R152" i="5"/>
  <c r="J152" i="5"/>
  <c r="I152" i="5"/>
  <c r="H152" i="5"/>
  <c r="G152" i="5"/>
  <c r="F152" i="5"/>
  <c r="AD151" i="5"/>
  <c r="AC151" i="5"/>
  <c r="X151" i="5"/>
  <c r="T151" i="5"/>
  <c r="S151" i="5"/>
  <c r="R151" i="5"/>
  <c r="J151" i="5"/>
  <c r="I151" i="5"/>
  <c r="H151" i="5"/>
  <c r="G151" i="5"/>
  <c r="F151" i="5"/>
  <c r="AD150" i="5"/>
  <c r="AC150" i="5"/>
  <c r="X150" i="5"/>
  <c r="T150" i="5"/>
  <c r="S150" i="5"/>
  <c r="R150" i="5"/>
  <c r="J150" i="5"/>
  <c r="I150" i="5"/>
  <c r="H150" i="5"/>
  <c r="G150" i="5"/>
  <c r="F150" i="5"/>
  <c r="AD149" i="5"/>
  <c r="AC149" i="5"/>
  <c r="X149" i="5"/>
  <c r="T149" i="5"/>
  <c r="S149" i="5"/>
  <c r="R149" i="5"/>
  <c r="J149" i="5"/>
  <c r="I149" i="5"/>
  <c r="H149" i="5"/>
  <c r="G149" i="5"/>
  <c r="F149" i="5"/>
  <c r="AD148" i="5"/>
  <c r="AC148" i="5"/>
  <c r="X148" i="5"/>
  <c r="T148" i="5"/>
  <c r="S148" i="5"/>
  <c r="R148" i="5"/>
  <c r="J148" i="5"/>
  <c r="I148" i="5"/>
  <c r="H148" i="5"/>
  <c r="G148" i="5"/>
  <c r="F148" i="5"/>
  <c r="AD147" i="5"/>
  <c r="AC147" i="5"/>
  <c r="X147" i="5"/>
  <c r="T147" i="5"/>
  <c r="S147" i="5"/>
  <c r="R147" i="5"/>
  <c r="J147" i="5"/>
  <c r="I147" i="5"/>
  <c r="H147" i="5"/>
  <c r="G147" i="5"/>
  <c r="F147" i="5"/>
  <c r="AD146" i="5"/>
  <c r="AC146" i="5"/>
  <c r="X146" i="5"/>
  <c r="T146" i="5"/>
  <c r="S146" i="5"/>
  <c r="R146" i="5"/>
  <c r="J146" i="5"/>
  <c r="I146" i="5"/>
  <c r="H146" i="5"/>
  <c r="G146" i="5"/>
  <c r="F146" i="5"/>
  <c r="AD145" i="5"/>
  <c r="AC145" i="5"/>
  <c r="X145" i="5"/>
  <c r="T145" i="5"/>
  <c r="S145" i="5"/>
  <c r="R145" i="5"/>
  <c r="J145" i="5"/>
  <c r="I145" i="5"/>
  <c r="H145" i="5"/>
  <c r="G145" i="5"/>
  <c r="F145" i="5"/>
  <c r="AD144" i="5"/>
  <c r="AC144" i="5"/>
  <c r="X144" i="5"/>
  <c r="T144" i="5"/>
  <c r="S144" i="5"/>
  <c r="R144" i="5"/>
  <c r="J144" i="5"/>
  <c r="I144" i="5"/>
  <c r="H144" i="5"/>
  <c r="G144" i="5"/>
  <c r="F144" i="5"/>
  <c r="AD143" i="5"/>
  <c r="AC143" i="5"/>
  <c r="X143" i="5"/>
  <c r="T143" i="5"/>
  <c r="S143" i="5"/>
  <c r="R143" i="5"/>
  <c r="J143" i="5"/>
  <c r="I143" i="5"/>
  <c r="H143" i="5"/>
  <c r="G143" i="5"/>
  <c r="F143" i="5"/>
  <c r="AD142" i="5"/>
  <c r="AC142" i="5"/>
  <c r="X142" i="5"/>
  <c r="T142" i="5"/>
  <c r="S142" i="5"/>
  <c r="R142" i="5"/>
  <c r="J142" i="5"/>
  <c r="I142" i="5"/>
  <c r="H142" i="5"/>
  <c r="G142" i="5"/>
  <c r="F142" i="5"/>
  <c r="AD141" i="5"/>
  <c r="AC141" i="5"/>
  <c r="X141" i="5"/>
  <c r="T141" i="5"/>
  <c r="S141" i="5"/>
  <c r="R141" i="5"/>
  <c r="J141" i="5"/>
  <c r="I141" i="5"/>
  <c r="H141" i="5"/>
  <c r="G141" i="5"/>
  <c r="F141" i="5"/>
  <c r="AD140" i="5"/>
  <c r="AC140" i="5"/>
  <c r="X140" i="5"/>
  <c r="T140" i="5"/>
  <c r="S140" i="5"/>
  <c r="R140" i="5"/>
  <c r="J140" i="5"/>
  <c r="I140" i="5"/>
  <c r="H140" i="5"/>
  <c r="G140" i="5"/>
  <c r="F140" i="5"/>
  <c r="AD139" i="5"/>
  <c r="AC139" i="5"/>
  <c r="X139" i="5"/>
  <c r="T139" i="5"/>
  <c r="S139" i="5"/>
  <c r="R139" i="5"/>
  <c r="J139" i="5"/>
  <c r="I139" i="5"/>
  <c r="H139" i="5"/>
  <c r="G139" i="5"/>
  <c r="F139" i="5"/>
  <c r="AD138" i="5"/>
  <c r="AC138" i="5"/>
  <c r="X138" i="5"/>
  <c r="T138" i="5"/>
  <c r="S138" i="5"/>
  <c r="R138" i="5"/>
  <c r="J138" i="5"/>
  <c r="I138" i="5"/>
  <c r="H138" i="5"/>
  <c r="G138" i="5"/>
  <c r="F138" i="5"/>
  <c r="AD137" i="5"/>
  <c r="AC137" i="5"/>
  <c r="X137" i="5"/>
  <c r="T137" i="5"/>
  <c r="S137" i="5"/>
  <c r="R137" i="5"/>
  <c r="J137" i="5"/>
  <c r="I137" i="5"/>
  <c r="H137" i="5"/>
  <c r="G137" i="5"/>
  <c r="F137" i="5"/>
  <c r="AD136" i="5"/>
  <c r="AC136" i="5"/>
  <c r="X136" i="5"/>
  <c r="T136" i="5"/>
  <c r="S136" i="5"/>
  <c r="R136" i="5"/>
  <c r="J136" i="5"/>
  <c r="I136" i="5"/>
  <c r="H136" i="5"/>
  <c r="G136" i="5"/>
  <c r="F136" i="5"/>
  <c r="AD135" i="5"/>
  <c r="AC135" i="5"/>
  <c r="X135" i="5"/>
  <c r="T135" i="5"/>
  <c r="S135" i="5"/>
  <c r="R135" i="5"/>
  <c r="J135" i="5"/>
  <c r="I135" i="5"/>
  <c r="H135" i="5"/>
  <c r="G135" i="5"/>
  <c r="F135" i="5"/>
  <c r="AD134" i="5"/>
  <c r="AC134" i="5"/>
  <c r="X134" i="5"/>
  <c r="T134" i="5"/>
  <c r="S134" i="5"/>
  <c r="R134" i="5"/>
  <c r="J134" i="5"/>
  <c r="I134" i="5"/>
  <c r="H134" i="5"/>
  <c r="G134" i="5"/>
  <c r="F134" i="5"/>
  <c r="AD133" i="5"/>
  <c r="AC133" i="5"/>
  <c r="X133" i="5"/>
  <c r="T133" i="5"/>
  <c r="S133" i="5"/>
  <c r="R133" i="5"/>
  <c r="J133" i="5"/>
  <c r="I133" i="5"/>
  <c r="H133" i="5"/>
  <c r="G133" i="5"/>
  <c r="F133" i="5"/>
  <c r="AD132" i="5"/>
  <c r="AC132" i="5"/>
  <c r="X132" i="5"/>
  <c r="V132" i="5"/>
  <c r="J132" i="5"/>
  <c r="S132" i="5"/>
  <c r="T132" i="5"/>
  <c r="R132" i="5"/>
  <c r="I132" i="5"/>
  <c r="H132" i="5"/>
  <c r="AD131" i="5"/>
  <c r="AC131" i="5"/>
  <c r="X131" i="5"/>
  <c r="V131" i="5"/>
  <c r="J131" i="5"/>
  <c r="S131" i="5"/>
  <c r="T131" i="5"/>
  <c r="R131" i="5"/>
  <c r="I131" i="5"/>
  <c r="H131" i="5"/>
  <c r="AD130" i="5"/>
  <c r="AC130" i="5"/>
  <c r="X130" i="5"/>
  <c r="V130" i="5"/>
  <c r="J130" i="5"/>
  <c r="S130" i="5"/>
  <c r="T130" i="5"/>
  <c r="R130" i="5"/>
  <c r="I130" i="5"/>
  <c r="H130" i="5"/>
  <c r="AD129" i="5"/>
  <c r="AC129" i="5"/>
  <c r="X129" i="5"/>
  <c r="V129" i="5"/>
  <c r="J129" i="5"/>
  <c r="S129" i="5"/>
  <c r="T129" i="5"/>
  <c r="R129" i="5"/>
  <c r="I129" i="5"/>
  <c r="H129" i="5"/>
  <c r="AD128" i="5"/>
  <c r="AC128" i="5"/>
  <c r="X128" i="5"/>
  <c r="V128" i="5"/>
  <c r="J128" i="5"/>
  <c r="S128" i="5"/>
  <c r="T128" i="5"/>
  <c r="R128" i="5"/>
  <c r="I128" i="5"/>
  <c r="H128" i="5"/>
  <c r="AD127" i="5"/>
  <c r="AC127" i="5"/>
  <c r="X127" i="5"/>
  <c r="V127" i="5"/>
  <c r="J127" i="5"/>
  <c r="S127" i="5"/>
  <c r="T127" i="5"/>
  <c r="R127" i="5"/>
  <c r="I127" i="5"/>
  <c r="H127" i="5"/>
  <c r="AD126" i="5"/>
  <c r="AC126" i="5"/>
  <c r="X126" i="5"/>
  <c r="V126" i="5"/>
  <c r="J126" i="5"/>
  <c r="S126" i="5"/>
  <c r="T126" i="5"/>
  <c r="R126" i="5"/>
  <c r="I126" i="5"/>
  <c r="H126" i="5"/>
  <c r="AD125" i="5"/>
  <c r="AC125" i="5"/>
  <c r="X125" i="5"/>
  <c r="V125" i="5"/>
  <c r="J125" i="5"/>
  <c r="S125" i="5"/>
  <c r="T125" i="5"/>
  <c r="R125" i="5"/>
  <c r="I125" i="5"/>
  <c r="H125" i="5"/>
  <c r="AD124" i="5"/>
  <c r="AC124" i="5"/>
  <c r="X124" i="5"/>
  <c r="V124" i="5"/>
  <c r="J124" i="5"/>
  <c r="S124" i="5"/>
  <c r="T124" i="5"/>
  <c r="R124" i="5"/>
  <c r="I124" i="5"/>
  <c r="H124" i="5"/>
  <c r="AD123" i="5"/>
  <c r="AC123" i="5"/>
  <c r="X123" i="5"/>
  <c r="V123" i="5"/>
  <c r="J123" i="5"/>
  <c r="S123" i="5"/>
  <c r="T123" i="5"/>
  <c r="R123" i="5"/>
  <c r="I123" i="5"/>
  <c r="H123" i="5"/>
  <c r="AD122" i="5"/>
  <c r="AC122" i="5"/>
  <c r="X122" i="5"/>
  <c r="V122" i="5"/>
  <c r="J122" i="5"/>
  <c r="S122" i="5"/>
  <c r="T122" i="5"/>
  <c r="R122" i="5"/>
  <c r="I122" i="5"/>
  <c r="H122" i="5"/>
  <c r="AD121" i="5"/>
  <c r="AC121" i="5"/>
  <c r="X121" i="5"/>
  <c r="V121" i="5"/>
  <c r="J121" i="5"/>
  <c r="S121" i="5"/>
  <c r="T121" i="5"/>
  <c r="R121" i="5"/>
  <c r="I121" i="5"/>
  <c r="H121" i="5"/>
  <c r="AD120" i="5"/>
  <c r="AC120" i="5"/>
  <c r="X120" i="5"/>
  <c r="V120" i="5"/>
  <c r="J120" i="5"/>
  <c r="S120" i="5"/>
  <c r="T120" i="5"/>
  <c r="R120" i="5"/>
  <c r="I120" i="5"/>
  <c r="H120" i="5"/>
  <c r="AD119" i="5"/>
  <c r="AC119" i="5"/>
  <c r="X119" i="5"/>
  <c r="V119" i="5"/>
  <c r="J119" i="5"/>
  <c r="S119" i="5"/>
  <c r="T119" i="5"/>
  <c r="R119" i="5"/>
  <c r="I119" i="5"/>
  <c r="H119" i="5"/>
  <c r="AD118" i="5"/>
  <c r="AC118" i="5"/>
  <c r="X118" i="5"/>
  <c r="V118" i="5"/>
  <c r="J118" i="5"/>
  <c r="S118" i="5"/>
  <c r="T118" i="5"/>
  <c r="R118" i="5"/>
  <c r="I118" i="5"/>
  <c r="H118" i="5"/>
  <c r="AD117" i="5"/>
  <c r="AC117" i="5"/>
  <c r="X117" i="5"/>
  <c r="V117" i="5"/>
  <c r="J117" i="5"/>
  <c r="S117" i="5"/>
  <c r="T117" i="5"/>
  <c r="R117" i="5"/>
  <c r="I117" i="5"/>
  <c r="H117" i="5"/>
  <c r="AD116" i="5"/>
  <c r="AC116" i="5"/>
  <c r="X116" i="5"/>
  <c r="V116" i="5"/>
  <c r="J116" i="5"/>
  <c r="S116" i="5"/>
  <c r="T116" i="5"/>
  <c r="R116" i="5"/>
  <c r="I116" i="5"/>
  <c r="H116" i="5"/>
  <c r="AD115" i="5"/>
  <c r="AC115" i="5"/>
  <c r="X115" i="5"/>
  <c r="V115" i="5"/>
  <c r="J115" i="5"/>
  <c r="S115" i="5"/>
  <c r="T115" i="5"/>
  <c r="R115" i="5"/>
  <c r="I115" i="5"/>
  <c r="H115" i="5"/>
  <c r="AD114" i="5"/>
  <c r="AC114" i="5"/>
  <c r="X114" i="5"/>
  <c r="V114" i="5"/>
  <c r="J114" i="5"/>
  <c r="S114" i="5"/>
  <c r="T114" i="5"/>
  <c r="R114" i="5"/>
  <c r="I114" i="5"/>
  <c r="H114" i="5"/>
  <c r="AD113" i="5"/>
  <c r="AC113" i="5"/>
  <c r="X113" i="5"/>
  <c r="V113" i="5"/>
  <c r="J113" i="5"/>
  <c r="S113" i="5"/>
  <c r="T113" i="5"/>
  <c r="R113" i="5"/>
  <c r="I113" i="5"/>
  <c r="H113" i="5"/>
  <c r="AD112" i="5"/>
  <c r="AC112" i="5"/>
  <c r="X112" i="5"/>
  <c r="V112" i="5"/>
  <c r="J112" i="5"/>
  <c r="S112" i="5"/>
  <c r="T112" i="5"/>
  <c r="R112" i="5"/>
  <c r="I112" i="5"/>
  <c r="H112" i="5"/>
  <c r="AD111" i="5"/>
  <c r="AC111" i="5"/>
  <c r="X111" i="5"/>
  <c r="V111" i="5"/>
  <c r="J111" i="5"/>
  <c r="T111" i="5"/>
  <c r="S111" i="5"/>
  <c r="R111" i="5"/>
  <c r="I111" i="5"/>
  <c r="H111" i="5"/>
  <c r="AD110" i="5"/>
  <c r="AC110" i="5"/>
  <c r="X110" i="5"/>
  <c r="V110" i="5"/>
  <c r="J110" i="5"/>
  <c r="S110" i="5"/>
  <c r="T110" i="5"/>
  <c r="R110" i="5"/>
  <c r="I110" i="5"/>
  <c r="H110" i="5"/>
  <c r="AD109" i="5"/>
  <c r="AC109" i="5"/>
  <c r="X109" i="5"/>
  <c r="V109" i="5"/>
  <c r="J109" i="5"/>
  <c r="S109" i="5"/>
  <c r="T109" i="5"/>
  <c r="R109" i="5"/>
  <c r="I109" i="5"/>
  <c r="H109" i="5"/>
  <c r="AD108" i="5"/>
  <c r="AC108" i="5"/>
  <c r="X108" i="5"/>
  <c r="V108" i="5"/>
  <c r="J108" i="5"/>
  <c r="S108" i="5"/>
  <c r="T108" i="5"/>
  <c r="R108" i="5"/>
  <c r="I108" i="5"/>
  <c r="H108" i="5"/>
  <c r="AD107" i="5"/>
  <c r="AC107" i="5"/>
  <c r="X107" i="5"/>
  <c r="V107" i="5"/>
  <c r="J107" i="5"/>
  <c r="S107" i="5"/>
  <c r="T107" i="5"/>
  <c r="R107" i="5"/>
  <c r="I107" i="5"/>
  <c r="H107" i="5"/>
  <c r="AD106" i="5"/>
  <c r="AC106" i="5"/>
  <c r="X106" i="5"/>
  <c r="V106" i="5"/>
  <c r="J106" i="5"/>
  <c r="S106" i="5"/>
  <c r="T106" i="5"/>
  <c r="R106" i="5"/>
  <c r="I106" i="5"/>
  <c r="H106" i="5"/>
  <c r="AD105" i="5"/>
  <c r="AC105" i="5"/>
  <c r="X105" i="5"/>
  <c r="V105" i="5"/>
  <c r="J105" i="5"/>
  <c r="S105" i="5"/>
  <c r="T105" i="5"/>
  <c r="R105" i="5"/>
  <c r="I105" i="5"/>
  <c r="H105" i="5"/>
  <c r="AD104" i="5"/>
  <c r="AC104" i="5"/>
  <c r="X104" i="5"/>
  <c r="V104" i="5"/>
  <c r="J104" i="5"/>
  <c r="S104" i="5"/>
  <c r="T104" i="5"/>
  <c r="R104" i="5"/>
  <c r="I104" i="5"/>
  <c r="H104" i="5"/>
  <c r="AD103" i="5"/>
  <c r="AC103" i="5"/>
  <c r="X103" i="5"/>
  <c r="V103" i="5"/>
  <c r="J103" i="5"/>
  <c r="S103" i="5"/>
  <c r="T103" i="5"/>
  <c r="R103" i="5"/>
  <c r="I103" i="5"/>
  <c r="H103" i="5"/>
  <c r="AD102" i="5"/>
  <c r="AC102" i="5"/>
  <c r="X102" i="5"/>
  <c r="V102" i="5"/>
  <c r="J102" i="5"/>
  <c r="S102" i="5"/>
  <c r="T102" i="5"/>
  <c r="R102" i="5"/>
  <c r="I102" i="5"/>
  <c r="H102" i="5"/>
  <c r="AD101" i="5"/>
  <c r="AC101" i="5"/>
  <c r="X101" i="5"/>
  <c r="V101" i="5"/>
  <c r="J101" i="5"/>
  <c r="S101" i="5"/>
  <c r="T101" i="5"/>
  <c r="R101" i="5"/>
  <c r="I101" i="5"/>
  <c r="H101" i="5"/>
  <c r="AD100" i="5"/>
  <c r="AC100" i="5"/>
  <c r="X100" i="5"/>
  <c r="V100" i="5"/>
  <c r="J100" i="5"/>
  <c r="S100" i="5"/>
  <c r="T100" i="5"/>
  <c r="R100" i="5"/>
  <c r="I100" i="5"/>
  <c r="H100" i="5"/>
  <c r="AD99" i="5"/>
  <c r="AC99" i="5"/>
  <c r="X99" i="5"/>
  <c r="V99" i="5"/>
  <c r="J99" i="5"/>
  <c r="S99" i="5"/>
  <c r="T99" i="5"/>
  <c r="R99" i="5"/>
  <c r="I99" i="5"/>
  <c r="H99" i="5"/>
  <c r="AD98" i="5"/>
  <c r="AC98" i="5"/>
  <c r="X98" i="5"/>
  <c r="V98" i="5"/>
  <c r="J98" i="5"/>
  <c r="S98" i="5"/>
  <c r="T98" i="5"/>
  <c r="R98" i="5"/>
  <c r="I98" i="5"/>
  <c r="H98" i="5"/>
  <c r="AD97" i="5"/>
  <c r="AC97" i="5"/>
  <c r="X97" i="5"/>
  <c r="V97" i="5"/>
  <c r="J97" i="5"/>
  <c r="S97" i="5"/>
  <c r="T97" i="5"/>
  <c r="R97" i="5"/>
  <c r="I97" i="5"/>
  <c r="H97" i="5"/>
  <c r="AD96" i="5"/>
  <c r="AC96" i="5"/>
  <c r="X96" i="5"/>
  <c r="V96" i="5"/>
  <c r="J96" i="5"/>
  <c r="S96" i="5"/>
  <c r="T96" i="5"/>
  <c r="R96" i="5"/>
  <c r="I96" i="5"/>
  <c r="H96" i="5"/>
  <c r="AD95" i="5"/>
  <c r="AC95" i="5"/>
  <c r="X95" i="5"/>
  <c r="V95" i="5"/>
  <c r="J95" i="5"/>
  <c r="S95" i="5"/>
  <c r="T95" i="5"/>
  <c r="R95" i="5"/>
  <c r="I95" i="5"/>
  <c r="H95" i="5"/>
  <c r="AD94" i="5"/>
  <c r="AC94" i="5"/>
  <c r="X94" i="5"/>
  <c r="V94" i="5"/>
  <c r="J94" i="5"/>
  <c r="S94" i="5"/>
  <c r="T94" i="5"/>
  <c r="R94" i="5"/>
  <c r="I94" i="5"/>
  <c r="H94" i="5"/>
  <c r="AD93" i="5"/>
  <c r="AC93" i="5"/>
  <c r="X93" i="5"/>
  <c r="V93" i="5"/>
  <c r="J93" i="5"/>
  <c r="S93" i="5"/>
  <c r="T93" i="5"/>
  <c r="R93" i="5"/>
  <c r="I93" i="5"/>
  <c r="H93" i="5"/>
  <c r="AD92" i="5"/>
  <c r="AC92" i="5"/>
  <c r="X92" i="5"/>
  <c r="V92" i="5"/>
  <c r="J92" i="5"/>
  <c r="S92" i="5"/>
  <c r="T92" i="5"/>
  <c r="R92" i="5"/>
  <c r="I92" i="5"/>
  <c r="H92" i="5"/>
  <c r="AD91" i="5"/>
  <c r="AC91" i="5"/>
  <c r="X91" i="5"/>
  <c r="V91" i="5"/>
  <c r="J91" i="5"/>
  <c r="S91" i="5"/>
  <c r="T91" i="5"/>
  <c r="R91" i="5"/>
  <c r="I91" i="5"/>
  <c r="H91" i="5"/>
  <c r="AD90" i="5"/>
  <c r="AC90" i="5"/>
  <c r="X90" i="5"/>
  <c r="V90" i="5"/>
  <c r="J90" i="5"/>
  <c r="S90" i="5"/>
  <c r="T90" i="5"/>
  <c r="R90" i="5"/>
  <c r="I90" i="5"/>
  <c r="H90" i="5"/>
  <c r="AD89" i="5"/>
  <c r="AC89" i="5"/>
  <c r="X89" i="5"/>
  <c r="V89" i="5"/>
  <c r="J89" i="5"/>
  <c r="S89" i="5"/>
  <c r="T89" i="5"/>
  <c r="R89" i="5"/>
  <c r="I89" i="5"/>
  <c r="H89" i="5"/>
  <c r="AD88" i="5"/>
  <c r="AC88" i="5"/>
  <c r="X88" i="5"/>
  <c r="V88" i="5"/>
  <c r="J88" i="5"/>
  <c r="S88" i="5"/>
  <c r="T88" i="5"/>
  <c r="R88" i="5"/>
  <c r="I88" i="5"/>
  <c r="H88" i="5"/>
  <c r="AD87" i="5"/>
  <c r="AC87" i="5"/>
  <c r="X87" i="5"/>
  <c r="V87" i="5"/>
  <c r="J87" i="5"/>
  <c r="S87" i="5"/>
  <c r="T87" i="5"/>
  <c r="R87" i="5"/>
  <c r="I87" i="5"/>
  <c r="H87" i="5"/>
  <c r="AD86" i="5"/>
  <c r="AC86" i="5"/>
  <c r="X86" i="5"/>
  <c r="V86" i="5"/>
  <c r="J86" i="5"/>
  <c r="S86" i="5"/>
  <c r="T86" i="5"/>
  <c r="R86" i="5"/>
  <c r="I86" i="5"/>
  <c r="H86" i="5"/>
  <c r="AD85" i="5"/>
  <c r="AC85" i="5"/>
  <c r="X85" i="5"/>
  <c r="V85" i="5"/>
  <c r="J85" i="5"/>
  <c r="S85" i="5"/>
  <c r="T85" i="5"/>
  <c r="R85" i="5"/>
  <c r="I85" i="5"/>
  <c r="H85" i="5"/>
  <c r="AD84" i="5"/>
  <c r="AC84" i="5"/>
  <c r="X84" i="5"/>
  <c r="V84" i="5"/>
  <c r="J84" i="5"/>
  <c r="S84" i="5"/>
  <c r="T84" i="5"/>
  <c r="R84" i="5"/>
  <c r="I84" i="5"/>
  <c r="H84" i="5"/>
  <c r="AD83" i="5"/>
  <c r="AC83" i="5"/>
  <c r="X83" i="5"/>
  <c r="V83" i="5"/>
  <c r="J83" i="5"/>
  <c r="S83" i="5"/>
  <c r="T83" i="5"/>
  <c r="R83" i="5"/>
  <c r="I83" i="5"/>
  <c r="H83" i="5"/>
  <c r="AD82" i="5"/>
  <c r="AC82" i="5"/>
  <c r="X82" i="5"/>
  <c r="V82" i="5"/>
  <c r="J82" i="5"/>
  <c r="S82" i="5"/>
  <c r="T82" i="5"/>
  <c r="R82" i="5"/>
  <c r="I82" i="5"/>
  <c r="H82" i="5"/>
  <c r="AD81" i="5"/>
  <c r="AC81" i="5"/>
  <c r="X81" i="5"/>
  <c r="V81" i="5"/>
  <c r="J81" i="5"/>
  <c r="T81" i="5"/>
  <c r="S81" i="5"/>
  <c r="R81" i="5"/>
  <c r="I81" i="5"/>
  <c r="H81" i="5"/>
  <c r="AD80" i="5"/>
  <c r="AC80" i="5"/>
  <c r="X80" i="5"/>
  <c r="V80" i="5"/>
  <c r="J80" i="5"/>
  <c r="S80" i="5"/>
  <c r="T80" i="5"/>
  <c r="R80" i="5"/>
  <c r="I80" i="5"/>
  <c r="H80" i="5"/>
  <c r="AD79" i="5"/>
  <c r="AC79" i="5"/>
  <c r="X79" i="5"/>
  <c r="V79" i="5"/>
  <c r="J79" i="5"/>
  <c r="S79" i="5"/>
  <c r="T79" i="5"/>
  <c r="R79" i="5"/>
  <c r="I79" i="5"/>
  <c r="H79" i="5"/>
  <c r="AD78" i="5"/>
  <c r="AC78" i="5"/>
  <c r="X78" i="5"/>
  <c r="V78" i="5"/>
  <c r="J78" i="5"/>
  <c r="S78" i="5"/>
  <c r="T78" i="5"/>
  <c r="R78" i="5"/>
  <c r="I78" i="5"/>
  <c r="H78" i="5"/>
  <c r="AD77" i="5"/>
  <c r="AC77" i="5"/>
  <c r="X77" i="5"/>
  <c r="V77" i="5"/>
  <c r="J77" i="5"/>
  <c r="S77" i="5"/>
  <c r="T77" i="5"/>
  <c r="R77" i="5"/>
  <c r="I77" i="5"/>
  <c r="H77" i="5"/>
  <c r="AD76" i="5"/>
  <c r="AC76" i="5"/>
  <c r="X76" i="5"/>
  <c r="V76" i="5"/>
  <c r="J76" i="5"/>
  <c r="S76" i="5"/>
  <c r="T76" i="5"/>
  <c r="R76" i="5"/>
  <c r="I76" i="5"/>
  <c r="H76" i="5"/>
  <c r="AD75" i="5"/>
  <c r="AC75" i="5"/>
  <c r="X75" i="5"/>
  <c r="V75" i="5"/>
  <c r="J75" i="5"/>
  <c r="S75" i="5"/>
  <c r="T75" i="5"/>
  <c r="R75" i="5"/>
  <c r="I75" i="5"/>
  <c r="H75" i="5"/>
  <c r="AD74" i="5"/>
  <c r="AC74" i="5"/>
  <c r="X74" i="5"/>
  <c r="V74" i="5"/>
  <c r="J74" i="5"/>
  <c r="S74" i="5"/>
  <c r="T74" i="5"/>
  <c r="R74" i="5"/>
  <c r="I74" i="5"/>
  <c r="H74" i="5"/>
  <c r="AD73" i="5"/>
  <c r="AC73" i="5"/>
  <c r="X73" i="5"/>
  <c r="V73" i="5"/>
  <c r="J73" i="5"/>
  <c r="S73" i="5"/>
  <c r="T73" i="5"/>
  <c r="R73" i="5"/>
  <c r="I73" i="5"/>
  <c r="H73" i="5"/>
  <c r="AD72" i="5"/>
  <c r="AC72" i="5"/>
  <c r="X72" i="5"/>
  <c r="V72" i="5"/>
  <c r="J72" i="5"/>
  <c r="S72" i="5"/>
  <c r="T72" i="5"/>
  <c r="R72" i="5"/>
  <c r="I72" i="5"/>
  <c r="H72" i="5"/>
  <c r="AD71" i="5"/>
  <c r="AC71" i="5"/>
  <c r="X71" i="5"/>
  <c r="V71" i="5"/>
  <c r="J71" i="5"/>
  <c r="T71" i="5"/>
  <c r="S71" i="5"/>
  <c r="R71" i="5"/>
  <c r="I71" i="5"/>
  <c r="H71" i="5"/>
  <c r="AD70" i="5"/>
  <c r="AC70" i="5"/>
  <c r="X70" i="5"/>
  <c r="V70" i="5"/>
  <c r="J70" i="5"/>
  <c r="S70" i="5"/>
  <c r="T70" i="5"/>
  <c r="R70" i="5"/>
  <c r="I70" i="5"/>
  <c r="H70" i="5"/>
  <c r="AD69" i="5"/>
  <c r="AC69" i="5"/>
  <c r="X69" i="5"/>
  <c r="V69" i="5"/>
  <c r="J69" i="5"/>
  <c r="S69" i="5"/>
  <c r="T69" i="5"/>
  <c r="R69" i="5"/>
  <c r="I69" i="5"/>
  <c r="H69" i="5"/>
  <c r="AD68" i="5"/>
  <c r="AC68" i="5"/>
  <c r="X68" i="5"/>
  <c r="V68" i="5"/>
  <c r="J68" i="5"/>
  <c r="T68" i="5"/>
  <c r="S68" i="5"/>
  <c r="R68" i="5"/>
  <c r="I68" i="5"/>
  <c r="H68" i="5"/>
  <c r="AD67" i="5"/>
  <c r="AC67" i="5"/>
  <c r="X67" i="5"/>
  <c r="V67" i="5"/>
  <c r="J67" i="5"/>
  <c r="S67" i="5"/>
  <c r="T67" i="5"/>
  <c r="R67" i="5"/>
  <c r="I67" i="5"/>
  <c r="H67" i="5"/>
  <c r="AD66" i="5"/>
  <c r="AC66" i="5"/>
  <c r="X66" i="5"/>
  <c r="V66" i="5"/>
  <c r="J66" i="5"/>
  <c r="S66" i="5"/>
  <c r="T66" i="5"/>
  <c r="R66" i="5"/>
  <c r="I66" i="5"/>
  <c r="H66" i="5"/>
  <c r="AD65" i="5"/>
  <c r="AC65" i="5"/>
  <c r="X65" i="5"/>
  <c r="V65" i="5"/>
  <c r="J65" i="5"/>
  <c r="S65" i="5"/>
  <c r="T65" i="5"/>
  <c r="R65" i="5"/>
  <c r="I65" i="5"/>
  <c r="H65" i="5"/>
  <c r="AD64" i="5"/>
  <c r="AC64" i="5"/>
  <c r="X64" i="5"/>
  <c r="V64" i="5"/>
  <c r="J64" i="5"/>
  <c r="S64" i="5"/>
  <c r="T64" i="5"/>
  <c r="R64" i="5"/>
  <c r="I64" i="5"/>
  <c r="H64" i="5"/>
  <c r="AD63" i="5"/>
  <c r="AC63" i="5"/>
  <c r="X63" i="5"/>
  <c r="V63" i="5"/>
  <c r="J63" i="5"/>
  <c r="S63" i="5"/>
  <c r="T63" i="5"/>
  <c r="R63" i="5"/>
  <c r="I63" i="5"/>
  <c r="H63" i="5"/>
  <c r="AD62" i="5"/>
  <c r="AC62" i="5"/>
  <c r="X62" i="5"/>
  <c r="V62" i="5"/>
  <c r="J62" i="5"/>
  <c r="S62" i="5"/>
  <c r="T62" i="5"/>
  <c r="R62" i="5"/>
  <c r="I62" i="5"/>
  <c r="H62" i="5"/>
  <c r="AD61" i="5"/>
  <c r="AC61" i="5"/>
  <c r="X61" i="5"/>
  <c r="V61" i="5"/>
  <c r="J61" i="5"/>
  <c r="S61" i="5"/>
  <c r="T61" i="5"/>
  <c r="R61" i="5"/>
  <c r="I61" i="5"/>
  <c r="H61" i="5"/>
  <c r="AD60" i="5"/>
  <c r="AC60" i="5"/>
  <c r="X60" i="5"/>
  <c r="V60" i="5"/>
  <c r="J60" i="5"/>
  <c r="S60" i="5"/>
  <c r="T60" i="5"/>
  <c r="R60" i="5"/>
  <c r="I60" i="5"/>
  <c r="H60" i="5"/>
  <c r="AD59" i="5"/>
  <c r="AC59" i="5"/>
  <c r="X59" i="5"/>
  <c r="V59" i="5"/>
  <c r="J59" i="5"/>
  <c r="S59" i="5"/>
  <c r="T59" i="5"/>
  <c r="R59" i="5"/>
  <c r="I59" i="5"/>
  <c r="H59" i="5"/>
  <c r="AD58" i="5"/>
  <c r="AC58" i="5"/>
  <c r="X58" i="5"/>
  <c r="V58" i="5"/>
  <c r="J58" i="5"/>
  <c r="S58" i="5"/>
  <c r="T58" i="5"/>
  <c r="R58" i="5"/>
  <c r="I58" i="5"/>
  <c r="H58" i="5"/>
  <c r="AD57" i="5"/>
  <c r="AC57" i="5"/>
  <c r="X57" i="5"/>
  <c r="V57" i="5"/>
  <c r="J57" i="5"/>
  <c r="S57" i="5"/>
  <c r="T57" i="5"/>
  <c r="R57" i="5"/>
  <c r="I57" i="5"/>
  <c r="H57" i="5"/>
  <c r="AD56" i="5"/>
  <c r="AC56" i="5"/>
  <c r="X56" i="5"/>
  <c r="V56" i="5"/>
  <c r="J56" i="5"/>
  <c r="S56" i="5"/>
  <c r="T56" i="5"/>
  <c r="R56" i="5"/>
  <c r="I56" i="5"/>
  <c r="H56" i="5"/>
  <c r="AD55" i="5"/>
  <c r="AC55" i="5"/>
  <c r="X55" i="5"/>
  <c r="V55" i="5"/>
  <c r="J55" i="5"/>
  <c r="S55" i="5"/>
  <c r="T55" i="5"/>
  <c r="R55" i="5"/>
  <c r="I55" i="5"/>
  <c r="H55" i="5"/>
  <c r="AD54" i="5"/>
  <c r="AC54" i="5"/>
  <c r="X54" i="5"/>
  <c r="V54" i="5"/>
  <c r="J54" i="5"/>
  <c r="S54" i="5"/>
  <c r="T54" i="5"/>
  <c r="R54" i="5"/>
  <c r="I54" i="5"/>
  <c r="H54" i="5"/>
  <c r="AD53" i="5"/>
  <c r="AC53" i="5"/>
  <c r="X53" i="5"/>
  <c r="V53" i="5"/>
  <c r="J53" i="5"/>
  <c r="S53" i="5"/>
  <c r="T53" i="5"/>
  <c r="R53" i="5"/>
  <c r="I53" i="5"/>
  <c r="H53" i="5"/>
  <c r="AD52" i="5"/>
  <c r="AC52" i="5"/>
  <c r="X52" i="5"/>
  <c r="V52" i="5"/>
  <c r="J52" i="5"/>
  <c r="S52" i="5"/>
  <c r="T52" i="5"/>
  <c r="R52" i="5"/>
  <c r="I52" i="5"/>
  <c r="H52" i="5"/>
  <c r="AD51" i="5"/>
  <c r="AC51" i="5"/>
  <c r="X51" i="5"/>
  <c r="V51" i="5"/>
  <c r="J51" i="5"/>
  <c r="S51" i="5"/>
  <c r="T51" i="5"/>
  <c r="R51" i="5"/>
  <c r="I51" i="5"/>
  <c r="H51" i="5"/>
  <c r="AD50" i="5"/>
  <c r="AC50" i="5"/>
  <c r="X50" i="5"/>
  <c r="V50" i="5"/>
  <c r="J50" i="5"/>
  <c r="S50" i="5"/>
  <c r="T50" i="5"/>
  <c r="R50" i="5"/>
  <c r="I50" i="5"/>
  <c r="H50" i="5"/>
  <c r="AD49" i="5"/>
  <c r="AC49" i="5"/>
  <c r="X49" i="5"/>
  <c r="V49" i="5"/>
  <c r="J49" i="5"/>
  <c r="T49" i="5"/>
  <c r="S49" i="5"/>
  <c r="R49" i="5"/>
  <c r="I49" i="5"/>
  <c r="H49" i="5"/>
  <c r="AD48" i="5"/>
  <c r="AC48" i="5"/>
  <c r="X48" i="5"/>
  <c r="V48" i="5"/>
  <c r="J48" i="5"/>
  <c r="T48" i="5"/>
  <c r="S48" i="5"/>
  <c r="R48" i="5"/>
  <c r="I48" i="5"/>
  <c r="H48" i="5"/>
  <c r="AD47" i="5"/>
  <c r="AC47" i="5"/>
  <c r="X47" i="5"/>
  <c r="V47" i="5"/>
  <c r="J47" i="5"/>
  <c r="S47" i="5"/>
  <c r="T47" i="5"/>
  <c r="R47" i="5"/>
  <c r="I47" i="5"/>
  <c r="H47" i="5"/>
  <c r="AD46" i="5"/>
  <c r="AC46" i="5"/>
  <c r="X46" i="5"/>
  <c r="V46" i="5"/>
  <c r="J46" i="5"/>
  <c r="S46" i="5"/>
  <c r="T46" i="5"/>
  <c r="R46" i="5"/>
  <c r="I46" i="5"/>
  <c r="H46" i="5"/>
  <c r="AD45" i="5"/>
  <c r="AC45" i="5"/>
  <c r="X45" i="5"/>
  <c r="V45" i="5"/>
  <c r="J45" i="5"/>
  <c r="S45" i="5"/>
  <c r="T45" i="5"/>
  <c r="R45" i="5"/>
  <c r="I45" i="5"/>
  <c r="H45" i="5"/>
  <c r="AD44" i="5"/>
  <c r="AC44" i="5"/>
  <c r="X44" i="5"/>
  <c r="V44" i="5"/>
  <c r="J44" i="5"/>
  <c r="S44" i="5"/>
  <c r="T44" i="5"/>
  <c r="R44" i="5"/>
  <c r="I44" i="5"/>
  <c r="H44" i="5"/>
  <c r="AD43" i="5"/>
  <c r="AC43" i="5"/>
  <c r="X43" i="5"/>
  <c r="V43" i="5"/>
  <c r="J43" i="5"/>
  <c r="S43" i="5"/>
  <c r="T43" i="5"/>
  <c r="R43" i="5"/>
  <c r="I43" i="5"/>
  <c r="H43" i="5"/>
  <c r="AD42" i="5"/>
  <c r="AC42" i="5"/>
  <c r="X42" i="5"/>
  <c r="V42" i="5"/>
  <c r="J42" i="5"/>
  <c r="S42" i="5"/>
  <c r="T42" i="5"/>
  <c r="R42" i="5"/>
  <c r="I42" i="5"/>
  <c r="H42" i="5"/>
  <c r="AD41" i="5"/>
  <c r="AC41" i="5"/>
  <c r="X41" i="5"/>
  <c r="V41" i="5"/>
  <c r="J41" i="5"/>
  <c r="S41" i="5"/>
  <c r="T41" i="5"/>
  <c r="R41" i="5"/>
  <c r="I41" i="5"/>
  <c r="H41" i="5"/>
  <c r="AD40" i="5"/>
  <c r="AC40" i="5"/>
  <c r="X40" i="5"/>
  <c r="V40" i="5"/>
  <c r="J40" i="5"/>
  <c r="S40" i="5"/>
  <c r="T40" i="5"/>
  <c r="R40" i="5"/>
  <c r="I40" i="5"/>
  <c r="H40" i="5"/>
  <c r="AD39" i="5"/>
  <c r="AC39" i="5"/>
  <c r="X39" i="5"/>
  <c r="V39" i="5"/>
  <c r="J39" i="5"/>
  <c r="S39" i="5"/>
  <c r="T39" i="5"/>
  <c r="R39" i="5"/>
  <c r="I39" i="5"/>
  <c r="H39" i="5"/>
  <c r="AD38" i="5"/>
  <c r="AC38" i="5"/>
  <c r="X38" i="5"/>
  <c r="V38" i="5"/>
  <c r="J38" i="5"/>
  <c r="S38" i="5"/>
  <c r="T38" i="5"/>
  <c r="R38" i="5"/>
  <c r="I38" i="5"/>
  <c r="H38" i="5"/>
  <c r="AD37" i="5"/>
  <c r="AC37" i="5"/>
  <c r="X37" i="5"/>
  <c r="V37" i="5"/>
  <c r="J37" i="5"/>
  <c r="S37" i="5"/>
  <c r="T37" i="5"/>
  <c r="R37" i="5"/>
  <c r="I37" i="5"/>
  <c r="H37" i="5"/>
  <c r="AD36" i="5"/>
  <c r="AC36" i="5"/>
  <c r="X36" i="5"/>
  <c r="V36" i="5"/>
  <c r="J36" i="5"/>
  <c r="S36" i="5"/>
  <c r="T36" i="5"/>
  <c r="R36" i="5"/>
  <c r="I36" i="5"/>
  <c r="H36" i="5"/>
  <c r="AD35" i="5"/>
  <c r="AC35" i="5"/>
  <c r="X35" i="5"/>
  <c r="V35" i="5"/>
  <c r="J35" i="5"/>
  <c r="S35" i="5"/>
  <c r="T35" i="5"/>
  <c r="R35" i="5"/>
  <c r="I35" i="5"/>
  <c r="H35" i="5"/>
  <c r="AD34" i="5"/>
  <c r="AC34" i="5"/>
  <c r="X34" i="5"/>
  <c r="V34" i="5"/>
  <c r="J34" i="5"/>
  <c r="S34" i="5"/>
  <c r="T34" i="5"/>
  <c r="R34" i="5"/>
  <c r="I34" i="5"/>
  <c r="H34" i="5"/>
  <c r="AD33" i="5"/>
  <c r="AC33" i="5"/>
  <c r="X33" i="5"/>
  <c r="V33" i="5"/>
  <c r="J33" i="5"/>
  <c r="S33" i="5"/>
  <c r="T33" i="5"/>
  <c r="R33" i="5"/>
  <c r="I33" i="5"/>
  <c r="H33" i="5"/>
  <c r="AD32" i="5"/>
  <c r="AC32" i="5"/>
  <c r="X32" i="5"/>
  <c r="V32" i="5"/>
  <c r="J32" i="5"/>
  <c r="S32" i="5"/>
  <c r="T32" i="5"/>
  <c r="R32" i="5"/>
  <c r="I32" i="5"/>
  <c r="H32" i="5"/>
  <c r="AD31" i="5"/>
  <c r="AC31" i="5"/>
  <c r="X31" i="5"/>
  <c r="V31" i="5"/>
  <c r="J31" i="5"/>
  <c r="S31" i="5"/>
  <c r="T31" i="5"/>
  <c r="R31" i="5"/>
  <c r="I31" i="5"/>
  <c r="H31" i="5"/>
  <c r="AD30" i="5"/>
  <c r="AC30" i="5"/>
  <c r="X30" i="5"/>
  <c r="V30" i="5"/>
  <c r="J30" i="5"/>
  <c r="S30" i="5"/>
  <c r="T30" i="5"/>
  <c r="R30" i="5"/>
  <c r="I30" i="5"/>
  <c r="H30" i="5"/>
  <c r="AD29" i="5"/>
  <c r="AC29" i="5"/>
  <c r="X29" i="5"/>
  <c r="V29" i="5"/>
  <c r="J29" i="5"/>
  <c r="S29" i="5"/>
  <c r="T29" i="5"/>
  <c r="R29" i="5"/>
  <c r="I29" i="5"/>
  <c r="H29" i="5"/>
  <c r="AD28" i="5"/>
  <c r="AC28" i="5"/>
  <c r="X28" i="5"/>
  <c r="V28" i="5"/>
  <c r="J28" i="5"/>
  <c r="S28" i="5"/>
  <c r="T28" i="5"/>
  <c r="R28" i="5"/>
  <c r="I28" i="5"/>
  <c r="H28" i="5"/>
  <c r="AD27" i="5"/>
  <c r="AC27" i="5"/>
  <c r="X27" i="5"/>
  <c r="V27" i="5"/>
  <c r="J27" i="5"/>
  <c r="T27" i="5"/>
  <c r="S27" i="5"/>
  <c r="R27" i="5"/>
  <c r="I27" i="5"/>
  <c r="H27" i="5"/>
  <c r="AD26" i="5"/>
  <c r="AC26" i="5"/>
  <c r="X26" i="5"/>
  <c r="V26" i="5"/>
  <c r="J26" i="5"/>
  <c r="S26" i="5"/>
  <c r="T26" i="5"/>
  <c r="R26" i="5"/>
  <c r="I26" i="5"/>
  <c r="H26" i="5"/>
  <c r="AD25" i="5"/>
  <c r="AC25" i="5"/>
  <c r="X25" i="5"/>
  <c r="V25" i="5"/>
  <c r="J25" i="5"/>
  <c r="S25" i="5"/>
  <c r="T25" i="5"/>
  <c r="R25" i="5"/>
  <c r="I25" i="5"/>
  <c r="H25" i="5"/>
  <c r="AD24" i="5"/>
  <c r="AC24" i="5"/>
  <c r="X24" i="5"/>
  <c r="V24" i="5"/>
  <c r="J24" i="5"/>
  <c r="S24" i="5"/>
  <c r="T24" i="5"/>
  <c r="R24" i="5"/>
  <c r="I24" i="5"/>
  <c r="H24" i="5"/>
  <c r="AD23" i="5"/>
  <c r="AC23" i="5"/>
  <c r="X23" i="5"/>
  <c r="V23" i="5"/>
  <c r="J23" i="5"/>
  <c r="S23" i="5"/>
  <c r="T23" i="5"/>
  <c r="R23" i="5"/>
  <c r="I23" i="5"/>
  <c r="H23" i="5"/>
  <c r="AD22" i="5"/>
  <c r="AC22" i="5"/>
  <c r="X22" i="5"/>
  <c r="V22" i="5"/>
  <c r="J22" i="5"/>
  <c r="S22" i="5"/>
  <c r="T22" i="5"/>
  <c r="R22" i="5"/>
  <c r="I22" i="5"/>
  <c r="H22" i="5"/>
  <c r="AD21" i="5"/>
  <c r="AC21" i="5"/>
  <c r="X21" i="5"/>
  <c r="V21" i="5"/>
  <c r="J21" i="5"/>
  <c r="T21" i="5"/>
  <c r="S21" i="5"/>
  <c r="R21" i="5"/>
  <c r="I21" i="5"/>
  <c r="H21" i="5"/>
  <c r="AD20" i="5"/>
  <c r="AC20" i="5"/>
  <c r="X20" i="5"/>
  <c r="V20" i="5"/>
  <c r="J20" i="5"/>
  <c r="S20" i="5"/>
  <c r="T20" i="5"/>
  <c r="R20" i="5"/>
  <c r="I20" i="5"/>
  <c r="H20" i="5"/>
  <c r="AD19" i="5"/>
  <c r="AC19" i="5"/>
  <c r="X19" i="5"/>
  <c r="V19" i="5"/>
  <c r="J19" i="5"/>
  <c r="S19" i="5"/>
  <c r="T19" i="5"/>
  <c r="R19" i="5"/>
  <c r="I19" i="5"/>
  <c r="H19" i="5"/>
  <c r="AD18" i="5"/>
  <c r="AC18" i="5"/>
  <c r="X18" i="5"/>
  <c r="V18" i="5"/>
  <c r="J18" i="5"/>
  <c r="S18" i="5"/>
  <c r="T18" i="5"/>
  <c r="R18" i="5"/>
  <c r="I18" i="5"/>
  <c r="H18" i="5"/>
  <c r="AD17" i="5"/>
  <c r="AC17" i="5"/>
  <c r="X17" i="5"/>
  <c r="V17" i="5"/>
  <c r="J17" i="5"/>
  <c r="S17" i="5"/>
  <c r="T17" i="5"/>
  <c r="R17" i="5"/>
  <c r="I17" i="5"/>
  <c r="H17" i="5"/>
  <c r="AD16" i="5"/>
  <c r="AC16" i="5"/>
  <c r="X16" i="5"/>
  <c r="V16" i="5"/>
  <c r="J16" i="5"/>
  <c r="S16" i="5"/>
  <c r="T16" i="5"/>
  <c r="R16" i="5"/>
  <c r="I16" i="5"/>
  <c r="H16" i="5"/>
  <c r="AD15" i="5"/>
  <c r="AC15" i="5"/>
  <c r="X15" i="5"/>
  <c r="V15" i="5"/>
  <c r="J15" i="5"/>
  <c r="S15" i="5"/>
  <c r="T15" i="5"/>
  <c r="R15" i="5"/>
  <c r="I15" i="5"/>
  <c r="H15" i="5"/>
  <c r="AD14" i="5"/>
  <c r="AC14" i="5"/>
  <c r="X14" i="5"/>
  <c r="V14" i="5"/>
  <c r="J14" i="5"/>
  <c r="S14" i="5"/>
  <c r="T14" i="5"/>
  <c r="R14" i="5"/>
  <c r="I14" i="5"/>
  <c r="H14" i="5"/>
  <c r="AD13" i="5"/>
  <c r="AC13" i="5"/>
  <c r="X13" i="5"/>
  <c r="V13" i="5"/>
  <c r="J13" i="5"/>
  <c r="S13" i="5"/>
  <c r="T13" i="5"/>
  <c r="R13" i="5"/>
  <c r="I13" i="5"/>
  <c r="H13" i="5"/>
  <c r="AD12" i="5"/>
  <c r="AC12" i="5"/>
  <c r="X12" i="5"/>
  <c r="V12" i="5"/>
  <c r="J12" i="5"/>
  <c r="S12" i="5"/>
  <c r="T12" i="5"/>
  <c r="R12" i="5"/>
  <c r="I12" i="5"/>
  <c r="H12" i="5"/>
  <c r="AD11" i="5"/>
  <c r="AC11" i="5"/>
  <c r="X11" i="5"/>
  <c r="V11" i="5"/>
  <c r="J11" i="5"/>
  <c r="S11" i="5"/>
  <c r="T11" i="5"/>
  <c r="R11" i="5"/>
  <c r="I11" i="5"/>
  <c r="H11" i="5"/>
  <c r="AD10" i="5"/>
  <c r="AC10" i="5"/>
  <c r="X10" i="5"/>
  <c r="V10" i="5"/>
  <c r="J10" i="5"/>
  <c r="S10" i="5"/>
  <c r="T10" i="5"/>
  <c r="R10" i="5"/>
  <c r="I10" i="5"/>
  <c r="H10" i="5"/>
  <c r="AD9" i="5"/>
  <c r="AC9" i="5"/>
  <c r="X9" i="5"/>
  <c r="V9" i="5"/>
  <c r="J9" i="5"/>
  <c r="S9" i="5"/>
  <c r="T9" i="5"/>
  <c r="R9" i="5"/>
  <c r="I9" i="5"/>
  <c r="H9" i="5"/>
  <c r="AD8" i="5"/>
  <c r="AC8" i="5"/>
  <c r="X8" i="5"/>
  <c r="V8" i="5"/>
  <c r="J8" i="5"/>
  <c r="S8" i="5"/>
  <c r="T8" i="5"/>
  <c r="R8" i="5"/>
  <c r="I8" i="5"/>
  <c r="H8" i="5"/>
  <c r="AD7" i="5"/>
  <c r="AC7" i="5"/>
  <c r="X7" i="5"/>
  <c r="V7" i="5"/>
  <c r="J7" i="5"/>
  <c r="S7" i="5"/>
  <c r="T7" i="5"/>
  <c r="R7" i="5"/>
  <c r="I7" i="5"/>
  <c r="H7" i="5"/>
  <c r="AD6" i="5"/>
  <c r="AC6" i="5"/>
  <c r="X6" i="5"/>
  <c r="V6" i="5"/>
  <c r="J6" i="5"/>
  <c r="S6" i="5"/>
  <c r="T6" i="5"/>
  <c r="R6" i="5"/>
  <c r="I6" i="5"/>
  <c r="H6" i="5"/>
  <c r="AD5" i="5"/>
  <c r="AC5" i="5"/>
  <c r="X5" i="5"/>
  <c r="V5" i="5"/>
  <c r="J5" i="5"/>
  <c r="S5" i="5"/>
  <c r="T5" i="5"/>
  <c r="R5" i="5"/>
  <c r="I5" i="5"/>
  <c r="H5" i="5"/>
  <c r="Q4" i="5"/>
  <c r="P4" i="5"/>
  <c r="O4" i="5"/>
  <c r="N4" i="5"/>
  <c r="M4" i="5"/>
  <c r="L4" i="5"/>
  <c r="K4" i="5"/>
  <c r="J4" i="5"/>
  <c r="I4" i="5"/>
  <c r="H4" i="5"/>
  <c r="G4" i="5"/>
  <c r="F4" i="5"/>
  <c r="B4" i="5"/>
  <c r="A4" i="5"/>
  <c r="G3" i="5"/>
  <c r="B3" i="5"/>
  <c r="J2" i="5"/>
  <c r="B2" i="5"/>
  <c r="A139" i="4"/>
  <c r="B138" i="4"/>
  <c r="M126" i="4"/>
  <c r="M125" i="4"/>
  <c r="M124" i="4"/>
  <c r="M123" i="4"/>
  <c r="M122" i="4"/>
  <c r="M121" i="4"/>
  <c r="M120" i="4"/>
  <c r="G29" i="4"/>
  <c r="G114" i="4"/>
  <c r="D29" i="4"/>
  <c r="D114" i="4"/>
  <c r="B113" i="4"/>
  <c r="M108" i="4"/>
  <c r="M107" i="4"/>
  <c r="M106" i="4"/>
  <c r="M105" i="4"/>
  <c r="M104" i="4"/>
  <c r="M103" i="4"/>
  <c r="M102" i="4"/>
  <c r="H101" i="4"/>
  <c r="G101" i="4"/>
  <c r="D101" i="4"/>
  <c r="M96" i="4"/>
  <c r="M95" i="4"/>
  <c r="M94" i="4"/>
  <c r="M93" i="4"/>
  <c r="M92" i="4"/>
  <c r="M91" i="4"/>
  <c r="M90" i="4"/>
  <c r="G89" i="4"/>
  <c r="D89" i="4"/>
  <c r="M84" i="4"/>
  <c r="M83" i="4"/>
  <c r="M82" i="4"/>
  <c r="M81" i="4"/>
  <c r="M80" i="4"/>
  <c r="M79" i="4"/>
  <c r="M78" i="4"/>
  <c r="G77" i="4"/>
  <c r="D77" i="4"/>
  <c r="M72" i="4"/>
  <c r="M71" i="4"/>
  <c r="M70" i="4"/>
  <c r="M69" i="4"/>
  <c r="M68" i="4"/>
  <c r="M67" i="4"/>
  <c r="M66" i="4"/>
  <c r="G65" i="4"/>
  <c r="D65" i="4"/>
  <c r="M60" i="4"/>
  <c r="M59" i="4"/>
  <c r="M58" i="4"/>
  <c r="M57" i="4"/>
  <c r="M56" i="4"/>
  <c r="M55" i="4"/>
  <c r="M54" i="4"/>
  <c r="G53" i="4"/>
  <c r="D53" i="4"/>
  <c r="S51" i="4"/>
  <c r="T51" i="4"/>
  <c r="U51" i="4"/>
  <c r="V51" i="4"/>
  <c r="W51" i="4"/>
  <c r="X51" i="4"/>
  <c r="Y51" i="4"/>
  <c r="Z51" i="4"/>
  <c r="AA51" i="4"/>
  <c r="AB51" i="4"/>
  <c r="AC51" i="4"/>
  <c r="S50" i="4"/>
  <c r="T50" i="4"/>
  <c r="U50" i="4"/>
  <c r="V50" i="4"/>
  <c r="W50" i="4"/>
  <c r="X50" i="4"/>
  <c r="Y50" i="4"/>
  <c r="Z50" i="4"/>
  <c r="AA50" i="4"/>
  <c r="AB50" i="4"/>
  <c r="AC50" i="4"/>
  <c r="S49" i="4"/>
  <c r="T49" i="4"/>
  <c r="U49" i="4"/>
  <c r="V49" i="4"/>
  <c r="W49" i="4"/>
  <c r="X49" i="4"/>
  <c r="Y49" i="4"/>
  <c r="Z49" i="4"/>
  <c r="AA49" i="4"/>
  <c r="AB49" i="4"/>
  <c r="AC49" i="4"/>
  <c r="S48" i="4"/>
  <c r="T48" i="4"/>
  <c r="U48" i="4"/>
  <c r="V48" i="4"/>
  <c r="W48" i="4"/>
  <c r="X48" i="4"/>
  <c r="Y48" i="4"/>
  <c r="Z48" i="4"/>
  <c r="AA48" i="4"/>
  <c r="AB48" i="4"/>
  <c r="AC48" i="4"/>
  <c r="M48" i="4"/>
  <c r="S47" i="4"/>
  <c r="S46" i="4"/>
  <c r="T47" i="4"/>
  <c r="U47" i="4"/>
  <c r="V47" i="4"/>
  <c r="W47" i="4"/>
  <c r="X47" i="4"/>
  <c r="Y47" i="4"/>
  <c r="Z47" i="4"/>
  <c r="AA47" i="4"/>
  <c r="AB47" i="4"/>
  <c r="AC47" i="4"/>
  <c r="M47" i="4"/>
  <c r="T46" i="4"/>
  <c r="S45" i="4"/>
  <c r="T45" i="4"/>
  <c r="U46" i="4"/>
  <c r="V46" i="4"/>
  <c r="W46" i="4"/>
  <c r="X46" i="4"/>
  <c r="Y46" i="4"/>
  <c r="Z46" i="4"/>
  <c r="AA46" i="4"/>
  <c r="AB46" i="4"/>
  <c r="AC46" i="4"/>
  <c r="M46" i="4"/>
  <c r="U45" i="4"/>
  <c r="S44" i="4"/>
  <c r="T44" i="4"/>
  <c r="U44" i="4"/>
  <c r="V45" i="4"/>
  <c r="W45" i="4"/>
  <c r="X45" i="4"/>
  <c r="Y45" i="4"/>
  <c r="Z45" i="4"/>
  <c r="AA45" i="4"/>
  <c r="AB45" i="4"/>
  <c r="AC45" i="4"/>
  <c r="M45" i="4"/>
  <c r="V44" i="4"/>
  <c r="S43" i="4"/>
  <c r="S42" i="4"/>
  <c r="T43" i="4"/>
  <c r="U43" i="4"/>
  <c r="T42" i="4"/>
  <c r="U42" i="4"/>
  <c r="V43" i="4"/>
  <c r="W44" i="4"/>
  <c r="X44" i="4"/>
  <c r="W43" i="4"/>
  <c r="V42" i="4"/>
  <c r="W42" i="4"/>
  <c r="X43" i="4"/>
  <c r="Y44" i="4"/>
  <c r="Z44" i="4"/>
  <c r="Y43" i="4"/>
  <c r="X42" i="4"/>
  <c r="Y42" i="4"/>
  <c r="Z43" i="4"/>
  <c r="AA44" i="4"/>
  <c r="AB44" i="4"/>
  <c r="AA43" i="4"/>
  <c r="Z42" i="4"/>
  <c r="AA42" i="4"/>
  <c r="AB43" i="4"/>
  <c r="AC44" i="4"/>
  <c r="M44" i="4"/>
  <c r="AC43" i="4"/>
  <c r="M43" i="4"/>
  <c r="AB42" i="4"/>
  <c r="AC42" i="4"/>
  <c r="M42" i="4"/>
  <c r="G41" i="4"/>
  <c r="D41" i="4"/>
  <c r="Q39" i="4"/>
  <c r="P39" i="4"/>
  <c r="Q38" i="4"/>
  <c r="P38" i="4"/>
  <c r="Q37" i="4"/>
  <c r="P37" i="4"/>
  <c r="Q36" i="4"/>
  <c r="P36" i="4"/>
  <c r="M36" i="4"/>
  <c r="Q35" i="4"/>
  <c r="P35" i="4"/>
  <c r="M35" i="4"/>
  <c r="Q34" i="4"/>
  <c r="P34" i="4"/>
  <c r="O34" i="4"/>
  <c r="M34" i="4"/>
  <c r="Q33" i="4"/>
  <c r="P33" i="4"/>
  <c r="O33" i="4"/>
  <c r="M33" i="4"/>
  <c r="Q32" i="4"/>
  <c r="P32" i="4"/>
  <c r="O32" i="4"/>
  <c r="M32" i="4"/>
  <c r="Q31" i="4"/>
  <c r="P31" i="4"/>
  <c r="M31" i="4"/>
  <c r="Q30" i="4"/>
  <c r="P30" i="4"/>
  <c r="M30" i="4"/>
  <c r="B28" i="4"/>
  <c r="B25" i="4"/>
  <c r="B23" i="4"/>
  <c r="W21" i="4"/>
  <c r="X21" i="4"/>
  <c r="Y21" i="4"/>
  <c r="Z21" i="4"/>
  <c r="X20" i="4"/>
  <c r="Y20" i="4"/>
  <c r="Z20" i="4"/>
  <c r="Y19" i="4"/>
  <c r="Z19" i="4"/>
  <c r="B18" i="4"/>
  <c r="B17" i="4"/>
  <c r="B16" i="4"/>
  <c r="B13" i="4"/>
  <c r="D11" i="4"/>
  <c r="B7" i="4"/>
  <c r="B6" i="4"/>
  <c r="A5" i="4"/>
  <c r="I4" i="4"/>
  <c r="B4" i="4"/>
  <c r="D2" i="4"/>
  <c r="B29"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89" i="2"/>
  <c r="A88" i="2"/>
  <c r="A87" i="2"/>
  <c r="A86" i="2"/>
  <c r="A85" i="2"/>
  <c r="A84" i="2"/>
  <c r="A83" i="2"/>
  <c r="A82" i="2"/>
  <c r="A80" i="2"/>
  <c r="A78" i="2"/>
  <c r="A77" i="2"/>
  <c r="A76" i="2"/>
  <c r="A75" i="2"/>
  <c r="A74" i="2"/>
  <c r="A73" i="2"/>
  <c r="A72" i="2"/>
  <c r="A71" i="2"/>
  <c r="A70" i="2"/>
  <c r="A69" i="2"/>
  <c r="A68" i="2"/>
  <c r="A67" i="2"/>
  <c r="A66" i="2"/>
  <c r="A65" i="2"/>
  <c r="A63" i="2"/>
  <c r="A62" i="2"/>
  <c r="A61" i="2"/>
  <c r="A60" i="2"/>
  <c r="A59" i="2"/>
  <c r="A58" i="2"/>
  <c r="A57" i="2"/>
  <c r="A56" i="2"/>
  <c r="A55" i="2"/>
  <c r="A54" i="2"/>
  <c r="A53" i="2"/>
  <c r="A52" i="2"/>
  <c r="A51" i="2"/>
  <c r="A50" i="2"/>
  <c r="A49" i="2"/>
  <c r="A48" i="2"/>
  <c r="A47" i="2"/>
  <c r="A46" i="2"/>
  <c r="A44" i="2"/>
  <c r="A43" i="2"/>
  <c r="A42" i="2"/>
  <c r="A41" i="2"/>
  <c r="A40" i="2"/>
  <c r="A39" i="2"/>
  <c r="A38" i="2"/>
  <c r="A37" i="2"/>
  <c r="A36"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5" i="2"/>
  <c r="A3" i="2"/>
  <c r="A2" i="2"/>
  <c r="A1" i="2"/>
  <c r="B23" i="1"/>
  <c r="AA19" i="4" a="1"/>
  <c r="AA19" i="4"/>
  <c r="B37" i="4"/>
  <c r="M37" i="4"/>
  <c r="AA20" i="4" a="1"/>
  <c r="AA20" i="4"/>
  <c r="B38" i="4"/>
  <c r="M38" i="4"/>
  <c r="AA21" i="4" a="1"/>
  <c r="AA21" i="4"/>
  <c r="B39" i="4"/>
  <c r="M39" i="4"/>
  <c r="O37" i="4"/>
  <c r="P49" i="4"/>
  <c r="B49" i="4"/>
  <c r="M49" i="4"/>
  <c r="O38" i="4"/>
  <c r="P50" i="4"/>
  <c r="B50" i="4"/>
  <c r="M50" i="4"/>
  <c r="O39" i="4"/>
  <c r="P51" i="4"/>
  <c r="B51" i="4"/>
  <c r="M51" i="4"/>
  <c r="P61" i="4"/>
  <c r="B61" i="4"/>
  <c r="M61" i="4"/>
  <c r="P62" i="4"/>
  <c r="B62" i="4"/>
  <c r="M62" i="4"/>
  <c r="P63" i="4"/>
  <c r="B63" i="4"/>
  <c r="M63" i="4"/>
  <c r="B73" i="4"/>
  <c r="M73" i="4"/>
  <c r="B74" i="4"/>
  <c r="M74" i="4"/>
  <c r="B75" i="4"/>
  <c r="M75" i="4"/>
  <c r="B85" i="4"/>
  <c r="M85" i="4"/>
  <c r="B86" i="4"/>
  <c r="M86" i="4"/>
  <c r="B87" i="4"/>
  <c r="M87" i="4"/>
  <c r="B97" i="4"/>
  <c r="M97" i="4"/>
  <c r="B98" i="4"/>
  <c r="M98" i="4"/>
  <c r="B99" i="4"/>
  <c r="M99" i="4"/>
  <c r="B109" i="4"/>
  <c r="M109" i="4"/>
  <c r="B110" i="4"/>
  <c r="M110" i="4"/>
  <c r="B111" i="4"/>
  <c r="M111" i="4"/>
  <c r="B127" i="4"/>
  <c r="M127" i="4"/>
  <c r="B128" i="4"/>
  <c r="M128" i="4"/>
  <c r="B129" i="4"/>
  <c r="M129" i="4"/>
  <c r="A24" i="6"/>
  <c r="A25" i="6"/>
  <c r="A26" i="6"/>
  <c r="AA22" i="4"/>
  <c r="AA23" i="4"/>
  <c r="Q41" i="4"/>
  <c r="B41" i="4"/>
  <c r="A27" i="6"/>
  <c r="A35" i="6"/>
  <c r="A36" i="6"/>
  <c r="A37" i="6"/>
  <c r="Q53" i="4"/>
  <c r="B53" i="4"/>
  <c r="A38" i="6"/>
  <c r="A46" i="6"/>
  <c r="A47" i="6"/>
  <c r="A48" i="6"/>
  <c r="B65" i="4"/>
  <c r="A49" i="6"/>
  <c r="A57" i="6"/>
  <c r="A58" i="6"/>
  <c r="A59" i="6"/>
  <c r="B77" i="4"/>
  <c r="A60" i="6"/>
  <c r="A68" i="6"/>
  <c r="A69" i="6"/>
  <c r="A70" i="6"/>
  <c r="B89" i="4"/>
  <c r="A71" i="6"/>
  <c r="A79" i="6"/>
  <c r="A80" i="6"/>
  <c r="A81" i="6"/>
  <c r="B101" i="4"/>
  <c r="A82" i="6"/>
  <c r="A90" i="6"/>
  <c r="A91" i="6"/>
  <c r="A92" i="6"/>
  <c r="B115" i="4"/>
  <c r="A94" i="6"/>
  <c r="B117" i="4"/>
  <c r="A95" i="6"/>
  <c r="B119" i="4"/>
  <c r="A97" i="6"/>
  <c r="A105" i="6"/>
  <c r="A106" i="6"/>
  <c r="A107" i="6"/>
  <c r="B131" i="4"/>
  <c r="A108" i="6"/>
  <c r="B133" i="4"/>
  <c r="A109" i="6"/>
  <c r="B135" i="4"/>
  <c r="A110" i="6"/>
  <c r="B137" i="4"/>
  <c r="A111" i="6"/>
  <c r="A121" i="6"/>
  <c r="A122" i="6"/>
  <c r="A1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0000000-0006-0000-0900-000001000000}">
      <text>
        <r>
          <rPr>
            <sz val="10"/>
            <rFont val="Verdan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<sst xmlns="http://schemas.openxmlformats.org/spreadsheetml/2006/main" count="27566" uniqueCount="20364">
  <si>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</si>
  <si>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</si>
  <si>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</si>
  <si>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</si>
  <si>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</si>
  <si>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</si>
  <si>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</si>
  <si>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</si>
  <si>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</si>
  <si>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</si>
  <si>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</si>
  <si>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</si>
  <si>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</si>
  <si>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</si>
  <si>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</si>
  <si>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</si>
  <si>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</si>
  <si>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</si>
  <si>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</si>
  <si>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</si>
  <si>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</si>
  <si>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</si>
  <si>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</si>
  <si>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2.0</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</si>
  <si>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</si>
  <si>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</si>
  <si>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</si>
  <si>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</si>
  <si>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</si>
  <si>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1. Enhancements which do not conflict with IPC-1755
a. Update to ISO short names for countries, states / provinces
2. Corrected date input issue on Declaration tab
3. Updates to Smelter Reference List and Standard Smelter List</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</si>
  <si>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</si>
  <si>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Return to declaration tab</t>
  </si>
  <si>
    <t>Revision 2.11 April 17, 2026</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</si>
  <si>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</si>
  <si>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</si>
  <si>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</si>
  <si>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</si>
  <si>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</si>
  <si>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</si>
  <si>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2.11
April 17, 2026</t>
  </si>
  <si>
    <t xml:space="preserve">
</t>
  </si>
  <si>
    <t>Nexperia B.V.</t>
  </si>
  <si>
    <t>A. Company</t>
  </si>
  <si>
    <t>B. Product (or List of Products)</t>
  </si>
  <si>
    <t>C. User defined [Specify in 'Description of scope']</t>
  </si>
  <si>
    <t>@@@</t>
  </si>
  <si>
    <t>Cobalt</t>
  </si>
  <si>
    <t>Copper</t>
  </si>
  <si>
    <t>Graphite</t>
  </si>
  <si>
    <t>Lithium</t>
  </si>
  <si>
    <t>Mica</t>
  </si>
  <si>
    <t>Nickel</t>
  </si>
  <si>
    <t>49-202-0517</t>
  </si>
  <si>
    <t>DUNS</t>
  </si>
  <si>
    <t>Jonkerbosplein 52, 6534 AB Nijmegen, The Netherlands</t>
  </si>
  <si>
    <t>Szilard Bohon</t>
  </si>
  <si>
    <t>eco-products@nexperia.com</t>
  </si>
  <si>
    <t>+49 40 30708 2371</t>
  </si>
  <si>
    <t>Dr. Timo Stein</t>
  </si>
  <si>
    <t>Manager Environmental Compliance Organization for Products (ECO-Products)</t>
  </si>
  <si>
    <t>13-Aug-2026</t>
  </si>
  <si>
    <t>Yes</t>
  </si>
  <si>
    <t>No</t>
  </si>
  <si>
    <t>Based on RMI's RCOI data. There are smelters without RCOI information available.</t>
  </si>
  <si>
    <t>Unknown</t>
  </si>
  <si>
    <t>Copper information not yet available from RMI's RCOI data.</t>
  </si>
  <si>
    <t>Nickel information not yet available from RMI's RCOI data.</t>
  </si>
  <si>
    <t>100%</t>
  </si>
  <si>
    <t>Based upon supplier inputs.</t>
  </si>
  <si>
    <t>Please find Nexperia's updated EMRT declaration at https://www.nexperia.com/about/corporate-social-responsibility/responsible-minerals-sourcing
Additionally, please do not use the above email address to request updates. Instead, please contact your Sales Quality contact or fill in the technical support form on https://www.nexperia.com/support/technical-support-form.html</t>
  </si>
  <si>
    <t>https://www.nexperia.com/about/corporate-social-responsibility/responsible-minerals-sourcing</t>
  </si>
  <si>
    <t>Yes, in conformance with IPC1755 (e.g. EMRT)</t>
  </si>
  <si>
    <t>CHANGE DROP DOWN MENU: YES / NO</t>
  </si>
  <si>
    <t>CHANGE DROP DOWN MENU: YES, RMRT / YES, USING OTHER FORMAT (DESCRIBE) / NO</t>
  </si>
  <si>
    <t>Not declaring</t>
  </si>
  <si>
    <t>Greater than 90%</t>
  </si>
  <si>
    <t>Greater than 75%</t>
  </si>
  <si>
    <t>Greater than 50%</t>
  </si>
  <si>
    <t>50% or less</t>
  </si>
  <si>
    <t>None</t>
  </si>
  <si>
    <t>Did not survey</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</si>
  <si>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</si>
  <si>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</si>
  <si>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</si>
  <si>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</si>
  <si>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</si>
  <si>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</si>
  <si>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</si>
  <si>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</si>
  <si>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</si>
  <si>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</si>
  <si>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</si>
  <si>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</si>
  <si>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</si>
  <si>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</si>
  <si>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</si>
  <si>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</si>
  <si>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</si>
  <si>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</si>
  <si>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</si>
  <si>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</si>
  <si>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</si>
  <si>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CID003209</t>
  </si>
  <si>
    <t>CHINA</t>
  </si>
  <si>
    <t>CID003210</t>
  </si>
  <si>
    <t>CID003211</t>
  </si>
  <si>
    <t>CID003212</t>
  </si>
  <si>
    <t>CID003213</t>
  </si>
  <si>
    <t>CID003225</t>
  </si>
  <si>
    <t>CID003226</t>
  </si>
  <si>
    <t>FINLAND</t>
  </si>
  <si>
    <t>CID003228</t>
  </si>
  <si>
    <t>BELGIUM</t>
  </si>
  <si>
    <t>CID003232</t>
  </si>
  <si>
    <t>MADAGASCAR</t>
  </si>
  <si>
    <t>CID003239</t>
  </si>
  <si>
    <t>CANADA</t>
  </si>
  <si>
    <t>CID003255</t>
  </si>
  <si>
    <t>CID003261</t>
  </si>
  <si>
    <t>CONGO, DEMOCRATIC REPUBLIC OF THE</t>
  </si>
  <si>
    <t>CID003264</t>
  </si>
  <si>
    <t>CID003266</t>
  </si>
  <si>
    <t>CID003275</t>
  </si>
  <si>
    <t>CID003278</t>
  </si>
  <si>
    <t>JAPAN</t>
  </si>
  <si>
    <t>CID003279</t>
  </si>
  <si>
    <t>Mine de Bou-Azzer</t>
  </si>
  <si>
    <t>MOROCCO</t>
  </si>
  <si>
    <t>CID003280</t>
  </si>
  <si>
    <t>CID003291</t>
  </si>
  <si>
    <t>CID003293</t>
  </si>
  <si>
    <t>CID003301</t>
  </si>
  <si>
    <t>CID003338</t>
  </si>
  <si>
    <t>KOREA, REPUBLIC OF</t>
  </si>
  <si>
    <t>CID003377</t>
  </si>
  <si>
    <t>Jiangxi Jiangwu Cobalt Industrial Co., Ltd.</t>
  </si>
  <si>
    <t>CID003378</t>
  </si>
  <si>
    <t>CID003384</t>
  </si>
  <si>
    <t>CID003390</t>
  </si>
  <si>
    <t>CID003398</t>
  </si>
  <si>
    <t>CID003403</t>
  </si>
  <si>
    <t>NORWAY</t>
  </si>
  <si>
    <t>CID003404</t>
  </si>
  <si>
    <t>CID003406</t>
  </si>
  <si>
    <t>AUSTRALIA</t>
  </si>
  <si>
    <t>CID003411</t>
  </si>
  <si>
    <t>CID003429</t>
  </si>
  <si>
    <t>CID003473</t>
  </si>
  <si>
    <t>TAIWAN, PROVINCE OF CHINA</t>
  </si>
  <si>
    <t>CID003491</t>
  </si>
  <si>
    <t>UNITED KINGDOM OF GREAT BRITAIN AND NORTHERN IRELAND</t>
  </si>
  <si>
    <t>CID003526</t>
  </si>
  <si>
    <t>CID003534</t>
  </si>
  <si>
    <t>CID003577</t>
  </si>
  <si>
    <t>CID003610</t>
  </si>
  <si>
    <t>CID003795</t>
  </si>
  <si>
    <t>CID003805</t>
  </si>
  <si>
    <t>CID003829</t>
  </si>
  <si>
    <t>CHILE</t>
  </si>
  <si>
    <t>CID003878</t>
  </si>
  <si>
    <t>CID003882</t>
  </si>
  <si>
    <t>CID003900</t>
  </si>
  <si>
    <t>Northparkes Mine</t>
  </si>
  <si>
    <t>CID003902</t>
  </si>
  <si>
    <t>Lundin Mining Corporation (Distrito Candelaria)</t>
  </si>
  <si>
    <t>CID003927</t>
  </si>
  <si>
    <t>CID003928</t>
  </si>
  <si>
    <t>CID003943</t>
  </si>
  <si>
    <t>CID003948</t>
  </si>
  <si>
    <t>CID003968</t>
  </si>
  <si>
    <t>CID003974</t>
  </si>
  <si>
    <t>CID003996</t>
  </si>
  <si>
    <t>CID004003</t>
  </si>
  <si>
    <t>CID004008</t>
  </si>
  <si>
    <t>CID004055</t>
  </si>
  <si>
    <t>CID004057</t>
  </si>
  <si>
    <t>TURKEY</t>
  </si>
  <si>
    <t>CID004058</t>
  </si>
  <si>
    <t>CID004071</t>
  </si>
  <si>
    <t>CID004074</t>
  </si>
  <si>
    <t>CID004078</t>
  </si>
  <si>
    <t>CID004080</t>
  </si>
  <si>
    <t>CID004085</t>
  </si>
  <si>
    <t>BULGARIA</t>
  </si>
  <si>
    <t>CID004087</t>
  </si>
  <si>
    <t>CID004094</t>
  </si>
  <si>
    <t>Minera Antucoya</t>
  </si>
  <si>
    <t>CID004096</t>
  </si>
  <si>
    <t>CID004101</t>
  </si>
  <si>
    <t>CID004108</t>
  </si>
  <si>
    <t>Anglo American (El Soldado)</t>
  </si>
  <si>
    <t>CID004109</t>
  </si>
  <si>
    <t>CID004115</t>
  </si>
  <si>
    <t>CID004118</t>
  </si>
  <si>
    <t>CID004120</t>
  </si>
  <si>
    <t>CID004121</t>
  </si>
  <si>
    <t>CID004123</t>
  </si>
  <si>
    <t>CID004125</t>
  </si>
  <si>
    <t>CID004128</t>
  </si>
  <si>
    <t>CID004131</t>
  </si>
  <si>
    <t>CID004162</t>
  </si>
  <si>
    <t>Jiangxi Copper Qingyuan</t>
  </si>
  <si>
    <t>CID004218</t>
  </si>
  <si>
    <t>CID004220</t>
  </si>
  <si>
    <t>GERMANY</t>
  </si>
  <si>
    <t>CID004248</t>
  </si>
  <si>
    <t>CID004249</t>
  </si>
  <si>
    <t>CID004271</t>
  </si>
  <si>
    <t>MEXICO</t>
  </si>
  <si>
    <t>CID004288</t>
  </si>
  <si>
    <t>CID004300</t>
  </si>
  <si>
    <t>PERU</t>
  </si>
  <si>
    <t>CID004304</t>
  </si>
  <si>
    <t>PHILIPPINES</t>
  </si>
  <si>
    <t>CID004327</t>
  </si>
  <si>
    <t>SPAIN</t>
  </si>
  <si>
    <t>CID004339</t>
  </si>
  <si>
    <t>Bagdad</t>
  </si>
  <si>
    <t>UNITED STATES OF AMERICA</t>
  </si>
  <si>
    <t>CID004341</t>
  </si>
  <si>
    <t>CID004344</t>
  </si>
  <si>
    <t>CID004353</t>
  </si>
  <si>
    <t>CID004356</t>
  </si>
  <si>
    <t>CID004362</t>
  </si>
  <si>
    <t>CID004363</t>
  </si>
  <si>
    <t>CID004367</t>
  </si>
  <si>
    <t>CID004393</t>
  </si>
  <si>
    <t>CID004394</t>
  </si>
  <si>
    <t>CID004395</t>
  </si>
  <si>
    <t>CID004398</t>
  </si>
  <si>
    <t>CID004428</t>
  </si>
  <si>
    <t>CID004429</t>
  </si>
  <si>
    <t>CID004442</t>
  </si>
  <si>
    <t>CID004460</t>
  </si>
  <si>
    <t>CID004463</t>
  </si>
  <si>
    <t>POLAND</t>
  </si>
  <si>
    <t>CID004465</t>
  </si>
  <si>
    <t>CID004466</t>
  </si>
  <si>
    <t>CID004473</t>
  </si>
  <si>
    <t>SWEDEN</t>
  </si>
  <si>
    <t>CID004490</t>
  </si>
  <si>
    <t>Division Ministro Hales</t>
  </si>
  <si>
    <t>CID004566</t>
  </si>
  <si>
    <t>CID004607</t>
  </si>
  <si>
    <t>SOUTH AFRICA</t>
  </si>
  <si>
    <t>CID004613</t>
  </si>
  <si>
    <t>CID004618</t>
  </si>
  <si>
    <t>CID004693</t>
  </si>
  <si>
    <t>INDONESIA</t>
  </si>
  <si>
    <t>CID004708</t>
  </si>
  <si>
    <t>CID004728</t>
  </si>
  <si>
    <t>CID004729</t>
  </si>
  <si>
    <t>CID005213</t>
  </si>
  <si>
    <t>CID005247</t>
  </si>
  <si>
    <t>CID005249</t>
  </si>
  <si>
    <t>CID005274</t>
  </si>
  <si>
    <t>CID005289</t>
  </si>
  <si>
    <t>CID005350</t>
  </si>
  <si>
    <t>CID005351</t>
  </si>
  <si>
    <t>CID005387</t>
  </si>
  <si>
    <t>CID005583</t>
  </si>
  <si>
    <t>CID005602</t>
  </si>
  <si>
    <t>CID005604</t>
  </si>
  <si>
    <t>CID005605</t>
  </si>
  <si>
    <t>CID005613</t>
  </si>
  <si>
    <t>Smelter not listed</t>
  </si>
  <si>
    <t>Glencore Nikkelverk Refinery</t>
  </si>
  <si>
    <t>Click here to return to Declaration tab</t>
  </si>
  <si>
    <t>necessary?</t>
  </si>
  <si>
    <t>complete?</t>
  </si>
  <si>
    <t>incomplete</t>
  </si>
  <si>
    <t>comment1</t>
  </si>
  <si>
    <t>comment for remaining</t>
  </si>
  <si>
    <t xml:space="preserve">*
</t>
  </si>
  <si>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</si>
  <si>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</si>
  <si>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</si>
  <si>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</si>
  <si>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</si>
  <si>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</si>
  <si>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Missing Entry Check</t>
  </si>
  <si>
    <t>Smelter Counter</t>
  </si>
  <si>
    <t>METAL+Alias</t>
  </si>
  <si>
    <t>Advanced Materials Production Plant (Qingyuan Industrial Park)</t>
  </si>
  <si>
    <t>CID003875</t>
  </si>
  <si>
    <t>Qingyuan City</t>
  </si>
  <si>
    <t>Guangdong Sheng</t>
  </si>
  <si>
    <t>Anhui Hanrui New Material Co., Ltd.</t>
  </si>
  <si>
    <t>Chuzhou</t>
  </si>
  <si>
    <t>Anhui Sheng</t>
  </si>
  <si>
    <t>Attero Recycling Pvt Ltd</t>
  </si>
  <si>
    <t>INDIA</t>
  </si>
  <si>
    <t>CID004695</t>
  </si>
  <si>
    <t>Roorkee</t>
  </si>
  <si>
    <t>Uttarākhand</t>
  </si>
  <si>
    <t>BHP Nickel West Pty Ltd</t>
  </si>
  <si>
    <t>CID005658</t>
  </si>
  <si>
    <t>East Rockingham</t>
  </si>
  <si>
    <t>Western Australia</t>
  </si>
  <si>
    <t>Canadian Electrolytic Zinc Limited</t>
  </si>
  <si>
    <t>CID005641</t>
  </si>
  <si>
    <t>Salaberry-de-Valleyfield</t>
  </si>
  <si>
    <t>Québec</t>
  </si>
  <si>
    <t>Chemaf Etoile</t>
  </si>
  <si>
    <t>Lubumbashi</t>
  </si>
  <si>
    <t>Haut-Katanga</t>
  </si>
  <si>
    <t>Chizhou CN New Materials and Technology Co., Ltd.</t>
  </si>
  <si>
    <t>CID003481</t>
  </si>
  <si>
    <t>Chizhou</t>
  </si>
  <si>
    <t>Chizhou Xi’en New Material Technology Co., Ltd.</t>
  </si>
  <si>
    <t>CMOC Kisanfu Mining SARL</t>
  </si>
  <si>
    <t>CID004811</t>
  </si>
  <si>
    <t>Chefferie de Bayeke, Territoire de Lubudi</t>
  </si>
  <si>
    <t>Lualaba</t>
  </si>
  <si>
    <t>COMMUS</t>
  </si>
  <si>
    <t>Compagnie Miniere de Musonoie Global SAS</t>
  </si>
  <si>
    <t>CID003499</t>
  </si>
  <si>
    <t>Kolwezi</t>
  </si>
  <si>
    <t>Compagnie de Tifnout Tiranimine</t>
  </si>
  <si>
    <t>Complexe hydrométallurgique de Guemassa</t>
  </si>
  <si>
    <t>Marrakech</t>
  </si>
  <si>
    <t>Marrakech-Safi</t>
  </si>
  <si>
    <t>Compagnie Minière de Musonoïe Global SAS</t>
  </si>
  <si>
    <t>Coral Bay Nickel Corp.</t>
  </si>
  <si>
    <t>Coral Bay Nickel Corporation (CBNC)</t>
  </si>
  <si>
    <t>CID003282</t>
  </si>
  <si>
    <t>Barangay Rio Tuba</t>
  </si>
  <si>
    <t>Palawan</t>
  </si>
  <si>
    <t>CoreMax Corporation</t>
  </si>
  <si>
    <t>Uranus Chemicals</t>
  </si>
  <si>
    <t>Toufen</t>
  </si>
  <si>
    <t>Miaoli</t>
  </si>
  <si>
    <t>Cosmo Chemical, Ltd.</t>
  </si>
  <si>
    <t>CID003415</t>
  </si>
  <si>
    <t>Ulsan</t>
  </si>
  <si>
    <t>Gyeongsangnam-do</t>
  </si>
  <si>
    <t>Cosmo EcoChem Co., Ltd.</t>
  </si>
  <si>
    <t>Dynatec Madagascar Company</t>
  </si>
  <si>
    <t>Toamasina</t>
  </si>
  <si>
    <t>Ecopro Materials Co., Ltd.</t>
  </si>
  <si>
    <t>CID004492</t>
  </si>
  <si>
    <t>Cheongju-si</t>
  </si>
  <si>
    <t>Chungcheongbuk-do</t>
  </si>
  <si>
    <t>Eti Bakir A.S</t>
  </si>
  <si>
    <t>Mardin</t>
  </si>
  <si>
    <t>Eti Bakır A.S</t>
  </si>
  <si>
    <t>Eti Bakır A.Ş</t>
  </si>
  <si>
    <t>Excellen Minerals SARL</t>
  </si>
  <si>
    <t>CID004686</t>
  </si>
  <si>
    <t>Luishia</t>
  </si>
  <si>
    <t>Fairsky Industrial Co., Limited</t>
  </si>
  <si>
    <t>CID003469</t>
  </si>
  <si>
    <t>Baoding</t>
  </si>
  <si>
    <t>Hebei Sheng</t>
  </si>
  <si>
    <t>Fort Saskatchewan Metals Facility</t>
  </si>
  <si>
    <t>CID003242</t>
  </si>
  <si>
    <t>Toronto</t>
  </si>
  <si>
    <t>Ontario</t>
  </si>
  <si>
    <t>Freeport Kokkola</t>
  </si>
  <si>
    <t>Umicore Finland Oy</t>
  </si>
  <si>
    <t>Kokkola</t>
  </si>
  <si>
    <t>Mellersta Österbotten</t>
  </si>
  <si>
    <t>Fujian Evergreen New Energy Technology Co.</t>
  </si>
  <si>
    <t>Fujian Evergreen New Energy Technology Co., Ltd.</t>
  </si>
  <si>
    <t>Longyan City</t>
  </si>
  <si>
    <t>Fujian Sheng</t>
  </si>
  <si>
    <t>Gangzhou Yi Hao Umicore Industry Co.</t>
  </si>
  <si>
    <t>GanZhou Yihao Umicore Industries Co., Ltd</t>
  </si>
  <si>
    <t>CID003227</t>
  </si>
  <si>
    <t>Ganzhou</t>
  </si>
  <si>
    <t>Jiangxi Sheng</t>
  </si>
  <si>
    <t>Ganzhou Hanrui</t>
  </si>
  <si>
    <t>Ganzhou Hanrui New Energy Technology Co., Ltd.</t>
  </si>
  <si>
    <t>CID003671</t>
  </si>
  <si>
    <t>Ganzhou Highpower Technology Co., Ltd.</t>
  </si>
  <si>
    <t>Ganzhou Tengyuan Cobalt New Material Co., Ltd.</t>
  </si>
  <si>
    <t>Gem (Jiangsu) Cobalt Industry Co., Ltd.</t>
  </si>
  <si>
    <t>Taixing</t>
  </si>
  <si>
    <t>Jiangsu Sheng</t>
  </si>
  <si>
    <t>GLC (Laos) Metal Co. Ltd</t>
  </si>
  <si>
    <t>LAO PEOPLE'S DEMOCRATIC REPUBLIC</t>
  </si>
  <si>
    <t>CID005033</t>
  </si>
  <si>
    <t>Vientiane</t>
  </si>
  <si>
    <t>Viangchan</t>
  </si>
  <si>
    <t>Glencore Nikkelverk AS</t>
  </si>
  <si>
    <t>Kristiansand</t>
  </si>
  <si>
    <t>Agder</t>
  </si>
  <si>
    <t>Guangdong Fangyuan New Materials Group Co., Ltd.</t>
  </si>
  <si>
    <t>CID003940</t>
  </si>
  <si>
    <t>Jiangmen City</t>
  </si>
  <si>
    <t>Guangdong Jiana Energy Technology Co., Ltd.</t>
  </si>
  <si>
    <t>Guangzhou</t>
  </si>
  <si>
    <t>Guangxi CNGR New Energy Science &amp; Technology Co., Ltd.</t>
  </si>
  <si>
    <t>CID004681</t>
  </si>
  <si>
    <t>Qizhou City</t>
  </si>
  <si>
    <t>Guangxi Zhuangzu Zizhiqu</t>
  </si>
  <si>
    <t>Guangxi Yinyi Advanced Material Co., Ltd.</t>
  </si>
  <si>
    <t>Yulin</t>
  </si>
  <si>
    <t>Guizhou CNGR Resource Recycling Industry Development Co., Ltd.</t>
  </si>
  <si>
    <t>Tongren</t>
  </si>
  <si>
    <t>Guizhou Sheng</t>
  </si>
  <si>
    <t>Guizhou Red Star Electronic Material Co., Ltd.</t>
  </si>
  <si>
    <t>CID004391</t>
  </si>
  <si>
    <t>Harima Refinery</t>
  </si>
  <si>
    <t>Harima Refinery, Sumitomo Metal Mining</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</si>
  <si>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</si>
  <si>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</si>
  <si>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</si>
  <si>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</si>
  <si>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</si>
  <si>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</si>
  <si>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</si>
  <si>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</si>
  <si>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</si>
  <si>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</si>
  <si>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Hunan Hina Advanced Material Co., Ltd.</t>
  </si>
  <si>
    <t>Hunan Jinxin New Material Holding Co., Ltd.</t>
  </si>
  <si>
    <t>CID003470</t>
  </si>
  <si>
    <t>Yiyang</t>
  </si>
  <si>
    <t>Hunan Jinxin New Materials Co., Ltd.</t>
  </si>
  <si>
    <t>Hunan Shiji Yintian New Material Co., Ltd.</t>
  </si>
  <si>
    <t>CID003467</t>
  </si>
  <si>
    <t>YiYang</t>
  </si>
  <si>
    <t>Hunan Yacheng New Energy Co., Ltd.</t>
  </si>
  <si>
    <t>Hunan Yacheng New Materials Co., Ltd.</t>
  </si>
  <si>
    <t>Hunan Zoomwe New Energy Science &amp; Technology Co., Ltd.</t>
  </si>
  <si>
    <t>ICoNiChem Widnes Ltd</t>
  </si>
  <si>
    <t>Widnes</t>
  </si>
  <si>
    <t>Cheshire West and Chester</t>
  </si>
  <si>
    <t>Impala Platinum - Base Metal Refinery (BMR)</t>
  </si>
  <si>
    <t>CID004608</t>
  </si>
  <si>
    <t>Springs</t>
  </si>
  <si>
    <t>Gauteng</t>
  </si>
  <si>
    <t>Impala Platinum - Rustenburg Smelter</t>
  </si>
  <si>
    <t>CID004614</t>
  </si>
  <si>
    <t>Rustenburg</t>
  </si>
  <si>
    <t>North-West</t>
  </si>
  <si>
    <t>Impala Refineries – Base Metals Refinery (BMR)</t>
  </si>
  <si>
    <t>Impala Rustenburg</t>
  </si>
  <si>
    <t>Incasa S.A.</t>
  </si>
  <si>
    <t>BRAZIL</t>
  </si>
  <si>
    <t>CID005210</t>
  </si>
  <si>
    <t>Zona Industrial Norte, Joinville</t>
  </si>
  <si>
    <t>Santa Catarina</t>
  </si>
  <si>
    <t>Jiana</t>
  </si>
  <si>
    <t>Jiangmen Chancsun Umicore Industry Co., Ltd. (JUC)</t>
  </si>
  <si>
    <t>Jiangmen Chancsun Umicore Industry Co.,Ltd</t>
  </si>
  <si>
    <t>CID004707</t>
  </si>
  <si>
    <t>Jiangmen</t>
  </si>
  <si>
    <t>Jiangsu Cobalt Nickel Metal (KLK)</t>
  </si>
  <si>
    <t>Jiangsu KLK Cobalt Nickel Metal Co., Ltd.</t>
  </si>
  <si>
    <t>Jiangsu Xiongfeng Technology Co., Ltd.</t>
  </si>
  <si>
    <t>Haimen</t>
  </si>
  <si>
    <t>Jiangxi Miracle Golden Tiger Cobalt Co. Ltd.</t>
  </si>
  <si>
    <t>Ganzhou City</t>
  </si>
  <si>
    <t>Jiangxi Rui da Xinnengyuan Technology Co., Ltd.</t>
  </si>
  <si>
    <t>Jiangxi Ruida New Energy Technology Co., Ltd.</t>
  </si>
  <si>
    <t>CID003676</t>
  </si>
  <si>
    <t>Yichun City</t>
  </si>
  <si>
    <t>Jing Yuan Tungsten Technology Co., Ltd.</t>
  </si>
  <si>
    <t>CID005013</t>
  </si>
  <si>
    <t>Fangliao Township</t>
  </si>
  <si>
    <t>Pingtung</t>
  </si>
  <si>
    <t>Jingmen GEM Co., Ltd.</t>
  </si>
  <si>
    <t>Jingmen</t>
  </si>
  <si>
    <t>Hubei Sheng</t>
  </si>
  <si>
    <t>JSC Kolskaya Mining and Metallurgical Company (Kola MMC)</t>
  </si>
  <si>
    <t>RUSSIAN FEDERATION</t>
  </si>
  <si>
    <t>CID003233</t>
  </si>
  <si>
    <t>Monchegorsk</t>
  </si>
  <si>
    <t>Murmanskaya oblast'</t>
  </si>
  <si>
    <t>Kamoto Copper Company</t>
  </si>
  <si>
    <t>Kasombo Minerals (SPRL) - MIKAS Huayou</t>
  </si>
  <si>
    <t>LA MINIERE DE KASOMBO SAS</t>
  </si>
  <si>
    <t>CID003276</t>
  </si>
  <si>
    <t>KFM</t>
  </si>
  <si>
    <t>Kinsevere</t>
  </si>
  <si>
    <t>MMG Kinsevere SARL</t>
  </si>
  <si>
    <t>CID005060</t>
  </si>
  <si>
    <t>Kisanfu</t>
  </si>
  <si>
    <t>Kisanfu Mining (Kimin)</t>
  </si>
  <si>
    <t>CID003587</t>
  </si>
  <si>
    <t>Kola Mining and Metallurgical Company</t>
  </si>
  <si>
    <t>Kolwezi Tailings (KMT, aka Kingamyambo Musonoi Tailings)</t>
  </si>
  <si>
    <t>La Compagnie de Traitement des Rejets de Kingamyambo S.A. (Metalkol S.A.)</t>
  </si>
  <si>
    <t>La Miniere de Kambove</t>
  </si>
  <si>
    <t>La Miniere de Kasombo</t>
  </si>
  <si>
    <t>Lanzhou Jinchuan Advanced Materials Technology Co., Ltd.</t>
  </si>
  <si>
    <t>Lanzhou</t>
  </si>
  <si>
    <t>Gansu Sheng</t>
  </si>
  <si>
    <t>Lianyou Resources Co., Ltd.</t>
  </si>
  <si>
    <t>Wujie</t>
  </si>
  <si>
    <t>Yilan</t>
  </si>
  <si>
    <t>LOHUM CLEANTECH PVT LTD</t>
  </si>
  <si>
    <t>CID005217</t>
  </si>
  <si>
    <t>Greater Noida</t>
  </si>
  <si>
    <t>Uttar Pradesh</t>
  </si>
  <si>
    <t>Long Harbor Nickel Processing Plant</t>
  </si>
  <si>
    <t>Vale – Long Harbour Processing Plant (LHPP)</t>
  </si>
  <si>
    <t>CID003584</t>
  </si>
  <si>
    <t>Long Harbour</t>
  </si>
  <si>
    <t>Newfoundland and Labrador</t>
  </si>
  <si>
    <t>Lubumbashi (Mine de L’Etoile)</t>
  </si>
  <si>
    <t>Luilu Metallurgical Plant</t>
  </si>
  <si>
    <t>LUILU RESSOURCES SAS</t>
  </si>
  <si>
    <t>CID004691</t>
  </si>
  <si>
    <t>Koruvichi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</si>
  <si>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</si>
  <si>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</si>
  <si>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</si>
  <si>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</si>
  <si>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</si>
  <si>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</si>
  <si>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</si>
  <si>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</si>
  <si>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</si>
  <si>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</si>
  <si>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</si>
  <si>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</si>
  <si>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</si>
  <si>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</si>
  <si>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METAL MINES SARL</t>
  </si>
  <si>
    <t>CID003385</t>
  </si>
  <si>
    <t>Likasi</t>
  </si>
  <si>
    <t>Metalkol</t>
  </si>
  <si>
    <t>MIKAS</t>
  </si>
  <si>
    <t>Minara Resources Pty</t>
  </si>
  <si>
    <t>Murrin Murrin Nickel Cobalt Plant</t>
  </si>
  <si>
    <t>Laverton</t>
  </si>
  <si>
    <t>Minara Resources Pty Ltd.</t>
  </si>
  <si>
    <t>MKM - La Miniere de Kalumbwe Myunga</t>
  </si>
  <si>
    <t>CID003464</t>
  </si>
  <si>
    <t>MKM - La Minière de Kalumbwe Myunga</t>
  </si>
  <si>
    <t>Mutanda</t>
  </si>
  <si>
    <t>Mutanda Mining SPRL</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</si>
  <si>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</si>
  <si>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</si>
  <si>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</si>
  <si>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</si>
  <si>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</si>
  <si>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</si>
  <si>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</si>
  <si>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</si>
  <si>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</si>
  <si>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</si>
  <si>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</si>
  <si>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Nantong Xinwei</t>
  </si>
  <si>
    <t>Nantong Xinwei Nickel Cobalt Technology Development Co., Ltd.</t>
  </si>
  <si>
    <t>CID003221</t>
  </si>
  <si>
    <t>Haimei</t>
  </si>
  <si>
    <t>New Era Group Zhejiang Zhongneng Cycle Technology Co., Ltd.</t>
  </si>
  <si>
    <t>ZHEJIANG NEW ERA ZHONGNENG TECHNOLOGY CO., LTD.</t>
  </si>
  <si>
    <t>New Providence Metals Marketing Inc.</t>
  </si>
  <si>
    <t>Niihama Nickel and Cobalt Facility</t>
  </si>
  <si>
    <t>Niihama Nickel Refinery, Sumitomo Metal Mining</t>
  </si>
  <si>
    <t>Niihama</t>
  </si>
  <si>
    <t>Ehime</t>
  </si>
  <si>
    <t>Niihama Nickel Refinery</t>
  </si>
  <si>
    <t>Ningbo Yanmen Chemical Co., Ltd.</t>
  </si>
  <si>
    <t>CID003422</t>
  </si>
  <si>
    <t>Ningbo</t>
  </si>
  <si>
    <t>NORILSK NICKEL HARJAVALTA OY</t>
  </si>
  <si>
    <t>Harvjavalta</t>
  </si>
  <si>
    <t>Satakunta</t>
  </si>
  <si>
    <t>Port Colborne Refinery</t>
  </si>
  <si>
    <t>Port Colborne</t>
  </si>
  <si>
    <t>Prony Resources New Caledonia</t>
  </si>
  <si>
    <t>NEW CALEDONIA</t>
  </si>
  <si>
    <t>CID003303</t>
  </si>
  <si>
    <t>Le Mont-Dore</t>
  </si>
  <si>
    <t>South Province</t>
  </si>
  <si>
    <t>PT Halmahera Persada Lygend</t>
  </si>
  <si>
    <t>CID004802</t>
  </si>
  <si>
    <t>Kabupaten Halmahera Selatan</t>
  </si>
  <si>
    <t>Maluku Utara</t>
  </si>
  <si>
    <t>PT HUAFEI NICKEL COBALT</t>
  </si>
  <si>
    <t>Halmahera Tengah</t>
  </si>
  <si>
    <t>PT HUAYUE NICKEL COBALT</t>
  </si>
  <si>
    <t>CID004524</t>
  </si>
  <si>
    <t>Morowali Regency</t>
  </si>
  <si>
    <t>Sulawesi Tengah</t>
  </si>
  <si>
    <t>PT Mechema Indonesia</t>
  </si>
  <si>
    <t>CID003538</t>
  </si>
  <si>
    <t>Bekasi</t>
  </si>
  <si>
    <t>Jawa Barat</t>
  </si>
  <si>
    <t>PT Obi Nickel Cobalt</t>
  </si>
  <si>
    <t>CID005253</t>
  </si>
  <si>
    <t>South Halmahera</t>
  </si>
  <si>
    <t>PT QMB New Energy Materials</t>
  </si>
  <si>
    <t>CID004731</t>
  </si>
  <si>
    <t>Quzhou Huayou Cobalt New Material Co., Ltd.</t>
  </si>
  <si>
    <t>Quzhou Huayou Cobalt New Material Co.,Ltd.</t>
  </si>
  <si>
    <t>Quzhou</t>
  </si>
  <si>
    <t>Ruashi</t>
  </si>
  <si>
    <t>Ruashi Mining SAS</t>
  </si>
  <si>
    <t>CID003442</t>
  </si>
  <si>
    <t>Luano</t>
  </si>
  <si>
    <t>Ruiyilu Simple Resources Co., Ltd./ Luilu (Kolwezi)</t>
  </si>
  <si>
    <t>Sherritt</t>
  </si>
  <si>
    <t>Sichuan Jayson New Energy Technology Co., Ltd.</t>
  </si>
  <si>
    <t>CID004620</t>
  </si>
  <si>
    <t>Meishan</t>
  </si>
  <si>
    <t>Sichuan Sheng</t>
  </si>
  <si>
    <t>Simple Resources Co., Ltd.</t>
  </si>
  <si>
    <t>SOCIETE MINIERE DU KATANGA (Lupoto Plant)</t>
  </si>
  <si>
    <t>CID004745</t>
  </si>
  <si>
    <t>Kipushi</t>
  </si>
  <si>
    <t>Societe pour le Traitment du Terril de Lubumbashi (STL)</t>
  </si>
  <si>
    <t>Sumitomo Metal Mining</t>
  </si>
  <si>
    <t>SungEel HiMetal Co., Ltd.</t>
  </si>
  <si>
    <t>SungEel HiTech Co., Ltd.</t>
  </si>
  <si>
    <t>Gunsan-si</t>
  </si>
  <si>
    <t>Jeollabuk-do</t>
  </si>
  <si>
    <t>Taganito HPAL Nickel Corp.</t>
  </si>
  <si>
    <t>Taganito HPAL Nickel Corporation (THPAL)</t>
  </si>
  <si>
    <t>CID003283</t>
  </si>
  <si>
    <t>Claver</t>
  </si>
  <si>
    <t>Surigao del Norte</t>
  </si>
  <si>
    <t>Tenke Fungrume Mining (TFM)</t>
  </si>
  <si>
    <t>Tenke Fungurume Mining SA</t>
  </si>
  <si>
    <t>Tenke and Fungurume Town</t>
  </si>
  <si>
    <t>Tenke Fungurume</t>
  </si>
  <si>
    <t>The Ambatovy</t>
  </si>
  <si>
    <t>Umicore Olen</t>
  </si>
  <si>
    <t>Olen</t>
  </si>
  <si>
    <t>Antwerpen</t>
  </si>
  <si>
    <t>Vale New Caledonia</t>
  </si>
  <si>
    <t>Vale Nouvelle-Caledonie S.A.S</t>
  </si>
  <si>
    <t>Vital Materials Plant</t>
  </si>
  <si>
    <t>Vital Materials Workshop</t>
  </si>
  <si>
    <t>CID003803</t>
  </si>
  <si>
    <t>W&amp;Q Metal Products Co., Limited</t>
  </si>
  <si>
    <t>CID003640</t>
  </si>
  <si>
    <t>Binhai</t>
  </si>
  <si>
    <t>Tianjin Shi</t>
  </si>
  <si>
    <t>Wanhua Chemical Hydrometallurgy Unit</t>
  </si>
  <si>
    <t>CID005345</t>
  </si>
  <si>
    <t>Yantai</t>
  </si>
  <si>
    <t>Shandong Sheng</t>
  </si>
  <si>
    <t>Xiongfeng</t>
  </si>
  <si>
    <t>XTC New Energy Materials (Xiamen) LTD.</t>
  </si>
  <si>
    <t>CID003376</t>
  </si>
  <si>
    <t>Xiamen</t>
  </si>
  <si>
    <t>Yichang Brunp Contemporary Amperex Co., Ltd.</t>
  </si>
  <si>
    <t>CID005276</t>
  </si>
  <si>
    <t>Yichang</t>
  </si>
  <si>
    <t>Yichang Yihua-Brunp New Material Co., Ltd.</t>
  </si>
  <si>
    <t>CID005277</t>
  </si>
  <si>
    <t>Zhejiang Greatpower Cobalt Materials Co., Ltd.</t>
  </si>
  <si>
    <t>Zhejiang Huayou Cobalt &amp; Nickel Co., Ltd.</t>
  </si>
  <si>
    <t>Zhejiang Huayou Cobalt Company Limited</t>
  </si>
  <si>
    <t>Tongxiang</t>
  </si>
  <si>
    <t>Zhejiang Huayou Cobalt Co., Ltd.</t>
  </si>
  <si>
    <t>Zhejiang New Era Zhongneng Recycling Technology Co., Ltd.</t>
  </si>
  <si>
    <t>Zhejiang Zhongjin Greatpower Lithium-Battery Industrial Corporation Co., Ltd.</t>
  </si>
  <si>
    <t>Zhuhai Kelixin Metal Materials Co., Ltd.</t>
  </si>
  <si>
    <t>Zhuhai</t>
  </si>
  <si>
    <t>Zimbabwe Platinum Mines Private Limited</t>
  </si>
  <si>
    <t>ZIMBABWE</t>
  </si>
  <si>
    <t>CID005330</t>
  </si>
  <si>
    <t>Selous</t>
  </si>
  <si>
    <t>Mashonaland West</t>
  </si>
  <si>
    <t>ZIMPLATS</t>
  </si>
  <si>
    <t>Anglo American (Chagres)</t>
  </si>
  <si>
    <t>CID004470</t>
  </si>
  <si>
    <t>Valparaiso</t>
  </si>
  <si>
    <t>Valparaíso</t>
  </si>
  <si>
    <t>Anglo American (Los Bronces)</t>
  </si>
  <si>
    <t>Santiago</t>
  </si>
  <si>
    <t>Región Metropolitana de Santiago</t>
  </si>
  <si>
    <t>Atlantic Copper S.A.</t>
  </si>
  <si>
    <t>Atlantic Copper, S.L.U.</t>
  </si>
  <si>
    <t>Huelva</t>
  </si>
  <si>
    <t>Aurubis AG, Hamburg</t>
  </si>
  <si>
    <t>Hamburg</t>
  </si>
  <si>
    <t>Aurubis AG, Luenen</t>
  </si>
  <si>
    <t>CID004468</t>
  </si>
  <si>
    <t>Luenen</t>
  </si>
  <si>
    <t>Nordrhein-Westfalen</t>
  </si>
  <si>
    <t>Aurubis Beerse</t>
  </si>
  <si>
    <t>Beerse</t>
  </si>
  <si>
    <t>Aurubis Beerse N.V.</t>
  </si>
  <si>
    <t>Aurubis Bulgaria</t>
  </si>
  <si>
    <t>Aurubis Pirdop Bulgaria AD</t>
  </si>
  <si>
    <t>Pirdop</t>
  </si>
  <si>
    <t>Sofia</t>
  </si>
  <si>
    <t>Aurubis Hamburg</t>
  </si>
  <si>
    <t>Aurubis Hamburg AG</t>
  </si>
  <si>
    <t>Aurubis Huettenwerke Kayser</t>
  </si>
  <si>
    <t>Aurubis Olen nv</t>
  </si>
  <si>
    <t>Aurubis Olen NV</t>
  </si>
  <si>
    <t>Aurubis Pirdop</t>
  </si>
  <si>
    <t>Freeport-McMoRan Inc. (Bagdad)</t>
  </si>
  <si>
    <t>CID005470</t>
  </si>
  <si>
    <t>Arizona</t>
  </si>
  <si>
    <t>Birla Group (Hidalco)</t>
  </si>
  <si>
    <t>Hindalco Industries Ltd - Unit Birla Copper</t>
  </si>
  <si>
    <t>CID004224</t>
  </si>
  <si>
    <t>Lakhigam, Bharuch District</t>
  </si>
  <si>
    <t>Gujarāt</t>
  </si>
  <si>
    <t>Boliden Harjavalta Oy</t>
  </si>
  <si>
    <t>Harjavalta</t>
  </si>
  <si>
    <t>Boliden Kokkola Oy</t>
  </si>
  <si>
    <t>Keski-Pohjanmaa</t>
  </si>
  <si>
    <t>Boliden Mineral AB (Ronnskar)</t>
  </si>
  <si>
    <t>Skelleftea</t>
  </si>
  <si>
    <t>Västerbottens län [SE-24]</t>
  </si>
  <si>
    <t>Boliden Odda AS</t>
  </si>
  <si>
    <t>CID005585</t>
  </si>
  <si>
    <t>Odda</t>
  </si>
  <si>
    <t>Vestland</t>
  </si>
  <si>
    <t>Boliden Ronnskar</t>
  </si>
  <si>
    <t>Buenavista del Cobre (former Cananea)</t>
  </si>
  <si>
    <t>Buenavista del Cobre S.A.</t>
  </si>
  <si>
    <t>CID004266</t>
  </si>
  <si>
    <t>Cananea</t>
  </si>
  <si>
    <t>Sonora</t>
  </si>
  <si>
    <t>Cadia Valley Operations</t>
  </si>
  <si>
    <t>CID005561</t>
  </si>
  <si>
    <t>Orange</t>
  </si>
  <si>
    <t>New South Wales</t>
  </si>
  <si>
    <t>CID005639</t>
  </si>
  <si>
    <t>Caserones</t>
  </si>
  <si>
    <t>SCM Minera Lumina Copper (Caserones)</t>
  </si>
  <si>
    <t>Copiapo</t>
  </si>
  <si>
    <t>Atacama</t>
  </si>
  <si>
    <t>CCR Refinery - Glencore Canada Corporation</t>
  </si>
  <si>
    <t>Glencore Canada Corporation - CCR Refinery</t>
  </si>
  <si>
    <t>Montreal East</t>
  </si>
  <si>
    <t>Cerro Verde I Leach Pad</t>
  </si>
  <si>
    <t>Sociedad Minera Cerro Verde S.A.</t>
  </si>
  <si>
    <t>Arequipa</t>
  </si>
  <si>
    <t>Chagres</t>
  </si>
  <si>
    <t>Chambishi Copper Smelter Limited</t>
  </si>
  <si>
    <t>ZAMBIA</t>
  </si>
  <si>
    <t>CID005284</t>
  </si>
  <si>
    <t>Chambishi</t>
  </si>
  <si>
    <t>Copperbelt</t>
  </si>
  <si>
    <t>Chino</t>
  </si>
  <si>
    <t>Freeport-McMoRan Inc. (Chino)</t>
  </si>
  <si>
    <t>Vanadium</t>
  </si>
  <si>
    <t>New Mexico</t>
  </si>
  <si>
    <t>Chino (Santa Rita)</t>
  </si>
  <si>
    <t>Chuquicamata Refinery</t>
  </si>
  <si>
    <t>Division Chuquicamata</t>
  </si>
  <si>
    <t>Calama</t>
  </si>
  <si>
    <t>Antofagasta</t>
  </si>
  <si>
    <t>CID004812</t>
  </si>
  <si>
    <t>Chefferie de Bayeke</t>
  </si>
  <si>
    <t>CID003992</t>
  </si>
  <si>
    <t>Compania Minera Lomas Bayas Ltda</t>
  </si>
  <si>
    <t>CID004119</t>
  </si>
  <si>
    <t>Sierra Gorda</t>
  </si>
  <si>
    <t>Compania Minera Zaldivar SpA</t>
  </si>
  <si>
    <t>Compañia Minera Zaldivar SpA</t>
  </si>
  <si>
    <t>Copper plant of the Polar Division of PJSC MMC Norilsk Nickel</t>
  </si>
  <si>
    <t>Copper Plant Polar Division of MMC Norilsk Nickel</t>
  </si>
  <si>
    <t>CID004009</t>
  </si>
  <si>
    <t>División Chuquicamata</t>
  </si>
  <si>
    <t>Division El Teniente</t>
  </si>
  <si>
    <t>Rancagua</t>
  </si>
  <si>
    <t>Libertador General Bernardo O'Higgins</t>
  </si>
  <si>
    <t>División El Teniente</t>
  </si>
  <si>
    <t>Division Gabriela Mistral</t>
  </si>
  <si>
    <t>División Gabriela Mistral</t>
  </si>
  <si>
    <t>Division Radomiro Tomic</t>
  </si>
  <si>
    <t>División Radomiro Tomic</t>
  </si>
  <si>
    <t>Division Salvador</t>
  </si>
  <si>
    <t>El Salvador</t>
  </si>
  <si>
    <t>División Salvador</t>
  </si>
  <si>
    <t>División Ventanas</t>
  </si>
  <si>
    <t>Las Ventanas, Puchuncavi</t>
  </si>
  <si>
    <t>El Paso</t>
  </si>
  <si>
    <t>Freeport-McMoRan Inc. (El Paso)</t>
  </si>
  <si>
    <t>Texas</t>
  </si>
  <si>
    <t>El Paso (refinery)</t>
  </si>
  <si>
    <t>El Teniente</t>
  </si>
  <si>
    <t>CID004687</t>
  </si>
  <si>
    <t>CID005354</t>
  </si>
  <si>
    <t>Freeport-McMoRan Inc. (Miami)</t>
  </si>
  <si>
    <t>Claypool</t>
  </si>
  <si>
    <t>Freeport-McMoRan Inc. (Morenci)</t>
  </si>
  <si>
    <t>Morenci</t>
  </si>
  <si>
    <t>Freeport-McMoRan Inc. (Safford)</t>
  </si>
  <si>
    <t>Safford</t>
  </si>
  <si>
    <t>Freeport-McMoRan Inc. (Sierrita)</t>
  </si>
  <si>
    <t>Green Valley</t>
  </si>
  <si>
    <t>Freeport-McMoRan Inc. (Tyrone)</t>
  </si>
  <si>
    <t>Tyrone</t>
  </si>
  <si>
    <t>Gabriela Mistral (Gaby)</t>
  </si>
  <si>
    <t>Glogow I (refinery)</t>
  </si>
  <si>
    <t>KGHM Polska Miedz S.A. Oddzial Huta Miedzi, Glogow</t>
  </si>
  <si>
    <t>CID004462</t>
  </si>
  <si>
    <t>Glogow</t>
  </si>
  <si>
    <t>Dolnośląskie</t>
  </si>
  <si>
    <t>Glogow II (refinery)</t>
  </si>
  <si>
    <t>Hibi Kyodo Smelting Co.Ltd</t>
  </si>
  <si>
    <t>Okayama</t>
  </si>
  <si>
    <t>Ilo Copper Refinery</t>
  </si>
  <si>
    <t>Southern Peru Copper Corporation (Industrial Unit of Ilo)</t>
  </si>
  <si>
    <t>CID004295</t>
  </si>
  <si>
    <t>Ilo</t>
  </si>
  <si>
    <t>Moquegua</t>
  </si>
  <si>
    <t>Impala Platinum Ltd.</t>
  </si>
  <si>
    <t>Isabel/ Leyte (PASAR)</t>
  </si>
  <si>
    <t>Philippine Associated Smelting and Refining Corporation 
 (PASAR)</t>
  </si>
  <si>
    <t>Isabel</t>
  </si>
  <si>
    <t>Leyte</t>
  </si>
  <si>
    <t>JX Advanced Metals Corporation (Hitachi Refinery)</t>
  </si>
  <si>
    <t>Hitachi-shi</t>
  </si>
  <si>
    <t>Ibaraki</t>
  </si>
  <si>
    <t>JX Advanced Metals Corporation (Saganoseki Smelter &amp; Refinery)</t>
  </si>
  <si>
    <t>Oita-shi</t>
  </si>
  <si>
    <t>Ôita</t>
  </si>
  <si>
    <t>JX Nippon Mining &amp; Metals Co., Ltd. Hitachi</t>
  </si>
  <si>
    <t>Kansanshi Copper Smelter</t>
  </si>
  <si>
    <t>CID005285</t>
  </si>
  <si>
    <t>Solwezi</t>
  </si>
  <si>
    <t>North-Western</t>
  </si>
  <si>
    <t>Kazzinc</t>
  </si>
  <si>
    <t>Kazzinc Ltd</t>
  </si>
  <si>
    <t>KAZAKHSTAN</t>
  </si>
  <si>
    <t>CID005619</t>
  </si>
  <si>
    <t>Ust-Kamenogorsk</t>
  </si>
  <si>
    <t>Shyghys Qazaqstan oblysy</t>
  </si>
  <si>
    <t>Kennecott Utah Copper LLC</t>
  </si>
  <si>
    <t>Salt Lake City</t>
  </si>
  <si>
    <t>Utah</t>
  </si>
  <si>
    <t>Kennecott Utah Copper LLC (Rio Tinto Kennecott or RTK)</t>
  </si>
  <si>
    <t>KGHM Polska Miedz S.A. Oddzial Huta Miedzi, Legnica</t>
  </si>
  <si>
    <t>Legnica</t>
  </si>
  <si>
    <t>Kinsevere Phase 2</t>
  </si>
  <si>
    <t>CID004201</t>
  </si>
  <si>
    <t>CID003872</t>
  </si>
  <si>
    <t>Kyshtym Copper-Electrolytic Plant</t>
  </si>
  <si>
    <t>CID004311</t>
  </si>
  <si>
    <t>Kyshtym</t>
  </si>
  <si>
    <t>Chelyabinskaya oblast'</t>
  </si>
  <si>
    <t>La Caridad</t>
  </si>
  <si>
    <t>Unidad La Caridad</t>
  </si>
  <si>
    <t>Villa Hidalgo</t>
  </si>
  <si>
    <t>Jalisco</t>
  </si>
  <si>
    <t>Las Ventanas</t>
  </si>
  <si>
    <t>lndustrial Minera Mexico, S.A. de C.V. - Refineria Electrolitica de Zinc</t>
  </si>
  <si>
    <t>CID005559</t>
  </si>
  <si>
    <t>Colonia Morales</t>
  </si>
  <si>
    <t>San Luis Potosí</t>
  </si>
  <si>
    <t>Lomas Bayas</t>
  </si>
  <si>
    <t>CID004427</t>
  </si>
  <si>
    <t>Los Bronces</t>
  </si>
  <si>
    <t>LS MnM (ONSAN)</t>
  </si>
  <si>
    <t>LS MnM Inc.</t>
  </si>
  <si>
    <t>Ulsan-gwangyeoksi</t>
  </si>
  <si>
    <t>Luilu</t>
  </si>
  <si>
    <t>CID004206</t>
  </si>
  <si>
    <t>Luilu (leach plant)</t>
  </si>
  <si>
    <t>Mantos Blancos</t>
  </si>
  <si>
    <t>Mantoverde</t>
  </si>
  <si>
    <t>Chañaral</t>
  </si>
  <si>
    <t>Metallo  (Aurubis)</t>
  </si>
  <si>
    <t>Metalurgica de Cobre S.A. de C.V. (Unidad Planta Metalurgica)</t>
  </si>
  <si>
    <t>CID004472</t>
  </si>
  <si>
    <t>Nacazari, Sonora</t>
  </si>
  <si>
    <t>México</t>
  </si>
  <si>
    <t>Miami</t>
  </si>
  <si>
    <t>Miami (SX-EW)</t>
  </si>
  <si>
    <t>Michilla</t>
  </si>
  <si>
    <t>Mejillones</t>
  </si>
  <si>
    <t>Mina Justa</t>
  </si>
  <si>
    <t>San Juan de Marcona</t>
  </si>
  <si>
    <t>Ica</t>
  </si>
  <si>
    <t>Minera Centinela</t>
  </si>
  <si>
    <t>Minera Escondida Limitada</t>
  </si>
  <si>
    <t>Minera Mexico S.A. de C.V</t>
  </si>
  <si>
    <t>Minera Spence Limitada</t>
  </si>
  <si>
    <t>CID004464</t>
  </si>
  <si>
    <t>Minera Spence S.A.</t>
  </si>
  <si>
    <t>Mount Isa Mines Limited - Copper Refineries Pty Ltd (CRL)</t>
  </si>
  <si>
    <t>Stuart</t>
  </si>
  <si>
    <t>Queensland</t>
  </si>
  <si>
    <t>Mount Isa Mines Limited - Copper Refineries Pty Ltd (Glencore)</t>
  </si>
  <si>
    <t>CID004019</t>
  </si>
  <si>
    <t>Naoshima</t>
  </si>
  <si>
    <t>Naoshima Smelter &amp; Refinery</t>
  </si>
  <si>
    <t>Naoshima-cho</t>
  </si>
  <si>
    <t>Kagawa</t>
  </si>
  <si>
    <t>Nexa Recursos Minerais S.A. (Juiz de Fora)</t>
  </si>
  <si>
    <t>CID005645</t>
  </si>
  <si>
    <t>Juiz de Fora</t>
  </si>
  <si>
    <t>Minas Gerais</t>
  </si>
  <si>
    <t>Nexa Recursos Minerais S.A. (Três Marias)</t>
  </si>
  <si>
    <t>CID005643</t>
  </si>
  <si>
    <t>Três Marias</t>
  </si>
  <si>
    <t>NKANA COPPER REFINERY - Nkana (Kitwe)</t>
  </si>
  <si>
    <t>CID004387</t>
  </si>
  <si>
    <t>Kitwe</t>
  </si>
  <si>
    <t>Nordenham Metall GmbH</t>
  </si>
  <si>
    <t>CID005642</t>
  </si>
  <si>
    <t>Nordenham</t>
  </si>
  <si>
    <t>Niedersachsen</t>
  </si>
  <si>
    <t>Nyrstar Stolberg</t>
  </si>
  <si>
    <t>CID005631</t>
  </si>
  <si>
    <t>Stolberg</t>
  </si>
  <si>
    <t>Olympic Dam</t>
  </si>
  <si>
    <t>Adelaide</t>
  </si>
  <si>
    <t>South Australia</t>
  </si>
  <si>
    <t>Onahama</t>
  </si>
  <si>
    <t>Onahama Smelter &amp; Refinery</t>
  </si>
  <si>
    <t>Iwaki-shi</t>
  </si>
  <si>
    <t>Fukushima</t>
  </si>
  <si>
    <t>Onsan Refinery I</t>
  </si>
  <si>
    <t>Onsan Refinery II</t>
  </si>
  <si>
    <t>Operadora de Minas e Instalaciones Mineras S.A. de C.V.</t>
  </si>
  <si>
    <t>Pinto Valley</t>
  </si>
  <si>
    <t>Pinto Valley Mine</t>
  </si>
  <si>
    <t>CID004359</t>
  </si>
  <si>
    <t>Radomiro Tomic</t>
  </si>
  <si>
    <t>Ruashi II</t>
  </si>
  <si>
    <t>CID005015</t>
  </si>
  <si>
    <t>Safford &amp; Lone Star</t>
  </si>
  <si>
    <t>Saganoseki</t>
  </si>
  <si>
    <t>Saganoseki Smelter &amp; Refinery</t>
  </si>
  <si>
    <t>Salvador</t>
  </si>
  <si>
    <t>Salvador (Potrerillos)</t>
  </si>
  <si>
    <t>Sierrita</t>
  </si>
  <si>
    <t>Sociedad Contractual Minera El Abra</t>
  </si>
  <si>
    <t>CID004461</t>
  </si>
  <si>
    <t>Sociedad Minera Cerro Verde S.A.A.</t>
  </si>
  <si>
    <t>CID004746</t>
  </si>
  <si>
    <t>Southern Peru Copper Corporation (Industrial Unit of Toquepala)</t>
  </si>
  <si>
    <t>CID004303</t>
  </si>
  <si>
    <t>Jorge Basadre</t>
  </si>
  <si>
    <t>Tacna</t>
  </si>
  <si>
    <t>Spence</t>
  </si>
  <si>
    <t>Tongling (Jinguan) Nonferrous Jinguan Copper Industry</t>
  </si>
  <si>
    <t>Tongling Nonferrous Jinguan (Ausmelt) Copper Industry</t>
  </si>
  <si>
    <t>Tongling</t>
  </si>
  <si>
    <t>Toquepala</t>
  </si>
  <si>
    <t>Toyo</t>
  </si>
  <si>
    <t>Toyo Smelter &amp; Refinery, Sumitomo Metal Mining</t>
  </si>
  <si>
    <t>Saijyo</t>
  </si>
  <si>
    <t>Tyrone Leach</t>
  </si>
  <si>
    <t>Vale Copper Cliff Nickel Refinery</t>
  </si>
  <si>
    <t>Sudbury</t>
  </si>
  <si>
    <t>Vedanta Limited - Sterlite Copper</t>
  </si>
  <si>
    <t>Vedanta Limited-Sterlite Copper</t>
  </si>
  <si>
    <t>CID004228</t>
  </si>
  <si>
    <t>Silvassa</t>
  </si>
  <si>
    <t>Dādra and Nagar Haveli and Damān and Diu</t>
  </si>
  <si>
    <t>Young Poong Seokpo Smelter</t>
  </si>
  <si>
    <t>Young Poong Sukpo Smelter</t>
  </si>
  <si>
    <t>Bonghwa-gun</t>
  </si>
  <si>
    <t>Gyeongsangbuk-do</t>
  </si>
  <si>
    <t>Yunnan Copper Industry Co., Ltd.</t>
  </si>
  <si>
    <t>Yunnan Copper Southwest Copper Branch</t>
  </si>
  <si>
    <t>Kunming</t>
  </si>
  <si>
    <t>Yunnan Sheng</t>
  </si>
  <si>
    <t>CID005329</t>
  </si>
  <si>
    <t>BTR New Energy Materials indonesia</t>
  </si>
  <si>
    <t>PT INDONESIA BTR NEWENERGY MATERIAL (IMIP)</t>
  </si>
  <si>
    <t>CID005039</t>
  </si>
  <si>
    <t>Morowali</t>
  </si>
  <si>
    <t>Sulawesi</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</si>
  <si>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</si>
  <si>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</si>
  <si>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</si>
  <si>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</si>
  <si>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</si>
  <si>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</si>
  <si>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</si>
  <si>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</si>
  <si>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</si>
  <si>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</si>
  <si>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</si>
  <si>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Jawa Tengah</t>
  </si>
  <si>
    <t>Abazhou Gaoyuan Lithium Battery Material Co., Ltd.</t>
  </si>
  <si>
    <t>Abazhou Gaoyuan Lithium Electric Material Co., Ltd.</t>
  </si>
  <si>
    <t>CID003709</t>
  </si>
  <si>
    <t>Wenchuan County</t>
  </si>
  <si>
    <t>Albemarle - Langelsheim Site</t>
  </si>
  <si>
    <t>CID005008</t>
  </si>
  <si>
    <t>Langelsheim</t>
  </si>
  <si>
    <t>Albemarle - Silver Peak Site</t>
  </si>
  <si>
    <t>CID005009</t>
  </si>
  <si>
    <t>Silver Peak</t>
  </si>
  <si>
    <t>Nevada</t>
  </si>
  <si>
    <t>Albemarle (La Negra)</t>
  </si>
  <si>
    <t>La Negra Lithium Carbonate Plant</t>
  </si>
  <si>
    <t>CID004544</t>
  </si>
  <si>
    <t>Albemarle Sichuan New Material Co. Ltd. (Meishan)</t>
  </si>
  <si>
    <t>CID005007</t>
  </si>
  <si>
    <t>Arcadium Lithium (Bessemer City)</t>
  </si>
  <si>
    <t>CID004749</t>
  </si>
  <si>
    <t>Bessemer City</t>
  </si>
  <si>
    <t>North Carolina</t>
  </si>
  <si>
    <t>Arcadium Lithium (Fenix)</t>
  </si>
  <si>
    <t>ARGENTINA</t>
  </si>
  <si>
    <t>CID004747</t>
  </si>
  <si>
    <t>Antofagasta de la Sierra</t>
  </si>
  <si>
    <t>Catamarca</t>
  </si>
  <si>
    <t>CID004696</t>
  </si>
  <si>
    <t>Cauchari-Olaroz (Exar)</t>
  </si>
  <si>
    <t>Minera Exar S.A.</t>
  </si>
  <si>
    <t>CID005184</t>
  </si>
  <si>
    <t>Susques</t>
  </si>
  <si>
    <t>Jujuy</t>
  </si>
  <si>
    <t>Chengdu Youngy Lithium Technology Co., Ltd</t>
  </si>
  <si>
    <t>CID004722</t>
  </si>
  <si>
    <t>Chengdu</t>
  </si>
  <si>
    <t>ChiZhou CN New Materials and Technology Co., Ltd.</t>
  </si>
  <si>
    <t>CID004015</t>
  </si>
  <si>
    <t>Chizhou City</t>
  </si>
  <si>
    <t>CID005355</t>
  </si>
  <si>
    <t>Ganfeng Lithium Group Co., Ltd.</t>
  </si>
  <si>
    <t>CID003714</t>
  </si>
  <si>
    <t>Xinyu City</t>
  </si>
  <si>
    <t>Ganzhou Miracle Lithium Industrial Co., Ltd.</t>
  </si>
  <si>
    <t>CID004022</t>
  </si>
  <si>
    <t>General Lithium</t>
  </si>
  <si>
    <t>General Lithium Corporation</t>
  </si>
  <si>
    <t>CID003710</t>
  </si>
  <si>
    <t>Haimen City</t>
  </si>
  <si>
    <t>Greenbushes Lithium Operation</t>
  </si>
  <si>
    <t>CID004602</t>
  </si>
  <si>
    <t>Greenbushes</t>
  </si>
  <si>
    <t>CID003712</t>
  </si>
  <si>
    <t>Tongren City</t>
  </si>
  <si>
    <t>Guizhou Redstar Development Dalong Manganese Industry Co., Ltd.</t>
  </si>
  <si>
    <t>CID003711</t>
  </si>
  <si>
    <t>CID004023</t>
  </si>
  <si>
    <t>Hunan Wuchuang Cycle Technology Co., LTD</t>
  </si>
  <si>
    <t>Hunan Wuchuang Recycling Technology Co., Ltd.</t>
  </si>
  <si>
    <t>CID003713</t>
  </si>
  <si>
    <t>Ningxiang City</t>
  </si>
  <si>
    <t>Hunan Yongshan Lithium Co., Ltd.</t>
  </si>
  <si>
    <t>CID004726</t>
  </si>
  <si>
    <t>Changsha City</t>
  </si>
  <si>
    <t>Jiangsu Baozong &amp; Baoda Pharmachem Co. Ltd.</t>
  </si>
  <si>
    <t>CID004751</t>
  </si>
  <si>
    <t>Rugao</t>
  </si>
  <si>
    <t>Jiangxi Albemarle Lithium Co., Ltd.</t>
  </si>
  <si>
    <t>CID004494</t>
  </si>
  <si>
    <t>Xinyu</t>
  </si>
  <si>
    <t>Jiangxi Ganfeng Lithium Co., Ltd.</t>
  </si>
  <si>
    <t>Jiangxi Nanshi Lithium Power New Materials Co., Ltd.</t>
  </si>
  <si>
    <t>CID004014</t>
  </si>
  <si>
    <t>CID004439</t>
  </si>
  <si>
    <t>CID004013</t>
  </si>
  <si>
    <t>Kemerton</t>
  </si>
  <si>
    <t>Kemerton Lithium Hydroxide Plant</t>
  </si>
  <si>
    <t>CID003759</t>
  </si>
  <si>
    <t>Wellesley</t>
  </si>
  <si>
    <t>Kings Mountain Lithium Hydroxide Plant</t>
  </si>
  <si>
    <t>CID004495</t>
  </si>
  <si>
    <t>Kings Mountain</t>
  </si>
  <si>
    <t>Kings Mountain Lithium Plant</t>
  </si>
  <si>
    <t>La Negra Chemical Plant</t>
  </si>
  <si>
    <t>Lianhe Chemical Technology(Dezhou) Co.,Ltd</t>
  </si>
  <si>
    <t>CID005537</t>
  </si>
  <si>
    <t>Dezhou</t>
  </si>
  <si>
    <t>Lianhe Chemical Technology(Linhai) Co.,Ltd</t>
  </si>
  <si>
    <t>CID005266</t>
  </si>
  <si>
    <t>Taizhou</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</si>
  <si>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</si>
  <si>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</si>
  <si>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</si>
  <si>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</si>
  <si>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</si>
  <si>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</si>
  <si>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</si>
  <si>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</si>
  <si>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</si>
  <si>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Planta Quimica Carmen</t>
  </si>
  <si>
    <t>SQM Salar S.A. (Planta Quimica Litio Carmen)</t>
  </si>
  <si>
    <t>CID003954</t>
  </si>
  <si>
    <t>PT. ChengTok Lithium Indonesia</t>
  </si>
  <si>
    <t>CID005222</t>
  </si>
  <si>
    <t>Qinghai Dongtai Jinear Lithium Resources Co., Ltd.</t>
  </si>
  <si>
    <t>CID003716</t>
  </si>
  <si>
    <t>Golmud City</t>
  </si>
  <si>
    <t>Qinghai Sheng</t>
  </si>
  <si>
    <t>Qinghai Jinaier Lithium Resources Co., Ltd.</t>
  </si>
  <si>
    <t>CID003950</t>
  </si>
  <si>
    <t>Qinzhou</t>
  </si>
  <si>
    <t>Qinzhou Lithium Hydroxide Plant</t>
  </si>
  <si>
    <t>CID004615</t>
  </si>
  <si>
    <t>Qinzhou Lithium</t>
  </si>
  <si>
    <t>Quannan Ruilong Technology Co., Ltd.</t>
  </si>
  <si>
    <t>CID004064</t>
  </si>
  <si>
    <t>Sales de Jujuy S.A.</t>
  </si>
  <si>
    <t>CID005299</t>
  </si>
  <si>
    <t>Olaroz Chico</t>
  </si>
  <si>
    <t>Sichuan CATH Co., Ltd</t>
  </si>
  <si>
    <t>Tyeeli (Meishan) Co., Ltd.</t>
  </si>
  <si>
    <t>CID004721</t>
  </si>
  <si>
    <t>Meishan City</t>
  </si>
  <si>
    <t>Sichuan Siterui Lithium Industry Co., Ltd.</t>
  </si>
  <si>
    <t>CID004021</t>
  </si>
  <si>
    <t>Mianzhu</t>
  </si>
  <si>
    <t>Sichuan Zhiyuan Lithium Industries Co., Ltd</t>
  </si>
  <si>
    <t>CID003717</t>
  </si>
  <si>
    <t>Sociedad Quimica y Minera/SQM Lithium (Salar Del Carmen Plant)</t>
  </si>
  <si>
    <t>SQM Salar S.A.</t>
  </si>
  <si>
    <t>SQM Salar S.A. (Del Carmen Plant)</t>
  </si>
  <si>
    <t>Suining Chengxi Lithium Industries Inc.</t>
  </si>
  <si>
    <t>CID004723</t>
  </si>
  <si>
    <t>Tianqi</t>
  </si>
  <si>
    <t>Tianqi Lithium (Shehong) Co., Ltd.</t>
  </si>
  <si>
    <t>CID003720</t>
  </si>
  <si>
    <t>Suining City</t>
  </si>
  <si>
    <t>Tyeeli (Yibin) Co., Ltd.</t>
  </si>
  <si>
    <t>CID004038</t>
  </si>
  <si>
    <t>Yibin City</t>
  </si>
  <si>
    <t>Wodgina</t>
  </si>
  <si>
    <t>Wodgina Lithium Mine</t>
  </si>
  <si>
    <t>CID005201</t>
  </si>
  <si>
    <t>Xinyu Lithium Hydroxide Plant</t>
  </si>
  <si>
    <t>Yahua</t>
  </si>
  <si>
    <t>Yahua Lithium Industry (Ya’an) Co., Ltd.</t>
  </si>
  <si>
    <t>CID004558</t>
  </si>
  <si>
    <t>Ya'an City</t>
  </si>
  <si>
    <t>Yibin Tianyi Lithium Industry Co., Ltd.</t>
  </si>
  <si>
    <t>Zhejiang New Era Zhongneng Technology Co., Ltd.</t>
  </si>
  <si>
    <t>CID004066</t>
  </si>
  <si>
    <t>Arctic Minerals, LLC</t>
  </si>
  <si>
    <t>CID003592</t>
  </si>
  <si>
    <t>Jeffersonville</t>
  </si>
  <si>
    <t>Indiana</t>
  </si>
  <si>
    <t>Baotou Fuguang Trading Co., Ltd. Guyang Branch</t>
  </si>
  <si>
    <t>CID004799</t>
  </si>
  <si>
    <t>Baotou City</t>
  </si>
  <si>
    <t>Nei Mongol Zizhiqu</t>
  </si>
  <si>
    <t>Caolines de Vimianzo, SAU ( aka CAVISA)</t>
  </si>
  <si>
    <t>CID004805</t>
  </si>
  <si>
    <t>Castrelo</t>
  </si>
  <si>
    <t>A Coruña [La Coruña]</t>
  </si>
  <si>
    <t>DARUKA INTERNATIONAL</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</si>
  <si>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</si>
  <si>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</si>
  <si>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</si>
  <si>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</si>
  <si>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</si>
  <si>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</si>
  <si>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</si>
  <si>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</si>
  <si>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</si>
  <si>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</si>
  <si>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</si>
  <si>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</si>
  <si>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</si>
  <si>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</si>
  <si>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</si>
  <si>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</si>
  <si>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</si>
  <si>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</si>
  <si>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Hunan Rongtai New Material Co., Ltd.</t>
  </si>
  <si>
    <t>CID003980</t>
  </si>
  <si>
    <t>Yueyang</t>
  </si>
  <si>
    <t>Imerys Canada, Inc.</t>
  </si>
  <si>
    <t>CID003589</t>
  </si>
  <si>
    <t>Montreal</t>
  </si>
  <si>
    <t>Imerys Mica Kings Mountain, Inc.</t>
  </si>
  <si>
    <t>CID003591</t>
  </si>
  <si>
    <t>JSC “Sludyanaya Fabrika”</t>
  </si>
  <si>
    <t>CID003664</t>
  </si>
  <si>
    <t>Saint-Petersburg</t>
  </si>
  <si>
    <t>Sankt-Peterburg</t>
  </si>
  <si>
    <t>Kehui Mica Co., Ltd.</t>
  </si>
  <si>
    <t>CID004402</t>
  </si>
  <si>
    <t>Qingtong</t>
  </si>
  <si>
    <t>LAXIM MINERALS CORPORATION</t>
  </si>
  <si>
    <t>CID003624</t>
  </si>
  <si>
    <t>Lingshou Huajing Mica Co., Ltd.</t>
  </si>
  <si>
    <t>CID003730</t>
  </si>
  <si>
    <t>Shijiazhuang City</t>
  </si>
  <si>
    <t>LKAB Minerals Oy</t>
  </si>
  <si>
    <t>CID004623</t>
  </si>
  <si>
    <t>Siilinjarvi</t>
  </si>
  <si>
    <t>Pohjois-Savo</t>
  </si>
  <si>
    <t>Mica Electrical Material (Luhe) Co., Ltd.</t>
  </si>
  <si>
    <t>CID003987</t>
  </si>
  <si>
    <t>Shanwei</t>
  </si>
  <si>
    <t>Minerals i Derivats, S.A.</t>
  </si>
  <si>
    <t>CID003985</t>
  </si>
  <si>
    <t>L'Arboc</t>
  </si>
  <si>
    <t>Tarragona [Tarragona]</t>
  </si>
  <si>
    <t>MK Import Export</t>
  </si>
  <si>
    <t>CID004743</t>
  </si>
  <si>
    <t>Fort Dauphin</t>
  </si>
  <si>
    <t>Toliara</t>
  </si>
  <si>
    <t>MODI MICA ENTERPRISES</t>
  </si>
  <si>
    <t>Modi Mica Enterprises</t>
  </si>
  <si>
    <t>CID003513</t>
  </si>
  <si>
    <t>Nanjing Jinyun Mica Ltd.</t>
  </si>
  <si>
    <t>CID003787</t>
  </si>
  <si>
    <t>Nanjing</t>
  </si>
  <si>
    <t>Pachisia &amp; Co.</t>
  </si>
  <si>
    <t>CID003599</t>
  </si>
  <si>
    <t>Southeastern Performance Minerals, LLC</t>
  </si>
  <si>
    <t>CID003590</t>
  </si>
  <si>
    <t>Sandersville</t>
  </si>
  <si>
    <t>Georgia</t>
  </si>
  <si>
    <t>SUBLIME MICA EXPORTS</t>
  </si>
  <si>
    <t>CID003629</t>
  </si>
  <si>
    <t>Gudur</t>
  </si>
  <si>
    <t>Andhra Pradesh</t>
  </si>
  <si>
    <t>Super Market Fort Dauphin</t>
  </si>
  <si>
    <t>CID004744</t>
  </si>
  <si>
    <t>SWECO Gumi Factory</t>
  </si>
  <si>
    <t>CID005291</t>
  </si>
  <si>
    <t>Gumi-si</t>
  </si>
  <si>
    <t>The Jai Mica Supply Co., PVT Ltd.</t>
  </si>
  <si>
    <t>CID004067</t>
  </si>
  <si>
    <t>Giridih</t>
  </si>
  <si>
    <t>The JAI Mica Supply Company Limited</t>
  </si>
  <si>
    <t>Von Roll Brazil Ltd.</t>
  </si>
  <si>
    <t>VON ROLL BRAZIL LTDA</t>
  </si>
  <si>
    <t>CID003593</t>
  </si>
  <si>
    <t>Maracanaú</t>
  </si>
  <si>
    <t>Ceará</t>
  </si>
  <si>
    <t>Von Roll do Brasil Ltda</t>
  </si>
  <si>
    <t>Yamaguchi Mica</t>
  </si>
  <si>
    <t>CID003512</t>
  </si>
  <si>
    <t>Toyokawa</t>
  </si>
  <si>
    <t>Aichi</t>
  </si>
  <si>
    <t>Yamaguchi Mica Co., Ltd. Shinshiro Factory</t>
  </si>
  <si>
    <t>CID003971</t>
  </si>
  <si>
    <t>Shinshiro</t>
  </si>
  <si>
    <t>Yamaguchi Mica Co., Ltd. Toyohashi Factory</t>
  </si>
  <si>
    <t>CID003970</t>
  </si>
  <si>
    <t>Toyohashi</t>
  </si>
  <si>
    <t>CID005486</t>
  </si>
  <si>
    <t>CID004698</t>
  </si>
  <si>
    <t>CID005475</t>
  </si>
  <si>
    <t>CID005535</t>
  </si>
  <si>
    <t>CID005570</t>
  </si>
  <si>
    <t>CID004447</t>
  </si>
  <si>
    <t>CID004500</t>
  </si>
  <si>
    <t>CID005594</t>
  </si>
  <si>
    <t>CID005598</t>
  </si>
  <si>
    <t>Broken Hill Proprietary Billiton Ltd. (BHP)</t>
  </si>
  <si>
    <t>CID004575</t>
  </si>
  <si>
    <t>Barangay Rio Tuba, Municipality of Bataraza</t>
  </si>
  <si>
    <t>Coral Bay Smelter</t>
  </si>
  <si>
    <t>CID004493</t>
  </si>
  <si>
    <t>CID005408</t>
  </si>
  <si>
    <t>CID005353</t>
  </si>
  <si>
    <t>CID005237</t>
  </si>
  <si>
    <t>CID004526</t>
  </si>
  <si>
    <t>CID005061</t>
  </si>
  <si>
    <t>CID004432</t>
  </si>
  <si>
    <t>Hyôgo</t>
  </si>
  <si>
    <t>CID003975</t>
  </si>
  <si>
    <t>CID005175</t>
  </si>
  <si>
    <t>Hyuga Smelting Co., Ltd.</t>
  </si>
  <si>
    <t>CID003886</t>
  </si>
  <si>
    <t>Hyuga</t>
  </si>
  <si>
    <t>Miyazaki</t>
  </si>
  <si>
    <t>IconiChem</t>
  </si>
  <si>
    <t>CID004606</t>
  </si>
  <si>
    <t>CID004612</t>
  </si>
  <si>
    <t>Philippine Associated Smelting and Refining Corporation (PASAR)</t>
  </si>
  <si>
    <t>CID005633</t>
  </si>
  <si>
    <t>Yichun</t>
  </si>
  <si>
    <t>Jiangxi Ruida</t>
  </si>
  <si>
    <t>CID005385</t>
  </si>
  <si>
    <t>Jingmen GEM Co., Ltd. (GEMCO)</t>
  </si>
  <si>
    <t>Joint-Stock Company Kola Mining and Metallurgical Company (JSC Kola MMC)</t>
  </si>
  <si>
    <t>CID003958</t>
  </si>
  <si>
    <t>Monchegorsk town</t>
  </si>
  <si>
    <t>Korea Energy Materials Company(Nickel Refinery)</t>
  </si>
  <si>
    <t>CID004513</t>
  </si>
  <si>
    <t>Ulju-gun</t>
  </si>
  <si>
    <t>Korea Energy Materials Corp (KEMCO)</t>
  </si>
  <si>
    <t>CID005220</t>
  </si>
  <si>
    <t>Perth</t>
  </si>
  <si>
    <t>CID004012</t>
  </si>
  <si>
    <t>Norilsk Harjavalta</t>
  </si>
  <si>
    <t>PT DEBONAIR NICKEL INDONESIA</t>
  </si>
  <si>
    <t>Weda Tengah</t>
  </si>
  <si>
    <t>PT Halmahera Jaya Feronikel</t>
  </si>
  <si>
    <t>CID005552</t>
  </si>
  <si>
    <t>Kawasi</t>
  </si>
  <si>
    <t>CID004453</t>
  </si>
  <si>
    <t>CID005214</t>
  </si>
  <si>
    <t>CID004004</t>
  </si>
  <si>
    <t>PT NICOLE METAL INDUSTRY</t>
  </si>
  <si>
    <t>CID005526</t>
  </si>
  <si>
    <t>Weda</t>
  </si>
  <si>
    <t>CID004579</t>
  </si>
  <si>
    <t>PT Sunny Metal Industry</t>
  </si>
  <si>
    <t>CID005496</t>
  </si>
  <si>
    <t>PT Zhongtsing New Energy</t>
  </si>
  <si>
    <t>CID004532</t>
  </si>
  <si>
    <t>PT. Infei Metal Industry</t>
  </si>
  <si>
    <t>CID005241</t>
  </si>
  <si>
    <t>PT. Westrong Metal Industry</t>
  </si>
  <si>
    <t>CID005242</t>
  </si>
  <si>
    <t>PT.NADESICO NICKEL INDUSTRY</t>
  </si>
  <si>
    <t>CID005252</t>
  </si>
  <si>
    <t>CID005375</t>
  </si>
  <si>
    <t>CID005652</t>
  </si>
  <si>
    <t>CID005225</t>
  </si>
  <si>
    <t>CID005250</t>
  </si>
  <si>
    <t>Vale Europe Ltd. (Clydach Refinery)</t>
  </si>
  <si>
    <t>Clydach</t>
  </si>
  <si>
    <t>Swansea [Abertawe GB-ATA]</t>
  </si>
  <si>
    <t>CID005657</t>
  </si>
  <si>
    <t>CID005320</t>
  </si>
  <si>
    <t>CID005328</t>
  </si>
  <si>
    <t>Sheets</t>
  </si>
  <si>
    <t>Cells</t>
  </si>
  <si>
    <t>中文 Chinese</t>
  </si>
  <si>
    <t>日本語 Japanese</t>
  </si>
  <si>
    <t>한국어 Korean</t>
  </si>
  <si>
    <t>Français</t>
  </si>
  <si>
    <t>Deutsch</t>
  </si>
  <si>
    <t>Instructions</t>
  </si>
  <si>
    <t>A1</t>
  </si>
  <si>
    <t>RMI:www.responsiblemineralsinitiative.org/</t>
  </si>
  <si>
    <t>RMI 网站：(http://www.responsiblemineralsinitiative.org/)</t>
  </si>
  <si>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</si>
  <si>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</si>
  <si>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</si>
  <si>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</si>
  <si>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</si>
  <si>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</si>
  <si>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</si>
  <si>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</si>
  <si>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</si>
  <si>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t>此扩展矿物报告模板 (EMRT) 是 Responsible Minerals Initiative®（负责任矿物计划® (RMI®)）创建的免费标准化报告‏‎模板。该模板促进了通过关于矿产原产国、所使用冶炼厂、精炼厂和加工厂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执行尽职调查。该模板还促进辨识新的冶炼厂和精炼厂以通过负责任矿物审验流程对这些厂家进行潜在的审核。
EMRT 旨在供下游企业披露与其供应链
（截至但不包括冶炼厂）相关的信息。如果贵公司是冶炼厂或精炼厂，我们建议您在“冶炼厂目录”选项卡中输入贵公司名称。
填好的表格中不应有单元格条目以“=”或
“#”开头。</t>
  </si>
  <si>
    <t>この拡張鉱物報告テンプレート（EMRT）は、Responsible Minerals Initiative®（RMI®）が作成した、無料の標準報告テンプレートです。このテンプレートは鉱物の原産国と、使用される製錬業者、精製業者、加工業者に関しサプライチェーンを通して情報を収集することを円滑にし、OECD紛争地域および高リスク地域からの鉱物の責任あるサプライチェーンのためのデュー・ディリジェンスガイダンスに沿ったデュー・ディリジェンスの実施を支援します。このテンプレートは、責任ある鉱物保証プロセス（Responsible Minerals Assurance Process）に則った監査を受ける可能性のある、新たな製錬・精製業者の特定も支援します。
EM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</si>
  <si>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</si>
  <si>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</si>
  <si>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</si>
  <si>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</si>
  <si>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</si>
  <si>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t>公司资料填写说明（第7-26行）。只限英文作答</t>
  </si>
  <si>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</si>
  <si>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</si>
  <si>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</si>
  <si>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</si>
  <si>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</si>
  <si>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</si>
  <si>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t>注：带星号（*）的栏目必须填写</t>
  </si>
  <si>
    <t>注：(*)のある欄は必須回答項目です。</t>
  </si>
  <si>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</si>
  <si>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</si>
  <si>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</si>
  <si>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</si>
  <si>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</si>
  <si>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t>1. 插入贵公司的法定名称。请不要使用缩写。
在此字段中，您可以选择添加其他商业名称、营业名称等。此栏必须填写。</t>
  </si>
  <si>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</si>
  <si>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</si>
  <si>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</si>
  <si>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</si>
  <si>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</si>
  <si>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t>
  </si>
  <si>
    <t>2. 选择贵公司的申报范围。范围的选项为：
A. 全公司
B. 产品（或产品清单）
C. 自定义 
如果选择范围为“全公司”，申报包括该公司的全部产品或由其母公司生产的全部产品物质。如果用户从公司层面报告指定矿产数据，则需要报告关于其生产的所有产品的数据。
如果选择范围为“产品（或产品清单）”，将显示产品清单的工作表选项卡。如果选择了此范围，则必须在“产品清单”工作表的 B 列中列出此申报范围涵盖的
产品的回复方产品序号。可以选择是否在“产品清单”工作表的 C 列中列出回复方产品名称。
如果选择范围为“自定义”，用户必须描述指定矿产披露适用的范围。该分类的范围应当由供应商在文本字段中定义，并且易于被客户或文档的接收人理解。举个例子，公司可以提供阐明信息的链接。
此栏必须填写。</t>
  </si>
  <si>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対象となる鉱物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回答者品目番号を製品リストシートのB列に記入してください。製品リストシートC列への回答者品目説明の記入は任意です。
申告範囲に「ユーザー定義」を選択した場合、対象となる鉱物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</si>
  <si>
    <t>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특정 광물의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사용자는 반드시 특정 광물의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</si>
  <si>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minerai spécifié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répondant pour les produits couverts par le champ d’application de cette déclaration dans la colonne B de la feuille de travail de liste des produits. Il n’est pas obligatoire de mentionner le nom des produits du répondant dans la colonne C de la feuille de travail de liste de produits.
En sélectionnant le champ d’application « Défini par l’utilisateur », l’utilisateur doit décrire le champ d’application faisant l’objet de la déclaration des minerais spécifiés.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</si>
  <si>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angegebene Mineraldaten auf Unternehmensebene anzeigt, zeigt er angegebene Mineraldaten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angegebenen Mineralien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</si>
  <si>
    <t>A9</t>
  </si>
  <si>
    <t>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t>
  </si>
  <si>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</si>
  <si>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</si>
  <si>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</si>
  <si>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</si>
  <si>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</si>
  <si>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</si>
  <si>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</si>
  <si>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t>3. 输入贵公司的唯一识别序号或编号
（DUNS号码，VAT号码，客户特定识别码等）</t>
  </si>
  <si>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</si>
  <si>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</si>
  <si>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</si>
  <si>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</si>
  <si>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</si>
  <si>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</si>
  <si>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t>4. 输入唯一识别序号或编号的出处 （如“DUNS”，“VAT”，“客户”等）</t>
  </si>
  <si>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</si>
  <si>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</si>
  <si>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</si>
  <si>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</si>
  <si>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</si>
  <si>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</si>
  <si>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</si>
  <si>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</si>
  <si>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</si>
  <si>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</si>
  <si>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</si>
  <si>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</si>
  <si>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</si>
  <si>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t>6. 插入与申报信息内容相关的联系人姓名。
此栏必须填写。</t>
  </si>
  <si>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</si>
  <si>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</si>
  <si>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</si>
  <si>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</si>
  <si>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</si>
  <si>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</si>
  <si>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</si>
  <si>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</si>
  <si>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</si>
  <si>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</si>
  <si>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</si>
  <si>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</si>
  <si>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</si>
  <si>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t>8. 插入联系人的电话号码。此栏必须填写。</t>
  </si>
  <si>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</si>
  <si>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</si>
  <si>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</si>
  <si>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</si>
  <si>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</si>
  <si>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</si>
  <si>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9. 插入负责申报信息内容的人的姓名。
授权人可能是另一人而非联系人。使用“相
同”字眼或类似认定以提供授权人的姓名是不正确的。此栏必须填写。</t>
  </si>
  <si>
    <t>9.申告内容の回答責任者の名前を記入してください。連絡先と異なる人でも構いません。回答責任者を「同上」又は同様の表現は避けてください。このフィールドは記入必須です。</t>
  </si>
  <si>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</si>
  <si>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</si>
  <si>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</si>
  <si>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</si>
  <si>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</si>
  <si>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</si>
  <si>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</si>
  <si>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</si>
  <si>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</si>
  <si>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</si>
  <si>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</si>
  <si>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</si>
  <si>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t>11. 插入授权人的电子邮件地址。
如果电子邮件地址不可用，说明“不可用”或“n/a”。空白字段可能导致表格填写错误。此栏必须填写。</t>
  </si>
  <si>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</si>
  <si>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</si>
  <si>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</si>
  <si>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</si>
  <si>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</si>
  <si>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</si>
  <si>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</si>
  <si>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</si>
  <si>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</si>
  <si>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</si>
  <si>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</si>
  <si>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</si>
  <si>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</si>
  <si>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t>13. 请使用以下格式输入表格填写完毕的
日期：年—月—日。此栏必须填写。</t>
  </si>
  <si>
    <t>13. このテンプレートの作成日をDD-MMM-YYYY（例: 01-JAN-2012）の形式で記入してください。このフィールドは記入必須です。</t>
  </si>
  <si>
    <t>13. DD-MM-YYYY 형식을 사용하여 이 양식의 완료일을 입력하십시오. 이 기재란은 필수 사항입니다.</t>
  </si>
  <si>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</si>
  <si>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</si>
  <si>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</si>
  <si>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</si>
  <si>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t>14. 申报人应按“公司名-年月日.xlsx”
格式来命名并存档本报告。（日期格式为年-月-日）</t>
  </si>
  <si>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</si>
  <si>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</si>
  <si>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</si>
  <si>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</si>
  <si>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</si>
  <si>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</si>
  <si>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t>六个申报范围问题的答复说明（第 28 - 107 行）。
仅以英文提供答复</t>
  </si>
  <si>
    <t>デュー・ディリジェンスに関する6つの質問（28 - 107行）に対する解説。
回答は英語（半角）で入力してください。</t>
  </si>
  <si>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</si>
  <si>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</si>
  <si>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</si>
  <si>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</si>
  <si>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t>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</si>
  <si>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</si>
  <si>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</si>
  <si>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</si>
  <si>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</si>
  <si>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</si>
  <si>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</si>
  <si>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</si>
  <si>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</si>
  <si>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</si>
  <si>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</si>
  <si>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</si>
  <si>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</si>
  <si>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</si>
  <si>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t>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t>
  </si>
  <si>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</si>
  <si>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</si>
  <si>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</si>
  <si>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</si>
  <si>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</si>
  <si>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</si>
  <si>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t>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</si>
  <si>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</si>
  <si>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「Yes（はい）」「No（いいえ）」「Unknown（不明）」又は「Not declaring（本申告適用外）」で回答してください。「Not declaring（本申告適用外）」は、材料が申告の範囲内にない場合に使用できます。</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</si>
  <si>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</si>
  <si>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</si>
  <si>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</si>
  <si>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</si>
  <si>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</si>
  <si>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</si>
  <si>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</si>
  <si>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</si>
  <si>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</si>
  <si>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</si>
  <si>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</si>
  <si>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t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</si>
  <si>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</si>
  <si>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2. この質問は、質問1の回答が「Yes（はい）」である場合には対象となる鉱物について回答するものとします。これは2つある質問の2番目の質問で、対象となる鉱物がこの報告テンプレートの範囲内にあるか否かを判定するためにこの質問の回答は使用されます。この質問は、質問1の質問や回答と関連付けられています。この質問は、対象となる鉱物がある程度完成品に残留している場合、対象となる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対象となる鉱物も含まれます。多くの場合、メーカーは製造過程中に対象となる鉱物の削除又は消耗を促進しようと努めますが、ある程度の対象となる鉱物が残留します。対象となる鉱物が製造過程中に加えられた又は含まれたが、その製造過程の完了時に対象となる鉱物が残留しないように完全に除去された場合、この質問の回答は「No（いいえ）」となります。
この質問は、対象となる鉱物について回答する必要があります。「Yes（はい）」「No（いいえ）」又は「Unknown（不明）」で回答してください。この質問への回答は必須です。</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</si>
  <si>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</si>
  <si>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</si>
  <si>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</si>
  <si>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</si>
  <si>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t>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t>
  </si>
  <si>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</si>
  <si>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3.これは、製品または複数の製品に含まれる対象となる鉱物の一部が、紛争地域および高リスク地域（CAHRA）を原産としているかの申告です。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対象となる鉱物に関するこの質問には「Yes（はい）」「No（いいえ）」又は「Unknown（不明）」。「Yes（はい）」の場合は、具体的に備考欄に記入してください。「Unknown（不明）」と回答することも可能です。質問1及び2の回答が「Yes（はい）」の場合、この質問は対象となる鉱物に関して必須です。</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</si>
  <si>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</si>
  <si>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</si>
  <si>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</si>
  <si>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</si>
  <si>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t>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t>
  </si>
  <si>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</si>
  <si>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4.これは、製品に含まれる対象となる鉱物が再生利用品又はスクラップ起源を由来としているかどうかを示す申告です。
「Yes（はい）」「No（いいえ）」又は「Unknown（不明）」で回答してください。
「Yes（はい）」とは、対象となる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対象となる鉱物に関して必須です。</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</si>
  <si>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</si>
  <si>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</si>
  <si>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</si>
  <si>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</si>
  <si>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t>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t>
  </si>
  <si>
    <t>5. 此问题是要确定公司是否已经从被合理认为提供本申报范围中产品含有的指定矿产所有直接供应商处得到相关披露。本问题的允许答复有：
­ 100%
- 超过 90%
- 超过 75%
- 超过 50%
- 50% 或以下
- 无
- 未调查
如果对问题 1 和 2 的答复为“是”，则必须为指定矿产回答此问题。</t>
  </si>
  <si>
    <t>5. 企業が、申告範囲内の製品に含まれる対象となる鉱物を供給すると合理的に考えられる全ての直接サプライヤーからの開示情報を受け取ったかを企業が判定する申告です。回答は、以下の中から選択してください。
- 100%
- 90%超
- 75%超
- 50%超
- 50%以下
- なし
- 調査していない
質問1及び2の回答が「Yes（はい）」の場合、この質問は対象となる鉱物に関して必須です。</t>
  </si>
  <si>
    <t>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조사하지 않음
이 질문은 질문 1 및 2의 답변이 ""Yes(예)""인 경우 필수로 답변하여야합니다.</t>
  </si>
  <si>
    <t>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Non étudié
Cette question est obligatoire pour le minerai spécifie si la réponse à la question 1 et 2 est « Oui ».</t>
  </si>
  <si>
    <t>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Nicht untersucht
Diese Frage ist für angegebenen Mineralien obligatorisch, wenn die Antwort auf Frage 1 und 2 „Ja“ lautet.</t>
  </si>
  <si>
    <t>A33</t>
  </si>
  <si>
    <t>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</si>
  <si>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</si>
  <si>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この質問は、サプライヤーがこの申告の対象となる対象となる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対象となる鉱物に関して必須です。</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</si>
  <si>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</si>
  <si>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</si>
  <si>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</si>
  <si>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</si>
  <si>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</si>
  <si>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</si>
  <si>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対象となる鉱物に関して必須です。</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</si>
  <si>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</si>
  <si>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</si>
  <si>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</si>
  <si>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</si>
  <si>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t>Instructions for completing Questions A. – G. (rows 113 - 137). Questions A through G are mandatory if the response to Question 1 and Question 2 is "Yes" for the specified mineral.
Provide answers in ENGLISH only.</t>
  </si>
  <si>
    <t>问题 A – G 回答说明（113 - 137 行）。如果为指定矿产回答问题 1 和 2 的答复为“是”，则必须回答问题 A 到 G。
仅以英文提供答复。</t>
  </si>
  <si>
    <t>質問A～Gの記入方法について（行113～137）。対象となる鉱物に対する質問1及び質問2の回答が「Yes（はい）」の場合、A～Gまでの質問は必須となります。　
英語のみで回答してください。</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</si>
  <si>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</si>
  <si>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</si>
  <si>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</si>
  <si>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</si>
  <si>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</si>
  <si>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</si>
  <si>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次の質問A～Gは貴社の対象となる鉱物カ調達のデュー・ディリジェンス活動を評価するために設計されています。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</si>
  <si>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</si>
  <si>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</si>
  <si>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</si>
  <si>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</si>
  <si>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t>A. This is a declaration to disclose whether a company has a responsible minerals sourcing policy. The answer to this question shall be "yes" or "no". This field is mandatory.</t>
  </si>
  <si>
    <t>A. 此申报是为披露公司是否具有可公开查阅的负责任矿物采购政策。以“是”或“否”来答复此问题。</t>
  </si>
  <si>
    <t>A. これは、責任ある鉱物調達方針が企業にあるかどうかを明らかにする申告です。「Yes（はい）」又は「No（いいえ）」で回答してください。
このフィールドは記入必須です。</t>
  </si>
  <si>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</si>
  <si>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</si>
  <si>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</si>
  <si>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</si>
  <si>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t>B. This is a declaration to disclose whether a company's responsible minerals sourcing policy is available on the company website. The answer to this question shall be "yes" or "no." If "yes," add the URL in the comments field. This field is mandatory.</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</si>
  <si>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</si>
  <si>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</si>
  <si>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</si>
  <si>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</si>
  <si>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</si>
  <si>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</si>
  <si>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t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t>
  </si>
  <si>
    <t>C. 此申报是要确定公司是否要求其直接供应商从经独立验证的冶炼厂和加工厂处采购指定矿产。此问题时的答案应该是“是”、“是，当多个加工厂已被验证”或“否”。 应在问题备注字段记录备注。此字段必须填写。</t>
  </si>
  <si>
    <t>C. 企業が、企業の直接サプライヤーに対して、独立した第三者の検証を受けた製錬業者及び加工業者から対象となる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</si>
  <si>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</si>
  <si>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</si>
  <si>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</si>
  <si>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</si>
  <si>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</si>
  <si>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</si>
  <si>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t xml:space="preserve">D. これは、企業が責任のある鉱物調達デュー・ディリジェンス対策の実施を要求しているかどうかを判定する質問です。 この質問は、企業のデュー・ディリジェンス対策の詳細を提供することは意図されていません。許容されるデュー・ディリジェンス対策の側面は、要求者および供給者が決定します。
この質問には「Yes（はい）」又は「No（いいえ）」で回答してください。「Yes（はい）」の場合、質問の備考欄で、実施したデュー・ディリジェンス対策を説明してください（例：OECDデュー・ディリジェンスの枠組み）。
</t>
  </si>
  <si>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</si>
  <si>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</si>
  <si>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</si>
  <si>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</si>
  <si>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</si>
  <si>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</si>
  <si>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format（はい、他のフォーマットを使用）」と回答する場合、備考欄に追加情報を入力してください。この質問に対する許容可能な回答は以下のとおりです。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</si>
  <si>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</si>
  <si>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</si>
  <si>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</si>
  <si>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</si>
  <si>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</si>
  <si>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t>F. 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</si>
  <si>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</si>
  <si>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</si>
  <si>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</si>
  <si>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</si>
  <si>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</si>
  <si>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</si>
  <si>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t>G. 此问题是要披露公司的审核流程是否
包括纠正措施管理。以“是”或“否”来答复此问题。须在问题备注字段记录备注。此栏必须填写。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</si>
  <si>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</si>
  <si>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</si>
  <si>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</si>
  <si>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</si>
  <si>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</si>
  <si>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</si>
  <si>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t>冶炼厂名单工作表的填写说明。只限英文作答
注：带星号（*）列表示此区域必须填写。</t>
  </si>
  <si>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</si>
  <si>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</si>
  <si>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</si>
  <si>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</si>
  <si>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</si>
  <si>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</si>
  <si>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此模版可以使用冶炼厂查询清单来填写冶炼厂、精炼厂、加工厂。必须从左到右填写 B 列和 C 列，才能利用冶炼厂查询清单功能。
对于金属/冶炼厂/国家组合应使用分割线。</t>
  </si>
  <si>
    <t>このテンプレートは、Smelter Look-up （製錬業者検索）を使用して製錬業者、精製業者、または加工業者を特定することができます。Smelter Look-Up機能を利用するには、左から右へ順にB列とC列を記入する必要があります。
金属/製錬業者/国の組み合わせごとに別々の行を使用します。</t>
  </si>
  <si>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</si>
  <si>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</si>
  <si>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</si>
  <si>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</si>
  <si>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</si>
  <si>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t>1. 冶炼厂识别输入列－如果您知道冶炼厂
识别号码，则在 A 列输入号码（B、C、D、
E、F、G、I 和 J 列将自动填入）。A 列不会自动填入。</t>
  </si>
  <si>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</si>
  <si>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</si>
  <si>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</si>
  <si>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</si>
  <si>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</si>
  <si>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t>2. Metal (*) - Use the pull down menu to select the metal for which you are entering smelter information. Metals appear only if Declaration Questions 1 and 2 are answered "Yes" for those metals. This field is mandatory.</t>
  </si>
  <si>
    <t>2. 金属（*）- 在下拉菜单中选择
正在录入信息的冶炼厂所提炼的金属。仅当问题 1 和问题 2 中关于指定矿产的回答为“是”时，才会出现金属。此栏必须填写。</t>
  </si>
  <si>
    <t>2. 金属(*) － ドロップダウンメニューを使用して、製錬業者情報を入力する該当金属を選択してください。金属は、質問 1 と 2 で対象となる鉱物について「はい」と答えた場合にのみ表示されます。このフィールドは記入必須です。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</si>
  <si>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</si>
  <si>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</si>
  <si>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</si>
  <si>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</si>
  <si>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</si>
  <si>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 xml:space="preserve">3. 冶炼厂查找 (*) - 从下拉菜单中
选择。目录列出了所有直到发布此申报模板时已知的冶炼厂。如果冶炼厂不在目录中时请选择‘冶炼厂没列出’。出现这种情况时请将该冶炼厂的名称输入 D 列。如果您不知道冶炼厂
的名称或地点，请选择‘冶炼厂尚未被识
别’。对于这个选项，D 和 E 列将会
自动填入‘未知’.  </t>
  </si>
  <si>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</si>
  <si>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</si>
  <si>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</si>
  <si>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</si>
  <si>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</si>
  <si>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</si>
  <si>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t>4. 冶炼厂名称 (1)- 如果在 C 列选择了
“冶炼厂未列出”，则填入冶炼厂名称。当在 C 列选择了冶炼厂名称后，
此字段将自动填充。此字段必须填写。</t>
  </si>
  <si>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</si>
  <si>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</si>
  <si>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</si>
  <si>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</si>
  <si>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</si>
  <si>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</si>
  <si>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t>5. 冶炼厂所在国家 (*) - 当在 C 列选择了
冶炼厂名称，此字段将自动填充。如果在 C 列选择了“冶炼厂未列出”，则使用下拉菜单选择冶炼厂的国家位置。此栏必须填写。</t>
  </si>
  <si>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</si>
  <si>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</si>
  <si>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</si>
  <si>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</si>
  <si>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</si>
  <si>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</si>
  <si>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
精炼厂识别系统每一冶炼厂或精炼厂均有一独一无二的标识。 相信会有一间冶炼厂或一间
精炼厂存在多个名称的情况出现。因此，唯一的冶炼厂标识能将其它名称和别名进行统一。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</si>
  <si>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</si>
  <si>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</si>
  <si>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</si>
  <si>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</si>
  <si>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</si>
  <si>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</si>
  <si>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
冶炼厂识别号码。如果在 C 列中选出冶炼厂
名称，此栏会自动填入。 </t>
  </si>
  <si>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</si>
  <si>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</si>
  <si>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</si>
  <si>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</si>
  <si>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</si>
  <si>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</si>
  <si>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t>8. 冶炼厂所在街道 - 提供冶炼厂所在街道的名称。</t>
  </si>
  <si>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</si>
  <si>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</si>
  <si>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</si>
  <si>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</si>
  <si>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</si>
  <si>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</si>
  <si>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t>9. 冶炼厂所在城市 - 提供冶炼厂所在城市的名称。</t>
  </si>
  <si>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</si>
  <si>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</si>
  <si>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</si>
  <si>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</si>
  <si>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</si>
  <si>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</si>
  <si>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t>10. 冶炼厂地点： 州/省（如适用）- 提供冶炼厂所在的州/省。</t>
  </si>
  <si>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</si>
  <si>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</si>
  <si>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</si>
  <si>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</si>
  <si>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</si>
  <si>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t>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</si>
  <si>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11. 冶炼厂联系人姓名——扩展矿物报告模板 (EMRT)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
如果获得了分享该信息的许可，请填入与贵公司合作的冶炼厂设施联系人姓名。</t>
  </si>
  <si>
    <t xml:space="preserve">11. 製錬業者連絡先担当者名　－　 拡張鉱物報告テンプレート（EMR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EMRT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</si>
  <si>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</si>
  <si>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</si>
  <si>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</si>
  <si>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</si>
  <si>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</si>
  <si>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冶炼厂联系电邮地址 - 填入被确认为冶炼厂联系人的电邮地址作为冶炼厂联系信息。 例如： John.Smith@SmelterXXX.com。         请在填写此栏前阅读冶炼厂联系名称指引。 </t>
  </si>
  <si>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</si>
  <si>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</si>
  <si>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</si>
  <si>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</si>
  <si>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</si>
  <si>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</si>
  <si>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t>13. 矿场名称——此字段供公司确定冶炼厂
正在使用的实际矿场。如果已知实际矿场的名称，请输入该名称。如果冶炼厂的所有原料均来自回收料或报废料资源，则输入“回收料”或“报废料”以取代矿场名称，并在 P 列回答“是”。</t>
  </si>
  <si>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</si>
  <si>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</si>
  <si>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</si>
  <si>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</si>
  <si>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</si>
  <si>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</si>
  <si>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t>14.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</si>
  <si>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</si>
  <si>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</si>
  <si>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</si>
  <si>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</si>
  <si>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</si>
  <si>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</si>
  <si>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t>15. 表明冶炼厂是否仅从回收料或报废料资源
中获取冶炼过程的来料。此问题自由选择答
复。本问题的允许答复有：
- 是
- 否
- 不知道</t>
  </si>
  <si>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</si>
  <si>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</si>
  <si>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</si>
  <si>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</si>
  <si>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</si>
  <si>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</si>
  <si>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t>16. 注释 - 用自由的格式的文字栏来输入
任何有关冶炼厂的意见。例如：冶炼厂正在被
YYY公司收购</t>
  </si>
  <si>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</si>
  <si>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</si>
  <si>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</si>
  <si>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</si>
  <si>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</si>
  <si>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</si>
  <si>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</si>
  <si>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</si>
  <si>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</si>
  <si>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</si>
  <si>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</si>
  <si>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</si>
  <si>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t>1. Metal  -   Use the pull down menu to select the metal for which you are entering mine facility information. Metals appear only if Declaration Questions 1 and 2 are answered "Yes" for those metals.</t>
  </si>
  <si>
    <t>1. 金属 - 在下拉菜单中，选择正在输入信息的矿厂所提炼的金属。仅当问题 1 和问题 2 中关于指定矿产的回答为“是”时，才会出现金属。</t>
  </si>
  <si>
    <t>1. 金属 － ドロップダウンメニューを使用して、鉱山施設情報を入力する該当金属を選択してください。金属は、質問 1 と 2 で対象となる鉱物について「はい」と答えた場合にのみ表示されます。</t>
  </si>
  <si>
    <t>1. 금속 - 드랍다운 메뉴를 이용하여 광산시설 정보를 입력하려는 금속을 선택하시오. 질문 1과 2에서 특정 광물의에에 대한 답이 "예"인 경우에만 금속이 나타납니다.</t>
  </si>
  <si>
    <t>1. Métal – Utiliser la liste déroulante pour sélectionner le métal pour lequel vous entrez l’information. Les métaux n'apparaissent que si les questions 1 et 2 reçoivent une réponse « Oui » pour le minerai spécifié.</t>
  </si>
  <si>
    <t>1. Metall - Verwenden Sie das Pull-down-Menü, um das Metall auszuwählen, für welches Sie Informationen über die Schmelzhütte eingeben. Metalle erscheinen nur, wenn die Fragen 1 und 2 für angegebenen Mineralien mit „Ja“ beantwortet wurden.</t>
  </si>
  <si>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</si>
  <si>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</si>
  <si>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</si>
  <si>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</si>
  <si>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</si>
  <si>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</si>
  <si>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</si>
  <si>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</si>
  <si>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</si>
  <si>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</si>
  <si>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</si>
  <si>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</si>
  <si>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</si>
  <si>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</si>
  <si>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</si>
  <si>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</si>
  <si>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</si>
  <si>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</si>
  <si>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</si>
  <si>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</si>
  <si>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</si>
  <si>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</si>
  <si>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</si>
  <si>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</si>
  <si>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</si>
  <si>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</si>
  <si>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</si>
  <si>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</si>
  <si>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</si>
  <si>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</si>
  <si>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</si>
  <si>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</si>
  <si>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</si>
  <si>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</si>
  <si>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</si>
  <si>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</si>
  <si>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</si>
  <si>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</si>
  <si>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</si>
  <si>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</si>
  <si>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</si>
  <si>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</si>
  <si>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</si>
  <si>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</si>
  <si>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</si>
  <si>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</si>
  <si>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</si>
  <si>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</si>
  <si>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</si>
  <si>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</si>
  <si>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</si>
  <si>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</si>
  <si>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</si>
  <si>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</si>
  <si>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</si>
  <si>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</si>
  <si>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</si>
  <si>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</si>
  <si>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</si>
  <si>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</si>
  <si>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</si>
  <si>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</si>
  <si>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</si>
  <si>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</si>
  <si>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</si>
  <si>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</si>
  <si>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</si>
  <si>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</si>
  <si>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</si>
  <si>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</si>
  <si>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</si>
  <si>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</si>
  <si>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</si>
  <si>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</si>
  <si>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</si>
  <si>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</si>
  <si>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</si>
  <si>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</si>
  <si>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</si>
  <si>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</si>
  <si>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</si>
  <si>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</si>
  <si>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</si>
  <si>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</si>
  <si>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</si>
  <si>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</si>
  <si>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C 列中的“备注”并按照
指示操作。贵公司可以使用 D 列中的 URL 以直接访问相关字段进行填写。</t>
  </si>
  <si>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</si>
  <si>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</si>
  <si>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</si>
  <si>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</si>
  <si>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</si>
  <si>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</si>
  <si>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</si>
  <si>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</si>
  <si>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</si>
  <si>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</si>
  <si>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</si>
  <si>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</si>
  <si>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t>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</si>
  <si>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责任商业联盟冶炼厂目录（“目录”）及计划模板和工具，包括但不限于扩展矿物报告模板（统称为“工具”），包括但不限于此处所提供的一切信息，仅供参考之用，并以其上载明日期为准。在目录或工具中，如有任何不准确或遗漏的信息，责任商业联盟 (RBA)（特拉华州注册的非股份公司）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</si>
  <si>
    <t>拡張鉱物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</si>
  <si>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</si>
  <si>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</si>
  <si>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</si>
  <si>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</si>
  <si>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</si>
  <si>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t>RBA 不为目录或任何工具作任何的申述或保证。
目录和工具是依据“原样”和“现有”基础来提供。RBA 特此否认任何性质
（明示、暗示或其他方式）的所有保证，或因业务或惯例产生的所有保证，包括但不限于适销性、非侵权、质量、所有权、针对特定目的的适用性、完整性或准确性的任何暗示保证。</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</si>
  <si>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</si>
  <si>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</si>
  <si>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</si>
  <si>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</si>
  <si>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</si>
  <si>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</si>
  <si>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在适用法律允许的最大范围内，RBA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</si>
  <si>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</si>
  <si>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</si>
  <si>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</si>
  <si>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</si>
  <si>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</si>
  <si>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</si>
  <si>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t>鉴于对目录和/或任何工具的访问和使用，用户在此同意 (a) 因目录或任何工具
或及其使用而导致或产生的用户有过或者可能拥有或声称拥有的对 RBA 及其管理人员、
董事、代理、员工、志愿者、代表、承包商、继承人、指定人的任何及全部索赔、起诉、损失、诉讼、损害赔偿、判决、征费和处决，让 RBA 以及其管理人员、董事、代理、
员工、志愿者、代表、承包商、继承人、指定人解除并永远免除责任；(b) 保护 RBA 及其管理人员、董事、代理、员工、
志愿者、代表、承包商、继承人、指定人，确保他们不承担因用户使用目录或任何工具而导致或产生的任何及全部索赔、起诉、损失、诉讼、损害赔偿、判决、征费和处决。</t>
  </si>
  <si>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</si>
  <si>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</si>
  <si>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</si>
  <si>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</si>
  <si>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</si>
  <si>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</si>
  <si>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</si>
  <si>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</si>
  <si>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</si>
  <si>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</si>
  <si>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</si>
  <si>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</si>
  <si>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</si>
  <si>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</si>
  <si>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</si>
  <si>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</si>
  <si>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</si>
  <si>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</si>
  <si>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</si>
  <si>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</si>
  <si>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</si>
  <si>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</si>
  <si>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</si>
  <si>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</si>
  <si>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</si>
  <si>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</si>
  <si>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</si>
  <si>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</si>
  <si>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</si>
  <si>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</si>
  <si>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</si>
  <si>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</si>
  <si>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</si>
  <si>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</si>
  <si>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t>钴精炼厂</t>
  </si>
  <si>
    <t>コバルト精製業者</t>
  </si>
  <si>
    <t>코발트 정련소</t>
  </si>
  <si>
    <t>Affineur de cobalt</t>
  </si>
  <si>
    <t>Cobalt (Co) Raffinerie (Schmelzhutte)</t>
  </si>
  <si>
    <t>B5</t>
  </si>
  <si>
    <t>Conflict-Affected and High-Risk Areas (CAHRA)</t>
  </si>
  <si>
    <t>受冲突影响和高风险地区 (CAHRA)</t>
  </si>
  <si>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</si>
  <si>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</si>
  <si>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</si>
  <si>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</si>
  <si>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</si>
  <si>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</si>
  <si>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</si>
  <si>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</si>
  <si>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</si>
  <si>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</si>
  <si>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</si>
  <si>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</si>
  <si>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</si>
  <si>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</si>
  <si>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</si>
  <si>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</si>
  <si>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</si>
  <si>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</si>
  <si>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</si>
  <si>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</si>
  <si>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</si>
  <si>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t>デュー・ディリジェンス</t>
  </si>
  <si>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</si>
  <si>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</si>
  <si>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</si>
  <si>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</si>
  <si>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</si>
  <si>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</si>
  <si>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</si>
  <si>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</si>
  <si>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</si>
  <si>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</si>
  <si>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</si>
  <si>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</si>
  <si>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</si>
  <si>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</si>
  <si>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</si>
  <si>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</si>
  <si>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</si>
  <si>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</si>
  <si>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</si>
  <si>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</si>
  <si>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</si>
  <si>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</si>
  <si>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</si>
  <si>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</si>
  <si>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</si>
  <si>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</si>
  <si>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</si>
  <si>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</si>
  <si>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</si>
  <si>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</si>
  <si>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</si>
  <si>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</si>
  <si>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</si>
  <si>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</si>
  <si>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</si>
  <si>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</si>
  <si>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</si>
  <si>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</si>
  <si>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</si>
  <si>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</si>
  <si>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</si>
  <si>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</si>
  <si>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</si>
  <si>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</si>
  <si>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</si>
  <si>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t>云母（天然）</t>
  </si>
  <si>
    <t>マイカ（天然）</t>
  </si>
  <si>
    <t>운모(천연)</t>
  </si>
  <si>
    <t>Mica (Naturel)</t>
  </si>
  <si>
    <t>Natürlicher Glimmer</t>
  </si>
  <si>
    <t>B16</t>
  </si>
  <si>
    <t>Mica (Synthetic)</t>
  </si>
  <si>
    <t>云母（合成）</t>
  </si>
  <si>
    <t>マイカ（合成）</t>
  </si>
  <si>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</si>
  <si>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</si>
  <si>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</si>
  <si>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</si>
  <si>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</si>
  <si>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</si>
  <si>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</si>
  <si>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</si>
  <si>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</si>
  <si>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</si>
  <si>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</si>
  <si>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</si>
  <si>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</si>
  <si>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</si>
  <si>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</si>
  <si>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</si>
  <si>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</si>
  <si>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</si>
  <si>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</si>
  <si>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t>加工商</t>
  </si>
  <si>
    <t>加工業者</t>
  </si>
  <si>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</si>
  <si>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</si>
  <si>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</si>
  <si>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</si>
  <si>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</si>
  <si>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</si>
  <si>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</si>
  <si>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</si>
  <si>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</si>
  <si>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</si>
  <si>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</si>
  <si>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</si>
  <si>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</si>
  <si>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</si>
  <si>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</si>
  <si>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</si>
  <si>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</si>
  <si>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</si>
  <si>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</si>
  <si>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t>责任商业联盟 (RBA)</t>
  </si>
  <si>
    <t>B23</t>
  </si>
  <si>
    <t>Responsible Minerals Assurance Process (RMAP)</t>
  </si>
  <si>
    <t>不使用冲突矿产冶炼厂计划（RMAP）</t>
  </si>
  <si>
    <t>責任ある鉱物保証プロセス (RMAP)　Responsible Minerals Assurance Process(RMAP)</t>
  </si>
  <si>
    <t>책임 있는 광물 보증 프로세스(RMAP)</t>
  </si>
  <si>
    <t>Processus d’assurance des minéraux responsables (RMAP)</t>
  </si>
  <si>
    <t>B24</t>
  </si>
  <si>
    <t>Responsible Minerals Initiative (RMI)</t>
  </si>
  <si>
    <t>负责任矿物计划 (RMI)</t>
  </si>
  <si>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</si>
  <si>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</si>
  <si>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</si>
  <si>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</si>
  <si>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</si>
  <si>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</si>
  <si>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t>RMAP 合规冶炼厂目录</t>
  </si>
  <si>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</si>
  <si>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</si>
  <si>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</si>
  <si>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</si>
  <si>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</si>
  <si>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</si>
  <si>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</si>
  <si>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</si>
  <si>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</si>
  <si>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</si>
  <si>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</si>
  <si>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</si>
  <si>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</si>
  <si>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</si>
  <si>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</si>
  <si>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</si>
  <si>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</si>
  <si>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</si>
  <si>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</si>
  <si>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</si>
  <si>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</si>
  <si>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</si>
  <si>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</si>
  <si>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</si>
  <si>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</si>
  <si>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</si>
  <si>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</si>
  <si>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</si>
  <si>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</si>
  <si>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</si>
  <si>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</si>
  <si>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</si>
  <si>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</si>
  <si>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</si>
  <si>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</si>
  <si>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</si>
  <si>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</si>
  <si>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</si>
  <si>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</si>
  <si>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</si>
  <si>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t>An entity that processes cobalt concentrates, intermediates or recycled feed and produces a cobalt product for direct use in a downstream manufacturing process.</t>
  </si>
  <si>
    <t>处理钴精矿、中间产品或再循环材料并生产直接用于下游制造工艺的钴产品的实体。</t>
  </si>
  <si>
    <t>コバルトの濃縮物、中間物、またはリサイクル材を加工し、川下製造プロセスで直接使用するためのコバルト製品を製造する企業。</t>
  </si>
  <si>
    <t>코발트 정광, 중간 생산물 또는 재활용 원료를 공정하고 다운스트림 생산 공정에서 직접 사용할 수 있는 코발트 물질을 생산하는 회사입니다.</t>
  </si>
  <si>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</si>
  <si>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</si>
  <si>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</si>
  <si>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</si>
  <si>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t>根据《经合组织尽职调查指南》的定义，受冲突影响和高风险地区 (CAHRA)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</si>
  <si>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</si>
  <si>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</si>
  <si>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</si>
  <si>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</si>
  <si>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</si>
  <si>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</si>
  <si>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</si>
  <si>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</si>
  <si>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</si>
  <si>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</si>
  <si>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</si>
  <si>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</si>
  <si>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</si>
  <si>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</si>
  <si>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</si>
  <si>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</si>
  <si>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</si>
  <si>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</si>
  <si>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</si>
  <si>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</si>
  <si>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t>
  </si>
  <si>
    <t>OECD紛争地域および高リスク地域からの鉱物の責任あるサプライチェーンのためのデュー・ディリジェンスガイダンス（OECDガイダンス）はデュー・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</si>
  <si>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</si>
  <si>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</si>
  <si>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</si>
  <si>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</si>
  <si>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</si>
  <si>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</si>
  <si>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</si>
  <si>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</si>
  <si>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</si>
  <si>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</si>
  <si>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</si>
  <si>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</si>
  <si>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t>球形石墨生产商（夹点）指通过将天然或合成石墨精矿加工为球形石墨（也称作球化石墨）来生产锂离子电池阳极用高纯度、细颗粒石墨产品（涂层或无涂层）的工厂。</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</si>
  <si>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</si>
  <si>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</si>
  <si>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</si>
  <si>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</si>
  <si>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</si>
  <si>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</si>
  <si>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</si>
  <si>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t>製錬業者監査について、「独立第三者監査会社」とは、製錬業者又は精錬所のデュー・ディリジェンスシステムを基準に照らして評価する資格を持つ民間機関です。中立性および公平性を保つために、こうした組織と監査チームのメンバーは、被監査者と利害の衝突があってはならない。</t>
  </si>
  <si>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</si>
  <si>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</si>
  <si>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</si>
  <si>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</si>
  <si>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</si>
  <si>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t>“有意添加”通常指故在产品生命周期的一个或多个阶段中使用的旨在赋予特定属性、反应或质量的物质。</t>
  </si>
  <si>
    <t>意図的な添加：物質が製品ライフサイクルの１回（以上）の過程で、特別な性質、反応や品質を与えることを目的に使用されること。</t>
  </si>
  <si>
    <t>의도적으로 추가하는 것은 특정 특성, 반응 또는 품질을 제공하기 위해 제품 수명주기의 하나 이상의 단계에서 사용되는 물질입니다.</t>
  </si>
  <si>
    <t>« Ajouté intentionnellement » est communément admis comme d'une substance dans une ou plusieurs étapes du cycle de vie d'un produit dans le but de lui conférer une propriété, une réaction ou une qualité particulière.</t>
  </si>
  <si>
    <t>"Absichtlich hinzugefügt" bezieht sich im Allgemeinen auf Ein Stoff, der in einer oder mehreren Phasen des Produktlebenszyklus verwendet wird, um eine bestimmte Eigenschaft, Reaktion oder Qualität zu erzielen.</t>
  </si>
  <si>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</si>
  <si>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</si>
  <si>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</si>
  <si>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</si>
  <si>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</si>
  <si>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</si>
  <si>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</si>
  <si>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</si>
  <si>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</si>
  <si>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t>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(http://mneguidelines.oecd.org/mining.htm)</t>
  </si>
  <si>
    <t>経済協力開発機構OECDは、責任あるサプライチェーンのためのOECDデュー・ディリジェンスガイダンスを策定した。OECDデュー・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</si>
  <si>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</si>
  <si>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</si>
  <si>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</si>
  <si>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</si>
  <si>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</si>
  <si>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</si>
  <si>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t>天然マイカは、白雲母及び金雲母のように、採掘されるか天然に発生する鉱物です。</t>
  </si>
  <si>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</si>
  <si>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</si>
  <si>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</si>
  <si>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</si>
  <si>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</si>
  <si>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</si>
  <si>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t>合成マイカ（フッ素金雲母）は、マグネシウム、アルミニウム及びシリコンのような材料で構成されている人工材料です。</t>
  </si>
  <si>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</si>
  <si>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</si>
  <si>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</si>
  <si>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</si>
  <si>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</si>
  <si>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</si>
  <si>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</si>
  <si>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</si>
  <si>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</si>
  <si>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</si>
  <si>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</si>
  <si>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</si>
  <si>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</si>
  <si>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</si>
  <si>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</si>
  <si>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</si>
  <si>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</si>
  <si>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</si>
  <si>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</si>
  <si>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</si>
  <si>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</si>
  <si>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</si>
  <si>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</si>
  <si>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</si>
  <si>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</si>
  <si>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</si>
  <si>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</si>
  <si>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企業の製品又は完成品とは、製造や生産の最終段階を終了し、流通又は顧客への販売が可能になっている材料や品目です。</t>
  </si>
  <si>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</si>
  <si>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</si>
  <si>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</si>
  <si>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</si>
  <si>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t>
  </si>
  <si>
    <t>回收料或报废料资源是指来自回收的最终用户产品或消费后产品的再生金属，或者在产品制造期间产生的金属加工废料。再生金属包括某些多余的、废弃的、缺陷的和废金属等材料，这些材料含有在生产此类金属时适于回收的已精炼或加工金属。再生金属的定义中不包括部分加工、未加工的矿物或者其他矿石的副产品。
注：至本模版出版之日，目前尚未进行规模化回收用后云母。</t>
  </si>
  <si>
    <t>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注：本文書の発行時点で、顕著な使用済みマイカの再生利用はありません。</t>
  </si>
  <si>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</si>
  <si>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</si>
  <si>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</si>
  <si>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</si>
  <si>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</si>
  <si>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t xml:space="preserve">责任商业联盟成立于 2004 年，是全球最大的
致力于在电子行业供应链中倡导企业责任的行业联盟。
(http://www.responsiblebusiness.org)
</t>
  </si>
  <si>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</si>
  <si>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</si>
  <si>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</si>
  <si>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</si>
  <si>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</si>
  <si>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</si>
  <si>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</si>
  <si>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</si>
  <si>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</si>
  <si>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</si>
  <si>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</si>
  <si>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</si>
  <si>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</si>
  <si>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t>负责任矿物计划 (RMI) 是由责任商业联盟和全球电子永续
倡议组织的成员于 2008 发起成立，
已发展成为公司解决其供应链中的冲突矿产问题而最广泛使用和认可的资源之一。今天来自 7 个不同行业的超过 150 家公司加入了 RMI，这些公司贡献了一系列工具和资源，包括负责任矿物审验流程、冲突矿产报告模板、合理原产国查询数据以及各类关于冲突矿产采购的指导文档。RMI 还定期举办关于冲突矿产问题
的研讨会，促进政策制订，并且与主要公民社会组织和政府展开辩论。更多信息请访问 http://www.responsiblemineralsinitiative.org/。</t>
  </si>
  <si>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</si>
  <si>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</si>
  <si>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</si>
  <si>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</si>
  <si>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</si>
  <si>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</si>
  <si>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t>负责任矿物审验流程 (RMAP) 中的合规冶炼
厂目录包含了所有被评估并且符合标准的冶炼厂和精炼厂。其中的标准有负责任矿物审验流程 (RMAP)、负责任矿物计划 (RMI) 或其它对等机构计划（如，责任珠宝委员会或伦敦金银市场协会）。如果冶炼厂或精炼厂不在目录内，则表示其未完成 RMAP 评估或不
符合 RMAP 标准要求。
要查看经验证符合 RMAP 的冶炼厂和精炼厂
目录，请访问 www.responsiblemineralsinitiative.
org。</t>
  </si>
  <si>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</si>
  <si>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t>책임 있는 광물 보증 프로세스(RMAP) 준수 제련소 목록은 RMAP, Responsible Minerals Initiative(RMI) 또는 업계의 동등한 프로그램(예를 들어 Responsible Jewellery Council 또는 London Bullion Market Association)을 통해 평가를 받고 절차를 준수하는지 평가된 제련소와 정련소의 공개된 목록입니다. 제련소 또는 정련소가 이 목록에 있지 않다면, RMAP 평가를 완료하지 못했거나 RMAP 절차를 준수하지 않고 있다는 것입니다.
RMAP를 준수하는 것으로 확인된 제련소 및 정련소 목록은 www.responsiblemineralsinitiative.org에서 볼 수 있습니다.</t>
  </si>
  <si>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</si>
  <si>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</si>
  <si>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</si>
  <si>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</si>
  <si>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</si>
  <si>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t>製錬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</si>
  <si>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</si>
  <si>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</si>
  <si>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</si>
  <si>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</si>
  <si>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</si>
  <si>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t>RMI 为一些公司指定的唯一识别号，这些公司被供应链中的成员报告为冶炼厂或精炼厂，无论它们是否经过验证符合 RMAP 审计标准或其他适用审计计划所定义的冶炼厂或精炼厂的特征。</t>
  </si>
  <si>
    <t>RMIは、サプライチェーンを構成する企業が製錬・精製業者として報告した企業に対し、固有の識別番号を割り当てます。これは、これらの企業がRMAP監査手順の定義する製錬・精製業者の特性を満たしていると検証されているかどうかとは無関係です。</t>
  </si>
  <si>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</si>
  <si>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</si>
  <si>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</si>
  <si>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</si>
  <si>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</si>
  <si>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</si>
  <si>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t>扩展矿物报告模版 (EMRT)</t>
  </si>
  <si>
    <t>拡張鉱物報告テンプレート（EMRT）</t>
  </si>
  <si>
    <t>확장 광물 보고 템플릿(EMRT)</t>
  </si>
  <si>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</si>
  <si>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</si>
  <si>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</si>
  <si>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</si>
  <si>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</si>
  <si>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</si>
  <si>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</si>
  <si>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</si>
  <si>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</si>
  <si>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</si>
  <si>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</si>
  <si>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t>需要填写一个 (1) 或多个必填字段</t>
  </si>
  <si>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</si>
  <si>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</si>
  <si>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</si>
  <si>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</si>
  <si>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</si>
  <si>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</si>
  <si>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</si>
  <si>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</si>
  <si>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</si>
  <si>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</si>
  <si>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</si>
  <si>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</si>
  <si>
    <t>本文件旨在收集产品中使用的特定原材料（特别是钴或天然云母）的采购信息。</t>
  </si>
  <si>
    <t>この文書の目的は、以下の選択した鉱物の調達先情報を収集することです</t>
  </si>
  <si>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</si>
  <si>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</si>
  <si>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</si>
  <si>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</si>
  <si>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t>必填字段标记以星号 (*)。参考说明选项卡，获取关于如何答复每个问题的指南。</t>
  </si>
  <si>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</si>
  <si>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</si>
  <si>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</si>
  <si>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Pflichtfelder sind mit einem Sternchen (*) gekennzeichnet.  Im Tab „Instruktionen“ finden Sie eine Anleitung zur Beantwortung aller Fragen.</t>
  </si>
  <si>
    <t>Company Information</t>
  </si>
  <si>
    <t>公司信息</t>
  </si>
  <si>
    <t>会社情報</t>
  </si>
  <si>
    <t>회사 정보</t>
  </si>
  <si>
    <t>Informations sur l’entreprise</t>
  </si>
  <si>
    <t>Firmenangaben</t>
  </si>
  <si>
    <t>Company Name (*):</t>
  </si>
  <si>
    <t>公司名称（*）：</t>
  </si>
  <si>
    <t>会社名(*):</t>
  </si>
  <si>
    <t>회사 이름 (*):</t>
  </si>
  <si>
    <t>Nom de l’entreprise (*) :</t>
  </si>
  <si>
    <t>Firmenname (*):</t>
  </si>
  <si>
    <t>Declaration Scope or Class (*):</t>
  </si>
  <si>
    <t>申报范围或种类 (*):</t>
  </si>
  <si>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</si>
  <si>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</si>
  <si>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</si>
  <si>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</si>
  <si>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</si>
  <si>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</si>
  <si>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</si>
  <si>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</si>
  <si>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</si>
  <si>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</si>
  <si>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</si>
  <si>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</si>
  <si>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</si>
  <si>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</si>
  <si>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t>范围描述：(*)</t>
  </si>
  <si>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</si>
  <si>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</si>
  <si>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</si>
  <si>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</si>
  <si>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</si>
  <si>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</si>
  <si>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</si>
  <si>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</si>
  <si>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</si>
  <si>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</si>
  <si>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</si>
  <si>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</si>
  <si>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</si>
  <si>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</si>
  <si>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</si>
  <si>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</si>
  <si>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</si>
  <si>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</si>
  <si>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t>
  </si>
  <si>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</si>
  <si>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</si>
  <si>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</si>
  <si>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</si>
  <si>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</si>
  <si>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</si>
  <si>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</si>
  <si>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</si>
  <si>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</si>
  <si>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</si>
  <si>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</si>
  <si>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Company Unique ID:</t>
  </si>
  <si>
    <t xml:space="preserve">公司唯一识别信息： </t>
  </si>
  <si>
    <t>会社固有の識別番号:</t>
  </si>
  <si>
    <t>회사 고유 ID:</t>
  </si>
  <si>
    <t>Identifiant unique de l’entreprise :</t>
  </si>
  <si>
    <t>Eindeutige Unternehmenskennung:</t>
  </si>
  <si>
    <t>Company Unique ID Authority:</t>
  </si>
  <si>
    <t>公司唯一授权识别信息：</t>
  </si>
  <si>
    <t>会社固有の識別番号の発行元</t>
  </si>
  <si>
    <t>회사 고유 ID 권한:</t>
  </si>
  <si>
    <t>Autorité délivrant l’identifiant unique :</t>
  </si>
  <si>
    <t>Zuständige Stelle im Unternehmen:</t>
  </si>
  <si>
    <t>Address:</t>
  </si>
  <si>
    <t>地址：</t>
  </si>
  <si>
    <t>住所:</t>
  </si>
  <si>
    <t>주소:</t>
  </si>
  <si>
    <t>Adresse :</t>
  </si>
  <si>
    <t>Adresse:</t>
  </si>
  <si>
    <t>Contact Name (*):</t>
  </si>
  <si>
    <t>联系人姓名 (*):</t>
  </si>
  <si>
    <t>連絡先担当者名(*):</t>
  </si>
  <si>
    <t>문의 담당자 이름(*):</t>
  </si>
  <si>
    <t>Nom du contact (*) :</t>
  </si>
  <si>
    <t>Name des Ansprechpartners (*):</t>
  </si>
  <si>
    <t>Email – Contact (*):</t>
  </si>
  <si>
    <t>联系人电邮地址 (*):</t>
  </si>
  <si>
    <t>連絡先担当者の電子メール(*):</t>
  </si>
  <si>
    <t>이메일 - 문의 담당자(*):</t>
  </si>
  <si>
    <t>E-mail du contact (*) :</t>
  </si>
  <si>
    <t>E-Mail-Adresse des Ansprechpartners (*):</t>
  </si>
  <si>
    <t>Phone – Contact (*):</t>
  </si>
  <si>
    <t>联系人电话 (*):</t>
  </si>
  <si>
    <t>連絡先担当者の電話番号(*):</t>
  </si>
  <si>
    <t>전화 - 문의 담당자(*):</t>
  </si>
  <si>
    <t>Téléphone du contact (*) :</t>
  </si>
  <si>
    <t>Telefonnummer des Ansprechpartners (*):</t>
  </si>
  <si>
    <t>Authorizer (*):</t>
  </si>
  <si>
    <t>授权人姓名 (*):</t>
  </si>
  <si>
    <t>回答責任者名(*):</t>
  </si>
  <si>
    <t>책임자(*):</t>
  </si>
  <si>
    <t>Nom de la personne responsable de la déclaration (*) :</t>
  </si>
  <si>
    <t>Bevollmächtigter (*):</t>
  </si>
  <si>
    <t>Title - Authorizer:</t>
  </si>
  <si>
    <t>授权人职务:</t>
  </si>
  <si>
    <t>回答責任者の役職:</t>
  </si>
  <si>
    <t>직책 - 책임자:</t>
  </si>
  <si>
    <t>Titre du responsable :</t>
  </si>
  <si>
    <t>Titel des Bevollmächtigten:</t>
  </si>
  <si>
    <t>Email - Authorizer (*):</t>
  </si>
  <si>
    <t>授权人电邮地址 (*):</t>
  </si>
  <si>
    <t>回答責任者の電子メール(*):</t>
  </si>
  <si>
    <t>이메일 - 책임자(*):</t>
  </si>
  <si>
    <t>E-mail du responsable (*) :</t>
  </si>
  <si>
    <t>E-Mail-Adresse des Bevollmächtigten (*):</t>
  </si>
  <si>
    <t>Phone - Authorizer:</t>
  </si>
  <si>
    <t>授权人电话 :</t>
  </si>
  <si>
    <t>回答責任者の電話番号:</t>
  </si>
  <si>
    <t>전화번호 - 책임자:</t>
  </si>
  <si>
    <t>Téléphone du responsable :</t>
  </si>
  <si>
    <t>Telefonnummer des Bevollmächtigten:</t>
  </si>
  <si>
    <t>Effective Date (*):</t>
  </si>
  <si>
    <t>授权日期 (*):</t>
  </si>
  <si>
    <t xml:space="preserve"> 記入日(*):</t>
  </si>
  <si>
    <t>발효일자(*):</t>
  </si>
  <si>
    <t>Date de la déclaration (*) :</t>
  </si>
  <si>
    <t>Datum (*):</t>
  </si>
  <si>
    <t>Answer the following questions 1 - 7 based on the declaration scope indicated above</t>
  </si>
  <si>
    <t>根据上述指明的申报范围回答下列问题 1 - 7</t>
  </si>
  <si>
    <t>上記の申告範囲にもとづいて、以下の1～7の質問にお答えください</t>
  </si>
  <si>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</si>
  <si>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</si>
  <si>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</si>
  <si>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</si>
  <si>
    <t>1) Is any of the specified mineral/metal intentionally added or used in the product(s) or in the production process? (*)</t>
  </si>
  <si>
    <t>1) 是否在产品或生产流程中有意添加或使用任何指定矿产？ (*)</t>
  </si>
  <si>
    <t>1）製品自体や製造過程で、対象となる鉱物が意図的に添加又は使用されていますか？ （*）</t>
  </si>
  <si>
    <t xml:space="preserve">1) 특정 광물의에가 제품 또는 생산 공정에서 의도적으로 추가 또는 사용됩니까? (*)
</t>
  </si>
  <si>
    <t>1) Du minerai spécifié est-il intentionnellement ajouté ou utilisé dans le(s) produit(s) ou les processus de production ?</t>
  </si>
  <si>
    <t>1) Wird absichtlich angegebenen Mineralien im Herstellungsprozess verwendet oder in das bzw. die Produkte aufgenommen? (*)</t>
  </si>
  <si>
    <t>B41</t>
  </si>
  <si>
    <t xml:space="preserve">2) Does any of the specified mineral/metal remain in the product(s)? </t>
  </si>
  <si>
    <t>2) 产品中是否还存有任何指定矿产？ (*)</t>
  </si>
  <si>
    <t>2）対象となる鉱物は製品に残留していますか？</t>
  </si>
  <si>
    <t>2) 제품에 특정 광물의에 잔여물이 있습니까?</t>
  </si>
  <si>
    <t>2) Reste-t-il du minerai spécifié dans le(s) produit(s) ? (*)</t>
  </si>
  <si>
    <t>2) Verbleibt angegebenen Mineralien in dem bzw. den Produkten? (*)</t>
  </si>
  <si>
    <t>B53</t>
  </si>
  <si>
    <t xml:space="preserve">3) Do any of the smelters or processors in your supply chain source the specified mineral/metal from conflict-affected and high-risk areas? (OECD Due Diligence Guidance, see definitions tab) </t>
  </si>
  <si>
    <t xml:space="preserve">3) 贵公司供应链中是否有冶炼厂或加工厂从受冲突影响和高风险地区采购指定矿产？ （《经合组织尽职调查指南》，参见定义选项卡） </t>
  </si>
  <si>
    <t xml:space="preserve">3）貴社サプライチェーン内の製錬業者又は加工業者のいずれかが、紛争地域および高リスク地域を対象となる鉱物の原産地としていますか？（OECDデュー・ディリジェンスガイダンスの「定義（Definitions）」タブを参照） (*)
</t>
  </si>
  <si>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</si>
  <si>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</si>
  <si>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</si>
  <si>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</si>
  <si>
    <t>4) Does 100 percent of the specified mineral/metal originate from recycled or scrap sources?</t>
  </si>
  <si>
    <t xml:space="preserve">4) 是否 100% 的指定矿产来自回收料或
报废料资源？ </t>
  </si>
  <si>
    <t>4）対象となる鉱物は全て、再生利用品又はスクラップ起源から調達していますか？</t>
  </si>
  <si>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</si>
  <si>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</si>
  <si>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</si>
  <si>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</si>
  <si>
    <t>5) What percentage of relevant suppliers have provided a response to your supply chain survey?</t>
  </si>
  <si>
    <t>5) 百分之多少的相关供应商已对贵公司
的供应链调查提供答复？</t>
  </si>
  <si>
    <t>5）サプライチェーン調査に回答した関連するサプライヤーは何パーセントですか？</t>
  </si>
  <si>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</si>
  <si>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</si>
  <si>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</si>
  <si>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</si>
  <si>
    <t>6) Have you identified all of the smelters or processors supplying the specified minerals/metal to your supply chain?</t>
  </si>
  <si>
    <t>6) 您是否识别出为贵公司的供应链供应指定矿产的所有冶炼厂或加工厂？</t>
  </si>
  <si>
    <t>6）貴社のサプライチェーンに対象となる鉱物を供給する全ての製錬業者又は加工業者を特定しましたか？</t>
  </si>
  <si>
    <t>6) 귀사의 공급망에 특정 광물의에를 공급하는 모든 제련소 또는 가공업체를 확인했습니까?</t>
  </si>
  <si>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</si>
  <si>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</si>
  <si>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</si>
  <si>
    <t>7) Has all applicable smelter or processor information received by your company been reported in this declaration?</t>
  </si>
  <si>
    <t>7) 贵公司收到的所有适用冶炼厂或加工厂信息是否已在此申报中报告？</t>
  </si>
  <si>
    <t>7）貴社は受領した該当する全ての製錬業者又は加工業者情報を、この申告で報告していますか？</t>
  </si>
  <si>
    <t>7) 귀사에서 받은 해당하는 모든 제련소 또는 가공업체 정보가 이 템플릿에 선언되었습니까?</t>
  </si>
  <si>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</si>
  <si>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</si>
  <si>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</si>
  <si>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</si>
  <si>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</si>
  <si>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</si>
  <si>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</si>
  <si>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</si>
  <si>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</si>
  <si>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</si>
  <si>
    <t>A. Have you established a responsible minerals sourcing policy?</t>
  </si>
  <si>
    <t>A. 贵公司是否制定了可公开查阅的矿产采购政策？</t>
  </si>
  <si>
    <t>A. 責任ある鉱物調達方針を確定しましたか？</t>
  </si>
  <si>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</si>
  <si>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</si>
  <si>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</si>
  <si>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</si>
  <si>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</si>
  <si>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</si>
  <si>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t>B.その責任ある鉱物調達方針は、貴社のホームページで閲覧できますか？（回答が「はい」の場合、その方針が掲載されているURLをコメント欄に記入する）</t>
  </si>
  <si>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</si>
  <si>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</si>
  <si>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</si>
  <si>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</si>
  <si>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t xml:space="preserve">D. 贵公司是否要求供应商按照《经合组织
尽职调查指南》针对钴供应链实施尽职调查？ </t>
  </si>
  <si>
    <t>C. 貴社は、サプライヤーに対して、OECDデューディリジェンスガイダンスに沿って鉱物サプライチェーンのデューディリジェンスを実施することを要求していますか　This question should be deleted.</t>
  </si>
  <si>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</si>
  <si>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</si>
  <si>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</si>
  <si>
    <t>C. Do you require your direct suppliers to source the specified minerals/metals from smelters whose due diligence practices have been validated by an independent third-party audit program?</t>
  </si>
  <si>
    <t>C. 贵公司是否要求贵公司的直接供应商从尽职调查实践经独立第三方审计计划验证过的冶炼厂采购指定矿产？</t>
  </si>
  <si>
    <t xml:space="preserve">C.  貴社は直接サプライヤーに対し、独立民間監査会社の監査プログラムによりデュー・デリジェンス業務が認証された製錬業者から対象となる鉱物を調達することを要求していますか？ </t>
  </si>
  <si>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</si>
  <si>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</si>
  <si>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</si>
  <si>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</si>
  <si>
    <t>D. Have you implemented due diligence measures for responsible sourcing?</t>
  </si>
  <si>
    <t>D. 贵公司是否已实施负责任矿产采购的尽职调查措施？</t>
  </si>
  <si>
    <t xml:space="preserve">D. 責任ある鉱物調達のためのデュー・ディリジェンス対策を実施していますか？
</t>
  </si>
  <si>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</si>
  <si>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</si>
  <si>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</si>
  <si>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</si>
  <si>
    <t>E. Does your company conduct supply chain survey(s) of your relevant supplier(s) on the specified minerals/metals?</t>
  </si>
  <si>
    <t>E. 贵公司是否针对相关供应商进行指定矿产供应链调查？</t>
  </si>
  <si>
    <t>E.貴社は関連するサプライヤーの対象となる鉱物サプライチェーン調査を行っていますか？</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</si>
  <si>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</si>
  <si>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</si>
  <si>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</si>
  <si>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</si>
  <si>
    <t xml:space="preserve">F. Do you review due diligence information received from your suppliers against your company’s expectations? </t>
  </si>
  <si>
    <t>F. 贵公司是否会根据预期审核从供应商处收到的尽职调查信息？</t>
  </si>
  <si>
    <t>F.サプライヤーからのデュー・ディリジェンス情報を貴社の期待を基に検証していますか？</t>
  </si>
  <si>
    <t>F. 귀사는 공급업체로부터 받은 실사 정보를 귀사의 기대사항과 비교해 검토합니까?</t>
  </si>
  <si>
    <t>F. Comparez-vous les informations de diligence raisonnable reçues de vos fournisseurs aux attentes de votre société ?</t>
  </si>
  <si>
    <t>F. Prüfen Sie die Sorgfaltspflichtangaben, die Sie von Ihren Lieferanten erhalten, gegen die Erwartungen Ihres Unternehmens?</t>
  </si>
  <si>
    <t>B137</t>
  </si>
  <si>
    <t xml:space="preserve">G. Does your review process include corrective action management? </t>
  </si>
  <si>
    <t xml:space="preserve">G. 贵公司的审核流程是否包括纠错行动管理？ 
</t>
  </si>
  <si>
    <t>G. 貴社の検証プロセスには是正措置管理が含まれていますか？</t>
  </si>
  <si>
    <t>G. 귀사의 검토 프로세스에 시정 조치 관리가 포함되어 있습니까?</t>
  </si>
  <si>
    <t>G. Votre processus d’examen comprend-il la gestion des mesures correctives ?</t>
  </si>
  <si>
    <t>G. Umfasst Ihr Prüfverfahren die Überwachung von Abhilfemaßnahmen?</t>
  </si>
  <si>
    <t>D29</t>
  </si>
  <si>
    <t>Answer</t>
  </si>
  <si>
    <t>回答</t>
  </si>
  <si>
    <t>답변</t>
  </si>
  <si>
    <t>Réponse</t>
  </si>
  <si>
    <t>Antwort</t>
  </si>
  <si>
    <t>B114</t>
  </si>
  <si>
    <t>Question</t>
  </si>
  <si>
    <t>问题</t>
  </si>
  <si>
    <t>質問</t>
  </si>
  <si>
    <t>질문</t>
  </si>
  <si>
    <t>Frage</t>
  </si>
  <si>
    <t>G29</t>
  </si>
  <si>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</si>
  <si>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</si>
  <si>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</si>
  <si>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</si>
  <si>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</si>
  <si>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</si>
  <si>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</si>
  <si>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</si>
  <si>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以下目录是截至此模板发布时 RBA 的最新冶炼厂名称/别名信息。  此目录会适时更新。  冶炼厂存在于此目录中并不保证它就是独立第三方审计计划内的目前有效或合规的冶炼厂。
在 B 列中包括的名称表示供应链对于特定冶炼厂
通常认可和报告使用的公司名称。这些名称可能包括公司曾用名、备用名称、简称或其他变体。虽然这些名称可能不是标准冶炼厂名称，但参考名称有助于识别列在“冶炼厂查找”中 C 列下的
冶炼厂。
在 ASCII 字符集中，C 列是正式标准冶炼厂名
称目录。大多数冶炼厂的这两列具有相同的条目，然而，如果常用名称与标准名称不同，则在 B 列中注明这种变化。</t>
  </si>
  <si>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</si>
  <si>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</si>
  <si>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</si>
  <si>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</si>
  <si>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</si>
  <si>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</si>
  <si>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</si>
  <si>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</si>
  <si>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</si>
  <si>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</si>
  <si>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</si>
  <si>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t>冶炼厂查找 (*)</t>
  </si>
  <si>
    <t>Smelter Look-Up（製錬業者名検索）（*）</t>
  </si>
  <si>
    <t>제련소 찾기(*)</t>
  </si>
  <si>
    <t>Recherche de fonderie (*)</t>
  </si>
  <si>
    <t>Schmelzhüttensuche (*)</t>
  </si>
  <si>
    <t>Known alias</t>
  </si>
  <si>
    <t>既知の別名</t>
  </si>
  <si>
    <t>알려진 별칭</t>
  </si>
  <si>
    <t>Alias connus</t>
  </si>
  <si>
    <t>Bekannt als</t>
  </si>
  <si>
    <t>Standard Smelter Names</t>
  </si>
  <si>
    <t>在 B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 C 列下。</t>
  </si>
  <si>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</si>
  <si>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</si>
  <si>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</si>
  <si>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</si>
  <si>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</si>
  <si>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</si>
  <si>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</si>
  <si>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</si>
  <si>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</si>
  <si>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</si>
  <si>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</si>
  <si>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</si>
  <si>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t>冶炼厂 ID</t>
  </si>
  <si>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</si>
  <si>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</si>
  <si>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</si>
  <si>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</si>
  <si>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</si>
  <si>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</si>
  <si>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</si>
  <si>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</si>
  <si>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</si>
  <si>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</si>
  <si>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</si>
  <si>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</si>
  <si>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</si>
  <si>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</si>
  <si>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</si>
  <si>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</si>
  <si>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</si>
  <si>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</si>
  <si>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</si>
  <si>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</si>
  <si>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</si>
  <si>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</si>
  <si>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</si>
  <si>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</si>
  <si>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</si>
  <si>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</si>
  <si>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</si>
  <si>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</si>
  <si>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</si>
  <si>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</si>
  <si>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</si>
  <si>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</si>
  <si>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</si>
  <si>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</si>
  <si>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</si>
  <si>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</si>
  <si>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</si>
  <si>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</si>
  <si>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t>金属 (*)</t>
  </si>
  <si>
    <t>금속(*)</t>
  </si>
  <si>
    <t>Métal (*)</t>
  </si>
  <si>
    <t>Metall (*)</t>
  </si>
  <si>
    <t>Smelter Name (1)</t>
  </si>
  <si>
    <t>冶炼厂名称 (1)</t>
  </si>
  <si>
    <t xml:space="preserve">製錬業者名(1)
</t>
  </si>
  <si>
    <t>제련소 명칭(1)</t>
  </si>
  <si>
    <t>Nom de la fonderie (1)</t>
  </si>
  <si>
    <t>Schmelzhüttenname (1)</t>
  </si>
  <si>
    <t>Smelter Country (*)</t>
  </si>
  <si>
    <t>冶炼工厂地址（国家） (*)</t>
  </si>
  <si>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</si>
  <si>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</si>
  <si>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</si>
  <si>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</si>
  <si>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</si>
  <si>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</si>
  <si>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</si>
  <si>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</si>
  <si>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</si>
  <si>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</si>
  <si>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</si>
  <si>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</si>
  <si>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</si>
  <si>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</si>
  <si>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</si>
  <si>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</si>
  <si>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</si>
  <si>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</si>
  <si>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</si>
  <si>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</si>
  <si>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</si>
  <si>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</si>
  <si>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</si>
  <si>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</si>
  <si>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</si>
  <si>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</si>
  <si>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</si>
  <si>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</si>
  <si>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</si>
  <si>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</si>
  <si>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</si>
  <si>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</si>
  <si>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</si>
  <si>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</si>
  <si>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</si>
  <si>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</si>
  <si>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</si>
  <si>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</si>
  <si>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</si>
  <si>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</si>
  <si>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</si>
  <si>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</si>
  <si>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t>冶炼厂的被冶炼物料100%完全来自回收料或报废料吗？</t>
  </si>
  <si>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</si>
  <si>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</si>
  <si>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</si>
  <si>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</si>
  <si>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</si>
  <si>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</si>
  <si>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</si>
  <si>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t>链接至“RMAP 合规冶炼厂目录”</t>
  </si>
  <si>
    <t>「RMAP適合製錬業者リスト」へのリンク</t>
  </si>
  <si>
    <t>"RMAP 준수 제련소 목록"의 링크</t>
  </si>
  <si>
    <t>Lien vers la liste des fonderies conformes au programme RMAP (« RMAP Conformant Smelter List »)</t>
  </si>
  <si>
    <t>Link zur "RMAP Conformant Smelter"- Liste</t>
  </si>
  <si>
    <t>TO BEGIN:</t>
  </si>
  <si>
    <t>首先：</t>
  </si>
  <si>
    <t xml:space="preserve">開始するには
</t>
  </si>
  <si>
    <t>시작하려면:</t>
  </si>
  <si>
    <t>POUR COMMENCER :</t>
  </si>
  <si>
    <t>UM ZU BEGINNEN:</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</si>
  <si>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</si>
  <si>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t xml:space="preserve">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</si>
  <si>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</si>
  <si>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</si>
  <si>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</si>
  <si>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</si>
  <si>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</si>
  <si>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</si>
  <si>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</si>
  <si>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</si>
  <si>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</si>
  <si>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</si>
  <si>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</si>
  <si>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</si>
  <si>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</si>
  <si>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</si>
  <si>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</si>
  <si>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</si>
  <si>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</si>
  <si>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</si>
  <si>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</si>
  <si>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</si>
  <si>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</si>
  <si>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</si>
  <si>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</si>
  <si>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</si>
  <si>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</si>
  <si>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</si>
  <si>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</si>
  <si>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</si>
  <si>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</si>
  <si>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</si>
  <si>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</si>
  <si>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</si>
  <si>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</si>
  <si>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</si>
  <si>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</si>
  <si>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</si>
  <si>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</si>
  <si>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</si>
  <si>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</si>
  <si>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</si>
  <si>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</si>
  <si>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</si>
  <si>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</si>
  <si>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</si>
  <si>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</si>
  <si>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</si>
  <si>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</si>
  <si>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</si>
  <si>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</si>
  <si>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</si>
  <si>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</si>
  <si>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</si>
  <si>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</si>
  <si>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</si>
  <si>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</si>
  <si>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</si>
  <si>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</si>
  <si>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</si>
  <si>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</si>
  <si>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</si>
  <si>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</si>
  <si>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</si>
  <si>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</si>
  <si>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</si>
  <si>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</si>
  <si>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</si>
  <si>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</si>
  <si>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</si>
  <si>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</si>
  <si>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</si>
  <si>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</si>
  <si>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</si>
  <si>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</si>
  <si>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</si>
  <si>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COMP</t>
  </si>
  <si>
    <t>Complete</t>
  </si>
  <si>
    <t>填写</t>
  </si>
  <si>
    <t>記入済</t>
  </si>
  <si>
    <t>완료</t>
  </si>
  <si>
    <t>Complétez</t>
  </si>
  <si>
    <t>Vollständig</t>
  </si>
  <si>
    <t>Provide your company name on the Declaration tab cell D8</t>
  </si>
  <si>
    <t>在“申报”选项卡 D8 单元格中提供您的公司名称</t>
  </si>
  <si>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</si>
  <si>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</si>
  <si>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</si>
  <si>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</si>
  <si>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</si>
  <si>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</si>
  <si>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t>在“申报”选项卡 D9 单元格中选择申报范围</t>
  </si>
  <si>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</si>
  <si>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</si>
  <si>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</si>
  <si>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</si>
  <si>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</si>
  <si>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</si>
  <si>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t>在“申报”选项卡 D10 单元格中提供范围说明</t>
  </si>
  <si>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</si>
  <si>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</si>
  <si>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</si>
  <si>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</si>
  <si>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</si>
  <si>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</si>
  <si>
    <t>J8</t>
  </si>
  <si>
    <t>J9</t>
  </si>
  <si>
    <t xml:space="preserve">Provide contact name in Declaration tab cell D19 </t>
  </si>
  <si>
    <t>在“申报”选项卡 D19 单元格中提供联系人姓名</t>
  </si>
  <si>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</si>
  <si>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</si>
  <si>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</si>
  <si>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</si>
  <si>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</si>
  <si>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</si>
  <si>
    <t>在“申报”选项卡 D20 单元格中提供联系人有效的电子邮件地址</t>
  </si>
  <si>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</si>
  <si>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</si>
  <si>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</si>
  <si>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</si>
  <si>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</si>
  <si>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</si>
  <si>
    <t>在“申报”选项卡 D21 单元格中提供联系人的电话号码</t>
  </si>
  <si>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</si>
  <si>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</si>
  <si>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</si>
  <si>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</si>
  <si>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</si>
  <si>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</si>
  <si>
    <t>在“申报”选项卡 D22 单元格中提供授权公司代表联系人姓名</t>
  </si>
  <si>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</si>
  <si>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</si>
  <si>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</si>
  <si>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</si>
  <si>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</si>
  <si>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</si>
  <si>
    <t>在“申报”选项卡 D24 单元格中提供授权公司代表的有效的电子邮件地址</t>
  </si>
  <si>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</si>
  <si>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</si>
  <si>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</si>
  <si>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</si>
  <si>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</si>
  <si>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</si>
  <si>
    <t>在“申报”选项卡 D26 单元格中提供表格填写日期</t>
  </si>
  <si>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</si>
  <si>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</si>
  <si>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</si>
  <si>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</si>
  <si>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</si>
  <si>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</si>
  <si>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</si>
  <si>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</si>
  <si>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</si>
  <si>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</si>
  <si>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</si>
  <si>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</si>
  <si>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</si>
  <si>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</si>
  <si>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</si>
  <si>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</si>
  <si>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</si>
  <si>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</si>
  <si>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</si>
  <si>
    <t>Declare if specified mineral is intentionally added to your products on Declaration tab cell D32</t>
  </si>
  <si>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</si>
  <si>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</si>
  <si>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</si>
  <si>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</si>
  <si>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</si>
  <si>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</si>
  <si>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</si>
  <si>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</si>
  <si>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</si>
  <si>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</si>
  <si>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</si>
  <si>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</si>
  <si>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</si>
  <si>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</si>
  <si>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</si>
  <si>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</si>
  <si>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</si>
  <si>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</si>
  <si>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</si>
  <si>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</si>
  <si>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</si>
  <si>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</si>
  <si>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</si>
  <si>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</si>
  <si>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</si>
  <si>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</si>
  <si>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</si>
  <si>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</si>
  <si>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</si>
  <si>
    <t>J26</t>
  </si>
  <si>
    <t>J28</t>
  </si>
  <si>
    <t>Declare if specified mineral is necessary to the production of your products and contained within the finished products declared in Declaration tab cell D42</t>
  </si>
  <si>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</si>
  <si>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</si>
  <si>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</si>
  <si>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</si>
  <si>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</si>
  <si>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</si>
  <si>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</si>
  <si>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</si>
  <si>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</si>
  <si>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</si>
  <si>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</si>
  <si>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</si>
  <si>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</si>
  <si>
    <t>Declare if specified mineral is necessary to the production of your products and contained within the finished products declared in Declaration tab cell D44</t>
  </si>
  <si>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</si>
  <si>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</si>
  <si>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</si>
  <si>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</si>
  <si>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</si>
  <si>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</si>
  <si>
    <t>Declare if specified mineral is necessary to the production of your products and contained within the finished products declared in Declaration tab cell D45</t>
  </si>
  <si>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</si>
  <si>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</si>
  <si>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</si>
  <si>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</si>
  <si>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</si>
  <si>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</si>
  <si>
    <t>Declare if specified mineral is necessary to the production of your products and contained within the finished products declared in Declaration tab cell D46</t>
  </si>
  <si>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</si>
  <si>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</si>
  <si>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</si>
  <si>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</si>
  <si>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</si>
  <si>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</si>
  <si>
    <t>Declare if specified mineral is necessary to the production of your products and contained within the finished products declared in Declaration tab cell D47</t>
  </si>
  <si>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</si>
  <si>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</si>
  <si>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</si>
  <si>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</si>
  <si>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</si>
  <si>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</si>
  <si>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</si>
  <si>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</si>
  <si>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</si>
  <si>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t>
  </si>
  <si>
    <t>Declare if specified mineral used within the scope of products declared within this survey response originated from a conflict-affected and high-risk area on the Declaration tab cell D54</t>
  </si>
  <si>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</si>
  <si>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</si>
  <si>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</si>
  <si>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</si>
  <si>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</si>
  <si>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</si>
  <si>
    <t>Declare if specified mineral used within the scope of products declared within this survey response originated from a conflict-affected and high-risk area on the Declaration tab cell D55</t>
  </si>
  <si>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</si>
  <si>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</si>
  <si>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</si>
  <si>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</si>
  <si>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</si>
  <si>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</si>
  <si>
    <t>Declare if specified mineral used within the scope of products declared within this survey response originated from a conflict-affected and high-risk area on the Declaration tab cell D56</t>
  </si>
  <si>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</si>
  <si>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</si>
  <si>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</si>
  <si>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</si>
  <si>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</si>
  <si>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</si>
  <si>
    <t>Declare if specified mineral used within the scope of products declared within this survey response originated from a conflict-affected and high-risk area on the Declaration tab cell D57</t>
  </si>
  <si>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</si>
  <si>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</si>
  <si>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</si>
  <si>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</si>
  <si>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</si>
  <si>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</si>
  <si>
    <t>Declare if specified mineral used within the scope of products declared within this survey response originated from a conflict-affected and high-risk area on the Declaration tab cell D58</t>
  </si>
  <si>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</si>
  <si>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</si>
  <si>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</si>
  <si>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</si>
  <si>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</si>
  <si>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</si>
  <si>
    <t>Declare if specified mineral used within the scope of products declared within this survey response originated from a conflict-affected and high-risk area on the Declaration tab cell D59</t>
  </si>
  <si>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</si>
  <si>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</si>
  <si>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</si>
  <si>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</si>
  <si>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</si>
  <si>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</si>
  <si>
    <t>J46</t>
  </si>
  <si>
    <t>J47</t>
  </si>
  <si>
    <t>J48</t>
  </si>
  <si>
    <t>J50</t>
  </si>
  <si>
    <t>Declare if specified mineral used within the scope of products declared within this survey response originated entirely from a recycled or scrap source on the Declaration tab cell D66</t>
  </si>
  <si>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</si>
  <si>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</si>
  <si>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</si>
  <si>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</si>
  <si>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</si>
  <si>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</si>
  <si>
    <t>Declare if specified mineral used within the scope of products declared within this survey response originated entirely from a recycled or scrap source on the Declaration tab cell D67</t>
  </si>
  <si>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</si>
  <si>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</si>
  <si>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</si>
  <si>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</si>
  <si>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</si>
  <si>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</si>
  <si>
    <t>Declare if specified mineral used within the scope of products declared within this survey response originated entirely from a recycled or scrap source on the Declaration tab cell D68</t>
  </si>
  <si>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</si>
  <si>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</si>
  <si>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</si>
  <si>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</si>
  <si>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</si>
  <si>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</si>
  <si>
    <t>Declare if specified mineral used within the scope of products declared within this survey response originated entirely from a recycled or scrap source on the Declaration tab cell D69</t>
  </si>
  <si>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</si>
  <si>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</si>
  <si>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</si>
  <si>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</si>
  <si>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</si>
  <si>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</si>
  <si>
    <t>Declare if specified mineral used within the scope of products declared within this survey response originated entirely from a recycled or scrap source on the Declaration tab cell D70</t>
  </si>
  <si>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</si>
  <si>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</si>
  <si>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</si>
  <si>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</si>
  <si>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</si>
  <si>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</si>
  <si>
    <t>Declare if specified mineral used within the scope of products declared within this survey response originated entirely from a recycled or scrap source on the Declaration tab cell D71</t>
  </si>
  <si>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</si>
  <si>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</si>
  <si>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</si>
  <si>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</si>
  <si>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</si>
  <si>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</si>
  <si>
    <t>J57</t>
  </si>
  <si>
    <t>J58</t>
  </si>
  <si>
    <t>J59</t>
  </si>
  <si>
    <t>J61</t>
  </si>
  <si>
    <t>Provide % of completeness of supplier's smelter information on Declaration tab cell D78</t>
  </si>
  <si>
    <t>在“申报”选项卡 D78 单元格中提供供应商的冶炼厂信息填写百分比</t>
  </si>
  <si>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</si>
  <si>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</si>
  <si>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</si>
  <si>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</si>
  <si>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</si>
  <si>
    <t>Provide % of completeness of supplier's smelter information on Declaration tab cell D79</t>
  </si>
  <si>
    <t>在“申报”选项卡 D79 单元格中提供供应商的冶炼厂信息填写百分比</t>
  </si>
  <si>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</si>
  <si>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</si>
  <si>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</si>
  <si>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</si>
  <si>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</si>
  <si>
    <t>Provide % of completeness of supplier's smelter information on Declaration tab cell D80</t>
  </si>
  <si>
    <t>在“申报”选项卡 D80 单元格中提供供应商的冶炼厂信息填写百分比</t>
  </si>
  <si>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</si>
  <si>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</si>
  <si>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</si>
  <si>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</si>
  <si>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</si>
  <si>
    <t>Provide % of completeness of supplier's smelter information on Declaration tab cell D81</t>
  </si>
  <si>
    <t>在“申报”选项卡 D81 单元格中提供供应商的冶炼厂信息填写百分比</t>
  </si>
  <si>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</si>
  <si>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</si>
  <si>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</si>
  <si>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</si>
  <si>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</si>
  <si>
    <t>Provide % of completeness of supplier's smelter information on Declaration tab cell D82</t>
  </si>
  <si>
    <t>在“申报”选项卡 D82 单元格中提供供应商的冶炼厂信息填写百分比</t>
  </si>
  <si>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</si>
  <si>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</si>
  <si>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</si>
  <si>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</si>
  <si>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</si>
  <si>
    <t>Provide % of completeness of supplier's smelter information on Declaration tab cell D83</t>
  </si>
  <si>
    <t>在“申报”选项卡 D83 单元格中提供供应商的冶炼厂信息填写百分比</t>
  </si>
  <si>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</si>
  <si>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</si>
  <si>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</si>
  <si>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</si>
  <si>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</si>
  <si>
    <t>J68</t>
  </si>
  <si>
    <t>J69</t>
  </si>
  <si>
    <t>J70</t>
  </si>
  <si>
    <t>J72</t>
  </si>
  <si>
    <t>Declare if all smelter names have been provided in this survey response under the scope of products declared on the Declaration tab cell D90</t>
  </si>
  <si>
    <t>在“申报”选项卡 D90 单元格中申报是否在此调查回答内的申报产品范围下面提供了所有冶炼厂名称</t>
  </si>
  <si>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</si>
  <si>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</si>
  <si>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</si>
  <si>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</si>
  <si>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</si>
  <si>
    <t>Declare if all smelter names have been provided in this survey response under the scope of products declared on the Declaration tab cell D91</t>
  </si>
  <si>
    <t>在“申报”选项卡 D91 单元格中申报是否在此调查回答内的申报产品范围下面提供了所有冶炼厂名称</t>
  </si>
  <si>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</si>
  <si>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</si>
  <si>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</si>
  <si>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</si>
  <si>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</si>
  <si>
    <t>Declare if all smelter names have been provided in this survey response under the scope of products declared on the Declaration tab cell D92</t>
  </si>
  <si>
    <t>在“申报”选项卡 D92 单元格中申报是否在此调查回答内的申报产品范围下面提供了所有冶炼厂名称</t>
  </si>
  <si>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</si>
  <si>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</si>
  <si>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</si>
  <si>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</si>
  <si>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</si>
  <si>
    <t>Declare if all smelter names have been provided in this survey response under the scope of products declared on the Declaration tab cell D93</t>
  </si>
  <si>
    <t>在“申报”选项卡 D93 单元格中申报是否在此调查回答内的申报产品范围下面提供了所有冶炼厂名称</t>
  </si>
  <si>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</si>
  <si>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</si>
  <si>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</si>
  <si>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</si>
  <si>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</si>
  <si>
    <t>Declare if all smelter names have been provided in this survey response under the scope of products declared on the Declaration tab cell D94</t>
  </si>
  <si>
    <t>在“申报”选项卡 D94 单元格中申报是否在此调查回答内的申报产品范围下面提供了所有冶炼厂名称</t>
  </si>
  <si>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</si>
  <si>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</si>
  <si>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</si>
  <si>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</si>
  <si>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</si>
  <si>
    <t>Declare if all smelter names have been provided in this survey response under the scope of products declared on the Declaration tab cell D95</t>
  </si>
  <si>
    <t>在“申报”选项卡 D95 单元格中申报是否在此调查回答内的申报产品范围下面提供了所有冶炼厂名称</t>
  </si>
  <si>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</si>
  <si>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</si>
  <si>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</si>
  <si>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</si>
  <si>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</si>
  <si>
    <t>J79</t>
  </si>
  <si>
    <t>J80</t>
  </si>
  <si>
    <t>J81</t>
  </si>
  <si>
    <t>J83</t>
  </si>
  <si>
    <t>Declare if all applicable specified mineral smelter information has been provided on Declaration tab cell D102</t>
  </si>
  <si>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</si>
  <si>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</si>
  <si>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</si>
  <si>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</si>
  <si>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</si>
  <si>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</si>
  <si>
    <t>Declare if all applicable specified mineral smelter information has been provided on Declaration tab cell D103</t>
  </si>
  <si>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</si>
  <si>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</si>
  <si>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</si>
  <si>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</si>
  <si>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</si>
  <si>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</si>
  <si>
    <t>Declare if all applicable specified mineral smelter information has been provided on Declaration tab cell D104</t>
  </si>
  <si>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</si>
  <si>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</si>
  <si>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</si>
  <si>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</si>
  <si>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</si>
  <si>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</si>
  <si>
    <t>Declare if all applicable specified mineral smelter information has been provided on Declaration tab cell D105</t>
  </si>
  <si>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</si>
  <si>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</si>
  <si>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</si>
  <si>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</si>
  <si>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</si>
  <si>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</si>
  <si>
    <t>Declare if all applicable specified mineral smelter information has been provided on Declaration tab cell D106</t>
  </si>
  <si>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</si>
  <si>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</si>
  <si>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</si>
  <si>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</si>
  <si>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</si>
  <si>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</si>
  <si>
    <t>Declare if all applicable specified mineral smelter information has been provided on Declaration tab cell D107</t>
  </si>
  <si>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</si>
  <si>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</si>
  <si>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</si>
  <si>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</si>
  <si>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</si>
  <si>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</si>
  <si>
    <t>J90</t>
  </si>
  <si>
    <t>J91</t>
  </si>
  <si>
    <t>J92</t>
  </si>
  <si>
    <t>J94</t>
  </si>
  <si>
    <t>Answer if your company has a responsible minerals sourcing policy on the Declaration tab cell D115</t>
  </si>
  <si>
    <t>在“申报”选项卡 D115 单元格中回答贵公司是否有负责任矿物采购政策</t>
  </si>
  <si>
    <t>貴社に、責任ある鉱物調達方針がある場合は、「申告（Declaration）」タブのD115セルに回答してください</t>
  </si>
  <si>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</si>
  <si>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</si>
  <si>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</si>
  <si>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</si>
  <si>
    <t>Answer if your company has made your responsible minerals sourcing policy publically available on your website on the Declaration tab cell D117</t>
  </si>
  <si>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</si>
  <si>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</si>
  <si>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</si>
  <si>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</si>
  <si>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</si>
  <si>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</si>
  <si>
    <t>如果您对问题 B 回答“是”，则在“申报”工作表的 G117 单元格中输入 URL。URL 的格式应为 "www.companyname.com"</t>
  </si>
  <si>
    <t>質問Bの回答が「Yes」の場合は、申告（Declaration）シートのG117セルにURLを記入してください。URLの形式は「www.companyname.com」にしてください。</t>
  </si>
  <si>
    <t xml:space="preserve">질문 B에 "예(Yes)"라고 답할 경우, 선언(Declaration) 워크시트의 G117 셀에 URL을 입력하십시오. URL 형식은 "www.companyname.com"이 되어야 합니다. </t>
  </si>
  <si>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</si>
  <si>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</si>
  <si>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</si>
  <si>
    <t>Answer if you require your direct suppliers to source specified minerals from smelters whose due diligence practices have been validated by an independent third-party audit program, like the Responsible Minerals Assurance Process, on Declaration tab cell D120</t>
  </si>
  <si>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</si>
  <si>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</si>
  <si>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</si>
  <si>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</si>
  <si>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</si>
  <si>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</si>
  <si>
    <t>Answer if you require your direct suppliers to source specified minerals from smelters whose due diligence practices have been validated by an independent third-party audit program, like the Responsible Minerals Assurance Process, on Declaration tab cell D121</t>
  </si>
  <si>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</si>
  <si>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</si>
  <si>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</si>
  <si>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</si>
  <si>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</si>
  <si>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</si>
  <si>
    <t>Answer if you require your direct suppliers to source specified minerals from smelters whose due diligence practices have been validated by an independent third-party audit program, like the Responsible Minerals Assurance Process, on Declaration tab cell D122</t>
  </si>
  <si>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</si>
  <si>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</si>
  <si>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</si>
  <si>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</si>
  <si>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</si>
  <si>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</si>
  <si>
    <t>Answer if you require your direct suppliers to source specified minerals from smelters whose due diligence practices have been validated by an independent third-party audit program, like the Responsible Minerals Assurance Process, on Declaration tab cell D123</t>
  </si>
  <si>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</si>
  <si>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</si>
  <si>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</si>
  <si>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</si>
  <si>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</si>
  <si>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</si>
  <si>
    <t>Answer if you require your direct suppliers to source specified minerals from smelters whose due diligence practices have been validated by an independent third-party audit program, like the Responsible Minerals Assurance Process, on Declaration tab cell D124</t>
  </si>
  <si>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</si>
  <si>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</si>
  <si>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</si>
  <si>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</si>
  <si>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</si>
  <si>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</si>
  <si>
    <t>Answer if you require your direct suppliers to source specified minerals from smelters whose due diligence practices have been validated by an independent third-party audit program, like the Responsible Minerals Assurance Process, on Declaration tab cell D125</t>
  </si>
  <si>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</si>
  <si>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</si>
  <si>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</si>
  <si>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</si>
  <si>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</si>
  <si>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</si>
  <si>
    <t>J105</t>
  </si>
  <si>
    <t>J106</t>
  </si>
  <si>
    <t>J107</t>
  </si>
  <si>
    <t>J108</t>
  </si>
  <si>
    <t>Answer if you have implemented due diligence measures for responsible sourcing on Declaration tab cell D131</t>
  </si>
  <si>
    <t>在“申报”选项卡 D131 单元格中回答贵公司是否已为负责任矿物采购实施了尽职调查措施</t>
  </si>
  <si>
    <t>貴社が責任ある調達のデュー・ディリジェンス対策を実施している場合は、「申告（Declaration）」タブのD131セルに回答してください</t>
  </si>
  <si>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</si>
  <si>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</si>
  <si>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</si>
  <si>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</si>
  <si>
    <t>Answer if you conduct specified mineral(s) supply chain surveys on the declaration tab cell D133</t>
  </si>
  <si>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</si>
  <si>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</si>
  <si>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</si>
  <si>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</si>
  <si>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</si>
  <si>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</si>
  <si>
    <t>Answer if you verify responses from your suppliers against your company's expectations on Declaration tab cell D135</t>
  </si>
  <si>
    <t>在“申报”选项卡 D135 单元格中回答贵公司的验证流程是否包括纠正措施管理</t>
  </si>
  <si>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</si>
  <si>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</si>
  <si>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</si>
  <si>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</si>
  <si>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</si>
  <si>
    <t>Answer if your verification process includes corrective action management on Declaration tab cell D137</t>
  </si>
  <si>
    <t>在“申报”选项卡 D137 单元格中回答贵公司是否必须遵守 SEC 披露要求</t>
  </si>
  <si>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</si>
  <si>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</si>
  <si>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</si>
  <si>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</si>
  <si>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</si>
  <si>
    <t>If applicable, provide 1 or more Products or Item Numbers this declaration applies to. From Declaration tab select hyperlink in cell D11 to enter Product List tab</t>
  </si>
  <si>
    <t>如果合适，提供此申报所适用的一个或多个产品或项目编号。从“申报”选项卡 D11 单元格中，选择超链接进入“产品列表”选项卡</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</si>
  <si>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</si>
  <si>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</si>
  <si>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</si>
  <si>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</si>
  <si>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</si>
  <si>
    <t>Provide list of specified mineral smelters contributing material to supply chain on Smelter List tab</t>
  </si>
  <si>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</si>
  <si>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</si>
  <si>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</si>
  <si>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</si>
  <si>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</si>
  <si>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</si>
  <si>
    <t>J116</t>
  </si>
  <si>
    <t>J117</t>
  </si>
  <si>
    <t>J118</t>
  </si>
  <si>
    <t>J119</t>
  </si>
  <si>
    <t>Provide list of cobalt smelters contributing material to supply chain on Smelter List tab</t>
  </si>
  <si>
    <t>在“冶炼厂目录”选项卡中提供向供应链提供材料的钴冶炼厂目录</t>
  </si>
  <si>
    <t>サプライチェーンに鉱物を提供しているコバルト製錬業者のリストを、「製錬業者リスト（Smelter List）」タブに記入してください</t>
  </si>
  <si>
    <t xml:space="preserve">제련소 목록(Smelter List) 탭에서 공급망에 재료를 공급하는 코발트 제련소 목록을 제공하십시오. </t>
  </si>
  <si>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</si>
  <si>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</si>
  <si>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</si>
  <si>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t>Provide list of mica processors contributing material to supply chain on Smelter List tab</t>
  </si>
  <si>
    <t>在“冶炼厂目录”选项卡中提供向供应链提供材料的云母加工厂目录</t>
  </si>
  <si>
    <t>サプライチェーンに鉱物を提供しているマイカ加工業者のリストを、「製錬業者リスト（Smelter List）」タブに記入してください</t>
  </si>
  <si>
    <t xml:space="preserve">제련소 목록(Smelter List) 탭에서 공급망에 재료를 공급하는 운모 가공업체 목록을 제공하십시오. </t>
  </si>
  <si>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</si>
  <si>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</si>
  <si>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</si>
  <si>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</si>
  <si>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</si>
  <si>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</si>
  <si>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</si>
  <si>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</si>
  <si>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</si>
  <si>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t>回复方的产品编号 (*)</t>
  </si>
  <si>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</si>
  <si>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</si>
  <si>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</si>
  <si>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</si>
  <si>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</si>
  <si>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</si>
  <si>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</si>
  <si>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</si>
  <si>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</si>
  <si>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</si>
  <si>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</si>
  <si>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</si>
  <si>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</si>
  <si>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</si>
  <si>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</si>
  <si>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</si>
  <si>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</si>
  <si>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</si>
  <si>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</si>
  <si>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</si>
  <si>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</si>
  <si>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</si>
  <si>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</si>
  <si>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</si>
  <si>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</si>
  <si>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</si>
  <si>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</si>
  <si>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t>© 2026 Responsible Minerals Initiative. All rights reserved.</t>
  </si>
  <si>
    <t>© 2026 负责任矿物计划。保留所有权利。</t>
  </si>
  <si>
    <t>© 2026 Responsible Minerals Initiative. 無断転載・再配布禁止。</t>
  </si>
  <si>
    <t>© 2026 Responsible Minerals Initiative. 무단 전재 및 재배포 금지.</t>
  </si>
  <si>
    <t>© 2026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</si>
  <si>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</si>
  <si>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</si>
  <si>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</si>
  <si>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</si>
  <si>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</si>
  <si>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</si>
  <si>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</si>
  <si>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</si>
  <si>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</si>
  <si>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</si>
  <si>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</si>
  <si>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</si>
  <si>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</si>
  <si>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</si>
  <si>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</si>
  <si>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</si>
  <si>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</si>
  <si>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</si>
  <si>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</si>
  <si>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</si>
  <si>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</si>
  <si>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</si>
  <si>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</si>
  <si>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</si>
  <si>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</si>
  <si>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</si>
  <si>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</si>
  <si>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</si>
  <si>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</si>
  <si>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</si>
  <si>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</si>
  <si>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</si>
  <si>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</si>
  <si>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</si>
  <si>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</si>
  <si>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</si>
  <si>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</si>
  <si>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</si>
  <si>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</si>
  <si>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</si>
  <si>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</si>
  <si>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</si>
  <si>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</si>
  <si>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</si>
  <si>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</si>
  <si>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</si>
  <si>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 xml:space="preserve">開始するには_x000D_
</t>
  </si>
  <si>
    <t xml:space="preserve">시작하려면:_x000D_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</si>
  <si>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</si>
  <si>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</si>
  <si>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</si>
  <si>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</si>
  <si>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</si>
  <si>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</si>
  <si>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</si>
  <si>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</si>
  <si>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</si>
  <si>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</si>
  <si>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</si>
  <si>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</si>
  <si>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</si>
  <si>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</si>
  <si>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</si>
  <si>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</si>
  <si>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</si>
  <si>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</si>
  <si>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</si>
  <si>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</si>
  <si>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</si>
  <si>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</si>
  <si>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</si>
  <si>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</si>
  <si>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</si>
  <si>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t xml:space="preserve">选择贵公司的申报范围。范围的选项为：
A. 公司
B. 产品级别
C. 自定义
</t>
  </si>
  <si>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</si>
  <si>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</si>
  <si>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</si>
  <si>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</si>
  <si>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</si>
  <si>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</si>
  <si>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</si>
  <si>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</si>
  <si>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</si>
  <si>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</si>
  <si>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</si>
  <si>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</si>
  <si>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</si>
  <si>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</si>
  <si>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</si>
  <si>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</si>
  <si>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</si>
  <si>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</si>
  <si>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</si>
  <si>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</si>
  <si>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</si>
  <si>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</si>
  <si>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</si>
  <si>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</si>
  <si>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</si>
  <si>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</si>
  <si>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</si>
  <si>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</si>
  <si>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</si>
  <si>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t>从下拉菜单中选择一个回应: 是； 不是，但大于75%； 不是，但大于50%；不是，但大于25%；不是，但小于25%； 或 不是，完全没有。</t>
  </si>
  <si>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</si>
  <si>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</si>
  <si>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</si>
  <si>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</si>
  <si>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</si>
  <si>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</si>
  <si>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</si>
  <si>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</si>
  <si>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</si>
  <si>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</si>
  <si>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</si>
  <si>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</si>
  <si>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</si>
  <si>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</si>
  <si>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</si>
  <si>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</si>
  <si>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</si>
  <si>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</si>
  <si>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</si>
  <si>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</si>
  <si>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</si>
  <si>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</si>
  <si>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</si>
  <si>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</si>
  <si>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</si>
  <si>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</si>
  <si>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</si>
  <si>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</si>
  <si>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</si>
  <si>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</si>
  <si>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</si>
  <si>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</si>
  <si>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</si>
  <si>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</si>
  <si>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</si>
  <si>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</si>
  <si>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</si>
  <si>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</si>
  <si>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</si>
  <si>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</si>
  <si>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</si>
  <si>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</si>
  <si>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</si>
  <si>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</si>
  <si>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</si>
  <si>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</si>
  <si>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</si>
  <si>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</si>
  <si>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</si>
  <si>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</si>
  <si>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</si>
  <si>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</si>
  <si>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</si>
  <si>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</si>
  <si>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</si>
  <si>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</si>
  <si>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</si>
  <si>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</si>
  <si>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</si>
  <si>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</si>
  <si>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</si>
  <si>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</si>
  <si>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</si>
  <si>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</si>
  <si>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</si>
  <si>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</si>
  <si>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</si>
  <si>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</si>
  <si>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</si>
  <si>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</si>
  <si>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</si>
  <si>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</si>
  <si>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</si>
  <si>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</si>
  <si>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</si>
  <si>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</si>
  <si>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</si>
  <si>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</si>
  <si>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</si>
  <si>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</si>
  <si>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</si>
  <si>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</si>
  <si>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</si>
  <si>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</si>
  <si>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</si>
  <si>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</si>
  <si>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</si>
  <si>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</si>
  <si>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</si>
  <si>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</si>
  <si>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</si>
  <si>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</si>
  <si>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</si>
  <si>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</si>
  <si>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</si>
  <si>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</si>
  <si>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</si>
  <si>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</si>
  <si>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</si>
  <si>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</si>
  <si>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</si>
  <si>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</si>
  <si>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</si>
  <si>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</si>
  <si>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</si>
  <si>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</si>
  <si>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</si>
  <si>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</si>
  <si>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</si>
  <si>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</si>
  <si>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</si>
  <si>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</si>
  <si>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</si>
  <si>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</si>
  <si>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</si>
  <si>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</si>
  <si>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</si>
  <si>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</si>
  <si>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</si>
  <si>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</si>
  <si>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</si>
  <si>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</si>
  <si>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</si>
  <si>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</si>
  <si>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</si>
  <si>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</si>
  <si>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</si>
  <si>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</si>
  <si>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</si>
  <si>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</si>
  <si>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</si>
  <si>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</si>
  <si>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</si>
  <si>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</si>
  <si>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</si>
  <si>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</si>
  <si>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</si>
  <si>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</si>
  <si>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</si>
  <si>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</si>
  <si>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</si>
  <si>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</si>
  <si>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</si>
  <si>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</si>
  <si>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</si>
  <si>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</si>
  <si>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</si>
  <si>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</si>
  <si>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</si>
  <si>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</si>
  <si>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</si>
  <si>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</si>
  <si>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</si>
  <si>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</si>
  <si>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</si>
  <si>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</si>
  <si>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</si>
  <si>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</si>
  <si>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</si>
  <si>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</si>
  <si>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</si>
  <si>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</si>
  <si>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</si>
  <si>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</si>
  <si>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</si>
  <si>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</si>
  <si>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</si>
  <si>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</si>
  <si>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</si>
  <si>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</si>
  <si>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</si>
  <si>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</si>
  <si>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</si>
  <si>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</si>
  <si>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</si>
  <si>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</si>
  <si>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</si>
  <si>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</si>
  <si>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</si>
  <si>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</si>
  <si>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</si>
  <si>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</si>
  <si>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</si>
  <si>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</si>
  <si>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</si>
  <si>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</si>
  <si>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</si>
  <si>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</si>
  <si>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</si>
  <si>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</si>
  <si>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</si>
  <si>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</si>
  <si>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</si>
  <si>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</si>
  <si>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</si>
  <si>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</si>
  <si>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</si>
  <si>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</si>
  <si>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</si>
  <si>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</si>
  <si>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</si>
  <si>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</si>
  <si>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</si>
  <si>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</si>
  <si>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</si>
  <si>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</si>
  <si>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</si>
  <si>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</si>
  <si>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</si>
  <si>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</si>
  <si>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</si>
  <si>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</si>
  <si>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</si>
  <si>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</si>
  <si>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</si>
  <si>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</si>
  <si>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</si>
  <si>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</si>
  <si>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</si>
  <si>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</si>
  <si>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</si>
  <si>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</si>
  <si>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</si>
  <si>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</si>
  <si>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</si>
  <si>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</si>
  <si>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</si>
  <si>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</si>
  <si>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</si>
  <si>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</si>
  <si>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</si>
  <si>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</si>
  <si>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</si>
  <si>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</si>
  <si>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</si>
  <si>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</si>
  <si>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</si>
  <si>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</si>
  <si>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</si>
  <si>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</si>
  <si>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</si>
  <si>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</si>
  <si>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</si>
  <si>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</si>
  <si>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</si>
  <si>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</si>
  <si>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</si>
  <si>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</si>
  <si>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</si>
  <si>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</si>
  <si>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</si>
  <si>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</si>
  <si>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</si>
  <si>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</si>
  <si>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</si>
  <si>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</si>
  <si>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</si>
  <si>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</si>
  <si>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</si>
  <si>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</si>
  <si>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</si>
  <si>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</si>
  <si>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</si>
  <si>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</si>
  <si>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</si>
  <si>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</si>
  <si>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</si>
  <si>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</si>
  <si>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</si>
  <si>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</si>
  <si>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</si>
  <si>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</si>
  <si>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</si>
  <si>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</si>
  <si>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</si>
  <si>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</si>
  <si>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</si>
  <si>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</si>
  <si>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</si>
  <si>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</si>
  <si>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</si>
  <si>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</si>
  <si>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</si>
  <si>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</si>
  <si>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</si>
  <si>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</si>
  <si>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</si>
  <si>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</si>
  <si>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</si>
  <si>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</si>
  <si>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</si>
  <si>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</si>
  <si>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</si>
  <si>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</si>
  <si>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</si>
  <si>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</si>
  <si>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</si>
  <si>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</si>
  <si>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 KINGDOM OF THE</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</si>
  <si>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</si>
  <si>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</si>
  <si>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</si>
  <si>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</si>
  <si>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</si>
  <si>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</si>
  <si>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</si>
  <si>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</si>
  <si>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</si>
  <si>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</si>
  <si>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</si>
  <si>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</si>
  <si>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</si>
  <si>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</si>
  <si>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</si>
  <si>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</si>
  <si>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</si>
  <si>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</si>
  <si>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</si>
  <si>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</si>
  <si>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</si>
  <si>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</si>
  <si>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</si>
  <si>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</si>
  <si>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</si>
  <si>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</si>
  <si>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</si>
  <si>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</si>
  <si>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</si>
  <si>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</si>
  <si>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</si>
  <si>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</si>
  <si>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</si>
  <si>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</si>
  <si>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</si>
  <si>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</si>
  <si>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</si>
  <si>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</si>
  <si>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</si>
  <si>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</si>
  <si>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</si>
  <si>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</si>
  <si>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</si>
  <si>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</si>
  <si>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</si>
  <si>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</si>
  <si>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</si>
  <si>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</si>
  <si>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</si>
  <si>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</si>
  <si>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</si>
  <si>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</si>
  <si>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</si>
  <si>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</si>
  <si>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</si>
  <si>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</si>
  <si>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</si>
  <si>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</si>
  <si>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</si>
  <si>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</si>
  <si>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</si>
  <si>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</si>
  <si>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</si>
  <si>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</si>
  <si>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</si>
  <si>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</si>
  <si>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</si>
  <si>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</si>
  <si>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</si>
  <si>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</si>
  <si>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</si>
  <si>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</si>
  <si>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</si>
  <si>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</si>
  <si>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</si>
  <si>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</si>
  <si>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</si>
  <si>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</si>
  <si>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</si>
  <si>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</si>
  <si>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</si>
  <si>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</si>
  <si>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</si>
  <si>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</si>
  <si>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</si>
  <si>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</si>
  <si>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</si>
  <si>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</si>
  <si>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</si>
  <si>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</si>
  <si>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</si>
  <si>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</si>
  <si>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</si>
  <si>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</si>
  <si>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</si>
  <si>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</si>
  <si>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</si>
  <si>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</si>
  <si>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</si>
  <si>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</si>
  <si>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</si>
  <si>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</si>
  <si>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</si>
  <si>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</si>
  <si>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</si>
  <si>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</si>
  <si>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</si>
  <si>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</si>
  <si>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</si>
  <si>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</si>
  <si>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</si>
  <si>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</si>
  <si>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</si>
  <si>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</si>
  <si>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</si>
  <si>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</si>
  <si>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</si>
  <si>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</si>
  <si>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</si>
  <si>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</si>
  <si>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</si>
  <si>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</si>
  <si>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</si>
  <si>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</si>
  <si>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</si>
  <si>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</si>
  <si>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</si>
  <si>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</si>
  <si>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</si>
  <si>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</si>
  <si>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</si>
  <si>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</si>
  <si>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</si>
  <si>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</si>
  <si>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</si>
  <si>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</si>
  <si>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</si>
  <si>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</si>
  <si>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</si>
  <si>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</si>
  <si>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</si>
  <si>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</si>
  <si>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</si>
  <si>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</si>
  <si>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</si>
  <si>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</si>
  <si>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</si>
  <si>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</si>
  <si>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</si>
  <si>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</si>
  <si>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</si>
  <si>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</si>
  <si>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</si>
  <si>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</si>
  <si>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</si>
  <si>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</si>
  <si>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</si>
  <si>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</si>
  <si>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</si>
  <si>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</si>
  <si>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</si>
  <si>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</si>
  <si>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</si>
  <si>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</si>
  <si>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</si>
  <si>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</si>
  <si>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</si>
  <si>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</si>
  <si>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</si>
  <si>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</si>
  <si>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</si>
  <si>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</si>
  <si>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</si>
  <si>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</si>
  <si>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</si>
  <si>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</si>
  <si>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</si>
  <si>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</si>
  <si>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</si>
  <si>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</si>
  <si>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</si>
  <si>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</si>
  <si>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</si>
  <si>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</si>
  <si>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</si>
  <si>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</si>
  <si>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</si>
  <si>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</si>
  <si>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</si>
  <si>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</si>
  <si>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</si>
  <si>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</si>
  <si>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</si>
  <si>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</si>
  <si>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</si>
  <si>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</si>
  <si>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</si>
  <si>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</si>
  <si>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</si>
  <si>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</si>
  <si>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</si>
  <si>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</si>
  <si>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</si>
  <si>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</si>
  <si>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</si>
  <si>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</si>
  <si>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</si>
  <si>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</si>
  <si>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</si>
  <si>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</si>
  <si>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</si>
  <si>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</si>
  <si>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</si>
  <si>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</si>
  <si>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</si>
  <si>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</si>
  <si>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</si>
  <si>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</si>
  <si>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</si>
  <si>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</si>
  <si>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</si>
  <si>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</si>
  <si>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</si>
  <si>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</si>
  <si>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</si>
  <si>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</si>
  <si>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</si>
  <si>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</si>
  <si>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</si>
  <si>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</si>
  <si>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</si>
  <si>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</si>
  <si>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</si>
  <si>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</si>
  <si>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</si>
  <si>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</si>
  <si>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</si>
  <si>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</si>
  <si>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</si>
  <si>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</si>
  <si>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</si>
  <si>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</si>
  <si>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</si>
  <si>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</si>
  <si>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</si>
  <si>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</si>
  <si>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</si>
  <si>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</si>
  <si>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</si>
  <si>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</si>
  <si>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</si>
  <si>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</si>
  <si>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</si>
  <si>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</si>
  <si>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</si>
  <si>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</si>
  <si>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</si>
  <si>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</si>
  <si>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</si>
  <si>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</si>
  <si>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</si>
  <si>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</si>
  <si>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</si>
  <si>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</si>
  <si>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</si>
  <si>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</si>
  <si>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</si>
  <si>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</si>
  <si>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</si>
  <si>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</si>
  <si>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</si>
  <si>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</si>
  <si>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</si>
  <si>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</si>
  <si>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</si>
  <si>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</si>
  <si>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</si>
  <si>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</si>
  <si>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</si>
  <si>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</si>
  <si>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</si>
  <si>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</si>
  <si>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</si>
  <si>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</si>
  <si>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</si>
  <si>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</si>
  <si>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</si>
  <si>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</si>
  <si>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</si>
  <si>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</si>
  <si>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</si>
  <si>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</si>
  <si>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</si>
  <si>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</si>
  <si>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</si>
  <si>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</si>
  <si>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</si>
  <si>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</si>
  <si>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</si>
  <si>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</si>
  <si>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</si>
  <si>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</si>
  <si>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</si>
  <si>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</si>
  <si>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</si>
  <si>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</si>
  <si>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</si>
  <si>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</si>
  <si>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</si>
  <si>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</si>
  <si>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</si>
  <si>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</si>
  <si>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</si>
  <si>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</si>
  <si>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</si>
  <si>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</si>
  <si>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</si>
  <si>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</si>
  <si>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</si>
  <si>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</si>
  <si>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</si>
  <si>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</si>
  <si>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</si>
  <si>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</si>
  <si>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</si>
  <si>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</si>
  <si>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</si>
  <si>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</si>
  <si>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</si>
  <si>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</si>
  <si>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</si>
  <si>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</si>
  <si>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</si>
  <si>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</si>
  <si>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</si>
  <si>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</si>
  <si>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</si>
  <si>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</si>
  <si>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</si>
  <si>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</si>
  <si>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</si>
  <si>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</si>
  <si>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</si>
  <si>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</si>
  <si>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</si>
  <si>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</si>
  <si>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</si>
  <si>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</si>
  <si>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</si>
  <si>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</si>
  <si>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</si>
  <si>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</si>
  <si>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</si>
  <si>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</si>
  <si>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</si>
  <si>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</si>
  <si>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</si>
  <si>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</si>
  <si>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</si>
  <si>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</si>
  <si>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</si>
  <si>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</si>
  <si>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</si>
  <si>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</si>
  <si>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</si>
  <si>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</si>
  <si>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</si>
  <si>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</si>
  <si>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</si>
  <si>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</si>
  <si>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</si>
  <si>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</si>
  <si>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</si>
  <si>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</si>
  <si>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</si>
  <si>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</si>
  <si>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</si>
  <si>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</si>
  <si>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</si>
  <si>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</si>
  <si>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</si>
  <si>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</si>
  <si>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</si>
  <si>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</si>
  <si>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</si>
  <si>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</si>
  <si>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</si>
  <si>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</si>
  <si>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</si>
  <si>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</si>
  <si>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</si>
  <si>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</si>
  <si>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</si>
  <si>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</si>
  <si>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</si>
  <si>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</si>
  <si>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</si>
  <si>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</si>
  <si>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</si>
  <si>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</si>
  <si>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</si>
  <si>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</si>
  <si>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</si>
  <si>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</si>
  <si>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</si>
  <si>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</si>
  <si>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</si>
  <si>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</si>
  <si>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</si>
  <si>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</si>
  <si>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</si>
  <si>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</si>
  <si>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</si>
  <si>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</si>
  <si>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</si>
  <si>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</si>
  <si>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</si>
  <si>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</si>
  <si>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</si>
  <si>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</si>
  <si>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</si>
  <si>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Cuando Cubango</t>
  </si>
  <si>
    <t>AOCuando Cubango</t>
  </si>
  <si>
    <t>AO-CNN</t>
  </si>
  <si>
    <t>Cunene</t>
  </si>
  <si>
    <t>AOCunene</t>
  </si>
  <si>
    <t>AO-CNO</t>
  </si>
  <si>
    <t>Cuanza-Norte</t>
  </si>
  <si>
    <t>AOCuanza-Norte</t>
  </si>
  <si>
    <t>AO-CUS</t>
  </si>
  <si>
    <t>Cuanza-Sul</t>
  </si>
  <si>
    <t>AOCuanza-Sul</t>
  </si>
  <si>
    <t>AO-HUA</t>
  </si>
  <si>
    <t>Huambo</t>
  </si>
  <si>
    <t>AOHuambo</t>
  </si>
  <si>
    <t>AO-HUI</t>
  </si>
  <si>
    <t>Huíla</t>
  </si>
  <si>
    <t>AOHuíla</t>
  </si>
  <si>
    <t>AO-LNO</t>
  </si>
  <si>
    <t>Lunda-Norte</t>
  </si>
  <si>
    <t>AOLunda-Norte</t>
  </si>
  <si>
    <t>AO-LSU</t>
  </si>
  <si>
    <t>Lunda-Sul</t>
  </si>
  <si>
    <t>AOLunda-Sul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</si>
  <si>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</si>
  <si>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</si>
  <si>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</si>
  <si>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</si>
  <si>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</si>
  <si>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</si>
  <si>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</si>
  <si>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</si>
  <si>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</si>
  <si>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</si>
  <si>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</si>
  <si>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</si>
  <si>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</si>
  <si>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</si>
  <si>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</si>
  <si>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</si>
  <si>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</si>
  <si>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</si>
  <si>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</si>
  <si>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</si>
  <si>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</si>
  <si>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</si>
  <si>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</si>
  <si>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</si>
  <si>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</si>
  <si>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</si>
  <si>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</si>
  <si>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</si>
  <si>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</si>
  <si>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</si>
  <si>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</si>
  <si>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</si>
  <si>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</si>
  <si>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</si>
  <si>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</si>
  <si>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</si>
  <si>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</si>
  <si>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</si>
  <si>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</si>
  <si>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</si>
  <si>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</si>
  <si>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</si>
  <si>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</si>
  <si>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</si>
  <si>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</si>
  <si>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</si>
  <si>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</si>
  <si>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</si>
  <si>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</si>
  <si>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</si>
  <si>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</si>
  <si>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</si>
  <si>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</si>
  <si>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</si>
  <si>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</si>
  <si>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</si>
  <si>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</si>
  <si>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</si>
  <si>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</si>
  <si>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</si>
  <si>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</si>
  <si>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</si>
  <si>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</si>
  <si>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</si>
  <si>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</si>
  <si>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</si>
  <si>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</si>
  <si>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</si>
  <si>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</si>
  <si>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</si>
  <si>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</si>
  <si>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</si>
  <si>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</si>
  <si>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</si>
  <si>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</si>
  <si>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</si>
  <si>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</si>
  <si>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</si>
  <si>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</si>
  <si>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</si>
  <si>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</si>
  <si>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</si>
  <si>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</si>
  <si>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</si>
  <si>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</si>
  <si>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</si>
  <si>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</si>
  <si>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</si>
  <si>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</si>
  <si>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</si>
  <si>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</si>
  <si>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</si>
  <si>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</si>
  <si>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</si>
  <si>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</si>
  <si>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</si>
  <si>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</si>
  <si>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</si>
  <si>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</si>
  <si>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</si>
  <si>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</si>
  <si>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</si>
  <si>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</si>
  <si>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</si>
  <si>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</si>
  <si>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</si>
  <si>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</si>
  <si>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</si>
  <si>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</si>
  <si>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</si>
  <si>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</si>
  <si>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</si>
  <si>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</si>
  <si>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</si>
  <si>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</si>
  <si>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</si>
  <si>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</si>
  <si>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</si>
  <si>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</si>
  <si>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</si>
  <si>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</si>
  <si>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</si>
  <si>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</si>
  <si>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</si>
  <si>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</si>
  <si>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</si>
  <si>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</si>
  <si>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</si>
  <si>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</si>
  <si>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</si>
  <si>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</si>
  <si>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</si>
  <si>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</si>
  <si>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</si>
  <si>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</si>
  <si>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</si>
  <si>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</si>
  <si>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</si>
  <si>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</si>
  <si>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</si>
  <si>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</si>
  <si>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</si>
  <si>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</si>
  <si>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</si>
  <si>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</si>
  <si>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</si>
  <si>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</si>
  <si>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</si>
  <si>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</si>
  <si>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</si>
  <si>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</si>
  <si>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</si>
  <si>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</si>
  <si>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</si>
  <si>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</si>
  <si>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</si>
  <si>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</si>
  <si>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</si>
  <si>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</si>
  <si>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</si>
  <si>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</si>
  <si>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</si>
  <si>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</si>
  <si>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</si>
  <si>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</si>
  <si>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</si>
  <si>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</si>
  <si>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</si>
  <si>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</si>
  <si>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</si>
  <si>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</si>
  <si>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</si>
  <si>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</si>
  <si>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</si>
  <si>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</si>
  <si>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</si>
  <si>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</si>
  <si>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</si>
  <si>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</si>
  <si>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</si>
  <si>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</si>
  <si>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</si>
  <si>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</si>
  <si>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</si>
  <si>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</si>
  <si>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</si>
  <si>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</si>
  <si>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</si>
  <si>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</si>
  <si>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</si>
  <si>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</si>
  <si>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</si>
  <si>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</si>
  <si>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</si>
  <si>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</si>
  <si>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</si>
  <si>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</si>
  <si>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</si>
  <si>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</si>
  <si>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</si>
  <si>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</si>
  <si>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</si>
  <si>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</si>
  <si>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</si>
  <si>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</si>
  <si>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</si>
  <si>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</si>
  <si>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</si>
  <si>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</si>
  <si>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</si>
  <si>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</si>
  <si>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</si>
  <si>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</si>
  <si>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</si>
  <si>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</si>
  <si>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</si>
  <si>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</si>
  <si>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</si>
  <si>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</si>
  <si>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</si>
  <si>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</si>
  <si>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</si>
  <si>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</si>
  <si>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</si>
  <si>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</si>
  <si>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</si>
  <si>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</si>
  <si>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</si>
  <si>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</si>
  <si>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</si>
  <si>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</si>
  <si>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</si>
  <si>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</si>
  <si>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</si>
  <si>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</si>
  <si>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</si>
  <si>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</si>
  <si>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</si>
  <si>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</si>
  <si>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</si>
  <si>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</si>
  <si>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</si>
  <si>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</si>
  <si>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</si>
  <si>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</si>
  <si>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</si>
  <si>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</si>
  <si>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</si>
  <si>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</si>
  <si>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</si>
  <si>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</si>
  <si>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</si>
  <si>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</si>
  <si>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</si>
  <si>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</si>
  <si>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</si>
  <si>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</si>
  <si>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</si>
  <si>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</si>
  <si>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</si>
  <si>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</si>
  <si>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</si>
  <si>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</si>
  <si>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</si>
  <si>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</si>
  <si>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</si>
  <si>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</si>
  <si>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</si>
  <si>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</si>
  <si>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</si>
  <si>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</si>
  <si>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</si>
  <si>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</si>
  <si>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</si>
  <si>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</si>
  <si>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</si>
  <si>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</si>
  <si>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</si>
  <si>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</si>
  <si>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</si>
  <si>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</si>
  <si>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</si>
  <si>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</si>
  <si>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</si>
  <si>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</si>
  <si>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</si>
  <si>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</si>
  <si>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</si>
  <si>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</si>
  <si>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</si>
  <si>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</si>
  <si>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</si>
  <si>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</si>
  <si>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</si>
  <si>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</si>
  <si>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</si>
  <si>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</si>
  <si>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</si>
  <si>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</si>
  <si>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</si>
  <si>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</si>
  <si>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</si>
  <si>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</si>
  <si>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</si>
  <si>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</si>
  <si>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</si>
  <si>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</si>
  <si>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</si>
  <si>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</si>
  <si>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</si>
  <si>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</si>
  <si>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</si>
  <si>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</si>
  <si>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</si>
  <si>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</si>
  <si>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</si>
  <si>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</si>
  <si>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</si>
  <si>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</si>
  <si>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</si>
  <si>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</si>
  <si>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</si>
  <si>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</si>
  <si>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</si>
  <si>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</si>
  <si>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</si>
  <si>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</si>
  <si>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</si>
  <si>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</si>
  <si>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</si>
  <si>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</si>
  <si>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</si>
  <si>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</si>
  <si>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</si>
  <si>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</si>
  <si>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</si>
  <si>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</si>
  <si>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</si>
  <si>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</si>
  <si>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</si>
  <si>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</si>
  <si>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</si>
  <si>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</si>
  <si>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</si>
  <si>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</si>
  <si>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</si>
  <si>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</si>
  <si>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</si>
  <si>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</si>
  <si>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</si>
  <si>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</si>
  <si>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</si>
  <si>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</si>
  <si>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</si>
  <si>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</si>
  <si>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</si>
  <si>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</si>
  <si>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</si>
  <si>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</si>
  <si>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</si>
  <si>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</si>
  <si>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</si>
  <si>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</si>
  <si>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</si>
  <si>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</si>
  <si>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</si>
  <si>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</si>
  <si>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</si>
  <si>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</si>
  <si>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</si>
  <si>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</si>
  <si>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</si>
  <si>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</si>
  <si>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</si>
  <si>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</si>
  <si>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</si>
  <si>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</si>
  <si>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</si>
  <si>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</si>
  <si>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</si>
  <si>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</si>
  <si>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</si>
  <si>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</si>
  <si>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</si>
  <si>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</si>
  <si>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</si>
  <si>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</si>
  <si>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</si>
  <si>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</si>
  <si>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</si>
  <si>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</si>
  <si>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</si>
  <si>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</si>
  <si>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</si>
  <si>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</si>
  <si>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</si>
  <si>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</si>
  <si>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</si>
  <si>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</si>
  <si>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</si>
  <si>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Barishal</t>
  </si>
  <si>
    <t>BDBarishal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</si>
  <si>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</si>
  <si>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</si>
  <si>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</si>
  <si>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</si>
  <si>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</si>
  <si>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</si>
  <si>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</si>
  <si>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</si>
  <si>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</si>
  <si>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</si>
  <si>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</si>
  <si>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</si>
  <si>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</si>
  <si>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</si>
  <si>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</si>
  <si>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</si>
  <si>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</si>
  <si>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Chattogram</t>
  </si>
  <si>
    <t>BDChattogram</t>
  </si>
  <si>
    <t>BD-01</t>
  </si>
  <si>
    <t>Bandarban</t>
  </si>
  <si>
    <t>BDBandarban</t>
  </si>
  <si>
    <t>BD-04</t>
  </si>
  <si>
    <t>Brahmanbaria</t>
  </si>
  <si>
    <t>BDBrahmanbaria</t>
  </si>
  <si>
    <t>BD-08</t>
  </si>
  <si>
    <t>Cumilla</t>
  </si>
  <si>
    <t>BDCumilla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</si>
  <si>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</si>
  <si>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</si>
  <si>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</si>
  <si>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</si>
  <si>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</si>
  <si>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</si>
  <si>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</si>
  <si>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</si>
  <si>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</si>
  <si>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</si>
  <si>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</si>
  <si>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</si>
  <si>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</si>
  <si>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</si>
  <si>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</si>
  <si>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</si>
  <si>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</si>
  <si>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</si>
  <si>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</si>
  <si>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</si>
  <si>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</si>
  <si>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</si>
  <si>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</si>
  <si>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</si>
  <si>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</si>
  <si>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</si>
  <si>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</si>
  <si>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</si>
  <si>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</si>
  <si>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</si>
  <si>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</si>
  <si>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</si>
  <si>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</si>
  <si>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</si>
  <si>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</si>
  <si>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</si>
  <si>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</si>
  <si>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</si>
  <si>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</si>
  <si>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</si>
  <si>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</si>
  <si>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</si>
  <si>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</si>
  <si>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</si>
  <si>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</si>
  <si>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</si>
  <si>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</si>
  <si>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</si>
  <si>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</si>
  <si>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</si>
  <si>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</si>
  <si>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</si>
  <si>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</si>
  <si>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</si>
  <si>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</si>
  <si>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</si>
  <si>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</si>
  <si>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</si>
  <si>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</si>
  <si>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</si>
  <si>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</si>
  <si>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</si>
  <si>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</si>
  <si>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</si>
  <si>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</si>
  <si>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</si>
  <si>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</si>
  <si>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</si>
  <si>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</si>
  <si>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</si>
  <si>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</si>
  <si>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</si>
  <si>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Jashore</t>
  </si>
  <si>
    <t>BDJashore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</si>
  <si>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</si>
  <si>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</si>
  <si>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</si>
  <si>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</si>
  <si>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</si>
  <si>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</si>
  <si>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</si>
  <si>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</si>
  <si>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</si>
  <si>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</si>
  <si>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</si>
  <si>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</si>
  <si>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</si>
  <si>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</si>
  <si>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</si>
  <si>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</si>
  <si>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</si>
  <si>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</si>
  <si>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</si>
  <si>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</si>
  <si>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</si>
  <si>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</si>
  <si>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</si>
  <si>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Bogura</t>
  </si>
  <si>
    <t>BDBogura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</si>
  <si>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</si>
  <si>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</si>
  <si>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</si>
  <si>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</si>
  <si>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</si>
  <si>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</si>
  <si>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</si>
  <si>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</si>
  <si>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</si>
  <si>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</si>
  <si>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</si>
  <si>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</si>
  <si>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</si>
  <si>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</si>
  <si>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</si>
  <si>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</si>
  <si>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</si>
  <si>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</si>
  <si>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</si>
  <si>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</si>
  <si>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</si>
  <si>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</si>
  <si>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</si>
  <si>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</si>
  <si>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</si>
  <si>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</si>
  <si>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</si>
  <si>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</si>
  <si>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</si>
  <si>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</si>
  <si>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</si>
  <si>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</si>
  <si>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</si>
  <si>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</si>
  <si>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</si>
  <si>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</si>
  <si>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</si>
  <si>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</si>
  <si>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</si>
  <si>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</si>
  <si>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</si>
  <si>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</si>
  <si>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</si>
  <si>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</si>
  <si>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</si>
  <si>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</si>
  <si>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</si>
  <si>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</si>
  <si>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</si>
  <si>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</si>
  <si>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</si>
  <si>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</si>
  <si>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</si>
  <si>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</si>
  <si>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</si>
  <si>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</si>
  <si>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</si>
  <si>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</si>
  <si>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</si>
  <si>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</si>
  <si>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</si>
  <si>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</si>
  <si>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</si>
  <si>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</si>
  <si>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</si>
  <si>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</si>
  <si>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</si>
  <si>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</si>
  <si>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</si>
  <si>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</si>
  <si>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</si>
  <si>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</si>
  <si>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</si>
  <si>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</si>
  <si>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</si>
  <si>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</si>
  <si>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</si>
  <si>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</si>
  <si>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</si>
  <si>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</si>
  <si>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</si>
  <si>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</si>
  <si>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</si>
  <si>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</si>
  <si>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</si>
  <si>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</si>
  <si>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</si>
  <si>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</si>
  <si>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</si>
  <si>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</si>
  <si>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</si>
  <si>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</si>
  <si>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</si>
  <si>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</si>
  <si>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</si>
  <si>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</si>
  <si>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</si>
  <si>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</si>
  <si>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</si>
  <si>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</si>
  <si>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</si>
  <si>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</si>
  <si>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</si>
  <si>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</si>
  <si>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</si>
  <si>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</si>
  <si>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</si>
  <si>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</si>
  <si>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</si>
  <si>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</si>
  <si>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</si>
  <si>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</si>
  <si>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</si>
  <si>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</si>
  <si>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</si>
  <si>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</si>
  <si>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</si>
  <si>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</si>
  <si>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</si>
  <si>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</si>
  <si>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</si>
  <si>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</si>
  <si>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</si>
  <si>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</si>
  <si>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</si>
  <si>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</si>
  <si>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</si>
  <si>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</si>
  <si>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</si>
  <si>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</si>
  <si>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</si>
  <si>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</si>
  <si>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</si>
  <si>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</si>
  <si>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</si>
  <si>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</si>
  <si>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</si>
  <si>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</si>
  <si>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</si>
  <si>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</si>
  <si>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</si>
  <si>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</si>
  <si>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</si>
  <si>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</si>
  <si>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</si>
  <si>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</si>
  <si>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</si>
  <si>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</si>
  <si>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</si>
  <si>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</si>
  <si>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</si>
  <si>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</si>
  <si>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</si>
  <si>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</si>
  <si>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</si>
  <si>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</si>
  <si>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</si>
  <si>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</si>
  <si>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</si>
  <si>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</si>
  <si>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</si>
  <si>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</si>
  <si>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</si>
  <si>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</si>
  <si>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</si>
  <si>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</si>
  <si>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</si>
  <si>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</si>
  <si>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</si>
  <si>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</si>
  <si>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</si>
  <si>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</si>
  <si>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</si>
  <si>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</si>
  <si>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</si>
  <si>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</si>
  <si>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</si>
  <si>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</si>
  <si>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</si>
  <si>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</si>
  <si>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</si>
  <si>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</si>
  <si>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</si>
  <si>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</si>
  <si>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</si>
  <si>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</si>
  <si>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</si>
  <si>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</si>
  <si>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</si>
  <si>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</si>
  <si>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</si>
  <si>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</si>
  <si>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</si>
  <si>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</si>
  <si>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</si>
  <si>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</si>
  <si>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</si>
  <si>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</si>
  <si>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</si>
  <si>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</si>
  <si>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</si>
  <si>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</si>
  <si>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</si>
  <si>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</si>
  <si>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</si>
  <si>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</si>
  <si>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</si>
  <si>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</si>
  <si>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</si>
  <si>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</si>
  <si>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</si>
  <si>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</si>
  <si>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</si>
  <si>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</si>
  <si>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</si>
  <si>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</si>
  <si>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</si>
  <si>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</si>
  <si>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</si>
  <si>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</si>
  <si>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</si>
  <si>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</si>
  <si>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</si>
  <si>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</si>
  <si>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</si>
  <si>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</si>
  <si>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</si>
  <si>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</si>
  <si>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</si>
  <si>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</si>
  <si>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</si>
  <si>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</si>
  <si>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</si>
  <si>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</si>
  <si>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</si>
  <si>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</si>
  <si>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</si>
  <si>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</si>
  <si>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</si>
  <si>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</si>
  <si>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</si>
  <si>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</si>
  <si>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</si>
  <si>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</si>
  <si>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</si>
  <si>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</si>
  <si>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</si>
  <si>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</si>
  <si>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</si>
  <si>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</si>
  <si>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</si>
  <si>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</si>
  <si>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</si>
  <si>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</si>
  <si>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</si>
  <si>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</si>
  <si>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</si>
  <si>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</si>
  <si>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</si>
  <si>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</si>
  <si>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</si>
  <si>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</si>
  <si>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</si>
  <si>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</si>
  <si>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</si>
  <si>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</si>
  <si>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</si>
  <si>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</si>
  <si>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</si>
  <si>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</si>
  <si>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</si>
  <si>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</si>
  <si>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</si>
  <si>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</si>
  <si>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</si>
  <si>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</si>
  <si>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</si>
  <si>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</si>
  <si>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</si>
  <si>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</si>
  <si>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</si>
  <si>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</si>
  <si>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</si>
  <si>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</si>
  <si>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</si>
  <si>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</si>
  <si>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</si>
  <si>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</si>
  <si>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</si>
  <si>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</si>
  <si>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</si>
  <si>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</si>
  <si>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</si>
  <si>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</si>
  <si>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</si>
  <si>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</si>
  <si>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</si>
  <si>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</si>
  <si>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</si>
  <si>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</si>
  <si>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</si>
  <si>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</si>
  <si>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</si>
  <si>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</si>
  <si>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</si>
  <si>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</si>
  <si>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</si>
  <si>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</si>
  <si>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</si>
  <si>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</si>
  <si>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</si>
  <si>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</si>
  <si>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</si>
  <si>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</si>
  <si>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</si>
  <si>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</si>
  <si>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</si>
  <si>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</si>
  <si>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</si>
  <si>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</si>
  <si>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</si>
  <si>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</si>
  <si>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</si>
  <si>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</si>
  <si>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</si>
  <si>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</si>
  <si>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</si>
  <si>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</si>
  <si>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</si>
  <si>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</si>
  <si>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</si>
  <si>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</si>
  <si>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</si>
  <si>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</si>
  <si>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</si>
  <si>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</si>
  <si>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</si>
  <si>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</si>
  <si>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</si>
  <si>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</si>
  <si>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</si>
  <si>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</si>
  <si>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</si>
  <si>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</si>
  <si>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</si>
  <si>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</si>
  <si>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</si>
  <si>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</si>
  <si>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</si>
  <si>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</si>
  <si>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</si>
  <si>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</si>
  <si>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</si>
  <si>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</si>
  <si>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</si>
  <si>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</si>
  <si>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</si>
  <si>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</si>
  <si>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</si>
  <si>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</si>
  <si>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</si>
  <si>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</si>
  <si>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</si>
  <si>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</si>
  <si>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</si>
  <si>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</si>
  <si>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</si>
  <si>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</si>
  <si>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</si>
  <si>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</si>
  <si>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</si>
  <si>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</si>
  <si>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</si>
  <si>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</si>
  <si>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</si>
  <si>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</si>
  <si>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</si>
  <si>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</si>
  <si>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</si>
  <si>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</si>
  <si>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</si>
  <si>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</si>
  <si>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</si>
  <si>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</si>
  <si>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</si>
  <si>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</si>
  <si>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</si>
  <si>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</si>
  <si>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</si>
  <si>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</si>
  <si>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</si>
  <si>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</si>
  <si>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</si>
  <si>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</si>
  <si>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</si>
  <si>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</si>
  <si>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</si>
  <si>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</si>
  <si>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</si>
  <si>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</si>
  <si>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</si>
  <si>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</si>
  <si>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</si>
  <si>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</si>
  <si>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</si>
  <si>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</si>
  <si>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</si>
  <si>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</si>
  <si>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</si>
  <si>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</si>
  <si>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</si>
  <si>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</si>
  <si>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</si>
  <si>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</si>
  <si>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</si>
  <si>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</si>
  <si>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</si>
  <si>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</si>
  <si>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</si>
  <si>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</si>
  <si>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</si>
  <si>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</si>
  <si>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</si>
  <si>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</si>
  <si>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</si>
  <si>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</si>
  <si>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</si>
  <si>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</si>
  <si>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</si>
  <si>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</si>
  <si>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</si>
  <si>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</si>
  <si>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</si>
  <si>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</si>
  <si>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</si>
  <si>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</si>
  <si>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</si>
  <si>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</si>
  <si>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</si>
  <si>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</si>
  <si>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</si>
  <si>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</si>
  <si>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</si>
  <si>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</si>
  <si>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</si>
  <si>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</si>
  <si>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</si>
  <si>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</si>
  <si>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</si>
  <si>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</si>
  <si>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</si>
  <si>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</si>
  <si>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</si>
  <si>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</si>
  <si>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</si>
  <si>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</si>
  <si>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</si>
  <si>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</si>
  <si>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</si>
  <si>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</si>
  <si>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</si>
  <si>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</si>
  <si>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</si>
  <si>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</si>
  <si>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</si>
  <si>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</si>
  <si>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</si>
  <si>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</si>
  <si>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</si>
  <si>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</si>
  <si>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</si>
  <si>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</si>
  <si>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</si>
  <si>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</si>
  <si>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</si>
  <si>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</si>
  <si>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</si>
  <si>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</si>
  <si>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</si>
  <si>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</si>
  <si>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</si>
  <si>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</si>
  <si>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</si>
  <si>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</si>
  <si>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</si>
  <si>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</si>
  <si>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</si>
  <si>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</si>
  <si>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</si>
  <si>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</si>
  <si>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</si>
  <si>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</si>
  <si>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</si>
  <si>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</si>
  <si>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</si>
  <si>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</si>
  <si>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</si>
  <si>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</si>
  <si>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</si>
  <si>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</si>
  <si>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</si>
  <si>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</si>
  <si>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</si>
  <si>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</si>
  <si>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</si>
  <si>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</si>
  <si>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</si>
  <si>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</si>
  <si>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</si>
  <si>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</si>
  <si>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</si>
  <si>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</si>
  <si>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</si>
  <si>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</si>
  <si>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</si>
  <si>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</si>
  <si>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</si>
  <si>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</si>
  <si>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</si>
  <si>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</si>
  <si>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</si>
  <si>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</si>
  <si>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</si>
  <si>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</si>
  <si>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</si>
  <si>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</si>
  <si>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</si>
  <si>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</si>
  <si>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</si>
  <si>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</si>
  <si>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</si>
  <si>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</si>
  <si>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</si>
  <si>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</si>
  <si>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</si>
  <si>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</si>
  <si>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</si>
  <si>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</si>
  <si>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</si>
  <si>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</si>
  <si>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</si>
  <si>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</si>
  <si>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</si>
  <si>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</si>
  <si>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</si>
  <si>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</si>
  <si>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</si>
  <si>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</si>
  <si>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</si>
  <si>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</si>
  <si>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</si>
  <si>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</si>
  <si>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</si>
  <si>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</si>
  <si>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</si>
  <si>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</si>
  <si>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</si>
  <si>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</si>
  <si>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</si>
  <si>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</si>
  <si>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</si>
  <si>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</si>
  <si>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</si>
  <si>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</si>
  <si>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</si>
  <si>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</si>
  <si>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</si>
  <si>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</si>
  <si>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</si>
  <si>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</si>
  <si>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</si>
  <si>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</si>
  <si>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</si>
  <si>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</si>
  <si>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</si>
  <si>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</si>
  <si>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</si>
  <si>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</si>
  <si>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</si>
  <si>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</si>
  <si>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</si>
  <si>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</si>
  <si>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</si>
  <si>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</si>
  <si>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</si>
  <si>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</si>
  <si>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</si>
  <si>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</si>
  <si>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</si>
  <si>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</si>
  <si>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</si>
  <si>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</si>
  <si>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</si>
  <si>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</si>
  <si>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</si>
  <si>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</si>
  <si>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</si>
  <si>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</si>
  <si>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</si>
  <si>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</si>
  <si>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</si>
  <si>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</si>
  <si>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</si>
  <si>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</si>
  <si>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</si>
  <si>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</si>
  <si>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</si>
  <si>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</si>
  <si>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</si>
  <si>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</si>
  <si>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</si>
  <si>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</si>
  <si>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</si>
  <si>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</si>
  <si>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</si>
  <si>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</si>
  <si>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</si>
  <si>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</si>
  <si>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</si>
  <si>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</si>
  <si>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</si>
  <si>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</si>
  <si>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</si>
  <si>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</si>
  <si>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</si>
  <si>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</si>
  <si>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</si>
  <si>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</si>
  <si>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</si>
  <si>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</si>
  <si>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</si>
  <si>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</si>
  <si>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</si>
  <si>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</si>
  <si>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</si>
  <si>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</si>
  <si>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</si>
  <si>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</si>
  <si>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</si>
  <si>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</si>
  <si>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</si>
  <si>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</si>
  <si>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</si>
  <si>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</si>
  <si>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</si>
  <si>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</si>
  <si>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</si>
  <si>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</si>
  <si>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</si>
  <si>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</si>
  <si>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</si>
  <si>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</si>
  <si>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</si>
  <si>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</si>
  <si>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</si>
  <si>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</si>
  <si>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</si>
  <si>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</si>
  <si>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</si>
  <si>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</si>
  <si>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</si>
  <si>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</si>
  <si>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</si>
  <si>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</si>
  <si>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</si>
  <si>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</si>
  <si>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</si>
  <si>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</si>
  <si>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</si>
  <si>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</si>
  <si>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</si>
  <si>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</si>
  <si>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</si>
  <si>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</si>
  <si>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</si>
  <si>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</si>
  <si>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</si>
  <si>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</si>
  <si>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</si>
  <si>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</si>
  <si>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</si>
  <si>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</si>
  <si>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</si>
  <si>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</si>
  <si>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</si>
  <si>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</si>
  <si>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</si>
  <si>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</si>
  <si>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</si>
  <si>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</si>
  <si>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</si>
  <si>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</si>
  <si>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</si>
  <si>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</si>
  <si>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</si>
  <si>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</si>
  <si>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</si>
  <si>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</si>
  <si>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</si>
  <si>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</si>
  <si>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</si>
  <si>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</si>
  <si>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</si>
  <si>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</si>
  <si>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</si>
  <si>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</si>
  <si>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</si>
  <si>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</si>
  <si>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</si>
  <si>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</si>
  <si>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</si>
  <si>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</si>
  <si>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</si>
  <si>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</si>
  <si>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</si>
  <si>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</si>
  <si>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</si>
  <si>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</si>
  <si>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</si>
  <si>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</si>
  <si>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</si>
  <si>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</si>
  <si>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</si>
  <si>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</si>
  <si>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</si>
  <si>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</si>
  <si>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</si>
  <si>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</si>
  <si>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</si>
  <si>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</si>
  <si>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</si>
  <si>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</si>
  <si>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</si>
  <si>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</si>
  <si>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</si>
  <si>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</si>
  <si>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</si>
  <si>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</si>
  <si>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</si>
  <si>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</si>
  <si>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 Gatshel</t>
  </si>
  <si>
    <t>BTPema 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</si>
  <si>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</si>
  <si>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</si>
  <si>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</si>
  <si>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</si>
  <si>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</si>
  <si>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</si>
  <si>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</si>
  <si>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</si>
  <si>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</si>
  <si>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</si>
  <si>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</si>
  <si>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</si>
  <si>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</si>
  <si>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</si>
  <si>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</si>
  <si>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</si>
  <si>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</si>
  <si>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</si>
  <si>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</si>
  <si>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</si>
  <si>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</si>
  <si>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</si>
  <si>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</si>
  <si>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</si>
  <si>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</si>
  <si>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</si>
  <si>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</si>
  <si>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</si>
  <si>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</si>
  <si>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</si>
  <si>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</si>
  <si>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</si>
  <si>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</si>
  <si>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</si>
  <si>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</si>
  <si>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</si>
  <si>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</si>
  <si>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</si>
  <si>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</si>
  <si>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</si>
  <si>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</si>
  <si>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</si>
  <si>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</si>
  <si>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</si>
  <si>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</si>
  <si>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</si>
  <si>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</si>
  <si>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</si>
  <si>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</si>
  <si>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</si>
  <si>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</si>
  <si>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</si>
  <si>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</si>
  <si>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</si>
  <si>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</si>
  <si>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</si>
  <si>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</si>
  <si>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</si>
  <si>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</si>
  <si>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</si>
  <si>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</si>
  <si>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</si>
  <si>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</si>
  <si>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</si>
  <si>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</si>
  <si>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</si>
  <si>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</si>
  <si>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</si>
  <si>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</si>
  <si>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</si>
  <si>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</si>
  <si>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</si>
  <si>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</si>
  <si>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</si>
  <si>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</si>
  <si>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</si>
  <si>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</si>
  <si>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</si>
  <si>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</si>
  <si>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</si>
  <si>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</si>
  <si>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</si>
  <si>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</si>
  <si>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</si>
  <si>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Hrodzyenskaya voblasts'</t>
  </si>
  <si>
    <t>BYHrodzyenskaya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</si>
  <si>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</si>
  <si>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</si>
  <si>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</si>
  <si>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</si>
  <si>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</si>
  <si>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</si>
  <si>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</si>
  <si>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</si>
  <si>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</si>
  <si>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</si>
  <si>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</si>
  <si>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</si>
  <si>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</si>
  <si>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</si>
  <si>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</si>
  <si>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</si>
  <si>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</si>
  <si>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</si>
  <si>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</si>
  <si>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</si>
  <si>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</si>
  <si>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</si>
  <si>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</si>
  <si>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</si>
  <si>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</si>
  <si>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</si>
  <si>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</si>
  <si>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</si>
  <si>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</si>
  <si>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</si>
  <si>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</si>
  <si>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</si>
  <si>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</si>
  <si>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</si>
  <si>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</si>
  <si>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</si>
  <si>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</si>
  <si>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</si>
  <si>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</si>
  <si>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</si>
  <si>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</si>
  <si>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</si>
  <si>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</si>
  <si>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</si>
  <si>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</si>
  <si>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</si>
  <si>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</si>
  <si>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</si>
  <si>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</si>
  <si>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</si>
  <si>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</si>
  <si>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</si>
  <si>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</si>
  <si>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</si>
  <si>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</si>
  <si>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</si>
  <si>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</si>
  <si>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</si>
  <si>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</si>
  <si>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</si>
  <si>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</si>
  <si>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</si>
  <si>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</si>
  <si>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</si>
  <si>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</si>
  <si>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</si>
  <si>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</si>
  <si>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</si>
  <si>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</si>
  <si>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</si>
  <si>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</si>
  <si>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</si>
  <si>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</si>
  <si>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</si>
  <si>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</si>
  <si>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</si>
  <si>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</si>
  <si>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</si>
  <si>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</si>
  <si>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</si>
  <si>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</si>
  <si>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</si>
  <si>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</si>
  <si>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</si>
  <si>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</si>
  <si>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</si>
  <si>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</si>
  <si>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</si>
  <si>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</si>
  <si>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</si>
  <si>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</si>
  <si>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</si>
  <si>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</si>
  <si>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</si>
  <si>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</si>
  <si>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Quebec</t>
  </si>
  <si>
    <t>CAQuebec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</si>
  <si>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</si>
  <si>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</si>
  <si>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</si>
  <si>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</si>
  <si>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</si>
  <si>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</si>
  <si>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</si>
  <si>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</si>
  <si>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</si>
  <si>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</si>
  <si>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</si>
  <si>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</si>
  <si>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</si>
  <si>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</si>
  <si>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</si>
  <si>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</si>
  <si>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</si>
  <si>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</si>
  <si>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</si>
  <si>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</si>
  <si>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</si>
  <si>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</si>
  <si>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</si>
  <si>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</si>
  <si>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</si>
  <si>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</si>
  <si>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</si>
  <si>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</si>
  <si>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</si>
  <si>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</si>
  <si>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</si>
  <si>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</si>
  <si>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</si>
  <si>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</si>
  <si>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</si>
  <si>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</si>
  <si>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</si>
  <si>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</si>
  <si>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</si>
  <si>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</si>
  <si>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</si>
  <si>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</si>
  <si>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</si>
  <si>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</si>
  <si>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</si>
  <si>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</si>
  <si>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</si>
  <si>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</si>
  <si>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</si>
  <si>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</si>
  <si>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</si>
  <si>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</si>
  <si>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</si>
  <si>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</si>
  <si>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</si>
  <si>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</si>
  <si>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</si>
  <si>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</si>
  <si>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</si>
  <si>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</si>
  <si>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</si>
  <si>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</si>
  <si>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</si>
  <si>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</si>
  <si>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</si>
  <si>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</si>
  <si>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</si>
  <si>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</si>
  <si>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</si>
  <si>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</si>
  <si>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</si>
  <si>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</si>
  <si>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</si>
  <si>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</si>
  <si>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</si>
  <si>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</si>
  <si>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</si>
  <si>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</si>
  <si>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</si>
  <si>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</si>
  <si>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</si>
  <si>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</si>
  <si>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</si>
  <si>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</si>
  <si>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</si>
  <si>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</si>
  <si>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</si>
  <si>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</si>
  <si>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</si>
  <si>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</si>
  <si>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</si>
  <si>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</si>
  <si>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</si>
  <si>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</si>
  <si>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</si>
  <si>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</si>
  <si>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</si>
  <si>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</si>
  <si>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</si>
  <si>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</si>
  <si>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</si>
  <si>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</si>
  <si>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</si>
  <si>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</si>
  <si>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</si>
  <si>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</si>
  <si>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</si>
  <si>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</si>
  <si>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</si>
  <si>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</si>
  <si>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</si>
  <si>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</si>
  <si>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</si>
  <si>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</si>
  <si>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</si>
  <si>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</si>
  <si>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</si>
  <si>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</si>
  <si>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</si>
  <si>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</si>
  <si>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</si>
  <si>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</si>
  <si>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</si>
  <si>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</si>
  <si>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</si>
  <si>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</si>
  <si>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</si>
  <si>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</si>
  <si>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</si>
  <si>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</si>
  <si>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</si>
  <si>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</si>
  <si>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</si>
  <si>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</si>
  <si>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</si>
  <si>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</si>
  <si>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</si>
  <si>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</si>
  <si>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</si>
  <si>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</si>
  <si>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</si>
  <si>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</si>
  <si>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</si>
  <si>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</si>
  <si>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</si>
  <si>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</si>
  <si>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</si>
  <si>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</si>
  <si>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</si>
  <si>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</si>
  <si>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</si>
  <si>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</si>
  <si>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</si>
  <si>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</si>
  <si>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</si>
  <si>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</si>
  <si>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</si>
  <si>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</si>
  <si>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</si>
  <si>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</si>
  <si>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</si>
  <si>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</si>
  <si>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</si>
  <si>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</si>
  <si>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</si>
  <si>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</si>
  <si>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</si>
  <si>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</si>
  <si>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</si>
  <si>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</si>
  <si>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</si>
  <si>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</si>
  <si>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</si>
  <si>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</si>
  <si>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</si>
  <si>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</si>
  <si>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</si>
  <si>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</si>
  <si>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</si>
  <si>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</si>
  <si>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</si>
  <si>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</si>
  <si>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</si>
  <si>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</si>
  <si>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</si>
  <si>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</si>
  <si>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</si>
  <si>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</si>
  <si>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</si>
  <si>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</si>
  <si>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</si>
  <si>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</si>
  <si>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</si>
  <si>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</si>
  <si>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</si>
  <si>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</si>
  <si>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</si>
  <si>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</si>
  <si>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</si>
  <si>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</si>
  <si>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</si>
  <si>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</si>
  <si>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</si>
  <si>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</si>
  <si>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</si>
  <si>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</si>
  <si>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</si>
  <si>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</si>
  <si>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</si>
  <si>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</si>
  <si>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</si>
  <si>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</si>
  <si>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</si>
  <si>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</si>
  <si>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</si>
  <si>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</si>
  <si>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</si>
  <si>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</si>
  <si>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</si>
  <si>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</si>
  <si>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</si>
  <si>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</si>
  <si>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</si>
  <si>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</si>
  <si>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</si>
  <si>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</si>
  <si>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</si>
  <si>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</si>
  <si>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</si>
  <si>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</si>
  <si>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</si>
  <si>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</si>
  <si>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</si>
  <si>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</si>
  <si>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</si>
  <si>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</si>
  <si>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</si>
  <si>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</si>
  <si>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</si>
  <si>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</si>
  <si>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</si>
  <si>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</si>
  <si>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</si>
  <si>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</si>
  <si>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</si>
  <si>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</si>
  <si>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</si>
  <si>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</si>
  <si>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</si>
  <si>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</si>
  <si>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</si>
  <si>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</si>
  <si>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</si>
  <si>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</si>
  <si>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</si>
  <si>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</si>
  <si>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</si>
  <si>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</si>
  <si>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</si>
  <si>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</si>
  <si>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</si>
  <si>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</si>
  <si>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</si>
  <si>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</si>
  <si>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</si>
  <si>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</si>
  <si>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</si>
  <si>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</si>
  <si>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</si>
  <si>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</si>
  <si>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</si>
  <si>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</si>
  <si>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</si>
  <si>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</si>
  <si>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</si>
  <si>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</si>
  <si>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</si>
  <si>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</si>
  <si>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</si>
  <si>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</si>
  <si>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</si>
  <si>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</si>
  <si>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</si>
  <si>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</si>
  <si>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</si>
  <si>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</si>
  <si>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</si>
  <si>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</si>
  <si>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</si>
  <si>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</si>
  <si>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</si>
  <si>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</si>
  <si>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</si>
  <si>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</si>
  <si>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</si>
  <si>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</si>
  <si>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</si>
  <si>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</si>
  <si>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</si>
  <si>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</si>
  <si>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</si>
  <si>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</si>
  <si>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</si>
  <si>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</si>
  <si>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</si>
  <si>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</si>
  <si>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</si>
  <si>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</si>
  <si>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</si>
  <si>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</si>
  <si>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</si>
  <si>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</si>
  <si>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</si>
  <si>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</si>
  <si>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</si>
  <si>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</si>
  <si>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</si>
  <si>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</si>
  <si>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</si>
  <si>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</si>
  <si>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</si>
  <si>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</si>
  <si>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</si>
  <si>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</si>
  <si>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</si>
  <si>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</si>
  <si>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</si>
  <si>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</si>
  <si>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</si>
  <si>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</si>
  <si>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</si>
  <si>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</si>
  <si>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</si>
  <si>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</si>
  <si>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</si>
  <si>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</si>
  <si>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</si>
  <si>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</si>
  <si>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</si>
  <si>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</si>
  <si>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</si>
  <si>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</si>
  <si>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</si>
  <si>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</si>
  <si>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</si>
  <si>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</si>
  <si>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</si>
  <si>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</si>
  <si>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</si>
  <si>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</si>
  <si>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</si>
  <si>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</si>
  <si>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</si>
  <si>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</si>
  <si>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</si>
  <si>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</si>
  <si>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</si>
  <si>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</si>
  <si>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</si>
  <si>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</si>
  <si>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</si>
  <si>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</si>
  <si>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</si>
  <si>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</si>
  <si>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</si>
  <si>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</si>
  <si>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</si>
  <si>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</si>
  <si>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</si>
  <si>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</si>
  <si>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</si>
  <si>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</si>
  <si>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</si>
  <si>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</si>
  <si>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</si>
  <si>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</si>
  <si>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</si>
  <si>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</si>
  <si>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</si>
  <si>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</si>
  <si>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</si>
  <si>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</si>
  <si>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</si>
  <si>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</si>
  <si>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</si>
  <si>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</si>
  <si>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</si>
  <si>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</si>
  <si>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</si>
  <si>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</si>
  <si>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</si>
  <si>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</si>
  <si>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</si>
  <si>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</si>
  <si>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</si>
  <si>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</si>
  <si>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</si>
  <si>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</si>
  <si>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</si>
  <si>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</si>
  <si>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</si>
  <si>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</si>
  <si>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</si>
  <si>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</si>
  <si>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</si>
  <si>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</si>
  <si>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</si>
  <si>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</si>
  <si>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</si>
  <si>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</si>
  <si>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</si>
  <si>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</si>
  <si>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</si>
  <si>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</si>
  <si>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</si>
  <si>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</si>
  <si>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</si>
  <si>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</si>
  <si>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</si>
  <si>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</si>
  <si>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</si>
  <si>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</si>
  <si>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</si>
  <si>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</si>
  <si>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</si>
  <si>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</si>
  <si>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</si>
  <si>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</si>
  <si>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</si>
  <si>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</si>
  <si>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</si>
  <si>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</si>
  <si>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</si>
  <si>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</si>
  <si>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</si>
  <si>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</si>
  <si>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</si>
  <si>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</si>
  <si>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</si>
  <si>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</si>
  <si>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</si>
  <si>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</si>
  <si>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</si>
  <si>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</si>
  <si>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</si>
  <si>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</si>
  <si>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</si>
  <si>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</si>
  <si>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</si>
  <si>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</si>
  <si>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</si>
  <si>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</si>
  <si>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</si>
  <si>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</si>
  <si>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</si>
  <si>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</si>
  <si>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</si>
  <si>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</si>
  <si>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</si>
  <si>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CNYunnan Sheng</t>
  </si>
  <si>
    <t>CN-ZJ</t>
  </si>
  <si>
    <t>CNZhejiang Sheng</t>
  </si>
  <si>
    <t>CN-GX</t>
  </si>
  <si>
    <t>CNGuangxi Zhuangzu Zizhiqu</t>
  </si>
  <si>
    <t>CN-NM</t>
  </si>
  <si>
    <t>CNNei Mongol Zizhiqu</t>
  </si>
  <si>
    <t>CN-NX</t>
  </si>
  <si>
    <t>Ningxia Huizu Zizhiqu</t>
  </si>
  <si>
    <t>CNNingxia Huizu Zizhiqu</t>
  </si>
  <si>
    <t>CN-XJ</t>
  </si>
  <si>
    <t>Xinjiang Uygur Zizhiqu</t>
  </si>
  <si>
    <t>CNXinjiang Uygur Zizhiqu</t>
  </si>
  <si>
    <t>CN-XZ</t>
  </si>
  <si>
    <t>Xizang Zizhiqu</t>
  </si>
  <si>
    <t>CNXizang Zizhiqu</t>
  </si>
  <si>
    <t>CN-HK</t>
  </si>
  <si>
    <t>Hong Kong SAR (see also separate country code entry under HK)</t>
  </si>
  <si>
    <t>CNHong Kong SAR (see also separate country code entry under HK)</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</si>
  <si>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</si>
  <si>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</si>
  <si>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</si>
  <si>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</si>
  <si>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</si>
  <si>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</si>
  <si>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</si>
  <si>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</si>
  <si>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</si>
  <si>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</si>
  <si>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</si>
  <si>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</si>
  <si>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</si>
  <si>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</si>
  <si>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</si>
  <si>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</si>
  <si>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</si>
  <si>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</si>
  <si>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</si>
  <si>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</si>
  <si>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</si>
  <si>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</si>
  <si>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</si>
  <si>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</si>
  <si>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</si>
  <si>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</si>
  <si>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</si>
  <si>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</si>
  <si>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</si>
  <si>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</si>
  <si>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</si>
  <si>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</si>
  <si>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</si>
  <si>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</si>
  <si>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</si>
  <si>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</si>
  <si>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</si>
  <si>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</si>
  <si>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</si>
  <si>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</si>
  <si>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</si>
  <si>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</si>
  <si>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</si>
  <si>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</si>
  <si>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</si>
  <si>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</si>
  <si>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</si>
  <si>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</si>
  <si>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</si>
  <si>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</si>
  <si>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</si>
  <si>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</si>
  <si>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</si>
  <si>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</si>
  <si>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</si>
  <si>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</si>
  <si>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</si>
  <si>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</si>
  <si>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</si>
  <si>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</si>
  <si>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</si>
  <si>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</si>
  <si>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</si>
  <si>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</si>
  <si>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</si>
  <si>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</si>
  <si>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</si>
  <si>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</si>
  <si>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</si>
  <si>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</si>
  <si>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</si>
  <si>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</si>
  <si>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</si>
  <si>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</si>
  <si>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</si>
  <si>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</si>
  <si>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</si>
  <si>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</si>
  <si>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</si>
  <si>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</si>
  <si>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</si>
  <si>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</si>
  <si>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</si>
  <si>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</si>
  <si>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</si>
  <si>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</si>
  <si>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</si>
  <si>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</si>
  <si>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</si>
  <si>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</si>
  <si>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</si>
  <si>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</si>
  <si>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</si>
  <si>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</si>
  <si>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</si>
  <si>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</si>
  <si>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</si>
  <si>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</si>
  <si>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</si>
  <si>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</si>
  <si>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</si>
  <si>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</si>
  <si>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</si>
  <si>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</si>
  <si>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</si>
  <si>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</si>
  <si>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</si>
  <si>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</si>
  <si>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</si>
  <si>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</si>
  <si>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</si>
  <si>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</si>
  <si>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</si>
  <si>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</si>
  <si>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</si>
  <si>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</si>
  <si>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</si>
  <si>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</si>
  <si>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</si>
  <si>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</si>
  <si>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</si>
  <si>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</si>
  <si>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</si>
  <si>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</si>
  <si>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</si>
  <si>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</si>
  <si>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</si>
  <si>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</si>
  <si>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</si>
  <si>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</si>
  <si>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</si>
  <si>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</si>
  <si>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</si>
  <si>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</si>
  <si>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</si>
  <si>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</si>
  <si>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</si>
  <si>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</si>
  <si>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</si>
  <si>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</si>
  <si>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</si>
  <si>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</si>
  <si>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</si>
  <si>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</si>
  <si>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</si>
  <si>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</si>
  <si>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</si>
  <si>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</si>
  <si>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</si>
  <si>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</si>
  <si>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</si>
  <si>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</si>
  <si>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</si>
  <si>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</si>
  <si>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</si>
  <si>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</si>
  <si>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</si>
  <si>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</si>
  <si>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</si>
  <si>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</si>
  <si>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</si>
  <si>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</si>
  <si>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</si>
  <si>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</si>
  <si>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</si>
  <si>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</si>
  <si>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</si>
  <si>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</si>
  <si>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</si>
  <si>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</si>
  <si>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</si>
  <si>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</si>
  <si>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</si>
  <si>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</si>
  <si>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</si>
  <si>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</si>
  <si>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</si>
  <si>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</si>
  <si>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</si>
  <si>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</si>
  <si>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</si>
  <si>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</si>
  <si>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</si>
  <si>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</si>
  <si>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</si>
  <si>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</si>
  <si>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</si>
  <si>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</si>
  <si>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</si>
  <si>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</si>
  <si>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</si>
  <si>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</si>
  <si>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</si>
  <si>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</si>
  <si>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</si>
  <si>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</si>
  <si>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</si>
  <si>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</si>
  <si>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</si>
  <si>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</si>
  <si>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</si>
  <si>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</si>
  <si>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</si>
  <si>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</si>
  <si>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</si>
  <si>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</si>
  <si>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</si>
  <si>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</si>
  <si>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</si>
  <si>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</si>
  <si>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</si>
  <si>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</si>
  <si>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</si>
  <si>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</si>
  <si>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</si>
  <si>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</si>
  <si>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</si>
  <si>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</si>
  <si>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</si>
  <si>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</si>
  <si>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</si>
  <si>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</si>
  <si>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</si>
  <si>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</si>
  <si>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</si>
  <si>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</si>
  <si>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</si>
  <si>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</si>
  <si>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</si>
  <si>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</si>
  <si>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</si>
  <si>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</si>
  <si>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</si>
  <si>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</si>
  <si>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</si>
  <si>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</si>
  <si>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</si>
  <si>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</si>
  <si>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</si>
  <si>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</si>
  <si>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</si>
  <si>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</si>
  <si>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</si>
  <si>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</si>
  <si>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</si>
  <si>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</si>
  <si>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</si>
  <si>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</si>
  <si>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</si>
  <si>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</si>
  <si>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</si>
  <si>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</si>
  <si>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</si>
  <si>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</si>
  <si>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</si>
  <si>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</si>
  <si>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</si>
  <si>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</si>
  <si>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</si>
  <si>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</si>
  <si>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</si>
  <si>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</si>
  <si>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</si>
  <si>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</si>
  <si>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</si>
  <si>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</si>
  <si>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</si>
  <si>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</si>
  <si>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</si>
  <si>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</si>
  <si>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</si>
  <si>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</si>
  <si>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</si>
  <si>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</si>
  <si>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</si>
  <si>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</si>
  <si>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</si>
  <si>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</si>
  <si>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</si>
  <si>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</si>
  <si>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</si>
  <si>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</si>
  <si>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</si>
  <si>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</si>
  <si>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</si>
  <si>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</si>
  <si>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</si>
  <si>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</si>
  <si>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</si>
  <si>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</si>
  <si>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</si>
  <si>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</si>
  <si>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</si>
  <si>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</si>
  <si>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</si>
  <si>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</si>
  <si>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</si>
  <si>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</si>
  <si>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</si>
  <si>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</si>
  <si>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</si>
  <si>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</si>
  <si>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</si>
  <si>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</si>
  <si>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</si>
  <si>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</si>
  <si>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</si>
  <si>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</si>
  <si>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</si>
  <si>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</si>
  <si>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</si>
  <si>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</si>
  <si>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</si>
  <si>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</si>
  <si>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</si>
  <si>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</si>
  <si>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</si>
  <si>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</si>
  <si>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</si>
  <si>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</si>
  <si>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</si>
  <si>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</si>
  <si>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</si>
  <si>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</si>
  <si>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</si>
  <si>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</si>
  <si>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</si>
  <si>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</si>
  <si>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</si>
  <si>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</si>
  <si>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</si>
  <si>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</si>
  <si>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</si>
  <si>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</si>
  <si>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</si>
  <si>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</si>
  <si>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</si>
  <si>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</si>
  <si>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</si>
  <si>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</si>
  <si>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</si>
  <si>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</si>
  <si>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</si>
  <si>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</si>
  <si>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</si>
  <si>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</si>
  <si>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</si>
  <si>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</si>
  <si>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</si>
  <si>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</si>
  <si>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</si>
  <si>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</si>
  <si>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</si>
  <si>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</si>
  <si>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</si>
  <si>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</si>
  <si>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</si>
  <si>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</si>
  <si>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</si>
  <si>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</si>
  <si>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</si>
  <si>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</si>
  <si>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</si>
  <si>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</si>
  <si>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</si>
  <si>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</si>
  <si>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</si>
  <si>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</si>
  <si>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</si>
  <si>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</si>
  <si>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</si>
  <si>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</si>
  <si>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</si>
  <si>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</si>
  <si>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</si>
  <si>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</si>
  <si>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</si>
  <si>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</si>
  <si>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</si>
  <si>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</si>
  <si>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</si>
  <si>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</si>
  <si>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</si>
  <si>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</si>
  <si>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</si>
  <si>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</si>
  <si>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</si>
  <si>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</si>
  <si>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</si>
  <si>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</si>
  <si>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</si>
  <si>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</si>
  <si>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</si>
  <si>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</si>
  <si>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</si>
  <si>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</si>
  <si>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</si>
  <si>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</si>
  <si>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</si>
  <si>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</si>
  <si>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</si>
  <si>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</si>
  <si>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</si>
  <si>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</si>
  <si>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</si>
  <si>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</si>
  <si>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</si>
  <si>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</si>
  <si>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</si>
  <si>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</si>
  <si>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</si>
  <si>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</si>
  <si>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</si>
  <si>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</si>
  <si>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</si>
  <si>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</si>
  <si>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</si>
  <si>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</si>
  <si>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</si>
  <si>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</si>
  <si>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</si>
  <si>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</si>
  <si>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</si>
  <si>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</si>
  <si>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</si>
  <si>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</si>
  <si>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</si>
  <si>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</si>
  <si>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</si>
  <si>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</si>
  <si>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</si>
  <si>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</si>
  <si>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</si>
  <si>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</si>
  <si>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</si>
  <si>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</si>
  <si>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</si>
  <si>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</si>
  <si>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</si>
  <si>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</si>
  <si>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</si>
  <si>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</si>
  <si>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</si>
  <si>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</si>
  <si>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</si>
  <si>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</si>
  <si>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</si>
  <si>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</si>
  <si>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</si>
  <si>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</si>
  <si>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</si>
  <si>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</si>
  <si>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</si>
  <si>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</si>
  <si>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</si>
  <si>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</si>
  <si>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</si>
  <si>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</si>
  <si>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</si>
  <si>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</si>
  <si>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</si>
  <si>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</si>
  <si>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</si>
  <si>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</si>
  <si>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</si>
  <si>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</si>
  <si>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</si>
  <si>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</si>
  <si>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</si>
  <si>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</si>
  <si>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</si>
  <si>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</si>
  <si>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</si>
  <si>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</si>
  <si>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</si>
  <si>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</si>
  <si>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</si>
  <si>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</si>
  <si>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</si>
  <si>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</si>
  <si>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</si>
  <si>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</si>
  <si>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</si>
  <si>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</si>
  <si>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</si>
  <si>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</si>
  <si>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</si>
  <si>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</si>
  <si>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</si>
  <si>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</si>
  <si>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</si>
  <si>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</si>
  <si>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</si>
  <si>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</si>
  <si>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</si>
  <si>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</si>
  <si>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</si>
  <si>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</si>
  <si>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</si>
  <si>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</si>
  <si>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</si>
  <si>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</si>
  <si>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</si>
  <si>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</si>
  <si>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</si>
  <si>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</si>
  <si>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</si>
  <si>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</si>
  <si>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</si>
  <si>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</si>
  <si>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</si>
  <si>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</si>
  <si>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</si>
  <si>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</si>
  <si>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</si>
  <si>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</si>
  <si>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</si>
  <si>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</si>
  <si>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</si>
  <si>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</si>
  <si>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</si>
  <si>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</si>
  <si>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</si>
  <si>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</si>
  <si>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</si>
  <si>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</si>
  <si>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</si>
  <si>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</si>
  <si>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</si>
  <si>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</si>
  <si>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</si>
  <si>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</si>
  <si>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</si>
  <si>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</si>
  <si>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</si>
  <si>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</si>
  <si>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</si>
  <si>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</si>
  <si>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</si>
  <si>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</si>
  <si>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</si>
  <si>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</si>
  <si>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</si>
  <si>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</si>
  <si>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</si>
  <si>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</si>
  <si>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</si>
  <si>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</si>
  <si>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</si>
  <si>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</si>
  <si>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</si>
  <si>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</si>
  <si>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</si>
  <si>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</si>
  <si>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</si>
  <si>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</si>
  <si>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</si>
  <si>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</si>
  <si>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</si>
  <si>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</si>
  <si>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</si>
  <si>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</si>
  <si>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</si>
  <si>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</si>
  <si>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</si>
  <si>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</si>
  <si>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</si>
  <si>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</si>
  <si>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</si>
  <si>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</si>
  <si>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</si>
  <si>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</si>
  <si>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</si>
  <si>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</si>
  <si>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</si>
  <si>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</si>
  <si>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</si>
  <si>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</si>
  <si>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</si>
  <si>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</si>
  <si>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</si>
  <si>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</si>
  <si>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</si>
  <si>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</si>
  <si>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</si>
  <si>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</si>
  <si>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</si>
  <si>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</si>
  <si>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</si>
  <si>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</si>
  <si>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</si>
  <si>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</si>
  <si>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</si>
  <si>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</si>
  <si>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</si>
  <si>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</si>
  <si>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</si>
  <si>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</si>
  <si>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</si>
  <si>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</si>
  <si>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</si>
  <si>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</si>
  <si>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</si>
  <si>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</si>
  <si>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</si>
  <si>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</si>
  <si>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</si>
  <si>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</si>
  <si>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</si>
  <si>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</si>
  <si>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</si>
  <si>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</si>
  <si>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</si>
  <si>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</si>
  <si>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</si>
  <si>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</si>
  <si>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</si>
  <si>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</si>
  <si>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</si>
  <si>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</si>
  <si>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</si>
  <si>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</si>
  <si>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</si>
  <si>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</si>
  <si>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</si>
  <si>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</si>
  <si>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</si>
  <si>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</si>
  <si>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</si>
  <si>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</si>
  <si>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</si>
  <si>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</si>
  <si>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</si>
  <si>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</si>
  <si>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</si>
  <si>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</si>
  <si>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</si>
  <si>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</si>
  <si>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</si>
  <si>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</si>
  <si>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</si>
  <si>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</si>
  <si>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</si>
  <si>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</si>
  <si>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</si>
  <si>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</si>
  <si>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</si>
  <si>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</si>
  <si>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</si>
  <si>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</si>
  <si>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</si>
  <si>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</si>
  <si>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</si>
  <si>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</si>
  <si>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</si>
  <si>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</si>
  <si>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</si>
  <si>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</si>
  <si>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</si>
  <si>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</si>
  <si>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</si>
  <si>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</si>
  <si>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</si>
  <si>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</si>
  <si>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</si>
  <si>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</si>
  <si>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</si>
  <si>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</si>
  <si>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</si>
  <si>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</si>
  <si>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</si>
  <si>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</si>
  <si>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</si>
  <si>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</si>
  <si>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</si>
  <si>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</si>
  <si>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</si>
  <si>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</si>
  <si>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</si>
  <si>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</si>
  <si>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</si>
  <si>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</si>
  <si>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</si>
  <si>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</si>
  <si>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</si>
  <si>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</si>
  <si>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</si>
  <si>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</si>
  <si>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</si>
  <si>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</si>
  <si>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</si>
  <si>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</si>
  <si>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</si>
  <si>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</si>
  <si>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</si>
  <si>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</si>
  <si>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</si>
  <si>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</si>
  <si>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</si>
  <si>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</si>
  <si>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</si>
  <si>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</si>
  <si>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</si>
  <si>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</si>
  <si>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</si>
  <si>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</si>
  <si>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</si>
  <si>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</si>
  <si>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</si>
  <si>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</si>
  <si>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</si>
  <si>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</si>
  <si>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</si>
  <si>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</si>
  <si>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</si>
  <si>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</si>
  <si>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</si>
  <si>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</si>
  <si>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</si>
  <si>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</si>
  <si>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</si>
  <si>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</si>
  <si>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</si>
  <si>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</si>
  <si>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</si>
  <si>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</si>
  <si>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</si>
  <si>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</si>
  <si>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</si>
  <si>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</si>
  <si>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</si>
  <si>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</si>
  <si>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</si>
  <si>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</si>
  <si>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</si>
  <si>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</si>
  <si>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</si>
  <si>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</si>
  <si>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</si>
  <si>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</si>
  <si>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</si>
  <si>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</si>
  <si>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</si>
  <si>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</si>
  <si>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</si>
  <si>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</si>
  <si>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</si>
  <si>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</si>
  <si>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</si>
  <si>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</si>
  <si>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</si>
  <si>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</si>
  <si>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</si>
  <si>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</si>
  <si>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</si>
  <si>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</si>
  <si>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</si>
  <si>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</si>
  <si>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</si>
  <si>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</si>
  <si>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</si>
  <si>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</si>
  <si>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</si>
  <si>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</si>
  <si>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</si>
  <si>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</si>
  <si>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</si>
  <si>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</si>
  <si>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</si>
  <si>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</si>
  <si>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</si>
  <si>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</si>
  <si>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</si>
  <si>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</si>
  <si>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</si>
  <si>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</si>
  <si>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</si>
  <si>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</si>
  <si>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</si>
  <si>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</si>
  <si>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</si>
  <si>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</si>
  <si>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</si>
  <si>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</si>
  <si>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</si>
  <si>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</si>
  <si>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</si>
  <si>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</si>
  <si>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</si>
  <si>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</si>
  <si>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</si>
  <si>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</si>
  <si>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</si>
  <si>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</si>
  <si>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</si>
  <si>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</si>
  <si>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</si>
  <si>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</si>
  <si>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</si>
  <si>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</si>
  <si>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</si>
  <si>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</si>
  <si>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</si>
  <si>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</si>
  <si>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</si>
  <si>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</si>
  <si>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</si>
  <si>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</si>
  <si>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</si>
  <si>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</si>
  <si>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</si>
  <si>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</si>
  <si>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</si>
  <si>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</si>
  <si>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</si>
  <si>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</si>
  <si>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</si>
  <si>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</si>
  <si>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</si>
  <si>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</si>
  <si>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</si>
  <si>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</si>
  <si>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</si>
  <si>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</si>
  <si>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</si>
  <si>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</si>
  <si>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</si>
  <si>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</si>
  <si>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</si>
  <si>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</si>
  <si>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</si>
  <si>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</si>
  <si>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</si>
  <si>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</si>
  <si>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</si>
  <si>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</si>
  <si>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</si>
  <si>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</si>
  <si>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</si>
  <si>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</si>
  <si>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</si>
  <si>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</si>
  <si>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</si>
  <si>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</si>
  <si>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</si>
  <si>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</si>
  <si>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</si>
  <si>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</si>
  <si>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</si>
  <si>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</si>
  <si>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</si>
  <si>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</si>
  <si>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</si>
  <si>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</si>
  <si>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</si>
  <si>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</si>
  <si>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</si>
  <si>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</si>
  <si>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</si>
  <si>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</si>
  <si>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</si>
  <si>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</si>
  <si>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</si>
  <si>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</si>
  <si>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</si>
  <si>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</si>
  <si>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</si>
  <si>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</si>
  <si>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</si>
  <si>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</si>
  <si>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</si>
  <si>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</si>
  <si>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</si>
  <si>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</si>
  <si>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</si>
  <si>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</si>
  <si>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</si>
  <si>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</si>
  <si>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</si>
  <si>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</si>
  <si>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</si>
  <si>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</si>
  <si>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</si>
  <si>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</si>
  <si>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</si>
  <si>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</si>
  <si>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</si>
  <si>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</si>
  <si>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</si>
  <si>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</si>
  <si>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</si>
  <si>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</si>
  <si>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</si>
  <si>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</si>
  <si>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</si>
  <si>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</si>
  <si>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</si>
  <si>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</si>
  <si>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</si>
  <si>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</si>
  <si>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</si>
  <si>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</si>
  <si>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</si>
  <si>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</si>
  <si>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</si>
  <si>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</si>
  <si>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</si>
  <si>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</si>
  <si>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</si>
  <si>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</si>
  <si>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</si>
  <si>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</si>
  <si>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</si>
  <si>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</si>
  <si>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</si>
  <si>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</si>
  <si>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</si>
  <si>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</si>
  <si>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</si>
  <si>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</si>
  <si>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</si>
  <si>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</si>
  <si>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</si>
  <si>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</si>
  <si>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</si>
  <si>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</si>
  <si>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</si>
  <si>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</si>
  <si>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</si>
  <si>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</si>
  <si>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</si>
  <si>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</si>
  <si>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</si>
  <si>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</si>
  <si>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</si>
  <si>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</si>
  <si>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</si>
  <si>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</si>
  <si>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</si>
  <si>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</si>
  <si>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</si>
  <si>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</si>
  <si>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</si>
  <si>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</si>
  <si>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</si>
  <si>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</si>
  <si>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</si>
  <si>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</si>
  <si>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</si>
  <si>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</si>
  <si>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</si>
  <si>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</si>
  <si>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</si>
  <si>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</si>
  <si>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</si>
  <si>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</si>
  <si>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</si>
  <si>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</si>
  <si>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</si>
  <si>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</si>
  <si>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</si>
  <si>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</si>
  <si>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</si>
  <si>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</si>
  <si>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</si>
  <si>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</si>
  <si>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</si>
  <si>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</si>
  <si>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</si>
  <si>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</si>
  <si>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</si>
  <si>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</si>
  <si>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</si>
  <si>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</si>
  <si>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</si>
  <si>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</si>
  <si>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</si>
  <si>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</si>
  <si>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</si>
  <si>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</si>
  <si>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</si>
  <si>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</si>
  <si>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</si>
  <si>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</si>
  <si>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</si>
  <si>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</si>
  <si>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</si>
  <si>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</si>
  <si>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</si>
  <si>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</si>
  <si>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</si>
  <si>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</si>
  <si>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</si>
  <si>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</si>
  <si>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</si>
  <si>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</si>
  <si>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</si>
  <si>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</si>
  <si>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</si>
  <si>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</si>
  <si>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</si>
  <si>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</si>
  <si>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</si>
  <si>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</si>
  <si>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</si>
  <si>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</si>
  <si>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</si>
  <si>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</si>
  <si>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</si>
  <si>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</si>
  <si>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</si>
  <si>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</si>
  <si>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</si>
  <si>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</si>
  <si>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</si>
  <si>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</si>
  <si>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</si>
  <si>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</si>
  <si>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</si>
  <si>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</si>
  <si>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</si>
  <si>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</si>
  <si>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</si>
  <si>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</si>
  <si>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</si>
  <si>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</si>
  <si>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</si>
  <si>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</si>
  <si>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</si>
  <si>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</si>
  <si>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</si>
  <si>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</si>
  <si>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</si>
  <si>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</si>
  <si>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</si>
  <si>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</si>
  <si>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</si>
  <si>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</si>
  <si>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</si>
  <si>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</si>
  <si>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</si>
  <si>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</si>
  <si>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</si>
  <si>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</si>
  <si>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</si>
  <si>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</si>
  <si>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</si>
  <si>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</si>
  <si>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</si>
  <si>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</si>
  <si>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</si>
  <si>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</si>
  <si>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</si>
  <si>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</si>
  <si>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</si>
  <si>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</si>
  <si>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</si>
  <si>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</si>
  <si>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</si>
  <si>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</si>
  <si>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</si>
  <si>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</si>
  <si>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</si>
  <si>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</si>
  <si>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</si>
  <si>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</si>
  <si>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</si>
  <si>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</si>
  <si>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</si>
  <si>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</si>
  <si>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</si>
  <si>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</si>
  <si>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</si>
  <si>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</si>
  <si>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</si>
  <si>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</si>
  <si>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</si>
  <si>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</si>
  <si>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</si>
  <si>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</si>
  <si>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</si>
  <si>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</si>
  <si>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</si>
  <si>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</si>
  <si>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</si>
  <si>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</si>
  <si>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</si>
  <si>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</si>
  <si>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</si>
  <si>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</si>
  <si>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</si>
  <si>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</si>
  <si>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</si>
  <si>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</si>
  <si>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</si>
  <si>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</si>
  <si>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</si>
  <si>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</si>
  <si>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</si>
  <si>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</si>
  <si>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</si>
  <si>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</si>
  <si>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</si>
  <si>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</si>
  <si>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</si>
  <si>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</si>
  <si>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</si>
  <si>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</si>
  <si>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</si>
  <si>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</si>
  <si>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</si>
  <si>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</si>
  <si>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</si>
  <si>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</si>
  <si>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</si>
  <si>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</si>
  <si>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</si>
  <si>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</si>
  <si>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</si>
  <si>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</si>
  <si>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</si>
  <si>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</si>
  <si>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</si>
  <si>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</si>
  <si>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</si>
  <si>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</si>
  <si>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</si>
  <si>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</si>
  <si>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</si>
  <si>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</si>
  <si>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</si>
  <si>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</si>
  <si>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</si>
  <si>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</si>
  <si>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</si>
  <si>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</si>
  <si>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</si>
  <si>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</si>
  <si>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</si>
  <si>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</si>
  <si>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</si>
  <si>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</si>
  <si>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</si>
  <si>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</si>
  <si>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</si>
  <si>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</si>
  <si>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</si>
  <si>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</si>
  <si>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</si>
  <si>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</si>
  <si>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</si>
  <si>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</si>
  <si>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</si>
  <si>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</si>
  <si>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</si>
  <si>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</si>
  <si>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</si>
  <si>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</si>
  <si>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</si>
  <si>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</si>
  <si>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</si>
  <si>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</si>
  <si>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</si>
  <si>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</si>
  <si>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</si>
  <si>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</si>
  <si>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</si>
  <si>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</si>
  <si>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</si>
  <si>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</si>
  <si>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</si>
  <si>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</si>
  <si>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</si>
  <si>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</si>
  <si>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</si>
  <si>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</si>
  <si>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</si>
  <si>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</si>
  <si>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</si>
  <si>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</si>
  <si>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</si>
  <si>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</si>
  <si>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</si>
  <si>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</si>
  <si>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</si>
  <si>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</si>
  <si>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</si>
  <si>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</si>
  <si>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</si>
  <si>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</si>
  <si>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</si>
  <si>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</si>
  <si>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</si>
  <si>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</si>
  <si>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</si>
  <si>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</si>
  <si>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</si>
  <si>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</si>
  <si>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</si>
  <si>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</si>
  <si>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</si>
  <si>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</si>
  <si>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</si>
  <si>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</si>
  <si>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</si>
  <si>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</si>
  <si>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</si>
  <si>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</si>
  <si>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</si>
  <si>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</si>
  <si>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</si>
  <si>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</si>
  <si>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</si>
  <si>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</si>
  <si>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</si>
  <si>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</si>
  <si>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</si>
  <si>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</si>
  <si>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</si>
  <si>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</si>
  <si>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</si>
  <si>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</si>
  <si>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</si>
  <si>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</si>
  <si>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</si>
  <si>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</si>
  <si>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</si>
  <si>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</si>
  <si>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</si>
  <si>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</si>
  <si>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</si>
  <si>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</si>
  <si>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</si>
  <si>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</si>
  <si>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</si>
  <si>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</si>
  <si>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</si>
  <si>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</si>
  <si>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</si>
  <si>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</si>
  <si>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</si>
  <si>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</si>
  <si>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</si>
  <si>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</si>
  <si>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</si>
  <si>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</si>
  <si>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</si>
  <si>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</si>
  <si>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</si>
  <si>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</si>
  <si>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</si>
  <si>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</si>
  <si>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</si>
  <si>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</si>
  <si>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</si>
  <si>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</si>
  <si>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</si>
  <si>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</si>
  <si>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</si>
  <si>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</si>
  <si>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</si>
  <si>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</si>
  <si>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</si>
  <si>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</si>
  <si>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</si>
  <si>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</si>
  <si>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</si>
  <si>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</si>
  <si>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</si>
  <si>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</si>
  <si>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</si>
  <si>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</si>
  <si>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</si>
  <si>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</si>
  <si>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</si>
  <si>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</si>
  <si>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</si>
  <si>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</si>
  <si>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</si>
  <si>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</si>
  <si>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</si>
  <si>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</si>
  <si>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</si>
  <si>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</si>
  <si>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</si>
  <si>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</si>
  <si>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</si>
  <si>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</si>
  <si>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</si>
  <si>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</si>
  <si>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</si>
  <si>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</si>
  <si>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</si>
  <si>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</si>
  <si>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</si>
  <si>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</si>
  <si>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</si>
  <si>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</si>
  <si>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</si>
  <si>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</si>
  <si>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</si>
  <si>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</si>
  <si>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</si>
  <si>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</si>
  <si>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</si>
  <si>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</si>
  <si>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</si>
  <si>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</si>
  <si>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</si>
  <si>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</si>
  <si>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</si>
  <si>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</si>
  <si>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</si>
  <si>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</si>
  <si>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</si>
  <si>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</si>
  <si>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</si>
  <si>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</si>
  <si>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</si>
  <si>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</si>
  <si>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</si>
  <si>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</si>
  <si>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</si>
  <si>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</si>
  <si>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</si>
  <si>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</si>
  <si>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</si>
  <si>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</si>
  <si>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</si>
  <si>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</si>
  <si>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</si>
  <si>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</si>
  <si>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</si>
  <si>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</si>
  <si>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</si>
  <si>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</si>
  <si>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</si>
  <si>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</si>
  <si>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</si>
  <si>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</si>
  <si>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</si>
  <si>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</si>
  <si>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</si>
  <si>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</si>
  <si>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</si>
  <si>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</si>
  <si>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</si>
  <si>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</si>
  <si>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</si>
  <si>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</si>
  <si>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</si>
  <si>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</si>
  <si>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</si>
  <si>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</si>
  <si>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</si>
  <si>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</si>
  <si>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</si>
  <si>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</si>
  <si>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</si>
  <si>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</si>
  <si>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</si>
  <si>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</si>
  <si>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</si>
  <si>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</si>
  <si>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</si>
  <si>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</si>
  <si>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</si>
  <si>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</si>
  <si>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</si>
  <si>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</si>
  <si>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</si>
  <si>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</si>
  <si>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</si>
  <si>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</si>
  <si>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</si>
  <si>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</si>
  <si>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</si>
  <si>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</si>
  <si>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</si>
  <si>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</si>
  <si>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</si>
  <si>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</si>
  <si>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</si>
  <si>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</si>
  <si>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</si>
  <si>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</si>
  <si>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</si>
  <si>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</si>
  <si>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</si>
  <si>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</si>
  <si>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</si>
  <si>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</si>
  <si>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</si>
  <si>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</si>
  <si>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</si>
  <si>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</si>
  <si>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</si>
  <si>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</si>
  <si>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</si>
  <si>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</si>
  <si>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</si>
  <si>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</si>
  <si>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</si>
  <si>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</si>
  <si>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</si>
  <si>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</si>
  <si>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</si>
  <si>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</si>
  <si>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</si>
  <si>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</si>
  <si>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</si>
  <si>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</si>
  <si>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</si>
  <si>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</si>
  <si>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</si>
  <si>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</si>
  <si>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</si>
  <si>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</si>
  <si>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</si>
  <si>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</si>
  <si>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</si>
  <si>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</si>
  <si>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</si>
  <si>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</si>
  <si>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</si>
  <si>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</si>
  <si>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</si>
  <si>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</si>
  <si>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</si>
  <si>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</si>
  <si>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</si>
  <si>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</si>
  <si>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</si>
  <si>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</si>
  <si>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</si>
  <si>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</si>
  <si>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</si>
  <si>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</si>
  <si>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</si>
  <si>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</si>
  <si>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</si>
  <si>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</si>
  <si>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</si>
  <si>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</si>
  <si>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</si>
  <si>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</si>
  <si>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</si>
  <si>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</si>
  <si>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</si>
  <si>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</si>
  <si>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</si>
  <si>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</si>
  <si>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</si>
  <si>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</si>
  <si>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</si>
  <si>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</si>
  <si>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</si>
  <si>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</si>
  <si>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</si>
  <si>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</si>
  <si>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</si>
  <si>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</si>
  <si>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</si>
  <si>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</si>
  <si>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</si>
  <si>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</si>
  <si>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</si>
  <si>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</si>
  <si>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</si>
  <si>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</si>
  <si>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</si>
  <si>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</si>
  <si>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</si>
  <si>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</si>
  <si>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</si>
  <si>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</si>
  <si>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</si>
  <si>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</si>
  <si>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</si>
  <si>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</si>
  <si>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</si>
  <si>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</si>
  <si>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</si>
  <si>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</si>
  <si>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</si>
  <si>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</si>
  <si>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</si>
  <si>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</si>
  <si>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</si>
  <si>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</si>
  <si>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</si>
  <si>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</si>
  <si>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</si>
  <si>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</si>
  <si>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</si>
  <si>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</si>
  <si>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</si>
  <si>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</si>
  <si>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</si>
  <si>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</si>
  <si>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</si>
  <si>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</si>
  <si>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</si>
  <si>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</si>
  <si>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</si>
  <si>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</si>
  <si>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</si>
  <si>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</si>
  <si>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</si>
  <si>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</si>
  <si>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</si>
  <si>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</si>
  <si>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</si>
  <si>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</si>
  <si>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</si>
  <si>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</si>
  <si>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</si>
  <si>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</si>
  <si>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</si>
  <si>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</si>
  <si>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</si>
  <si>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</si>
  <si>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</si>
  <si>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</si>
  <si>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</si>
  <si>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</si>
  <si>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</si>
  <si>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</si>
  <si>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</si>
  <si>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</si>
  <si>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</si>
  <si>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</si>
  <si>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</si>
  <si>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</si>
  <si>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</si>
  <si>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</si>
  <si>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</si>
  <si>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</si>
  <si>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</si>
  <si>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</si>
  <si>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</si>
  <si>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</si>
  <si>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</si>
  <si>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</si>
  <si>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</si>
  <si>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</si>
  <si>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</si>
  <si>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</si>
  <si>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</si>
  <si>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</si>
  <si>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</si>
  <si>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</si>
  <si>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</si>
  <si>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</si>
  <si>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</si>
  <si>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</si>
  <si>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</si>
  <si>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</si>
  <si>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</si>
  <si>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</si>
  <si>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</si>
  <si>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</si>
  <si>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</si>
  <si>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</si>
  <si>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</si>
  <si>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</si>
  <si>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</si>
  <si>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</si>
  <si>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</si>
  <si>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</si>
  <si>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</si>
  <si>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</si>
  <si>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</si>
  <si>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</si>
  <si>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</si>
  <si>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</si>
  <si>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</si>
  <si>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</si>
  <si>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</si>
  <si>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</si>
  <si>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</si>
  <si>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</si>
  <si>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</si>
  <si>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</si>
  <si>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</si>
  <si>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</si>
  <si>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</si>
  <si>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</si>
  <si>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</si>
  <si>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</si>
  <si>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</si>
  <si>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</si>
  <si>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</si>
  <si>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</si>
  <si>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</si>
  <si>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</si>
  <si>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</si>
  <si>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</si>
  <si>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</si>
  <si>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</si>
  <si>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</si>
  <si>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</si>
  <si>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</si>
  <si>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</si>
  <si>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</si>
  <si>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</si>
  <si>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</si>
  <si>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</si>
  <si>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</si>
  <si>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</si>
  <si>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</si>
  <si>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</si>
  <si>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</si>
  <si>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</si>
  <si>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</si>
  <si>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</si>
  <si>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</si>
  <si>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</si>
  <si>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</si>
  <si>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</si>
  <si>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</si>
  <si>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</si>
  <si>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</si>
  <si>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</si>
  <si>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</si>
  <si>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</si>
  <si>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</si>
  <si>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</si>
  <si>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</si>
  <si>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</si>
  <si>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</si>
  <si>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</si>
  <si>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</si>
  <si>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</si>
  <si>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</si>
  <si>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</si>
  <si>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</si>
  <si>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</si>
  <si>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</si>
  <si>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</si>
  <si>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</si>
  <si>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</si>
  <si>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</si>
  <si>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</si>
  <si>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</si>
  <si>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</si>
  <si>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</si>
  <si>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</si>
  <si>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</si>
  <si>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</si>
  <si>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</si>
  <si>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</si>
  <si>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</si>
  <si>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</si>
  <si>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</si>
  <si>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</si>
  <si>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</si>
  <si>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</si>
  <si>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ET-SI</t>
  </si>
  <si>
    <t>Sīdama</t>
  </si>
  <si>
    <t>ETSīdama</t>
  </si>
  <si>
    <t>Sidama</t>
  </si>
  <si>
    <t>ETSidama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</si>
  <si>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</si>
  <si>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</si>
  <si>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</si>
  <si>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</si>
  <si>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</si>
  <si>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</si>
  <si>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</si>
  <si>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</si>
  <si>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</si>
  <si>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</si>
  <si>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ET-SW</t>
  </si>
  <si>
    <t>YeDebub M‘irab Ītyop’iya Hizboch</t>
  </si>
  <si>
    <t>ETYeDebub M‘irab Ītyop’iya Hizboch</t>
  </si>
  <si>
    <t>Southwest Ethiopia Peoples</t>
  </si>
  <si>
    <t>ETSouthwest Ethiopia Peoples</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</si>
  <si>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</si>
  <si>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</si>
  <si>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</si>
  <si>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</si>
  <si>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</si>
  <si>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</si>
  <si>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</si>
  <si>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</si>
  <si>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</si>
  <si>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</si>
  <si>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</si>
  <si>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</si>
  <si>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</si>
  <si>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</si>
  <si>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</si>
  <si>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</si>
  <si>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</si>
  <si>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</si>
  <si>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</si>
  <si>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</si>
  <si>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</si>
  <si>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</si>
  <si>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</si>
  <si>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</si>
  <si>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</si>
  <si>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</si>
  <si>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</si>
  <si>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</si>
  <si>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</si>
  <si>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</si>
  <si>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</si>
  <si>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</si>
  <si>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</si>
  <si>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</si>
  <si>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</si>
  <si>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</si>
  <si>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</si>
  <si>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</si>
  <si>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</si>
  <si>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</si>
  <si>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</si>
  <si>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</si>
  <si>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</si>
  <si>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</si>
  <si>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</si>
  <si>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</si>
  <si>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</si>
  <si>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</si>
  <si>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</si>
  <si>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</si>
  <si>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</si>
  <si>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</si>
  <si>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</si>
  <si>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</si>
  <si>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</si>
  <si>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</si>
  <si>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</si>
  <si>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</si>
  <si>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</si>
  <si>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</si>
  <si>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</si>
  <si>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</si>
  <si>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</si>
  <si>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</si>
  <si>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</si>
  <si>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</si>
  <si>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</si>
  <si>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</si>
  <si>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</si>
  <si>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</si>
  <si>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</si>
  <si>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</si>
  <si>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</si>
  <si>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</si>
  <si>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</si>
  <si>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</si>
  <si>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</si>
  <si>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</si>
  <si>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</si>
  <si>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</si>
  <si>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</si>
  <si>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</si>
  <si>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</si>
  <si>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</si>
  <si>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</si>
  <si>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</si>
  <si>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</si>
  <si>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</si>
  <si>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</si>
  <si>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</si>
  <si>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</si>
  <si>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</si>
  <si>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</si>
  <si>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</si>
  <si>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</si>
  <si>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</si>
  <si>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</si>
  <si>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</si>
  <si>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</si>
  <si>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</si>
  <si>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</si>
  <si>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</si>
  <si>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</si>
  <si>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</si>
  <si>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</si>
  <si>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</si>
  <si>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</si>
  <si>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</si>
  <si>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</si>
  <si>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</si>
  <si>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</si>
  <si>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</si>
  <si>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</si>
  <si>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</si>
  <si>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</si>
  <si>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</si>
  <si>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</si>
  <si>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</si>
  <si>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</si>
  <si>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</si>
  <si>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</si>
  <si>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</si>
  <si>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</si>
  <si>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</si>
  <si>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</si>
  <si>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</si>
  <si>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</si>
  <si>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</si>
  <si>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</si>
  <si>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</si>
  <si>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</si>
  <si>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</si>
  <si>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</si>
  <si>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</si>
  <si>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</si>
  <si>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</si>
  <si>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</si>
  <si>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</si>
  <si>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</si>
  <si>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</si>
  <si>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</si>
  <si>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</si>
  <si>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</si>
  <si>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</si>
  <si>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</si>
  <si>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</si>
  <si>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</si>
  <si>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</si>
  <si>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</si>
  <si>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</si>
  <si>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</si>
  <si>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</si>
  <si>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</si>
  <si>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</si>
  <si>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</si>
  <si>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</si>
  <si>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</si>
  <si>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</si>
  <si>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</si>
  <si>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</si>
  <si>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</si>
  <si>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</si>
  <si>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</si>
  <si>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</si>
  <si>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</si>
  <si>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</si>
  <si>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</si>
  <si>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</si>
  <si>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</si>
  <si>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</si>
  <si>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</si>
  <si>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</si>
  <si>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</si>
  <si>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</si>
  <si>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</si>
  <si>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</si>
  <si>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</si>
  <si>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</si>
  <si>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</si>
  <si>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</si>
  <si>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</si>
  <si>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</si>
  <si>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</si>
  <si>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</si>
  <si>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</si>
  <si>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</si>
  <si>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</si>
  <si>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</si>
  <si>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</si>
  <si>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</si>
  <si>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</si>
  <si>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</si>
  <si>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</si>
  <si>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</si>
  <si>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</si>
  <si>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</si>
  <si>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</si>
  <si>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</si>
  <si>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</si>
  <si>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</si>
  <si>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</si>
  <si>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</si>
  <si>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</si>
  <si>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</si>
  <si>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</si>
  <si>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</si>
  <si>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</si>
  <si>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</si>
  <si>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</si>
  <si>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</si>
  <si>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</si>
  <si>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FR-69M</t>
  </si>
  <si>
    <t>Métropole de Lyon</t>
  </si>
  <si>
    <t>FRMétropole de Lyon</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</si>
  <si>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</si>
  <si>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</si>
  <si>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</si>
  <si>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</si>
  <si>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</si>
  <si>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</si>
  <si>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</si>
  <si>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</si>
  <si>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</si>
  <si>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</si>
  <si>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</si>
  <si>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</si>
  <si>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</si>
  <si>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</si>
  <si>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</si>
  <si>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</si>
  <si>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</si>
  <si>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</si>
  <si>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</si>
  <si>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</si>
  <si>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</si>
  <si>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</si>
  <si>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</si>
  <si>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</si>
  <si>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</si>
  <si>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</si>
  <si>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</si>
  <si>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</si>
  <si>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</si>
  <si>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</si>
  <si>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</si>
  <si>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</si>
  <si>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</si>
  <si>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</si>
  <si>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</si>
  <si>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</si>
  <si>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</si>
  <si>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</si>
  <si>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</si>
  <si>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</si>
  <si>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</si>
  <si>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</si>
  <si>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</si>
  <si>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</si>
  <si>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</si>
  <si>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</si>
  <si>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</si>
  <si>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</si>
  <si>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</si>
  <si>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</si>
  <si>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</si>
  <si>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</si>
  <si>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</si>
  <si>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</si>
  <si>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</si>
  <si>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</si>
  <si>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</si>
  <si>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</si>
  <si>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</si>
  <si>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</si>
  <si>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</si>
  <si>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</si>
  <si>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</si>
  <si>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</si>
  <si>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</si>
  <si>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</si>
  <si>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</si>
  <si>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</si>
  <si>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</si>
  <si>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</si>
  <si>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</si>
  <si>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</si>
  <si>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</si>
  <si>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</si>
  <si>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</si>
  <si>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</si>
  <si>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</si>
  <si>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</si>
  <si>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</si>
  <si>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</si>
  <si>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</si>
  <si>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</si>
  <si>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</si>
  <si>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</si>
  <si>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</si>
  <si>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</si>
  <si>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FR-88</t>
  </si>
  <si>
    <t>Vosges</t>
  </si>
  <si>
    <t>FRVosges</t>
  </si>
  <si>
    <t>FR-6AE</t>
  </si>
  <si>
    <t>Alsace</t>
  </si>
  <si>
    <t>FRAlsace</t>
  </si>
  <si>
    <t>FR-67</t>
  </si>
  <si>
    <t>Bas-Rhin</t>
  </si>
  <si>
    <t>FRBas-Rhin</t>
  </si>
  <si>
    <t>FR-68</t>
  </si>
  <si>
    <t>Haut-Rhin</t>
  </si>
  <si>
    <t>FRHaut-Rhin</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</si>
  <si>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</si>
  <si>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</si>
  <si>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</si>
  <si>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</si>
  <si>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</si>
  <si>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</si>
  <si>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</si>
  <si>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</si>
  <si>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</si>
  <si>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</si>
  <si>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</si>
  <si>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</si>
  <si>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</si>
  <si>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</si>
  <si>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</si>
  <si>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</si>
  <si>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</si>
  <si>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</si>
  <si>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</si>
  <si>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</si>
  <si>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</si>
  <si>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</si>
  <si>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</si>
  <si>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</si>
  <si>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</si>
  <si>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</si>
  <si>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</si>
  <si>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</si>
  <si>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</si>
  <si>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</si>
  <si>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</si>
  <si>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</si>
  <si>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</si>
  <si>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</si>
  <si>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</si>
  <si>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</si>
  <si>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</si>
  <si>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</si>
  <si>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</si>
  <si>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</si>
  <si>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</si>
  <si>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FR-75C</t>
  </si>
  <si>
    <t>Paris</t>
  </si>
  <si>
    <t>FRParis</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</si>
  <si>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</si>
  <si>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</si>
  <si>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</si>
  <si>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</si>
  <si>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</si>
  <si>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</si>
  <si>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</si>
  <si>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</si>
  <si>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</si>
  <si>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</si>
  <si>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</si>
  <si>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</si>
  <si>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</si>
  <si>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</si>
  <si>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</si>
  <si>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</si>
  <si>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</si>
  <si>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</si>
  <si>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</si>
  <si>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</si>
  <si>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</si>
  <si>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</si>
  <si>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</si>
  <si>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</si>
  <si>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</si>
  <si>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</si>
  <si>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</si>
  <si>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</si>
  <si>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</si>
  <si>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</si>
  <si>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</si>
  <si>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</si>
  <si>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</si>
  <si>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</si>
  <si>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</si>
  <si>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</si>
  <si>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</si>
  <si>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</si>
  <si>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</si>
  <si>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</si>
  <si>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</si>
  <si>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</si>
  <si>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</si>
  <si>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</si>
  <si>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</si>
  <si>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</si>
  <si>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</si>
  <si>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</si>
  <si>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</si>
  <si>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</si>
  <si>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</si>
  <si>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</si>
  <si>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</si>
  <si>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</si>
  <si>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</si>
  <si>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</si>
  <si>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</si>
  <si>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</si>
  <si>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</si>
  <si>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</si>
  <si>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</si>
  <si>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</si>
  <si>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</si>
  <si>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</si>
  <si>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</si>
  <si>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</si>
  <si>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</si>
  <si>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</si>
  <si>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</si>
  <si>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</si>
  <si>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</si>
  <si>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</si>
  <si>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</si>
  <si>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</si>
  <si>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</si>
  <si>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</si>
  <si>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</si>
  <si>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</si>
  <si>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</si>
  <si>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</si>
  <si>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</si>
  <si>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</si>
  <si>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</si>
  <si>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</si>
  <si>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</si>
  <si>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</si>
  <si>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</si>
  <si>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</si>
  <si>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</si>
  <si>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</si>
  <si>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</si>
  <si>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</si>
  <si>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</si>
  <si>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</si>
  <si>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</si>
  <si>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</si>
  <si>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</si>
  <si>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</si>
  <si>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</si>
  <si>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</si>
  <si>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</si>
  <si>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</si>
  <si>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</si>
  <si>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</si>
  <si>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</si>
  <si>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</si>
  <si>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</si>
  <si>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</si>
  <si>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</si>
  <si>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</si>
  <si>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</si>
  <si>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</si>
  <si>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</si>
  <si>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</si>
  <si>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</si>
  <si>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</si>
  <si>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</si>
  <si>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</si>
  <si>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</si>
  <si>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</si>
  <si>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</si>
  <si>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</si>
  <si>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</si>
  <si>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</si>
  <si>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</si>
  <si>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</si>
  <si>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</si>
  <si>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</si>
  <si>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</si>
  <si>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</si>
  <si>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</si>
  <si>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</si>
  <si>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</si>
  <si>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</si>
  <si>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</si>
  <si>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</si>
  <si>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</si>
  <si>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</si>
  <si>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</si>
  <si>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</si>
  <si>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</si>
  <si>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</si>
  <si>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</si>
  <si>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</si>
  <si>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FR-MF</t>
  </si>
  <si>
    <t>Saint-Martin (see also separate country code entry under MF)</t>
  </si>
  <si>
    <t>FRSaint-Martin (see also separate country code entry under MF)</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</si>
  <si>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</si>
  <si>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</si>
  <si>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</si>
  <si>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</si>
  <si>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</si>
  <si>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</si>
  <si>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FR-WF</t>
  </si>
  <si>
    <t>Wallis-et-Futuna (see also separate country code entry under WF)</t>
  </si>
  <si>
    <t>FRWallis-et-Futuna (see also separate country code entry under WF)</t>
  </si>
  <si>
    <t>FR-20R</t>
  </si>
  <si>
    <t>Corse</t>
  </si>
  <si>
    <t>FRCorse</t>
  </si>
  <si>
    <t>FR-2A</t>
  </si>
  <si>
    <t>Corse-du-Sud</t>
  </si>
  <si>
    <t>FRCorse-du-Sud</t>
  </si>
  <si>
    <t>FR-2B</t>
  </si>
  <si>
    <t>Haute-Corse</t>
  </si>
  <si>
    <t>FRHaute-Corse</t>
  </si>
  <si>
    <t>FR-NC</t>
  </si>
  <si>
    <t>Nouvelle-Calédonie (see also separate country code entry under NC)</t>
  </si>
  <si>
    <t>FRNouvelle-Calédonie (see also separate country code entry under NC)</t>
  </si>
  <si>
    <t>FR-TF</t>
  </si>
  <si>
    <t>Terres australes françaises (see also separate country code entry under TF)</t>
  </si>
  <si>
    <t>FRTerres australes françaises (see also separate country code entry under TF)</t>
  </si>
  <si>
    <t>FR-972</t>
  </si>
  <si>
    <t>Martinique (see also separate country code entry under MQ)</t>
  </si>
  <si>
    <t>FRMartinique (see also separate country code entry under MQ)</t>
  </si>
  <si>
    <t>FR-973</t>
  </si>
  <si>
    <t>Guyane (française) (see also separate country code entry under GF)</t>
  </si>
  <si>
    <t>FRGuyane (française) (see also separate country code entry under GF)</t>
  </si>
  <si>
    <t>FR-971</t>
  </si>
  <si>
    <t>Guadeloupe (see also separate country code entry under GP)</t>
  </si>
  <si>
    <t>FRGuadeloupe (see also separate country code entry under GP)</t>
  </si>
  <si>
    <t>FR-974</t>
  </si>
  <si>
    <t>La Réunion (see also separate country code entry under RE)</t>
  </si>
  <si>
    <t>FRLa Réunion (see also separate country code entry under RE)</t>
  </si>
  <si>
    <t>FR-976</t>
  </si>
  <si>
    <t>Mayotte (see also separate country code entry under YT)</t>
  </si>
  <si>
    <t>FRMayotte (see also separate country code entry under YT)</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</si>
  <si>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</si>
  <si>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</si>
  <si>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</si>
  <si>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</si>
  <si>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</si>
  <si>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</si>
  <si>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</si>
  <si>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</si>
  <si>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</si>
  <si>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</si>
  <si>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</si>
  <si>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</si>
  <si>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</si>
  <si>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</si>
  <si>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</si>
  <si>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</si>
  <si>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</si>
  <si>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</si>
  <si>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</si>
  <si>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</si>
  <si>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</si>
  <si>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</si>
  <si>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</si>
  <si>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</si>
  <si>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</si>
  <si>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</si>
  <si>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</si>
  <si>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GB-ENG</t>
  </si>
  <si>
    <t>England</t>
  </si>
  <si>
    <t>GBEngland</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</si>
  <si>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</si>
  <si>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</si>
  <si>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</si>
  <si>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</si>
  <si>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</si>
  <si>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</si>
  <si>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</si>
  <si>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</si>
  <si>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</si>
  <si>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</si>
  <si>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</si>
  <si>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</si>
  <si>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</si>
  <si>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</si>
  <si>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</si>
  <si>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</si>
  <si>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</si>
  <si>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</si>
  <si>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</si>
  <si>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</si>
  <si>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</si>
  <si>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</si>
  <si>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</si>
  <si>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</si>
  <si>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</si>
  <si>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</si>
  <si>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</si>
  <si>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</si>
  <si>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</si>
  <si>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</si>
  <si>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</si>
  <si>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</si>
  <si>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</si>
  <si>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</si>
  <si>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</si>
  <si>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</si>
  <si>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</si>
  <si>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</si>
  <si>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</si>
  <si>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</si>
  <si>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</si>
  <si>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</si>
  <si>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</si>
  <si>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</si>
  <si>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</si>
  <si>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</si>
  <si>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</si>
  <si>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</si>
  <si>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</si>
  <si>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</si>
  <si>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</si>
  <si>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</si>
  <si>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</si>
  <si>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</si>
  <si>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</si>
  <si>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</si>
  <si>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</si>
  <si>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</si>
  <si>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</si>
  <si>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</si>
  <si>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</si>
  <si>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</si>
  <si>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</si>
  <si>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</si>
  <si>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</si>
  <si>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</si>
  <si>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</si>
  <si>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</si>
  <si>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</si>
  <si>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</si>
  <si>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</si>
  <si>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</si>
  <si>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</si>
  <si>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</si>
  <si>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</si>
  <si>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GB-BAS</t>
  </si>
  <si>
    <t>Bath and North East Somerset</t>
  </si>
  <si>
    <t>GBBath and North East Somerset</t>
  </si>
  <si>
    <t>GB-BBD</t>
  </si>
  <si>
    <t>Blackburn with Darwen</t>
  </si>
  <si>
    <t>GBBlackburn with Darwen</t>
  </si>
  <si>
    <t>GB-BCP</t>
  </si>
  <si>
    <t>Bournemouth, Christchurch and Poole</t>
  </si>
  <si>
    <t>GBBournemouth, Christchurch and Poole</t>
  </si>
  <si>
    <t>GB-BDF</t>
  </si>
  <si>
    <t>Bedford</t>
  </si>
  <si>
    <t>GBBedford</t>
  </si>
  <si>
    <t>GB-BKM</t>
  </si>
  <si>
    <t>Buckinghamshire</t>
  </si>
  <si>
    <t>GBBuckinghamshire</t>
  </si>
  <si>
    <t>GB-BNH</t>
  </si>
  <si>
    <t>Brighton and Hove</t>
  </si>
  <si>
    <t>GBBrighton and Hove</t>
  </si>
  <si>
    <t>GB-BPL</t>
  </si>
  <si>
    <t>Blackpool</t>
  </si>
  <si>
    <t>GBBlackpool</t>
  </si>
  <si>
    <t>GB-BRC</t>
  </si>
  <si>
    <t>Bracknell Forest</t>
  </si>
  <si>
    <t>GBBracknell Forest</t>
  </si>
  <si>
    <t>GB-BST</t>
  </si>
  <si>
    <t>Bristol, City of</t>
  </si>
  <si>
    <t>GBBristol, City of</t>
  </si>
  <si>
    <t>GB-CBF</t>
  </si>
  <si>
    <t>Central Bedfordshire</t>
  </si>
  <si>
    <t>GBCentral Bedfordshire</t>
  </si>
  <si>
    <t>GB-CHE</t>
  </si>
  <si>
    <t>Cheshire East</t>
  </si>
  <si>
    <t>GBCheshire East</t>
  </si>
  <si>
    <t>GB-CHW</t>
  </si>
  <si>
    <t>GBCheshire West and Chester</t>
  </si>
  <si>
    <t>GB-CON</t>
  </si>
  <si>
    <t>Cornwall</t>
  </si>
  <si>
    <t>GBCornwall</t>
  </si>
  <si>
    <t>GB-DAL</t>
  </si>
  <si>
    <t>Darlington</t>
  </si>
  <si>
    <t>GBDarlington</t>
  </si>
  <si>
    <t>GB-DER</t>
  </si>
  <si>
    <t>Derby</t>
  </si>
  <si>
    <t>GBDerby</t>
  </si>
  <si>
    <t>GB-DUR</t>
  </si>
  <si>
    <t>Durham, County</t>
  </si>
  <si>
    <t>GBDurham, County</t>
  </si>
  <si>
    <t>GB-ERY</t>
  </si>
  <si>
    <t>East Riding of Yorkshire</t>
  </si>
  <si>
    <t>GBEast Riding of Yorkshire</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</si>
  <si>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</si>
  <si>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</si>
  <si>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</si>
  <si>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</si>
  <si>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</si>
  <si>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</si>
  <si>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</si>
  <si>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</si>
  <si>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</si>
  <si>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</si>
  <si>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</si>
  <si>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</si>
  <si>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</si>
  <si>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</si>
  <si>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</si>
  <si>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</si>
  <si>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</si>
  <si>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</si>
  <si>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</si>
  <si>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</si>
  <si>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</si>
  <si>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</si>
  <si>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</si>
  <si>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</si>
  <si>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</si>
  <si>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</si>
  <si>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</si>
  <si>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</si>
  <si>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</si>
  <si>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</si>
  <si>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</si>
  <si>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</si>
  <si>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</si>
  <si>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GB-NBL</t>
  </si>
  <si>
    <t>Northumberland</t>
  </si>
  <si>
    <t>GBNorthumberland</t>
  </si>
  <si>
    <t>GB-NEL</t>
  </si>
  <si>
    <t>North East Lincolnshire</t>
  </si>
  <si>
    <t>GBNorth East Lincolnshire</t>
  </si>
  <si>
    <t>GB-NGM</t>
  </si>
  <si>
    <t>Nottingham</t>
  </si>
  <si>
    <t>GBNottingham</t>
  </si>
  <si>
    <t>GB-NLN</t>
  </si>
  <si>
    <t>North Lincolnshire</t>
  </si>
  <si>
    <t>GBNorth Lincolnshire</t>
  </si>
  <si>
    <t>GB-NNH</t>
  </si>
  <si>
    <t>North Northamptonshire</t>
  </si>
  <si>
    <t>GBNorth Northamptonshire</t>
  </si>
  <si>
    <t>GB-NSM</t>
  </si>
  <si>
    <t>North Somerset</t>
  </si>
  <si>
    <t>GBNorth Somerset</t>
  </si>
  <si>
    <t>GB-PLY</t>
  </si>
  <si>
    <t>Plymouth</t>
  </si>
  <si>
    <t>GBPlymouth</t>
  </si>
  <si>
    <t>GB-POR</t>
  </si>
  <si>
    <t>Portsmouth</t>
  </si>
  <si>
    <t>GBPortsmouth</t>
  </si>
  <si>
    <t>GB-PTE</t>
  </si>
  <si>
    <t>Peterborough</t>
  </si>
  <si>
    <t>GBPeterborough</t>
  </si>
  <si>
    <t>GB-RCC</t>
  </si>
  <si>
    <t>Redcar and Cleveland</t>
  </si>
  <si>
    <t>GBRedcar and Cleveland</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</si>
  <si>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</si>
  <si>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</si>
  <si>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</si>
  <si>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</si>
  <si>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</si>
  <si>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</si>
  <si>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</si>
  <si>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</si>
  <si>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</si>
  <si>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</si>
  <si>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</si>
  <si>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</si>
  <si>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</si>
  <si>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</si>
  <si>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</si>
  <si>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</si>
  <si>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</si>
  <si>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</si>
  <si>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</si>
  <si>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</si>
  <si>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</si>
  <si>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</si>
  <si>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</si>
  <si>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</si>
  <si>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</si>
  <si>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</si>
  <si>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</si>
  <si>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GB-SWD</t>
  </si>
  <si>
    <t>Swindon</t>
  </si>
  <si>
    <t>GBSwindon</t>
  </si>
  <si>
    <t>GB-TFW</t>
  </si>
  <si>
    <t>Telford and Wrekin</t>
  </si>
  <si>
    <t>GBTelford and Wrekin</t>
  </si>
  <si>
    <t>GB-THR</t>
  </si>
  <si>
    <t>Thurrock</t>
  </si>
  <si>
    <t>GBThurrock</t>
  </si>
  <si>
    <t>GB-TOB</t>
  </si>
  <si>
    <t>Torbay</t>
  </si>
  <si>
    <t>GBTorbay</t>
  </si>
  <si>
    <t>GB-WBK</t>
  </si>
  <si>
    <t>West Berkshire</t>
  </si>
  <si>
    <t>GBWest Berkshire</t>
  </si>
  <si>
    <t>GB-WIL</t>
  </si>
  <si>
    <t>Wiltshire</t>
  </si>
  <si>
    <t>GBWiltshire</t>
  </si>
  <si>
    <t>GB-WNH</t>
  </si>
  <si>
    <t>West Northamptonshire</t>
  </si>
  <si>
    <t>GBWest Northamptonshire</t>
  </si>
  <si>
    <t>GB-WNM</t>
  </si>
  <si>
    <t>Windsor and Maidenhead</t>
  </si>
  <si>
    <t>GBWindsor and Maidenhead</t>
  </si>
  <si>
    <t>GB-WOK</t>
  </si>
  <si>
    <t>Wokingham</t>
  </si>
  <si>
    <t>GBWokingham</t>
  </si>
  <si>
    <t>GB-WRT</t>
  </si>
  <si>
    <t>Warrington</t>
  </si>
  <si>
    <t>GBWarrington</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</si>
  <si>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</si>
  <si>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</si>
  <si>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</si>
  <si>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</si>
  <si>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</si>
  <si>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</si>
  <si>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</si>
  <si>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</si>
  <si>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</si>
  <si>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</si>
  <si>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</si>
  <si>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</si>
  <si>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</si>
  <si>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</si>
  <si>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</si>
  <si>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</si>
  <si>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</si>
  <si>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</si>
  <si>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</si>
  <si>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</si>
  <si>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</si>
  <si>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</si>
  <si>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</si>
  <si>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</si>
  <si>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</si>
  <si>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</si>
  <si>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</si>
  <si>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</si>
  <si>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</si>
  <si>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</si>
  <si>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</si>
  <si>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</si>
  <si>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</si>
  <si>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</si>
  <si>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</si>
  <si>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</si>
  <si>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</si>
  <si>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</si>
  <si>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</si>
  <si>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</si>
  <si>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</si>
  <si>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</si>
  <si>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</si>
  <si>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</si>
  <si>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</si>
  <si>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</si>
  <si>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</si>
  <si>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</si>
  <si>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</si>
  <si>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</si>
  <si>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</si>
  <si>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</si>
  <si>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</si>
  <si>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</si>
  <si>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</si>
  <si>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</si>
  <si>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</si>
  <si>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</si>
  <si>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</si>
  <si>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</si>
  <si>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</si>
  <si>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</si>
  <si>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</si>
  <si>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</si>
  <si>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</si>
  <si>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</si>
  <si>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</si>
  <si>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</si>
  <si>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</si>
  <si>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</si>
  <si>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</si>
  <si>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</si>
  <si>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</si>
  <si>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</si>
  <si>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</si>
  <si>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</si>
  <si>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</si>
  <si>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</si>
  <si>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</si>
  <si>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</si>
  <si>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</si>
  <si>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</si>
  <si>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</si>
  <si>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</si>
  <si>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</si>
  <si>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</si>
  <si>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</si>
  <si>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</si>
  <si>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</si>
  <si>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</si>
  <si>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</si>
  <si>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</si>
  <si>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</si>
  <si>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</si>
  <si>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</si>
  <si>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</si>
  <si>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</si>
  <si>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</si>
  <si>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</si>
  <si>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</si>
  <si>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</si>
  <si>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</si>
  <si>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</si>
  <si>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</si>
  <si>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</si>
  <si>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</si>
  <si>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</si>
  <si>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</si>
  <si>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</si>
  <si>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</si>
  <si>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</si>
  <si>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</si>
  <si>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</si>
  <si>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</si>
  <si>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</si>
  <si>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</si>
  <si>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</si>
  <si>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</si>
  <si>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</si>
  <si>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</si>
  <si>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</si>
  <si>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</si>
  <si>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</si>
  <si>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</si>
  <si>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</si>
  <si>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</si>
  <si>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</si>
  <si>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</si>
  <si>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</si>
  <si>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</si>
  <si>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</si>
  <si>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</si>
  <si>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</si>
  <si>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</si>
  <si>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</si>
  <si>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</si>
  <si>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</si>
  <si>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</si>
  <si>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</si>
  <si>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</si>
  <si>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</si>
  <si>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</si>
  <si>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</si>
  <si>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</si>
  <si>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</si>
  <si>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</si>
  <si>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</si>
  <si>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</si>
  <si>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</si>
  <si>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</si>
  <si>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</si>
  <si>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</si>
  <si>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</si>
  <si>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</si>
  <si>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</si>
  <si>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</si>
  <si>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</si>
  <si>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</si>
  <si>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</si>
  <si>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</si>
  <si>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</si>
  <si>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</si>
  <si>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</si>
  <si>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</si>
  <si>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</si>
  <si>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</si>
  <si>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</si>
  <si>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</si>
  <si>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</si>
  <si>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</si>
  <si>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</si>
  <si>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</si>
  <si>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</si>
  <si>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</si>
  <si>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</si>
  <si>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</si>
  <si>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</si>
  <si>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</si>
  <si>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</si>
  <si>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</si>
  <si>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</si>
  <si>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</si>
  <si>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</si>
  <si>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</si>
  <si>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</si>
  <si>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</si>
  <si>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</si>
  <si>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</si>
  <si>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</si>
  <si>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</si>
  <si>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</si>
  <si>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</si>
  <si>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</si>
  <si>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</si>
  <si>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</si>
  <si>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</si>
  <si>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</si>
  <si>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</si>
  <si>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</si>
  <si>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</si>
  <si>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</si>
  <si>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</si>
  <si>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</si>
  <si>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</si>
  <si>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</si>
  <si>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</si>
  <si>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</si>
  <si>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</si>
  <si>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</si>
  <si>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</si>
  <si>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GB-SCT</t>
  </si>
  <si>
    <t>Scotland</t>
  </si>
  <si>
    <t>GBScotland</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</si>
  <si>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</si>
  <si>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</si>
  <si>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</si>
  <si>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</si>
  <si>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</si>
  <si>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</si>
  <si>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</si>
  <si>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</si>
  <si>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</si>
  <si>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</si>
  <si>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</si>
  <si>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</si>
  <si>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</si>
  <si>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</si>
  <si>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</si>
  <si>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</si>
  <si>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</si>
  <si>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</si>
  <si>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</si>
  <si>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</si>
  <si>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</si>
  <si>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</si>
  <si>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</si>
  <si>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</si>
  <si>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</si>
  <si>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</si>
  <si>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</si>
  <si>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</si>
  <si>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</si>
  <si>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</si>
  <si>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</si>
  <si>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</si>
  <si>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</si>
  <si>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</si>
  <si>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</si>
  <si>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</si>
  <si>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</si>
  <si>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</si>
  <si>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</si>
  <si>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</si>
  <si>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</si>
  <si>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</si>
  <si>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</si>
  <si>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</si>
  <si>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</si>
  <si>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</si>
  <si>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</si>
  <si>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</si>
  <si>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</si>
  <si>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</si>
  <si>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</si>
  <si>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</si>
  <si>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</si>
  <si>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</si>
  <si>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</si>
  <si>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</si>
  <si>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</si>
  <si>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</si>
  <si>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</si>
  <si>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</si>
  <si>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</si>
  <si>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</si>
  <si>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</si>
  <si>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</si>
  <si>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</si>
  <si>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</si>
  <si>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</si>
  <si>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</si>
  <si>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</si>
  <si>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</si>
  <si>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</si>
  <si>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</si>
  <si>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</si>
  <si>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</si>
  <si>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</si>
  <si>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</si>
  <si>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</si>
  <si>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</si>
  <si>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</si>
  <si>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t>
  </si>
  <si>
    <t>GBScottish Borders</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</si>
  <si>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</si>
  <si>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</si>
  <si>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</si>
  <si>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</si>
  <si>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</si>
  <si>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</si>
  <si>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</si>
  <si>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</si>
  <si>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</si>
  <si>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</si>
  <si>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</si>
  <si>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</si>
  <si>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</si>
  <si>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</si>
  <si>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</si>
  <si>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GB-WLS</t>
  </si>
  <si>
    <t>Wales [Cymru GB-CYM]</t>
  </si>
  <si>
    <t>GBWales [Cymru GB-CYM]</t>
  </si>
  <si>
    <t>GB-AGY</t>
  </si>
  <si>
    <t>Isle of Anglesey [Sir Ynys Môn GB-YNM]</t>
  </si>
  <si>
    <t>GBIsle of Anglesey [Sir Ynys Môn GB-YNM]</t>
  </si>
  <si>
    <t>GB-BGE</t>
  </si>
  <si>
    <t>Bridgend [Pen-y-bont ar Ogwr GB-POG]</t>
  </si>
  <si>
    <t>GBBridgend [Pen-y-bont ar Ogwr GB-POG]</t>
  </si>
  <si>
    <t>GB-BGW</t>
  </si>
  <si>
    <t>Blaenau Gwent</t>
  </si>
  <si>
    <t>GBBlaenau Gwent</t>
  </si>
  <si>
    <t>GB-CAY</t>
  </si>
  <si>
    <t>Caerphilly [Caerffili GB-CAF]</t>
  </si>
  <si>
    <t>GBCaerphilly [Caerffili GB-CAF]</t>
  </si>
  <si>
    <t>GB-CGN</t>
  </si>
  <si>
    <t>Ceredigion [Sir Ceredigion]</t>
  </si>
  <si>
    <t>GBCeredigion [Sir Ceredigion]</t>
  </si>
  <si>
    <t>GB-CMN</t>
  </si>
  <si>
    <t>Carmarthenshire [Sir Gaerfyrddin GB-GFY]</t>
  </si>
  <si>
    <t>GBCarmarthenshire [Sir Gaerfyrddin GB-GFY]</t>
  </si>
  <si>
    <t>GB-CRF</t>
  </si>
  <si>
    <t>Cardiff [Caerdydd GB-CRD]</t>
  </si>
  <si>
    <t>GBCardiff [Caerdydd GB-CRD]</t>
  </si>
  <si>
    <t>GB-CWY</t>
  </si>
  <si>
    <t>Conwy</t>
  </si>
  <si>
    <t>GBConwy</t>
  </si>
  <si>
    <t>GB-DEN</t>
  </si>
  <si>
    <t>Denbighshire [Sir Ddinbych GB-DDB]</t>
  </si>
  <si>
    <t>GBDenbighshire [Sir Ddinbych GB-DDB]</t>
  </si>
  <si>
    <t>GB-FLN</t>
  </si>
  <si>
    <t>Flintshire [Sir y Fflint GB-FFL]</t>
  </si>
  <si>
    <t>GBFlintshire [Sir y Fflint GB-FFL]</t>
  </si>
  <si>
    <t>GB-GWN</t>
  </si>
  <si>
    <t>Gwynedd</t>
  </si>
  <si>
    <t>GBGwynedd</t>
  </si>
  <si>
    <t>GB-MON</t>
  </si>
  <si>
    <t>Monmouthshire [Sir Fynwy GB-FYN]</t>
  </si>
  <si>
    <t>GBMonmouthshire [Sir Fynwy GB-FYN]</t>
  </si>
  <si>
    <t>GB-MTY</t>
  </si>
  <si>
    <t>Merthyr Tydfil [Merthyr Tudful GB-MTU]</t>
  </si>
  <si>
    <t>GBMerthyr Tydfil [Merthyr Tudful GB-MTU]</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</si>
  <si>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</si>
  <si>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</si>
  <si>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</si>
  <si>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</si>
  <si>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</si>
  <si>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</si>
  <si>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</si>
  <si>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</si>
  <si>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</si>
  <si>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GB-POW</t>
  </si>
  <si>
    <t>Powys</t>
  </si>
  <si>
    <t>GBPowys</t>
  </si>
  <si>
    <t>GB-RCT</t>
  </si>
  <si>
    <t>Rhondda Cynon Taff [Rhondda CynonTaf]</t>
  </si>
  <si>
    <t>GBRhondda Cynon Taff [Rhondda CynonTaf]</t>
  </si>
  <si>
    <t>GB-SWA</t>
  </si>
  <si>
    <t>GBSwansea [Abertawe GB-ATA]</t>
  </si>
  <si>
    <t>GB-TOF</t>
  </si>
  <si>
    <t>Torfaen [Tor-faen]</t>
  </si>
  <si>
    <t>GBTorfaen [Tor-faen]</t>
  </si>
  <si>
    <t>GB-VGL</t>
  </si>
  <si>
    <t>Vale of Glamorgan, The [Bro Morgannwg GB-BMG]</t>
  </si>
  <si>
    <t>GBVale of Glamorgan, The [Bro Morgannwg GB-BMG]</t>
  </si>
  <si>
    <t>GB-WRX</t>
  </si>
  <si>
    <t>Wrexham [Wrecsam GB-WRC]</t>
  </si>
  <si>
    <t>GBWrexham [Wrecsam GB-WRC]</t>
  </si>
  <si>
    <t>GB-NIR</t>
  </si>
  <si>
    <t>Northern Ireland</t>
  </si>
  <si>
    <t>GBNorthern Ireland</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</si>
  <si>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</si>
  <si>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</si>
  <si>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</si>
  <si>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</si>
  <si>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</si>
  <si>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</si>
  <si>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</si>
  <si>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</si>
  <si>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</si>
  <si>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</si>
  <si>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 City</t>
  </si>
  <si>
    <t>GBBelfast City</t>
  </si>
  <si>
    <t>GB-CCG</t>
  </si>
  <si>
    <t>Causeway Coast and Glens</t>
  </si>
  <si>
    <t>GBCauseway Coast and Glens</t>
  </si>
  <si>
    <t>GB-DRS</t>
  </si>
  <si>
    <t>Derry and Strabane</t>
  </si>
  <si>
    <t>GBDerry and Strabane</t>
  </si>
  <si>
    <t>GB-FMO</t>
  </si>
  <si>
    <t>Fermanagh and Omagh</t>
  </si>
  <si>
    <t>GBFermanagh and Omagh</t>
  </si>
  <si>
    <t>GB-LBC</t>
  </si>
  <si>
    <t>Lisburn and Castlereagh</t>
  </si>
  <si>
    <t>GBLisburn and Castlereagh</t>
  </si>
  <si>
    <t>GB-MEA</t>
  </si>
  <si>
    <t>Mid and East Antrim</t>
  </si>
  <si>
    <t>GBMid and East Antrim</t>
  </si>
  <si>
    <t>GB-MUL</t>
  </si>
  <si>
    <t>Mid-Ulster</t>
  </si>
  <si>
    <t>GBMid-Ulster</t>
  </si>
  <si>
    <t>GB-NMD</t>
  </si>
  <si>
    <t>Newry, Mourne and Down</t>
  </si>
  <si>
    <t>GBNewry, Mourne and Down</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</si>
  <si>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</si>
  <si>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</si>
  <si>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</si>
  <si>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</si>
  <si>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</si>
  <si>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</si>
  <si>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</si>
  <si>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</si>
  <si>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</si>
  <si>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</si>
  <si>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</si>
  <si>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</si>
  <si>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</si>
  <si>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</si>
  <si>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</si>
  <si>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</si>
  <si>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</si>
  <si>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</si>
  <si>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</si>
  <si>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</si>
  <si>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</si>
  <si>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</si>
  <si>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</si>
  <si>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</si>
  <si>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</si>
  <si>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</si>
  <si>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</si>
  <si>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</si>
  <si>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</si>
  <si>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</si>
  <si>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</si>
  <si>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</si>
  <si>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</si>
  <si>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</si>
  <si>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</si>
  <si>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</si>
  <si>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</si>
  <si>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</si>
  <si>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</si>
  <si>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</si>
  <si>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</si>
  <si>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</si>
  <si>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</si>
  <si>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</si>
  <si>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</si>
  <si>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</si>
  <si>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</si>
  <si>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</si>
  <si>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</si>
  <si>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</si>
  <si>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</si>
  <si>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</si>
  <si>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</si>
  <si>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</si>
  <si>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</si>
  <si>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</si>
  <si>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</si>
  <si>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</si>
  <si>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</si>
  <si>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</si>
  <si>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</si>
  <si>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</si>
  <si>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</si>
  <si>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</si>
  <si>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</si>
  <si>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</si>
  <si>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</si>
  <si>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</si>
  <si>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</si>
  <si>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</si>
  <si>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</si>
  <si>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</si>
  <si>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</si>
  <si>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</si>
  <si>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</si>
  <si>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</si>
  <si>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</si>
  <si>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</si>
  <si>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</si>
  <si>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</si>
  <si>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</si>
  <si>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</si>
  <si>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</si>
  <si>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</si>
  <si>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</si>
  <si>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</si>
  <si>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</si>
  <si>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</si>
  <si>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</si>
  <si>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</si>
  <si>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</si>
  <si>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</si>
  <si>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</si>
  <si>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</si>
  <si>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</si>
  <si>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</si>
  <si>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</si>
  <si>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</si>
  <si>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</si>
  <si>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</si>
  <si>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</si>
  <si>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</si>
  <si>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</si>
  <si>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</si>
  <si>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</si>
  <si>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</si>
  <si>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</si>
  <si>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</si>
  <si>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</si>
  <si>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</si>
  <si>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</si>
  <si>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</si>
  <si>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</si>
  <si>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</si>
  <si>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</si>
  <si>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</si>
  <si>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</si>
  <si>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</si>
  <si>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</si>
  <si>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</si>
  <si>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</si>
  <si>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</si>
  <si>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</si>
  <si>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</si>
  <si>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</si>
  <si>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</si>
  <si>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</si>
  <si>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</si>
  <si>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</si>
  <si>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</si>
  <si>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</si>
  <si>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</si>
  <si>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</si>
  <si>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</si>
  <si>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</si>
  <si>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</si>
  <si>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</si>
  <si>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</si>
  <si>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</si>
  <si>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</si>
  <si>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</si>
  <si>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</si>
  <si>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</si>
  <si>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</si>
  <si>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</si>
  <si>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</si>
  <si>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</si>
  <si>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</si>
  <si>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</si>
  <si>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</si>
  <si>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</si>
  <si>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</si>
  <si>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</si>
  <si>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</si>
  <si>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</si>
  <si>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</si>
  <si>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</si>
  <si>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</si>
  <si>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</si>
  <si>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</si>
  <si>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</si>
  <si>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</si>
  <si>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</si>
  <si>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</si>
  <si>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</si>
  <si>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</si>
  <si>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</si>
  <si>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</si>
  <si>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</si>
  <si>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</si>
  <si>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</si>
  <si>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</si>
  <si>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</si>
  <si>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</si>
  <si>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</si>
  <si>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</si>
  <si>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</si>
  <si>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</si>
  <si>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</si>
  <si>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</si>
  <si>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</si>
  <si>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</si>
  <si>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</si>
  <si>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</si>
  <si>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</si>
  <si>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</si>
  <si>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</si>
  <si>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</si>
  <si>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</si>
  <si>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</si>
  <si>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</si>
  <si>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</si>
  <si>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</si>
  <si>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</si>
  <si>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</si>
  <si>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</si>
  <si>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</si>
  <si>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</si>
  <si>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</si>
  <si>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</si>
  <si>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</si>
  <si>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</si>
  <si>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</si>
  <si>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</si>
  <si>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</si>
  <si>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</si>
  <si>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</si>
  <si>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</si>
  <si>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</si>
  <si>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</si>
  <si>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</si>
  <si>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</si>
  <si>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</si>
  <si>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</si>
  <si>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</si>
  <si>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</si>
  <si>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</si>
  <si>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</si>
  <si>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</si>
  <si>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</si>
  <si>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</si>
  <si>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</si>
  <si>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</si>
  <si>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</si>
  <si>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</si>
  <si>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</si>
  <si>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</si>
  <si>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</si>
  <si>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</si>
  <si>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</si>
  <si>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</si>
  <si>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</si>
  <si>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</si>
  <si>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</si>
  <si>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</si>
  <si>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</si>
  <si>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</si>
  <si>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</si>
  <si>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</si>
  <si>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</si>
  <si>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</si>
  <si>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</si>
  <si>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</si>
  <si>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</si>
  <si>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</si>
  <si>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</si>
  <si>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</si>
  <si>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</si>
  <si>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</si>
  <si>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GQ-DJ</t>
  </si>
  <si>
    <t>Djibloho</t>
  </si>
  <si>
    <t>GQDjibloho</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</si>
  <si>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</si>
  <si>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</si>
  <si>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</si>
  <si>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</si>
  <si>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</si>
  <si>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</si>
  <si>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</si>
  <si>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</si>
  <si>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</si>
  <si>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</si>
  <si>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</si>
  <si>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</si>
  <si>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</si>
  <si>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</si>
  <si>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</si>
  <si>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</si>
  <si>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</si>
  <si>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</si>
  <si>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</si>
  <si>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</si>
  <si>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</si>
  <si>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</si>
  <si>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</si>
  <si>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</si>
  <si>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</si>
  <si>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</si>
  <si>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</si>
  <si>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</si>
  <si>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</si>
  <si>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</si>
  <si>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</si>
  <si>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</si>
  <si>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</si>
  <si>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</si>
  <si>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</si>
  <si>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</si>
  <si>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</si>
  <si>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</si>
  <si>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</si>
  <si>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</si>
  <si>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</si>
  <si>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</si>
  <si>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</si>
  <si>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</si>
  <si>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</si>
  <si>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</si>
  <si>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</si>
  <si>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</si>
  <si>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</si>
  <si>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</si>
  <si>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</si>
  <si>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</si>
  <si>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</si>
  <si>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</si>
  <si>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</si>
  <si>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</si>
  <si>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</si>
  <si>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</si>
  <si>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</si>
  <si>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</si>
  <si>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</si>
  <si>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</si>
  <si>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</si>
  <si>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</si>
  <si>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</si>
  <si>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</si>
  <si>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</si>
  <si>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</si>
  <si>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</si>
  <si>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</si>
  <si>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</si>
  <si>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</si>
  <si>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</si>
  <si>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</si>
  <si>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</si>
  <si>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</si>
  <si>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</si>
  <si>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</si>
  <si>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GT-01</t>
  </si>
  <si>
    <t>Guatemala</t>
  </si>
  <si>
    <t>GTGuatemala</t>
  </si>
  <si>
    <t>GT-02</t>
  </si>
  <si>
    <t>El Progreso</t>
  </si>
  <si>
    <t>GTEl Progreso</t>
  </si>
  <si>
    <t>GT-03</t>
  </si>
  <si>
    <t>Sacatepéquez</t>
  </si>
  <si>
    <t>GTSacatepéquez</t>
  </si>
  <si>
    <t>GT-04</t>
  </si>
  <si>
    <t>Chimaltenango</t>
  </si>
  <si>
    <t>GTChimaltenango</t>
  </si>
  <si>
    <t>GT-05</t>
  </si>
  <si>
    <t>Escuintla</t>
  </si>
  <si>
    <t>GTEscuintla</t>
  </si>
  <si>
    <t>GT-06</t>
  </si>
  <si>
    <t>Santa Rosa</t>
  </si>
  <si>
    <t>GTSanta Rosa</t>
  </si>
  <si>
    <t>GT-07</t>
  </si>
  <si>
    <t>Sololá</t>
  </si>
  <si>
    <t>GTSololá</t>
  </si>
  <si>
    <t>GT-08</t>
  </si>
  <si>
    <t>Totonicapán</t>
  </si>
  <si>
    <t>GTTotonicapán</t>
  </si>
  <si>
    <t>GT-09</t>
  </si>
  <si>
    <t>Quetzaltenango</t>
  </si>
  <si>
    <t>GTQuetzaltenango</t>
  </si>
  <si>
    <t>GT-10</t>
  </si>
  <si>
    <t>Suchitepéquez</t>
  </si>
  <si>
    <t>GTSuchitepéquez</t>
  </si>
  <si>
    <t>GT-11</t>
  </si>
  <si>
    <t>Retalhuleu</t>
  </si>
  <si>
    <t>GTRetalhuleu</t>
  </si>
  <si>
    <t>GT-12</t>
  </si>
  <si>
    <t>San Marcos</t>
  </si>
  <si>
    <t>GTSan Marcos</t>
  </si>
  <si>
    <t>GT-13</t>
  </si>
  <si>
    <t>Huehuetenango</t>
  </si>
  <si>
    <t>GTHuehuetenango</t>
  </si>
  <si>
    <t>GT-14</t>
  </si>
  <si>
    <t>Quiché</t>
  </si>
  <si>
    <t>GTQuiché</t>
  </si>
  <si>
    <t>GT-15</t>
  </si>
  <si>
    <t>Baja Verapaz</t>
  </si>
  <si>
    <t>GTBaja Verapaz</t>
  </si>
  <si>
    <t>GT-16</t>
  </si>
  <si>
    <t>Alta Verapaz</t>
  </si>
  <si>
    <t>GTAlta Verapaz</t>
  </si>
  <si>
    <t>GT-17</t>
  </si>
  <si>
    <t>Petén</t>
  </si>
  <si>
    <t>GTPetén</t>
  </si>
  <si>
    <t>GT-18</t>
  </si>
  <si>
    <t>Izabal</t>
  </si>
  <si>
    <t>GTIzabal</t>
  </si>
  <si>
    <t>GT-19</t>
  </si>
  <si>
    <t>Zacapa</t>
  </si>
  <si>
    <t>GTZacapa</t>
  </si>
  <si>
    <t>GT-20</t>
  </si>
  <si>
    <t>Chiquimula</t>
  </si>
  <si>
    <t>GTChiquimula</t>
  </si>
  <si>
    <t>GT-21</t>
  </si>
  <si>
    <t>Jalapa</t>
  </si>
  <si>
    <t>GTJalapa</t>
  </si>
  <si>
    <t>GT-22</t>
  </si>
  <si>
    <t>Jutiapa</t>
  </si>
  <si>
    <t>GTJutiapa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</si>
  <si>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</si>
  <si>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</si>
  <si>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</si>
  <si>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</si>
  <si>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</si>
  <si>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</si>
  <si>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</si>
  <si>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</si>
  <si>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</si>
  <si>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</si>
  <si>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</si>
  <si>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</si>
  <si>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</si>
  <si>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</si>
  <si>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</si>
  <si>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</si>
  <si>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</si>
  <si>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</si>
  <si>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</si>
  <si>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</si>
  <si>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</si>
  <si>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</si>
  <si>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</si>
  <si>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</si>
  <si>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</si>
  <si>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</si>
  <si>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</si>
  <si>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</si>
  <si>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 / Bijagós</t>
  </si>
  <si>
    <t>GWBolama / Bijagós</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</si>
  <si>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</si>
  <si>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</si>
  <si>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</si>
  <si>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</si>
  <si>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</si>
  <si>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</si>
  <si>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</si>
  <si>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</si>
  <si>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</si>
  <si>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</si>
  <si>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</si>
  <si>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</si>
  <si>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</si>
  <si>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</si>
  <si>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</si>
  <si>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</si>
  <si>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</si>
  <si>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</si>
  <si>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</si>
  <si>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</si>
  <si>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</si>
  <si>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</si>
  <si>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</si>
  <si>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</si>
  <si>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</si>
  <si>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</si>
  <si>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</si>
  <si>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</si>
  <si>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</si>
  <si>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</si>
  <si>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</si>
  <si>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</si>
  <si>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</si>
  <si>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</si>
  <si>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</si>
  <si>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</si>
  <si>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</si>
  <si>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</si>
  <si>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</si>
  <si>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</si>
  <si>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</si>
  <si>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</si>
  <si>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</si>
  <si>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</si>
  <si>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</si>
  <si>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</si>
  <si>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</si>
  <si>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</si>
  <si>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</si>
  <si>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</si>
  <si>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</si>
  <si>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</si>
  <si>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</si>
  <si>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</si>
  <si>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</si>
  <si>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</si>
  <si>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</si>
  <si>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</si>
  <si>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</si>
  <si>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</si>
  <si>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</si>
  <si>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</si>
  <si>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</si>
  <si>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</si>
  <si>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</si>
  <si>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</si>
  <si>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</si>
  <si>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</si>
  <si>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</si>
  <si>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</si>
  <si>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</si>
  <si>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</si>
  <si>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</si>
  <si>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</si>
  <si>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</si>
  <si>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</si>
  <si>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</si>
  <si>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</si>
  <si>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</si>
  <si>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</si>
  <si>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</si>
  <si>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</si>
  <si>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</si>
  <si>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</si>
  <si>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</si>
  <si>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</si>
  <si>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</si>
  <si>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</si>
  <si>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</si>
  <si>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</si>
  <si>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</si>
  <si>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</si>
  <si>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</si>
  <si>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</si>
  <si>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</si>
  <si>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</si>
  <si>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</si>
  <si>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</si>
  <si>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</si>
  <si>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</si>
  <si>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</si>
  <si>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</si>
  <si>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</si>
  <si>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</si>
  <si>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</si>
  <si>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</si>
  <si>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</si>
  <si>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</si>
  <si>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</si>
  <si>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</si>
  <si>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</si>
  <si>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</si>
  <si>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</si>
  <si>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</si>
  <si>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</si>
  <si>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</si>
  <si>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</si>
  <si>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</si>
  <si>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</si>
  <si>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</si>
  <si>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</si>
  <si>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</si>
  <si>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</si>
  <si>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</si>
  <si>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</si>
  <si>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</si>
  <si>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</si>
  <si>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</si>
  <si>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</si>
  <si>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</si>
  <si>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</si>
  <si>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</si>
  <si>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</si>
  <si>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</si>
  <si>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</si>
  <si>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</si>
  <si>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</si>
  <si>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</si>
  <si>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</si>
  <si>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</si>
  <si>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</si>
  <si>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</si>
  <si>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</si>
  <si>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</si>
  <si>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</si>
  <si>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</si>
  <si>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</si>
  <si>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</si>
  <si>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</si>
  <si>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</si>
  <si>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</si>
  <si>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</si>
  <si>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</si>
  <si>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</si>
  <si>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</si>
  <si>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</si>
  <si>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</si>
  <si>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</si>
  <si>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</si>
  <si>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</si>
  <si>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</si>
  <si>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</si>
  <si>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</si>
  <si>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</si>
  <si>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</si>
  <si>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</si>
  <si>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</si>
  <si>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</si>
  <si>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</si>
  <si>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</si>
  <si>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</si>
  <si>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</si>
  <si>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</si>
  <si>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</si>
  <si>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</si>
  <si>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</si>
  <si>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</si>
  <si>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</si>
  <si>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</si>
  <si>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</si>
  <si>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</si>
  <si>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</si>
  <si>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</si>
  <si>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</si>
  <si>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</si>
  <si>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</si>
  <si>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</si>
  <si>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</si>
  <si>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</si>
  <si>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</si>
  <si>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</si>
  <si>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</si>
  <si>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</si>
  <si>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</si>
  <si>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</si>
  <si>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</si>
  <si>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</si>
  <si>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</si>
  <si>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</si>
  <si>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</si>
  <si>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</si>
  <si>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</si>
  <si>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</si>
  <si>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</si>
  <si>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</si>
  <si>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</si>
  <si>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</si>
  <si>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</si>
  <si>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</si>
  <si>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</si>
  <si>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Csongrád-Csanád</t>
  </si>
  <si>
    <t>HUCsongrád-Csanád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</si>
  <si>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</si>
  <si>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</si>
  <si>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</si>
  <si>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</si>
  <si>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</si>
  <si>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</si>
  <si>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</si>
  <si>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</si>
  <si>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</si>
  <si>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</si>
  <si>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</si>
  <si>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</si>
  <si>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</si>
  <si>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</si>
  <si>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</si>
  <si>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</si>
  <si>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</si>
  <si>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</si>
  <si>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</si>
  <si>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</si>
  <si>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</si>
  <si>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</si>
  <si>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</si>
  <si>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</si>
  <si>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</si>
  <si>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</si>
  <si>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</si>
  <si>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</si>
  <si>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</si>
  <si>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</si>
  <si>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</si>
  <si>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</si>
  <si>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</si>
  <si>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</si>
  <si>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</si>
  <si>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</si>
  <si>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</si>
  <si>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</si>
  <si>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</si>
  <si>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</si>
  <si>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</si>
  <si>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</si>
  <si>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</si>
  <si>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</si>
  <si>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</si>
  <si>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</si>
  <si>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</si>
  <si>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</si>
  <si>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</si>
  <si>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</si>
  <si>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</si>
  <si>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</si>
  <si>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</si>
  <si>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</si>
  <si>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</si>
  <si>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</si>
  <si>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</si>
  <si>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</si>
  <si>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</si>
  <si>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</si>
  <si>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</si>
  <si>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</si>
  <si>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</si>
  <si>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</si>
  <si>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</si>
  <si>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</si>
  <si>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</si>
  <si>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</si>
  <si>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</si>
  <si>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</si>
  <si>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</si>
  <si>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</si>
  <si>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</si>
  <si>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</si>
  <si>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</si>
  <si>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</si>
  <si>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</si>
  <si>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</si>
  <si>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</si>
  <si>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</si>
  <si>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</si>
  <si>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</si>
  <si>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</si>
  <si>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</si>
  <si>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</si>
  <si>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</si>
  <si>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</si>
  <si>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</si>
  <si>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</si>
  <si>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</si>
  <si>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</si>
  <si>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</si>
  <si>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</si>
  <si>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</si>
  <si>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</si>
  <si>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</si>
  <si>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</si>
  <si>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</si>
  <si>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</si>
  <si>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</si>
  <si>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</si>
  <si>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</si>
  <si>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</si>
  <si>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</si>
  <si>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</si>
  <si>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</si>
  <si>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</si>
  <si>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</si>
  <si>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</si>
  <si>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</si>
  <si>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</si>
  <si>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</si>
  <si>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</si>
  <si>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</si>
  <si>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</si>
  <si>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</si>
  <si>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</si>
  <si>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</si>
  <si>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</si>
  <si>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</si>
  <si>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</si>
  <si>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</si>
  <si>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</si>
  <si>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</si>
  <si>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IDJawa Tengah</t>
  </si>
  <si>
    <t>ID-YO</t>
  </si>
  <si>
    <t>Yogyakarta</t>
  </si>
  <si>
    <t>IDYogyakarta</t>
  </si>
  <si>
    <t>ID-JK</t>
  </si>
  <si>
    <t>Jakarta Raya</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</si>
  <si>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</si>
  <si>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</si>
  <si>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</si>
  <si>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</si>
  <si>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</si>
  <si>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</si>
  <si>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</si>
  <si>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</si>
  <si>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</si>
  <si>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</si>
  <si>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</si>
  <si>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</si>
  <si>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</si>
  <si>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</si>
  <si>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</si>
  <si>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</si>
  <si>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</si>
  <si>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</si>
  <si>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</si>
  <si>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</si>
  <si>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</si>
  <si>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</si>
  <si>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</si>
  <si>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</si>
  <si>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</si>
  <si>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</si>
  <si>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</si>
  <si>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</si>
  <si>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</si>
  <si>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</si>
  <si>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</si>
  <si>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</si>
  <si>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</si>
  <si>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</si>
  <si>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</si>
  <si>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</si>
  <si>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</si>
  <si>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</si>
  <si>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</si>
  <si>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</si>
  <si>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</si>
  <si>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</si>
  <si>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</si>
  <si>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</si>
  <si>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</si>
  <si>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</si>
  <si>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</si>
  <si>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</si>
  <si>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</si>
  <si>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</si>
  <si>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</si>
  <si>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</si>
  <si>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</si>
  <si>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</si>
  <si>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</si>
  <si>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</si>
  <si>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ID-SL</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</si>
  <si>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</si>
  <si>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</si>
  <si>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</si>
  <si>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</si>
  <si>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</si>
  <si>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</si>
  <si>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</si>
  <si>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</si>
  <si>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</si>
  <si>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</si>
  <si>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</si>
  <si>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</si>
  <si>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</si>
  <si>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</si>
  <si>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</si>
  <si>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</si>
  <si>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</si>
  <si>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</si>
  <si>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</si>
  <si>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</si>
  <si>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</si>
  <si>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</si>
  <si>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</si>
  <si>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</si>
  <si>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</si>
  <si>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</si>
  <si>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</si>
  <si>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</si>
  <si>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</si>
  <si>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</si>
  <si>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</si>
  <si>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</si>
  <si>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</si>
  <si>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</si>
  <si>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</si>
  <si>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</si>
  <si>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</si>
  <si>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</si>
  <si>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</si>
  <si>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</si>
  <si>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</si>
  <si>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</si>
  <si>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</si>
  <si>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</si>
  <si>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</si>
  <si>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</si>
  <si>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</si>
  <si>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</si>
  <si>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</si>
  <si>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</si>
  <si>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</si>
  <si>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</si>
  <si>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</si>
  <si>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</si>
  <si>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</si>
  <si>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</si>
  <si>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</si>
  <si>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</si>
  <si>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</si>
  <si>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</si>
  <si>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</si>
  <si>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</si>
  <si>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</si>
  <si>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</si>
  <si>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</si>
  <si>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</si>
  <si>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</si>
  <si>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</si>
  <si>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</si>
  <si>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</si>
  <si>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</si>
  <si>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</si>
  <si>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</si>
  <si>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</si>
  <si>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</si>
  <si>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</si>
  <si>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</si>
  <si>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</si>
  <si>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</si>
  <si>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</si>
  <si>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</si>
  <si>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</si>
  <si>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</si>
  <si>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</si>
  <si>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</si>
  <si>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</si>
  <si>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</si>
  <si>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</si>
  <si>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</si>
  <si>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</si>
  <si>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</si>
  <si>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</si>
  <si>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</si>
  <si>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</si>
  <si>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</si>
  <si>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</si>
  <si>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</si>
  <si>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</si>
  <si>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</si>
  <si>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</si>
  <si>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</si>
  <si>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</si>
  <si>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</si>
  <si>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</si>
  <si>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</si>
  <si>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</si>
  <si>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</si>
  <si>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</si>
  <si>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</si>
  <si>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</si>
  <si>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</si>
  <si>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</si>
  <si>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</si>
  <si>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</si>
  <si>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</si>
  <si>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</si>
  <si>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</si>
  <si>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</si>
  <si>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</si>
  <si>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</si>
  <si>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</si>
  <si>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</si>
  <si>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</si>
  <si>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</si>
  <si>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</si>
  <si>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</si>
  <si>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</si>
  <si>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</si>
  <si>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</si>
  <si>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</si>
  <si>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</si>
  <si>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</si>
  <si>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</si>
  <si>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</si>
  <si>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</si>
  <si>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</si>
  <si>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</si>
  <si>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</si>
  <si>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</si>
  <si>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</si>
  <si>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</si>
  <si>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</si>
  <si>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</si>
  <si>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</si>
  <si>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</si>
  <si>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</si>
  <si>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</si>
  <si>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</si>
  <si>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</si>
  <si>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</si>
  <si>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</si>
  <si>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</si>
  <si>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</si>
  <si>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</si>
  <si>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</si>
  <si>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</si>
  <si>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</si>
  <si>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</si>
  <si>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</si>
  <si>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</si>
  <si>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</si>
  <si>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</si>
  <si>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</si>
  <si>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</si>
  <si>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</si>
  <si>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</si>
  <si>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</si>
  <si>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</si>
  <si>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</si>
  <si>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</si>
  <si>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</si>
  <si>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</si>
  <si>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</si>
  <si>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</si>
  <si>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</si>
  <si>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</si>
  <si>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</si>
  <si>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</si>
  <si>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</si>
  <si>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</si>
  <si>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</si>
  <si>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</si>
  <si>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</si>
  <si>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</si>
  <si>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</si>
  <si>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</si>
  <si>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</si>
  <si>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</si>
  <si>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</si>
  <si>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</si>
  <si>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</si>
  <si>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</si>
  <si>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</si>
  <si>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</si>
  <si>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</si>
  <si>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</si>
  <si>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</si>
  <si>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</si>
  <si>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</si>
  <si>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</si>
  <si>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</si>
  <si>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</si>
  <si>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</si>
  <si>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</si>
  <si>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</si>
  <si>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</si>
  <si>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</si>
  <si>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</si>
  <si>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</si>
  <si>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</si>
  <si>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</si>
  <si>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</si>
  <si>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</si>
  <si>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</si>
  <si>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</si>
  <si>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</si>
  <si>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</si>
  <si>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</si>
  <si>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</si>
  <si>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</si>
  <si>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</si>
  <si>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</si>
  <si>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</si>
  <si>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</si>
  <si>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</si>
  <si>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</si>
  <si>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</si>
  <si>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</si>
  <si>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</si>
  <si>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</si>
  <si>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</si>
  <si>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</si>
  <si>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</si>
  <si>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</si>
  <si>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</si>
  <si>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</si>
  <si>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</si>
  <si>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</si>
  <si>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</si>
  <si>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</si>
  <si>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</si>
  <si>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</si>
  <si>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</si>
  <si>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</si>
  <si>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</si>
  <si>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</si>
  <si>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</si>
  <si>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</si>
  <si>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</si>
  <si>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</si>
  <si>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</si>
  <si>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</si>
  <si>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</si>
  <si>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</si>
  <si>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</si>
  <si>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</si>
  <si>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</si>
  <si>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</si>
  <si>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</si>
  <si>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</si>
  <si>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</si>
  <si>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</si>
  <si>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</si>
  <si>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</si>
  <si>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</si>
  <si>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</si>
  <si>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</si>
  <si>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</si>
  <si>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</si>
  <si>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</si>
  <si>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</si>
  <si>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</si>
  <si>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</si>
  <si>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</si>
  <si>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</si>
  <si>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</si>
  <si>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</si>
  <si>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</si>
  <si>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</si>
  <si>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</si>
  <si>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</si>
  <si>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</si>
  <si>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</si>
  <si>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</si>
  <si>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</si>
  <si>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</si>
  <si>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</si>
  <si>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</si>
  <si>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</si>
  <si>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</si>
  <si>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</si>
  <si>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</si>
  <si>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</si>
  <si>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</si>
  <si>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</si>
  <si>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</si>
  <si>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</si>
  <si>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</si>
  <si>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</si>
  <si>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</si>
  <si>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</si>
  <si>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</si>
  <si>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</si>
  <si>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</si>
  <si>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</si>
  <si>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</si>
  <si>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</si>
  <si>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</si>
  <si>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</si>
  <si>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</si>
  <si>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</si>
  <si>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IN-TN</t>
  </si>
  <si>
    <t>Tamil Nādu</t>
  </si>
  <si>
    <t>INTamil Nādu</t>
  </si>
  <si>
    <t>IN-TR</t>
  </si>
  <si>
    <t>Tripura</t>
  </si>
  <si>
    <t>INTripura</t>
  </si>
  <si>
    <t>IN-TS</t>
  </si>
  <si>
    <t>Telangāna</t>
  </si>
  <si>
    <t>INTelangāna</t>
  </si>
  <si>
    <t>IN-UK</t>
  </si>
  <si>
    <t>INUttarākhand</t>
  </si>
  <si>
    <t>IN-UP</t>
  </si>
  <si>
    <t>INUttar Pradesh</t>
  </si>
  <si>
    <t>IN-WB</t>
  </si>
  <si>
    <t>INWest Bengal</t>
  </si>
  <si>
    <t>IQ-AN</t>
  </si>
  <si>
    <t>Al Anbār</t>
  </si>
  <si>
    <t>IQAl Anbār</t>
  </si>
  <si>
    <t>IQ-BA</t>
  </si>
  <si>
    <t>Al Başrah</t>
  </si>
  <si>
    <t>IQAl Başrah</t>
  </si>
  <si>
    <t>IQ-BB</t>
  </si>
  <si>
    <t>Bābil</t>
  </si>
  <si>
    <t>IQBābil</t>
  </si>
  <si>
    <t>IQ-BG</t>
  </si>
  <si>
    <t>Baghdād</t>
  </si>
  <si>
    <t>IQBaghdād</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</si>
  <si>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</si>
  <si>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</si>
  <si>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</si>
  <si>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</si>
  <si>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</si>
  <si>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</si>
  <si>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</si>
  <si>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</si>
  <si>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</si>
  <si>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</si>
  <si>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</si>
  <si>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</si>
  <si>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</si>
  <si>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</si>
  <si>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</si>
  <si>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</si>
  <si>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</si>
  <si>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</si>
  <si>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</si>
  <si>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</si>
  <si>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</si>
  <si>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</si>
  <si>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</si>
  <si>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</si>
  <si>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</si>
  <si>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</si>
  <si>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</si>
  <si>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</si>
  <si>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</si>
  <si>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</si>
  <si>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IQ-WA</t>
  </si>
  <si>
    <t>Wāsiţ</t>
  </si>
  <si>
    <t>IQWāsiţ</t>
  </si>
  <si>
    <t>IQ-KR</t>
  </si>
  <si>
    <t>Iqlīm Kūrdistān</t>
  </si>
  <si>
    <t>IQIqlīm Kūrdistān</t>
  </si>
  <si>
    <t>Herêm-î Kurdistan</t>
  </si>
  <si>
    <t>IQHerêm-î Kurdistan</t>
  </si>
  <si>
    <t>IQ-AR</t>
  </si>
  <si>
    <t>Arbīl</t>
  </si>
  <si>
    <t>IQArbīl</t>
  </si>
  <si>
    <t>Hewlêr</t>
  </si>
  <si>
    <t>IQHewlêr</t>
  </si>
  <si>
    <t>IQ-DA</t>
  </si>
  <si>
    <t>Dahūk</t>
  </si>
  <si>
    <t>IQDahūk</t>
  </si>
  <si>
    <t>Dihok</t>
  </si>
  <si>
    <t>IQDihok</t>
  </si>
  <si>
    <t>IQ-SU</t>
  </si>
  <si>
    <t>As Sulaymānīyah</t>
  </si>
  <si>
    <t>IQAs Sulaymānīyah</t>
  </si>
  <si>
    <t>Slêmanî</t>
  </si>
  <si>
    <t>IQSlêmanî</t>
  </si>
  <si>
    <t>IR-00</t>
  </si>
  <si>
    <t>Markazī</t>
  </si>
  <si>
    <t>IRMarkazī</t>
  </si>
  <si>
    <t>IR-01</t>
  </si>
  <si>
    <t>Gīlān</t>
  </si>
  <si>
    <t>IRGīlān</t>
  </si>
  <si>
    <t>IR-02</t>
  </si>
  <si>
    <t>Māzandarān</t>
  </si>
  <si>
    <t>IRMāzandarān</t>
  </si>
  <si>
    <t>IR-03</t>
  </si>
  <si>
    <t>Āz̄ārbāyjān-e Shārqī</t>
  </si>
  <si>
    <t>IRĀz̄ārbāyjān-e Shārqī</t>
  </si>
  <si>
    <t>IR-04</t>
  </si>
  <si>
    <t>Āz̄ārbāyjān-e Ghārbī</t>
  </si>
  <si>
    <t>IRĀz̄ārbāyjān-e Ghārbī</t>
  </si>
  <si>
    <t>IR-05</t>
  </si>
  <si>
    <t>Kermānshāh</t>
  </si>
  <si>
    <t>IRKermānshāh</t>
  </si>
  <si>
    <t>IR-06</t>
  </si>
  <si>
    <t>Khūzestān</t>
  </si>
  <si>
    <t>IRKhūzestān</t>
  </si>
  <si>
    <t>IR-07</t>
  </si>
  <si>
    <t>Fārs</t>
  </si>
  <si>
    <t>IRFārs</t>
  </si>
  <si>
    <t>IR-08</t>
  </si>
  <si>
    <t>Kermān</t>
  </si>
  <si>
    <t>IRKermān</t>
  </si>
  <si>
    <t>IR-09</t>
  </si>
  <si>
    <t>Khorāsān-e Raẕavī</t>
  </si>
  <si>
    <t>IRKhorāsān-e Raẕavī</t>
  </si>
  <si>
    <t>IR-10</t>
  </si>
  <si>
    <t>Eşfahān</t>
  </si>
  <si>
    <t>IREşfahān</t>
  </si>
  <si>
    <t>IR-11</t>
  </si>
  <si>
    <t>Sīstān va Balūchestān</t>
  </si>
  <si>
    <t>IRSīstān va Balūchestān</t>
  </si>
  <si>
    <t>IR-12</t>
  </si>
  <si>
    <t>Kordestān</t>
  </si>
  <si>
    <t>IRKordestān</t>
  </si>
  <si>
    <t>IR-13</t>
  </si>
  <si>
    <t>Hamadān</t>
  </si>
  <si>
    <t>IRHamadān</t>
  </si>
  <si>
    <t>IR-14</t>
  </si>
  <si>
    <t>Chahār Maḩāl va Bakhtīārī</t>
  </si>
  <si>
    <t>IRChahār Maḩāl va Bakhtīārī</t>
  </si>
  <si>
    <t>IR-15</t>
  </si>
  <si>
    <t>Lorestān</t>
  </si>
  <si>
    <t>IRLorestān</t>
  </si>
  <si>
    <t>IR-16</t>
  </si>
  <si>
    <t>Īlām</t>
  </si>
  <si>
    <t>IRĪlām</t>
  </si>
  <si>
    <t>IR-17</t>
  </si>
  <si>
    <t>Kohgīlūyeh va Bowyer Aḩmad</t>
  </si>
  <si>
    <t>IRKohgīlūyeh va Bowyer Aḩmad</t>
  </si>
  <si>
    <t>IR-18</t>
  </si>
  <si>
    <t>Būshehr</t>
  </si>
  <si>
    <t>IRBūshehr</t>
  </si>
  <si>
    <t>IR-19</t>
  </si>
  <si>
    <t>Zanjān</t>
  </si>
  <si>
    <t>IRZanjān</t>
  </si>
  <si>
    <t>IR-20</t>
  </si>
  <si>
    <t>Semnān</t>
  </si>
  <si>
    <t>IRSemnān</t>
  </si>
  <si>
    <t>IR-21</t>
  </si>
  <si>
    <t>Yazd</t>
  </si>
  <si>
    <t>IRYazd</t>
  </si>
  <si>
    <t>IR-22</t>
  </si>
  <si>
    <t>Hormozgān</t>
  </si>
  <si>
    <t>IRHormozgān</t>
  </si>
  <si>
    <t>IR-23</t>
  </si>
  <si>
    <t>Tehrān</t>
  </si>
  <si>
    <t>IRTehrān</t>
  </si>
  <si>
    <t>IR-24</t>
  </si>
  <si>
    <t>Ardabīl</t>
  </si>
  <si>
    <t>IRArdabīl</t>
  </si>
  <si>
    <t>IR-25</t>
  </si>
  <si>
    <t>Qom</t>
  </si>
  <si>
    <t>IRQom</t>
  </si>
  <si>
    <t>IR-26</t>
  </si>
  <si>
    <t>Qazvīn</t>
  </si>
  <si>
    <t>IRQazvīn</t>
  </si>
  <si>
    <t>IR-27</t>
  </si>
  <si>
    <t>Golestān</t>
  </si>
  <si>
    <t>IRGolestān</t>
  </si>
  <si>
    <t>IR-28</t>
  </si>
  <si>
    <t>Khorāsān-e Shomālī</t>
  </si>
  <si>
    <t>IRKhorāsān-e Shomālī</t>
  </si>
  <si>
    <t>IR-29</t>
  </si>
  <si>
    <t>Khorāsān-e Jonūbī</t>
  </si>
  <si>
    <t>IRKhorāsān-e Jonūbī</t>
  </si>
  <si>
    <t>IR-30</t>
  </si>
  <si>
    <t>Alborz</t>
  </si>
  <si>
    <t>IRAlborz</t>
  </si>
  <si>
    <t>IS-1</t>
  </si>
  <si>
    <t>Höfuðborgarsvæði</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</si>
  <si>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</si>
  <si>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</si>
  <si>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</si>
  <si>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</si>
  <si>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</si>
  <si>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</si>
  <si>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</si>
  <si>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</si>
  <si>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</si>
  <si>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</si>
  <si>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</si>
  <si>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</si>
  <si>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</si>
  <si>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</si>
  <si>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</si>
  <si>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</si>
  <si>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</si>
  <si>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</si>
  <si>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</si>
  <si>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</si>
  <si>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</si>
  <si>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</si>
  <si>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IS-2</t>
  </si>
  <si>
    <t>Suðurnes</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</si>
  <si>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</si>
  <si>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</si>
  <si>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</si>
  <si>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</si>
  <si>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</si>
  <si>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</si>
  <si>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</si>
  <si>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</si>
  <si>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</si>
  <si>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</si>
  <si>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</si>
  <si>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</si>
  <si>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</si>
  <si>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IS-3</t>
  </si>
  <si>
    <t>Vesturland</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</si>
  <si>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</si>
  <si>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</si>
  <si>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</si>
  <si>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</si>
  <si>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</si>
  <si>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</si>
  <si>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</si>
  <si>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</si>
  <si>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</si>
  <si>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</si>
  <si>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</si>
  <si>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</si>
  <si>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</si>
  <si>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</si>
  <si>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</si>
  <si>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</si>
  <si>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</si>
  <si>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</si>
  <si>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</si>
  <si>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</si>
  <si>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</si>
  <si>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</si>
  <si>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</si>
  <si>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</si>
  <si>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</si>
  <si>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</si>
  <si>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</si>
  <si>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</si>
  <si>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IS-4</t>
  </si>
  <si>
    <t>Vestfirðir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</si>
  <si>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</si>
  <si>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</si>
  <si>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</si>
  <si>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</si>
  <si>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</si>
  <si>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</si>
  <si>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</si>
  <si>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</si>
  <si>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</si>
  <si>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</si>
  <si>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</si>
  <si>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</si>
  <si>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</si>
  <si>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</si>
  <si>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</si>
  <si>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</si>
  <si>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</si>
  <si>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</si>
  <si>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</si>
  <si>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</si>
  <si>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</si>
  <si>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</si>
  <si>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</si>
  <si>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</si>
  <si>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</si>
  <si>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</si>
  <si>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</si>
  <si>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</si>
  <si>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IS-5</t>
  </si>
  <si>
    <t>Norðurland vestra</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</si>
  <si>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</si>
  <si>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</si>
  <si>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</si>
  <si>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</si>
  <si>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</si>
  <si>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</si>
  <si>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</si>
  <si>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</si>
  <si>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</si>
  <si>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</si>
  <si>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</si>
  <si>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</si>
  <si>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</si>
  <si>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</si>
  <si>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</si>
  <si>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</si>
  <si>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IS-6</t>
  </si>
  <si>
    <t>Norðurland eystra</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</si>
  <si>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</si>
  <si>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</si>
  <si>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</si>
  <si>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</si>
  <si>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</si>
  <si>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</si>
  <si>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</si>
  <si>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</si>
  <si>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</si>
  <si>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</si>
  <si>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</si>
  <si>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</si>
  <si>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</si>
  <si>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</si>
  <si>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</si>
  <si>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</si>
  <si>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</si>
  <si>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</si>
  <si>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</si>
  <si>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</si>
  <si>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</si>
  <si>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</si>
  <si>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</si>
  <si>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</si>
  <si>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</si>
  <si>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</si>
  <si>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</si>
  <si>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</si>
  <si>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</si>
  <si>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</si>
  <si>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</si>
  <si>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</si>
  <si>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</si>
  <si>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</si>
  <si>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IS-7</t>
  </si>
  <si>
    <t>Austurland</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</si>
  <si>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</si>
  <si>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</si>
  <si>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</si>
  <si>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</si>
  <si>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</si>
  <si>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</si>
  <si>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</si>
  <si>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</si>
  <si>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</si>
  <si>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</si>
  <si>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</si>
  <si>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</si>
  <si>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</si>
  <si>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</si>
  <si>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</si>
  <si>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</si>
  <si>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IS-8</t>
  </si>
  <si>
    <t>Suðurland</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</si>
  <si>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</si>
  <si>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</si>
  <si>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</si>
  <si>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</si>
  <si>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</si>
  <si>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</si>
  <si>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</si>
  <si>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</si>
  <si>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</si>
  <si>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</si>
  <si>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</si>
  <si>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</si>
  <si>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</si>
  <si>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</si>
  <si>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</si>
  <si>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</si>
  <si>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</si>
  <si>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</si>
  <si>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</si>
  <si>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</si>
  <si>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</si>
  <si>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</si>
  <si>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</si>
  <si>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</si>
  <si>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</si>
  <si>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</si>
  <si>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</si>
  <si>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</si>
  <si>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</si>
  <si>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</si>
  <si>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</si>
  <si>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</si>
  <si>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</si>
  <si>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</si>
  <si>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</si>
  <si>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</si>
  <si>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</si>
  <si>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</si>
  <si>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</si>
  <si>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</si>
  <si>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</si>
  <si>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</si>
  <si>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</si>
  <si>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</si>
  <si>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</si>
  <si>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</si>
  <si>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</si>
  <si>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</si>
  <si>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</si>
  <si>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</si>
  <si>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</si>
  <si>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</si>
  <si>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</si>
  <si>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</si>
  <si>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</si>
  <si>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</si>
  <si>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</si>
  <si>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</si>
  <si>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</si>
  <si>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</si>
  <si>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</si>
  <si>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</si>
  <si>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</si>
  <si>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</si>
  <si>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</si>
  <si>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</si>
  <si>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</si>
  <si>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</si>
  <si>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</si>
  <si>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</si>
  <si>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</si>
  <si>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</si>
  <si>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</si>
  <si>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</si>
  <si>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</si>
  <si>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</si>
  <si>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</si>
  <si>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</si>
  <si>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</si>
  <si>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</si>
  <si>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</si>
  <si>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</si>
  <si>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</si>
  <si>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</si>
  <si>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</si>
  <si>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</si>
  <si>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</si>
  <si>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</si>
  <si>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</si>
  <si>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</si>
  <si>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</si>
  <si>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</si>
  <si>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</si>
  <si>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</si>
  <si>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</si>
  <si>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</si>
  <si>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</si>
  <si>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</si>
  <si>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</si>
  <si>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</si>
  <si>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</si>
  <si>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</si>
  <si>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</si>
  <si>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</si>
  <si>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</si>
  <si>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</si>
  <si>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</si>
  <si>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</si>
  <si>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</si>
  <si>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</si>
  <si>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</si>
  <si>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</si>
  <si>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</si>
  <si>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</si>
  <si>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</si>
  <si>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</si>
  <si>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</si>
  <si>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</si>
  <si>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</si>
  <si>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</si>
  <si>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</si>
  <si>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</si>
  <si>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</si>
  <si>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</si>
  <si>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</si>
  <si>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</si>
  <si>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</si>
  <si>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</si>
  <si>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</si>
  <si>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</si>
  <si>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</si>
  <si>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</si>
  <si>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</si>
  <si>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</si>
  <si>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</si>
  <si>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</si>
  <si>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</si>
  <si>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</si>
  <si>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</si>
  <si>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</si>
  <si>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</si>
  <si>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</si>
  <si>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</si>
  <si>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</si>
  <si>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</si>
  <si>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</si>
  <si>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</si>
  <si>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</si>
  <si>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</si>
  <si>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</si>
  <si>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</si>
  <si>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</si>
  <si>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</si>
  <si>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</si>
  <si>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</si>
  <si>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</si>
  <si>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</si>
  <si>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</si>
  <si>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</si>
  <si>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</si>
  <si>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</si>
  <si>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</si>
  <si>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</si>
  <si>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</si>
  <si>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</si>
  <si>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</si>
  <si>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</si>
  <si>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</si>
  <si>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</si>
  <si>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</si>
  <si>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</si>
  <si>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</si>
  <si>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</si>
  <si>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</si>
  <si>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</si>
  <si>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</si>
  <si>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</si>
  <si>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</si>
  <si>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</si>
  <si>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</si>
  <si>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</si>
  <si>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</si>
  <si>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</si>
  <si>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</si>
  <si>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</si>
  <si>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</si>
  <si>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</si>
  <si>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</si>
  <si>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</si>
  <si>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</si>
  <si>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</si>
  <si>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</si>
  <si>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</si>
  <si>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</si>
  <si>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</si>
  <si>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</si>
  <si>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</si>
  <si>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</si>
  <si>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</si>
  <si>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</si>
  <si>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</si>
  <si>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</si>
  <si>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</si>
  <si>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</si>
  <si>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</si>
  <si>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</si>
  <si>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</si>
  <si>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</si>
  <si>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</si>
  <si>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</si>
  <si>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</si>
  <si>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</si>
  <si>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</si>
  <si>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</si>
  <si>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</si>
  <si>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</si>
  <si>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</si>
  <si>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</si>
  <si>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</si>
  <si>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</si>
  <si>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</si>
  <si>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</si>
  <si>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</si>
  <si>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</si>
  <si>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</si>
  <si>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</si>
  <si>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</si>
  <si>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</si>
  <si>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</si>
  <si>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</si>
  <si>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</si>
  <si>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</si>
  <si>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</si>
  <si>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</si>
  <si>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</si>
  <si>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</si>
  <si>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</si>
  <si>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</si>
  <si>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</si>
  <si>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</si>
  <si>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</si>
  <si>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</si>
  <si>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</si>
  <si>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</si>
  <si>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</si>
  <si>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</si>
  <si>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</si>
  <si>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</si>
  <si>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</si>
  <si>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</si>
  <si>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</si>
  <si>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</si>
  <si>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</si>
  <si>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</si>
  <si>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</si>
  <si>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</si>
  <si>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</si>
  <si>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</si>
  <si>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</si>
  <si>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</si>
  <si>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</si>
  <si>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</si>
  <si>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</si>
  <si>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</si>
  <si>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</si>
  <si>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</si>
  <si>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</si>
  <si>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</si>
  <si>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</si>
  <si>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</si>
  <si>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</si>
  <si>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</si>
  <si>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</si>
  <si>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</si>
  <si>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</si>
  <si>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</si>
  <si>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</si>
  <si>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</si>
  <si>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</si>
  <si>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</si>
  <si>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</si>
  <si>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</si>
  <si>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</si>
  <si>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</si>
  <si>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</si>
  <si>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</si>
  <si>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</si>
  <si>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</si>
  <si>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</si>
  <si>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</si>
  <si>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</si>
  <si>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</si>
  <si>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</si>
  <si>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</si>
  <si>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</si>
  <si>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</si>
  <si>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</si>
  <si>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</si>
  <si>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</si>
  <si>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</si>
  <si>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</si>
  <si>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</si>
  <si>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</si>
  <si>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</si>
  <si>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</si>
  <si>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</si>
  <si>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</si>
  <si>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</si>
  <si>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</si>
  <si>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</si>
  <si>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</si>
  <si>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</si>
  <si>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</si>
  <si>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</si>
  <si>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</si>
  <si>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</si>
  <si>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</si>
  <si>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</si>
  <si>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</si>
  <si>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</si>
  <si>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</si>
  <si>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</si>
  <si>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</si>
  <si>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</si>
  <si>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</si>
  <si>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</si>
  <si>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</si>
  <si>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</si>
  <si>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</si>
  <si>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</si>
  <si>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</si>
  <si>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</si>
  <si>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</si>
  <si>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</si>
  <si>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</si>
  <si>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</si>
  <si>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</si>
  <si>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</si>
  <si>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</si>
  <si>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</si>
  <si>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</si>
  <si>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</si>
  <si>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</si>
  <si>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</si>
  <si>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</si>
  <si>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</si>
  <si>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</si>
  <si>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</si>
  <si>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</si>
  <si>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</si>
  <si>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</si>
  <si>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</si>
  <si>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</si>
  <si>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</si>
  <si>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</si>
  <si>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</si>
  <si>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</si>
  <si>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</si>
  <si>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</si>
  <si>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</si>
  <si>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</si>
  <si>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</si>
  <si>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</si>
  <si>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</si>
  <si>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</si>
  <si>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</si>
  <si>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</si>
  <si>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IT-GO</t>
  </si>
  <si>
    <t>Gorizia</t>
  </si>
  <si>
    <t>ITGorizia</t>
  </si>
  <si>
    <t>IT-PN</t>
  </si>
  <si>
    <t>Pordenone</t>
  </si>
  <si>
    <t>ITPordenone</t>
  </si>
  <si>
    <t>IT-TS</t>
  </si>
  <si>
    <t>Trieste</t>
  </si>
  <si>
    <t>ITTrieste</t>
  </si>
  <si>
    <t>IT-UD</t>
  </si>
  <si>
    <t>Udine</t>
  </si>
  <si>
    <t>ITUdine</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</si>
  <si>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</si>
  <si>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</si>
  <si>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</si>
  <si>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</si>
  <si>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</si>
  <si>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</si>
  <si>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</si>
  <si>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</si>
  <si>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</si>
  <si>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</si>
  <si>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</si>
  <si>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</si>
  <si>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</si>
  <si>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</si>
  <si>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</si>
  <si>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</si>
  <si>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</si>
  <si>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</si>
  <si>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</si>
  <si>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</si>
  <si>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</si>
  <si>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</si>
  <si>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</si>
  <si>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</si>
  <si>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</si>
  <si>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</si>
  <si>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</si>
  <si>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</si>
  <si>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</si>
  <si>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</si>
  <si>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</si>
  <si>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</si>
  <si>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</si>
  <si>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</si>
  <si>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</si>
  <si>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</si>
  <si>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</si>
  <si>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</si>
  <si>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</si>
  <si>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IT-SS</t>
  </si>
  <si>
    <t>Sassari</t>
  </si>
  <si>
    <t>ITSassari</t>
  </si>
  <si>
    <t>IT-SU</t>
  </si>
  <si>
    <t>Sud Sardegna</t>
  </si>
  <si>
    <t>ITSud Sardegna</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</si>
  <si>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</si>
  <si>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</si>
  <si>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</si>
  <si>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</si>
  <si>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</si>
  <si>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</si>
  <si>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</si>
  <si>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</si>
  <si>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</si>
  <si>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</si>
  <si>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</si>
  <si>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</si>
  <si>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</si>
  <si>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</si>
  <si>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</si>
  <si>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</si>
  <si>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</si>
  <si>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</si>
  <si>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</si>
  <si>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</si>
  <si>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</si>
  <si>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</si>
  <si>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</si>
  <si>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</si>
  <si>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</si>
  <si>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</si>
  <si>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</si>
  <si>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</si>
  <si>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</si>
  <si>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</si>
  <si>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</si>
  <si>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</si>
  <si>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</si>
  <si>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</si>
  <si>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</si>
  <si>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</si>
  <si>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</si>
  <si>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</si>
  <si>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</si>
  <si>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</si>
  <si>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</si>
  <si>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</si>
  <si>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</si>
  <si>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</si>
  <si>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</si>
  <si>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</si>
  <si>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</si>
  <si>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</si>
  <si>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</si>
  <si>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</si>
  <si>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</si>
  <si>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</si>
  <si>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</si>
  <si>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</si>
  <si>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</si>
  <si>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</si>
  <si>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</si>
  <si>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</si>
  <si>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</si>
  <si>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</si>
  <si>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</si>
  <si>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</si>
  <si>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</si>
  <si>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</si>
  <si>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</si>
  <si>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</si>
  <si>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</si>
  <si>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</si>
  <si>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</si>
  <si>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</si>
  <si>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</si>
  <si>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</si>
  <si>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</si>
  <si>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</si>
  <si>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</si>
  <si>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</si>
  <si>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</si>
  <si>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</si>
  <si>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</si>
  <si>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</si>
  <si>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</si>
  <si>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</si>
  <si>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</si>
  <si>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</si>
  <si>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</si>
  <si>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</si>
  <si>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</si>
  <si>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</si>
  <si>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</si>
  <si>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</si>
  <si>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</si>
  <si>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</si>
  <si>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</si>
  <si>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</si>
  <si>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</si>
  <si>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</si>
  <si>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</si>
  <si>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</si>
  <si>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</si>
  <si>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</si>
  <si>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</si>
  <si>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</si>
  <si>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</si>
  <si>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</si>
  <si>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</si>
  <si>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</si>
  <si>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</si>
  <si>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</si>
  <si>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</si>
  <si>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</si>
  <si>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</si>
  <si>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</si>
  <si>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</si>
  <si>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</si>
  <si>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</si>
  <si>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</si>
  <si>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</si>
  <si>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</si>
  <si>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</si>
  <si>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</si>
  <si>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</si>
  <si>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</si>
  <si>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</si>
  <si>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</si>
  <si>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</si>
  <si>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</si>
  <si>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</si>
  <si>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</si>
  <si>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</si>
  <si>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</si>
  <si>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</si>
  <si>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</si>
  <si>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</si>
  <si>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</si>
  <si>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</si>
  <si>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</si>
  <si>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</si>
  <si>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</si>
  <si>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</si>
  <si>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</si>
  <si>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</si>
  <si>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</si>
  <si>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</si>
  <si>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</si>
  <si>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</si>
  <si>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</si>
  <si>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</si>
  <si>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</si>
  <si>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</si>
  <si>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</si>
  <si>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</si>
  <si>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</si>
  <si>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</si>
  <si>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</si>
  <si>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</si>
  <si>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</si>
  <si>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</si>
  <si>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</si>
  <si>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</si>
  <si>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</si>
  <si>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</si>
  <si>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</si>
  <si>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</si>
  <si>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</si>
  <si>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</si>
  <si>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</si>
  <si>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</si>
  <si>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</si>
  <si>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</si>
  <si>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</si>
  <si>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</si>
  <si>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</si>
  <si>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</si>
  <si>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</si>
  <si>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</si>
  <si>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</si>
  <si>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</si>
  <si>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</si>
  <si>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</si>
  <si>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</si>
  <si>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</si>
  <si>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</si>
  <si>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</si>
  <si>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</si>
  <si>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</si>
  <si>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</si>
  <si>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</si>
  <si>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</si>
  <si>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</si>
  <si>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</si>
  <si>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</si>
  <si>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</si>
  <si>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</si>
  <si>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</si>
  <si>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</si>
  <si>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</si>
  <si>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</si>
  <si>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</si>
  <si>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</si>
  <si>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</si>
  <si>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</si>
  <si>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</si>
  <si>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</si>
  <si>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</si>
  <si>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</si>
  <si>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</si>
  <si>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</si>
  <si>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</si>
  <si>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</si>
  <si>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</si>
  <si>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</si>
  <si>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</si>
  <si>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</si>
  <si>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</si>
  <si>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</si>
  <si>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</si>
  <si>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</si>
  <si>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</si>
  <si>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</si>
  <si>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</si>
  <si>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</si>
  <si>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</si>
  <si>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</si>
  <si>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</si>
  <si>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</si>
  <si>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</si>
  <si>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</si>
  <si>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</si>
  <si>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</si>
  <si>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</si>
  <si>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</si>
  <si>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</si>
  <si>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</si>
  <si>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</si>
  <si>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</si>
  <si>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</si>
  <si>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</si>
  <si>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</si>
  <si>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</si>
  <si>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</si>
  <si>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</si>
  <si>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</si>
  <si>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</si>
  <si>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</si>
  <si>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</si>
  <si>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</si>
  <si>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</si>
  <si>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</si>
  <si>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</si>
  <si>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</si>
  <si>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</si>
  <si>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</si>
  <si>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</si>
  <si>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</si>
  <si>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</si>
  <si>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</si>
  <si>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</si>
  <si>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</si>
  <si>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</si>
  <si>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</si>
  <si>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</si>
  <si>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</si>
  <si>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</si>
  <si>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</si>
  <si>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</si>
  <si>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</si>
  <si>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</si>
  <si>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</si>
  <si>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</si>
  <si>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</si>
  <si>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</si>
  <si>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</si>
  <si>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</si>
  <si>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</si>
  <si>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</si>
  <si>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</si>
  <si>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</si>
  <si>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</si>
  <si>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</si>
  <si>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</si>
  <si>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</si>
  <si>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</si>
  <si>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</si>
  <si>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</si>
  <si>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</si>
  <si>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</si>
  <si>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</si>
  <si>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</si>
  <si>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</si>
  <si>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</si>
  <si>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</si>
  <si>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</si>
  <si>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</si>
  <si>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</si>
  <si>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</si>
  <si>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</si>
  <si>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</si>
  <si>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</si>
  <si>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</si>
  <si>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</si>
  <si>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</si>
  <si>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</si>
  <si>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</si>
  <si>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</si>
  <si>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</si>
  <si>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</si>
  <si>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</si>
  <si>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</si>
  <si>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</si>
  <si>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</si>
  <si>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</si>
  <si>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</si>
  <si>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</si>
  <si>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</si>
  <si>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</si>
  <si>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</si>
  <si>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</si>
  <si>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</si>
  <si>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</si>
  <si>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</si>
  <si>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</si>
  <si>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</si>
  <si>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</si>
  <si>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</si>
  <si>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</si>
  <si>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</si>
  <si>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</si>
  <si>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</si>
  <si>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</si>
  <si>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</si>
  <si>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</si>
  <si>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</si>
  <si>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</si>
  <si>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</si>
  <si>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</si>
  <si>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</si>
  <si>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</si>
  <si>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</si>
  <si>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</si>
  <si>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</si>
  <si>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</si>
  <si>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</si>
  <si>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</si>
  <si>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</si>
  <si>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</si>
  <si>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</si>
  <si>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</si>
  <si>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</si>
  <si>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</si>
  <si>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</si>
  <si>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</si>
  <si>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</si>
  <si>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</si>
  <si>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</si>
  <si>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</si>
  <si>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</si>
  <si>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</si>
  <si>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</si>
  <si>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</si>
  <si>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</si>
  <si>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</si>
  <si>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</si>
  <si>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</si>
  <si>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</si>
  <si>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</si>
  <si>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</si>
  <si>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</si>
  <si>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</si>
  <si>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</si>
  <si>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</si>
  <si>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</si>
  <si>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</si>
  <si>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</si>
  <si>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</si>
  <si>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</si>
  <si>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</si>
  <si>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</si>
  <si>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</si>
  <si>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</si>
  <si>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</si>
  <si>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</si>
  <si>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</si>
  <si>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</si>
  <si>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</si>
  <si>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</si>
  <si>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</si>
  <si>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</si>
  <si>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</si>
  <si>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</si>
  <si>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</si>
  <si>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</si>
  <si>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</si>
  <si>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</si>
  <si>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</si>
  <si>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</si>
  <si>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 Shaary</t>
  </si>
  <si>
    <t>KGBishkek Shaary</t>
  </si>
  <si>
    <t>Gorod Biškek</t>
  </si>
  <si>
    <t>KGGorod Biškek</t>
  </si>
  <si>
    <t>Gorod Bishkek</t>
  </si>
  <si>
    <t>KGGorod Bishkek</t>
  </si>
  <si>
    <t>KG-GO</t>
  </si>
  <si>
    <t>Osh Shaary</t>
  </si>
  <si>
    <t>KGOsh Shaary</t>
  </si>
  <si>
    <t>Gorod Osh</t>
  </si>
  <si>
    <t>KGGorod Osh</t>
  </si>
  <si>
    <t>Gorod Oš</t>
  </si>
  <si>
    <t>KGGorod Oš</t>
  </si>
  <si>
    <t>KG-B</t>
  </si>
  <si>
    <t>Batken</t>
  </si>
  <si>
    <t>KGBatken</t>
  </si>
  <si>
    <t>Batkenskaja oblast'</t>
  </si>
  <si>
    <t>KGBatkenskaja oblast'</t>
  </si>
  <si>
    <t>Batkenskaya oblast'</t>
  </si>
  <si>
    <t>KGBatkenskaya oblast'</t>
  </si>
  <si>
    <t>KG-C</t>
  </si>
  <si>
    <t>Chüy</t>
  </si>
  <si>
    <t>KGChüy</t>
  </si>
  <si>
    <t>Čujskaja oblast'</t>
  </si>
  <si>
    <t>KGČujskaja oblast'</t>
  </si>
  <si>
    <t>Chuyskaya oblast'</t>
  </si>
  <si>
    <t>KGChuyskaya oblast'</t>
  </si>
  <si>
    <t>KG-J</t>
  </si>
  <si>
    <t>Jalal-Abad</t>
  </si>
  <si>
    <t>KGJalal-Abad</t>
  </si>
  <si>
    <t>Dzhalal-Abadskaya oblast'</t>
  </si>
  <si>
    <t>KGDzhalal-Abadskaya oblast'</t>
  </si>
  <si>
    <t>Džalal-Abadskaja oblast'</t>
  </si>
  <si>
    <t>KGDžalal-Abadskaja oblast'</t>
  </si>
  <si>
    <t>KG-N</t>
  </si>
  <si>
    <t>Naryn</t>
  </si>
  <si>
    <t>KGNaryn</t>
  </si>
  <si>
    <t>Narynskaja oblast'</t>
  </si>
  <si>
    <t>KGNarynskaja oblast'</t>
  </si>
  <si>
    <t>Narynskaya oblast'</t>
  </si>
  <si>
    <t>KGNarynskaya oblast'</t>
  </si>
  <si>
    <t>KG-O</t>
  </si>
  <si>
    <t>Osh</t>
  </si>
  <si>
    <t>KGOsh</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</si>
  <si>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</si>
  <si>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</si>
  <si>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</si>
  <si>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</si>
  <si>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</si>
  <si>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</si>
  <si>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</si>
  <si>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</si>
  <si>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</si>
  <si>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</si>
  <si>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</si>
  <si>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</si>
  <si>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</si>
  <si>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</si>
  <si>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</si>
  <si>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</si>
  <si>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</si>
  <si>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</si>
  <si>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</si>
  <si>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</si>
  <si>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</si>
  <si>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</si>
  <si>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</si>
  <si>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</si>
  <si>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Choăy</t>
  </si>
  <si>
    <t>KHBanteay Mean Choăy</t>
  </si>
  <si>
    <t>Bântéay Méan Choăy</t>
  </si>
  <si>
    <t>KHBântéay Méan Choăy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</si>
  <si>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</si>
  <si>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</si>
  <si>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</si>
  <si>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</si>
  <si>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</si>
  <si>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</si>
  <si>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</si>
  <si>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</si>
  <si>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</si>
  <si>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</si>
  <si>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</si>
  <si>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</si>
  <si>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</si>
  <si>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</si>
  <si>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</si>
  <si>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</si>
  <si>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</si>
  <si>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</si>
  <si>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</si>
  <si>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</si>
  <si>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</si>
  <si>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</si>
  <si>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</si>
  <si>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</si>
  <si>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</si>
  <si>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</si>
  <si>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</si>
  <si>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</si>
  <si>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</si>
  <si>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</si>
  <si>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</si>
  <si>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</si>
  <si>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</si>
  <si>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</si>
  <si>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</si>
  <si>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</si>
  <si>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Seihânŭ</t>
  </si>
  <si>
    <t>KHPreăh Seihânŭ</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</si>
  <si>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</si>
  <si>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</si>
  <si>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</si>
  <si>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</si>
  <si>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</si>
  <si>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</si>
  <si>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</si>
  <si>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</si>
  <si>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</si>
  <si>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</si>
  <si>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</si>
  <si>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</si>
  <si>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</si>
  <si>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</si>
  <si>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</si>
  <si>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</si>
  <si>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</si>
  <si>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</si>
  <si>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</si>
  <si>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</si>
  <si>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</si>
  <si>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</si>
  <si>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</si>
  <si>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 Choăy</t>
  </si>
  <si>
    <t>KHŎtdâr Méan Choăy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</si>
  <si>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</si>
  <si>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</si>
  <si>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</si>
  <si>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</si>
  <si>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</si>
  <si>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</si>
  <si>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</si>
  <si>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</si>
  <si>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</si>
  <si>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</si>
  <si>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</si>
  <si>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</si>
  <si>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</si>
  <si>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</si>
  <si>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</si>
  <si>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</si>
  <si>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</si>
  <si>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</si>
  <si>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</si>
  <si>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</si>
  <si>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</si>
  <si>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</si>
  <si>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</si>
  <si>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</si>
  <si>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</si>
  <si>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</si>
  <si>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</si>
  <si>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</si>
  <si>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</si>
  <si>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</si>
  <si>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</si>
  <si>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</si>
  <si>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</si>
  <si>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</si>
  <si>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</si>
  <si>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</si>
  <si>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</si>
  <si>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</si>
  <si>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</si>
  <si>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</si>
  <si>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</si>
  <si>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</si>
  <si>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</si>
  <si>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</si>
  <si>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</si>
  <si>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</si>
  <si>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</si>
  <si>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</si>
  <si>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</si>
  <si>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</si>
  <si>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</si>
  <si>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</si>
  <si>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</si>
  <si>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</si>
  <si>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</si>
  <si>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</si>
  <si>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</si>
  <si>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</si>
  <si>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</si>
  <si>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</si>
  <si>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</si>
  <si>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</si>
  <si>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</si>
  <si>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</si>
  <si>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</si>
  <si>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</si>
  <si>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</si>
  <si>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</si>
  <si>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</si>
  <si>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</si>
  <si>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</si>
  <si>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</si>
  <si>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</si>
  <si>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</si>
  <si>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</si>
  <si>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</si>
  <si>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</si>
  <si>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</si>
  <si>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</si>
  <si>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</si>
  <si>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</si>
  <si>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</si>
  <si>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</si>
  <si>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</si>
  <si>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</si>
  <si>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</si>
  <si>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</si>
  <si>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</si>
  <si>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</si>
  <si>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</si>
  <si>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</si>
  <si>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</si>
  <si>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</si>
  <si>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</si>
  <si>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</si>
  <si>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</si>
  <si>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</si>
  <si>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</si>
  <si>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</si>
  <si>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</si>
  <si>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</si>
  <si>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</si>
  <si>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</si>
  <si>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</si>
  <si>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</si>
  <si>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</si>
  <si>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</si>
  <si>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</si>
  <si>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</si>
  <si>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</si>
  <si>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</si>
  <si>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</si>
  <si>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</si>
  <si>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</si>
  <si>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</si>
  <si>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</si>
  <si>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</si>
  <si>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</si>
  <si>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</si>
  <si>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</si>
  <si>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</si>
  <si>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</si>
  <si>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</si>
  <si>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</si>
  <si>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</si>
  <si>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</si>
  <si>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</si>
  <si>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</si>
  <si>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</si>
  <si>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</si>
  <si>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</si>
  <si>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</si>
  <si>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</si>
  <si>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</si>
  <si>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</si>
  <si>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</si>
  <si>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</si>
  <si>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</si>
  <si>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</si>
  <si>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</si>
  <si>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</si>
  <si>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</si>
  <si>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</si>
  <si>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</si>
  <si>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</si>
  <si>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</si>
  <si>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</si>
  <si>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</si>
  <si>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</si>
  <si>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</si>
  <si>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</si>
  <si>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</si>
  <si>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</si>
  <si>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</si>
  <si>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</si>
  <si>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</si>
  <si>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</si>
  <si>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</si>
  <si>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</si>
  <si>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</si>
  <si>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</si>
  <si>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</si>
  <si>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</si>
  <si>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</si>
  <si>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</si>
  <si>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</si>
  <si>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</si>
  <si>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</si>
  <si>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</si>
  <si>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</si>
  <si>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</si>
  <si>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</si>
  <si>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</si>
  <si>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</si>
  <si>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</si>
  <si>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</si>
  <si>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</si>
  <si>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</si>
  <si>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</si>
  <si>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</si>
  <si>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</si>
  <si>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</si>
  <si>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</si>
  <si>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</si>
  <si>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</si>
  <si>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</si>
  <si>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</si>
  <si>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</si>
  <si>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</si>
  <si>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</si>
  <si>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</si>
  <si>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</si>
  <si>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</si>
  <si>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</si>
  <si>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</si>
  <si>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</si>
  <si>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KP-15</t>
  </si>
  <si>
    <t>Kaesŏng</t>
  </si>
  <si>
    <t>KPKaesŏng</t>
  </si>
  <si>
    <t>Kaeseong</t>
  </si>
  <si>
    <t>KPKaeseong</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</si>
  <si>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</si>
  <si>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</si>
  <si>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</si>
  <si>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</si>
  <si>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</si>
  <si>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</si>
  <si>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</si>
  <si>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</si>
  <si>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</si>
  <si>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</si>
  <si>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</si>
  <si>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</si>
  <si>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</si>
  <si>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</si>
  <si>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</si>
  <si>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</si>
  <si>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</si>
  <si>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</si>
  <si>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</si>
  <si>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</si>
  <si>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</si>
  <si>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</si>
  <si>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</si>
  <si>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</si>
  <si>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</si>
  <si>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</si>
  <si>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</si>
  <si>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</si>
  <si>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</si>
  <si>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</si>
  <si>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</si>
  <si>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</si>
  <si>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</si>
  <si>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</si>
  <si>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</si>
  <si>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</si>
  <si>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</si>
  <si>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KR-42</t>
  </si>
  <si>
    <t>Gangwon-teukbyeoljachido</t>
  </si>
  <si>
    <t>KRGangwon-teukbyeoljachido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</si>
  <si>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</si>
  <si>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</si>
  <si>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</si>
  <si>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</si>
  <si>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</si>
  <si>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</si>
  <si>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</si>
  <si>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</si>
  <si>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</si>
  <si>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</si>
  <si>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</si>
  <si>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</si>
  <si>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</si>
  <si>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</si>
  <si>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</si>
  <si>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</si>
  <si>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</si>
  <si>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</si>
  <si>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</si>
  <si>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</si>
  <si>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</si>
  <si>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</si>
  <si>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</si>
  <si>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KZ-10</t>
  </si>
  <si>
    <t>Abay oblysy</t>
  </si>
  <si>
    <t>KZAbay oblysy</t>
  </si>
  <si>
    <t>Abajskaja oblast’</t>
  </si>
  <si>
    <t>KZAbajskaja oblast’</t>
  </si>
  <si>
    <t>Abayskaya oblast’</t>
  </si>
  <si>
    <t>KZAbayskaya oblast’</t>
  </si>
  <si>
    <t>KZ-11</t>
  </si>
  <si>
    <t>Aqmola oblysy</t>
  </si>
  <si>
    <t>KZAqmola oblysy</t>
  </si>
  <si>
    <t>Akmolinskaja oblast'</t>
  </si>
  <si>
    <t>KZAkmolinskaja oblast'</t>
  </si>
  <si>
    <t>Akmolinskaya oblast'</t>
  </si>
  <si>
    <t>KZAkmolinskaya oblast'</t>
  </si>
  <si>
    <t>KZ-15</t>
  </si>
  <si>
    <t>Aqtöbe oblysy</t>
  </si>
  <si>
    <t>KZAqtöbe oblysy</t>
  </si>
  <si>
    <t>Aktjubinskaja oblast'</t>
  </si>
  <si>
    <t>KZAktjubinskaja oblast'</t>
  </si>
  <si>
    <t>Aktyubinskaya oblast'</t>
  </si>
  <si>
    <t>KZAktyubinskaya oblast'</t>
  </si>
  <si>
    <t>KZ-19</t>
  </si>
  <si>
    <t>Almaty oblysy</t>
  </si>
  <si>
    <t>KZAlmaty oblysy</t>
  </si>
  <si>
    <t>Almatinskaja oblast'</t>
  </si>
  <si>
    <t>KZAlmatinskaja oblast'</t>
  </si>
  <si>
    <t>Almatinskaya oblast'</t>
  </si>
  <si>
    <t>KZAlmatinskaya oblast'</t>
  </si>
  <si>
    <t>KZ-23</t>
  </si>
  <si>
    <t>Atyraū oblysy</t>
  </si>
  <si>
    <t>KZAtyraū oblysy</t>
  </si>
  <si>
    <t>Atyrauskaja oblast'</t>
  </si>
  <si>
    <t>KZAtyrauskaja oblast'</t>
  </si>
  <si>
    <t>Atyrauskaya oblast'</t>
  </si>
  <si>
    <t>KZAtyrauskaya oblast'</t>
  </si>
  <si>
    <t>KZ-27</t>
  </si>
  <si>
    <t>Batys Qazaqstan oblysy</t>
  </si>
  <si>
    <t>KZBatys Qazaqstan oblysy</t>
  </si>
  <si>
    <t>Zapadno-Kazahstanskaja oblast'</t>
  </si>
  <si>
    <t>KZZapadno-Kazahstanskaja oblast'</t>
  </si>
  <si>
    <t>Zapadno-Kazakhstanskaya oblast'</t>
  </si>
  <si>
    <t>KZZapadno-Kazakhstanskaya oblast'</t>
  </si>
  <si>
    <t>KZ-31</t>
  </si>
  <si>
    <t>Zhambyl oblysy</t>
  </si>
  <si>
    <t>KZZhambyl oblysy</t>
  </si>
  <si>
    <t>Žambylskaja oblast'</t>
  </si>
  <si>
    <t>KZŽambylskaja oblast'</t>
  </si>
  <si>
    <t>Zhambylskaya oblast'</t>
  </si>
  <si>
    <t>KZZhambylskaya oblast'</t>
  </si>
  <si>
    <t>KZ-33</t>
  </si>
  <si>
    <t>Zhetisū oblysy</t>
  </si>
  <si>
    <t>KZZhetisū oblysy</t>
  </si>
  <si>
    <t>Žetysuskaja oblast’</t>
  </si>
  <si>
    <t>KZŽetysuskaja oblast’</t>
  </si>
  <si>
    <t>Zhetysuskaya oblast’</t>
  </si>
  <si>
    <t>KZZhetysuskaya oblast’</t>
  </si>
  <si>
    <t>KZ-35</t>
  </si>
  <si>
    <t>Qaraghandy oblysy</t>
  </si>
  <si>
    <t>KZQaraghandy oblysy</t>
  </si>
  <si>
    <t>Karagandinskaja oblast'</t>
  </si>
  <si>
    <t>KZKaragandinskaja oblast'</t>
  </si>
  <si>
    <t>Karagandinskaya oblast'</t>
  </si>
  <si>
    <t>KZKaragandinskaya oblast'</t>
  </si>
  <si>
    <t>KZ-39</t>
  </si>
  <si>
    <t>Qostanay oblysy</t>
  </si>
  <si>
    <t>KZQostanay oblysy</t>
  </si>
  <si>
    <t>Kostanayskaya oblast'</t>
  </si>
  <si>
    <t>KZKostanayskaya oblast'</t>
  </si>
  <si>
    <t>Kostanajskaja oblast'</t>
  </si>
  <si>
    <t>KZKostanajskaja oblast'</t>
  </si>
  <si>
    <t>KZ-43</t>
  </si>
  <si>
    <t>Qyzylorda oblysy</t>
  </si>
  <si>
    <t>KZQyzylorda oblysy</t>
  </si>
  <si>
    <t>Kyzylordinskaja oblast'</t>
  </si>
  <si>
    <t>KZKyzylordinskaja oblast'</t>
  </si>
  <si>
    <t>Kyzylordinskaya oblast'</t>
  </si>
  <si>
    <t>KZKyzylordinskaya oblast'</t>
  </si>
  <si>
    <t>KZ-47</t>
  </si>
  <si>
    <t>Mangghystaū oblysy</t>
  </si>
  <si>
    <t>KZMangghystaū oblysy</t>
  </si>
  <si>
    <t>Mangistauskaya oblast'</t>
  </si>
  <si>
    <t>KZMangistauskaya oblast'</t>
  </si>
  <si>
    <t>Mangystauskaja oblast'</t>
  </si>
  <si>
    <t>KZMangystauskaja oblast'</t>
  </si>
  <si>
    <t>KZ-55</t>
  </si>
  <si>
    <t>Pavlodar oblysy</t>
  </si>
  <si>
    <t>KZPavlodar oblysy</t>
  </si>
  <si>
    <t>Pavlodarskaja oblast'</t>
  </si>
  <si>
    <t>KZPavlodarskaja oblast'</t>
  </si>
  <si>
    <t>Pavlodarskaya oblast'</t>
  </si>
  <si>
    <t>KZPavlodarskaya oblast'</t>
  </si>
  <si>
    <t>KZ-59</t>
  </si>
  <si>
    <t>Soltüstik Qazaqstan oblysy</t>
  </si>
  <si>
    <t>KZSoltüstik Qazaqstan oblysy</t>
  </si>
  <si>
    <t>Severo-Kazakhstanskaya oblast'</t>
  </si>
  <si>
    <t>KZSevero-Kazakhstanskaya oblast'</t>
  </si>
  <si>
    <t>Severo-Kazahstanskaja oblast'</t>
  </si>
  <si>
    <t>KZSevero-Kazahstanskaja oblast'</t>
  </si>
  <si>
    <t>KZ-61</t>
  </si>
  <si>
    <t>Türkistan oblysy</t>
  </si>
  <si>
    <t>KZTürkistan oblysy</t>
  </si>
  <si>
    <t>Turkestanskaja oblast'</t>
  </si>
  <si>
    <t>KZTurkestanskaja oblast'</t>
  </si>
  <si>
    <t>Turkestankaya oblast'</t>
  </si>
  <si>
    <t>KZTurkestankaya oblast'</t>
  </si>
  <si>
    <t>KZ-62</t>
  </si>
  <si>
    <t>Ulytaū oblysy</t>
  </si>
  <si>
    <t>KZUlytaū oblysy</t>
  </si>
  <si>
    <t>Ulytauskaja oblast’</t>
  </si>
  <si>
    <t>KZUlytauskaja oblast’</t>
  </si>
  <si>
    <t>Ulytauskaya oblast’</t>
  </si>
  <si>
    <t>KZUlytauskaya oblast’</t>
  </si>
  <si>
    <t>KZ-63</t>
  </si>
  <si>
    <t>KZShyghys Qazaqstan oblysy</t>
  </si>
  <si>
    <t>Vostočno-Kazahstanskaja oblast'</t>
  </si>
  <si>
    <t>KZVostočno-Kazahstanskaja oblast'</t>
  </si>
  <si>
    <t>Vostochno-Kazakhstanskaya oblast'</t>
  </si>
  <si>
    <t>KZVostochno-Kazakhstanskaya oblast'</t>
  </si>
  <si>
    <t>KZ-71</t>
  </si>
  <si>
    <t>Astana</t>
  </si>
  <si>
    <t>KZAstana</t>
  </si>
  <si>
    <t>KZ-75</t>
  </si>
  <si>
    <t>Almaty</t>
  </si>
  <si>
    <t>KZAlmaty</t>
  </si>
  <si>
    <t>KZ-79</t>
  </si>
  <si>
    <t>Shymkent</t>
  </si>
  <si>
    <t>KZShymkent</t>
  </si>
  <si>
    <t>Šimkent</t>
  </si>
  <si>
    <t>KZŠimkent</t>
  </si>
  <si>
    <t>LA-VT</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</si>
  <si>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</si>
  <si>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</si>
  <si>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</si>
  <si>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</si>
  <si>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</si>
  <si>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</si>
  <si>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</si>
  <si>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</si>
  <si>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</si>
  <si>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</si>
  <si>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</si>
  <si>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</si>
  <si>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</si>
  <si>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</si>
  <si>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</si>
  <si>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</si>
  <si>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</si>
  <si>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</si>
  <si>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</si>
  <si>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</si>
  <si>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</si>
  <si>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</si>
  <si>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</si>
  <si>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</si>
  <si>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</si>
  <si>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</si>
  <si>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</si>
  <si>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</si>
  <si>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</si>
  <si>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</si>
  <si>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</si>
  <si>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</si>
  <si>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</si>
  <si>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</si>
  <si>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</si>
  <si>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</si>
  <si>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</si>
  <si>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</si>
  <si>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</si>
  <si>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</si>
  <si>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</si>
  <si>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</si>
  <si>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</si>
  <si>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</si>
  <si>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</si>
  <si>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</si>
  <si>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</si>
  <si>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</si>
  <si>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</si>
  <si>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</si>
  <si>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</si>
  <si>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Aakkâr</t>
  </si>
  <si>
    <t>LBAakkâr</t>
  </si>
  <si>
    <t>‘Akkār</t>
  </si>
  <si>
    <t>LB‘Akkār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</si>
  <si>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</si>
  <si>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</si>
  <si>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</si>
  <si>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</si>
  <si>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</si>
  <si>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</si>
  <si>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</si>
  <si>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</si>
  <si>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</si>
  <si>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</si>
  <si>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</si>
  <si>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</si>
  <si>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</si>
  <si>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</si>
  <si>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</si>
  <si>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</si>
  <si>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</si>
  <si>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</si>
  <si>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</si>
  <si>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</si>
  <si>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</si>
  <si>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</si>
  <si>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</si>
  <si>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</si>
  <si>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</si>
  <si>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</si>
  <si>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</si>
  <si>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</si>
  <si>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</si>
  <si>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</si>
  <si>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</si>
  <si>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</si>
  <si>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</si>
  <si>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</si>
  <si>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</si>
  <si>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</si>
  <si>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</si>
  <si>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</si>
  <si>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</si>
  <si>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</si>
  <si>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</si>
  <si>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</si>
  <si>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</si>
  <si>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</si>
  <si>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</si>
  <si>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</si>
  <si>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</si>
  <si>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</si>
  <si>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</si>
  <si>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</si>
  <si>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</si>
  <si>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</si>
  <si>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</si>
  <si>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</si>
  <si>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</si>
  <si>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</si>
  <si>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</si>
  <si>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</si>
  <si>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</si>
  <si>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</si>
  <si>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</si>
  <si>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</si>
  <si>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</si>
  <si>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</si>
  <si>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</si>
  <si>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</si>
  <si>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</si>
  <si>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</si>
  <si>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</si>
  <si>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</si>
  <si>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</si>
  <si>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</si>
  <si>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</si>
  <si>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</si>
  <si>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</si>
  <si>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</si>
  <si>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</si>
  <si>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</si>
  <si>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</si>
  <si>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</si>
  <si>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</si>
  <si>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</si>
  <si>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</si>
  <si>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</si>
  <si>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</si>
  <si>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</si>
  <si>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</si>
  <si>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</si>
  <si>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</si>
  <si>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</si>
  <si>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</si>
  <si>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</si>
  <si>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</si>
  <si>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</si>
  <si>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</si>
  <si>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</si>
  <si>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</si>
  <si>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</si>
  <si>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</si>
  <si>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</si>
  <si>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</si>
  <si>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</si>
  <si>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</si>
  <si>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</si>
  <si>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</si>
  <si>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</si>
  <si>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</si>
  <si>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</si>
  <si>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</si>
  <si>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</si>
  <si>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</si>
  <si>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</si>
  <si>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</si>
  <si>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</si>
  <si>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</si>
  <si>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</si>
  <si>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</si>
  <si>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</si>
  <si>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</si>
  <si>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</si>
  <si>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</si>
  <si>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</si>
  <si>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</si>
  <si>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</si>
  <si>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</si>
  <si>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</si>
  <si>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</si>
  <si>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</si>
  <si>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</si>
  <si>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</si>
  <si>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</si>
  <si>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</si>
  <si>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</si>
  <si>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</si>
  <si>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</si>
  <si>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</si>
  <si>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</si>
  <si>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</si>
  <si>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</si>
  <si>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</si>
  <si>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</si>
  <si>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</si>
  <si>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</si>
  <si>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</si>
  <si>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</si>
  <si>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</si>
  <si>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</si>
  <si>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</si>
  <si>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</si>
  <si>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</si>
  <si>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</si>
  <si>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</si>
  <si>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</si>
  <si>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</si>
  <si>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</si>
  <si>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</si>
  <si>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</si>
  <si>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</si>
  <si>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</si>
  <si>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</si>
  <si>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</si>
  <si>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</si>
  <si>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</si>
  <si>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</si>
  <si>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</si>
  <si>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</si>
  <si>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</si>
  <si>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</si>
  <si>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</si>
  <si>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</si>
  <si>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</si>
  <si>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</si>
  <si>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</si>
  <si>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</si>
  <si>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</si>
  <si>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</si>
  <si>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</si>
  <si>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</si>
  <si>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</si>
  <si>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</si>
  <si>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</si>
  <si>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</si>
  <si>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</si>
  <si>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</si>
  <si>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</si>
  <si>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</si>
  <si>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</si>
  <si>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</si>
  <si>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</si>
  <si>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</si>
  <si>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</si>
  <si>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</si>
  <si>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</si>
  <si>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</si>
  <si>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</si>
  <si>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</si>
  <si>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</si>
  <si>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</si>
  <si>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</si>
  <si>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</si>
  <si>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</si>
  <si>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</si>
  <si>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</si>
  <si>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</si>
  <si>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</si>
  <si>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</si>
  <si>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</si>
  <si>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</si>
  <si>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</si>
  <si>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</si>
  <si>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</si>
  <si>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</si>
  <si>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</si>
  <si>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</si>
  <si>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</si>
  <si>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</si>
  <si>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</si>
  <si>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</si>
  <si>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</si>
  <si>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</si>
  <si>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</si>
  <si>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</si>
  <si>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</si>
  <si>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</si>
  <si>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</si>
  <si>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</si>
  <si>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</si>
  <si>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</si>
  <si>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</si>
  <si>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</si>
  <si>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</si>
  <si>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</si>
  <si>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</si>
  <si>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</si>
  <si>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</si>
  <si>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</si>
  <si>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</si>
  <si>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</si>
  <si>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</si>
  <si>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</si>
  <si>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</si>
  <si>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</si>
  <si>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</si>
  <si>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</si>
  <si>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</si>
  <si>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</si>
  <si>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</si>
  <si>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</si>
  <si>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</si>
  <si>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</si>
  <si>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</si>
  <si>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North Western Province</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</si>
  <si>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</si>
  <si>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</si>
  <si>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</si>
  <si>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</si>
  <si>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</si>
  <si>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</si>
  <si>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</si>
  <si>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</si>
  <si>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</si>
  <si>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</si>
  <si>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</si>
  <si>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</si>
  <si>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</si>
  <si>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</si>
  <si>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</si>
  <si>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</si>
  <si>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</si>
  <si>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</si>
  <si>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</si>
  <si>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</si>
  <si>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</si>
  <si>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</si>
  <si>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</si>
  <si>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</si>
  <si>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</si>
  <si>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</si>
  <si>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</si>
  <si>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</si>
  <si>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</si>
  <si>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</si>
  <si>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</si>
  <si>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</si>
  <si>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</si>
  <si>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</si>
  <si>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</si>
  <si>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</si>
  <si>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</si>
  <si>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</si>
  <si>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</si>
  <si>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</si>
  <si>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</si>
  <si>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</si>
  <si>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</si>
  <si>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</si>
  <si>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</si>
  <si>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</si>
  <si>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</si>
  <si>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</si>
  <si>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</si>
  <si>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</si>
  <si>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</si>
  <si>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</si>
  <si>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</si>
  <si>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</si>
  <si>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</si>
  <si>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</si>
  <si>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</si>
  <si>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</si>
  <si>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</si>
  <si>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</si>
  <si>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</si>
  <si>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</si>
  <si>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</si>
  <si>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</si>
  <si>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</si>
  <si>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</si>
  <si>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</si>
  <si>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</si>
  <si>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</si>
  <si>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</si>
  <si>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</si>
  <si>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</si>
  <si>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</si>
  <si>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</si>
  <si>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</si>
  <si>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</si>
  <si>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</si>
  <si>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</si>
  <si>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</si>
  <si>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</si>
  <si>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</si>
  <si>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</si>
  <si>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</si>
  <si>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</si>
  <si>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</si>
  <si>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</si>
  <si>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</si>
  <si>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</si>
  <si>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</si>
  <si>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</si>
  <si>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</si>
  <si>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</si>
  <si>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</si>
  <si>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</si>
  <si>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</si>
  <si>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</si>
  <si>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</si>
  <si>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</si>
  <si>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</si>
  <si>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</si>
  <si>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</si>
  <si>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</si>
  <si>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</si>
  <si>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</si>
  <si>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</si>
  <si>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</si>
  <si>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</si>
  <si>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</si>
  <si>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</si>
  <si>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</si>
  <si>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</si>
  <si>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</si>
  <si>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</si>
  <si>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</si>
  <si>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</si>
  <si>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</si>
  <si>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</si>
  <si>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</si>
  <si>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</si>
  <si>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</si>
  <si>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</si>
  <si>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</si>
  <si>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</si>
  <si>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</si>
  <si>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</si>
  <si>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</si>
  <si>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</si>
  <si>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Botha-Bothe</t>
  </si>
  <si>
    <t>LSBotha-Bothe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</si>
  <si>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</si>
  <si>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</si>
  <si>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</si>
  <si>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</si>
  <si>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</si>
  <si>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</si>
  <si>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</si>
  <si>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</si>
  <si>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</si>
  <si>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</si>
  <si>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</si>
  <si>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</si>
  <si>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</si>
  <si>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</si>
  <si>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</si>
  <si>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</si>
  <si>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</si>
  <si>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</si>
  <si>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</si>
  <si>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</si>
  <si>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</si>
  <si>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</si>
  <si>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</si>
  <si>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</si>
  <si>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</si>
  <si>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</si>
  <si>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</si>
  <si>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LT-02</t>
  </si>
  <si>
    <t>Alytaus miestas</t>
  </si>
  <si>
    <t>LTAlytaus miestas</t>
  </si>
  <si>
    <t>LT-03</t>
  </si>
  <si>
    <t>Alytus</t>
  </si>
  <si>
    <t>LTAlytus</t>
  </si>
  <si>
    <t>LT-24</t>
  </si>
  <si>
    <t>Lazdijai</t>
  </si>
  <si>
    <t>LTLazdijai</t>
  </si>
  <si>
    <t>LT-55</t>
  </si>
  <si>
    <t>Varėna</t>
  </si>
  <si>
    <t>LTVarėna</t>
  </si>
  <si>
    <t>LT-07</t>
  </si>
  <si>
    <t>Druskininkai</t>
  </si>
  <si>
    <t>LTDruskininkai</t>
  </si>
  <si>
    <t>LT-KL</t>
  </si>
  <si>
    <t>Klaipėdos apskritis</t>
  </si>
  <si>
    <t>LTKlaipėdos apskritis</t>
  </si>
  <si>
    <t>LT-20</t>
  </si>
  <si>
    <t>Klaipėdos miestas</t>
  </si>
  <si>
    <t>LTKlaipėdos miestas</t>
  </si>
  <si>
    <t>LT-31</t>
  </si>
  <si>
    <t>Palangos miestas</t>
  </si>
  <si>
    <t>LTPalangos miestas</t>
  </si>
  <si>
    <t>LT-21</t>
  </si>
  <si>
    <t>Klaipėda</t>
  </si>
  <si>
    <t>LTKlaipėda</t>
  </si>
  <si>
    <t>LT-22</t>
  </si>
  <si>
    <t>Kretinga</t>
  </si>
  <si>
    <t>LTKretinga</t>
  </si>
  <si>
    <t>LT-46</t>
  </si>
  <si>
    <t>Šilutė</t>
  </si>
  <si>
    <t>LTŠilutė</t>
  </si>
  <si>
    <t>LT-48</t>
  </si>
  <si>
    <t>Skuodas</t>
  </si>
  <si>
    <t>LTSkuodas</t>
  </si>
  <si>
    <t>LT-28</t>
  </si>
  <si>
    <t>Neringa</t>
  </si>
  <si>
    <t>LTNeringa</t>
  </si>
  <si>
    <t>LT-KU</t>
  </si>
  <si>
    <t>Kauno apskritis</t>
  </si>
  <si>
    <t>LTKauno apskritis</t>
  </si>
  <si>
    <t>LT-15</t>
  </si>
  <si>
    <t>Kauno miestas</t>
  </si>
  <si>
    <t>LTKauno miestas</t>
  </si>
  <si>
    <t>LT-10</t>
  </si>
  <si>
    <t>Jonava</t>
  </si>
  <si>
    <t>LTJonava</t>
  </si>
  <si>
    <t>LT-13</t>
  </si>
  <si>
    <t>Kaišiadorys</t>
  </si>
  <si>
    <t>LTKaišiadorys</t>
  </si>
  <si>
    <t>LT-16</t>
  </si>
  <si>
    <t>Kaunas</t>
  </si>
  <si>
    <t>LTKaunas</t>
  </si>
  <si>
    <t>LT-18</t>
  </si>
  <si>
    <t>Kėdainiai</t>
  </si>
  <si>
    <t>LTKėdainiai</t>
  </si>
  <si>
    <t>LT-36</t>
  </si>
  <si>
    <t>Prienai</t>
  </si>
  <si>
    <t>LTPrienai</t>
  </si>
  <si>
    <t>LT-38</t>
  </si>
  <si>
    <t>Raseiniai</t>
  </si>
  <si>
    <t>LTRaseiniai</t>
  </si>
  <si>
    <t>LT-05</t>
  </si>
  <si>
    <t>Birštonas</t>
  </si>
  <si>
    <t>LTBirštonas</t>
  </si>
  <si>
    <t>LT-MR</t>
  </si>
  <si>
    <t>Marijampolės apskritis</t>
  </si>
  <si>
    <t>LTMarijampolės apskritis</t>
  </si>
  <si>
    <t>LT-25</t>
  </si>
  <si>
    <t>Marijampolė</t>
  </si>
  <si>
    <t>LTMarijampolė</t>
  </si>
  <si>
    <t>LT-41</t>
  </si>
  <si>
    <t>Šakiai</t>
  </si>
  <si>
    <t>LTŠakiai</t>
  </si>
  <si>
    <t>LT-56</t>
  </si>
  <si>
    <t>Vilkaviškis</t>
  </si>
  <si>
    <t>LTVilkaviškis</t>
  </si>
  <si>
    <t>LT-14</t>
  </si>
  <si>
    <t>Kalvarija</t>
  </si>
  <si>
    <t>LTKalvarija</t>
  </si>
  <si>
    <t>LT-17</t>
  </si>
  <si>
    <t>Kazlų Rūdos</t>
  </si>
  <si>
    <t>LTKazlų Rūdos</t>
  </si>
  <si>
    <t>LT-PN</t>
  </si>
  <si>
    <t>Panevėžio apskritis</t>
  </si>
  <si>
    <t>LTPanevėžio apskritis</t>
  </si>
  <si>
    <t>LT-32</t>
  </si>
  <si>
    <t>Panevėžio miestas</t>
  </si>
  <si>
    <t>LTPanevėžio miestas</t>
  </si>
  <si>
    <t>LT-06</t>
  </si>
  <si>
    <t>Biržai</t>
  </si>
  <si>
    <t>LTBiržai</t>
  </si>
  <si>
    <t>LT-23</t>
  </si>
  <si>
    <t>Kupiškis</t>
  </si>
  <si>
    <t>LTKupiškis</t>
  </si>
  <si>
    <t>LT-33</t>
  </si>
  <si>
    <t>Panevėžys</t>
  </si>
  <si>
    <t>LTPanevėžys</t>
  </si>
  <si>
    <t>LT-34</t>
  </si>
  <si>
    <t>Pasvalys</t>
  </si>
  <si>
    <t>LTPasvalys</t>
  </si>
  <si>
    <t>LT-40</t>
  </si>
  <si>
    <t>Rokiškis</t>
  </si>
  <si>
    <t>LTRokiškis</t>
  </si>
  <si>
    <t>LT-SA</t>
  </si>
  <si>
    <t>Šiaulių apskritis</t>
  </si>
  <si>
    <t>LTŠiaulių apskritis</t>
  </si>
  <si>
    <t>LT-43</t>
  </si>
  <si>
    <t>Šiaulių miestas</t>
  </si>
  <si>
    <t>LTŠiaulių miestas</t>
  </si>
  <si>
    <t>LT-01</t>
  </si>
  <si>
    <t>Akmenė</t>
  </si>
  <si>
    <t>LTAkmenė</t>
  </si>
  <si>
    <t>LT-11</t>
  </si>
  <si>
    <t>Joniškis</t>
  </si>
  <si>
    <t>LTJoniškis</t>
  </si>
  <si>
    <t>LT-19</t>
  </si>
  <si>
    <t>Kelmė</t>
  </si>
  <si>
    <t>LTKelmė</t>
  </si>
  <si>
    <t>LT-30</t>
  </si>
  <si>
    <t>Pakruojis</t>
  </si>
  <si>
    <t>LTPakruojis</t>
  </si>
  <si>
    <t>LT-37</t>
  </si>
  <si>
    <t>Radviliškis</t>
  </si>
  <si>
    <t>LTRadviliškis</t>
  </si>
  <si>
    <t>LT-44</t>
  </si>
  <si>
    <t>Šiauliai</t>
  </si>
  <si>
    <t>LTŠiauliai</t>
  </si>
  <si>
    <t>LT-TA</t>
  </si>
  <si>
    <t>Tauragės apskritis</t>
  </si>
  <si>
    <t>LTTauragės apskritis</t>
  </si>
  <si>
    <t>LT-12</t>
  </si>
  <si>
    <t>Jurbarkas</t>
  </si>
  <si>
    <t>LTJurbarkas</t>
  </si>
  <si>
    <t>LT-45</t>
  </si>
  <si>
    <t>Šilalė</t>
  </si>
  <si>
    <t>LTŠilalė</t>
  </si>
  <si>
    <t>LT-50</t>
  </si>
  <si>
    <t>Tauragė</t>
  </si>
  <si>
    <t>LTTauragė</t>
  </si>
  <si>
    <t>LT-29</t>
  </si>
  <si>
    <t>Pagėgiai</t>
  </si>
  <si>
    <t>LTPagėgiai</t>
  </si>
  <si>
    <t>LT-TE</t>
  </si>
  <si>
    <t>Telšių apskritis</t>
  </si>
  <si>
    <t>LTTelšių apskritis</t>
  </si>
  <si>
    <t>LT-26</t>
  </si>
  <si>
    <t>Mažeikiai</t>
  </si>
  <si>
    <t>LTMažeikiai</t>
  </si>
  <si>
    <t>LT-35</t>
  </si>
  <si>
    <t>Plungė</t>
  </si>
  <si>
    <t>LTPlungė</t>
  </si>
  <si>
    <t>LT-51</t>
  </si>
  <si>
    <t>Telšiai</t>
  </si>
  <si>
    <t>LTTelšiai</t>
  </si>
  <si>
    <t>LT-39</t>
  </si>
  <si>
    <t>Rietavas</t>
  </si>
  <si>
    <t>LTRietavas</t>
  </si>
  <si>
    <t>LT-UT</t>
  </si>
  <si>
    <t>Utenos apskritis</t>
  </si>
  <si>
    <t>LTUtenos apskritis</t>
  </si>
  <si>
    <t>LT-04</t>
  </si>
  <si>
    <t>Anykščiai</t>
  </si>
  <si>
    <t>LTAnykščiai</t>
  </si>
  <si>
    <t>LT-09</t>
  </si>
  <si>
    <t>Ignalina</t>
  </si>
  <si>
    <t>LTIgnalina</t>
  </si>
  <si>
    <t>LT-27</t>
  </si>
  <si>
    <t>Molėtai</t>
  </si>
  <si>
    <t>LTMolėtai</t>
  </si>
  <si>
    <t>LT-54</t>
  </si>
  <si>
    <t>Utena</t>
  </si>
  <si>
    <t>LTUtena</t>
  </si>
  <si>
    <t>LT-60</t>
  </si>
  <si>
    <t>Zarasai</t>
  </si>
  <si>
    <t>LTZarasai</t>
  </si>
  <si>
    <t>LT-59</t>
  </si>
  <si>
    <t>Visaginas</t>
  </si>
  <si>
    <t>LTVisaginas</t>
  </si>
  <si>
    <t>LT-VL</t>
  </si>
  <si>
    <t>Vilniaus apskritis</t>
  </si>
  <si>
    <t>LTVilniaus apskritis</t>
  </si>
  <si>
    <t>LT-57</t>
  </si>
  <si>
    <t>Vilniaus miestas</t>
  </si>
  <si>
    <t>LTVilniaus miestas</t>
  </si>
  <si>
    <t>LT-42</t>
  </si>
  <si>
    <t>Šalčininkai</t>
  </si>
  <si>
    <t>LTŠalčininkai</t>
  </si>
  <si>
    <t>LT-47</t>
  </si>
  <si>
    <t>Širvintos</t>
  </si>
  <si>
    <t>LTŠirvintos</t>
  </si>
  <si>
    <t>LT-49</t>
  </si>
  <si>
    <t>Švenčionys</t>
  </si>
  <si>
    <t>LTŠvenčionys</t>
  </si>
  <si>
    <t>LT-52</t>
  </si>
  <si>
    <t>Trakai</t>
  </si>
  <si>
    <t>LTTrakai</t>
  </si>
  <si>
    <t>LT-53</t>
  </si>
  <si>
    <t>Ukmergė</t>
  </si>
  <si>
    <t>LTUkmergė</t>
  </si>
  <si>
    <t>LT-58</t>
  </si>
  <si>
    <t>Vilnius</t>
  </si>
  <si>
    <t>LTVilnius</t>
  </si>
  <si>
    <t>LT-08</t>
  </si>
  <si>
    <t>Elektrėnai</t>
  </si>
  <si>
    <t>LTElektrėnai</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</si>
  <si>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</si>
  <si>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</si>
  <si>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</si>
  <si>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</si>
  <si>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</si>
  <si>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</si>
  <si>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</si>
  <si>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</si>
  <si>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</si>
  <si>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</si>
  <si>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</si>
  <si>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</si>
  <si>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</si>
  <si>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</si>
  <si>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</si>
  <si>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</si>
  <si>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</si>
  <si>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</si>
  <si>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</si>
  <si>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</si>
  <si>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</si>
  <si>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</si>
  <si>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</si>
  <si>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</si>
  <si>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</si>
  <si>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</si>
  <si>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</si>
  <si>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</si>
  <si>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</si>
  <si>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</si>
  <si>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</si>
  <si>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</si>
  <si>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</si>
  <si>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</si>
  <si>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</si>
  <si>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</si>
  <si>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</si>
  <si>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</si>
  <si>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</si>
  <si>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</si>
  <si>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</si>
  <si>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</si>
  <si>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</si>
  <si>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</si>
  <si>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</si>
  <si>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</si>
  <si>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</si>
  <si>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</si>
  <si>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</si>
  <si>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</si>
  <si>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</si>
  <si>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</si>
  <si>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</si>
  <si>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</si>
  <si>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</si>
  <si>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</si>
  <si>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</si>
  <si>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</si>
  <si>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</si>
  <si>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</si>
  <si>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</si>
  <si>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</si>
  <si>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</si>
  <si>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</si>
  <si>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</si>
  <si>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</si>
  <si>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</si>
  <si>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LV-002</t>
  </si>
  <si>
    <t>Aizkraukles novads</t>
  </si>
  <si>
    <t>LVAizkraukles novads</t>
  </si>
  <si>
    <t>LV-007</t>
  </si>
  <si>
    <t>Alūksnes novads</t>
  </si>
  <si>
    <t>LVAlūksnes novads</t>
  </si>
  <si>
    <t>LV-011</t>
  </si>
  <si>
    <t>Ādažu novads</t>
  </si>
  <si>
    <t>LVĀdažu novads</t>
  </si>
  <si>
    <t>LV-015</t>
  </si>
  <si>
    <t>Balvu novads</t>
  </si>
  <si>
    <t>LVBalvu novads</t>
  </si>
  <si>
    <t>LV-016</t>
  </si>
  <si>
    <t>Bauskas novads</t>
  </si>
  <si>
    <t>LVBauskas novads</t>
  </si>
  <si>
    <t>LV-022</t>
  </si>
  <si>
    <t>Cēsu novads</t>
  </si>
  <si>
    <t>LVCēsu novads</t>
  </si>
  <si>
    <t>LV-026</t>
  </si>
  <si>
    <t>Dobeles novads</t>
  </si>
  <si>
    <t>LVDobeles novads</t>
  </si>
  <si>
    <t>LV-033</t>
  </si>
  <si>
    <t>Gulbenes novads</t>
  </si>
  <si>
    <t>LVGulbenes novads</t>
  </si>
  <si>
    <t>LV-041</t>
  </si>
  <si>
    <t>Jelgavas novads</t>
  </si>
  <si>
    <t>LVJelgavas novads</t>
  </si>
  <si>
    <t>LV-042</t>
  </si>
  <si>
    <t>Jēkabpils novads</t>
  </si>
  <si>
    <t>LVJēkabpils novads</t>
  </si>
  <si>
    <t>LV-047</t>
  </si>
  <si>
    <t>Krāslavas novads</t>
  </si>
  <si>
    <t>LVKrāslavas novads</t>
  </si>
  <si>
    <t>LV-050</t>
  </si>
  <si>
    <t>Kuldīgas novads</t>
  </si>
  <si>
    <t>LVKuldīgas novads</t>
  </si>
  <si>
    <t>LV-052</t>
  </si>
  <si>
    <t>Ķekavas novads</t>
  </si>
  <si>
    <t>LVĶekavas novads</t>
  </si>
  <si>
    <t>LV-054</t>
  </si>
  <si>
    <t>Limbažu novads</t>
  </si>
  <si>
    <t>LVLimbažu novads</t>
  </si>
  <si>
    <t>LV-056</t>
  </si>
  <si>
    <t>Līvānu novads</t>
  </si>
  <si>
    <t>LVLīvānu novads</t>
  </si>
  <si>
    <t>LV-058</t>
  </si>
  <si>
    <t>Ludzas novads</t>
  </si>
  <si>
    <t>LVLudzas novads</t>
  </si>
  <si>
    <t>LV-059</t>
  </si>
  <si>
    <t>Madonas novads</t>
  </si>
  <si>
    <t>LVMadonas novads</t>
  </si>
  <si>
    <t>LV-062</t>
  </si>
  <si>
    <t>Mārupes novads</t>
  </si>
  <si>
    <t>LVMārupes novads</t>
  </si>
  <si>
    <t>LV-067</t>
  </si>
  <si>
    <t>Ogres novads</t>
  </si>
  <si>
    <t>LVOgres novads</t>
  </si>
  <si>
    <t>LV-068</t>
  </si>
  <si>
    <t>Olaines novads</t>
  </si>
  <si>
    <t>LVOlaines novads</t>
  </si>
  <si>
    <t>LV-073</t>
  </si>
  <si>
    <t>Preiļu novads</t>
  </si>
  <si>
    <t>LVPreiļu novads</t>
  </si>
  <si>
    <t>LV-077</t>
  </si>
  <si>
    <t>Rēzeknes novads</t>
  </si>
  <si>
    <t>LVRēzeknes novads</t>
  </si>
  <si>
    <t>LV-080</t>
  </si>
  <si>
    <t>Ropažu novads</t>
  </si>
  <si>
    <t>LVRopažu novads</t>
  </si>
  <si>
    <t>LV-087</t>
  </si>
  <si>
    <t>Salaspils novads</t>
  </si>
  <si>
    <t>LVSalaspils novads</t>
  </si>
  <si>
    <t>LV-088</t>
  </si>
  <si>
    <t>Saldus novads</t>
  </si>
  <si>
    <t>LVSaldus novads</t>
  </si>
  <si>
    <t>LV-089</t>
  </si>
  <si>
    <t>Saulkrastu novads</t>
  </si>
  <si>
    <t>LVSaulkrastu novads</t>
  </si>
  <si>
    <t>LV-091</t>
  </si>
  <si>
    <t>Siguldas novads</t>
  </si>
  <si>
    <t>LVSiguldas novads</t>
  </si>
  <si>
    <t>LV-094</t>
  </si>
  <si>
    <t>Smiltenes novads</t>
  </si>
  <si>
    <t>LVSmiltenes novads</t>
  </si>
  <si>
    <t>LV-097</t>
  </si>
  <si>
    <t>Talsu novads</t>
  </si>
  <si>
    <t>LVTalsu novads</t>
  </si>
  <si>
    <t>LV-099</t>
  </si>
  <si>
    <t>Tukuma novads</t>
  </si>
  <si>
    <t>LVTukuma novads</t>
  </si>
  <si>
    <t>LV-101</t>
  </si>
  <si>
    <t>Valkas novads</t>
  </si>
  <si>
    <t>LVValkas novads</t>
  </si>
  <si>
    <t>LV-102</t>
  </si>
  <si>
    <t>Varakļānu novads</t>
  </si>
  <si>
    <t>LVVarakļānu novads</t>
  </si>
  <si>
    <t>LV-106</t>
  </si>
  <si>
    <t>Ventspils novads</t>
  </si>
  <si>
    <t>LVVentspils novads</t>
  </si>
  <si>
    <t>LV-111</t>
  </si>
  <si>
    <t>Augšdaugavas novads</t>
  </si>
  <si>
    <t>LVAugšdaugavas novads</t>
  </si>
  <si>
    <t>LV-112</t>
  </si>
  <si>
    <t>Dienvidkurzemes Novads</t>
  </si>
  <si>
    <t>LVDienvidkurzemes Novads</t>
  </si>
  <si>
    <t>LV-113</t>
  </si>
  <si>
    <t>Valmieras Novads</t>
  </si>
  <si>
    <t>LVValmieras Novads</t>
  </si>
  <si>
    <t>LV-DGV</t>
  </si>
  <si>
    <t>Daugavpils</t>
  </si>
  <si>
    <t>LVDaugavpils</t>
  </si>
  <si>
    <t>LV-JEL</t>
  </si>
  <si>
    <t>Jelgava</t>
  </si>
  <si>
    <t>LVJelgava</t>
  </si>
  <si>
    <t>LV-JUR</t>
  </si>
  <si>
    <t>Jūrmala</t>
  </si>
  <si>
    <t>LVJūrmala</t>
  </si>
  <si>
    <t>LV-LPX</t>
  </si>
  <si>
    <t>Liepāja</t>
  </si>
  <si>
    <t>LVLiepāja</t>
  </si>
  <si>
    <t>LV-REZ</t>
  </si>
  <si>
    <t>Rēzekne</t>
  </si>
  <si>
    <t>LVRēzekne</t>
  </si>
  <si>
    <t>LV-RIX</t>
  </si>
  <si>
    <t>Rīga</t>
  </si>
  <si>
    <t>LVRīga</t>
  </si>
  <si>
    <t>LV-VEN</t>
  </si>
  <si>
    <t>Ventspils</t>
  </si>
  <si>
    <t>LVVentspils</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</si>
  <si>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</si>
  <si>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</si>
  <si>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</si>
  <si>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</si>
  <si>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</si>
  <si>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</si>
  <si>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</si>
  <si>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</si>
  <si>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</si>
  <si>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</si>
  <si>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</si>
  <si>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</si>
  <si>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</si>
  <si>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</si>
  <si>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</si>
  <si>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</si>
  <si>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</si>
  <si>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</si>
  <si>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</si>
  <si>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</si>
  <si>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</si>
  <si>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</si>
  <si>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</si>
  <si>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</si>
  <si>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</si>
  <si>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</si>
  <si>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</si>
  <si>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</si>
  <si>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</si>
  <si>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</si>
  <si>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</si>
  <si>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</si>
  <si>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</si>
  <si>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</si>
  <si>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</si>
  <si>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</si>
  <si>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</si>
  <si>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</si>
  <si>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</si>
  <si>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</si>
  <si>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</si>
  <si>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</si>
  <si>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</si>
  <si>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</si>
  <si>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</si>
  <si>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</si>
  <si>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</si>
  <si>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</si>
  <si>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</si>
  <si>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</si>
  <si>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</si>
  <si>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</si>
  <si>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</si>
  <si>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</si>
  <si>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</si>
  <si>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</si>
  <si>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</si>
  <si>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</si>
  <si>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</si>
  <si>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</si>
  <si>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</si>
  <si>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</si>
  <si>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</si>
  <si>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</si>
  <si>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</si>
  <si>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</si>
  <si>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</si>
  <si>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</si>
  <si>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</si>
  <si>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</si>
  <si>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</si>
  <si>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</si>
  <si>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</si>
  <si>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</si>
  <si>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</si>
  <si>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</si>
  <si>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</si>
  <si>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</si>
  <si>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</si>
  <si>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</si>
  <si>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</si>
  <si>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</si>
  <si>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</si>
  <si>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</si>
  <si>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</si>
  <si>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</si>
  <si>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</si>
  <si>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</si>
  <si>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</si>
  <si>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</si>
  <si>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</si>
  <si>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</si>
  <si>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</si>
  <si>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</si>
  <si>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</si>
  <si>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</si>
  <si>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</si>
  <si>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</si>
  <si>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</si>
  <si>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</si>
  <si>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</si>
  <si>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</si>
  <si>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</si>
  <si>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</si>
  <si>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</si>
  <si>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</si>
  <si>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</si>
  <si>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</si>
  <si>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</si>
  <si>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</si>
  <si>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</si>
  <si>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</si>
  <si>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</si>
  <si>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</si>
  <si>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</si>
  <si>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</si>
  <si>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</si>
  <si>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</si>
  <si>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</si>
  <si>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</si>
  <si>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</si>
  <si>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</si>
  <si>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</si>
  <si>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</si>
  <si>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</si>
  <si>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</si>
  <si>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</si>
  <si>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</si>
  <si>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</si>
  <si>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</si>
  <si>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</si>
  <si>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</si>
  <si>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</si>
  <si>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</si>
  <si>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</si>
  <si>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</si>
  <si>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</si>
  <si>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</si>
  <si>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</si>
  <si>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</si>
  <si>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</si>
  <si>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</si>
  <si>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</si>
  <si>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</si>
  <si>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</si>
  <si>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</si>
  <si>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</si>
  <si>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</si>
  <si>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</si>
  <si>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</si>
  <si>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</si>
  <si>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</si>
  <si>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</si>
  <si>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</si>
  <si>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</si>
  <si>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</si>
  <si>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</si>
  <si>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</si>
  <si>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</si>
  <si>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</si>
  <si>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</si>
  <si>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</si>
  <si>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</si>
  <si>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</si>
  <si>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</si>
  <si>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</si>
  <si>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Khémisset</t>
  </si>
  <si>
    <t>MAKhémisset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</si>
  <si>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</si>
  <si>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</si>
  <si>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</si>
  <si>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</si>
  <si>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</si>
  <si>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</si>
  <si>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</si>
  <si>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</si>
  <si>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</si>
  <si>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</si>
  <si>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</si>
  <si>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</si>
  <si>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</si>
  <si>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</si>
  <si>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</si>
  <si>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</si>
  <si>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</si>
  <si>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</si>
  <si>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</si>
  <si>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</si>
  <si>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</si>
  <si>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</si>
  <si>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Khénifra</t>
  </si>
  <si>
    <t>MAKhénifra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</si>
  <si>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</si>
  <si>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</si>
  <si>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</si>
  <si>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</si>
  <si>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</si>
  <si>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</si>
  <si>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</si>
  <si>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</si>
  <si>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</si>
  <si>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</si>
  <si>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</si>
  <si>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</si>
  <si>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</si>
  <si>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</si>
  <si>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</si>
  <si>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</si>
  <si>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</si>
  <si>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</si>
  <si>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</si>
  <si>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</si>
  <si>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</si>
  <si>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</si>
  <si>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</si>
  <si>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</si>
  <si>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</si>
  <si>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</si>
  <si>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</si>
  <si>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</si>
  <si>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</si>
  <si>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</si>
  <si>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</si>
  <si>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</si>
  <si>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</si>
  <si>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</si>
  <si>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</si>
  <si>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</si>
  <si>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</si>
  <si>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</si>
  <si>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</si>
  <si>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</si>
  <si>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</si>
  <si>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</si>
  <si>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</si>
  <si>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</si>
  <si>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</si>
  <si>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</si>
  <si>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</si>
  <si>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</si>
  <si>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</si>
  <si>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</si>
  <si>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</si>
  <si>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</si>
  <si>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</si>
  <si>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</si>
  <si>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</si>
  <si>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</si>
  <si>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</si>
  <si>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</si>
  <si>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</si>
  <si>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</si>
  <si>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</si>
  <si>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</si>
  <si>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</si>
  <si>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</si>
  <si>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</si>
  <si>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</si>
  <si>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</si>
  <si>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</si>
  <si>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</si>
  <si>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</si>
  <si>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</si>
  <si>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</si>
  <si>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</si>
  <si>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</si>
  <si>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</si>
  <si>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</si>
  <si>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</si>
  <si>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</si>
  <si>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</si>
  <si>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</si>
  <si>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</si>
  <si>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</si>
  <si>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</si>
  <si>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</si>
  <si>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</si>
  <si>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</si>
  <si>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Taroudannt</t>
  </si>
  <si>
    <t>MATaroudannt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</si>
  <si>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</si>
  <si>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</si>
  <si>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</si>
  <si>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</si>
  <si>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</si>
  <si>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</si>
  <si>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</si>
  <si>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</si>
  <si>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</si>
  <si>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</si>
  <si>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</si>
  <si>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</si>
  <si>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</si>
  <si>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</si>
  <si>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</si>
  <si>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</si>
  <si>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</si>
  <si>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</si>
  <si>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</si>
  <si>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</si>
  <si>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</si>
  <si>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</si>
  <si>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</si>
  <si>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</si>
  <si>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</si>
  <si>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</si>
  <si>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</si>
  <si>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</si>
  <si>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</si>
  <si>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</si>
  <si>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</si>
  <si>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</si>
  <si>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</si>
  <si>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</si>
  <si>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</si>
  <si>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</si>
  <si>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</si>
  <si>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</si>
  <si>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</si>
  <si>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</si>
  <si>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</si>
  <si>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</si>
  <si>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</si>
  <si>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</si>
  <si>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</si>
  <si>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</si>
  <si>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</si>
  <si>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</si>
  <si>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</si>
  <si>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</si>
  <si>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</si>
  <si>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</si>
  <si>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</si>
  <si>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</si>
  <si>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</si>
  <si>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</si>
  <si>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</si>
  <si>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</si>
  <si>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</si>
  <si>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</si>
  <si>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</si>
  <si>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</si>
  <si>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</si>
  <si>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</si>
  <si>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</si>
  <si>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</si>
  <si>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</si>
  <si>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</si>
  <si>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</si>
  <si>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</si>
  <si>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</si>
  <si>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</si>
  <si>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</si>
  <si>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</si>
  <si>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</si>
  <si>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</si>
  <si>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</si>
  <si>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</si>
  <si>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</si>
  <si>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</si>
  <si>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</si>
  <si>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</si>
  <si>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</si>
  <si>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</si>
  <si>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</si>
  <si>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</si>
  <si>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</si>
  <si>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</si>
  <si>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</si>
  <si>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</si>
  <si>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</si>
  <si>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</si>
  <si>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</si>
  <si>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</si>
  <si>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</si>
  <si>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</si>
  <si>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</si>
  <si>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</si>
  <si>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</si>
  <si>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</si>
  <si>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</si>
  <si>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</si>
  <si>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</si>
  <si>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</si>
  <si>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</si>
  <si>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</si>
  <si>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</si>
  <si>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</si>
  <si>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</si>
  <si>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</si>
  <si>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</si>
  <si>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</si>
  <si>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</si>
  <si>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</si>
  <si>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</si>
  <si>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</si>
  <si>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</si>
  <si>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</si>
  <si>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</si>
  <si>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</si>
  <si>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</si>
  <si>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</si>
  <si>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</si>
  <si>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</si>
  <si>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</si>
  <si>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</si>
  <si>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</si>
  <si>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</si>
  <si>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</si>
  <si>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</si>
  <si>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</si>
  <si>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</si>
  <si>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</si>
  <si>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</si>
  <si>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</si>
  <si>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</si>
  <si>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</si>
  <si>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</si>
  <si>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</si>
  <si>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</si>
  <si>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</si>
  <si>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</si>
  <si>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</si>
  <si>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</si>
  <si>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</si>
  <si>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</si>
  <si>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</si>
  <si>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</si>
  <si>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</si>
  <si>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</si>
  <si>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</si>
  <si>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</si>
  <si>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</si>
  <si>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</si>
  <si>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</si>
  <si>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</si>
  <si>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</si>
  <si>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</si>
  <si>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</si>
  <si>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</si>
  <si>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</si>
  <si>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</si>
  <si>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</si>
  <si>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</si>
  <si>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</si>
  <si>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</si>
  <si>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</si>
  <si>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</si>
  <si>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</si>
  <si>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</si>
  <si>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</si>
  <si>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</si>
  <si>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</si>
  <si>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</si>
  <si>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</si>
  <si>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</si>
  <si>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</si>
  <si>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</si>
  <si>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</si>
  <si>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</si>
  <si>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</si>
  <si>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</si>
  <si>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</si>
  <si>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</si>
  <si>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</si>
  <si>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</si>
  <si>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</si>
  <si>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</si>
  <si>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</si>
  <si>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</si>
  <si>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</si>
  <si>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</si>
  <si>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</si>
  <si>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</si>
  <si>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</si>
  <si>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</si>
  <si>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</si>
  <si>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</si>
  <si>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</si>
  <si>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</si>
  <si>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</si>
  <si>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</si>
  <si>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</si>
  <si>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</si>
  <si>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</si>
  <si>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</si>
  <si>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</si>
  <si>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</si>
  <si>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</si>
  <si>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</si>
  <si>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</si>
  <si>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</si>
  <si>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</si>
  <si>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</si>
  <si>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</si>
  <si>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</si>
  <si>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</si>
  <si>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</si>
  <si>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</si>
  <si>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</si>
  <si>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</si>
  <si>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</si>
  <si>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</si>
  <si>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</si>
  <si>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</si>
  <si>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</si>
  <si>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</si>
  <si>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</si>
  <si>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</si>
  <si>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</si>
  <si>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</si>
  <si>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</si>
  <si>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</si>
  <si>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</si>
  <si>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</si>
  <si>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</si>
  <si>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</si>
  <si>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</si>
  <si>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</si>
  <si>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</si>
  <si>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</si>
  <si>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</si>
  <si>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</si>
  <si>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</si>
  <si>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</si>
  <si>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</si>
  <si>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</si>
  <si>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</si>
  <si>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</si>
  <si>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</si>
  <si>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</si>
  <si>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</si>
  <si>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</si>
  <si>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</si>
  <si>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</si>
  <si>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</si>
  <si>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</si>
  <si>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</si>
  <si>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</si>
  <si>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</si>
  <si>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</si>
  <si>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</si>
  <si>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</si>
  <si>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</si>
  <si>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</si>
  <si>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</si>
  <si>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</si>
  <si>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</si>
  <si>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</si>
  <si>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</si>
  <si>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</si>
  <si>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</si>
  <si>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</si>
  <si>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</si>
  <si>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</si>
  <si>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</si>
  <si>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</si>
  <si>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</si>
  <si>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</si>
  <si>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ME-25</t>
  </si>
  <si>
    <t>Zeta</t>
  </si>
  <si>
    <t>MEZeta</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</si>
  <si>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</si>
  <si>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</si>
  <si>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</si>
  <si>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</si>
  <si>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</si>
  <si>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</si>
  <si>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</si>
  <si>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</si>
  <si>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</si>
  <si>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</si>
  <si>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</si>
  <si>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</si>
  <si>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</si>
  <si>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</si>
  <si>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</si>
  <si>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</si>
  <si>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</si>
  <si>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</si>
  <si>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</si>
  <si>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</si>
  <si>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</si>
  <si>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</si>
  <si>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</si>
  <si>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</si>
  <si>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</si>
  <si>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</si>
  <si>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</si>
  <si>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</si>
  <si>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</si>
  <si>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</si>
  <si>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</si>
  <si>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</si>
  <si>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</si>
  <si>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</si>
  <si>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</si>
  <si>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</si>
  <si>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</si>
  <si>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</si>
  <si>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</si>
  <si>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</si>
  <si>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</si>
  <si>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</si>
  <si>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</si>
  <si>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</si>
  <si>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</si>
  <si>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</si>
  <si>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</si>
  <si>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</si>
  <si>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</si>
  <si>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</si>
  <si>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</si>
  <si>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</si>
  <si>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</si>
  <si>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</si>
  <si>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</si>
  <si>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</si>
  <si>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</si>
  <si>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</si>
  <si>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</si>
  <si>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</si>
  <si>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</si>
  <si>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</si>
  <si>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</si>
  <si>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</si>
  <si>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</si>
  <si>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</si>
  <si>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</si>
  <si>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</si>
  <si>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</si>
  <si>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</si>
  <si>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</si>
  <si>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</si>
  <si>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</si>
  <si>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</si>
  <si>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</si>
  <si>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</si>
  <si>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</si>
  <si>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</si>
  <si>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</si>
  <si>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</si>
  <si>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</si>
  <si>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</si>
  <si>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</si>
  <si>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</si>
  <si>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</si>
  <si>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</si>
  <si>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</si>
  <si>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</si>
  <si>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</si>
  <si>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</si>
  <si>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</si>
  <si>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</si>
  <si>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</si>
  <si>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</si>
  <si>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</si>
  <si>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</si>
  <si>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</si>
  <si>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</si>
  <si>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</si>
  <si>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</si>
  <si>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</si>
  <si>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</si>
  <si>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</si>
  <si>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</si>
  <si>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</si>
  <si>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</si>
  <si>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</si>
  <si>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</si>
  <si>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</si>
  <si>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</si>
  <si>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</si>
  <si>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</si>
  <si>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</si>
  <si>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</si>
  <si>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</si>
  <si>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</si>
  <si>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</si>
  <si>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</si>
  <si>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</si>
  <si>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</si>
  <si>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</si>
  <si>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</si>
  <si>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</si>
  <si>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</si>
  <si>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</si>
  <si>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</si>
  <si>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</si>
  <si>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</si>
  <si>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</si>
  <si>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</si>
  <si>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</si>
  <si>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</si>
  <si>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</si>
  <si>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</si>
  <si>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</si>
  <si>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</si>
  <si>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</si>
  <si>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</si>
  <si>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</si>
  <si>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</si>
  <si>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</si>
  <si>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</si>
  <si>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</si>
  <si>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</si>
  <si>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</si>
  <si>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</si>
  <si>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</si>
  <si>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</si>
  <si>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</si>
  <si>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</si>
  <si>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</si>
  <si>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</si>
  <si>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</si>
  <si>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</si>
  <si>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</si>
  <si>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</si>
  <si>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</si>
  <si>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</si>
  <si>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</si>
  <si>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</si>
  <si>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</si>
  <si>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</si>
  <si>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</si>
  <si>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</si>
  <si>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</si>
  <si>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</si>
  <si>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</si>
  <si>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</si>
  <si>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</si>
  <si>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</si>
  <si>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</si>
  <si>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</si>
  <si>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</si>
  <si>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</si>
  <si>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</si>
  <si>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</si>
  <si>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</si>
  <si>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</si>
  <si>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</si>
  <si>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</si>
  <si>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</si>
  <si>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</si>
  <si>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</si>
  <si>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</si>
  <si>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</si>
  <si>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</si>
  <si>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</si>
  <si>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</si>
  <si>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</si>
  <si>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</si>
  <si>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</si>
  <si>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</si>
  <si>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</si>
  <si>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</si>
  <si>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</si>
  <si>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</si>
  <si>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</si>
  <si>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</si>
  <si>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</si>
  <si>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</si>
  <si>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</si>
  <si>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</si>
  <si>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</si>
  <si>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</si>
  <si>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</si>
  <si>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</si>
  <si>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</si>
  <si>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</si>
  <si>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</si>
  <si>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</si>
  <si>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</si>
  <si>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</si>
  <si>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</si>
  <si>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</si>
  <si>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</si>
  <si>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</si>
  <si>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</si>
  <si>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</si>
  <si>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</si>
  <si>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</si>
  <si>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</si>
  <si>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</si>
  <si>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</si>
  <si>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</si>
  <si>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</si>
  <si>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</si>
  <si>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</si>
  <si>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</si>
  <si>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</si>
  <si>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</si>
  <si>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</si>
  <si>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</si>
  <si>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</si>
  <si>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</si>
  <si>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</si>
  <si>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</si>
  <si>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</si>
  <si>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</si>
  <si>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</si>
  <si>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</si>
  <si>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</si>
  <si>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</si>
  <si>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</si>
  <si>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</si>
  <si>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</si>
  <si>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</si>
  <si>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</si>
  <si>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</si>
  <si>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</si>
  <si>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</si>
  <si>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</si>
  <si>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</si>
  <si>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</si>
  <si>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</si>
  <si>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</si>
  <si>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</si>
  <si>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</si>
  <si>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</si>
  <si>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</si>
  <si>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</si>
  <si>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</si>
  <si>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</si>
  <si>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</si>
  <si>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</si>
  <si>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</si>
  <si>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</si>
  <si>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</si>
  <si>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</si>
  <si>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</si>
  <si>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</si>
  <si>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</si>
  <si>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</si>
  <si>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</si>
  <si>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</si>
  <si>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</si>
  <si>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</si>
  <si>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</si>
  <si>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</si>
  <si>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</si>
  <si>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</si>
  <si>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</si>
  <si>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</si>
  <si>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</si>
  <si>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</si>
  <si>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</si>
  <si>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</si>
  <si>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</si>
  <si>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</si>
  <si>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</si>
  <si>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</si>
  <si>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</si>
  <si>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</si>
  <si>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</si>
  <si>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</si>
  <si>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</si>
  <si>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</si>
  <si>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</si>
  <si>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</si>
  <si>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</si>
  <si>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</si>
  <si>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</si>
  <si>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</si>
  <si>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</si>
  <si>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</si>
  <si>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</si>
  <si>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</si>
  <si>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</si>
  <si>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</si>
  <si>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</si>
  <si>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</si>
  <si>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</si>
  <si>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</si>
  <si>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</si>
  <si>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</si>
  <si>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</si>
  <si>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</si>
  <si>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</si>
  <si>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</si>
  <si>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</si>
  <si>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</si>
  <si>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</si>
  <si>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</si>
  <si>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</si>
  <si>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</si>
  <si>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</si>
  <si>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</si>
  <si>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</si>
  <si>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</si>
  <si>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</si>
  <si>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</si>
  <si>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</si>
  <si>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</si>
  <si>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</si>
  <si>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</si>
  <si>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</si>
  <si>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</si>
  <si>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</si>
  <si>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</si>
  <si>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</si>
  <si>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</si>
  <si>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</si>
  <si>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</si>
  <si>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</si>
  <si>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</si>
  <si>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</si>
  <si>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</si>
  <si>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</si>
  <si>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</si>
  <si>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</si>
  <si>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</si>
  <si>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</si>
  <si>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</si>
  <si>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</si>
  <si>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</si>
  <si>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</si>
  <si>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</si>
  <si>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</si>
  <si>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</si>
  <si>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</si>
  <si>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</si>
  <si>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</si>
  <si>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</si>
  <si>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</si>
  <si>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</si>
  <si>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</si>
  <si>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</si>
  <si>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</si>
  <si>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</si>
  <si>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</si>
  <si>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</si>
  <si>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</si>
  <si>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</si>
  <si>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</si>
  <si>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</si>
  <si>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</si>
  <si>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</si>
  <si>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</si>
  <si>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</si>
  <si>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</si>
  <si>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</si>
  <si>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</si>
  <si>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</si>
  <si>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</si>
  <si>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</si>
  <si>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</si>
  <si>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</si>
  <si>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</si>
  <si>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</si>
  <si>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</si>
  <si>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</si>
  <si>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</si>
  <si>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</si>
  <si>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</si>
  <si>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</si>
  <si>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</si>
  <si>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</si>
  <si>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</si>
  <si>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</si>
  <si>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</si>
  <si>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</si>
  <si>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</si>
  <si>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</si>
  <si>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</si>
  <si>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</si>
  <si>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</si>
  <si>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</si>
  <si>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</si>
  <si>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</si>
  <si>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</si>
  <si>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</si>
  <si>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</si>
  <si>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</si>
  <si>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</si>
  <si>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</si>
  <si>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</si>
  <si>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</si>
  <si>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</si>
  <si>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</si>
  <si>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</si>
  <si>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</si>
  <si>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</si>
  <si>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</si>
  <si>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</si>
  <si>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</si>
  <si>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</si>
  <si>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</si>
  <si>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</si>
  <si>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</si>
  <si>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</si>
  <si>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</si>
  <si>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</si>
  <si>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</si>
  <si>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</si>
  <si>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</si>
  <si>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</si>
  <si>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</si>
  <si>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</si>
  <si>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</si>
  <si>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</si>
  <si>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</si>
  <si>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</si>
  <si>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</si>
  <si>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</si>
  <si>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</si>
  <si>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</si>
  <si>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</si>
  <si>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</si>
  <si>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</si>
  <si>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</si>
  <si>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</si>
  <si>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</si>
  <si>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</si>
  <si>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</si>
  <si>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</si>
  <si>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</si>
  <si>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</si>
  <si>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</si>
  <si>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</si>
  <si>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</si>
  <si>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</si>
  <si>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</si>
  <si>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</si>
  <si>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</si>
  <si>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</si>
  <si>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</si>
  <si>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</si>
  <si>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</si>
  <si>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</si>
  <si>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</si>
  <si>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</si>
  <si>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</si>
  <si>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</si>
  <si>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</si>
  <si>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</si>
  <si>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</si>
  <si>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</si>
  <si>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</si>
  <si>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</si>
  <si>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</si>
  <si>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</si>
  <si>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</si>
  <si>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</si>
  <si>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</si>
  <si>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</si>
  <si>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</si>
  <si>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</si>
  <si>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</si>
  <si>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</si>
  <si>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</si>
  <si>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</si>
  <si>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</si>
  <si>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</si>
  <si>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</si>
  <si>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</si>
  <si>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</si>
  <si>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</si>
  <si>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</si>
  <si>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</si>
  <si>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</si>
  <si>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</si>
  <si>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</si>
  <si>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</si>
  <si>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</si>
  <si>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</si>
  <si>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</si>
  <si>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</si>
  <si>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</si>
  <si>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</si>
  <si>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</si>
  <si>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</si>
  <si>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</si>
  <si>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</si>
  <si>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</si>
  <si>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</si>
  <si>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</si>
  <si>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</si>
  <si>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</si>
  <si>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</si>
  <si>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</si>
  <si>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</si>
  <si>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</si>
  <si>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</si>
  <si>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</si>
  <si>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</si>
  <si>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</si>
  <si>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</si>
  <si>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</si>
  <si>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</si>
  <si>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</si>
  <si>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</si>
  <si>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</si>
  <si>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</si>
  <si>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</si>
  <si>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</si>
  <si>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</si>
  <si>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</si>
  <si>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</si>
  <si>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</si>
  <si>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</si>
  <si>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</si>
  <si>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</si>
  <si>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</si>
  <si>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</si>
  <si>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</si>
  <si>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</si>
  <si>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</si>
  <si>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</si>
  <si>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</si>
  <si>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</si>
  <si>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</si>
  <si>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</si>
  <si>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</si>
  <si>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</si>
  <si>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</si>
  <si>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</si>
  <si>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</si>
  <si>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</si>
  <si>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</si>
  <si>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</si>
  <si>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</si>
  <si>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</si>
  <si>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</si>
  <si>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</si>
  <si>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</si>
  <si>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</si>
  <si>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</si>
  <si>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</si>
  <si>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</si>
  <si>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</si>
  <si>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</si>
  <si>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</si>
  <si>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</si>
  <si>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</si>
  <si>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</si>
  <si>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</si>
  <si>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</si>
  <si>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</si>
  <si>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</si>
  <si>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</si>
  <si>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</si>
  <si>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</si>
  <si>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</si>
  <si>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</si>
  <si>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</si>
  <si>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</si>
  <si>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</si>
  <si>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</si>
  <si>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</si>
  <si>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</si>
  <si>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</si>
  <si>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</si>
  <si>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</si>
  <si>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</si>
  <si>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</si>
  <si>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</si>
  <si>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</si>
  <si>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</si>
  <si>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</si>
  <si>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</si>
  <si>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</si>
  <si>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</si>
  <si>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</si>
  <si>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</si>
  <si>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</si>
  <si>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</si>
  <si>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</si>
  <si>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</si>
  <si>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</si>
  <si>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</si>
  <si>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</si>
  <si>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</si>
  <si>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</si>
  <si>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</si>
  <si>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</si>
  <si>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</si>
  <si>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</si>
  <si>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</si>
  <si>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</si>
  <si>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</si>
  <si>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</si>
  <si>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</si>
  <si>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</si>
  <si>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</si>
  <si>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</si>
  <si>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</si>
  <si>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</si>
  <si>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</si>
  <si>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</si>
  <si>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</si>
  <si>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</si>
  <si>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</si>
  <si>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</si>
  <si>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</si>
  <si>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</si>
  <si>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</si>
  <si>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</si>
  <si>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</si>
  <si>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</si>
  <si>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</si>
  <si>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</si>
  <si>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</si>
  <si>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</si>
  <si>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</si>
  <si>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</si>
  <si>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</si>
  <si>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</si>
  <si>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</si>
  <si>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</si>
  <si>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</si>
  <si>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</si>
  <si>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</si>
  <si>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</si>
  <si>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</si>
  <si>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</si>
  <si>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</si>
  <si>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</si>
  <si>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</si>
  <si>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</si>
  <si>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</si>
  <si>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</si>
  <si>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</si>
  <si>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</si>
  <si>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</si>
  <si>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</si>
  <si>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</si>
  <si>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</si>
  <si>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</si>
  <si>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</si>
  <si>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</si>
  <si>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</si>
  <si>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</si>
  <si>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</si>
  <si>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</si>
  <si>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</si>
  <si>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</si>
  <si>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</si>
  <si>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</si>
  <si>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</si>
  <si>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</si>
  <si>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</si>
  <si>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</si>
  <si>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</si>
  <si>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</si>
  <si>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</si>
  <si>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</si>
  <si>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</si>
  <si>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</si>
  <si>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</si>
  <si>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</si>
  <si>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</si>
  <si>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</si>
  <si>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</si>
  <si>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</si>
  <si>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</si>
  <si>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</si>
  <si>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</si>
  <si>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</si>
  <si>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</si>
  <si>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</si>
  <si>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</si>
  <si>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</si>
  <si>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</si>
  <si>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</si>
  <si>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</si>
  <si>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</si>
  <si>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</si>
  <si>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</si>
  <si>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</si>
  <si>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</si>
  <si>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</si>
  <si>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</si>
  <si>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</si>
  <si>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</si>
  <si>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</si>
  <si>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</si>
  <si>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</si>
  <si>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</si>
  <si>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</si>
  <si>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</si>
  <si>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</si>
  <si>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</si>
  <si>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</si>
  <si>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</si>
  <si>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</si>
  <si>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</si>
  <si>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</si>
  <si>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</si>
  <si>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</si>
  <si>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</si>
  <si>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</si>
  <si>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</si>
  <si>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</si>
  <si>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</si>
  <si>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</si>
  <si>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</si>
  <si>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</si>
  <si>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</si>
  <si>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</si>
  <si>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</si>
  <si>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</si>
  <si>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</si>
  <si>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</si>
  <si>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</si>
  <si>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</si>
  <si>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</si>
  <si>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</si>
  <si>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</si>
  <si>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</si>
  <si>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</si>
  <si>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</si>
  <si>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</si>
  <si>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</si>
  <si>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</si>
  <si>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</si>
  <si>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</si>
  <si>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</si>
  <si>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</si>
  <si>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</si>
  <si>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</si>
  <si>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</si>
  <si>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</si>
  <si>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</si>
  <si>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</si>
  <si>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</si>
  <si>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</si>
  <si>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</si>
  <si>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</si>
  <si>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</si>
  <si>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</si>
  <si>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</si>
  <si>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</si>
  <si>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</si>
  <si>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</si>
  <si>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</si>
  <si>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</si>
  <si>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</si>
  <si>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</si>
  <si>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</si>
  <si>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</si>
  <si>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</si>
  <si>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</si>
  <si>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</si>
  <si>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</si>
  <si>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</si>
  <si>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MU-BL</t>
  </si>
  <si>
    <t>Black River</t>
  </si>
  <si>
    <t>MUBlack River</t>
  </si>
  <si>
    <t>MU-FL</t>
  </si>
  <si>
    <t>Flacq</t>
  </si>
  <si>
    <t>MUFlacq</t>
  </si>
  <si>
    <t>MU-GP</t>
  </si>
  <si>
    <t>Grand Port</t>
  </si>
  <si>
    <t>MUGrand Port</t>
  </si>
  <si>
    <t>MU-MO</t>
  </si>
  <si>
    <t>Moka</t>
  </si>
  <si>
    <t>MUMoka</t>
  </si>
  <si>
    <t>MU-PA</t>
  </si>
  <si>
    <t>Pamplemousses</t>
  </si>
  <si>
    <t>MUPamplemousses</t>
  </si>
  <si>
    <t>MU-PL</t>
  </si>
  <si>
    <t>Port Louis</t>
  </si>
  <si>
    <t>MUPort Louis</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</si>
  <si>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</si>
  <si>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</si>
  <si>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</si>
  <si>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</si>
  <si>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</si>
  <si>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</si>
  <si>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</si>
  <si>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</si>
  <si>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</si>
  <si>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</si>
  <si>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</si>
  <si>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</si>
  <si>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</si>
  <si>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</si>
  <si>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</si>
  <si>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</si>
  <si>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</si>
  <si>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</si>
  <si>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</si>
  <si>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</si>
  <si>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</si>
  <si>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</si>
  <si>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</si>
  <si>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</si>
  <si>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</si>
  <si>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</si>
  <si>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</si>
  <si>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</si>
  <si>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</si>
  <si>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</si>
  <si>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</si>
  <si>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</si>
  <si>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</si>
  <si>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</si>
  <si>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</si>
  <si>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</si>
  <si>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</si>
  <si>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</si>
  <si>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</si>
  <si>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</si>
  <si>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</si>
  <si>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</si>
  <si>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</si>
  <si>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</si>
  <si>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</si>
  <si>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</si>
  <si>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</si>
  <si>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</si>
  <si>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</si>
  <si>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</si>
  <si>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</si>
  <si>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</si>
  <si>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</si>
  <si>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</si>
  <si>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</si>
  <si>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</si>
  <si>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</si>
  <si>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</si>
  <si>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</si>
  <si>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</si>
  <si>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</si>
  <si>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</si>
  <si>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</si>
  <si>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</si>
  <si>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</si>
  <si>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</si>
  <si>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</si>
  <si>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</si>
  <si>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</si>
  <si>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</si>
  <si>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</si>
  <si>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</si>
  <si>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</si>
  <si>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</si>
  <si>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</si>
  <si>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</si>
  <si>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</si>
  <si>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</si>
  <si>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</si>
  <si>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</si>
  <si>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</si>
  <si>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</si>
  <si>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</si>
  <si>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</si>
  <si>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</si>
  <si>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</si>
  <si>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</si>
  <si>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</si>
  <si>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</si>
  <si>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</si>
  <si>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</si>
  <si>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</si>
  <si>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</si>
  <si>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</si>
  <si>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</si>
  <si>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</si>
  <si>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</si>
  <si>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</si>
  <si>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</si>
  <si>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</si>
  <si>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</si>
  <si>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</si>
  <si>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</si>
  <si>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</si>
  <si>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</si>
  <si>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</si>
  <si>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</si>
  <si>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</si>
  <si>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</si>
  <si>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</si>
  <si>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</si>
  <si>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</si>
  <si>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</si>
  <si>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</si>
  <si>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</si>
  <si>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</si>
  <si>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</si>
  <si>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</si>
  <si>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</si>
  <si>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</si>
  <si>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</si>
  <si>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</si>
  <si>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</si>
  <si>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</si>
  <si>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</si>
  <si>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</si>
  <si>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</si>
  <si>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</si>
  <si>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</si>
  <si>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</si>
  <si>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</si>
  <si>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</si>
  <si>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</si>
  <si>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</si>
  <si>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</si>
  <si>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</si>
  <si>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</si>
  <si>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</si>
  <si>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</si>
  <si>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</si>
  <si>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</si>
  <si>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</si>
  <si>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</si>
  <si>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</si>
  <si>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</si>
  <si>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</si>
  <si>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</si>
  <si>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</si>
  <si>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</si>
  <si>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</si>
  <si>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</si>
  <si>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</si>
  <si>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</si>
  <si>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</si>
  <si>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</si>
  <si>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</si>
  <si>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</si>
  <si>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</si>
  <si>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</si>
  <si>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</si>
  <si>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</si>
  <si>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</si>
  <si>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</si>
  <si>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</si>
  <si>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</si>
  <si>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</si>
  <si>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</si>
  <si>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</si>
  <si>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</si>
  <si>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</si>
  <si>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</si>
  <si>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</si>
  <si>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</si>
  <si>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</si>
  <si>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</si>
  <si>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</si>
  <si>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</si>
  <si>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</si>
  <si>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</si>
  <si>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</si>
  <si>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</si>
  <si>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</si>
  <si>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</si>
  <si>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</si>
  <si>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</si>
  <si>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</si>
  <si>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</si>
  <si>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</si>
  <si>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</si>
  <si>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</si>
  <si>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</si>
  <si>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</si>
  <si>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</si>
  <si>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</si>
  <si>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</si>
  <si>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</si>
  <si>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</si>
  <si>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</si>
  <si>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</si>
  <si>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</si>
  <si>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</si>
  <si>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</si>
  <si>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</si>
  <si>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</si>
  <si>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</si>
  <si>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</si>
  <si>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</si>
  <si>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</si>
  <si>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</si>
  <si>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</si>
  <si>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</si>
  <si>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</si>
  <si>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</si>
  <si>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</si>
  <si>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</si>
  <si>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</si>
  <si>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</si>
  <si>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</si>
  <si>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</si>
  <si>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</si>
  <si>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</si>
  <si>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</si>
  <si>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</si>
  <si>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</si>
  <si>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</si>
  <si>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</si>
  <si>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</si>
  <si>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</si>
  <si>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</si>
  <si>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</si>
  <si>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</si>
  <si>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</si>
  <si>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</si>
  <si>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</si>
  <si>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</si>
  <si>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</si>
  <si>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</si>
  <si>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</si>
  <si>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</si>
  <si>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</si>
  <si>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</si>
  <si>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</si>
  <si>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</si>
  <si>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</si>
  <si>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</si>
  <si>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</si>
  <si>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</si>
  <si>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</si>
  <si>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</si>
  <si>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</si>
  <si>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</si>
  <si>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</si>
  <si>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</si>
  <si>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</si>
  <si>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</si>
  <si>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</si>
  <si>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</si>
  <si>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</si>
  <si>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</si>
  <si>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</si>
  <si>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</si>
  <si>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</si>
  <si>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</si>
  <si>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</si>
  <si>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</si>
  <si>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</si>
  <si>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</si>
  <si>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</si>
  <si>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</si>
  <si>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</si>
  <si>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</si>
  <si>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</si>
  <si>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</si>
  <si>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</si>
  <si>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</si>
  <si>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</si>
  <si>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</si>
  <si>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</si>
  <si>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</si>
  <si>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</si>
  <si>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</si>
  <si>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</si>
  <si>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MXSan Luis Potosí</t>
  </si>
  <si>
    <t>MX-SON</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</si>
  <si>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</si>
  <si>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</si>
  <si>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</si>
  <si>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</si>
  <si>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</si>
  <si>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</si>
  <si>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</si>
  <si>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</si>
  <si>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</si>
  <si>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</si>
  <si>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</si>
  <si>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</si>
  <si>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</si>
  <si>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</si>
  <si>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</si>
  <si>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</si>
  <si>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</si>
  <si>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</si>
  <si>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</si>
  <si>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</si>
  <si>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</si>
  <si>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</si>
  <si>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</si>
  <si>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</si>
  <si>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</si>
  <si>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</si>
  <si>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</si>
  <si>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</si>
  <si>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</si>
  <si>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</si>
  <si>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</si>
  <si>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</si>
  <si>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</si>
  <si>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</si>
  <si>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</si>
  <si>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</si>
  <si>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</si>
  <si>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</si>
  <si>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</si>
  <si>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</si>
  <si>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</si>
  <si>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</si>
  <si>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</si>
  <si>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</si>
  <si>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</si>
  <si>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</si>
  <si>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</si>
  <si>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</si>
  <si>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</si>
  <si>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</si>
  <si>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</si>
  <si>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</si>
  <si>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</si>
  <si>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</si>
  <si>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</si>
  <si>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</si>
  <si>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</si>
  <si>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</si>
  <si>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</si>
  <si>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</si>
  <si>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</si>
  <si>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</si>
  <si>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</si>
  <si>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</si>
  <si>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</si>
  <si>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</si>
  <si>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</si>
  <si>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</si>
  <si>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</si>
  <si>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</si>
  <si>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</si>
  <si>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</si>
  <si>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</si>
  <si>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</si>
  <si>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</si>
  <si>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</si>
  <si>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</si>
  <si>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</si>
  <si>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</si>
  <si>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</si>
  <si>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</si>
  <si>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</si>
  <si>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</si>
  <si>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</si>
  <si>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</si>
  <si>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</si>
  <si>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</si>
  <si>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</si>
  <si>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</si>
  <si>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</si>
  <si>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</si>
  <si>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</si>
  <si>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</si>
  <si>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</si>
  <si>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</si>
  <si>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</si>
  <si>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</si>
  <si>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</si>
  <si>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</si>
  <si>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</si>
  <si>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</si>
  <si>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</si>
  <si>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</si>
  <si>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</si>
  <si>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</si>
  <si>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</si>
  <si>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</si>
  <si>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</si>
  <si>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</si>
  <si>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</si>
  <si>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</si>
  <si>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</si>
  <si>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</si>
  <si>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</si>
  <si>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</si>
  <si>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</si>
  <si>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</si>
  <si>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</si>
  <si>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</si>
  <si>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</si>
  <si>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</si>
  <si>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</si>
  <si>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</si>
  <si>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</si>
  <si>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</si>
  <si>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</si>
  <si>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</si>
  <si>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</si>
  <si>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</si>
  <si>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</si>
  <si>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</si>
  <si>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</si>
  <si>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</si>
  <si>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</si>
  <si>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</si>
  <si>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</si>
  <si>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</si>
  <si>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</si>
  <si>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</si>
  <si>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</si>
  <si>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</si>
  <si>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</si>
  <si>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</si>
  <si>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</si>
  <si>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</si>
  <si>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</si>
  <si>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</si>
  <si>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</si>
  <si>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</si>
  <si>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</si>
  <si>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</si>
  <si>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</si>
  <si>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</si>
  <si>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</si>
  <si>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</si>
  <si>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</si>
  <si>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</si>
  <si>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</si>
  <si>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</si>
  <si>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</si>
  <si>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</si>
  <si>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</si>
  <si>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</si>
  <si>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</si>
  <si>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</si>
  <si>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</si>
  <si>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</si>
  <si>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</si>
  <si>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</si>
  <si>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</si>
  <si>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</si>
  <si>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</si>
  <si>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</si>
  <si>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</si>
  <si>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</si>
  <si>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</si>
  <si>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</si>
  <si>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</si>
  <si>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</si>
  <si>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</si>
  <si>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</si>
  <si>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</si>
  <si>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</si>
  <si>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</si>
  <si>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</si>
  <si>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</si>
  <si>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</si>
  <si>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</si>
  <si>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</si>
  <si>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</si>
  <si>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</si>
  <si>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</si>
  <si>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</si>
  <si>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</si>
  <si>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</si>
  <si>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</si>
  <si>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</si>
  <si>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</si>
  <si>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</si>
  <si>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</si>
  <si>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</si>
  <si>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</si>
  <si>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</si>
  <si>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</si>
  <si>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</si>
  <si>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</si>
  <si>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</si>
  <si>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</si>
  <si>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</si>
  <si>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</si>
  <si>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</si>
  <si>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</si>
  <si>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</si>
  <si>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</si>
  <si>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</si>
  <si>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</si>
  <si>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</si>
  <si>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</si>
  <si>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</si>
  <si>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</si>
  <si>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</si>
  <si>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</si>
  <si>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</si>
  <si>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</si>
  <si>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</si>
  <si>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</si>
  <si>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</si>
  <si>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</si>
  <si>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</si>
  <si>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</si>
  <si>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</si>
  <si>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</si>
  <si>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</si>
  <si>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</si>
  <si>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</si>
  <si>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</si>
  <si>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</si>
  <si>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</si>
  <si>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</si>
  <si>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</si>
  <si>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</si>
  <si>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</si>
  <si>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</si>
  <si>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</si>
  <si>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</si>
  <si>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</si>
  <si>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</si>
  <si>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</si>
  <si>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</si>
  <si>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</si>
  <si>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</si>
  <si>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</si>
  <si>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</si>
  <si>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</si>
  <si>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</si>
  <si>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</si>
  <si>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</si>
  <si>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</si>
  <si>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</si>
  <si>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</si>
  <si>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</si>
  <si>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</si>
  <si>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</si>
  <si>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</si>
  <si>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</si>
  <si>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</si>
  <si>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</si>
  <si>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</si>
  <si>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</si>
  <si>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</si>
  <si>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</si>
  <si>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</si>
  <si>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</si>
  <si>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</si>
  <si>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</si>
  <si>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</si>
  <si>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</si>
  <si>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</si>
  <si>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</si>
  <si>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</si>
  <si>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</si>
  <si>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</si>
  <si>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</si>
  <si>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</si>
  <si>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</si>
  <si>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</si>
  <si>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</si>
  <si>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</si>
  <si>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</si>
  <si>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</si>
  <si>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</si>
  <si>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</si>
  <si>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</si>
  <si>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</si>
  <si>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</si>
  <si>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</si>
  <si>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</si>
  <si>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</si>
  <si>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</si>
  <si>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</si>
  <si>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</si>
  <si>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</si>
  <si>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</si>
  <si>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</si>
  <si>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</si>
  <si>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</si>
  <si>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</si>
  <si>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</si>
  <si>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</si>
  <si>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</si>
  <si>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</si>
  <si>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</si>
  <si>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</si>
  <si>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</si>
  <si>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</si>
  <si>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</si>
  <si>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</si>
  <si>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</si>
  <si>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</si>
  <si>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</si>
  <si>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</si>
  <si>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</si>
  <si>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</si>
  <si>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</si>
  <si>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</si>
  <si>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</si>
  <si>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</si>
  <si>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</si>
  <si>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</si>
  <si>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</si>
  <si>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</si>
  <si>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</si>
  <si>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</si>
  <si>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</si>
  <si>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</si>
  <si>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</si>
  <si>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</si>
  <si>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</si>
  <si>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</si>
  <si>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</si>
  <si>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</si>
  <si>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</si>
  <si>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</si>
  <si>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</si>
  <si>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</si>
  <si>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</si>
  <si>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</si>
  <si>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</si>
  <si>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</si>
  <si>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</si>
  <si>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</si>
  <si>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</si>
  <si>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</si>
  <si>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</si>
  <si>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</si>
  <si>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</si>
  <si>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</si>
  <si>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</si>
  <si>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</si>
  <si>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</si>
  <si>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</si>
  <si>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</si>
  <si>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</si>
  <si>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</si>
  <si>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</si>
  <si>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</si>
  <si>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</si>
  <si>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</si>
  <si>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</si>
  <si>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</si>
  <si>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</si>
  <si>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</si>
  <si>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</si>
  <si>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</si>
  <si>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</si>
  <si>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</si>
  <si>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</si>
  <si>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</si>
  <si>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</si>
  <si>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</si>
  <si>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</si>
  <si>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</si>
  <si>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</si>
  <si>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</si>
  <si>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</si>
  <si>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</si>
  <si>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</si>
  <si>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</si>
  <si>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</si>
  <si>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</si>
  <si>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</si>
  <si>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</si>
  <si>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</si>
  <si>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</si>
  <si>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</si>
  <si>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</si>
  <si>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</si>
  <si>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</si>
  <si>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</si>
  <si>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</si>
  <si>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</si>
  <si>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</si>
  <si>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</si>
  <si>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NOVestland</t>
  </si>
  <si>
    <t>NO-50</t>
  </si>
  <si>
    <t>Trøndelag</t>
  </si>
  <si>
    <t>NOTrøndelag</t>
  </si>
  <si>
    <t>Trööndelage</t>
  </si>
  <si>
    <t>NOTrööndelage</t>
  </si>
  <si>
    <t>NO-54</t>
  </si>
  <si>
    <t>Tromssan ja Finmarkun</t>
  </si>
  <si>
    <t>NOTromssan ja Finmarkun</t>
  </si>
  <si>
    <t>Troms og Finnmark</t>
  </si>
  <si>
    <t>NOTroms og Finnmark</t>
  </si>
  <si>
    <t>Romssa ja Finnmárkku</t>
  </si>
  <si>
    <t>NORomssa ja Finnmárkku</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</si>
  <si>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</si>
  <si>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</si>
  <si>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</si>
  <si>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</si>
  <si>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</si>
  <si>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</si>
  <si>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NP-P1</t>
  </si>
  <si>
    <t>Koshi</t>
  </si>
  <si>
    <t>NPKoshi</t>
  </si>
  <si>
    <t>Koshī</t>
  </si>
  <si>
    <t>NPKoshī</t>
  </si>
  <si>
    <t>NP-P2</t>
  </si>
  <si>
    <t>Madhesh</t>
  </si>
  <si>
    <t>NPMadhesh</t>
  </si>
  <si>
    <t>NP-P3</t>
  </si>
  <si>
    <t>Bagmati</t>
  </si>
  <si>
    <t>NPBagmati</t>
  </si>
  <si>
    <t>Bāgmatī</t>
  </si>
  <si>
    <t>NPBāgmatī</t>
  </si>
  <si>
    <t>NP-P4</t>
  </si>
  <si>
    <t>Gandaki</t>
  </si>
  <si>
    <t>NPGandaki</t>
  </si>
  <si>
    <t>Gaṇḍakī</t>
  </si>
  <si>
    <t>NPGaṇḍakī</t>
  </si>
  <si>
    <t>NP-P5</t>
  </si>
  <si>
    <t>Lumbini</t>
  </si>
  <si>
    <t>NPLumbini</t>
  </si>
  <si>
    <t>Lumbinī</t>
  </si>
  <si>
    <t>NPLumbinī</t>
  </si>
  <si>
    <t>NP-P6</t>
  </si>
  <si>
    <t>Karnali</t>
  </si>
  <si>
    <t>NPKarnali</t>
  </si>
  <si>
    <t>Karṇālī</t>
  </si>
  <si>
    <t>NPKarṇālī</t>
  </si>
  <si>
    <t>NP-P7</t>
  </si>
  <si>
    <t>Sudurpashchim</t>
  </si>
  <si>
    <t>NPSudurpashchim</t>
  </si>
  <si>
    <t>Sudūrpashchim</t>
  </si>
  <si>
    <t>NPSudūrpashchim</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</si>
  <si>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</si>
  <si>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</si>
  <si>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</si>
  <si>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</si>
  <si>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</si>
  <si>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</si>
  <si>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</si>
  <si>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</si>
  <si>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</si>
  <si>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</si>
  <si>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</si>
  <si>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</si>
  <si>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</si>
  <si>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</si>
  <si>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</si>
  <si>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</si>
  <si>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</si>
  <si>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</si>
  <si>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</si>
  <si>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</si>
  <si>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</si>
  <si>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</si>
  <si>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</si>
  <si>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</si>
  <si>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</si>
  <si>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</si>
  <si>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</si>
  <si>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</si>
  <si>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</si>
  <si>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</si>
  <si>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</si>
  <si>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</si>
  <si>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</si>
  <si>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</si>
  <si>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</si>
  <si>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</si>
  <si>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</si>
  <si>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</si>
  <si>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</si>
  <si>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</si>
  <si>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</si>
  <si>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</si>
  <si>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</si>
  <si>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</si>
  <si>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</si>
  <si>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</si>
  <si>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</si>
  <si>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</si>
  <si>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</si>
  <si>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</si>
  <si>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Toi Moana</t>
  </si>
  <si>
    <t>NZToi Moana</t>
  </si>
  <si>
    <t>NZ-CAN</t>
  </si>
  <si>
    <t>Canterbury</t>
  </si>
  <si>
    <t>NZCanterbury</t>
  </si>
  <si>
    <t>Waitaha</t>
  </si>
  <si>
    <t>NZWaitaha</t>
  </si>
  <si>
    <t>NZ-GIS</t>
  </si>
  <si>
    <t>Gisborne</t>
  </si>
  <si>
    <t>NZGisborne</t>
  </si>
  <si>
    <t>Te Tairāwhiti</t>
  </si>
  <si>
    <t>NZTe Tairāwhiti</t>
  </si>
  <si>
    <t>NZ-HKB</t>
  </si>
  <si>
    <t>Hawke's Bay</t>
  </si>
  <si>
    <t>NZHawke's Bay</t>
  </si>
  <si>
    <t>Te Matau-a-Māui</t>
  </si>
  <si>
    <t>NZTe Matau-a-Māui</t>
  </si>
  <si>
    <t>NZ-MBH</t>
  </si>
  <si>
    <t>Marlborough</t>
  </si>
  <si>
    <t>NZMarlborough</t>
  </si>
  <si>
    <t>NZ-MWT</t>
  </si>
  <si>
    <t>Manawatū-Whanganui</t>
  </si>
  <si>
    <t>NZManawatū-Whanganui</t>
  </si>
  <si>
    <t>Manawatū Whanganui</t>
  </si>
  <si>
    <t>NZManawatū Whanganui</t>
  </si>
  <si>
    <t>NZ-NSN</t>
  </si>
  <si>
    <t>Nelson</t>
  </si>
  <si>
    <t>NZNelson</t>
  </si>
  <si>
    <t>Whakatū</t>
  </si>
  <si>
    <t>NZWhakatū</t>
  </si>
  <si>
    <t>NZ-NTL</t>
  </si>
  <si>
    <t>Northland</t>
  </si>
  <si>
    <t>NZNorthland</t>
  </si>
  <si>
    <t>Te Taitokerau</t>
  </si>
  <si>
    <t>NZTe Taitokerau</t>
  </si>
  <si>
    <t>NZ-OTA</t>
  </si>
  <si>
    <t>Otago</t>
  </si>
  <si>
    <t>NZOtago</t>
  </si>
  <si>
    <t>Ō Tākou</t>
  </si>
  <si>
    <t>NZŌ Tākou</t>
  </si>
  <si>
    <t>NZ-STL</t>
  </si>
  <si>
    <t>Southland</t>
  </si>
  <si>
    <t>NZSouthland</t>
  </si>
  <si>
    <t>Te Taiao Tonga</t>
  </si>
  <si>
    <t>NZTe Taiao Tonga</t>
  </si>
  <si>
    <t>NZ-TAS</t>
  </si>
  <si>
    <t>Tasman</t>
  </si>
  <si>
    <t>NZTasman</t>
  </si>
  <si>
    <t>Te tai o Aorere</t>
  </si>
  <si>
    <t>NZTe tai o Aorere</t>
  </si>
  <si>
    <t>NZ-TKI</t>
  </si>
  <si>
    <t>Taranaki</t>
  </si>
  <si>
    <t>NZTaranaki</t>
  </si>
  <si>
    <t>NZ-WGN</t>
  </si>
  <si>
    <t>Greater Wellington</t>
  </si>
  <si>
    <t>NZGreater Wellington</t>
  </si>
  <si>
    <t>Te Pane Matua Taiao</t>
  </si>
  <si>
    <t>NZTe Pane Matua Taiao</t>
  </si>
  <si>
    <t>NZ-WKO</t>
  </si>
  <si>
    <t>Waikato</t>
  </si>
  <si>
    <t>NZWaikato</t>
  </si>
  <si>
    <t>NZ-WTC</t>
  </si>
  <si>
    <t>West Coast</t>
  </si>
  <si>
    <t>NZWest Coast</t>
  </si>
  <si>
    <t>Te Tai o Poutini</t>
  </si>
  <si>
    <t>NZTe Tai o Poutini</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</si>
  <si>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</si>
  <si>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</si>
  <si>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</si>
  <si>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</si>
  <si>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</si>
  <si>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</si>
  <si>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</si>
  <si>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</si>
  <si>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</si>
  <si>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</si>
  <si>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</si>
  <si>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</si>
  <si>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</si>
  <si>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</si>
  <si>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</si>
  <si>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</si>
  <si>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</si>
  <si>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</si>
  <si>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</si>
  <si>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</si>
  <si>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</si>
  <si>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</si>
  <si>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</si>
  <si>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</si>
  <si>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</si>
  <si>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</si>
  <si>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</si>
  <si>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</si>
  <si>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</si>
  <si>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</si>
  <si>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</si>
  <si>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</si>
  <si>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</si>
  <si>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</si>
  <si>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</si>
  <si>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</si>
  <si>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</si>
  <si>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</si>
  <si>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</si>
  <si>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</si>
  <si>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</si>
  <si>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</si>
  <si>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</si>
  <si>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</si>
  <si>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</si>
  <si>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Ngäbe-Buglé</t>
  </si>
  <si>
    <t>PANgäbe-Buglé</t>
  </si>
  <si>
    <t>PA-NT</t>
  </si>
  <si>
    <t>Naso Tjër Di</t>
  </si>
  <si>
    <t>PANaso Tjër Di</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</si>
  <si>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</si>
  <si>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</si>
  <si>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</si>
  <si>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</si>
  <si>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</si>
  <si>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</si>
  <si>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</si>
  <si>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</si>
  <si>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</si>
  <si>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</si>
  <si>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</si>
  <si>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</si>
  <si>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</si>
  <si>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</si>
  <si>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</si>
  <si>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</si>
  <si>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</si>
  <si>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</si>
  <si>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</si>
  <si>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</si>
  <si>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</si>
  <si>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</si>
  <si>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</si>
  <si>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</si>
  <si>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</si>
  <si>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</si>
  <si>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</si>
  <si>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</si>
  <si>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</si>
  <si>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</si>
  <si>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</si>
  <si>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</si>
  <si>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</si>
  <si>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</si>
  <si>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</si>
  <si>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</si>
  <si>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</si>
  <si>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</si>
  <si>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</si>
  <si>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</si>
  <si>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</si>
  <si>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</si>
  <si>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</si>
  <si>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</si>
  <si>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</si>
  <si>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</si>
  <si>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</si>
  <si>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</si>
  <si>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</si>
  <si>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</si>
  <si>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</si>
  <si>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</si>
  <si>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</si>
  <si>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</si>
  <si>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</si>
  <si>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</si>
  <si>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</si>
  <si>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</si>
  <si>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</si>
  <si>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</si>
  <si>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</si>
  <si>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</si>
  <si>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</si>
  <si>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</si>
  <si>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</si>
  <si>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</si>
  <si>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</si>
  <si>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</si>
  <si>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</si>
  <si>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</si>
  <si>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</si>
  <si>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</si>
  <si>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</si>
  <si>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</si>
  <si>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</si>
  <si>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</si>
  <si>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</si>
  <si>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</si>
  <si>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</si>
  <si>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</si>
  <si>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</si>
  <si>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</si>
  <si>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</si>
  <si>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</si>
  <si>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</si>
  <si>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</si>
  <si>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</si>
  <si>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</si>
  <si>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</si>
  <si>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</si>
  <si>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</si>
  <si>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</si>
  <si>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</si>
  <si>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</si>
  <si>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</si>
  <si>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</si>
  <si>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</si>
  <si>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</si>
  <si>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</si>
  <si>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</si>
  <si>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</si>
  <si>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</si>
  <si>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</si>
  <si>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</si>
  <si>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</si>
  <si>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</si>
  <si>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</si>
  <si>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</si>
  <si>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</si>
  <si>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</si>
  <si>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</si>
  <si>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</si>
  <si>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</si>
  <si>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</si>
  <si>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</si>
  <si>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</si>
  <si>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</si>
  <si>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</si>
  <si>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</si>
  <si>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</si>
  <si>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</si>
  <si>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</si>
  <si>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</si>
  <si>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</si>
  <si>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</si>
  <si>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</si>
  <si>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</si>
  <si>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</si>
  <si>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</si>
  <si>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</si>
  <si>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</si>
  <si>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</si>
  <si>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</si>
  <si>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</si>
  <si>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</si>
  <si>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</si>
  <si>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</si>
  <si>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</si>
  <si>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</si>
  <si>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</si>
  <si>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</si>
  <si>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</si>
  <si>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</si>
  <si>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</si>
  <si>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</si>
  <si>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</si>
  <si>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</si>
  <si>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</si>
  <si>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</si>
  <si>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</si>
  <si>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</si>
  <si>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</si>
  <si>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</si>
  <si>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</si>
  <si>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</si>
  <si>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</si>
  <si>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</si>
  <si>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</si>
  <si>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</si>
  <si>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</si>
  <si>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</si>
  <si>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</si>
  <si>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</si>
  <si>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</si>
  <si>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</si>
  <si>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</si>
  <si>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</si>
  <si>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</si>
  <si>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</si>
  <si>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</si>
  <si>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</si>
  <si>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</si>
  <si>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</si>
  <si>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</si>
  <si>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</si>
  <si>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</si>
  <si>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</si>
  <si>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</si>
  <si>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</si>
  <si>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</si>
  <si>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</si>
  <si>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</si>
  <si>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</si>
  <si>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</si>
  <si>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</si>
  <si>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</si>
  <si>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</si>
  <si>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</si>
  <si>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</si>
  <si>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</si>
  <si>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</si>
  <si>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</si>
  <si>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</si>
  <si>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</si>
  <si>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</si>
  <si>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</si>
  <si>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</si>
  <si>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</si>
  <si>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</si>
  <si>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</si>
  <si>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</si>
  <si>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</si>
  <si>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</si>
  <si>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</si>
  <si>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</si>
  <si>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</si>
  <si>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</si>
  <si>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</si>
  <si>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</si>
  <si>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</si>
  <si>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</si>
  <si>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</si>
  <si>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</si>
  <si>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</si>
  <si>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</si>
  <si>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</si>
  <si>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</si>
  <si>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</si>
  <si>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</si>
  <si>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</si>
  <si>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</si>
  <si>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</si>
  <si>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</si>
  <si>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</si>
  <si>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</si>
  <si>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</si>
  <si>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</si>
  <si>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</si>
  <si>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</si>
  <si>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</si>
  <si>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</si>
  <si>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</si>
  <si>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</si>
  <si>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</si>
  <si>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</si>
  <si>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</si>
  <si>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</si>
  <si>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</si>
  <si>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</si>
  <si>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</si>
  <si>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</si>
  <si>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</si>
  <si>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</si>
  <si>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</si>
  <si>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</si>
  <si>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</si>
  <si>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</si>
  <si>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</si>
  <si>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</si>
  <si>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</si>
  <si>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</si>
  <si>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</si>
  <si>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</si>
  <si>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</si>
  <si>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</si>
  <si>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</si>
  <si>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</si>
  <si>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</si>
  <si>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</si>
  <si>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</si>
  <si>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</si>
  <si>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</si>
  <si>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</si>
  <si>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</si>
  <si>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</si>
  <si>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</si>
  <si>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</si>
  <si>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</si>
  <si>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</si>
  <si>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</si>
  <si>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</si>
  <si>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</si>
  <si>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</si>
  <si>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</si>
  <si>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</si>
  <si>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</si>
  <si>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</si>
  <si>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</si>
  <si>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</si>
  <si>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</si>
  <si>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</si>
  <si>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</si>
  <si>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</si>
  <si>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</si>
  <si>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</si>
  <si>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</si>
  <si>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</si>
  <si>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</si>
  <si>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</si>
  <si>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</si>
  <si>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</si>
  <si>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</si>
  <si>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</si>
  <si>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</si>
  <si>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</si>
  <si>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</si>
  <si>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</si>
  <si>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</si>
  <si>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</si>
  <si>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</si>
  <si>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</si>
  <si>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</si>
  <si>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</si>
  <si>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</si>
  <si>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</si>
  <si>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</si>
  <si>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</si>
  <si>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</si>
  <si>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</si>
  <si>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</si>
  <si>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</si>
  <si>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</si>
  <si>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</si>
  <si>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</si>
  <si>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</si>
  <si>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</si>
  <si>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</si>
  <si>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</si>
  <si>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</si>
  <si>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</si>
  <si>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</si>
  <si>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</si>
  <si>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</si>
  <si>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</si>
  <si>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</si>
  <si>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</si>
  <si>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</si>
  <si>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</si>
  <si>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</si>
  <si>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</si>
  <si>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</si>
  <si>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</si>
  <si>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</si>
  <si>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</si>
  <si>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</si>
  <si>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</si>
  <si>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</si>
  <si>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</si>
  <si>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</si>
  <si>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</si>
  <si>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</si>
  <si>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</si>
  <si>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</si>
  <si>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</si>
  <si>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</si>
  <si>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</si>
  <si>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</si>
  <si>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</si>
  <si>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</si>
  <si>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</si>
  <si>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</si>
  <si>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</si>
  <si>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</si>
  <si>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</si>
  <si>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</si>
  <si>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</si>
  <si>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</si>
  <si>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</si>
  <si>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</si>
  <si>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</si>
  <si>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</si>
  <si>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</si>
  <si>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</si>
  <si>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</si>
  <si>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</si>
  <si>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</si>
  <si>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</si>
  <si>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</si>
  <si>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</si>
  <si>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</si>
  <si>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</si>
  <si>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</si>
  <si>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</si>
  <si>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</si>
  <si>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</si>
  <si>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</si>
  <si>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</si>
  <si>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</si>
  <si>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</si>
  <si>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</si>
  <si>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</si>
  <si>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</si>
  <si>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</si>
  <si>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</si>
  <si>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</si>
  <si>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</si>
  <si>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</si>
  <si>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</si>
  <si>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</si>
  <si>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</si>
  <si>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</si>
  <si>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</si>
  <si>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</si>
  <si>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</si>
  <si>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</si>
  <si>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</si>
  <si>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</si>
  <si>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</si>
  <si>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</si>
  <si>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</si>
  <si>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</si>
  <si>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</si>
  <si>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</si>
  <si>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</si>
  <si>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</si>
  <si>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</si>
  <si>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</si>
  <si>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</si>
  <si>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</si>
  <si>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</si>
  <si>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</si>
  <si>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</si>
  <si>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</si>
  <si>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</si>
  <si>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</si>
  <si>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</si>
  <si>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</si>
  <si>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</si>
  <si>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</si>
  <si>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</si>
  <si>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</si>
  <si>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</si>
  <si>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</si>
  <si>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</si>
  <si>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</si>
  <si>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</si>
  <si>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</si>
  <si>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</si>
  <si>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</si>
  <si>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</si>
  <si>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</si>
  <si>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</si>
  <si>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</si>
  <si>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</si>
  <si>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</si>
  <si>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</si>
  <si>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</si>
  <si>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</si>
  <si>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</si>
  <si>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</si>
  <si>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</si>
  <si>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</si>
  <si>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</si>
  <si>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</si>
  <si>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</si>
  <si>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</si>
  <si>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</si>
  <si>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</si>
  <si>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</si>
  <si>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</si>
  <si>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</si>
  <si>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</si>
  <si>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</si>
  <si>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</si>
  <si>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</si>
  <si>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</si>
  <si>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</si>
  <si>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</si>
  <si>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</si>
  <si>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</si>
  <si>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</si>
  <si>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</si>
  <si>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</si>
  <si>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</si>
  <si>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</si>
  <si>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</si>
  <si>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</si>
  <si>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</si>
  <si>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</si>
  <si>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</si>
  <si>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</si>
  <si>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</si>
  <si>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</si>
  <si>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</si>
  <si>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</si>
  <si>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</si>
  <si>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</si>
  <si>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</si>
  <si>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</si>
  <si>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</si>
  <si>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</si>
  <si>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</si>
  <si>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</si>
  <si>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</si>
  <si>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</si>
  <si>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</si>
  <si>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</si>
  <si>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</si>
  <si>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</si>
  <si>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</si>
  <si>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Davao de Oro</t>
  </si>
  <si>
    <t>PHDavao de Oro</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</si>
  <si>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</si>
  <si>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</si>
  <si>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</si>
  <si>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</si>
  <si>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</si>
  <si>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</si>
  <si>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</si>
  <si>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</si>
  <si>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</si>
  <si>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</si>
  <si>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</si>
  <si>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</si>
  <si>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</si>
  <si>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</si>
  <si>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</si>
  <si>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</si>
  <si>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</si>
  <si>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</si>
  <si>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</si>
  <si>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</si>
  <si>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</si>
  <si>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</si>
  <si>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</si>
  <si>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</si>
  <si>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</si>
  <si>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</si>
  <si>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</si>
  <si>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</si>
  <si>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</si>
  <si>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</si>
  <si>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</si>
  <si>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</si>
  <si>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</si>
  <si>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</si>
  <si>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</si>
  <si>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</si>
  <si>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</si>
  <si>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</si>
  <si>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</si>
  <si>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</si>
  <si>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</si>
  <si>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</si>
  <si>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</si>
  <si>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</si>
  <si>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</si>
  <si>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</si>
  <si>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</si>
  <si>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</si>
  <si>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</si>
  <si>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</si>
  <si>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</si>
  <si>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</si>
  <si>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</si>
  <si>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</si>
  <si>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</si>
  <si>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</si>
  <si>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</si>
  <si>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</si>
  <si>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</si>
  <si>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</si>
  <si>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</si>
  <si>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</si>
  <si>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</si>
  <si>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</si>
  <si>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</si>
  <si>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</si>
  <si>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</si>
  <si>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</si>
  <si>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</si>
  <si>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</si>
  <si>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</si>
  <si>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</si>
  <si>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</si>
  <si>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</si>
  <si>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</si>
  <si>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</si>
  <si>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</si>
  <si>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</si>
  <si>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</si>
  <si>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</si>
  <si>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</si>
  <si>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</si>
  <si>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</si>
  <si>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</si>
  <si>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</si>
  <si>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</si>
  <si>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</si>
  <si>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</si>
  <si>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</si>
  <si>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</si>
  <si>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</si>
  <si>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</si>
  <si>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</si>
  <si>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</si>
  <si>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</si>
  <si>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</si>
  <si>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</si>
  <si>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</si>
  <si>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</si>
  <si>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</si>
  <si>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</si>
  <si>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</si>
  <si>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</si>
  <si>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</si>
  <si>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</si>
  <si>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</si>
  <si>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</si>
  <si>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</si>
  <si>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</si>
  <si>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</si>
  <si>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</si>
  <si>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</si>
  <si>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</si>
  <si>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</si>
  <si>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</si>
  <si>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</si>
  <si>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</si>
  <si>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</si>
  <si>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</si>
  <si>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</si>
  <si>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</si>
  <si>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</si>
  <si>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</si>
  <si>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</si>
  <si>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</si>
  <si>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</si>
  <si>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</si>
  <si>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</si>
  <si>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</si>
  <si>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</si>
  <si>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</si>
  <si>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</si>
  <si>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</si>
  <si>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</si>
  <si>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</si>
  <si>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</si>
  <si>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</si>
  <si>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</si>
  <si>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</si>
  <si>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</si>
  <si>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</si>
  <si>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</si>
  <si>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</si>
  <si>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</si>
  <si>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</si>
  <si>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</si>
  <si>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</si>
  <si>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</si>
  <si>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</si>
  <si>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</si>
  <si>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</si>
  <si>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</si>
  <si>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</si>
  <si>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</si>
  <si>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</si>
  <si>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</si>
  <si>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</si>
  <si>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</si>
  <si>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</si>
  <si>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</si>
  <si>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</si>
  <si>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</si>
  <si>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</si>
  <si>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</si>
  <si>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</si>
  <si>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</si>
  <si>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</si>
  <si>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</si>
  <si>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</si>
  <si>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</si>
  <si>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</si>
  <si>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</si>
  <si>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</si>
  <si>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</si>
  <si>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</si>
  <si>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</si>
  <si>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</si>
  <si>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</si>
  <si>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</si>
  <si>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</si>
  <si>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</si>
  <si>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</si>
  <si>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</si>
  <si>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</si>
  <si>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</si>
  <si>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</si>
  <si>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</si>
  <si>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</si>
  <si>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</si>
  <si>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</si>
  <si>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</si>
  <si>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</si>
  <si>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</si>
  <si>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</si>
  <si>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</si>
  <si>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</si>
  <si>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</si>
  <si>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</si>
  <si>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</si>
  <si>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</si>
  <si>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</si>
  <si>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</si>
  <si>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</si>
  <si>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</si>
  <si>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</si>
  <si>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</si>
  <si>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</si>
  <si>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</si>
  <si>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</si>
  <si>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</si>
  <si>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</si>
  <si>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</si>
  <si>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</si>
  <si>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</si>
  <si>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</si>
  <si>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</si>
  <si>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</si>
  <si>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</si>
  <si>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</si>
  <si>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</si>
  <si>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</si>
  <si>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</si>
  <si>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</si>
  <si>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</si>
  <si>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</si>
  <si>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</si>
  <si>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</si>
  <si>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</si>
  <si>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</si>
  <si>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</si>
  <si>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</si>
  <si>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</si>
  <si>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</si>
  <si>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</si>
  <si>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</si>
  <si>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</si>
  <si>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</si>
  <si>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</si>
  <si>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</si>
  <si>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</si>
  <si>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</si>
  <si>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</si>
  <si>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</si>
  <si>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</si>
  <si>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</si>
  <si>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</si>
  <si>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</si>
  <si>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</si>
  <si>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</si>
  <si>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</si>
  <si>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</si>
  <si>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</si>
  <si>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</si>
  <si>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</si>
  <si>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</si>
  <si>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</si>
  <si>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</si>
  <si>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</si>
  <si>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</si>
  <si>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</si>
  <si>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</si>
  <si>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</si>
  <si>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</si>
  <si>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</si>
  <si>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</si>
  <si>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</si>
  <si>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</si>
  <si>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</si>
  <si>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</si>
  <si>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</si>
  <si>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</si>
  <si>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</si>
  <si>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</si>
  <si>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</si>
  <si>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</si>
  <si>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</si>
  <si>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</si>
  <si>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</si>
  <si>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</si>
  <si>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</si>
  <si>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</si>
  <si>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</si>
  <si>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</si>
  <si>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</si>
  <si>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</si>
  <si>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</si>
  <si>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</si>
  <si>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</si>
  <si>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</si>
  <si>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</si>
  <si>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</si>
  <si>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</si>
  <si>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</si>
  <si>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</si>
  <si>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</si>
  <si>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</si>
  <si>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</si>
  <si>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</si>
  <si>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</si>
  <si>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</si>
  <si>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</si>
  <si>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</si>
  <si>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</si>
  <si>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</si>
  <si>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</si>
  <si>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</si>
  <si>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</si>
  <si>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</si>
  <si>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</si>
  <si>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</si>
  <si>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</si>
  <si>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</si>
  <si>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</si>
  <si>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</si>
  <si>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</si>
  <si>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</si>
  <si>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</si>
  <si>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</si>
  <si>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</si>
  <si>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</si>
  <si>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</si>
  <si>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</si>
  <si>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</si>
  <si>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</si>
  <si>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</si>
  <si>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</si>
  <si>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</si>
  <si>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</si>
  <si>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</si>
  <si>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</si>
  <si>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</si>
  <si>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</si>
  <si>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</si>
  <si>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</si>
  <si>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</si>
  <si>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</si>
  <si>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</si>
  <si>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</si>
  <si>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</si>
  <si>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</si>
  <si>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</si>
  <si>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</si>
  <si>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</si>
  <si>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</si>
  <si>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</si>
  <si>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</si>
  <si>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</si>
  <si>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</si>
  <si>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</si>
  <si>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</si>
  <si>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</si>
  <si>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</si>
  <si>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</si>
  <si>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</si>
  <si>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</si>
  <si>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</si>
  <si>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</si>
  <si>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</si>
  <si>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</si>
  <si>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</si>
  <si>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</si>
  <si>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</si>
  <si>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</si>
  <si>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</si>
  <si>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</si>
  <si>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</si>
  <si>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</si>
  <si>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</si>
  <si>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</si>
  <si>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</si>
  <si>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</si>
  <si>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</si>
  <si>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</si>
  <si>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</si>
  <si>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</si>
  <si>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</si>
  <si>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</si>
  <si>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</si>
  <si>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</si>
  <si>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</si>
  <si>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</si>
  <si>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</si>
  <si>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</si>
  <si>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</si>
  <si>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</si>
  <si>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</si>
  <si>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</si>
  <si>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</si>
  <si>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</si>
  <si>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</si>
  <si>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</si>
  <si>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</si>
  <si>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</si>
  <si>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</si>
  <si>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</si>
  <si>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</si>
  <si>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</si>
  <si>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</si>
  <si>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</si>
  <si>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</si>
  <si>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</si>
  <si>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</si>
  <si>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</si>
  <si>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</si>
  <si>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</si>
  <si>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</si>
  <si>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</si>
  <si>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</si>
  <si>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</si>
  <si>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</si>
  <si>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</si>
  <si>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</si>
  <si>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</si>
  <si>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</si>
  <si>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</si>
  <si>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</si>
  <si>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</si>
  <si>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</si>
  <si>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</si>
  <si>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</si>
  <si>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</si>
  <si>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</si>
  <si>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</si>
  <si>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</si>
  <si>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</si>
  <si>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</si>
  <si>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</si>
  <si>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</si>
  <si>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</si>
  <si>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</si>
  <si>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</si>
  <si>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</si>
  <si>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</si>
  <si>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</si>
  <si>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</si>
  <si>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</si>
  <si>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</si>
  <si>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</si>
  <si>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</si>
  <si>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</si>
  <si>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</si>
  <si>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</si>
  <si>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</si>
  <si>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</si>
  <si>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</si>
  <si>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</si>
  <si>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</si>
  <si>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</si>
  <si>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</si>
  <si>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</si>
  <si>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</si>
  <si>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</si>
  <si>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</si>
  <si>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</si>
  <si>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</si>
  <si>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</si>
  <si>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</si>
  <si>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</si>
  <si>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</si>
  <si>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</si>
  <si>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</si>
  <si>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</si>
  <si>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</si>
  <si>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</si>
  <si>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</si>
  <si>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</si>
  <si>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</si>
  <si>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</si>
  <si>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</si>
  <si>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</si>
  <si>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</si>
  <si>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</si>
  <si>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</si>
  <si>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</si>
  <si>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</si>
  <si>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</si>
  <si>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</si>
  <si>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</si>
  <si>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</si>
  <si>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</si>
  <si>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</si>
  <si>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</si>
  <si>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</si>
  <si>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</si>
  <si>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</si>
  <si>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</si>
  <si>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</si>
  <si>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</si>
  <si>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</si>
  <si>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</si>
  <si>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</si>
  <si>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</si>
  <si>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</si>
  <si>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</si>
  <si>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</si>
  <si>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</si>
  <si>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</si>
  <si>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</si>
  <si>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</si>
  <si>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</si>
  <si>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</si>
  <si>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</si>
  <si>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</si>
  <si>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</si>
  <si>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</si>
  <si>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</si>
  <si>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</si>
  <si>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</si>
  <si>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</si>
  <si>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</si>
  <si>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</si>
  <si>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</si>
  <si>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</si>
  <si>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</si>
  <si>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</si>
  <si>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</si>
  <si>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</si>
  <si>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</si>
  <si>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</si>
  <si>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</si>
  <si>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</si>
  <si>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</si>
  <si>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</si>
  <si>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</si>
  <si>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</si>
  <si>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</si>
  <si>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</si>
  <si>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</si>
  <si>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</si>
  <si>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</si>
  <si>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</si>
  <si>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</si>
  <si>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</si>
  <si>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</si>
  <si>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</si>
  <si>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</si>
  <si>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</si>
  <si>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</si>
  <si>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</si>
  <si>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</si>
  <si>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</si>
  <si>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</si>
  <si>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</si>
  <si>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</si>
  <si>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</si>
  <si>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</si>
  <si>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</si>
  <si>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</si>
  <si>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</si>
  <si>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</si>
  <si>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</si>
  <si>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</si>
  <si>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</si>
  <si>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</si>
  <si>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</si>
  <si>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</si>
  <si>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</si>
  <si>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</si>
  <si>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</si>
  <si>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</si>
  <si>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</si>
  <si>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</si>
  <si>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</si>
  <si>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</si>
  <si>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</si>
  <si>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</si>
  <si>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</si>
  <si>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</si>
  <si>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</si>
  <si>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</si>
  <si>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</si>
  <si>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</si>
  <si>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</si>
  <si>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</si>
  <si>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</si>
  <si>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</si>
  <si>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</si>
  <si>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</si>
  <si>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</si>
  <si>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</si>
  <si>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</si>
  <si>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</si>
  <si>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</si>
  <si>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</si>
  <si>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</si>
  <si>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</si>
  <si>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</si>
  <si>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</si>
  <si>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</si>
  <si>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</si>
  <si>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</si>
  <si>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</si>
  <si>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</si>
  <si>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</si>
  <si>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</si>
  <si>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</si>
  <si>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</si>
  <si>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</si>
  <si>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</si>
  <si>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</si>
  <si>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</si>
  <si>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</si>
  <si>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</si>
  <si>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</si>
  <si>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</si>
  <si>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</si>
  <si>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</si>
  <si>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</si>
  <si>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</si>
  <si>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</si>
  <si>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</si>
  <si>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</si>
  <si>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</si>
  <si>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</si>
  <si>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</si>
  <si>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</si>
  <si>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</si>
  <si>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</si>
  <si>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</si>
  <si>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</si>
  <si>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</si>
  <si>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</si>
  <si>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</si>
  <si>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</si>
  <si>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</si>
  <si>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</si>
  <si>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</si>
  <si>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</si>
  <si>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</si>
  <si>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</si>
  <si>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</si>
  <si>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</si>
  <si>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</si>
  <si>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</si>
  <si>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</si>
  <si>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</si>
  <si>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</si>
  <si>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</si>
  <si>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</si>
  <si>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</si>
  <si>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</si>
  <si>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</si>
  <si>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</si>
  <si>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</si>
  <si>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</si>
  <si>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</si>
  <si>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</si>
  <si>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</si>
  <si>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</si>
  <si>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</si>
  <si>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</si>
  <si>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</si>
  <si>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</si>
  <si>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</si>
  <si>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</si>
  <si>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</si>
  <si>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</si>
  <si>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</si>
  <si>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</si>
  <si>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</si>
  <si>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</si>
  <si>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</si>
  <si>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</si>
  <si>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</si>
  <si>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</si>
  <si>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</si>
  <si>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</si>
  <si>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</si>
  <si>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</si>
  <si>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</si>
  <si>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</si>
  <si>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</si>
  <si>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</si>
  <si>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</si>
  <si>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</si>
  <si>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</si>
  <si>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</si>
  <si>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</si>
  <si>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</si>
  <si>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</si>
  <si>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</si>
  <si>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</si>
  <si>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</si>
  <si>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</si>
  <si>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</si>
  <si>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</si>
  <si>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</si>
  <si>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</si>
  <si>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</si>
  <si>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</si>
  <si>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</si>
  <si>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</si>
  <si>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</si>
  <si>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</si>
  <si>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</si>
  <si>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</si>
  <si>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</si>
  <si>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</si>
  <si>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</si>
  <si>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</si>
  <si>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</si>
  <si>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</si>
  <si>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</si>
  <si>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</si>
  <si>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</si>
  <si>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</si>
  <si>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</si>
  <si>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</si>
  <si>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</si>
  <si>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</si>
  <si>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</si>
  <si>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</si>
  <si>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</si>
  <si>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</si>
  <si>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</si>
  <si>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</si>
  <si>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</si>
  <si>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</si>
  <si>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</si>
  <si>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</si>
  <si>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</si>
  <si>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</si>
  <si>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</si>
  <si>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</si>
  <si>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</si>
  <si>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</si>
  <si>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</si>
  <si>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</si>
  <si>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</si>
  <si>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</si>
  <si>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</si>
  <si>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</si>
  <si>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</si>
  <si>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</si>
  <si>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</si>
  <si>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</si>
  <si>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</si>
  <si>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</si>
  <si>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</si>
  <si>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</si>
  <si>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</si>
  <si>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</si>
  <si>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</si>
  <si>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</si>
  <si>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</si>
  <si>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</si>
  <si>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</si>
  <si>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</si>
  <si>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</si>
  <si>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</si>
  <si>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</si>
  <si>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</si>
  <si>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</si>
  <si>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</si>
  <si>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</si>
  <si>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</si>
  <si>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</si>
  <si>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</si>
  <si>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</si>
  <si>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</si>
  <si>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</si>
  <si>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</si>
  <si>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</si>
  <si>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</si>
  <si>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</si>
  <si>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</si>
  <si>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</si>
  <si>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</si>
  <si>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</si>
  <si>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</si>
  <si>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</si>
  <si>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</si>
  <si>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</si>
  <si>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</si>
  <si>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</si>
  <si>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</si>
  <si>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</si>
  <si>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</si>
  <si>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</si>
  <si>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</si>
  <si>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</si>
  <si>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</si>
  <si>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</si>
  <si>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</si>
  <si>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</si>
  <si>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</si>
  <si>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</si>
  <si>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</si>
  <si>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</si>
  <si>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</si>
  <si>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</si>
  <si>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</si>
  <si>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</si>
  <si>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</si>
  <si>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</si>
  <si>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</si>
  <si>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</si>
  <si>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</si>
  <si>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</si>
  <si>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</si>
  <si>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</si>
  <si>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</si>
  <si>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</si>
  <si>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</si>
  <si>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</si>
  <si>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</si>
  <si>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</si>
  <si>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</si>
  <si>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</si>
  <si>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</si>
  <si>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</si>
  <si>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</si>
  <si>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</si>
  <si>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</si>
  <si>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</si>
  <si>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</si>
  <si>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</si>
  <si>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</si>
  <si>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</si>
  <si>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</si>
  <si>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</si>
  <si>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</si>
  <si>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</si>
  <si>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</si>
  <si>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</si>
  <si>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</si>
  <si>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</si>
  <si>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</si>
  <si>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</si>
  <si>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</si>
  <si>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</si>
  <si>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</si>
  <si>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</si>
  <si>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</si>
  <si>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</si>
  <si>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</si>
  <si>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</si>
  <si>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</si>
  <si>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</si>
  <si>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</si>
  <si>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</si>
  <si>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</si>
  <si>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</si>
  <si>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</si>
  <si>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</si>
  <si>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</si>
  <si>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</si>
  <si>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</si>
  <si>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</si>
  <si>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</si>
  <si>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</si>
  <si>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</si>
  <si>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</si>
  <si>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</si>
  <si>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</si>
  <si>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</si>
  <si>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</si>
  <si>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</si>
  <si>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</si>
  <si>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</si>
  <si>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</si>
  <si>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</si>
  <si>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</si>
  <si>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</si>
  <si>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</si>
  <si>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</si>
  <si>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</si>
  <si>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</si>
  <si>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</si>
  <si>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</si>
  <si>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</si>
  <si>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</si>
  <si>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</si>
  <si>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</si>
  <si>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</si>
  <si>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</si>
  <si>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</si>
  <si>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</si>
  <si>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</si>
  <si>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Pskovskaja oblast'</t>
  </si>
  <si>
    <t>RUPskovskaja oblast'</t>
  </si>
  <si>
    <t>Pskovskaya oblast'</t>
  </si>
  <si>
    <t>RUPskovskaya oblast'</t>
  </si>
  <si>
    <t>RU-ROS</t>
  </si>
  <si>
    <t>Rostovskaja oblast'</t>
  </si>
  <si>
    <t>RURostovskaja oblast'</t>
  </si>
  <si>
    <t>Rostovskaya oblast'</t>
  </si>
  <si>
    <t>RURostovskaya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</si>
  <si>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</si>
  <si>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</si>
  <si>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</si>
  <si>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</si>
  <si>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</si>
  <si>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</si>
  <si>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</si>
  <si>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</si>
  <si>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</si>
  <si>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</si>
  <si>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</si>
  <si>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Samarskaya oblast'</t>
  </si>
  <si>
    <t>RUSamarskaya oblast'</t>
  </si>
  <si>
    <t>Samarskaja oblast'</t>
  </si>
  <si>
    <t>RUSamarskaja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</si>
  <si>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</si>
  <si>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</si>
  <si>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</si>
  <si>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</si>
  <si>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</si>
  <si>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</si>
  <si>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</si>
  <si>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</si>
  <si>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</si>
  <si>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</si>
  <si>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</si>
  <si>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</si>
  <si>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</si>
  <si>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</si>
  <si>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</si>
  <si>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</si>
  <si>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</si>
  <si>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</si>
  <si>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</si>
  <si>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</si>
  <si>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</si>
  <si>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</si>
  <si>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</si>
  <si>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</si>
  <si>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</si>
  <si>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</si>
  <si>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</si>
  <si>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</si>
  <si>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</si>
  <si>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</si>
  <si>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</si>
  <si>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</si>
  <si>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</si>
  <si>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</si>
  <si>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</si>
  <si>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</si>
  <si>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</si>
  <si>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</si>
  <si>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</si>
  <si>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</si>
  <si>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</si>
  <si>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</si>
  <si>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</si>
  <si>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</si>
  <si>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</si>
  <si>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</si>
  <si>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</si>
  <si>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</si>
  <si>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</si>
  <si>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</si>
  <si>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</si>
  <si>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</si>
  <si>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</si>
  <si>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</si>
  <si>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</si>
  <si>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</si>
  <si>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</si>
  <si>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</si>
  <si>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</si>
  <si>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</si>
  <si>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</si>
  <si>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</si>
  <si>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</si>
  <si>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</si>
  <si>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</si>
  <si>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</si>
  <si>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</si>
  <si>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</si>
  <si>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</si>
  <si>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</si>
  <si>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</si>
  <si>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</si>
  <si>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</si>
  <si>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</si>
  <si>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</si>
  <si>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</si>
  <si>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</si>
  <si>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</si>
  <si>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</si>
  <si>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</si>
  <si>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</si>
  <si>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</si>
  <si>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</si>
  <si>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</si>
  <si>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</si>
  <si>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</si>
  <si>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</si>
  <si>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</si>
  <si>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</si>
  <si>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</si>
  <si>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</si>
  <si>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</si>
  <si>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</si>
  <si>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</si>
  <si>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</si>
  <si>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</si>
  <si>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</si>
  <si>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</si>
  <si>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</si>
  <si>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</si>
  <si>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</si>
  <si>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</si>
  <si>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</si>
  <si>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</si>
  <si>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</si>
  <si>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</si>
  <si>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</si>
  <si>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</si>
  <si>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</si>
  <si>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</si>
  <si>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</si>
  <si>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</si>
  <si>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</si>
  <si>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</si>
  <si>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</si>
  <si>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</si>
  <si>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</si>
  <si>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</si>
  <si>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</si>
  <si>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</si>
  <si>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</si>
  <si>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</si>
  <si>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</si>
  <si>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</si>
  <si>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</si>
  <si>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</si>
  <si>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</si>
  <si>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</si>
  <si>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</si>
  <si>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</si>
  <si>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Primorskij kraj</t>
  </si>
  <si>
    <t>RUPrimorskij kraj</t>
  </si>
  <si>
    <t>Primorskiy kray</t>
  </si>
  <si>
    <t>RUPrimorskiy kray</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</si>
  <si>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</si>
  <si>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</si>
  <si>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</si>
  <si>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</si>
  <si>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</si>
  <si>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</si>
  <si>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</si>
  <si>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</si>
  <si>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</si>
  <si>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</si>
  <si>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</si>
  <si>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</si>
  <si>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</si>
  <si>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</si>
  <si>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</si>
  <si>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</si>
  <si>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</si>
  <si>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</si>
  <si>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</si>
  <si>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</si>
  <si>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</si>
  <si>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</si>
  <si>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</si>
  <si>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</si>
  <si>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</si>
  <si>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</si>
  <si>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</si>
  <si>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</si>
  <si>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</si>
  <si>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</si>
  <si>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</si>
  <si>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</si>
  <si>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</si>
  <si>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</si>
  <si>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</si>
  <si>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</si>
  <si>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</si>
  <si>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</si>
  <si>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</si>
  <si>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</si>
  <si>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</si>
  <si>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</si>
  <si>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</si>
  <si>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</si>
  <si>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</si>
  <si>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</si>
  <si>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</si>
  <si>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</si>
  <si>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</si>
  <si>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</si>
  <si>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</si>
  <si>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</si>
  <si>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</si>
  <si>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</si>
  <si>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</si>
  <si>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</si>
  <si>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</si>
  <si>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</si>
  <si>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</si>
  <si>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</si>
  <si>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</si>
  <si>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</si>
  <si>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</si>
  <si>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</si>
  <si>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</si>
  <si>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</si>
  <si>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</si>
  <si>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</si>
  <si>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</si>
  <si>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</si>
  <si>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</si>
  <si>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</si>
  <si>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</si>
  <si>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</si>
  <si>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</si>
  <si>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</si>
  <si>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</si>
  <si>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</si>
  <si>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</si>
  <si>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</si>
  <si>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</si>
  <si>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</si>
  <si>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</si>
  <si>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</si>
  <si>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</si>
  <si>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</si>
  <si>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</si>
  <si>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</si>
  <si>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</si>
  <si>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</si>
  <si>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</si>
  <si>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</si>
  <si>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</si>
  <si>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</si>
  <si>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</si>
  <si>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</si>
  <si>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</si>
  <si>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</si>
  <si>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</si>
  <si>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</si>
  <si>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</si>
  <si>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</si>
  <si>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</si>
  <si>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</si>
  <si>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</si>
  <si>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</si>
  <si>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</si>
  <si>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</si>
  <si>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</si>
  <si>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</si>
  <si>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</si>
  <si>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</si>
  <si>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</si>
  <si>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</si>
  <si>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</si>
  <si>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</si>
  <si>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</si>
  <si>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</si>
  <si>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</si>
  <si>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</si>
  <si>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</si>
  <si>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</si>
  <si>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</si>
  <si>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</si>
  <si>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</si>
  <si>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</si>
  <si>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</si>
  <si>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</si>
  <si>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</si>
  <si>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</si>
  <si>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</si>
  <si>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</si>
  <si>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</si>
  <si>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</si>
  <si>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</si>
  <si>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</si>
  <si>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</si>
  <si>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</si>
  <si>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</si>
  <si>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</si>
  <si>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</si>
  <si>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</si>
  <si>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</si>
  <si>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</si>
  <si>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</si>
  <si>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</si>
  <si>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</si>
  <si>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</si>
  <si>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</si>
  <si>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</si>
  <si>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</si>
  <si>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</si>
  <si>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</si>
  <si>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</si>
  <si>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</si>
  <si>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</si>
  <si>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</si>
  <si>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</si>
  <si>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</si>
  <si>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</si>
  <si>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</si>
  <si>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</si>
  <si>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</si>
  <si>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</si>
  <si>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</si>
  <si>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</si>
  <si>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</si>
  <si>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</si>
  <si>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</si>
  <si>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</si>
  <si>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</si>
  <si>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</si>
  <si>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</si>
  <si>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</si>
  <si>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</si>
  <si>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</si>
  <si>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</si>
  <si>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</si>
  <si>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</si>
  <si>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</si>
  <si>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</si>
  <si>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</si>
  <si>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</si>
  <si>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</si>
  <si>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</si>
  <si>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</si>
  <si>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</si>
  <si>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</si>
  <si>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</si>
  <si>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</si>
  <si>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</si>
  <si>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</si>
  <si>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</si>
  <si>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</si>
  <si>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</si>
  <si>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</si>
  <si>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</si>
  <si>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</si>
  <si>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</si>
  <si>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</si>
  <si>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</si>
  <si>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</si>
  <si>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</si>
  <si>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</si>
  <si>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</si>
  <si>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</si>
  <si>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</si>
  <si>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</si>
  <si>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</si>
  <si>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</si>
  <si>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</si>
  <si>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</si>
  <si>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</si>
  <si>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</si>
  <si>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</si>
  <si>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</si>
  <si>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</si>
  <si>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</si>
  <si>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</si>
  <si>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</si>
  <si>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</si>
  <si>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</si>
  <si>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</si>
  <si>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</si>
  <si>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</si>
  <si>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</si>
  <si>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</si>
  <si>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</si>
  <si>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</si>
  <si>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</si>
  <si>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</si>
  <si>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</si>
  <si>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</si>
  <si>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</si>
  <si>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</si>
  <si>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</si>
  <si>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</si>
  <si>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</si>
  <si>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</si>
  <si>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</si>
  <si>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</si>
  <si>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</si>
  <si>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</si>
  <si>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</si>
  <si>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</si>
  <si>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</si>
  <si>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</si>
  <si>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</si>
  <si>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</si>
  <si>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</si>
  <si>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</si>
  <si>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</si>
  <si>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</si>
  <si>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</si>
  <si>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</si>
  <si>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</si>
  <si>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</si>
  <si>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</si>
  <si>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</si>
  <si>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</si>
  <si>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</si>
  <si>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</si>
  <si>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</si>
  <si>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</si>
  <si>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</si>
  <si>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</si>
  <si>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</si>
  <si>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</si>
  <si>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</si>
  <si>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</si>
  <si>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</si>
  <si>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</si>
  <si>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</si>
  <si>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</si>
  <si>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</si>
  <si>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</si>
  <si>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</si>
  <si>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</si>
  <si>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</si>
  <si>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</si>
  <si>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</si>
  <si>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</si>
  <si>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</si>
  <si>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</si>
  <si>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</si>
  <si>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</si>
  <si>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</si>
  <si>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</si>
  <si>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</si>
  <si>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</si>
  <si>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</si>
  <si>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</si>
  <si>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</si>
  <si>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</si>
  <si>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</si>
  <si>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</si>
  <si>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</si>
  <si>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</si>
  <si>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</si>
  <si>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</si>
  <si>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</si>
  <si>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</si>
  <si>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</si>
  <si>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</si>
  <si>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</si>
  <si>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</si>
  <si>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</si>
  <si>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</si>
  <si>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</si>
  <si>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</si>
  <si>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</si>
  <si>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</si>
  <si>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</si>
  <si>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</si>
  <si>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</si>
  <si>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</si>
  <si>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</si>
  <si>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</si>
  <si>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</si>
  <si>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</si>
  <si>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</si>
  <si>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</si>
  <si>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</si>
  <si>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</si>
  <si>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</si>
  <si>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</si>
  <si>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</si>
  <si>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</si>
  <si>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</si>
  <si>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</si>
  <si>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</si>
  <si>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</si>
  <si>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</si>
  <si>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</si>
  <si>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</si>
  <si>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</si>
  <si>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</si>
  <si>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</si>
  <si>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</si>
  <si>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</si>
  <si>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</si>
  <si>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</si>
  <si>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</si>
  <si>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</si>
  <si>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</si>
  <si>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</si>
  <si>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</si>
  <si>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SD-DC</t>
  </si>
  <si>
    <t>Wasaţ Dārfūr</t>
  </si>
  <si>
    <t>SDWasaţ Dārfūr</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</si>
  <si>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</si>
  <si>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</si>
  <si>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</si>
  <si>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</si>
  <si>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</si>
  <si>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</si>
  <si>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</si>
  <si>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</si>
  <si>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</si>
  <si>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</si>
  <si>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</si>
  <si>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</si>
  <si>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</si>
  <si>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</si>
  <si>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</si>
  <si>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</si>
  <si>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</si>
  <si>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</si>
  <si>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</si>
  <si>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</si>
  <si>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</si>
  <si>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</si>
  <si>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</si>
  <si>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</si>
  <si>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</si>
  <si>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</si>
  <si>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</si>
  <si>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</si>
  <si>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</si>
  <si>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</si>
  <si>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</si>
  <si>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</si>
  <si>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</si>
  <si>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</si>
  <si>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</si>
  <si>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</si>
  <si>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</si>
  <si>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</si>
  <si>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</si>
  <si>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</si>
  <si>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</si>
  <si>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</si>
  <si>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</si>
  <si>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</si>
  <si>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</si>
  <si>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</si>
  <si>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</si>
  <si>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</si>
  <si>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Shamāl Kurdufān</t>
  </si>
  <si>
    <t>SDShamāl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</si>
  <si>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</si>
  <si>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</si>
  <si>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</si>
  <si>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</si>
  <si>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</si>
  <si>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</si>
  <si>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</si>
  <si>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</si>
  <si>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</si>
  <si>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</si>
  <si>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</si>
  <si>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</si>
  <si>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</si>
  <si>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</si>
  <si>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</si>
  <si>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</si>
  <si>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</si>
  <si>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</si>
  <si>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</si>
  <si>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</si>
  <si>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</si>
  <si>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</si>
  <si>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</si>
  <si>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</si>
  <si>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</si>
  <si>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</si>
  <si>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</si>
  <si>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</si>
  <si>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</si>
  <si>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</si>
  <si>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</si>
  <si>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</si>
  <si>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</si>
  <si>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</si>
  <si>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</si>
  <si>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</si>
  <si>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</si>
  <si>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</si>
  <si>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</si>
  <si>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</si>
  <si>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</si>
  <si>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</si>
  <si>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</si>
  <si>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</si>
  <si>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</si>
  <si>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</si>
  <si>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</si>
  <si>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</si>
  <si>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</si>
  <si>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</si>
  <si>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</si>
  <si>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</si>
  <si>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</si>
  <si>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</si>
  <si>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</si>
  <si>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</si>
  <si>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</si>
  <si>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</si>
  <si>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</si>
  <si>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</si>
  <si>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</si>
  <si>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</si>
  <si>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</si>
  <si>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</si>
  <si>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</si>
  <si>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</si>
  <si>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</si>
  <si>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</si>
  <si>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</si>
  <si>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</si>
  <si>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</si>
  <si>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</si>
  <si>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</si>
  <si>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</si>
  <si>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</si>
  <si>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</si>
  <si>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</si>
  <si>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</si>
  <si>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</si>
  <si>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</si>
  <si>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</si>
  <si>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</si>
  <si>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</si>
  <si>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</si>
  <si>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</si>
  <si>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</si>
  <si>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</si>
  <si>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</si>
  <si>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</si>
  <si>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</si>
  <si>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</si>
  <si>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</si>
  <si>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</si>
  <si>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</si>
  <si>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</si>
  <si>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</si>
  <si>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</si>
  <si>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</si>
  <si>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</si>
  <si>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</si>
  <si>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</si>
  <si>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</si>
  <si>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</si>
  <si>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</si>
  <si>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</si>
  <si>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</si>
  <si>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</si>
  <si>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</si>
  <si>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</si>
  <si>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</si>
  <si>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</si>
  <si>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</si>
  <si>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</si>
  <si>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</si>
  <si>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</si>
  <si>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</si>
  <si>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</si>
  <si>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</si>
  <si>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</si>
  <si>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</si>
  <si>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</si>
  <si>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</si>
  <si>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</si>
  <si>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</si>
  <si>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</si>
  <si>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</si>
  <si>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</si>
  <si>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</si>
  <si>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</si>
  <si>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</si>
  <si>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</si>
  <si>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</si>
  <si>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</si>
  <si>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</si>
  <si>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</si>
  <si>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</si>
  <si>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</si>
  <si>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</si>
  <si>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</si>
  <si>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</si>
  <si>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</si>
  <si>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</si>
  <si>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</si>
  <si>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</si>
  <si>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</si>
  <si>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</si>
  <si>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</si>
  <si>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</si>
  <si>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</si>
  <si>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</si>
  <si>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</si>
  <si>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</si>
  <si>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</si>
  <si>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</si>
  <si>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</si>
  <si>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</si>
  <si>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</si>
  <si>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</si>
  <si>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</si>
  <si>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</si>
  <si>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</si>
  <si>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</si>
  <si>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</si>
  <si>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</si>
  <si>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</si>
  <si>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</si>
  <si>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</si>
  <si>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</si>
  <si>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</si>
  <si>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</si>
  <si>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</si>
  <si>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</si>
  <si>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</si>
  <si>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</si>
  <si>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</si>
  <si>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</si>
  <si>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</si>
  <si>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</si>
  <si>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</si>
  <si>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</si>
  <si>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</si>
  <si>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</si>
  <si>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</si>
  <si>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</si>
  <si>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</si>
  <si>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</si>
  <si>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</si>
  <si>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</si>
  <si>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</si>
  <si>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</si>
  <si>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</si>
  <si>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</si>
  <si>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</si>
  <si>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</si>
  <si>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</si>
  <si>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</si>
  <si>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</si>
  <si>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</si>
  <si>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</si>
  <si>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</si>
  <si>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</si>
  <si>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</si>
  <si>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</si>
  <si>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</si>
  <si>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</si>
  <si>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</si>
  <si>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</si>
  <si>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</si>
  <si>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</si>
  <si>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</si>
  <si>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</si>
  <si>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</si>
  <si>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</si>
  <si>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</si>
  <si>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</si>
  <si>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</si>
  <si>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</si>
  <si>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</si>
  <si>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</si>
  <si>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</si>
  <si>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</si>
  <si>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</si>
  <si>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</si>
  <si>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</si>
  <si>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</si>
  <si>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</si>
  <si>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</si>
  <si>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</si>
  <si>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</si>
  <si>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</si>
  <si>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</si>
  <si>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</si>
  <si>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</si>
  <si>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</si>
  <si>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</si>
  <si>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</si>
  <si>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</si>
  <si>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</si>
  <si>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</si>
  <si>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</si>
  <si>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</si>
  <si>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</si>
  <si>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</si>
  <si>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</si>
  <si>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 ob Soči</t>
  </si>
  <si>
    <t>SIKanal ob Soči</t>
  </si>
  <si>
    <t>SI-045</t>
  </si>
  <si>
    <t>Kidričevo</t>
  </si>
  <si>
    <t>SIKidričevo</t>
  </si>
  <si>
    <t>SI-046</t>
  </si>
  <si>
    <t>Kobarid</t>
  </si>
  <si>
    <t>SIKobarid</t>
  </si>
  <si>
    <t>SI-047</t>
  </si>
  <si>
    <t>Kobilje</t>
  </si>
  <si>
    <t>SIKobilje</t>
  </si>
  <si>
    <t>SI-048</t>
  </si>
  <si>
    <t>Kočevje</t>
  </si>
  <si>
    <t>SIKočevje</t>
  </si>
  <si>
    <t>SI-049</t>
  </si>
  <si>
    <t>Komen</t>
  </si>
  <si>
    <t>SIKomen</t>
  </si>
  <si>
    <t>SI-051</t>
  </si>
  <si>
    <t>Kozje</t>
  </si>
  <si>
    <t>SIKozje</t>
  </si>
  <si>
    <t>SI-053</t>
  </si>
  <si>
    <t>Kranjska Gora</t>
  </si>
  <si>
    <t>SIKranjska Gora</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</si>
  <si>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</si>
  <si>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</si>
  <si>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</si>
  <si>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</si>
  <si>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</si>
  <si>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</si>
  <si>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</si>
  <si>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</si>
  <si>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</si>
  <si>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</si>
  <si>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</si>
  <si>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</si>
  <si>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</si>
  <si>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</si>
  <si>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</si>
  <si>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</si>
  <si>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</si>
  <si>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</si>
  <si>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</si>
  <si>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</si>
  <si>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</si>
  <si>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</si>
  <si>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</si>
  <si>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</si>
  <si>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</si>
  <si>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</si>
  <si>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</si>
  <si>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</si>
  <si>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</si>
  <si>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</si>
  <si>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</si>
  <si>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</si>
  <si>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</si>
  <si>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</si>
  <si>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</si>
  <si>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</si>
  <si>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</si>
  <si>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</si>
  <si>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</si>
  <si>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</si>
  <si>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</si>
  <si>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</si>
  <si>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</si>
  <si>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</si>
  <si>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</si>
  <si>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</si>
  <si>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</si>
  <si>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</si>
  <si>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</si>
  <si>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</si>
  <si>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</si>
  <si>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</si>
  <si>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</si>
  <si>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</si>
  <si>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</si>
  <si>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</si>
  <si>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</si>
  <si>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</si>
  <si>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</si>
  <si>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</si>
  <si>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</si>
  <si>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</si>
  <si>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</si>
  <si>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</si>
  <si>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</si>
  <si>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</si>
  <si>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</si>
  <si>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</si>
  <si>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</si>
  <si>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SI-081</t>
  </si>
  <si>
    <t>Muta</t>
  </si>
  <si>
    <t>SIMuta</t>
  </si>
  <si>
    <t>SI-082</t>
  </si>
  <si>
    <t>Naklo</t>
  </si>
  <si>
    <t>SINaklo</t>
  </si>
  <si>
    <t>SI-083</t>
  </si>
  <si>
    <t>Nazarje</t>
  </si>
  <si>
    <t>SINazarje</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</si>
  <si>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</si>
  <si>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</si>
  <si>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</si>
  <si>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</si>
  <si>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</si>
  <si>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</si>
  <si>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</si>
  <si>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</si>
  <si>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</si>
  <si>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</si>
  <si>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</si>
  <si>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</si>
  <si>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</si>
  <si>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</si>
  <si>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</si>
  <si>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</si>
  <si>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</si>
  <si>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</si>
  <si>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</si>
  <si>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</si>
  <si>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</si>
  <si>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</si>
  <si>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</si>
  <si>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</si>
  <si>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</si>
  <si>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</si>
  <si>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</si>
  <si>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</si>
  <si>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</si>
  <si>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</si>
  <si>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</si>
  <si>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</si>
  <si>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</si>
  <si>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</si>
  <si>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</si>
  <si>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</si>
  <si>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</si>
  <si>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</si>
  <si>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</si>
  <si>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</si>
  <si>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</si>
  <si>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</si>
  <si>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</si>
  <si>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</si>
  <si>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</si>
  <si>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</si>
  <si>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</si>
  <si>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</si>
  <si>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</si>
  <si>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</si>
  <si>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</si>
  <si>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</si>
  <si>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</si>
  <si>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</si>
  <si>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</si>
  <si>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</si>
  <si>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</si>
  <si>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</si>
  <si>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</si>
  <si>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</si>
  <si>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</si>
  <si>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</si>
  <si>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</si>
  <si>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</si>
  <si>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</si>
  <si>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</si>
  <si>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</si>
  <si>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</si>
  <si>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</si>
  <si>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</si>
  <si>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</si>
  <si>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</si>
  <si>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</si>
  <si>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</si>
  <si>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</si>
  <si>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SI-113</t>
  </si>
  <si>
    <t>Slovenska Bistrica</t>
  </si>
  <si>
    <t>SISlovenska Bistrica</t>
  </si>
  <si>
    <t>SI-114</t>
  </si>
  <si>
    <t>Slovenske Konjice</t>
  </si>
  <si>
    <t>SISlovenske Konjice</t>
  </si>
  <si>
    <t>SI-115</t>
  </si>
  <si>
    <t>Starše</t>
  </si>
  <si>
    <t>SIStarše</t>
  </si>
  <si>
    <t>SI-116</t>
  </si>
  <si>
    <t>Sveti Jurij ob Ščavnici</t>
  </si>
  <si>
    <t>SISveti Jurij ob Ščavnici</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</si>
  <si>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</si>
  <si>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</si>
  <si>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</si>
  <si>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</si>
  <si>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</si>
  <si>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</si>
  <si>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</si>
  <si>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</si>
  <si>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</si>
  <si>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</si>
  <si>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</si>
  <si>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</si>
  <si>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</si>
  <si>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</si>
  <si>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</si>
  <si>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</si>
  <si>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</si>
  <si>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</si>
  <si>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</si>
  <si>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</si>
  <si>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</si>
  <si>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</si>
  <si>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</si>
  <si>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</si>
  <si>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</si>
  <si>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</si>
  <si>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</si>
  <si>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</si>
  <si>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</si>
  <si>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</si>
  <si>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</si>
  <si>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</si>
  <si>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</si>
  <si>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</si>
  <si>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</si>
  <si>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</si>
  <si>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</si>
  <si>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</si>
  <si>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</si>
  <si>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</si>
  <si>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</si>
  <si>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</si>
  <si>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</si>
  <si>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</si>
  <si>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</si>
  <si>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</si>
  <si>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</si>
  <si>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</si>
  <si>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</si>
  <si>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</si>
  <si>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</si>
  <si>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</si>
  <si>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</si>
  <si>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</si>
  <si>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</si>
  <si>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</si>
  <si>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</si>
  <si>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</si>
  <si>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</si>
  <si>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</si>
  <si>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</si>
  <si>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</si>
  <si>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</si>
  <si>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</si>
  <si>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</si>
  <si>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</si>
  <si>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</si>
  <si>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</si>
  <si>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</si>
  <si>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</si>
  <si>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</si>
  <si>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</si>
  <si>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</si>
  <si>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</si>
  <si>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</si>
  <si>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</si>
  <si>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</si>
  <si>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</si>
  <si>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</si>
  <si>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</si>
  <si>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</si>
  <si>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</si>
  <si>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</si>
  <si>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</si>
  <si>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</si>
  <si>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</si>
  <si>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</si>
  <si>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</si>
  <si>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</si>
  <si>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</si>
  <si>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</si>
  <si>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</si>
  <si>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</si>
  <si>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</si>
  <si>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</si>
  <si>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</si>
  <si>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</si>
  <si>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</si>
  <si>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</si>
  <si>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</si>
  <si>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</si>
  <si>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</si>
  <si>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</si>
  <si>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</si>
  <si>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</si>
  <si>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</si>
  <si>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</si>
  <si>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</si>
  <si>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</si>
  <si>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</si>
  <si>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</si>
  <si>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</si>
  <si>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</si>
  <si>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</si>
  <si>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</si>
  <si>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</si>
  <si>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</si>
  <si>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</si>
  <si>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</si>
  <si>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</si>
  <si>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</si>
  <si>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</si>
  <si>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</si>
  <si>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</si>
  <si>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</si>
  <si>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</si>
  <si>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</si>
  <si>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</si>
  <si>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</si>
  <si>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</si>
  <si>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</si>
  <si>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</si>
  <si>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</si>
  <si>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</si>
  <si>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</si>
  <si>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</si>
  <si>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</si>
  <si>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</si>
  <si>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</si>
  <si>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</si>
  <si>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</si>
  <si>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</si>
  <si>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</si>
  <si>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</si>
  <si>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</si>
  <si>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</si>
  <si>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</si>
  <si>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</si>
  <si>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</si>
  <si>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</si>
  <si>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</si>
  <si>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</si>
  <si>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</si>
  <si>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</si>
  <si>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</si>
  <si>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</si>
  <si>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</si>
  <si>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</si>
  <si>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</si>
  <si>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</si>
  <si>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</si>
  <si>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</si>
  <si>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</si>
  <si>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</si>
  <si>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</si>
  <si>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</si>
  <si>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</si>
  <si>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</si>
  <si>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</si>
  <si>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</si>
  <si>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</si>
  <si>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</si>
  <si>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</si>
  <si>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</si>
  <si>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</si>
  <si>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</si>
  <si>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</si>
  <si>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</si>
  <si>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</si>
  <si>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</si>
  <si>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</si>
  <si>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</si>
  <si>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</si>
  <si>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</si>
  <si>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</si>
  <si>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</si>
  <si>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</si>
  <si>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</si>
  <si>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</si>
  <si>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</si>
  <si>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</si>
  <si>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</si>
  <si>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</si>
  <si>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</si>
  <si>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</si>
  <si>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</si>
  <si>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</si>
  <si>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</si>
  <si>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</si>
  <si>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</si>
  <si>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</si>
  <si>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</si>
  <si>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</si>
  <si>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</si>
  <si>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</si>
  <si>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</si>
  <si>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</si>
  <si>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</si>
  <si>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</si>
  <si>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</si>
  <si>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</si>
  <si>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</si>
  <si>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</si>
  <si>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</si>
  <si>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</si>
  <si>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</si>
  <si>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</si>
  <si>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</si>
  <si>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</si>
  <si>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</si>
  <si>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</si>
  <si>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</si>
  <si>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</si>
  <si>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</si>
  <si>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</si>
  <si>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</si>
  <si>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</si>
  <si>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</si>
  <si>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</si>
  <si>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</si>
  <si>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</si>
  <si>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</si>
  <si>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</si>
  <si>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</si>
  <si>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</si>
  <si>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Kostanjevica na Krki</t>
  </si>
  <si>
    <t>SIKostanjevica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</si>
  <si>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</si>
  <si>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</si>
  <si>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</si>
  <si>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</si>
  <si>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</si>
  <si>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</si>
  <si>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</si>
  <si>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</si>
  <si>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</si>
  <si>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</si>
  <si>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</si>
  <si>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</si>
  <si>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</si>
  <si>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</si>
  <si>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</si>
  <si>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</si>
  <si>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</si>
  <si>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</si>
  <si>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</si>
  <si>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</si>
  <si>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</si>
  <si>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</si>
  <si>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</si>
  <si>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</si>
  <si>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</si>
  <si>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</si>
  <si>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</si>
  <si>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</si>
  <si>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</si>
  <si>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</si>
  <si>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</si>
  <si>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</si>
  <si>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</si>
  <si>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</si>
  <si>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</si>
  <si>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</si>
  <si>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</si>
  <si>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</si>
  <si>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</si>
  <si>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</si>
  <si>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</si>
  <si>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</si>
  <si>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</si>
  <si>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</si>
  <si>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</si>
  <si>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</si>
  <si>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</si>
  <si>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</si>
  <si>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SI-011</t>
  </si>
  <si>
    <t>Celje</t>
  </si>
  <si>
    <t>SICelje</t>
  </si>
  <si>
    <t>SI-050</t>
  </si>
  <si>
    <t>Koper</t>
  </si>
  <si>
    <t>SIKoper</t>
  </si>
  <si>
    <t>SI-052</t>
  </si>
  <si>
    <t>Kranj</t>
  </si>
  <si>
    <t>SIKranj</t>
  </si>
  <si>
    <t>SI-054</t>
  </si>
  <si>
    <t>Krško</t>
  </si>
  <si>
    <t>SIKrško</t>
  </si>
  <si>
    <t>SI-061</t>
  </si>
  <si>
    <t>Ljubljana</t>
  </si>
  <si>
    <t>SILjubljana</t>
  </si>
  <si>
    <t>SI-070</t>
  </si>
  <si>
    <t>Maribor</t>
  </si>
  <si>
    <t>SIMaribor</t>
  </si>
  <si>
    <t>SI-080</t>
  </si>
  <si>
    <t>Murska Sobota</t>
  </si>
  <si>
    <t>SIMurska Sobota</t>
  </si>
  <si>
    <t>SI-084</t>
  </si>
  <si>
    <t>Nova Gorica</t>
  </si>
  <si>
    <t>SINova Gorica</t>
  </si>
  <si>
    <t>SI-085</t>
  </si>
  <si>
    <t>Novo Mesto</t>
  </si>
  <si>
    <t>SINovo Mesto</t>
  </si>
  <si>
    <t>SI-096</t>
  </si>
  <si>
    <t>Ptuj</t>
  </si>
  <si>
    <t>SIPtuj</t>
  </si>
  <si>
    <t>SI-112</t>
  </si>
  <si>
    <t>Slovenj Gradec</t>
  </si>
  <si>
    <t>SISlovenj Gradec</t>
  </si>
  <si>
    <t>SI-133</t>
  </si>
  <si>
    <t>Velenje</t>
  </si>
  <si>
    <t>SIVelenje</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</si>
  <si>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</si>
  <si>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</si>
  <si>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</si>
  <si>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</si>
  <si>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</si>
  <si>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</si>
  <si>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</si>
  <si>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</si>
  <si>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</si>
  <si>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</si>
  <si>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</si>
  <si>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</si>
  <si>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</si>
  <si>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</si>
  <si>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</si>
  <si>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</si>
  <si>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</si>
  <si>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</si>
  <si>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</si>
  <si>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</si>
  <si>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</si>
  <si>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</si>
  <si>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</si>
  <si>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</si>
  <si>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</si>
  <si>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</si>
  <si>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</si>
  <si>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</si>
  <si>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</si>
  <si>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</si>
  <si>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</si>
  <si>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</si>
  <si>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</si>
  <si>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</si>
  <si>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</si>
  <si>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</si>
  <si>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</si>
  <si>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</si>
  <si>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</si>
  <si>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</si>
  <si>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</si>
  <si>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</si>
  <si>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</si>
  <si>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</si>
  <si>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</si>
  <si>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</si>
  <si>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</si>
  <si>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</si>
  <si>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</si>
  <si>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</si>
  <si>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</si>
  <si>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</si>
  <si>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</si>
  <si>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</si>
  <si>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</si>
  <si>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Città di San Marino</t>
  </si>
  <si>
    <t>SMCittà di 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</si>
  <si>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</si>
  <si>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</si>
  <si>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</si>
  <si>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</si>
  <si>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</si>
  <si>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</si>
  <si>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</si>
  <si>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</si>
  <si>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</si>
  <si>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</si>
  <si>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</si>
  <si>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</si>
  <si>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</si>
  <si>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</si>
  <si>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</si>
  <si>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</si>
  <si>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</si>
  <si>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</si>
  <si>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</si>
  <si>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</si>
  <si>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</si>
  <si>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</si>
  <si>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</si>
  <si>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</si>
  <si>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</si>
  <si>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</si>
  <si>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</si>
  <si>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</si>
  <si>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</si>
  <si>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</si>
  <si>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</si>
  <si>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</si>
  <si>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</si>
  <si>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</si>
  <si>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</si>
  <si>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</si>
  <si>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</si>
  <si>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</si>
  <si>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</si>
  <si>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</si>
  <si>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</si>
  <si>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</si>
  <si>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</si>
  <si>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</si>
  <si>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</si>
  <si>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</si>
  <si>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</si>
  <si>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</si>
  <si>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</si>
  <si>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</si>
  <si>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</si>
  <si>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</si>
  <si>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</si>
  <si>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</si>
  <si>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</si>
  <si>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</si>
  <si>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</si>
  <si>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</si>
  <si>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</si>
  <si>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</si>
  <si>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</si>
  <si>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</si>
  <si>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</si>
  <si>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</si>
  <si>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</si>
  <si>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</si>
  <si>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</si>
  <si>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</si>
  <si>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</si>
  <si>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</si>
  <si>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</si>
  <si>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</si>
  <si>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</si>
  <si>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</si>
  <si>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</si>
  <si>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</si>
  <si>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</si>
  <si>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</si>
  <si>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</si>
  <si>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</si>
  <si>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</si>
  <si>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</si>
  <si>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</si>
  <si>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</si>
  <si>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</si>
  <si>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</si>
  <si>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</si>
  <si>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</si>
  <si>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</si>
  <si>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</si>
  <si>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</si>
  <si>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</si>
  <si>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</si>
  <si>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</si>
  <si>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</si>
  <si>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</si>
  <si>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</si>
  <si>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</si>
  <si>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</si>
  <si>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</si>
  <si>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</si>
  <si>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</si>
  <si>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</si>
  <si>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</si>
  <si>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</si>
  <si>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</si>
  <si>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</si>
  <si>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</si>
  <si>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</si>
  <si>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</si>
  <si>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</si>
  <si>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</si>
  <si>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</si>
  <si>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</si>
  <si>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</si>
  <si>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</si>
  <si>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</si>
  <si>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</si>
  <si>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</si>
  <si>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</si>
  <si>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</si>
  <si>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</si>
  <si>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</si>
  <si>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</si>
  <si>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</si>
  <si>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</si>
  <si>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</si>
  <si>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</si>
  <si>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</si>
  <si>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</si>
  <si>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</si>
  <si>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</si>
  <si>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</si>
  <si>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</si>
  <si>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</si>
  <si>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</si>
  <si>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</si>
  <si>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</si>
  <si>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</si>
  <si>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</si>
  <si>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</si>
  <si>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</si>
  <si>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</si>
  <si>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</si>
  <si>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</si>
  <si>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</si>
  <si>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</si>
  <si>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</si>
  <si>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</si>
  <si>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</si>
  <si>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</si>
  <si>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</si>
  <si>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</si>
  <si>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</si>
  <si>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</si>
  <si>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</si>
  <si>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</si>
  <si>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</si>
  <si>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</si>
  <si>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</si>
  <si>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</si>
  <si>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</si>
  <si>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</si>
  <si>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</si>
  <si>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</si>
  <si>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</si>
  <si>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</si>
  <si>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</si>
  <si>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</si>
  <si>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</si>
  <si>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</si>
  <si>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</si>
  <si>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</si>
  <si>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</si>
  <si>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</si>
  <si>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</si>
  <si>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</si>
  <si>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</si>
  <si>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</si>
  <si>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</si>
  <si>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</si>
  <si>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</si>
  <si>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</si>
  <si>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</si>
  <si>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</si>
  <si>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</si>
  <si>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</si>
  <si>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</si>
  <si>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</si>
  <si>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</si>
  <si>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</si>
  <si>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</si>
  <si>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</si>
  <si>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</si>
  <si>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</si>
  <si>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</si>
  <si>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</si>
  <si>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</si>
  <si>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</si>
  <si>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</si>
  <si>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</si>
  <si>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</si>
  <si>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</si>
  <si>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</si>
  <si>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</si>
  <si>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</si>
  <si>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</si>
  <si>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</si>
  <si>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</si>
  <si>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</si>
  <si>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</si>
  <si>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</si>
  <si>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</si>
  <si>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</si>
  <si>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</si>
  <si>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</si>
  <si>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</si>
  <si>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</si>
  <si>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</si>
  <si>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</si>
  <si>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</si>
  <si>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</si>
  <si>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</si>
  <si>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</si>
  <si>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</si>
  <si>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</si>
  <si>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</si>
  <si>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</si>
  <si>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</si>
  <si>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</si>
  <si>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</si>
  <si>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</si>
  <si>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</si>
  <si>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</si>
  <si>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</si>
  <si>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</si>
  <si>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</si>
  <si>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</si>
  <si>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</si>
  <si>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</si>
  <si>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</si>
  <si>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</si>
  <si>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</si>
  <si>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</si>
  <si>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</si>
  <si>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</si>
  <si>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</si>
  <si>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</si>
  <si>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</si>
  <si>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</si>
  <si>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</si>
  <si>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</si>
  <si>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</si>
  <si>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</si>
  <si>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</si>
  <si>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</si>
  <si>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</si>
  <si>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</si>
  <si>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</si>
  <si>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</si>
  <si>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</si>
  <si>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</si>
  <si>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</si>
  <si>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</si>
  <si>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</si>
  <si>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</si>
  <si>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</si>
  <si>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</si>
  <si>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</si>
  <si>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</si>
  <si>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</si>
  <si>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</si>
  <si>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</si>
  <si>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</si>
  <si>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</si>
  <si>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Baţḩā’</t>
  </si>
  <si>
    <t>TDAl Baţḩā’</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</si>
  <si>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</si>
  <si>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</si>
  <si>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</si>
  <si>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</si>
  <si>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</si>
  <si>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</si>
  <si>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</si>
  <si>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</si>
  <si>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</si>
  <si>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</si>
  <si>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</si>
  <si>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</si>
  <si>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</si>
  <si>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</si>
  <si>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</si>
  <si>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</si>
  <si>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</si>
  <si>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</si>
  <si>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Inīdī ash Sharqī</t>
  </si>
  <si>
    <t>TDInīdī ash Sharqī</t>
  </si>
  <si>
    <t>Ennedi-Est</t>
  </si>
  <si>
    <t>TDEnnedi-Est</t>
  </si>
  <si>
    <t>TD-EO</t>
  </si>
  <si>
    <t>Inīdī al Gharbī</t>
  </si>
  <si>
    <t>TDInīdī al Gharbī</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</si>
  <si>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</si>
  <si>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</si>
  <si>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</si>
  <si>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</si>
  <si>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</si>
  <si>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</si>
  <si>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</si>
  <si>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</si>
  <si>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</si>
  <si>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</si>
  <si>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</si>
  <si>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</si>
  <si>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</si>
  <si>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</si>
  <si>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</si>
  <si>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</si>
  <si>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</si>
  <si>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</si>
  <si>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</si>
  <si>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</si>
  <si>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</si>
  <si>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</si>
  <si>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Lūghūn al Gharbī</t>
  </si>
  <si>
    <t>TDLūghūn al Gharbī</t>
  </si>
  <si>
    <t>Logone-Occidental</t>
  </si>
  <si>
    <t>TDLogone-Occidental</t>
  </si>
  <si>
    <t>TD-LR</t>
  </si>
  <si>
    <t>Lūghūn ash Sharqī</t>
  </si>
  <si>
    <t>TDLūghūn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</si>
  <si>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</si>
  <si>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</si>
  <si>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</si>
  <si>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</si>
  <si>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</si>
  <si>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</si>
  <si>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</si>
  <si>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</si>
  <si>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</si>
  <si>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</si>
  <si>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</si>
  <si>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</si>
  <si>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</si>
  <si>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</si>
  <si>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</si>
  <si>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</si>
  <si>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</si>
  <si>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</si>
  <si>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</si>
  <si>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</si>
  <si>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</si>
  <si>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</si>
  <si>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</si>
  <si>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</si>
  <si>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</si>
  <si>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</si>
  <si>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</si>
  <si>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</si>
  <si>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</si>
  <si>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</si>
  <si>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</si>
  <si>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</si>
  <si>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</si>
  <si>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</si>
  <si>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</si>
  <si>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</si>
  <si>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</si>
  <si>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</si>
  <si>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</si>
  <si>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</si>
  <si>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</si>
  <si>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</si>
  <si>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</si>
  <si>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Tānjīlī</t>
  </si>
  <si>
    <t>TDTānjīlī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</si>
  <si>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</si>
  <si>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</si>
  <si>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</si>
  <si>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</si>
  <si>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</si>
  <si>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</si>
  <si>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</si>
  <si>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</si>
  <si>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</si>
  <si>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</si>
  <si>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</si>
  <si>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</si>
  <si>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</si>
  <si>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</si>
  <si>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</si>
  <si>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</si>
  <si>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</si>
  <si>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</si>
  <si>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</si>
  <si>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</si>
  <si>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</si>
  <si>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</si>
  <si>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</si>
  <si>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</si>
  <si>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</si>
  <si>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</si>
  <si>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</si>
  <si>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</si>
  <si>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</si>
  <si>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</si>
  <si>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</si>
  <si>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</si>
  <si>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</si>
  <si>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</si>
  <si>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</si>
  <si>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</si>
  <si>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</si>
  <si>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</si>
  <si>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</si>
  <si>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</si>
  <si>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</si>
  <si>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</si>
  <si>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</si>
  <si>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</si>
  <si>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</si>
  <si>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</si>
  <si>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</si>
  <si>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</si>
  <si>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</si>
  <si>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</si>
  <si>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</si>
  <si>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</si>
  <si>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</si>
  <si>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</si>
  <si>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</si>
  <si>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</si>
  <si>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</si>
  <si>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</si>
  <si>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</si>
  <si>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</si>
  <si>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</si>
  <si>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</si>
  <si>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</si>
  <si>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</si>
  <si>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</si>
  <si>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</si>
  <si>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</si>
  <si>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</si>
  <si>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</si>
  <si>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</si>
  <si>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</si>
  <si>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</si>
  <si>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</si>
  <si>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</si>
  <si>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</si>
  <si>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</si>
  <si>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</si>
  <si>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</si>
  <si>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</si>
  <si>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</si>
  <si>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</si>
  <si>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</si>
  <si>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</si>
  <si>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</si>
  <si>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</si>
  <si>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</si>
  <si>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</si>
  <si>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</si>
  <si>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</si>
  <si>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</si>
  <si>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</si>
  <si>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</si>
  <si>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</si>
  <si>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</si>
  <si>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</si>
  <si>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</si>
  <si>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</si>
  <si>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</si>
  <si>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</si>
  <si>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</si>
  <si>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</si>
  <si>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</si>
  <si>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</si>
  <si>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</si>
  <si>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</si>
  <si>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</si>
  <si>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</si>
  <si>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</si>
  <si>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</si>
  <si>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</si>
  <si>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</si>
  <si>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</si>
  <si>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</si>
  <si>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</si>
  <si>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</si>
  <si>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</si>
  <si>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</si>
  <si>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</si>
  <si>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</si>
  <si>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</si>
  <si>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</si>
  <si>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</si>
  <si>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</si>
  <si>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</si>
  <si>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</si>
  <si>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</si>
  <si>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</si>
  <si>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</si>
  <si>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</si>
  <si>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</si>
  <si>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</si>
  <si>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</si>
  <si>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</si>
  <si>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</si>
  <si>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</si>
  <si>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</si>
  <si>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</si>
  <si>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</si>
  <si>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</si>
  <si>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</si>
  <si>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</si>
  <si>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</si>
  <si>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</si>
  <si>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</si>
  <si>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</si>
  <si>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</si>
  <si>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</si>
  <si>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</si>
  <si>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</si>
  <si>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</si>
  <si>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</si>
  <si>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</si>
  <si>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</si>
  <si>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</si>
  <si>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</si>
  <si>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</si>
  <si>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</si>
  <si>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</si>
  <si>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</si>
  <si>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</si>
  <si>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</si>
  <si>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</si>
  <si>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</si>
  <si>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</si>
  <si>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</si>
  <si>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</si>
  <si>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</si>
  <si>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</si>
  <si>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</si>
  <si>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</si>
  <si>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</si>
  <si>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</si>
  <si>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</si>
  <si>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</si>
  <si>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</si>
  <si>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</si>
  <si>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</si>
  <si>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</si>
  <si>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</si>
  <si>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</si>
  <si>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</si>
  <si>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</si>
  <si>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</si>
  <si>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</si>
  <si>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</si>
  <si>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</si>
  <si>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</si>
  <si>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</si>
  <si>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</si>
  <si>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</si>
  <si>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</si>
  <si>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</si>
  <si>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</si>
  <si>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</si>
  <si>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</si>
  <si>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</si>
  <si>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</si>
  <si>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</si>
  <si>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</si>
  <si>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</si>
  <si>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</si>
  <si>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</si>
  <si>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</si>
  <si>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</si>
  <si>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</si>
  <si>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</si>
  <si>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</si>
  <si>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</si>
  <si>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</si>
  <si>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</si>
  <si>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</si>
  <si>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</si>
  <si>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</si>
  <si>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</si>
  <si>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</si>
  <si>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</si>
  <si>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</si>
  <si>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</si>
  <si>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</si>
  <si>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</si>
  <si>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</si>
  <si>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</si>
  <si>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</si>
  <si>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</si>
  <si>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</si>
  <si>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</si>
  <si>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</si>
  <si>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</si>
  <si>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</si>
  <si>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</si>
  <si>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</si>
  <si>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</si>
  <si>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</si>
  <si>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</si>
  <si>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</si>
  <si>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</si>
  <si>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</si>
  <si>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</si>
  <si>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</si>
  <si>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</si>
  <si>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</si>
  <si>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</si>
  <si>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</si>
  <si>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</si>
  <si>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</si>
  <si>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</si>
  <si>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</si>
  <si>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</si>
  <si>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</si>
  <si>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</si>
  <si>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</si>
  <si>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</si>
  <si>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</si>
  <si>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</si>
  <si>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</si>
  <si>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</si>
  <si>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</si>
  <si>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</si>
  <si>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</si>
  <si>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</si>
  <si>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</si>
  <si>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</si>
  <si>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</si>
  <si>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</si>
  <si>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</si>
  <si>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</si>
  <si>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</si>
  <si>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</si>
  <si>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</si>
  <si>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</si>
  <si>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</si>
  <si>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</si>
  <si>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</si>
  <si>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</si>
  <si>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</si>
  <si>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</si>
  <si>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</si>
  <si>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</si>
  <si>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</si>
  <si>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</si>
  <si>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</si>
  <si>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</si>
  <si>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</si>
  <si>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</si>
  <si>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</si>
  <si>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</si>
  <si>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</si>
  <si>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</si>
  <si>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</si>
  <si>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</si>
  <si>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</si>
  <si>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</si>
  <si>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</si>
  <si>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</si>
  <si>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</si>
  <si>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</si>
  <si>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</si>
  <si>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</si>
  <si>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</si>
  <si>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</si>
  <si>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</si>
  <si>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</si>
  <si>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</si>
  <si>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</si>
  <si>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</si>
  <si>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</si>
  <si>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</si>
  <si>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</si>
  <si>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</si>
  <si>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</si>
  <si>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</si>
  <si>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</si>
  <si>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</si>
  <si>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</si>
  <si>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</si>
  <si>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</si>
  <si>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</si>
  <si>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</si>
  <si>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</si>
  <si>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</si>
  <si>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</si>
  <si>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</si>
  <si>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</si>
  <si>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</si>
  <si>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</si>
  <si>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</si>
  <si>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</si>
  <si>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</si>
  <si>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</si>
  <si>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</si>
  <si>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</si>
  <si>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</si>
  <si>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</si>
  <si>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</si>
  <si>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</si>
  <si>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</si>
  <si>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</si>
  <si>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</si>
  <si>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</si>
  <si>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</si>
  <si>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</si>
  <si>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</si>
  <si>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</si>
  <si>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</si>
  <si>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</si>
  <si>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</si>
  <si>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</si>
  <si>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</si>
  <si>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</si>
  <si>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</si>
  <si>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</si>
  <si>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</si>
  <si>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</si>
  <si>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</si>
  <si>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</si>
  <si>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</si>
  <si>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</si>
  <si>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</si>
  <si>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</si>
  <si>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</si>
  <si>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</si>
  <si>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</si>
  <si>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</si>
  <si>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</si>
  <si>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</si>
  <si>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</si>
  <si>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</si>
  <si>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</si>
  <si>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</si>
  <si>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</si>
  <si>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</si>
  <si>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</si>
  <si>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</si>
  <si>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</si>
  <si>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</si>
  <si>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</si>
  <si>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</si>
  <si>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</si>
  <si>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</si>
  <si>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</si>
  <si>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</si>
  <si>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</si>
  <si>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</si>
  <si>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</si>
  <si>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</si>
  <si>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</si>
  <si>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</si>
  <si>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</si>
  <si>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</si>
  <si>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</si>
  <si>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</si>
  <si>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</si>
  <si>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</si>
  <si>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</si>
  <si>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</si>
  <si>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</si>
  <si>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</si>
  <si>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</si>
  <si>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</si>
  <si>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</si>
  <si>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</si>
  <si>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</si>
  <si>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</si>
  <si>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</si>
  <si>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</si>
  <si>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</si>
  <si>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</si>
  <si>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</si>
  <si>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</si>
  <si>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</si>
  <si>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</si>
  <si>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</si>
  <si>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</si>
  <si>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</si>
  <si>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</si>
  <si>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</si>
  <si>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</si>
  <si>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</si>
  <si>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</si>
  <si>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</si>
  <si>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</si>
  <si>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</si>
  <si>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</si>
  <si>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</si>
  <si>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</si>
  <si>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</si>
  <si>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</si>
  <si>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</si>
  <si>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</si>
  <si>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</si>
  <si>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</si>
  <si>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</si>
  <si>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</si>
  <si>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</si>
  <si>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</si>
  <si>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</si>
  <si>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</si>
  <si>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</si>
  <si>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</si>
  <si>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</si>
  <si>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</si>
  <si>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</si>
  <si>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</si>
  <si>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</si>
  <si>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</si>
  <si>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</si>
  <si>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</si>
  <si>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</si>
  <si>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</si>
  <si>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</si>
  <si>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</si>
  <si>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</si>
  <si>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</si>
  <si>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</si>
  <si>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</si>
  <si>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</si>
  <si>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</si>
  <si>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</si>
  <si>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</si>
  <si>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</si>
  <si>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</si>
  <si>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</si>
  <si>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</si>
  <si>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</si>
  <si>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</si>
  <si>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</si>
  <si>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</si>
  <si>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</si>
  <si>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</si>
  <si>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</si>
  <si>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</si>
  <si>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</si>
  <si>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</si>
  <si>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</si>
  <si>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</si>
  <si>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</si>
  <si>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</si>
  <si>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</si>
  <si>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</si>
  <si>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</si>
  <si>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</si>
  <si>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</si>
  <si>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</si>
  <si>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</si>
  <si>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</si>
  <si>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</si>
  <si>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</si>
  <si>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</si>
  <si>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</si>
  <si>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</si>
  <si>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</si>
  <si>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</si>
  <si>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</si>
  <si>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</si>
  <si>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</si>
  <si>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</si>
  <si>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</si>
  <si>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</si>
  <si>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</si>
  <si>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</si>
  <si>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</si>
  <si>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</si>
  <si>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</si>
  <si>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</si>
  <si>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</si>
  <si>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</si>
  <si>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</si>
  <si>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</si>
  <si>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</si>
  <si>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</si>
  <si>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</si>
  <si>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</si>
  <si>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</si>
  <si>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</si>
  <si>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</si>
  <si>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</si>
  <si>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</si>
  <si>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</si>
  <si>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</si>
  <si>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</si>
  <si>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</si>
  <si>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</si>
  <si>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</si>
  <si>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</si>
  <si>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</si>
  <si>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</si>
  <si>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</si>
  <si>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</si>
  <si>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</si>
  <si>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</si>
  <si>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</si>
  <si>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</si>
  <si>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</si>
  <si>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</si>
  <si>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</si>
  <si>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</si>
  <si>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</si>
  <si>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</si>
  <si>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</si>
  <si>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</si>
  <si>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</si>
  <si>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</si>
  <si>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</si>
  <si>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</si>
  <si>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</si>
  <si>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</si>
  <si>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</si>
  <si>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</si>
  <si>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</si>
  <si>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</si>
  <si>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</si>
  <si>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</si>
  <si>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</si>
  <si>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</si>
  <si>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</si>
  <si>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</si>
  <si>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</si>
  <si>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</si>
  <si>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</si>
  <si>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</si>
  <si>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</si>
  <si>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</si>
  <si>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</si>
  <si>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</si>
  <si>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</si>
  <si>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</si>
  <si>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</si>
  <si>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</si>
  <si>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</si>
  <si>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</si>
  <si>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</si>
  <si>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</si>
  <si>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</si>
  <si>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</si>
  <si>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</si>
  <si>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</si>
  <si>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</si>
  <si>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</si>
  <si>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</si>
  <si>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</si>
  <si>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</si>
  <si>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</si>
  <si>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</si>
  <si>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</si>
  <si>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</si>
  <si>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</si>
  <si>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</si>
  <si>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</si>
  <si>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</si>
  <si>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</si>
  <si>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</si>
  <si>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</si>
  <si>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</si>
  <si>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</si>
  <si>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</si>
  <si>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</si>
  <si>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</si>
  <si>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</si>
  <si>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</si>
  <si>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</si>
  <si>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</si>
  <si>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</si>
  <si>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</si>
  <si>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</si>
  <si>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</si>
  <si>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</si>
  <si>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</si>
  <si>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</si>
  <si>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</si>
  <si>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</si>
  <si>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</si>
  <si>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</si>
  <si>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</si>
  <si>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</si>
  <si>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</si>
  <si>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</si>
  <si>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</si>
  <si>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</si>
  <si>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</si>
  <si>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</si>
  <si>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</si>
  <si>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</si>
  <si>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</si>
  <si>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</si>
  <si>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</si>
  <si>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</si>
  <si>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</si>
  <si>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</si>
  <si>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</si>
  <si>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</si>
  <si>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</si>
  <si>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</si>
  <si>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</si>
  <si>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</si>
  <si>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</si>
  <si>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</si>
  <si>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</si>
  <si>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</si>
  <si>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</si>
  <si>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</si>
  <si>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</si>
  <si>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</si>
  <si>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</si>
  <si>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</si>
  <si>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</si>
  <si>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</si>
  <si>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</si>
  <si>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</si>
  <si>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</si>
  <si>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</si>
  <si>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</si>
  <si>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</si>
  <si>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</si>
  <si>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</si>
  <si>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</si>
  <si>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</si>
  <si>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</si>
  <si>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</si>
  <si>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</si>
  <si>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</si>
  <si>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</si>
  <si>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</si>
  <si>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</si>
  <si>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</si>
  <si>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</si>
  <si>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</si>
  <si>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</si>
  <si>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</si>
  <si>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</si>
  <si>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</si>
  <si>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</si>
  <si>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</si>
  <si>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</si>
  <si>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</si>
  <si>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</si>
  <si>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</si>
  <si>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</si>
  <si>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</si>
  <si>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</si>
  <si>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</si>
  <si>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</si>
  <si>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</si>
  <si>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</si>
  <si>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TT-PTF</t>
  </si>
  <si>
    <t>Point Fortin</t>
  </si>
  <si>
    <t>TTPoint Fortin</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</si>
  <si>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</si>
  <si>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</si>
  <si>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</si>
  <si>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</si>
  <si>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</si>
  <si>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</si>
  <si>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</si>
  <si>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</si>
  <si>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</si>
  <si>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</si>
  <si>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</si>
  <si>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</si>
  <si>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</si>
  <si>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</si>
  <si>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</si>
  <si>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</si>
  <si>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</si>
  <si>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</si>
  <si>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</si>
  <si>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</si>
  <si>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</si>
  <si>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</si>
  <si>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</si>
  <si>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</si>
  <si>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</si>
  <si>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</si>
  <si>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</si>
  <si>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</si>
  <si>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</si>
  <si>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</si>
  <si>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TT-POS</t>
  </si>
  <si>
    <t>Port of Spain</t>
  </si>
  <si>
    <t>TTPort of Spain</t>
  </si>
  <si>
    <t>TT-SFO</t>
  </si>
  <si>
    <t>San Fernando</t>
  </si>
  <si>
    <t>TTSan Fernando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</si>
  <si>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</si>
  <si>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</si>
  <si>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</si>
  <si>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</si>
  <si>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</si>
  <si>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</si>
  <si>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</si>
  <si>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</si>
  <si>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</si>
  <si>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</si>
  <si>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</si>
  <si>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</si>
  <si>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</si>
  <si>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</si>
  <si>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</si>
  <si>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</si>
  <si>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</si>
  <si>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</si>
  <si>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</si>
  <si>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</si>
  <si>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</si>
  <si>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</si>
  <si>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</si>
  <si>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</si>
  <si>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</si>
  <si>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</si>
  <si>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</si>
  <si>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</si>
  <si>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</si>
  <si>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</si>
  <si>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</si>
  <si>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</si>
  <si>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</si>
  <si>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</si>
  <si>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</si>
  <si>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</si>
  <si>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</si>
  <si>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</si>
  <si>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</si>
  <si>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</si>
  <si>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</si>
  <si>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</si>
  <si>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</si>
  <si>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</si>
  <si>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</si>
  <si>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</si>
  <si>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</si>
  <si>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</si>
  <si>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</si>
  <si>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</si>
  <si>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</si>
  <si>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</si>
  <si>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</si>
  <si>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</si>
  <si>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</si>
  <si>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</si>
  <si>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</si>
  <si>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</si>
  <si>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</si>
  <si>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</si>
  <si>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</si>
  <si>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</si>
  <si>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</si>
  <si>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</si>
  <si>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</si>
  <si>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</si>
  <si>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</si>
  <si>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</si>
  <si>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</si>
  <si>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</si>
  <si>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</si>
  <si>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</si>
  <si>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</si>
  <si>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</si>
  <si>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</si>
  <si>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</si>
  <si>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</si>
  <si>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</si>
  <si>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</si>
  <si>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</si>
  <si>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</si>
  <si>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</si>
  <si>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</si>
  <si>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</si>
  <si>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</si>
  <si>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</si>
  <si>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</si>
  <si>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</si>
  <si>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</si>
  <si>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</si>
  <si>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</si>
  <si>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</si>
  <si>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</si>
  <si>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</si>
  <si>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</si>
  <si>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</si>
  <si>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</si>
  <si>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</si>
  <si>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</si>
  <si>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</si>
  <si>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</si>
  <si>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</si>
  <si>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</si>
  <si>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</si>
  <si>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</si>
  <si>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</si>
  <si>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</si>
  <si>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</si>
  <si>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</si>
  <si>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</si>
  <si>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</si>
  <si>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</si>
  <si>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</si>
  <si>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</si>
  <si>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</si>
  <si>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</si>
  <si>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</si>
  <si>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</si>
  <si>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</si>
  <si>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</si>
  <si>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</si>
  <si>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</si>
  <si>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</si>
  <si>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</si>
  <si>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</si>
  <si>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</si>
  <si>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</si>
  <si>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</si>
  <si>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</si>
  <si>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</si>
  <si>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</si>
  <si>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</si>
  <si>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</si>
  <si>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</si>
  <si>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</si>
  <si>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</si>
  <si>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</si>
  <si>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</si>
  <si>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</si>
  <si>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</si>
  <si>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</si>
  <si>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</si>
  <si>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</si>
  <si>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</si>
  <si>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</si>
  <si>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</si>
  <si>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</si>
  <si>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</si>
  <si>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</si>
  <si>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</si>
  <si>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</si>
  <si>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</si>
  <si>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</si>
  <si>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</si>
  <si>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</si>
  <si>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</si>
  <si>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</si>
  <si>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</si>
  <si>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</si>
  <si>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</si>
  <si>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</si>
  <si>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</si>
  <si>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</si>
  <si>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</si>
  <si>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</si>
  <si>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</si>
  <si>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</si>
  <si>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</si>
  <si>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</si>
  <si>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</si>
  <si>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</si>
  <si>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</si>
  <si>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</si>
  <si>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</si>
  <si>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</si>
  <si>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</si>
  <si>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</si>
  <si>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</si>
  <si>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</si>
  <si>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</si>
  <si>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</si>
  <si>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</si>
  <si>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</si>
  <si>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</si>
  <si>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</si>
  <si>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</si>
  <si>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</si>
  <si>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</si>
  <si>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</si>
  <si>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</si>
  <si>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</si>
  <si>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</si>
  <si>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</si>
  <si>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</si>
  <si>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</si>
  <si>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</si>
  <si>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</si>
  <si>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</si>
  <si>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</si>
  <si>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</si>
  <si>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</si>
  <si>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</si>
  <si>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</si>
  <si>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</si>
  <si>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</si>
  <si>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</si>
  <si>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</si>
  <si>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</si>
  <si>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</si>
  <si>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</si>
  <si>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</si>
  <si>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</si>
  <si>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</si>
  <si>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</si>
  <si>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</si>
  <si>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</si>
  <si>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</si>
  <si>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</si>
  <si>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</si>
  <si>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</si>
  <si>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</si>
  <si>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</si>
  <si>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</si>
  <si>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</si>
  <si>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</si>
  <si>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</si>
  <si>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</si>
  <si>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</si>
  <si>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</si>
  <si>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</si>
  <si>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</si>
  <si>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</si>
  <si>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</si>
  <si>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</si>
  <si>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</si>
  <si>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</si>
  <si>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</si>
  <si>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</si>
  <si>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</si>
  <si>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</si>
  <si>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</si>
  <si>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</si>
  <si>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</si>
  <si>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</si>
  <si>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</si>
  <si>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</si>
  <si>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</si>
  <si>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</si>
  <si>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</si>
  <si>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</si>
  <si>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</si>
  <si>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</si>
  <si>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</si>
  <si>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</si>
  <si>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</si>
  <si>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</si>
  <si>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</si>
  <si>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</si>
  <si>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</si>
  <si>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</si>
  <si>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</si>
  <si>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</si>
  <si>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</si>
  <si>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</si>
  <si>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</si>
  <si>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</si>
  <si>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</si>
  <si>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</si>
  <si>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</si>
  <si>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</si>
  <si>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</si>
  <si>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</si>
  <si>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</si>
  <si>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</si>
  <si>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</si>
  <si>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</si>
  <si>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</si>
  <si>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</si>
  <si>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</si>
  <si>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</si>
  <si>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</si>
  <si>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</si>
  <si>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</si>
  <si>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</si>
  <si>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</si>
  <si>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</si>
  <si>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</si>
  <si>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</si>
  <si>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</si>
  <si>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</si>
  <si>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</si>
  <si>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</si>
  <si>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</si>
  <si>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</si>
  <si>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</si>
  <si>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</si>
  <si>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</si>
  <si>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</si>
  <si>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</si>
  <si>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</si>
  <si>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</si>
  <si>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</si>
  <si>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</si>
  <si>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</si>
  <si>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</si>
  <si>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</si>
  <si>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</si>
  <si>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</si>
  <si>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</si>
  <si>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</si>
  <si>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</si>
  <si>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</si>
  <si>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</si>
  <si>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</si>
  <si>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</si>
  <si>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</si>
  <si>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</si>
  <si>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</si>
  <si>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</si>
  <si>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</si>
  <si>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</si>
  <si>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</si>
  <si>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</si>
  <si>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</si>
  <si>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</si>
  <si>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</si>
  <si>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</si>
  <si>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</si>
  <si>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</si>
  <si>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</si>
  <si>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</si>
  <si>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</si>
  <si>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</si>
  <si>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</si>
  <si>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</si>
  <si>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</si>
  <si>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</si>
  <si>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</si>
  <si>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</si>
  <si>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</si>
  <si>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</si>
  <si>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</si>
  <si>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</si>
  <si>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</si>
  <si>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</si>
  <si>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</si>
  <si>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</si>
  <si>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</si>
  <si>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</si>
  <si>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</si>
  <si>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</si>
  <si>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</si>
  <si>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</si>
  <si>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</si>
  <si>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</si>
  <si>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</si>
  <si>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</si>
  <si>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</si>
  <si>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</si>
  <si>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</si>
  <si>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</si>
  <si>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</si>
  <si>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</si>
  <si>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</si>
  <si>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</si>
  <si>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</si>
  <si>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</si>
  <si>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</si>
  <si>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</si>
  <si>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</si>
  <si>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</si>
  <si>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</si>
  <si>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</si>
  <si>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</si>
  <si>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</si>
  <si>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</si>
  <si>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</si>
  <si>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</si>
  <si>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</si>
  <si>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</si>
  <si>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</si>
  <si>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</si>
  <si>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</si>
  <si>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</si>
  <si>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</si>
  <si>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</si>
  <si>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</si>
  <si>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</si>
  <si>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</si>
  <si>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</si>
  <si>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</si>
  <si>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</si>
  <si>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</si>
  <si>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</si>
  <si>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</si>
  <si>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</si>
  <si>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</si>
  <si>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</si>
  <si>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</si>
  <si>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</si>
  <si>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</si>
  <si>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</si>
  <si>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</si>
  <si>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</si>
  <si>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</si>
  <si>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</si>
  <si>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Bukwo</t>
  </si>
  <si>
    <t>UGBukwo</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</si>
  <si>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</si>
  <si>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</si>
  <si>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</si>
  <si>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</si>
  <si>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</si>
  <si>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</si>
  <si>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</si>
  <si>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</si>
  <si>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</si>
  <si>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</si>
  <si>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</si>
  <si>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</si>
  <si>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</si>
  <si>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</si>
  <si>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</si>
  <si>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</si>
  <si>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</si>
  <si>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</si>
  <si>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</si>
  <si>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</si>
  <si>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</si>
  <si>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</si>
  <si>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</si>
  <si>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</si>
  <si>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</si>
  <si>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</si>
  <si>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</si>
  <si>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</si>
  <si>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</si>
  <si>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</si>
  <si>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</si>
  <si>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</si>
  <si>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</si>
  <si>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</si>
  <si>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</si>
  <si>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</si>
  <si>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</si>
  <si>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</si>
  <si>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</si>
  <si>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</si>
  <si>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</si>
  <si>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</si>
  <si>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</si>
  <si>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</si>
  <si>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</si>
  <si>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</si>
  <si>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</si>
  <si>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</si>
  <si>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UG-237</t>
  </si>
  <si>
    <t>Kalaki</t>
  </si>
  <si>
    <t>UGKalaki</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</si>
  <si>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</si>
  <si>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</si>
  <si>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</si>
  <si>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</si>
  <si>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</si>
  <si>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</si>
  <si>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</si>
  <si>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</si>
  <si>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</si>
  <si>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</si>
  <si>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</si>
  <si>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</si>
  <si>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</si>
  <si>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</si>
  <si>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</si>
  <si>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</si>
  <si>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</si>
  <si>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</si>
  <si>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</si>
  <si>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</si>
  <si>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</si>
  <si>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</si>
  <si>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</si>
  <si>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</si>
  <si>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</si>
  <si>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</si>
  <si>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</si>
  <si>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</si>
  <si>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</si>
  <si>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</si>
  <si>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</si>
  <si>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</si>
  <si>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</si>
  <si>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</si>
  <si>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</si>
  <si>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</si>
  <si>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</si>
  <si>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</si>
  <si>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</si>
  <si>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</si>
  <si>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</si>
  <si>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</si>
  <si>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</si>
  <si>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</si>
  <si>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</si>
  <si>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</si>
  <si>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</si>
  <si>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</si>
  <si>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</si>
  <si>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</si>
  <si>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</si>
  <si>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</si>
  <si>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</si>
  <si>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</si>
  <si>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</si>
  <si>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</si>
  <si>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</si>
  <si>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</si>
  <si>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</si>
  <si>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</si>
  <si>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</si>
  <si>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</si>
  <si>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</si>
  <si>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</si>
  <si>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</si>
  <si>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</si>
  <si>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</si>
  <si>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</si>
  <si>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</si>
  <si>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</si>
  <si>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</si>
  <si>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</si>
  <si>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</si>
  <si>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</si>
  <si>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</si>
  <si>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</si>
  <si>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</si>
  <si>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</si>
  <si>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</si>
  <si>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</si>
  <si>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</si>
  <si>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</si>
  <si>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</si>
  <si>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</si>
  <si>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</si>
  <si>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</si>
  <si>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</si>
  <si>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</si>
  <si>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</si>
  <si>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</si>
  <si>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</si>
  <si>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</si>
  <si>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</si>
  <si>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</si>
  <si>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</si>
  <si>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</si>
  <si>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</si>
  <si>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</si>
  <si>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</si>
  <si>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</si>
  <si>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</si>
  <si>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</si>
  <si>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</si>
  <si>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</si>
  <si>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UG-335</t>
  </si>
  <si>
    <t>Karenga</t>
  </si>
  <si>
    <t>UGKarenga</t>
  </si>
  <si>
    <t>UG-336</t>
  </si>
  <si>
    <t>Madi-Okollo</t>
  </si>
  <si>
    <t>UGMadi-Okollo</t>
  </si>
  <si>
    <t>UG-337</t>
  </si>
  <si>
    <t>Obongi</t>
  </si>
  <si>
    <t>UGObongi</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</si>
  <si>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</si>
  <si>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</si>
  <si>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</si>
  <si>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</si>
  <si>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</si>
  <si>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</si>
  <si>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</si>
  <si>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</si>
  <si>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</si>
  <si>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</si>
  <si>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</si>
  <si>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</si>
  <si>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</si>
  <si>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</si>
  <si>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</si>
  <si>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</si>
  <si>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</si>
  <si>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</si>
  <si>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</si>
  <si>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</si>
  <si>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</si>
  <si>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</si>
  <si>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</si>
  <si>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</si>
  <si>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</si>
  <si>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</si>
  <si>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</si>
  <si>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</si>
  <si>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</si>
  <si>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</si>
  <si>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</si>
  <si>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</si>
  <si>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</si>
  <si>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</si>
  <si>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</si>
  <si>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</si>
  <si>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</si>
  <si>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</si>
  <si>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</si>
  <si>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</si>
  <si>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</si>
  <si>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</si>
  <si>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</si>
  <si>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</si>
  <si>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</si>
  <si>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</si>
  <si>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</si>
  <si>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</si>
  <si>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</si>
  <si>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</si>
  <si>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</si>
  <si>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</si>
  <si>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</si>
  <si>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</si>
  <si>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</si>
  <si>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</si>
  <si>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</si>
  <si>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</si>
  <si>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</si>
  <si>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</si>
  <si>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</si>
  <si>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</si>
  <si>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</si>
  <si>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</si>
  <si>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</si>
  <si>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</si>
  <si>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</si>
  <si>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</si>
  <si>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</si>
  <si>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</si>
  <si>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</si>
  <si>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</si>
  <si>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</si>
  <si>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</si>
  <si>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</si>
  <si>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</si>
  <si>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</si>
  <si>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</si>
  <si>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</si>
  <si>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</si>
  <si>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</si>
  <si>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</si>
  <si>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</si>
  <si>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</si>
  <si>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</si>
  <si>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</si>
  <si>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</si>
  <si>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</si>
  <si>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</si>
  <si>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</si>
  <si>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</si>
  <si>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</si>
  <si>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</si>
  <si>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</si>
  <si>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</si>
  <si>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</si>
  <si>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</si>
  <si>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</si>
  <si>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UG-433</t>
  </si>
  <si>
    <t>Kazo</t>
  </si>
  <si>
    <t>UGKazo</t>
  </si>
  <si>
    <t>UG-434</t>
  </si>
  <si>
    <t>Kitagwenda</t>
  </si>
  <si>
    <t>UGKitagwenda</t>
  </si>
  <si>
    <t>UG-435</t>
  </si>
  <si>
    <t>Rwampara</t>
  </si>
  <si>
    <t>UGRwampara</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</si>
  <si>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</si>
  <si>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</si>
  <si>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</si>
  <si>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</si>
  <si>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</si>
  <si>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</si>
  <si>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</si>
  <si>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</si>
  <si>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</si>
  <si>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</si>
  <si>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</si>
  <si>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</si>
  <si>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</si>
  <si>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</si>
  <si>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</si>
  <si>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</si>
  <si>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</si>
  <si>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</si>
  <si>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</si>
  <si>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</si>
  <si>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</si>
  <si>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</si>
  <si>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</si>
  <si>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</si>
  <si>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</si>
  <si>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</si>
  <si>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</si>
  <si>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</si>
  <si>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</si>
  <si>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</si>
  <si>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</si>
  <si>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</si>
  <si>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</si>
  <si>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</si>
  <si>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</si>
  <si>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</si>
  <si>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</si>
  <si>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</si>
  <si>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</si>
  <si>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</si>
  <si>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</si>
  <si>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</si>
  <si>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</si>
  <si>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</si>
  <si>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</si>
  <si>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</si>
  <si>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</si>
  <si>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</si>
  <si>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</si>
  <si>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</si>
  <si>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</si>
  <si>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</si>
  <si>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</si>
  <si>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</si>
  <si>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</si>
  <si>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</si>
  <si>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</si>
  <si>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</si>
  <si>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</si>
  <si>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</si>
  <si>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</si>
  <si>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</si>
  <si>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</si>
  <si>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</si>
  <si>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</si>
  <si>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</si>
  <si>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</si>
  <si>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</si>
  <si>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</si>
  <si>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</si>
  <si>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</si>
  <si>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</si>
  <si>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</si>
  <si>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</si>
  <si>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</si>
  <si>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</si>
  <si>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</si>
  <si>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</si>
  <si>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</si>
  <si>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</si>
  <si>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</si>
  <si>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</si>
  <si>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</si>
  <si>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</si>
  <si>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</si>
  <si>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</si>
  <si>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</si>
  <si>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</si>
  <si>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</si>
  <si>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</si>
  <si>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</si>
  <si>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</si>
  <si>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</si>
  <si>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</si>
  <si>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</si>
  <si>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</si>
  <si>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</si>
  <si>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</si>
  <si>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</si>
  <si>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</si>
  <si>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</si>
  <si>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</si>
  <si>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</si>
  <si>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</si>
  <si>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</si>
  <si>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</si>
  <si>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</si>
  <si>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</si>
  <si>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</si>
  <si>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</si>
  <si>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</si>
  <si>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</si>
  <si>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</si>
  <si>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</si>
  <si>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</si>
  <si>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</si>
  <si>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</si>
  <si>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</si>
  <si>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</si>
  <si>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</si>
  <si>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</si>
  <si>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</si>
  <si>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</si>
  <si>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</si>
  <si>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</si>
  <si>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</si>
  <si>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</si>
  <si>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</si>
  <si>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</si>
  <si>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</si>
  <si>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</si>
  <si>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</si>
  <si>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</si>
  <si>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</si>
  <si>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</si>
  <si>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</si>
  <si>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</si>
  <si>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</si>
  <si>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</si>
  <si>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</si>
  <si>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</si>
  <si>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</si>
  <si>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</si>
  <si>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</si>
  <si>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</si>
  <si>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</si>
  <si>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</si>
  <si>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</si>
  <si>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</si>
  <si>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</si>
  <si>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</si>
  <si>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</si>
  <si>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</si>
  <si>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</si>
  <si>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</si>
  <si>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</si>
  <si>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</si>
  <si>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</si>
  <si>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</si>
  <si>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</si>
  <si>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</si>
  <si>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</si>
  <si>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</si>
  <si>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</si>
  <si>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</si>
  <si>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</si>
  <si>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</si>
  <si>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</si>
  <si>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</si>
  <si>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</si>
  <si>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</si>
  <si>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</si>
  <si>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</si>
  <si>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</si>
  <si>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</si>
  <si>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</si>
  <si>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</si>
  <si>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</si>
  <si>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</si>
  <si>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</si>
  <si>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</si>
  <si>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</si>
  <si>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</si>
  <si>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</si>
  <si>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</si>
  <si>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</si>
  <si>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</si>
  <si>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</si>
  <si>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</si>
  <si>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</si>
  <si>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</si>
  <si>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</si>
  <si>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</si>
  <si>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</si>
  <si>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</si>
  <si>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</si>
  <si>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</si>
  <si>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</si>
  <si>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</si>
  <si>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</si>
  <si>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</si>
  <si>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</si>
  <si>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</si>
  <si>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</si>
  <si>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</si>
  <si>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</si>
  <si>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</si>
  <si>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</si>
  <si>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</si>
  <si>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</si>
  <si>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</si>
  <si>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</si>
  <si>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</si>
  <si>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</si>
  <si>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</si>
  <si>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</si>
  <si>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</si>
  <si>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</si>
  <si>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</si>
  <si>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</si>
  <si>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</si>
  <si>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</si>
  <si>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</si>
  <si>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</si>
  <si>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</si>
  <si>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</si>
  <si>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</si>
  <si>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</si>
  <si>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</si>
  <si>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</si>
  <si>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</si>
  <si>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</si>
  <si>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</si>
  <si>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</si>
  <si>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</si>
  <si>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</si>
  <si>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</si>
  <si>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</si>
  <si>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</si>
  <si>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</si>
  <si>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</si>
  <si>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</si>
  <si>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</si>
  <si>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</si>
  <si>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</si>
  <si>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</si>
  <si>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</si>
  <si>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</si>
  <si>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</si>
  <si>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</si>
  <si>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</si>
  <si>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</si>
  <si>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</si>
  <si>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</si>
  <si>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</si>
  <si>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</si>
  <si>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</si>
  <si>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</si>
  <si>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</si>
  <si>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</si>
  <si>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</si>
  <si>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</si>
  <si>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</si>
  <si>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</si>
  <si>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</si>
  <si>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</si>
  <si>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</si>
  <si>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</si>
  <si>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</si>
  <si>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</si>
  <si>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</si>
  <si>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</si>
  <si>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</si>
  <si>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</si>
  <si>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</si>
  <si>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</si>
  <si>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</si>
  <si>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</si>
  <si>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</si>
  <si>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</si>
  <si>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</si>
  <si>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</si>
  <si>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</si>
  <si>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</si>
  <si>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</si>
  <si>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</si>
  <si>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</si>
  <si>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</si>
  <si>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</si>
  <si>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</si>
  <si>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</si>
  <si>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</si>
  <si>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</si>
  <si>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</si>
  <si>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</si>
  <si>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</si>
  <si>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</si>
  <si>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</si>
  <si>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</si>
  <si>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</si>
  <si>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</si>
  <si>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</si>
  <si>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</si>
  <si>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</si>
  <si>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</si>
  <si>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</si>
  <si>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</si>
  <si>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</si>
  <si>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</si>
  <si>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</si>
  <si>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</si>
  <si>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</si>
  <si>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</si>
  <si>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</si>
  <si>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</si>
  <si>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</si>
  <si>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</si>
  <si>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</si>
  <si>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</si>
  <si>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</si>
  <si>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</si>
  <si>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</si>
  <si>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</si>
  <si>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</si>
  <si>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</si>
  <si>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</si>
  <si>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</si>
  <si>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</si>
  <si>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</si>
  <si>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</si>
  <si>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</si>
  <si>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</si>
  <si>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</si>
  <si>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</si>
  <si>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</si>
  <si>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</si>
  <si>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</si>
  <si>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</si>
  <si>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</si>
  <si>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</si>
  <si>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</si>
  <si>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</si>
  <si>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</si>
  <si>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</si>
  <si>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</si>
  <si>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</si>
  <si>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</si>
  <si>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</si>
  <si>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</si>
  <si>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</si>
  <si>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</si>
  <si>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</si>
  <si>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</si>
  <si>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</si>
  <si>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</si>
  <si>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La Guaira</t>
  </si>
  <si>
    <t>VELa Guaira</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</si>
  <si>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</si>
  <si>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</si>
  <si>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</si>
  <si>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</si>
  <si>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</si>
  <si>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</si>
  <si>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</si>
  <si>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</si>
  <si>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</si>
  <si>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</si>
  <si>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</si>
  <si>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</si>
  <si>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</si>
  <si>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</si>
  <si>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</si>
  <si>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</si>
  <si>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</si>
  <si>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</si>
  <si>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</si>
  <si>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</si>
  <si>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</si>
  <si>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</si>
  <si>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</si>
  <si>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</si>
  <si>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</si>
  <si>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</si>
  <si>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</si>
  <si>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</si>
  <si>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</si>
  <si>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</si>
  <si>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</si>
  <si>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</si>
  <si>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</si>
  <si>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</si>
  <si>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</si>
  <si>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</si>
  <si>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</si>
  <si>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</si>
  <si>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</si>
  <si>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</si>
  <si>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</si>
  <si>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</si>
  <si>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</si>
  <si>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</si>
  <si>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</si>
  <si>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</si>
  <si>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</si>
  <si>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</si>
  <si>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</si>
  <si>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</si>
  <si>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</si>
  <si>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</si>
  <si>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</si>
  <si>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</si>
  <si>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</si>
  <si>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</si>
  <si>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</si>
  <si>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</si>
  <si>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</si>
  <si>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</si>
  <si>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</si>
  <si>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</si>
  <si>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</si>
  <si>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</si>
  <si>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</si>
  <si>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</si>
  <si>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</si>
  <si>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</si>
  <si>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</si>
  <si>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</si>
  <si>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</si>
  <si>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</si>
  <si>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</si>
  <si>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</si>
  <si>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</si>
  <si>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</si>
  <si>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</si>
  <si>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</si>
  <si>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</si>
  <si>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</si>
  <si>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</si>
  <si>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</si>
  <si>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</si>
  <si>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</si>
  <si>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</si>
  <si>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</si>
  <si>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</si>
  <si>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</si>
  <si>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</si>
  <si>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</si>
  <si>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</si>
  <si>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</si>
  <si>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</si>
  <si>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</si>
  <si>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</si>
  <si>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</si>
  <si>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</si>
  <si>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</si>
  <si>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</si>
  <si>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</si>
  <si>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</si>
  <si>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</si>
  <si>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</si>
  <si>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</si>
  <si>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</si>
  <si>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</si>
  <si>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</si>
  <si>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</si>
  <si>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</si>
  <si>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</si>
  <si>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</si>
  <si>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</si>
  <si>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</si>
  <si>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</si>
  <si>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</si>
  <si>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</si>
  <si>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</si>
  <si>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</si>
  <si>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</si>
  <si>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</si>
  <si>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</si>
  <si>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</si>
  <si>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</si>
  <si>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</si>
  <si>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</si>
  <si>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</si>
  <si>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</si>
  <si>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</si>
  <si>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</si>
  <si>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</si>
  <si>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</si>
  <si>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</si>
  <si>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</si>
  <si>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</si>
  <si>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</si>
  <si>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</si>
  <si>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</si>
  <si>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</si>
  <si>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</si>
  <si>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</si>
  <si>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</si>
  <si>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</si>
  <si>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</si>
  <si>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</si>
  <si>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</si>
  <si>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</si>
  <si>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</si>
  <si>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</si>
  <si>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</si>
  <si>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</si>
  <si>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</si>
  <si>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</si>
  <si>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</si>
  <si>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</si>
  <si>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</si>
  <si>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</si>
  <si>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</si>
  <si>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</si>
  <si>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</si>
  <si>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</si>
  <si>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</si>
  <si>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</si>
  <si>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</si>
  <si>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</si>
  <si>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</si>
  <si>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</si>
  <si>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</si>
  <si>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</si>
  <si>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</si>
  <si>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</si>
  <si>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</si>
  <si>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</si>
  <si>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</si>
  <si>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</si>
  <si>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</si>
  <si>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</si>
  <si>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</si>
  <si>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</si>
  <si>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</si>
  <si>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</si>
  <si>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</si>
  <si>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</si>
  <si>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</si>
  <si>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</si>
  <si>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</si>
  <si>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Cần Thơ</t>
  </si>
  <si>
    <t>VNCần Thơ</t>
  </si>
  <si>
    <t>VN-DN</t>
  </si>
  <si>
    <t>Đà Nẵng</t>
  </si>
  <si>
    <t>VNĐà Nẵng</t>
  </si>
  <si>
    <t>VN-HN</t>
  </si>
  <si>
    <t>Hà Nội</t>
  </si>
  <si>
    <t>VNHà Nội</t>
  </si>
  <si>
    <t>VN-HP</t>
  </si>
  <si>
    <t>Hải Phòng</t>
  </si>
  <si>
    <t>VNHải Phòng</t>
  </si>
  <si>
    <t>VN-SG</t>
  </si>
  <si>
    <t>Hồ Chí Minh</t>
  </si>
  <si>
    <t>VNHồ Chí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</si>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</sst>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mmm\-yyyy;@"/>
    <numFmt numFmtId="165" formatCode="[$-409]mmmm\ d\,\ yyyy;@"/>
    <numFmt numFmtId="166" formatCode="0.0"/>
    <numFmt numFmtId="167" formatCode="_-* #,##0_-;\-* #,##0_-;_-* &quot;-&quot;_-;_-@_-"/>
    <numFmt numFmtId="168" formatCode="_-* #,##0\ _€_-;\-* #,##0\ _€_-;_-* &quot;-&quot;\ _€_-;_-@_-"/>
    <numFmt numFmtId="169" formatCode="_-* #,##0.00\ _€_-;\-* #,##0.00\ _€_-;_-* &quot;-&quot;??\ _€_-;_-@_-"/>
    <numFmt numFmtId="170" formatCode="_-* #,##0.00_-;\-* #,##0.00_-;_-* &quot;-&quot;??_-;_-@_-"/>
    <numFmt numFmtId="171" formatCode="_-&quot;$&quot;* #,##0_-;\-&quot;$&quot;* #,##0_-;_-&quot;$&quot;* &quot;-&quot;_-;_-@_-"/>
    <numFmt numFmtId="172" formatCode="_-* #,##0\ &quot;€&quot;_-;\-* #,##0\ &quot;€&quot;_-;_-* &quot;-&quot;\ &quot;€&quot;_-;_-@_-"/>
    <numFmt numFmtId="173" formatCode="_-&quot;€&quot;\ * #,##0_-;\-&quot;€&quot;\ * #,##0_-;_-&quot;€&quot;\ * &quot;-&quot;_-;_-@_-"/>
    <numFmt numFmtId="174" formatCode="_-* #,##0.00\ &quot;€&quot;_-;\-* #,##0.00\ &quot;€&quot;_-;_-* &quot;-&quot;??\ &quot;€&quot;_-;_-@_-"/>
    <numFmt numFmtId="175" formatCode="_-&quot;€&quot;\ * #,##0.00_-;\-&quot;€&quot;\ * #,##0.00_-;_-&quot;€&quot;\ * &quot;-&quot;??_-;_-@_-"/>
    <numFmt numFmtId="176" formatCode="_-&quot;$&quot;* #,##0.00_-;\-&quot;$&quot;* #,##0.00_-;_-&quot;$&quot;* &quot;-&quot;??_-;_-@_-"/>
  </numFmts>
  <fonts count="110">
    <font>
      <sz val="10"/>
      <name val="Verdana"/>
      <family val="2"/>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u/>
      <sz val="12"/>
      <color indexed="12"/>
      <name val="Cambria"/>
      <family val="1"/>
      <scheme val="major"/>
    </font>
    <font>
      <sz val="12"/>
      <name val="Cambria"/>
      <family val="1"/>
      <scheme val="major"/>
    </font>
    <font>
      <sz val="11"/>
      <name val="SimSun"/>
      <family val="2"/>
      <charset val="134"/>
    </font>
    <font>
      <b/>
      <sz val="24"/>
      <color rgb="FFFF0000"/>
      <name val="Verdana"/>
      <family val="2"/>
    </font>
    <font>
      <sz val="10"/>
      <name val="Verdana"/>
      <family val="2"/>
    </font>
    <font>
      <b/>
      <sz val="12"/>
      <color theme="1"/>
      <name val="Verdana"/>
      <family val="2"/>
    </font>
    <font>
      <sz val="11"/>
      <name val="SimSun"/>
    </font>
    <font>
      <sz val="11"/>
      <name val="Verdana"/>
      <family val="3"/>
      <charset val="129"/>
    </font>
    <font>
      <sz val="11"/>
      <name val="맑은 고딕"/>
      <family val="3"/>
      <charset val="129"/>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rgb="FFFF0000"/>
      <name val="Verdana"/>
      <family val="3"/>
      <charset val="129"/>
    </font>
    <font>
      <sz val="11"/>
      <color rgb="FF000000"/>
      <name val="Verdana"/>
      <family val="2"/>
    </font>
    <font>
      <i/>
      <sz val="11"/>
      <name val="ＭＳ Ｐゴシック"/>
      <family val="2"/>
      <charset val="128"/>
    </font>
    <font>
      <sz val="11"/>
      <name val="Arial"/>
      <family val="2"/>
    </font>
    <font>
      <u/>
      <sz val="10"/>
      <color theme="10"/>
      <name val="Verdana"/>
      <family val="2"/>
    </font>
    <font>
      <b/>
      <sz val="8"/>
      <name val="Cambria"/>
      <family val="1"/>
    </font>
    <font>
      <sz val="10"/>
      <color rgb="FFFF0000"/>
      <name val="Verdana"/>
      <family val="2"/>
    </font>
    <font>
      <u/>
      <sz val="18"/>
      <color theme="10"/>
      <name val="Verdana"/>
      <family val="2"/>
    </font>
    <font>
      <sz val="11"/>
      <name val="ＭＳ Ｐゴシック"/>
      <family val="2"/>
      <charset val="128"/>
    </font>
    <font>
      <sz val="11"/>
      <name val="돋움"/>
      <family val="3"/>
      <charset val="129"/>
    </font>
    <font>
      <sz val="11"/>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72">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diagonal/>
    </border>
    <border>
      <left/>
      <right style="thin">
        <color indexed="56"/>
      </right>
      <top/>
      <bottom style="thin">
        <color indexed="56"/>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style="thin">
        <color indexed="64"/>
      </left>
      <right style="thin">
        <color indexed="64"/>
      </right>
      <top style="thin">
        <color indexed="64"/>
      </top>
      <bottom style="thin">
        <color indexed="64"/>
      </bottom>
      <diagonal/>
    </border>
    <border>
      <left style="thick">
        <color indexed="56"/>
      </left>
      <right style="thick">
        <color indexed="56"/>
      </right>
      <top style="thick">
        <color indexed="56"/>
      </top>
      <bottom/>
      <diagonal/>
    </border>
    <border>
      <left style="thin">
        <color indexed="56"/>
      </left>
      <right style="thin">
        <color indexed="56"/>
      </right>
      <top style="thin">
        <color indexed="56"/>
      </top>
      <bottom style="thin">
        <color auto="1"/>
      </bottom>
      <diagonal/>
    </border>
  </borders>
  <cellStyleXfs count="791">
    <xf numFmtId="0" fontId="0" fillId="0" borderId="0"/>
    <xf numFmtId="9" fontId="1" fillId="0" borderId="0"/>
    <xf numFmtId="44" fontId="1" fillId="0" borderId="0"/>
    <xf numFmtId="42" fontId="1" fillId="0" borderId="0"/>
    <xf numFmtId="43" fontId="1" fillId="0" borderId="0"/>
    <xf numFmtId="41" fontId="1"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47" fillId="14" borderId="0"/>
    <xf numFmtId="0" fontId="47" fillId="15" borderId="0"/>
    <xf numFmtId="0" fontId="47" fillId="16" borderId="0"/>
    <xf numFmtId="0" fontId="47" fillId="17" borderId="0"/>
    <xf numFmtId="0" fontId="47" fillId="18" borderId="0"/>
    <xf numFmtId="0" fontId="47" fillId="19" borderId="0"/>
    <xf numFmtId="0" fontId="47" fillId="20" borderId="0"/>
    <xf numFmtId="0" fontId="47" fillId="21" borderId="0"/>
    <xf numFmtId="0" fontId="47" fillId="22" borderId="0"/>
    <xf numFmtId="0" fontId="47" fillId="23" borderId="0"/>
    <xf numFmtId="0" fontId="47" fillId="24" borderId="0"/>
    <xf numFmtId="0" fontId="47" fillId="25" borderId="0"/>
    <xf numFmtId="0" fontId="48" fillId="26" borderId="0"/>
    <xf numFmtId="0" fontId="49" fillId="26" borderId="0"/>
    <xf numFmtId="0" fontId="50" fillId="27" borderId="1"/>
    <xf numFmtId="0" fontId="51" fillId="28" borderId="2"/>
    <xf numFmtId="41" fontId="10" fillId="0" borderId="0"/>
    <xf numFmtId="167" fontId="10" fillId="0" borderId="0"/>
    <xf numFmtId="168"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2" fontId="10" fillId="0" borderId="0"/>
    <xf numFmtId="171" fontId="10" fillId="0" borderId="0"/>
    <xf numFmtId="172" fontId="10" fillId="0" borderId="0"/>
    <xf numFmtId="173"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44"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44" fontId="10" fillId="0" borderId="0"/>
    <xf numFmtId="44" fontId="10" fillId="0" borderId="0"/>
    <xf numFmtId="175" fontId="10" fillId="0" borderId="0"/>
    <xf numFmtId="175" fontId="10" fillId="0" borderId="0"/>
    <xf numFmtId="175"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5" fontId="77" fillId="0" borderId="0"/>
    <xf numFmtId="0" fontId="52" fillId="0" borderId="0"/>
    <xf numFmtId="0" fontId="53" fillId="29" borderId="0"/>
    <xf numFmtId="0" fontId="54" fillId="0" borderId="3"/>
    <xf numFmtId="0" fontId="55" fillId="0" borderId="4"/>
    <xf numFmtId="0" fontId="56" fillId="0" borderId="5"/>
    <xf numFmtId="0" fontId="56" fillId="0" borderId="0"/>
    <xf numFmtId="0" fontId="57" fillId="0" borderId="0"/>
    <xf numFmtId="0" fontId="58" fillId="0" borderId="0"/>
    <xf numFmtId="0" fontId="57" fillId="0" borderId="0">
      <protection locked="0"/>
    </xf>
    <xf numFmtId="0" fontId="57" fillId="0" borderId="0">
      <protection locked="0"/>
    </xf>
    <xf numFmtId="0" fontId="59" fillId="0" borderId="0"/>
    <xf numFmtId="0" fontId="8" fillId="0" borderId="0">
      <protection locked="0"/>
    </xf>
    <xf numFmtId="0" fontId="57" fillId="0" borderId="0">
      <protection locked="0"/>
    </xf>
    <xf numFmtId="0" fontId="60" fillId="30" borderId="1"/>
    <xf numFmtId="0" fontId="61" fillId="0" borderId="6"/>
    <xf numFmtId="0" fontId="62" fillId="31" borderId="0"/>
    <xf numFmtId="165" fontId="1" fillId="0" borderId="0"/>
    <xf numFmtId="0" fontId="77" fillId="0" borderId="0"/>
    <xf numFmtId="0" fontId="77" fillId="0" borderId="0"/>
    <xf numFmtId="16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165" fontId="1" fillId="0" borderId="0"/>
    <xf numFmtId="0" fontId="7" fillId="0" borderId="0"/>
    <xf numFmtId="165" fontId="77" fillId="0" borderId="0"/>
    <xf numFmtId="0" fontId="2" fillId="0" borderId="0"/>
    <xf numFmtId="0" fontId="2" fillId="0" borderId="0"/>
    <xf numFmtId="165" fontId="7" fillId="0" borderId="0"/>
    <xf numFmtId="0" fontId="2" fillId="0" borderId="0"/>
    <xf numFmtId="0" fontId="7" fillId="0" borderId="0"/>
    <xf numFmtId="0" fontId="2" fillId="0" borderId="0"/>
    <xf numFmtId="0" fontId="63" fillId="0" borderId="0">
      <alignment vertical="center"/>
    </xf>
    <xf numFmtId="165" fontId="1" fillId="0" borderId="0"/>
    <xf numFmtId="0" fontId="64" fillId="0" borderId="0"/>
    <xf numFmtId="0" fontId="2" fillId="0" borderId="0"/>
    <xf numFmtId="0" fontId="77" fillId="0" borderId="0"/>
    <xf numFmtId="0" fontId="64" fillId="0" borderId="0"/>
    <xf numFmtId="0" fontId="2" fillId="0" borderId="0"/>
    <xf numFmtId="0" fontId="2" fillId="0" borderId="0"/>
    <xf numFmtId="0" fontId="2" fillId="0" borderId="0"/>
    <xf numFmtId="0" fontId="2" fillId="0" borderId="0"/>
    <xf numFmtId="0" fontId="2" fillId="0" borderId="0"/>
    <xf numFmtId="0" fontId="77" fillId="0" borderId="0"/>
    <xf numFmtId="0" fontId="2"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64" fillId="0" borderId="0"/>
    <xf numFmtId="0" fontId="64"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165" fontId="1" fillId="0" borderId="0"/>
    <xf numFmtId="165" fontId="1" fillId="0" borderId="0"/>
    <xf numFmtId="0" fontId="65" fillId="0" borderId="0"/>
    <xf numFmtId="0" fontId="77" fillId="0" borderId="0"/>
    <xf numFmtId="0" fontId="10" fillId="0" borderId="0"/>
    <xf numFmtId="0" fontId="2" fillId="32" borderId="7"/>
    <xf numFmtId="0" fontId="66" fillId="27" borderId="8"/>
    <xf numFmtId="9" fontId="10"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67" fillId="0" borderId="0"/>
    <xf numFmtId="0" fontId="68" fillId="0" borderId="9"/>
    <xf numFmtId="0" fontId="69" fillId="0" borderId="0"/>
    <xf numFmtId="165" fontId="10" fillId="0" borderId="0"/>
    <xf numFmtId="0" fontId="77" fillId="0" borderId="0"/>
    <xf numFmtId="0" fontId="77" fillId="0" borderId="0"/>
    <xf numFmtId="0" fontId="77" fillId="0" borderId="0"/>
    <xf numFmtId="165" fontId="77" fillId="0" borderId="0"/>
    <xf numFmtId="0" fontId="2" fillId="33" borderId="0"/>
    <xf numFmtId="0" fontId="2" fillId="34" borderId="0"/>
    <xf numFmtId="0" fontId="2" fillId="35" borderId="0"/>
    <xf numFmtId="0" fontId="2" fillId="36" borderId="0"/>
    <xf numFmtId="0" fontId="2" fillId="37" borderId="0"/>
    <xf numFmtId="0" fontId="2" fillId="38" borderId="0"/>
    <xf numFmtId="0" fontId="2" fillId="39" borderId="0"/>
    <xf numFmtId="0" fontId="2" fillId="40" borderId="0"/>
    <xf numFmtId="0" fontId="2" fillId="41" borderId="0"/>
    <xf numFmtId="0" fontId="2" fillId="42" borderId="0"/>
    <xf numFmtId="0" fontId="2" fillId="43" borderId="0"/>
    <xf numFmtId="0" fontId="2" fillId="44" borderId="0"/>
    <xf numFmtId="0" fontId="47" fillId="14" borderId="0"/>
    <xf numFmtId="0" fontId="47" fillId="15" borderId="0"/>
    <xf numFmtId="0" fontId="47" fillId="16" borderId="0"/>
    <xf numFmtId="0" fontId="47" fillId="17" borderId="0"/>
    <xf numFmtId="0" fontId="47" fillId="18" borderId="0"/>
    <xf numFmtId="0" fontId="47" fillId="19" borderId="0"/>
    <xf numFmtId="0" fontId="47" fillId="20" borderId="0"/>
    <xf numFmtId="0" fontId="47" fillId="21" borderId="0"/>
    <xf numFmtId="0" fontId="47" fillId="22" borderId="0"/>
    <xf numFmtId="0" fontId="47" fillId="23" borderId="0"/>
    <xf numFmtId="0" fontId="47" fillId="24" borderId="0"/>
    <xf numFmtId="0" fontId="47" fillId="25" borderId="0"/>
    <xf numFmtId="0" fontId="48" fillId="26" borderId="0"/>
    <xf numFmtId="0" fontId="49" fillId="26" borderId="0"/>
    <xf numFmtId="0" fontId="50" fillId="27" borderId="1"/>
    <xf numFmtId="0" fontId="51" fillId="28" borderId="2"/>
    <xf numFmtId="0" fontId="53" fillId="29" borderId="0"/>
    <xf numFmtId="0" fontId="55" fillId="0" borderId="10"/>
    <xf numFmtId="0" fontId="8" fillId="0" borderId="0">
      <protection locked="0"/>
    </xf>
    <xf numFmtId="0" fontId="57" fillId="0" borderId="0"/>
    <xf numFmtId="0" fontId="57" fillId="0" borderId="0">
      <protection locked="0"/>
    </xf>
    <xf numFmtId="0" fontId="57" fillId="0" borderId="0">
      <protection locked="0"/>
    </xf>
    <xf numFmtId="0" fontId="8" fillId="0" borderId="0">
      <protection locked="0"/>
    </xf>
    <xf numFmtId="0" fontId="57" fillId="0" borderId="0">
      <protection locked="0"/>
    </xf>
    <xf numFmtId="0" fontId="60" fillId="30" borderId="1"/>
    <xf numFmtId="0" fontId="62" fillId="31"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xf numFmtId="0" fontId="66" fillId="27" borderId="8"/>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9" borderId="7"/>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xf numFmtId="0" fontId="2" fillId="34" borderId="0"/>
    <xf numFmtId="0" fontId="2" fillId="35" borderId="0"/>
    <xf numFmtId="0" fontId="2" fillId="36" borderId="0"/>
    <xf numFmtId="0" fontId="2" fillId="37" borderId="0"/>
    <xf numFmtId="0" fontId="2" fillId="38" borderId="0"/>
    <xf numFmtId="0" fontId="2" fillId="39" borderId="0"/>
    <xf numFmtId="0" fontId="2" fillId="40" borderId="0"/>
    <xf numFmtId="0" fontId="2" fillId="41" borderId="0"/>
    <xf numFmtId="0" fontId="2" fillId="42" borderId="0"/>
    <xf numFmtId="0" fontId="2" fillId="43" borderId="0"/>
    <xf numFmtId="0" fontId="2" fillId="44"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xf numFmtId="0" fontId="2" fillId="51" borderId="0"/>
    <xf numFmtId="0" fontId="2" fillId="52" borderId="0"/>
    <xf numFmtId="0" fontId="2" fillId="53" borderId="0"/>
    <xf numFmtId="0" fontId="2" fillId="54" borderId="0"/>
    <xf numFmtId="0" fontId="2" fillId="55" borderId="0"/>
    <xf numFmtId="0" fontId="2" fillId="56" borderId="0"/>
    <xf numFmtId="0" fontId="2" fillId="57" borderId="0"/>
    <xf numFmtId="0" fontId="2" fillId="58" borderId="0"/>
    <xf numFmtId="0" fontId="2" fillId="59" borderId="0"/>
    <xf numFmtId="0" fontId="2" fillId="60" borderId="0"/>
    <xf numFmtId="0" fontId="2" fillId="61" borderId="0"/>
    <xf numFmtId="0" fontId="2" fillId="62" borderId="0"/>
    <xf numFmtId="0" fontId="2" fillId="63" borderId="0"/>
    <xf numFmtId="0" fontId="2" fillId="64" borderId="0"/>
    <xf numFmtId="0" fontId="2" fillId="65" borderId="0"/>
    <xf numFmtId="0" fontId="2" fillId="66" borderId="0"/>
    <xf numFmtId="0" fontId="2" fillId="67" borderId="0"/>
    <xf numFmtId="0" fontId="2" fillId="0" borderId="0"/>
    <xf numFmtId="0" fontId="2" fillId="49" borderId="7"/>
    <xf numFmtId="0" fontId="2" fillId="0" borderId="0"/>
    <xf numFmtId="0" fontId="2" fillId="0" borderId="0"/>
    <xf numFmtId="0" fontId="99" fillId="0" borderId="0"/>
    <xf numFmtId="0" fontId="77" fillId="0" borderId="0"/>
    <xf numFmtId="0" fontId="8" fillId="0" borderId="0">
      <protection locked="0"/>
    </xf>
  </cellStyleXfs>
  <cellXfs count="476">
    <xf numFmtId="0" fontId="0" fillId="0" borderId="0" xfId="0"/>
    <xf numFmtId="0" fontId="9"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1" fillId="45" borderId="0" xfId="0" applyFont="1" applyFill="1" applyAlignment="1">
      <alignment vertical="center"/>
    </xf>
    <xf numFmtId="0" fontId="17" fillId="45" borderId="0" xfId="0" applyFont="1" applyFill="1" applyAlignment="1">
      <alignment horizontal="left" wrapText="1"/>
    </xf>
    <xf numFmtId="0" fontId="15" fillId="45" borderId="0" xfId="0" applyFont="1" applyFill="1" applyAlignment="1">
      <alignment vertical="center"/>
    </xf>
    <xf numFmtId="0" fontId="15" fillId="45" borderId="0" xfId="0" applyFont="1" applyFill="1" applyAlignment="1">
      <alignment horizontal="center" vertical="center"/>
    </xf>
    <xf numFmtId="0" fontId="0" fillId="45" borderId="0" xfId="0" applyFill="1" applyAlignment="1">
      <alignment vertical="top"/>
    </xf>
    <xf numFmtId="0" fontId="9" fillId="45" borderId="0" xfId="0" applyFont="1" applyFill="1" applyProtection="1">
      <protection hidden="1"/>
    </xf>
    <xf numFmtId="0" fontId="11" fillId="45" borderId="0" xfId="0" applyFont="1" applyFill="1" applyAlignment="1" applyProtection="1">
      <alignment horizontal="center" vertical="top"/>
      <protection hidden="1"/>
    </xf>
    <xf numFmtId="0" fontId="11" fillId="45" borderId="0" xfId="0" applyFont="1" applyFill="1" applyAlignment="1" applyProtection="1">
      <alignment vertical="center"/>
      <protection hidden="1"/>
    </xf>
    <xf numFmtId="0" fontId="15"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4" fillId="45" borderId="0" xfId="0" applyFont="1" applyFill="1" applyAlignment="1" applyProtection="1">
      <alignment horizontal="right" vertical="center"/>
      <protection hidden="1"/>
    </xf>
    <xf numFmtId="0" fontId="11" fillId="45" borderId="15" xfId="0" applyFont="1" applyFill="1" applyBorder="1" applyAlignment="1" applyProtection="1">
      <alignment vertical="center" wrapText="1"/>
      <protection hidden="1"/>
    </xf>
    <xf numFmtId="0" fontId="11" fillId="45" borderId="16" xfId="0" applyFont="1" applyFill="1" applyBorder="1" applyAlignment="1" applyProtection="1">
      <alignment vertical="center" wrapText="1"/>
      <protection hidden="1"/>
    </xf>
    <xf numFmtId="0" fontId="11" fillId="45" borderId="17" xfId="0" applyFont="1" applyFill="1" applyBorder="1" applyAlignment="1" applyProtection="1">
      <alignment vertical="center" wrapText="1"/>
      <protection hidden="1"/>
    </xf>
    <xf numFmtId="0" fontId="11"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1" fillId="45" borderId="19" xfId="0" applyFont="1" applyFill="1" applyBorder="1" applyAlignment="1">
      <alignment vertical="center"/>
    </xf>
    <xf numFmtId="0" fontId="3" fillId="45" borderId="16" xfId="0" applyFont="1" applyFill="1" applyBorder="1" applyAlignment="1">
      <alignment vertical="center"/>
    </xf>
    <xf numFmtId="0" fontId="18" fillId="45" borderId="20" xfId="0" applyFont="1" applyFill="1" applyBorder="1" applyAlignment="1" applyProtection="1">
      <alignment horizontal="center" vertical="center"/>
      <protection locked="0" hidden="1"/>
    </xf>
    <xf numFmtId="0" fontId="11" fillId="45" borderId="21" xfId="0" applyFont="1" applyFill="1" applyBorder="1" applyAlignment="1">
      <alignment vertical="center"/>
    </xf>
    <xf numFmtId="0" fontId="3" fillId="45" borderId="22" xfId="0" applyFont="1" applyFill="1" applyBorder="1" applyAlignment="1">
      <alignment vertical="center"/>
    </xf>
    <xf numFmtId="0" fontId="14" fillId="45" borderId="20" xfId="0" applyFont="1" applyFill="1" applyBorder="1" applyAlignment="1" applyProtection="1">
      <alignment horizontal="right" vertical="center"/>
      <protection hidden="1"/>
    </xf>
    <xf numFmtId="0" fontId="11" fillId="45" borderId="15" xfId="0" applyFont="1" applyFill="1" applyBorder="1" applyAlignment="1">
      <alignment vertical="center"/>
    </xf>
    <xf numFmtId="0" fontId="11" fillId="45" borderId="23" xfId="0" applyFont="1" applyFill="1" applyBorder="1" applyAlignment="1">
      <alignment vertical="center"/>
    </xf>
    <xf numFmtId="0" fontId="3" fillId="45" borderId="24" xfId="0" applyFont="1" applyFill="1" applyBorder="1" applyAlignment="1">
      <alignment vertical="center"/>
    </xf>
    <xf numFmtId="0" fontId="14" fillId="45" borderId="25" xfId="0" applyFont="1" applyFill="1" applyBorder="1" applyAlignment="1" applyProtection="1">
      <alignment wrapText="1"/>
      <protection hidden="1"/>
    </xf>
    <xf numFmtId="0" fontId="0" fillId="46" borderId="18" xfId="0" applyFill="1" applyBorder="1"/>
    <xf numFmtId="0" fontId="14" fillId="45" borderId="26" xfId="0" applyFont="1" applyFill="1" applyBorder="1" applyAlignment="1" applyProtection="1">
      <alignment horizontal="right" vertical="center"/>
      <protection hidden="1"/>
    </xf>
    <xf numFmtId="0" fontId="26" fillId="45" borderId="0" xfId="0" applyFont="1" applyFill="1" applyAlignment="1">
      <alignment horizontal="right" vertical="center"/>
    </xf>
    <xf numFmtId="0" fontId="27" fillId="45" borderId="0" xfId="0" applyFont="1" applyFill="1" applyAlignment="1">
      <alignment vertical="center"/>
    </xf>
    <xf numFmtId="0" fontId="11" fillId="45" borderId="27" xfId="0" applyFont="1" applyFill="1" applyBorder="1" applyAlignment="1">
      <alignment vertical="center"/>
    </xf>
    <xf numFmtId="0" fontId="27" fillId="45" borderId="25" xfId="0" applyFont="1" applyFill="1" applyBorder="1" applyAlignment="1">
      <alignment vertical="center"/>
    </xf>
    <xf numFmtId="0" fontId="11" fillId="45" borderId="28" xfId="0" applyFont="1" applyFill="1" applyBorder="1" applyAlignment="1">
      <alignment vertical="center"/>
    </xf>
    <xf numFmtId="2" fontId="14" fillId="45" borderId="11" xfId="0" applyNumberFormat="1" applyFont="1" applyFill="1" applyBorder="1" applyAlignment="1" applyProtection="1">
      <alignment horizontal="left" wrapText="1"/>
      <protection hidden="1"/>
    </xf>
    <xf numFmtId="0" fontId="14" fillId="45" borderId="26" xfId="0" applyFont="1" applyFill="1" applyBorder="1" applyAlignment="1" applyProtection="1">
      <alignment horizontal="left"/>
      <protection hidden="1"/>
    </xf>
    <xf numFmtId="0" fontId="15" fillId="45" borderId="11" xfId="0" applyFont="1" applyFill="1" applyBorder="1" applyAlignment="1">
      <alignment horizontal="left" vertical="center"/>
    </xf>
    <xf numFmtId="0" fontId="3" fillId="45" borderId="29" xfId="0" applyFont="1" applyFill="1" applyBorder="1" applyAlignment="1">
      <alignment vertical="center"/>
    </xf>
    <xf numFmtId="0" fontId="15" fillId="45" borderId="19" xfId="0" applyFont="1" applyFill="1" applyBorder="1" applyAlignment="1">
      <alignment vertical="center"/>
    </xf>
    <xf numFmtId="0" fontId="15" fillId="45" borderId="11" xfId="0" applyFont="1" applyFill="1" applyBorder="1" applyAlignment="1" applyProtection="1">
      <alignment vertical="center" wrapText="1"/>
      <protection hidden="1"/>
    </xf>
    <xf numFmtId="2" fontId="16" fillId="45" borderId="11" xfId="0" applyNumberFormat="1" applyFont="1" applyFill="1" applyBorder="1" applyAlignment="1" applyProtection="1">
      <alignment horizontal="left" wrapText="1"/>
      <protection hidden="1"/>
    </xf>
    <xf numFmtId="0" fontId="15" fillId="45" borderId="11" xfId="0" applyFont="1" applyFill="1" applyBorder="1" applyAlignment="1">
      <alignment vertical="center"/>
    </xf>
    <xf numFmtId="0" fontId="15" fillId="45" borderId="11" xfId="0" applyFont="1" applyFill="1" applyBorder="1" applyAlignment="1" applyProtection="1">
      <alignment horizontal="center" vertical="center" wrapText="1"/>
      <protection hidden="1"/>
    </xf>
    <xf numFmtId="0" fontId="3" fillId="45" borderId="17" xfId="0" applyFont="1" applyFill="1" applyBorder="1" applyAlignment="1">
      <alignment vertical="center"/>
    </xf>
    <xf numFmtId="0" fontId="9" fillId="0" borderId="0" xfId="593" applyFont="1"/>
    <xf numFmtId="0" fontId="77" fillId="0" borderId="0" xfId="593"/>
    <xf numFmtId="0" fontId="20" fillId="0" borderId="0" xfId="788" applyFont="1" applyAlignment="1" applyProtection="1">
      <alignment horizontal="center"/>
      <protection hidden="1"/>
    </xf>
    <xf numFmtId="0" fontId="20" fillId="0" borderId="0" xfId="788" applyFont="1" applyAlignment="1" applyProtection="1">
      <alignment horizontal="center" wrapText="1"/>
      <protection hidden="1"/>
    </xf>
    <xf numFmtId="0" fontId="4" fillId="0" borderId="0" xfId="0" applyFont="1" applyAlignment="1" applyProtection="1">
      <alignment horizontal="center"/>
      <protection hidden="1"/>
    </xf>
    <xf numFmtId="0" fontId="23"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1" fillId="45" borderId="30" xfId="0" applyFont="1" applyFill="1" applyBorder="1" applyAlignment="1" applyProtection="1">
      <alignment vertical="center"/>
      <protection hidden="1"/>
    </xf>
    <xf numFmtId="0" fontId="11" fillId="45" borderId="19" xfId="0" applyFont="1" applyFill="1" applyBorder="1" applyAlignment="1" applyProtection="1">
      <alignment vertical="center"/>
      <protection hidden="1"/>
    </xf>
    <xf numFmtId="0" fontId="11" fillId="45" borderId="31" xfId="0" applyFont="1" applyFill="1" applyBorder="1" applyAlignment="1" applyProtection="1">
      <alignment vertical="center"/>
      <protection hidden="1"/>
    </xf>
    <xf numFmtId="0" fontId="14" fillId="45" borderId="0" xfId="0" applyFont="1" applyFill="1" applyAlignment="1" applyProtection="1">
      <alignment wrapText="1"/>
      <protection hidden="1"/>
    </xf>
    <xf numFmtId="0" fontId="11" fillId="45" borderId="0" xfId="0" applyFont="1" applyFill="1" applyAlignment="1" applyProtection="1">
      <alignment horizontal="left" vertical="center"/>
      <protection hidden="1"/>
    </xf>
    <xf numFmtId="2" fontId="14" fillId="45" borderId="26" xfId="0" applyNumberFormat="1" applyFont="1" applyFill="1" applyBorder="1" applyAlignment="1" applyProtection="1">
      <alignment horizontal="left" vertical="center" wrapText="1"/>
      <protection hidden="1"/>
    </xf>
    <xf numFmtId="0" fontId="15" fillId="45" borderId="11" xfId="0" applyFont="1" applyFill="1" applyBorder="1" applyAlignment="1" applyProtection="1">
      <alignment horizontal="left" vertical="center"/>
      <protection hidden="1"/>
    </xf>
    <xf numFmtId="0" fontId="17" fillId="45" borderId="25" xfId="0" applyFont="1" applyFill="1" applyBorder="1" applyAlignment="1" applyProtection="1">
      <alignment horizontal="left" vertical="center" wrapText="1"/>
      <protection hidden="1"/>
    </xf>
    <xf numFmtId="0" fontId="26" fillId="45" borderId="0" xfId="0" applyFont="1" applyFill="1" applyAlignment="1" applyProtection="1">
      <alignment horizontal="right" vertical="center"/>
      <protection hidden="1"/>
    </xf>
    <xf numFmtId="0" fontId="15" fillId="45" borderId="26" xfId="0" applyFont="1" applyFill="1" applyBorder="1" applyAlignment="1" applyProtection="1">
      <alignment horizontal="center" vertical="center"/>
      <protection hidden="1"/>
    </xf>
    <xf numFmtId="0" fontId="15" fillId="45" borderId="26" xfId="0" applyFont="1" applyFill="1" applyBorder="1" applyAlignment="1" applyProtection="1">
      <alignment horizontal="left" vertical="center"/>
      <protection hidden="1"/>
    </xf>
    <xf numFmtId="0" fontId="15" fillId="45" borderId="0" xfId="0" applyFont="1" applyFill="1" applyAlignment="1" applyProtection="1">
      <alignment horizontal="center" vertical="center"/>
      <protection hidden="1"/>
    </xf>
    <xf numFmtId="0" fontId="15"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4"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3" fillId="0" borderId="18" xfId="78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3" fillId="0" borderId="18" xfId="788" applyFont="1" applyBorder="1" applyAlignment="1">
      <alignment vertical="center" wrapText="1"/>
    </xf>
    <xf numFmtId="0" fontId="15" fillId="45" borderId="20" xfId="0" applyFont="1" applyFill="1" applyBorder="1" applyAlignment="1" applyProtection="1">
      <alignment horizontal="left" vertical="center" wrapText="1"/>
      <protection locked="0"/>
    </xf>
    <xf numFmtId="0" fontId="31" fillId="0" borderId="0" xfId="0" applyFont="1" applyAlignment="1" applyProtection="1">
      <alignment vertical="center" wrapText="1"/>
      <protection hidden="1"/>
    </xf>
    <xf numFmtId="49" fontId="0" fillId="0" borderId="0" xfId="0" applyNumberFormat="1" applyProtection="1">
      <protection hidden="1"/>
    </xf>
    <xf numFmtId="0" fontId="32" fillId="0" borderId="0" xfId="0" applyFont="1" applyProtection="1">
      <protection hidden="1"/>
    </xf>
    <xf numFmtId="0" fontId="4" fillId="0" borderId="32" xfId="0" applyFont="1" applyBorder="1" applyAlignment="1" applyProtection="1">
      <alignment vertical="center" wrapText="1"/>
      <protection hidden="1"/>
    </xf>
    <xf numFmtId="0" fontId="29" fillId="0" borderId="32" xfId="0" applyFont="1" applyBorder="1" applyAlignment="1" applyProtection="1">
      <alignment vertical="center" wrapText="1"/>
      <protection hidden="1"/>
    </xf>
    <xf numFmtId="0" fontId="5" fillId="0" borderId="0" xfId="0" applyFont="1"/>
    <xf numFmtId="0" fontId="0" fillId="0" borderId="0" xfId="0" applyAlignment="1">
      <alignment wrapText="1"/>
    </xf>
    <xf numFmtId="0" fontId="0" fillId="0" borderId="0" xfId="0" applyAlignment="1">
      <alignment vertical="top"/>
    </xf>
    <xf numFmtId="0" fontId="25"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5" fillId="0" borderId="0" xfId="0" applyFont="1" applyAlignment="1">
      <alignment wrapText="1"/>
    </xf>
    <xf numFmtId="0" fontId="4" fillId="0" borderId="0" xfId="0" applyFont="1" applyAlignment="1">
      <alignment wrapText="1"/>
    </xf>
    <xf numFmtId="0" fontId="5" fillId="0" borderId="0" xfId="0" applyFont="1" applyAlignment="1">
      <alignment horizontal="center" wrapText="1"/>
    </xf>
    <xf numFmtId="0" fontId="25" fillId="0" borderId="15" xfId="0" applyFont="1" applyBorder="1" applyAlignment="1">
      <alignment wrapText="1"/>
    </xf>
    <xf numFmtId="0" fontId="28" fillId="0" borderId="0" xfId="0" applyFont="1" applyAlignment="1">
      <alignment horizontal="right" wrapText="1"/>
    </xf>
    <xf numFmtId="0" fontId="30" fillId="45" borderId="14" xfId="0" applyFont="1" applyFill="1" applyBorder="1" applyAlignment="1" applyProtection="1">
      <alignment horizontal="center" vertical="center" wrapText="1"/>
      <protection hidden="1"/>
    </xf>
    <xf numFmtId="0" fontId="33" fillId="0" borderId="0" xfId="0" applyFont="1" applyAlignment="1" applyProtection="1">
      <alignment horizontal="center" wrapText="1"/>
      <protection hidden="1"/>
    </xf>
    <xf numFmtId="0" fontId="11" fillId="45" borderId="0" xfId="0" applyFont="1" applyFill="1" applyAlignment="1" applyProtection="1">
      <alignment horizontal="center" vertical="center" wrapText="1"/>
      <protection hidden="1"/>
    </xf>
    <xf numFmtId="0" fontId="73" fillId="0" borderId="0" xfId="788" applyFont="1" applyAlignment="1" applyProtection="1">
      <alignment horizontal="center"/>
      <protection hidden="1"/>
    </xf>
    <xf numFmtId="0" fontId="34" fillId="45" borderId="30" xfId="788" applyFont="1" applyFill="1" applyBorder="1" applyAlignment="1" applyProtection="1">
      <alignment horizontal="left" vertical="center"/>
      <protection hidden="1"/>
    </xf>
    <xf numFmtId="0" fontId="35" fillId="45" borderId="0" xfId="788" applyFont="1" applyFill="1" applyAlignment="1">
      <alignment vertical="center"/>
    </xf>
    <xf numFmtId="0" fontId="35" fillId="45" borderId="0" xfId="788" applyFont="1" applyFill="1" applyAlignment="1" applyProtection="1">
      <alignment horizontal="center" vertical="center"/>
      <protection hidden="1"/>
    </xf>
    <xf numFmtId="0" fontId="36" fillId="0" borderId="25" xfId="788" applyFont="1" applyBorder="1" applyAlignment="1" applyProtection="1">
      <alignment horizontal="center"/>
      <protection hidden="1"/>
    </xf>
    <xf numFmtId="0" fontId="38" fillId="45" borderId="34" xfId="0" applyFont="1" applyFill="1" applyBorder="1" applyAlignment="1" applyProtection="1">
      <alignment horizontal="center" vertical="center" wrapText="1"/>
      <protection hidden="1"/>
    </xf>
    <xf numFmtId="0" fontId="38" fillId="45" borderId="0" xfId="0" applyFont="1" applyFill="1" applyAlignment="1" applyProtection="1">
      <alignment horizontal="center" vertical="center" wrapText="1"/>
      <protection hidden="1"/>
    </xf>
    <xf numFmtId="0" fontId="11" fillId="45" borderId="35" xfId="0" applyFont="1" applyFill="1" applyBorder="1" applyAlignment="1" applyProtection="1">
      <alignment vertical="center" wrapText="1"/>
      <protection locked="0"/>
    </xf>
    <xf numFmtId="0" fontId="11" fillId="45" borderId="36" xfId="0" applyFont="1" applyFill="1" applyBorder="1" applyAlignment="1" applyProtection="1">
      <alignment vertical="center" wrapText="1"/>
      <protection locked="0"/>
    </xf>
    <xf numFmtId="0" fontId="11" fillId="45" borderId="37" xfId="0" applyFont="1" applyFill="1" applyBorder="1" applyAlignment="1" applyProtection="1">
      <alignment vertical="center" wrapText="1"/>
      <protection locked="0"/>
    </xf>
    <xf numFmtId="0" fontId="14" fillId="45" borderId="15" xfId="0" applyFont="1" applyFill="1" applyBorder="1" applyAlignment="1" applyProtection="1">
      <alignment horizontal="center" wrapText="1"/>
      <protection locked="0"/>
    </xf>
    <xf numFmtId="0" fontId="14" fillId="45" borderId="25" xfId="0" applyFont="1" applyFill="1" applyBorder="1" applyAlignment="1" applyProtection="1">
      <alignment horizontal="left" vertical="center" wrapText="1"/>
      <protection hidden="1"/>
    </xf>
    <xf numFmtId="0" fontId="14" fillId="45" borderId="38" xfId="0" applyFont="1" applyFill="1" applyBorder="1" applyAlignment="1" applyProtection="1">
      <alignment horizontal="center" wrapText="1"/>
      <protection hidden="1"/>
    </xf>
    <xf numFmtId="0" fontId="11" fillId="45" borderId="34" xfId="0" applyFont="1" applyFill="1" applyBorder="1" applyAlignment="1" applyProtection="1">
      <alignment vertical="center"/>
      <protection hidden="1"/>
    </xf>
    <xf numFmtId="0" fontId="32" fillId="45" borderId="15" xfId="0" applyFont="1" applyFill="1" applyBorder="1" applyAlignment="1">
      <alignment vertical="top" wrapText="1"/>
    </xf>
    <xf numFmtId="0" fontId="45" fillId="0" borderId="0" xfId="0" applyFont="1" applyAlignment="1">
      <alignment vertical="top" wrapText="1"/>
    </xf>
    <xf numFmtId="0" fontId="43" fillId="0" borderId="0" xfId="531" applyFont="1" applyAlignment="1">
      <alignment vertical="top" wrapText="1"/>
    </xf>
    <xf numFmtId="0" fontId="14" fillId="45" borderId="38" xfId="0" applyFont="1" applyFill="1" applyBorder="1" applyAlignment="1" applyProtection="1">
      <alignment horizontal="center" vertical="center" wrapText="1"/>
      <protection hidden="1"/>
    </xf>
    <xf numFmtId="0" fontId="14" fillId="45" borderId="39" xfId="0" applyFont="1" applyFill="1" applyBorder="1" applyAlignment="1" applyProtection="1">
      <alignment horizontal="center" vertical="center" wrapText="1"/>
      <protection hidden="1"/>
    </xf>
    <xf numFmtId="0" fontId="42" fillId="0" borderId="0" xfId="0" applyFont="1"/>
    <xf numFmtId="0" fontId="0" fillId="47" borderId="0" xfId="0" applyFill="1" applyProtection="1">
      <protection hidden="1"/>
    </xf>
    <xf numFmtId="1" fontId="33" fillId="0" borderId="0" xfId="0" applyNumberFormat="1" applyFont="1" applyAlignment="1" applyProtection="1">
      <alignment horizontal="center" vertical="center" wrapText="1"/>
      <protection hidden="1"/>
    </xf>
    <xf numFmtId="0" fontId="70"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1" fillId="45" borderId="40" xfId="0" applyFont="1" applyFill="1" applyBorder="1" applyAlignment="1" applyProtection="1">
      <alignment horizontal="center" vertical="center" wrapText="1"/>
      <protection hidden="1"/>
    </xf>
    <xf numFmtId="0" fontId="11"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1" fillId="47" borderId="18" xfId="0" applyFont="1" applyFill="1" applyBorder="1" applyAlignment="1" applyProtection="1">
      <alignment horizontal="left" vertical="center" wrapText="1"/>
      <protection hidden="1"/>
    </xf>
    <xf numFmtId="0" fontId="31" fillId="0" borderId="45" xfId="0" applyFont="1" applyBorder="1" applyAlignment="1" applyProtection="1">
      <alignment vertical="center" wrapText="1"/>
      <protection hidden="1"/>
    </xf>
    <xf numFmtId="0" fontId="45" fillId="0" borderId="0" xfId="0" applyFont="1" applyAlignment="1">
      <alignment horizontal="left" vertical="top" wrapText="1"/>
    </xf>
    <xf numFmtId="0" fontId="45" fillId="0" borderId="0" xfId="0" applyFont="1" applyAlignment="1" applyProtection="1">
      <alignment wrapText="1"/>
      <protection hidden="1"/>
    </xf>
    <xf numFmtId="165" fontId="0" fillId="45" borderId="13" xfId="0" applyNumberFormat="1" applyFill="1" applyBorder="1" applyAlignment="1">
      <alignment vertical="top" wrapText="1"/>
    </xf>
    <xf numFmtId="165" fontId="0" fillId="45" borderId="0" xfId="0" applyNumberFormat="1" applyFill="1"/>
    <xf numFmtId="165" fontId="9" fillId="45" borderId="0" xfId="0" applyNumberFormat="1" applyFont="1" applyFill="1"/>
    <xf numFmtId="165"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2" fillId="0" borderId="45" xfId="0" applyFont="1" applyBorder="1" applyAlignment="1" applyProtection="1">
      <alignment vertical="center" wrapText="1"/>
      <protection hidden="1"/>
    </xf>
    <xf numFmtId="0" fontId="9"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1" fillId="45" borderId="26" xfId="0" applyFont="1" applyFill="1" applyBorder="1" applyAlignment="1" applyProtection="1">
      <alignment vertical="center" wrapText="1"/>
      <protection hidden="1"/>
    </xf>
    <xf numFmtId="0" fontId="37" fillId="45" borderId="0" xfId="788" applyFont="1" applyFill="1" applyAlignment="1" applyProtection="1">
      <alignment horizontal="center" vertical="center" wrapText="1"/>
      <protection hidden="1"/>
    </xf>
    <xf numFmtId="0" fontId="11" fillId="45" borderId="48" xfId="0" applyFont="1" applyFill="1" applyBorder="1" applyAlignment="1" applyProtection="1">
      <alignment vertical="center" wrapText="1"/>
      <protection hidden="1"/>
    </xf>
    <xf numFmtId="0" fontId="11" fillId="45" borderId="0" xfId="0" applyFont="1" applyFill="1" applyAlignment="1" applyProtection="1">
      <alignment vertical="center" wrapText="1"/>
      <protection hidden="1"/>
    </xf>
    <xf numFmtId="0" fontId="11" fillId="45" borderId="25" xfId="0" applyFont="1" applyFill="1" applyBorder="1" applyAlignment="1" applyProtection="1">
      <alignment wrapText="1"/>
      <protection hidden="1"/>
    </xf>
    <xf numFmtId="0" fontId="39" fillId="45" borderId="0" xfId="0" applyFont="1" applyFill="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4"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4" fillId="0" borderId="49" xfId="0" applyFont="1" applyBorder="1" applyAlignment="1" applyProtection="1">
      <alignment vertical="center" wrapText="1"/>
      <protection hidden="1"/>
    </xf>
    <xf numFmtId="0" fontId="15" fillId="45" borderId="0" xfId="0" applyFont="1" applyFill="1" applyAlignment="1" applyProtection="1">
      <alignment vertical="center" wrapText="1"/>
      <protection hidden="1"/>
    </xf>
    <xf numFmtId="0" fontId="46" fillId="45" borderId="18" xfId="574" applyFont="1" applyFill="1" applyBorder="1" applyAlignment="1">
      <alignment horizontal="center" vertical="center" wrapText="1"/>
    </xf>
    <xf numFmtId="0" fontId="46" fillId="45" borderId="50" xfId="574" applyFont="1" applyFill="1" applyBorder="1" applyAlignment="1">
      <alignment horizontal="center" vertical="center" wrapText="1"/>
    </xf>
    <xf numFmtId="165" fontId="44"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4" fillId="45" borderId="20" xfId="0" applyFont="1" applyFill="1" applyBorder="1" applyAlignment="1" applyProtection="1">
      <alignment horizontal="left" vertical="center" wrapText="1"/>
      <protection hidden="1"/>
    </xf>
    <xf numFmtId="0" fontId="5" fillId="0" borderId="0" xfId="0" applyFont="1" applyAlignment="1">
      <alignment vertical="center"/>
    </xf>
    <xf numFmtId="0" fontId="5"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0" fillId="0" borderId="32" xfId="788" applyFont="1" applyBorder="1" applyAlignment="1" applyProtection="1">
      <alignment horizontal="center" vertical="center"/>
      <protection hidden="1"/>
    </xf>
    <xf numFmtId="0" fontId="4" fillId="45" borderId="0" xfId="0" applyFont="1" applyFill="1" applyAlignment="1">
      <alignment horizontal="left"/>
    </xf>
    <xf numFmtId="0" fontId="4" fillId="45" borderId="0" xfId="0" applyFont="1" applyFill="1" applyAlignment="1">
      <alignment horizontal="center" vertical="center" wrapText="1"/>
    </xf>
    <xf numFmtId="165" fontId="4" fillId="45" borderId="0" xfId="0" applyNumberFormat="1" applyFont="1" applyFill="1" applyAlignment="1">
      <alignment horizontal="center" vertical="center" wrapText="1"/>
    </xf>
    <xf numFmtId="0" fontId="0" fillId="45" borderId="0" xfId="0" applyFill="1" applyAlignment="1">
      <alignment horizontal="center" vertical="center"/>
    </xf>
    <xf numFmtId="165" fontId="0" fillId="45" borderId="0" xfId="0" applyNumberFormat="1" applyFill="1" applyAlignment="1">
      <alignment horizontal="center" vertical="center"/>
    </xf>
    <xf numFmtId="0" fontId="45" fillId="0" borderId="0" xfId="0" applyFont="1" applyAlignment="1">
      <alignment vertical="top"/>
    </xf>
    <xf numFmtId="0" fontId="0" fillId="0" borderId="0" xfId="0" applyAlignment="1">
      <alignment horizontal="left"/>
    </xf>
    <xf numFmtId="0" fontId="14" fillId="0" borderId="48"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protection hidden="1"/>
    </xf>
    <xf numFmtId="0" fontId="73" fillId="0" borderId="18" xfId="788" applyFont="1" applyBorder="1" applyAlignment="1" applyProtection="1">
      <alignment vertical="center"/>
      <protection locked="0"/>
    </xf>
    <xf numFmtId="0" fontId="15" fillId="45" borderId="11" xfId="0" applyFont="1" applyFill="1" applyBorder="1" applyAlignment="1">
      <alignment vertical="center" wrapText="1"/>
    </xf>
    <xf numFmtId="0" fontId="14" fillId="45" borderId="34" xfId="0" applyFont="1" applyFill="1" applyBorder="1" applyAlignment="1">
      <alignment wrapText="1"/>
    </xf>
    <xf numFmtId="0" fontId="35" fillId="45" borderId="0" xfId="788" applyFont="1" applyFill="1" applyAlignment="1">
      <alignment vertical="center" wrapText="1"/>
    </xf>
    <xf numFmtId="0" fontId="78"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0" fillId="45" borderId="43" xfId="0" applyFont="1" applyFill="1" applyBorder="1" applyAlignment="1" applyProtection="1">
      <alignment horizontal="center" vertical="center" wrapText="1"/>
      <protection locked="0" hidden="1"/>
    </xf>
    <xf numFmtId="0" fontId="40" fillId="0" borderId="44" xfId="0" applyFont="1" applyBorder="1" applyAlignment="1" applyProtection="1">
      <alignment horizontal="center" vertical="center" wrapText="1"/>
      <protection locked="0" hidden="1"/>
    </xf>
    <xf numFmtId="0" fontId="14" fillId="45" borderId="0" xfId="0" applyFont="1" applyFill="1" applyAlignment="1" applyProtection="1">
      <alignment horizontal="center" vertical="center" wrapText="1"/>
      <protection locked="0" hidden="1"/>
    </xf>
    <xf numFmtId="0" fontId="73" fillId="0" borderId="18" xfId="78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2" xfId="0" applyFill="1" applyBorder="1" applyAlignment="1" applyProtection="1">
      <alignment horizontal="left" vertical="center" wrapText="1"/>
      <protection locked="0" hidden="1"/>
    </xf>
    <xf numFmtId="0" fontId="0" fillId="45" borderId="63"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3" xfId="0" applyFill="1" applyBorder="1" applyAlignment="1" applyProtection="1">
      <alignment horizontal="left" vertical="center" wrapText="1"/>
      <protection locked="0"/>
    </xf>
    <xf numFmtId="0" fontId="0" fillId="0" borderId="64" xfId="0" applyBorder="1" applyAlignment="1" applyProtection="1">
      <alignment wrapText="1"/>
      <protection locked="0"/>
    </xf>
    <xf numFmtId="0" fontId="0" fillId="45" borderId="61" xfId="0" applyFill="1" applyBorder="1" applyAlignment="1" applyProtection="1">
      <alignment horizontal="left" vertical="center" wrapText="1"/>
      <protection locked="0"/>
    </xf>
    <xf numFmtId="0" fontId="0" fillId="0" borderId="61" xfId="0" applyBorder="1" applyAlignment="1" applyProtection="1">
      <alignment horizontal="left" vertical="center" wrapText="1"/>
      <protection locked="0" hidden="1"/>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61"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hidden="1"/>
    </xf>
    <xf numFmtId="0" fontId="5" fillId="68" borderId="32" xfId="0" applyFont="1" applyFill="1" applyBorder="1" applyAlignment="1" applyProtection="1">
      <alignment wrapText="1"/>
      <protection hidden="1"/>
    </xf>
    <xf numFmtId="0" fontId="82" fillId="0" borderId="32" xfId="0" applyFont="1" applyBorder="1" applyAlignment="1" applyProtection="1">
      <alignment vertical="center" wrapText="1"/>
      <protection hidden="1"/>
    </xf>
    <xf numFmtId="0" fontId="83" fillId="0" borderId="18" xfId="788" applyFont="1" applyBorder="1" applyAlignment="1" applyProtection="1">
      <alignment vertical="center" wrapText="1"/>
      <protection hidden="1"/>
    </xf>
    <xf numFmtId="0" fontId="45" fillId="47" borderId="18" xfId="0" applyFont="1" applyFill="1" applyBorder="1" applyAlignment="1">
      <alignment vertical="center" wrapText="1"/>
    </xf>
    <xf numFmtId="0" fontId="18" fillId="45" borderId="27" xfId="0" applyFont="1" applyFill="1" applyBorder="1" applyAlignment="1" applyProtection="1">
      <alignment horizontal="right" vertical="center" wrapText="1"/>
      <protection hidden="1"/>
    </xf>
    <xf numFmtId="0" fontId="14" fillId="45" borderId="0" xfId="0" applyFont="1" applyFill="1" applyAlignment="1">
      <alignment horizontal="right" vertical="center"/>
    </xf>
    <xf numFmtId="0" fontId="23" fillId="0" borderId="51" xfId="574" applyFont="1" applyBorder="1" applyAlignment="1">
      <alignment horizontal="center" vertical="top" wrapText="1"/>
    </xf>
    <xf numFmtId="0" fontId="23" fillId="0" borderId="52" xfId="574" applyFont="1" applyBorder="1" applyAlignment="1">
      <alignment vertical="top" wrapText="1"/>
    </xf>
    <xf numFmtId="165" fontId="23" fillId="0" borderId="52" xfId="574" applyNumberFormat="1" applyFont="1" applyBorder="1" applyAlignment="1">
      <alignment horizontal="center" vertical="top" wrapText="1"/>
    </xf>
    <xf numFmtId="0" fontId="85" fillId="0" borderId="52" xfId="574" applyFont="1" applyBorder="1" applyAlignment="1">
      <alignment horizontal="left" vertical="top" wrapText="1"/>
    </xf>
    <xf numFmtId="0" fontId="4" fillId="68" borderId="32" xfId="0" applyFont="1" applyFill="1" applyBorder="1" applyAlignment="1" applyProtection="1">
      <alignment vertical="center" wrapText="1"/>
      <protection hidden="1"/>
    </xf>
    <xf numFmtId="0" fontId="15" fillId="45" borderId="34" xfId="0" applyFont="1" applyFill="1" applyBorder="1" applyAlignment="1">
      <alignment vertical="center"/>
    </xf>
    <xf numFmtId="0" fontId="15" fillId="45" borderId="26" xfId="0" applyFont="1" applyFill="1" applyBorder="1" applyAlignment="1">
      <alignment horizontal="center" vertical="center"/>
    </xf>
    <xf numFmtId="0" fontId="15" fillId="45" borderId="26" xfId="0" applyFont="1" applyFill="1" applyBorder="1" applyAlignment="1">
      <alignment horizontal="left" vertical="center"/>
    </xf>
    <xf numFmtId="0" fontId="15" fillId="0" borderId="0" xfId="0" applyFont="1" applyAlignment="1">
      <alignment vertical="center"/>
    </xf>
    <xf numFmtId="0" fontId="45"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xf>
    <xf numFmtId="0" fontId="0" fillId="0" borderId="61" xfId="0" applyBorder="1" applyAlignment="1" applyProtection="1">
      <alignment vertical="center" wrapText="1"/>
      <protection locked="0" hidden="1"/>
    </xf>
    <xf numFmtId="0" fontId="0" fillId="0" borderId="69" xfId="0" applyBorder="1" applyAlignment="1" applyProtection="1">
      <alignment wrapText="1"/>
      <protection locked="0"/>
    </xf>
    <xf numFmtId="0" fontId="75" fillId="0" borderId="0" xfId="0" applyFont="1" applyAlignment="1">
      <alignment vertical="top" wrapText="1"/>
    </xf>
    <xf numFmtId="0" fontId="43" fillId="0" borderId="0" xfId="0" applyFont="1" applyAlignment="1">
      <alignment vertical="top" wrapText="1"/>
    </xf>
    <xf numFmtId="0" fontId="81" fillId="0" borderId="0" xfId="0" applyFont="1" applyAlignment="1">
      <alignment vertical="top" wrapText="1"/>
    </xf>
    <xf numFmtId="0" fontId="89" fillId="0" borderId="0" xfId="0" applyFont="1" applyAlignment="1">
      <alignment vertical="top" wrapText="1"/>
    </xf>
    <xf numFmtId="0" fontId="79" fillId="0" borderId="0" xfId="0" applyFont="1" applyAlignment="1">
      <alignment vertical="top" wrapText="1"/>
    </xf>
    <xf numFmtId="0" fontId="43" fillId="0" borderId="0" xfId="510" applyFont="1" applyAlignment="1">
      <alignment horizontal="left" vertical="top" wrapText="1"/>
    </xf>
    <xf numFmtId="0" fontId="84" fillId="0" borderId="0" xfId="0" applyFont="1" applyAlignment="1">
      <alignment vertical="top" wrapText="1"/>
    </xf>
    <xf numFmtId="0" fontId="86" fillId="0" borderId="0" xfId="0" applyFont="1" applyAlignment="1">
      <alignment vertical="top" wrapText="1"/>
    </xf>
    <xf numFmtId="0" fontId="80" fillId="0" borderId="0" xfId="0" applyFont="1" applyAlignment="1">
      <alignment vertical="top" wrapText="1"/>
    </xf>
    <xf numFmtId="0" fontId="84" fillId="47" borderId="0" xfId="0" applyFont="1" applyFill="1" applyAlignment="1">
      <alignment vertical="top" wrapText="1"/>
    </xf>
    <xf numFmtId="0" fontId="45" fillId="0" borderId="32" xfId="0" applyFont="1" applyBorder="1" applyAlignment="1" applyProtection="1">
      <alignment vertical="center" wrapText="1"/>
      <protection hidden="1"/>
    </xf>
    <xf numFmtId="0" fontId="72" fillId="0" borderId="70" xfId="0" applyFont="1" applyBorder="1" applyAlignment="1">
      <alignment vertical="top" wrapText="1"/>
    </xf>
    <xf numFmtId="0" fontId="72" fillId="0" borderId="70" xfId="0" applyFont="1" applyBorder="1" applyAlignment="1">
      <alignment horizontal="left" vertical="top" wrapText="1"/>
    </xf>
    <xf numFmtId="0" fontId="87" fillId="0" borderId="0" xfId="0" applyFont="1" applyAlignment="1">
      <alignment vertical="top" wrapText="1"/>
    </xf>
    <xf numFmtId="0" fontId="93" fillId="0" borderId="0" xfId="0" applyFont="1" applyAlignment="1">
      <alignment vertical="top" wrapText="1"/>
    </xf>
    <xf numFmtId="0" fontId="92" fillId="0" borderId="0" xfId="0" applyFont="1" applyAlignment="1">
      <alignment vertical="top" wrapText="1"/>
    </xf>
    <xf numFmtId="0" fontId="94" fillId="0" borderId="0" xfId="0" applyFont="1" applyAlignment="1">
      <alignment vertical="top" wrapText="1"/>
    </xf>
    <xf numFmtId="0" fontId="88" fillId="0" borderId="0" xfId="0" applyFont="1" applyAlignment="1">
      <alignment vertical="top" wrapText="1"/>
    </xf>
    <xf numFmtId="0" fontId="95" fillId="0" borderId="0" xfId="0" applyFont="1" applyAlignment="1">
      <alignment vertical="top" wrapText="1"/>
    </xf>
    <xf numFmtId="0" fontId="75" fillId="0" borderId="0" xfId="638" applyFont="1" applyAlignment="1">
      <alignment horizontal="left" vertical="top" wrapText="1"/>
    </xf>
    <xf numFmtId="0" fontId="97" fillId="0" borderId="0" xfId="0" applyFont="1" applyAlignment="1">
      <alignment vertical="top" wrapText="1"/>
    </xf>
    <xf numFmtId="0" fontId="75" fillId="0" borderId="0" xfId="0" applyFont="1"/>
    <xf numFmtId="0" fontId="72" fillId="0" borderId="0" xfId="787" applyFont="1" applyAlignment="1">
      <alignment horizontal="left" vertical="top" wrapText="1"/>
    </xf>
    <xf numFmtId="0" fontId="72" fillId="0" borderId="0" xfId="787" applyFont="1" applyAlignment="1">
      <alignment vertical="center" wrapText="1"/>
    </xf>
    <xf numFmtId="0" fontId="42" fillId="0" borderId="0" xfId="787" applyFont="1" applyAlignment="1">
      <alignment vertical="center" wrapText="1"/>
    </xf>
    <xf numFmtId="0" fontId="91" fillId="0" borderId="0" xfId="0" applyFont="1" applyAlignment="1">
      <alignment vertical="top" wrapText="1"/>
    </xf>
    <xf numFmtId="0" fontId="87" fillId="69" borderId="0" xfId="0" applyFont="1" applyFill="1" applyAlignment="1">
      <alignment vertical="top" wrapText="1"/>
    </xf>
    <xf numFmtId="0" fontId="75" fillId="0" borderId="18" xfId="0" applyFont="1" applyBorder="1" applyAlignment="1">
      <alignment vertical="center" wrapText="1"/>
    </xf>
    <xf numFmtId="0" fontId="75" fillId="0" borderId="0" xfId="0" applyFont="1" applyAlignment="1" applyProtection="1">
      <alignment wrapText="1"/>
      <protection hidden="1"/>
    </xf>
    <xf numFmtId="0" fontId="43" fillId="0" borderId="0" xfId="0" applyFont="1" applyAlignment="1">
      <alignment wrapText="1"/>
    </xf>
    <xf numFmtId="0" fontId="45" fillId="0" borderId="0" xfId="0" quotePrefix="1" applyFont="1" applyAlignment="1" applyProtection="1">
      <alignment wrapText="1"/>
      <protection hidden="1"/>
    </xf>
    <xf numFmtId="0" fontId="43" fillId="0" borderId="0" xfId="787" applyFont="1" applyAlignment="1">
      <alignment horizontal="left" vertical="top" wrapText="1"/>
    </xf>
    <xf numFmtId="0" fontId="43" fillId="0" borderId="0" xfId="787" applyFont="1" applyAlignment="1">
      <alignment vertical="top" wrapText="1"/>
    </xf>
    <xf numFmtId="0" fontId="87" fillId="0" borderId="0" xfId="787" applyFont="1" applyAlignment="1">
      <alignment horizontal="left" vertical="top" wrapText="1"/>
    </xf>
    <xf numFmtId="0" fontId="75" fillId="0" borderId="0" xfId="787" applyFont="1" applyAlignment="1">
      <alignment horizontal="left" vertical="top" wrapText="1"/>
    </xf>
    <xf numFmtId="0" fontId="75" fillId="0" borderId="0" xfId="787" applyFont="1" applyAlignment="1">
      <alignment vertical="center" wrapText="1"/>
    </xf>
    <xf numFmtId="0" fontId="45" fillId="47" borderId="0" xfId="0" applyFont="1" applyFill="1" applyAlignment="1">
      <alignment horizontal="left" vertical="top" wrapText="1"/>
    </xf>
    <xf numFmtId="0" fontId="45" fillId="47" borderId="0" xfId="0" applyFont="1" applyFill="1" applyAlignment="1">
      <alignment vertical="top" wrapText="1"/>
    </xf>
    <xf numFmtId="0" fontId="45" fillId="47" borderId="0" xfId="0" applyFont="1" applyFill="1" applyAlignment="1">
      <alignment horizontal="left" vertical="top"/>
    </xf>
    <xf numFmtId="0" fontId="5" fillId="47" borderId="0" xfId="0" applyFont="1" applyFill="1" applyAlignment="1">
      <alignment horizontal="left" vertical="top" wrapText="1"/>
    </xf>
    <xf numFmtId="0" fontId="84" fillId="47" borderId="0" xfId="0" applyFont="1" applyFill="1" applyAlignment="1">
      <alignment horizontal="left" vertical="top" wrapText="1"/>
    </xf>
    <xf numFmtId="0" fontId="5" fillId="47" borderId="0" xfId="506" applyFont="1" applyFill="1" applyAlignment="1">
      <alignment horizontal="left" vertical="top" wrapText="1"/>
    </xf>
    <xf numFmtId="0" fontId="0" fillId="47" borderId="0" xfId="0" applyFill="1" applyAlignment="1">
      <alignment horizontal="left" vertical="top" wrapText="1"/>
    </xf>
    <xf numFmtId="0" fontId="12" fillId="45" borderId="63" xfId="0" applyFont="1" applyFill="1" applyBorder="1" applyAlignment="1">
      <alignment vertical="center" wrapText="1"/>
    </xf>
    <xf numFmtId="0" fontId="11" fillId="45" borderId="62"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66" fontId="23" fillId="0" borderId="51" xfId="574" applyNumberFormat="1" applyFont="1" applyBorder="1" applyAlignment="1">
      <alignment horizontal="center" vertical="top" wrapText="1"/>
    </xf>
    <xf numFmtId="0" fontId="23" fillId="45" borderId="18" xfId="574" applyFont="1" applyFill="1" applyBorder="1" applyAlignment="1">
      <alignment vertical="top" wrapText="1"/>
    </xf>
    <xf numFmtId="0" fontId="45" fillId="0" borderId="0" xfId="0" applyFont="1" applyAlignment="1">
      <alignment wrapText="1"/>
    </xf>
    <xf numFmtId="0" fontId="89" fillId="0" borderId="0" xfId="506" applyFont="1" applyAlignment="1">
      <alignment horizontal="left" vertical="top" wrapText="1"/>
    </xf>
    <xf numFmtId="0" fontId="98" fillId="0" borderId="0" xfId="0" applyFont="1" applyAlignment="1">
      <alignment vertical="top" wrapText="1"/>
    </xf>
    <xf numFmtId="0" fontId="45" fillId="0" borderId="0" xfId="0" applyFont="1" applyAlignment="1" applyProtection="1">
      <alignment vertical="top" wrapText="1"/>
      <protection hidden="1"/>
    </xf>
    <xf numFmtId="0" fontId="23" fillId="0" borderId="51" xfId="574" quotePrefix="1" applyFont="1" applyBorder="1" applyAlignment="1">
      <alignment horizontal="center" vertical="top" wrapText="1"/>
    </xf>
    <xf numFmtId="0" fontId="11" fillId="45" borderId="30" xfId="0" applyFont="1" applyFill="1" applyBorder="1" applyAlignment="1">
      <alignment vertical="center"/>
    </xf>
    <xf numFmtId="0" fontId="15" fillId="70" borderId="20" xfId="788" applyFont="1" applyFill="1" applyBorder="1" applyAlignment="1">
      <alignment horizontal="left" vertical="center" wrapText="1"/>
    </xf>
    <xf numFmtId="0" fontId="15" fillId="70" borderId="27" xfId="788" applyFont="1" applyFill="1" applyBorder="1" applyAlignment="1">
      <alignment horizontal="left" vertical="center" wrapText="1"/>
    </xf>
    <xf numFmtId="0" fontId="14" fillId="45" borderId="63" xfId="521" applyFont="1" applyFill="1" applyBorder="1" applyAlignment="1" applyProtection="1">
      <alignment horizontal="right" vertical="center"/>
      <protection hidden="1"/>
    </xf>
    <xf numFmtId="0" fontId="14" fillId="45" borderId="20" xfId="0" quotePrefix="1" applyFont="1" applyFill="1" applyBorder="1" applyAlignment="1" applyProtection="1">
      <alignment horizontal="right" vertical="center"/>
      <protection hidden="1"/>
    </xf>
    <xf numFmtId="0" fontId="0" fillId="46" borderId="18" xfId="0" quotePrefix="1" applyFill="1" applyBorder="1"/>
    <xf numFmtId="0" fontId="7" fillId="0" borderId="18" xfId="521" applyBorder="1"/>
    <xf numFmtId="0" fontId="0" fillId="0" borderId="18" xfId="0" applyBorder="1" applyAlignment="1">
      <alignment vertical="center"/>
    </xf>
    <xf numFmtId="0" fontId="7" fillId="0" borderId="46" xfId="521" applyBorder="1" applyAlignment="1" applyProtection="1">
      <alignment horizontal="left" vertical="center" wrapText="1"/>
      <protection locked="0" hidden="1"/>
    </xf>
    <xf numFmtId="0" fontId="7" fillId="0" borderId="18" xfId="521" applyBorder="1" applyAlignment="1" applyProtection="1">
      <alignment horizontal="left" vertical="center" wrapText="1"/>
      <protection locked="0" hidden="1"/>
    </xf>
    <xf numFmtId="0" fontId="7" fillId="0" borderId="61"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5" fillId="45" borderId="0" xfId="0" quotePrefix="1" applyNumberFormat="1" applyFont="1" applyFill="1" applyAlignment="1" applyProtection="1">
      <alignment horizontal="left" vertical="center" wrapText="1"/>
      <protection hidden="1"/>
    </xf>
    <xf numFmtId="0" fontId="72" fillId="0" borderId="0" xfId="0" applyFont="1" applyAlignment="1">
      <alignment vertical="top" wrapText="1"/>
    </xf>
    <xf numFmtId="0" fontId="72" fillId="0" borderId="0" xfId="0" applyFont="1" applyAlignment="1">
      <alignment horizontal="left" vertical="top" wrapText="1"/>
    </xf>
    <xf numFmtId="0" fontId="0" fillId="71" borderId="0" xfId="0" applyFill="1" applyAlignment="1" applyProtection="1">
      <alignment wrapText="1"/>
      <protection hidden="1"/>
    </xf>
    <xf numFmtId="0" fontId="0" fillId="71" borderId="0" xfId="0" applyFill="1" applyAlignment="1" applyProtection="1">
      <alignment horizontal="center" vertical="center" wrapText="1"/>
      <protection hidden="1"/>
    </xf>
    <xf numFmtId="0" fontId="0" fillId="71" borderId="0" xfId="0" applyFill="1" applyAlignment="1" applyProtection="1">
      <alignment wrapText="1"/>
      <protection locked="0"/>
    </xf>
    <xf numFmtId="0" fontId="0" fillId="71" borderId="0" xfId="0" applyFill="1" applyAlignment="1">
      <alignment wrapText="1"/>
    </xf>
    <xf numFmtId="0" fontId="99" fillId="0" borderId="18" xfId="788" applyBorder="1" applyAlignment="1" applyProtection="1">
      <alignment vertical="center" wrapText="1"/>
      <protection hidden="1"/>
    </xf>
    <xf numFmtId="0" fontId="99" fillId="0" borderId="18" xfId="788" quotePrefix="1" applyBorder="1" applyAlignment="1" applyProtection="1">
      <alignment vertical="center" wrapText="1"/>
      <protection hidden="1"/>
    </xf>
    <xf numFmtId="0" fontId="99" fillId="0" borderId="18" xfId="788" applyBorder="1" applyAlignment="1" applyProtection="1">
      <alignment vertical="center" wrapText="1"/>
      <protection locked="0"/>
    </xf>
    <xf numFmtId="0" fontId="99" fillId="0" borderId="0" xfId="788" applyAlignment="1" applyProtection="1">
      <alignment vertical="center"/>
      <protection locked="0"/>
    </xf>
    <xf numFmtId="0" fontId="99" fillId="0" borderId="18" xfId="788" applyBorder="1" applyAlignment="1" applyProtection="1">
      <alignment vertical="center"/>
      <protection locked="0"/>
    </xf>
    <xf numFmtId="0" fontId="99" fillId="0" borderId="18" xfId="788" applyBorder="1" applyProtection="1">
      <protection locked="0"/>
    </xf>
    <xf numFmtId="1" fontId="0" fillId="19" borderId="0" xfId="0" applyNumberFormat="1" applyFill="1" applyProtection="1">
      <protection hidden="1"/>
    </xf>
    <xf numFmtId="0" fontId="77" fillId="0" borderId="0" xfId="789" applyAlignment="1" applyProtection="1">
      <alignment wrapText="1"/>
      <protection hidden="1"/>
    </xf>
    <xf numFmtId="0" fontId="12" fillId="0" borderId="45" xfId="789" applyFont="1" applyBorder="1" applyAlignment="1" applyProtection="1">
      <alignment vertical="center" wrapText="1"/>
      <protection hidden="1"/>
    </xf>
    <xf numFmtId="0" fontId="11" fillId="45" borderId="26" xfId="789" applyFont="1" applyFill="1" applyBorder="1" applyAlignment="1" applyProtection="1">
      <alignment vertical="center" wrapText="1"/>
      <protection hidden="1"/>
    </xf>
    <xf numFmtId="0" fontId="11" fillId="45" borderId="62" xfId="789" applyFont="1" applyFill="1" applyBorder="1" applyAlignment="1" applyProtection="1">
      <alignment vertical="center" wrapText="1"/>
      <protection hidden="1"/>
    </xf>
    <xf numFmtId="0" fontId="11" fillId="45" borderId="0" xfId="789" applyFont="1" applyFill="1" applyAlignment="1" applyProtection="1">
      <alignment vertical="center" wrapText="1"/>
      <protection hidden="1"/>
    </xf>
    <xf numFmtId="0" fontId="38" fillId="45" borderId="34" xfId="789" applyFont="1" applyFill="1" applyBorder="1" applyAlignment="1" applyProtection="1">
      <alignment horizontal="center" vertical="center" wrapText="1"/>
      <protection hidden="1"/>
    </xf>
    <xf numFmtId="0" fontId="38" fillId="45" borderId="0" xfId="789" applyFont="1" applyFill="1" applyAlignment="1" applyProtection="1">
      <alignment horizontal="center" vertical="center" wrapText="1"/>
      <protection hidden="1"/>
    </xf>
    <xf numFmtId="0" fontId="39" fillId="45" borderId="0" xfId="789" applyFont="1" applyFill="1" applyAlignment="1" applyProtection="1">
      <alignment horizontal="center" vertical="center" wrapText="1"/>
      <protection hidden="1"/>
    </xf>
    <xf numFmtId="0" fontId="14" fillId="0" borderId="72" xfId="789" applyFont="1" applyBorder="1" applyAlignment="1" applyProtection="1">
      <alignment horizontal="center" vertical="center" wrapText="1"/>
      <protection hidden="1"/>
    </xf>
    <xf numFmtId="0" fontId="14" fillId="45" borderId="0" xfId="789" applyFont="1" applyFill="1" applyAlignment="1" applyProtection="1">
      <alignment horizontal="center" vertical="center" wrapText="1"/>
      <protection hidden="1"/>
    </xf>
    <xf numFmtId="0" fontId="11" fillId="0" borderId="0" xfId="789" applyFont="1" applyAlignment="1" applyProtection="1">
      <alignment horizontal="center" vertical="center" wrapText="1"/>
      <protection hidden="1"/>
    </xf>
    <xf numFmtId="0" fontId="77" fillId="0" borderId="0" xfId="789" applyAlignment="1" applyProtection="1">
      <alignment horizontal="center" vertical="center" wrapText="1"/>
      <protection hidden="1"/>
    </xf>
    <xf numFmtId="0" fontId="77" fillId="0" borderId="46" xfId="789" applyBorder="1" applyAlignment="1" applyProtection="1">
      <alignment horizontal="left" vertical="center" wrapText="1"/>
      <protection locked="0" hidden="1"/>
    </xf>
    <xf numFmtId="0" fontId="77" fillId="45" borderId="63" xfId="789" applyFill="1" applyBorder="1" applyAlignment="1" applyProtection="1">
      <alignment horizontal="left" vertical="center" wrapText="1"/>
      <protection locked="0" hidden="1"/>
    </xf>
    <xf numFmtId="0" fontId="77" fillId="0" borderId="18" xfId="789" applyBorder="1" applyAlignment="1" applyProtection="1">
      <alignment wrapText="1"/>
      <protection locked="0"/>
    </xf>
    <xf numFmtId="0" fontId="77" fillId="45" borderId="18" xfId="789" applyFill="1" applyBorder="1" applyAlignment="1" applyProtection="1">
      <alignment horizontal="left" vertical="center" wrapText="1"/>
      <protection locked="0"/>
    </xf>
    <xf numFmtId="0" fontId="24" fillId="0" borderId="0" xfId="789" applyFont="1" applyAlignment="1" applyProtection="1">
      <alignment vertical="center" wrapText="1"/>
      <protection locked="0"/>
    </xf>
    <xf numFmtId="0" fontId="77" fillId="0" borderId="0" xfId="789" applyAlignment="1" applyProtection="1">
      <alignment wrapText="1"/>
      <protection locked="0"/>
    </xf>
    <xf numFmtId="0" fontId="77" fillId="0" borderId="46" xfId="789" applyBorder="1" applyAlignment="1" applyProtection="1">
      <alignment wrapText="1"/>
      <protection locked="0"/>
    </xf>
    <xf numFmtId="0" fontId="77" fillId="0" borderId="73" xfId="789" applyBorder="1" applyAlignment="1" applyProtection="1">
      <alignment horizontal="left" vertical="center" wrapText="1"/>
      <protection locked="0" hidden="1"/>
    </xf>
    <xf numFmtId="0" fontId="77" fillId="45" borderId="74" xfId="789" applyFill="1" applyBorder="1" applyAlignment="1" applyProtection="1">
      <alignment horizontal="left" vertical="center" wrapText="1"/>
      <protection locked="0" hidden="1"/>
    </xf>
    <xf numFmtId="0" fontId="77" fillId="0" borderId="73" xfId="789" applyBorder="1" applyAlignment="1" applyProtection="1">
      <alignment wrapText="1"/>
      <protection locked="0"/>
    </xf>
    <xf numFmtId="0" fontId="77" fillId="0" borderId="0" xfId="789" applyAlignment="1">
      <alignment wrapText="1"/>
    </xf>
    <xf numFmtId="0" fontId="45" fillId="0" borderId="0" xfId="789" applyFont="1" applyAlignment="1">
      <alignment vertical="top" wrapText="1"/>
    </xf>
    <xf numFmtId="0" fontId="45" fillId="47" borderId="18" xfId="789" applyFont="1" applyFill="1" applyBorder="1" applyAlignment="1">
      <alignment vertical="center" wrapText="1"/>
    </xf>
    <xf numFmtId="0" fontId="45" fillId="0" borderId="0" xfId="506" applyFont="1" applyAlignment="1">
      <alignment horizontal="left" vertical="top" wrapText="1"/>
    </xf>
    <xf numFmtId="0" fontId="77" fillId="0" borderId="0" xfId="789" applyAlignment="1">
      <alignment vertical="top"/>
    </xf>
    <xf numFmtId="0" fontId="45" fillId="47" borderId="18" xfId="506" applyFont="1" applyFill="1" applyBorder="1" applyAlignment="1">
      <alignment vertical="top" wrapText="1"/>
    </xf>
    <xf numFmtId="0" fontId="45" fillId="0" borderId="0" xfId="789" applyFont="1" applyAlignment="1">
      <alignment vertical="top"/>
    </xf>
    <xf numFmtId="0" fontId="45" fillId="0" borderId="0" xfId="506" applyFont="1" applyAlignment="1">
      <alignment vertical="top" wrapText="1"/>
    </xf>
    <xf numFmtId="0" fontId="7" fillId="0" borderId="73" xfId="521" applyBorder="1" applyAlignment="1" applyProtection="1">
      <alignment horizontal="left" vertical="center" wrapText="1"/>
      <protection locked="0" hidden="1"/>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2" fillId="0" borderId="0" xfId="789" applyFont="1" applyAlignment="1" applyProtection="1">
      <alignment vertical="top" wrapText="1"/>
      <protection hidden="1"/>
    </xf>
    <xf numFmtId="0" fontId="7" fillId="0" borderId="75" xfId="521" applyBorder="1" applyAlignment="1" applyProtection="1">
      <alignment horizontal="left" vertical="center" wrapText="1"/>
      <protection locked="0" hidden="1"/>
    </xf>
    <xf numFmtId="0" fontId="77" fillId="0" borderId="75" xfId="789" applyBorder="1" applyAlignment="1" applyProtection="1">
      <alignment horizontal="left" vertical="center" wrapText="1"/>
      <protection locked="0" hidden="1"/>
    </xf>
    <xf numFmtId="0" fontId="77" fillId="45" borderId="19" xfId="789" applyFill="1" applyBorder="1" applyAlignment="1" applyProtection="1">
      <alignment horizontal="left" vertical="center" wrapText="1"/>
      <protection locked="0" hidden="1"/>
    </xf>
    <xf numFmtId="0" fontId="77" fillId="0" borderId="51" xfId="789" applyBorder="1" applyAlignment="1" applyProtection="1">
      <alignment wrapText="1"/>
      <protection locked="0"/>
    </xf>
    <xf numFmtId="0" fontId="14" fillId="0" borderId="76" xfId="789" applyFont="1" applyBorder="1" applyAlignment="1" applyProtection="1">
      <alignment horizontal="center" vertical="center" wrapText="1"/>
      <protection hidden="1"/>
    </xf>
    <xf numFmtId="0" fontId="14" fillId="0" borderId="77" xfId="789" applyFont="1" applyBorder="1" applyAlignment="1" applyProtection="1">
      <alignment horizontal="center" vertical="center" wrapText="1"/>
      <protection hidden="1"/>
    </xf>
    <xf numFmtId="0" fontId="14" fillId="0" borderId="78" xfId="789" applyFont="1" applyBorder="1" applyAlignment="1" applyProtection="1">
      <alignment horizontal="center" vertical="center" wrapText="1"/>
      <protection hidden="1"/>
    </xf>
    <xf numFmtId="0" fontId="0" fillId="45" borderId="0" xfId="0" quotePrefix="1" applyFill="1"/>
    <xf numFmtId="0" fontId="101" fillId="48" borderId="0" xfId="0" applyFont="1" applyFill="1"/>
    <xf numFmtId="0" fontId="0" fillId="48" borderId="0" xfId="0" applyFill="1"/>
    <xf numFmtId="0" fontId="0" fillId="45" borderId="79" xfId="0" applyFill="1" applyBorder="1" applyAlignment="1" applyProtection="1">
      <alignment horizontal="left" vertical="center" wrapText="1"/>
      <protection locked="0"/>
    </xf>
    <xf numFmtId="0" fontId="15" fillId="0" borderId="20" xfId="788" applyFont="1" applyBorder="1" applyAlignment="1" applyProtection="1">
      <alignment horizontal="left" vertical="center" wrapText="1"/>
      <protection locked="0"/>
    </xf>
    <xf numFmtId="0" fontId="84" fillId="0" borderId="0" xfId="0" applyFont="1" applyAlignment="1">
      <alignment vertical="top"/>
    </xf>
    <xf numFmtId="0" fontId="103" fillId="0" borderId="0" xfId="0" applyFont="1" applyAlignment="1">
      <alignment vertical="top" wrapText="1"/>
    </xf>
    <xf numFmtId="0" fontId="104" fillId="0" borderId="0" xfId="0" applyFont="1" applyAlignment="1">
      <alignment vertical="top" wrapText="1"/>
    </xf>
    <xf numFmtId="0" fontId="105" fillId="0" borderId="0" xfId="789" applyFont="1" applyAlignment="1">
      <alignment vertical="top" wrapText="1"/>
    </xf>
    <xf numFmtId="0" fontId="96" fillId="0" borderId="0" xfId="0" applyFont="1" applyAlignment="1">
      <alignment wrapText="1"/>
    </xf>
    <xf numFmtId="0" fontId="106" fillId="0" borderId="18" xfId="788" applyFont="1" applyBorder="1" applyAlignment="1" applyProtection="1">
      <alignment vertical="center" wrapText="1"/>
      <protection hidden="1"/>
    </xf>
    <xf numFmtId="0" fontId="107" fillId="0" borderId="18" xfId="788" applyFont="1" applyBorder="1" applyAlignment="1" applyProtection="1">
      <alignment vertical="center" wrapText="1"/>
      <protection locked="0"/>
    </xf>
    <xf numFmtId="0" fontId="90" fillId="0" borderId="0" xfId="0" applyFont="1" applyAlignment="1">
      <alignment vertical="top" wrapText="1"/>
    </xf>
    <xf numFmtId="0" fontId="108" fillId="0" borderId="0" xfId="0" applyFont="1"/>
    <xf numFmtId="0" fontId="42" fillId="0" borderId="0" xfId="787" applyFont="1" applyAlignment="1">
      <alignment horizontal="left" vertical="top" wrapText="1"/>
    </xf>
    <xf numFmtId="0" fontId="96" fillId="0" borderId="0" xfId="789" applyFont="1" applyAlignment="1">
      <alignment vertical="top" wrapText="1"/>
    </xf>
    <xf numFmtId="0" fontId="14" fillId="45" borderId="63" xfId="0" applyFont="1" applyFill="1" applyBorder="1" applyAlignment="1" applyProtection="1">
      <alignment horizontal="right" vertical="center" wrapText="1"/>
      <protection hidden="1"/>
    </xf>
    <xf numFmtId="0" fontId="44" fillId="0" borderId="0" xfId="0" applyFont="1" applyAlignment="1" applyProtection="1">
      <alignment horizontal="right" wrapText="1"/>
      <protection hidden="1"/>
    </xf>
    <xf numFmtId="165" fontId="23" fillId="0" borderId="52" xfId="574" quotePrefix="1" applyNumberFormat="1" applyFont="1" applyBorder="1" applyAlignment="1">
      <alignment horizontal="center" vertical="top" wrapText="1"/>
    </xf>
    <xf numFmtId="0" fontId="23" fillId="0" borderId="18" xfId="574" applyFont="1" applyBorder="1" applyAlignment="1">
      <alignment vertical="top" wrapText="1"/>
    </xf>
    <xf numFmtId="0" fontId="15" fillId="0" borderId="20" xfId="0" applyFont="1" applyBorder="1" applyAlignment="1" applyProtection="1">
      <alignment vertical="center" wrapText="1"/>
      <protection hidden="1"/>
    </xf>
    <xf numFmtId="0" fontId="109" fillId="0" borderId="27" xfId="0" applyFont="1" applyBorder="1" applyAlignment="1">
      <alignment horizontal="right" vertical="center" wrapText="1"/>
    </xf>
    <xf numFmtId="49" fontId="15" fillId="45" borderId="33" xfId="0" applyNumberFormat="1" applyFont="1" applyFill="1" applyBorder="1" applyAlignment="1" applyProtection="1">
      <alignment horizontal="left" vertical="center" wrapText="1"/>
      <protection locked="0"/>
    </xf>
    <xf numFmtId="0" fontId="14" fillId="45" borderId="0" xfId="0" applyFont="1" applyFill="1" applyAlignment="1" applyProtection="1">
      <alignment horizontal="center" vertical="center" wrapText="1"/>
      <protection hidden="1"/>
    </xf>
    <xf numFmtId="0" fontId="14" fillId="45" borderId="27" xfId="0" applyFont="1" applyFill="1" applyBorder="1" applyAlignment="1" applyProtection="1">
      <alignment horizontal="right" vertical="center"/>
      <protection hidden="1"/>
    </xf>
    <xf numFmtId="0" fontId="14" fillId="45" borderId="25" xfId="0" applyFont="1" applyFill="1" applyBorder="1" applyAlignment="1" applyProtection="1">
      <alignment horizontal="center" wrapText="1"/>
      <protection hidden="1"/>
    </xf>
    <xf numFmtId="0" fontId="15" fillId="45" borderId="11" xfId="0" applyFont="1" applyFill="1" applyBorder="1" applyAlignment="1">
      <alignment horizontal="center" vertical="center"/>
    </xf>
    <xf numFmtId="0" fontId="7" fillId="0" borderId="80" xfId="521" applyBorder="1"/>
    <xf numFmtId="0" fontId="0" fillId="0" borderId="80" xfId="0" applyBorder="1" applyAlignment="1">
      <alignment vertical="center"/>
    </xf>
    <xf numFmtId="0" fontId="12" fillId="45" borderId="37" xfId="0" applyFont="1" applyFill="1" applyBorder="1" applyAlignment="1">
      <alignment horizontal="center" vertical="center" wrapText="1"/>
    </xf>
    <xf numFmtId="0" fontId="0" fillId="0" borderId="15" xfId="0" applyBorder="1"/>
    <xf numFmtId="0" fontId="0" fillId="0" borderId="37" xfId="0" applyBorder="1"/>
    <xf numFmtId="0" fontId="9" fillId="45" borderId="0" xfId="0" applyFont="1" applyFill="1" applyAlignment="1">
      <alignment horizontal="center" vertical="center"/>
    </xf>
    <xf numFmtId="0" fontId="0" fillId="0" borderId="0" xfId="0"/>
    <xf numFmtId="165" fontId="0" fillId="0" borderId="0" xfId="0" applyNumberFormat="1"/>
    <xf numFmtId="0" fontId="23" fillId="0" borderId="53" xfId="0" applyFont="1" applyBorder="1" applyAlignment="1">
      <alignment horizontal="center"/>
    </xf>
    <xf numFmtId="0" fontId="0" fillId="0" borderId="53" xfId="0" applyBorder="1"/>
    <xf numFmtId="0" fontId="23" fillId="45" borderId="55" xfId="0" applyFont="1" applyFill="1" applyBorder="1" applyAlignment="1">
      <alignment horizontal="left" vertical="center" wrapText="1"/>
    </xf>
    <xf numFmtId="0" fontId="0" fillId="0" borderId="55" xfId="0" applyBorder="1"/>
    <xf numFmtId="0" fontId="0" fillId="45" borderId="81" xfId="0" applyFill="1" applyBorder="1" applyAlignment="1">
      <alignment horizontal="center" vertical="center"/>
    </xf>
    <xf numFmtId="0" fontId="0" fillId="0" borderId="13" xfId="0" applyBorder="1"/>
    <xf numFmtId="0" fontId="0" fillId="0" borderId="14" xfId="0" applyBorder="1"/>
    <xf numFmtId="0" fontId="0" fillId="45" borderId="17" xfId="0" applyFill="1" applyBorder="1" applyAlignment="1">
      <alignment horizontal="center" vertical="center"/>
    </xf>
    <xf numFmtId="0" fontId="0" fillId="0" borderId="16" xfId="0" applyBorder="1"/>
    <xf numFmtId="0" fontId="0" fillId="0" borderId="17" xfId="0" applyBorder="1"/>
    <xf numFmtId="0" fontId="0" fillId="45" borderId="0" xfId="0" applyFill="1" applyAlignment="1" applyProtection="1">
      <alignment horizontal="center" vertical="center"/>
      <protection hidden="1"/>
    </xf>
    <xf numFmtId="0" fontId="0" fillId="0" borderId="0" xfId="0" applyProtection="1">
      <protection hidden="1"/>
    </xf>
    <xf numFmtId="0" fontId="9" fillId="45" borderId="26" xfId="0" applyFont="1" applyFill="1" applyBorder="1" applyAlignment="1" applyProtection="1">
      <alignment horizontal="left" vertical="center" wrapText="1"/>
      <protection hidden="1"/>
    </xf>
    <xf numFmtId="0" fontId="0" fillId="0" borderId="26" xfId="0" applyBorder="1" applyProtection="1">
      <protection hidden="1"/>
    </xf>
    <xf numFmtId="0" fontId="76" fillId="45" borderId="56" xfId="0" applyFont="1" applyFill="1" applyBorder="1" applyAlignment="1">
      <alignment horizontal="center" vertical="center" wrapText="1"/>
    </xf>
    <xf numFmtId="0" fontId="0" fillId="0" borderId="26" xfId="0" applyBorder="1"/>
    <xf numFmtId="0" fontId="15" fillId="45" borderId="20" xfId="0" applyFont="1" applyFill="1" applyBorder="1" applyAlignment="1" applyProtection="1">
      <alignment horizontal="left" vertical="center"/>
      <protection locked="0"/>
    </xf>
    <xf numFmtId="0" fontId="0" fillId="0" borderId="33" xfId="0" applyBorder="1" applyProtection="1">
      <protection locked="0"/>
    </xf>
    <xf numFmtId="0" fontId="11" fillId="45" borderId="20" xfId="0" applyFont="1" applyFill="1" applyBorder="1" applyAlignment="1" applyProtection="1">
      <alignment horizontal="left" vertical="center" wrapText="1"/>
      <protection locked="0"/>
    </xf>
    <xf numFmtId="0" fontId="0" fillId="0" borderId="11" xfId="0" applyBorder="1" applyProtection="1">
      <protection locked="0"/>
    </xf>
    <xf numFmtId="49" fontId="99" fillId="45" borderId="20" xfId="788" applyNumberFormat="1" applyFill="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0" fillId="0" borderId="0" xfId="0" applyProtection="1">
      <protection locked="0"/>
    </xf>
    <xf numFmtId="0" fontId="14" fillId="70" borderId="20" xfId="0" applyFont="1" applyFill="1" applyBorder="1" applyAlignment="1" applyProtection="1">
      <alignment horizontal="right" vertical="center"/>
      <protection hidden="1"/>
    </xf>
    <xf numFmtId="0" fontId="0" fillId="0" borderId="27" xfId="0" applyBorder="1" applyProtection="1">
      <protection hidden="1"/>
    </xf>
    <xf numFmtId="0" fontId="14" fillId="45" borderId="25" xfId="0" applyFont="1" applyFill="1" applyBorder="1" applyAlignment="1" applyProtection="1">
      <alignment horizontal="left" wrapText="1"/>
      <protection hidden="1"/>
    </xf>
    <xf numFmtId="0" fontId="0" fillId="0" borderId="25" xfId="0" applyBorder="1" applyProtection="1">
      <protection hidden="1"/>
    </xf>
    <xf numFmtId="0" fontId="15" fillId="45" borderId="82" xfId="0" applyFont="1" applyFill="1" applyBorder="1" applyAlignment="1" applyProtection="1">
      <alignment horizontal="left" vertical="center" wrapText="1"/>
      <protection locked="0"/>
    </xf>
    <xf numFmtId="0" fontId="0" fillId="0" borderId="58" xfId="0" applyBorder="1" applyProtection="1">
      <protection locked="0"/>
    </xf>
    <xf numFmtId="0" fontId="0" fillId="0" borderId="59" xfId="0" applyBorder="1" applyProtection="1">
      <protection locked="0"/>
    </xf>
    <xf numFmtId="49" fontId="15" fillId="45" borderId="20" xfId="0" applyNumberFormat="1" applyFont="1" applyFill="1" applyBorder="1" applyAlignment="1" applyProtection="1">
      <alignment horizontal="left" vertical="center" wrapText="1"/>
      <protection locked="0"/>
    </xf>
    <xf numFmtId="0" fontId="11" fillId="45" borderId="11" xfId="0" applyFont="1" applyFill="1" applyBorder="1" applyAlignment="1">
      <alignment horizontal="left" vertical="center" wrapText="1"/>
    </xf>
    <xf numFmtId="0" fontId="0" fillId="0" borderId="11" xfId="0" applyBorder="1"/>
    <xf numFmtId="0" fontId="13" fillId="45" borderId="20" xfId="0" applyFont="1" applyFill="1" applyBorder="1" applyAlignment="1" applyProtection="1">
      <alignment horizontal="center" vertical="center" wrapText="1"/>
      <protection hidden="1"/>
    </xf>
    <xf numFmtId="0" fontId="0" fillId="0" borderId="11" xfId="0" applyBorder="1" applyProtection="1">
      <protection hidden="1"/>
    </xf>
    <xf numFmtId="0" fontId="0" fillId="0" borderId="33" xfId="0" applyBorder="1" applyProtection="1">
      <protection hidden="1"/>
    </xf>
    <xf numFmtId="0" fontId="73" fillId="0" borderId="27" xfId="788" applyFont="1" applyBorder="1" applyAlignment="1">
      <alignment horizontal="left" vertical="center" wrapText="1"/>
    </xf>
    <xf numFmtId="0" fontId="0" fillId="0" borderId="25" xfId="0" applyBorder="1"/>
    <xf numFmtId="0" fontId="0" fillId="0" borderId="57" xfId="0" applyBorder="1"/>
    <xf numFmtId="0" fontId="22" fillId="0" borderId="0" xfId="788" applyFont="1" applyAlignment="1" applyProtection="1">
      <alignment horizontal="center" vertical="center" wrapText="1"/>
      <protection hidden="1"/>
    </xf>
    <xf numFmtId="0" fontId="14" fillId="45" borderId="11" xfId="0" applyFont="1" applyFill="1" applyBorder="1" applyAlignment="1" applyProtection="1">
      <alignment horizontal="left" wrapText="1"/>
      <protection hidden="1"/>
    </xf>
    <xf numFmtId="164" fontId="14" fillId="45" borderId="27" xfId="0" applyNumberFormat="1" applyFont="1" applyFill="1" applyBorder="1" applyAlignment="1" applyProtection="1">
      <alignment horizontal="center" wrapText="1"/>
      <protection locked="0"/>
    </xf>
    <xf numFmtId="0" fontId="0" fillId="0" borderId="57" xfId="0" applyBorder="1" applyProtection="1">
      <protection locked="0"/>
    </xf>
    <xf numFmtId="0" fontId="15" fillId="0" borderId="20" xfId="788" applyFont="1" applyBorder="1" applyAlignment="1" applyProtection="1">
      <alignment horizontal="left" vertical="center" wrapText="1"/>
      <protection locked="0"/>
    </xf>
    <xf numFmtId="0" fontId="15" fillId="70" borderId="20" xfId="788" applyFont="1" applyFill="1" applyBorder="1" applyAlignment="1">
      <alignment horizontal="left" vertical="center" wrapText="1"/>
    </xf>
    <xf numFmtId="0" fontId="0" fillId="0" borderId="33" xfId="0" applyBorder="1"/>
    <xf numFmtId="0" fontId="21" fillId="0" borderId="25" xfId="788" applyFont="1" applyBorder="1" applyAlignment="1" applyProtection="1">
      <alignment horizontal="center"/>
      <protection hidden="1"/>
    </xf>
    <xf numFmtId="0" fontId="14" fillId="45" borderId="0" xfId="0" applyFont="1" applyFill="1" applyAlignment="1" applyProtection="1">
      <alignment horizontal="center" vertical="center" wrapText="1"/>
      <protection hidden="1"/>
    </xf>
    <xf numFmtId="0" fontId="14" fillId="45" borderId="25" xfId="0" applyFont="1" applyFill="1" applyBorder="1" applyAlignment="1" applyProtection="1">
      <alignment horizontal="center" vertical="top" wrapText="1"/>
      <protection hidden="1"/>
    </xf>
    <xf numFmtId="49" fontId="74" fillId="45" borderId="20" xfId="788" applyNumberFormat="1" applyFont="1" applyFill="1" applyBorder="1" applyAlignment="1" applyProtection="1">
      <alignment horizontal="left" vertical="center" wrapText="1"/>
      <protection locked="0"/>
    </xf>
    <xf numFmtId="0" fontId="0" fillId="45" borderId="81" xfId="0" applyFill="1" applyBorder="1" applyAlignment="1">
      <alignment horizontal="center" vertical="top" wrapText="1"/>
    </xf>
    <xf numFmtId="0" fontId="14" fillId="45" borderId="25" xfId="0" applyFont="1" applyFill="1" applyBorder="1" applyAlignment="1" applyProtection="1">
      <alignment horizontal="center" wrapText="1"/>
      <protection hidden="1"/>
    </xf>
    <xf numFmtId="0" fontId="17" fillId="45" borderId="0" xfId="0" applyFont="1" applyFill="1" applyAlignment="1">
      <alignment horizontal="center" wrapText="1"/>
    </xf>
    <xf numFmtId="0" fontId="99" fillId="45" borderId="20" xfId="788" applyFill="1" applyBorder="1" applyAlignment="1" applyProtection="1">
      <alignment horizontal="left" vertical="center" wrapText="1"/>
      <protection locked="0"/>
    </xf>
    <xf numFmtId="0" fontId="15" fillId="45" borderId="11" xfId="0" applyFont="1" applyFill="1" applyBorder="1" applyAlignment="1">
      <alignment horizontal="center" vertical="center"/>
    </xf>
    <xf numFmtId="0" fontId="19" fillId="0" borderId="25" xfId="788" applyFont="1" applyBorder="1" applyAlignment="1" applyProtection="1">
      <alignment horizontal="center" wrapText="1"/>
      <protection hidden="1"/>
    </xf>
    <xf numFmtId="0" fontId="17" fillId="45" borderId="37" xfId="0" applyFont="1" applyFill="1" applyBorder="1" applyAlignment="1" applyProtection="1">
      <alignment horizontal="center" vertical="center"/>
      <protection hidden="1"/>
    </xf>
    <xf numFmtId="0" fontId="0" fillId="0" borderId="53" xfId="0" applyBorder="1" applyProtection="1">
      <protection hidden="1"/>
    </xf>
    <xf numFmtId="0" fontId="15" fillId="45" borderId="20" xfId="0" applyFont="1" applyFill="1" applyBorder="1" applyAlignment="1" applyProtection="1">
      <alignment horizontal="left" vertical="center" wrapText="1"/>
      <protection locked="0"/>
    </xf>
    <xf numFmtId="49" fontId="15" fillId="45" borderId="27" xfId="0" applyNumberFormat="1" applyFont="1" applyFill="1" applyBorder="1" applyAlignment="1" applyProtection="1">
      <alignment horizontal="left" vertical="center" wrapText="1"/>
      <protection locked="0"/>
    </xf>
    <xf numFmtId="0" fontId="0" fillId="0" borderId="25" xfId="0" applyBorder="1" applyProtection="1">
      <protection locked="0"/>
    </xf>
    <xf numFmtId="0" fontId="15" fillId="0" borderId="0" xfId="0" applyFont="1" applyAlignment="1" applyProtection="1">
      <alignment horizontal="left" vertical="center"/>
      <protection locked="0"/>
    </xf>
    <xf numFmtId="0" fontId="14" fillId="45" borderId="20" xfId="0" applyFont="1" applyFill="1" applyBorder="1" applyAlignment="1" applyProtection="1">
      <alignment horizontal="right" vertical="center"/>
      <protection hidden="1"/>
    </xf>
    <xf numFmtId="0" fontId="9" fillId="45" borderId="25" xfId="0" applyFont="1" applyFill="1" applyBorder="1" applyAlignment="1" applyProtection="1">
      <alignment horizontal="center" wrapText="1"/>
      <protection hidden="1"/>
    </xf>
    <xf numFmtId="0" fontId="99" fillId="45" borderId="0" xfId="788" applyFill="1" applyAlignment="1" applyProtection="1">
      <alignment horizontal="center"/>
      <protection locked="0"/>
    </xf>
    <xf numFmtId="0" fontId="102" fillId="45" borderId="34" xfId="788" applyFont="1" applyFill="1" applyBorder="1" applyAlignment="1" applyProtection="1">
      <alignment horizontal="center" vertical="center"/>
      <protection locked="0"/>
    </xf>
    <xf numFmtId="0" fontId="11" fillId="45" borderId="57" xfId="0" quotePrefix="1" applyFont="1" applyFill="1" applyBorder="1" applyAlignment="1" applyProtection="1">
      <alignment horizontal="center" wrapText="1"/>
      <protection hidden="1"/>
    </xf>
    <xf numFmtId="0" fontId="0" fillId="0" borderId="57" xfId="0" applyBorder="1" applyProtection="1">
      <protection hidden="1"/>
    </xf>
    <xf numFmtId="0" fontId="12" fillId="0" borderId="55" xfId="0" applyFont="1" applyBorder="1" applyAlignment="1" applyProtection="1">
      <alignment horizontal="left" vertical="top" wrapText="1"/>
      <protection hidden="1"/>
    </xf>
    <xf numFmtId="0" fontId="0" fillId="0" borderId="55" xfId="0" applyBorder="1" applyProtection="1">
      <protection hidden="1"/>
    </xf>
    <xf numFmtId="0" fontId="0" fillId="0" borderId="0" xfId="0" applyAlignment="1" applyProtection="1">
      <alignment horizontal="center" wrapText="1"/>
      <protection hidden="1"/>
    </xf>
    <xf numFmtId="0" fontId="41" fillId="45" borderId="34" xfId="790" applyFont="1" applyFill="1" applyBorder="1" applyAlignment="1" applyProtection="1">
      <alignment horizontal="center" vertical="center" wrapText="1"/>
      <protection hidden="1"/>
    </xf>
    <xf numFmtId="0" fontId="12" fillId="0" borderId="71" xfId="789" applyFont="1" applyBorder="1" applyAlignment="1" applyProtection="1">
      <alignment horizontal="left" vertical="top" wrapText="1"/>
      <protection hidden="1"/>
    </xf>
    <xf numFmtId="0" fontId="0" fillId="0" borderId="71" xfId="0" applyBorder="1" applyProtection="1">
      <protection hidden="1"/>
    </xf>
    <xf numFmtId="0" fontId="11" fillId="45" borderId="30" xfId="789" applyFont="1" applyFill="1" applyBorder="1" applyAlignment="1" applyProtection="1">
      <alignment horizontal="center" wrapText="1"/>
      <protection hidden="1"/>
    </xf>
    <xf numFmtId="0" fontId="0" fillId="0" borderId="30" xfId="0" applyBorder="1" applyProtection="1">
      <protection hidden="1"/>
    </xf>
    <xf numFmtId="0" fontId="100" fillId="0" borderId="0" xfId="789" applyFont="1" applyAlignment="1" applyProtection="1">
      <alignment horizontal="left" vertical="top" wrapText="1"/>
      <protection hidden="1"/>
    </xf>
    <xf numFmtId="0" fontId="19" fillId="45" borderId="0" xfId="788" applyFont="1" applyFill="1" applyAlignment="1" applyProtection="1">
      <alignment horizontal="center" vertical="center" wrapText="1"/>
      <protection hidden="1"/>
    </xf>
    <xf numFmtId="0" fontId="30" fillId="45" borderId="12" xfId="0" applyFont="1" applyFill="1" applyBorder="1" applyAlignment="1" applyProtection="1">
      <alignment horizontal="center" vertical="center" wrapText="1"/>
      <protection hidden="1"/>
    </xf>
    <xf numFmtId="0" fontId="0" fillId="0" borderId="13" xfId="0" applyBorder="1" applyProtection="1">
      <protection hidden="1"/>
    </xf>
    <xf numFmtId="0" fontId="6" fillId="45" borderId="60" xfId="0" applyFont="1" applyFill="1" applyBorder="1" applyAlignment="1" applyProtection="1">
      <alignment horizontal="center" wrapText="1"/>
      <protection hidden="1"/>
    </xf>
    <xf numFmtId="0" fontId="0" fillId="0" borderId="60" xfId="0" applyBorder="1" applyProtection="1">
      <protection hidden="1"/>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horizontal="left" vertical="top" wrapText="1"/>
      <protection hidden="1"/>
    </xf>
  </cellXfs>
  <cellStyles count="791">
    <cellStyle name="20% - Accent1 2" xfId="6" xr:uid="{00000000-0005-0000-0000-000006000000}"/>
    <cellStyle name="20% - Accent1 2 2" xfId="596" xr:uid="{00000000-0005-0000-0000-000054020000}"/>
    <cellStyle name="20% - Accent1 2 2 2" xfId="719" xr:uid="{00000000-0005-0000-0000-0000F7020000}"/>
    <cellStyle name="20% - Accent1 2 3" xfId="672" xr:uid="{00000000-0005-0000-0000-0000C8020000}"/>
    <cellStyle name="20% - Accent1 3" xfId="766" xr:uid="{00000000-0005-0000-0000-000026030000}"/>
    <cellStyle name="20% - Accent2 2" xfId="7" xr:uid="{00000000-0005-0000-0000-000007000000}"/>
    <cellStyle name="20% - Accent2 2 2" xfId="597" xr:uid="{00000000-0005-0000-0000-000055020000}"/>
    <cellStyle name="20% - Accent2 2 2 2" xfId="720" xr:uid="{00000000-0005-0000-0000-0000F8020000}"/>
    <cellStyle name="20% - Accent2 2 3" xfId="673" xr:uid="{00000000-0005-0000-0000-0000C9020000}"/>
    <cellStyle name="20% - Accent2 3" xfId="769" xr:uid="{00000000-0005-0000-0000-000029030000}"/>
    <cellStyle name="20% - Accent3 2" xfId="8" xr:uid="{00000000-0005-0000-0000-000008000000}"/>
    <cellStyle name="20% - Accent3 2 2" xfId="598" xr:uid="{00000000-0005-0000-0000-000056020000}"/>
    <cellStyle name="20% - Accent3 2 2 2" xfId="721" xr:uid="{00000000-0005-0000-0000-0000F9020000}"/>
    <cellStyle name="20% - Accent3 2 3" xfId="674" xr:uid="{00000000-0005-0000-0000-0000CA020000}"/>
    <cellStyle name="20% - Accent3 3" xfId="772" xr:uid="{00000000-0005-0000-0000-00002C030000}"/>
    <cellStyle name="20% - Accent4 2" xfId="9" xr:uid="{00000000-0005-0000-0000-000009000000}"/>
    <cellStyle name="20% - Accent4 2 2" xfId="599" xr:uid="{00000000-0005-0000-0000-000057020000}"/>
    <cellStyle name="20% - Accent4 2 2 2" xfId="722" xr:uid="{00000000-0005-0000-0000-0000FA020000}"/>
    <cellStyle name="20% - Accent4 2 3" xfId="675" xr:uid="{00000000-0005-0000-0000-0000CB020000}"/>
    <cellStyle name="20% - Accent4 3" xfId="775" xr:uid="{00000000-0005-0000-0000-00002F030000}"/>
    <cellStyle name="20% - Accent5 2" xfId="10" xr:uid="{00000000-0005-0000-0000-00000A000000}"/>
    <cellStyle name="20% - Accent5 2 2" xfId="600" xr:uid="{00000000-0005-0000-0000-000058020000}"/>
    <cellStyle name="20% - Accent5 2 2 2" xfId="723" xr:uid="{00000000-0005-0000-0000-0000FB020000}"/>
    <cellStyle name="20% - Accent5 2 3" xfId="676" xr:uid="{00000000-0005-0000-0000-0000CC020000}"/>
    <cellStyle name="20% - Accent5 3" xfId="778" xr:uid="{00000000-0005-0000-0000-000032030000}"/>
    <cellStyle name="20% - Accent6 2" xfId="11" xr:uid="{00000000-0005-0000-0000-00000B000000}"/>
    <cellStyle name="20% - Accent6 2 2" xfId="601" xr:uid="{00000000-0005-0000-0000-000059020000}"/>
    <cellStyle name="20% - Accent6 2 2 2" xfId="724" xr:uid="{00000000-0005-0000-0000-0000FC020000}"/>
    <cellStyle name="20% - Accent6 2 3" xfId="677" xr:uid="{00000000-0005-0000-0000-0000CD020000}"/>
    <cellStyle name="20% - Accent6 3" xfId="781" xr:uid="{00000000-0005-0000-0000-000035030000}"/>
    <cellStyle name="40% - Accent1 2" xfId="12" xr:uid="{00000000-0005-0000-0000-00000C000000}"/>
    <cellStyle name="40% - Accent1 2 2" xfId="602" xr:uid="{00000000-0005-0000-0000-00005A020000}"/>
    <cellStyle name="40% - Accent1 2 2 2" xfId="725" xr:uid="{00000000-0005-0000-0000-0000FD020000}"/>
    <cellStyle name="40% - Accent1 2 3" xfId="678" xr:uid="{00000000-0005-0000-0000-0000CE020000}"/>
    <cellStyle name="40% - Accent1 3" xfId="767" xr:uid="{00000000-0005-0000-0000-000027030000}"/>
    <cellStyle name="40% - Accent2 2" xfId="13" xr:uid="{00000000-0005-0000-0000-00000D000000}"/>
    <cellStyle name="40% - Accent2 2 2" xfId="603" xr:uid="{00000000-0005-0000-0000-00005B020000}"/>
    <cellStyle name="40% - Accent2 2 2 2" xfId="726" xr:uid="{00000000-0005-0000-0000-0000FE020000}"/>
    <cellStyle name="40% - Accent2 2 3" xfId="679" xr:uid="{00000000-0005-0000-0000-0000CF020000}"/>
    <cellStyle name="40% - Accent2 3" xfId="770" xr:uid="{00000000-0005-0000-0000-00002A030000}"/>
    <cellStyle name="40% - Accent3 2" xfId="14" xr:uid="{00000000-0005-0000-0000-00000E000000}"/>
    <cellStyle name="40% - Accent3 2 2" xfId="604" xr:uid="{00000000-0005-0000-0000-00005C020000}"/>
    <cellStyle name="40% - Accent3 2 2 2" xfId="727" xr:uid="{00000000-0005-0000-0000-0000FF020000}"/>
    <cellStyle name="40% - Accent3 2 3" xfId="680" xr:uid="{00000000-0005-0000-0000-0000D0020000}"/>
    <cellStyle name="40% - Accent3 3" xfId="773" xr:uid="{00000000-0005-0000-0000-00002D030000}"/>
    <cellStyle name="40% - Accent4 2" xfId="15" xr:uid="{00000000-0005-0000-0000-00000F000000}"/>
    <cellStyle name="40% - Accent4 2 2" xfId="605" xr:uid="{00000000-0005-0000-0000-00005D020000}"/>
    <cellStyle name="40% - Accent4 2 2 2" xfId="728" xr:uid="{00000000-0005-0000-0000-000000030000}"/>
    <cellStyle name="40% - Accent4 2 3" xfId="681" xr:uid="{00000000-0005-0000-0000-0000D1020000}"/>
    <cellStyle name="40% - Accent4 3" xfId="776" xr:uid="{00000000-0005-0000-0000-000030030000}"/>
    <cellStyle name="40% - Accent5 2" xfId="16" xr:uid="{00000000-0005-0000-0000-000010000000}"/>
    <cellStyle name="40% - Accent5 2 2" xfId="606" xr:uid="{00000000-0005-0000-0000-00005E020000}"/>
    <cellStyle name="40% - Accent5 2 2 2" xfId="729" xr:uid="{00000000-0005-0000-0000-000001030000}"/>
    <cellStyle name="40% - Accent5 2 3" xfId="682" xr:uid="{00000000-0005-0000-0000-0000D2020000}"/>
    <cellStyle name="40% - Accent5 3" xfId="779" xr:uid="{00000000-0005-0000-0000-000033030000}"/>
    <cellStyle name="40% - Accent6 2" xfId="17" xr:uid="{00000000-0005-0000-0000-000011000000}"/>
    <cellStyle name="40% - Accent6 2 2" xfId="607" xr:uid="{00000000-0005-0000-0000-00005F020000}"/>
    <cellStyle name="40% - Accent6 2 2 2" xfId="730" xr:uid="{00000000-0005-0000-0000-000002030000}"/>
    <cellStyle name="40% - Accent6 2 3" xfId="683" xr:uid="{00000000-0005-0000-0000-0000D3020000}"/>
    <cellStyle name="40% - Accent6 3" xfId="782" xr:uid="{00000000-0005-0000-0000-000036030000}"/>
    <cellStyle name="60% - Accent1 2" xfId="18" xr:uid="{00000000-0005-0000-0000-000012000000}"/>
    <cellStyle name="60% - Accent1 2 2" xfId="608" xr:uid="{00000000-0005-0000-0000-000060020000}"/>
    <cellStyle name="60% - Accent1 3" xfId="768" xr:uid="{00000000-0005-0000-0000-000028030000}"/>
    <cellStyle name="60% - Accent2 2" xfId="19" xr:uid="{00000000-0005-0000-0000-000013000000}"/>
    <cellStyle name="60% - Accent2 2 2" xfId="609" xr:uid="{00000000-0005-0000-0000-000061020000}"/>
    <cellStyle name="60% - Accent2 3" xfId="771" xr:uid="{00000000-0005-0000-0000-00002B030000}"/>
    <cellStyle name="60% - Accent3 2" xfId="20" xr:uid="{00000000-0005-0000-0000-000014000000}"/>
    <cellStyle name="60% - Accent3 2 2" xfId="610" xr:uid="{00000000-0005-0000-0000-000062020000}"/>
    <cellStyle name="60% - Accent3 3" xfId="774" xr:uid="{00000000-0005-0000-0000-00002E030000}"/>
    <cellStyle name="60% - Accent4 2" xfId="21" xr:uid="{00000000-0005-0000-0000-000015000000}"/>
    <cellStyle name="60% - Accent4 2 2" xfId="611" xr:uid="{00000000-0005-0000-0000-000063020000}"/>
    <cellStyle name="60% - Accent4 3" xfId="777" xr:uid="{00000000-0005-0000-0000-000031030000}"/>
    <cellStyle name="60% - Accent5 2" xfId="22" xr:uid="{00000000-0005-0000-0000-000016000000}"/>
    <cellStyle name="60% - Accent5 2 2" xfId="612" xr:uid="{00000000-0005-0000-0000-000064020000}"/>
    <cellStyle name="60% - Accent5 3" xfId="780" xr:uid="{00000000-0005-0000-0000-000034030000}"/>
    <cellStyle name="60% - Accent6 2" xfId="23" xr:uid="{00000000-0005-0000-0000-000017000000}"/>
    <cellStyle name="60% - Accent6 2 2" xfId="613" xr:uid="{00000000-0005-0000-0000-000065020000}"/>
    <cellStyle name="60% - Accent6 3" xfId="783" xr:uid="{00000000-0005-0000-0000-000037030000}"/>
    <cellStyle name="Accent1 2" xfId="24" xr:uid="{00000000-0005-0000-0000-000018000000}"/>
    <cellStyle name="Accent1 2 2" xfId="614" xr:uid="{00000000-0005-0000-0000-000066020000}"/>
    <cellStyle name="Accent2 2" xfId="25" xr:uid="{00000000-0005-0000-0000-000019000000}"/>
    <cellStyle name="Accent2 2 2" xfId="615" xr:uid="{00000000-0005-0000-0000-000067020000}"/>
    <cellStyle name="Accent3 2" xfId="26" xr:uid="{00000000-0005-0000-0000-00001A000000}"/>
    <cellStyle name="Accent3 2 2" xfId="616" xr:uid="{00000000-0005-0000-0000-000068020000}"/>
    <cellStyle name="Accent4 2" xfId="27" xr:uid="{00000000-0005-0000-0000-00001B000000}"/>
    <cellStyle name="Accent4 2 2" xfId="617" xr:uid="{00000000-0005-0000-0000-000069020000}"/>
    <cellStyle name="Accent5 2" xfId="28" xr:uid="{00000000-0005-0000-0000-00001C000000}"/>
    <cellStyle name="Accent5 2 2" xfId="618" xr:uid="{00000000-0005-0000-0000-00006A020000}"/>
    <cellStyle name="Accent6 2" xfId="29" xr:uid="{00000000-0005-0000-0000-00001D000000}"/>
    <cellStyle name="Accent6 2 2" xfId="619" xr:uid="{00000000-0005-0000-0000-00006B020000}"/>
    <cellStyle name="Bad 2" xfId="30" xr:uid="{00000000-0005-0000-0000-00001E000000}"/>
    <cellStyle name="Bad 2 2" xfId="620" xr:uid="{00000000-0005-0000-0000-00006C020000}"/>
    <cellStyle name="Bad 3" xfId="31" xr:uid="{00000000-0005-0000-0000-00001F000000}"/>
    <cellStyle name="Bad 3 2" xfId="621" xr:uid="{00000000-0005-0000-0000-00006D020000}"/>
    <cellStyle name="Calculation 2" xfId="32" xr:uid="{00000000-0005-0000-0000-000020000000}"/>
    <cellStyle name="Calculation 2 2" xfId="622" xr:uid="{00000000-0005-0000-0000-00006E020000}"/>
    <cellStyle name="Check Cell 2" xfId="33" xr:uid="{00000000-0005-0000-0000-000021000000}"/>
    <cellStyle name="Check Cell 2 2" xfId="623" xr:uid="{00000000-0005-0000-0000-00006F020000}"/>
    <cellStyle name="Comma" xfId="4" xr:uid="{00000000-0005-0000-0000-000004000000}"/>
    <cellStyle name="Comma [0]" xfId="5" xr:uid="{00000000-0005-0000-0000-000005000000}"/>
    <cellStyle name="Comma [0] 2" xfId="34" xr:uid="{00000000-0005-0000-0000-000022000000}"/>
    <cellStyle name="Comma [0] 3" xfId="35" xr:uid="{00000000-0005-0000-0000-000023000000}"/>
    <cellStyle name="Comma [0] 4" xfId="36" xr:uid="{00000000-0005-0000-0000-000024000000}"/>
    <cellStyle name="Comma 10" xfId="37" xr:uid="{00000000-0005-0000-0000-000025000000}"/>
    <cellStyle name="Comma 100" xfId="38" xr:uid="{00000000-0005-0000-0000-000026000000}"/>
    <cellStyle name="Comma 101" xfId="39" xr:uid="{00000000-0005-0000-0000-000027000000}"/>
    <cellStyle name="Comma 102" xfId="40" xr:uid="{00000000-0005-0000-0000-000028000000}"/>
    <cellStyle name="Comma 103" xfId="41" xr:uid="{00000000-0005-0000-0000-000029000000}"/>
    <cellStyle name="Comma 104" xfId="42" xr:uid="{00000000-0005-0000-0000-00002A000000}"/>
    <cellStyle name="Comma 105" xfId="43" xr:uid="{00000000-0005-0000-0000-00002B000000}"/>
    <cellStyle name="Comma 106" xfId="44" xr:uid="{00000000-0005-0000-0000-00002C000000}"/>
    <cellStyle name="Comma 107" xfId="45" xr:uid="{00000000-0005-0000-0000-00002D000000}"/>
    <cellStyle name="Comma 108" xfId="46" xr:uid="{00000000-0005-0000-0000-00002E000000}"/>
    <cellStyle name="Comma 109" xfId="47" xr:uid="{00000000-0005-0000-0000-00002F000000}"/>
    <cellStyle name="Comma 11" xfId="48" xr:uid="{00000000-0005-0000-0000-000030000000}"/>
    <cellStyle name="Comma 110" xfId="49" xr:uid="{00000000-0005-0000-0000-000031000000}"/>
    <cellStyle name="Comma 111" xfId="50" xr:uid="{00000000-0005-0000-0000-000032000000}"/>
    <cellStyle name="Comma 112" xfId="51" xr:uid="{00000000-0005-0000-0000-000033000000}"/>
    <cellStyle name="Comma 113" xfId="52" xr:uid="{00000000-0005-0000-0000-000034000000}"/>
    <cellStyle name="Comma 114" xfId="53" xr:uid="{00000000-0005-0000-0000-000035000000}"/>
    <cellStyle name="Comma 115" xfId="54" xr:uid="{00000000-0005-0000-0000-000036000000}"/>
    <cellStyle name="Comma 116" xfId="55" xr:uid="{00000000-0005-0000-0000-000037000000}"/>
    <cellStyle name="Comma 117" xfId="56" xr:uid="{00000000-0005-0000-0000-000038000000}"/>
    <cellStyle name="Comma 118" xfId="57" xr:uid="{00000000-0005-0000-0000-000039000000}"/>
    <cellStyle name="Comma 119" xfId="58" xr:uid="{00000000-0005-0000-0000-00003A000000}"/>
    <cellStyle name="Comma 12" xfId="59" xr:uid="{00000000-0005-0000-0000-00003B000000}"/>
    <cellStyle name="Comma 120" xfId="60" xr:uid="{00000000-0005-0000-0000-00003C000000}"/>
    <cellStyle name="Comma 121" xfId="61" xr:uid="{00000000-0005-0000-0000-00003D000000}"/>
    <cellStyle name="Comma 122" xfId="62" xr:uid="{00000000-0005-0000-0000-00003E000000}"/>
    <cellStyle name="Comma 123" xfId="63" xr:uid="{00000000-0005-0000-0000-00003F000000}"/>
    <cellStyle name="Comma 124" xfId="64" xr:uid="{00000000-0005-0000-0000-000040000000}"/>
    <cellStyle name="Comma 125" xfId="65" xr:uid="{00000000-0005-0000-0000-000041000000}"/>
    <cellStyle name="Comma 126" xfId="66" xr:uid="{00000000-0005-0000-0000-000042000000}"/>
    <cellStyle name="Comma 127" xfId="67" xr:uid="{00000000-0005-0000-0000-000043000000}"/>
    <cellStyle name="Comma 128" xfId="68" xr:uid="{00000000-0005-0000-0000-000044000000}"/>
    <cellStyle name="Comma 129" xfId="69" xr:uid="{00000000-0005-0000-0000-000045000000}"/>
    <cellStyle name="Comma 13" xfId="70" xr:uid="{00000000-0005-0000-0000-000046000000}"/>
    <cellStyle name="Comma 130" xfId="71" xr:uid="{00000000-0005-0000-0000-000047000000}"/>
    <cellStyle name="Comma 131" xfId="72" xr:uid="{00000000-0005-0000-0000-000048000000}"/>
    <cellStyle name="Comma 132" xfId="73" xr:uid="{00000000-0005-0000-0000-000049000000}"/>
    <cellStyle name="Comma 133" xfId="74" xr:uid="{00000000-0005-0000-0000-00004A000000}"/>
    <cellStyle name="Comma 134" xfId="75" xr:uid="{00000000-0005-0000-0000-00004B000000}"/>
    <cellStyle name="Comma 135" xfId="76" xr:uid="{00000000-0005-0000-0000-00004C000000}"/>
    <cellStyle name="Comma 136" xfId="77" xr:uid="{00000000-0005-0000-0000-00004D000000}"/>
    <cellStyle name="Comma 137" xfId="78" xr:uid="{00000000-0005-0000-0000-00004E000000}"/>
    <cellStyle name="Comma 138" xfId="79" xr:uid="{00000000-0005-0000-0000-00004F000000}"/>
    <cellStyle name="Comma 139" xfId="80" xr:uid="{00000000-0005-0000-0000-000050000000}"/>
    <cellStyle name="Comma 14" xfId="81" xr:uid="{00000000-0005-0000-0000-000051000000}"/>
    <cellStyle name="Comma 140" xfId="82" xr:uid="{00000000-0005-0000-0000-000052000000}"/>
    <cellStyle name="Comma 141" xfId="83" xr:uid="{00000000-0005-0000-0000-000053000000}"/>
    <cellStyle name="Comma 142" xfId="84" xr:uid="{00000000-0005-0000-0000-000054000000}"/>
    <cellStyle name="Comma 143" xfId="85" xr:uid="{00000000-0005-0000-0000-000055000000}"/>
    <cellStyle name="Comma 144" xfId="86" xr:uid="{00000000-0005-0000-0000-000056000000}"/>
    <cellStyle name="Comma 145" xfId="87" xr:uid="{00000000-0005-0000-0000-000057000000}"/>
    <cellStyle name="Comma 146" xfId="88" xr:uid="{00000000-0005-0000-0000-000058000000}"/>
    <cellStyle name="Comma 147" xfId="89" xr:uid="{00000000-0005-0000-0000-000059000000}"/>
    <cellStyle name="Comma 148" xfId="90" xr:uid="{00000000-0005-0000-0000-00005A000000}"/>
    <cellStyle name="Comma 149" xfId="91" xr:uid="{00000000-0005-0000-0000-00005B000000}"/>
    <cellStyle name="Comma 15" xfId="92" xr:uid="{00000000-0005-0000-0000-00005C000000}"/>
    <cellStyle name="Comma 150" xfId="93" xr:uid="{00000000-0005-0000-0000-00005D000000}"/>
    <cellStyle name="Comma 151" xfId="94" xr:uid="{00000000-0005-0000-0000-00005E000000}"/>
    <cellStyle name="Comma 152" xfId="95" xr:uid="{00000000-0005-0000-0000-00005F000000}"/>
    <cellStyle name="Comma 153" xfId="96" xr:uid="{00000000-0005-0000-0000-000060000000}"/>
    <cellStyle name="Comma 154" xfId="97" xr:uid="{00000000-0005-0000-0000-000061000000}"/>
    <cellStyle name="Comma 155" xfId="98" xr:uid="{00000000-0005-0000-0000-000062000000}"/>
    <cellStyle name="Comma 156" xfId="99" xr:uid="{00000000-0005-0000-0000-000063000000}"/>
    <cellStyle name="Comma 157" xfId="100" xr:uid="{00000000-0005-0000-0000-000064000000}"/>
    <cellStyle name="Comma 158" xfId="101" xr:uid="{00000000-0005-0000-0000-000065000000}"/>
    <cellStyle name="Comma 159" xfId="102" xr:uid="{00000000-0005-0000-0000-000066000000}"/>
    <cellStyle name="Comma 16" xfId="103" xr:uid="{00000000-0005-0000-0000-000067000000}"/>
    <cellStyle name="Comma 160" xfId="104" xr:uid="{00000000-0005-0000-0000-000068000000}"/>
    <cellStyle name="Comma 161" xfId="105" xr:uid="{00000000-0005-0000-0000-000069000000}"/>
    <cellStyle name="Comma 162" xfId="106" xr:uid="{00000000-0005-0000-0000-00006A000000}"/>
    <cellStyle name="Comma 163" xfId="107" xr:uid="{00000000-0005-0000-0000-00006B000000}"/>
    <cellStyle name="Comma 164" xfId="108" xr:uid="{00000000-0005-0000-0000-00006C000000}"/>
    <cellStyle name="Comma 165" xfId="109" xr:uid="{00000000-0005-0000-0000-00006D000000}"/>
    <cellStyle name="Comma 166" xfId="110" xr:uid="{00000000-0005-0000-0000-00006E000000}"/>
    <cellStyle name="Comma 167" xfId="111" xr:uid="{00000000-0005-0000-0000-00006F000000}"/>
    <cellStyle name="Comma 168" xfId="112" xr:uid="{00000000-0005-0000-0000-000070000000}"/>
    <cellStyle name="Comma 169" xfId="113" xr:uid="{00000000-0005-0000-0000-000071000000}"/>
    <cellStyle name="Comma 17" xfId="114" xr:uid="{00000000-0005-0000-0000-000072000000}"/>
    <cellStyle name="Comma 170" xfId="115" xr:uid="{00000000-0005-0000-0000-000073000000}"/>
    <cellStyle name="Comma 171" xfId="116" xr:uid="{00000000-0005-0000-0000-000074000000}"/>
    <cellStyle name="Comma 172" xfId="117" xr:uid="{00000000-0005-0000-0000-000075000000}"/>
    <cellStyle name="Comma 173" xfId="118" xr:uid="{00000000-0005-0000-0000-000076000000}"/>
    <cellStyle name="Comma 174" xfId="119" xr:uid="{00000000-0005-0000-0000-000077000000}"/>
    <cellStyle name="Comma 175" xfId="120" xr:uid="{00000000-0005-0000-0000-000078000000}"/>
    <cellStyle name="Comma 176" xfId="121" xr:uid="{00000000-0005-0000-0000-000079000000}"/>
    <cellStyle name="Comma 177" xfId="122" xr:uid="{00000000-0005-0000-0000-00007A000000}"/>
    <cellStyle name="Comma 178" xfId="123" xr:uid="{00000000-0005-0000-0000-00007B000000}"/>
    <cellStyle name="Comma 179" xfId="124" xr:uid="{00000000-0005-0000-0000-00007C000000}"/>
    <cellStyle name="Comma 18" xfId="125" xr:uid="{00000000-0005-0000-0000-00007D000000}"/>
    <cellStyle name="Comma 180" xfId="126" xr:uid="{00000000-0005-0000-0000-00007E000000}"/>
    <cellStyle name="Comma 181" xfId="127" xr:uid="{00000000-0005-0000-0000-00007F000000}"/>
    <cellStyle name="Comma 182" xfId="128" xr:uid="{00000000-0005-0000-0000-000080000000}"/>
    <cellStyle name="Comma 183" xfId="129" xr:uid="{00000000-0005-0000-0000-000081000000}"/>
    <cellStyle name="Comma 184" xfId="130" xr:uid="{00000000-0005-0000-0000-000082000000}"/>
    <cellStyle name="Comma 185" xfId="131" xr:uid="{00000000-0005-0000-0000-000083000000}"/>
    <cellStyle name="Comma 186" xfId="132" xr:uid="{00000000-0005-0000-0000-000084000000}"/>
    <cellStyle name="Comma 187" xfId="133" xr:uid="{00000000-0005-0000-0000-000085000000}"/>
    <cellStyle name="Comma 188" xfId="134" xr:uid="{00000000-0005-0000-0000-000086000000}"/>
    <cellStyle name="Comma 189" xfId="135" xr:uid="{00000000-0005-0000-0000-000087000000}"/>
    <cellStyle name="Comma 19" xfId="136" xr:uid="{00000000-0005-0000-0000-000088000000}"/>
    <cellStyle name="Comma 190" xfId="137" xr:uid="{00000000-0005-0000-0000-000089000000}"/>
    <cellStyle name="Comma 191" xfId="138" xr:uid="{00000000-0005-0000-0000-00008A000000}"/>
    <cellStyle name="Comma 192" xfId="139" xr:uid="{00000000-0005-0000-0000-00008B000000}"/>
    <cellStyle name="Comma 193" xfId="140" xr:uid="{00000000-0005-0000-0000-00008C000000}"/>
    <cellStyle name="Comma 194" xfId="141" xr:uid="{00000000-0005-0000-0000-00008D000000}"/>
    <cellStyle name="Comma 195" xfId="142" xr:uid="{00000000-0005-0000-0000-00008E000000}"/>
    <cellStyle name="Comma 196" xfId="143" xr:uid="{00000000-0005-0000-0000-00008F000000}"/>
    <cellStyle name="Comma 197" xfId="144" xr:uid="{00000000-0005-0000-0000-000090000000}"/>
    <cellStyle name="Comma 198" xfId="145" xr:uid="{00000000-0005-0000-0000-000091000000}"/>
    <cellStyle name="Comma 199" xfId="146" xr:uid="{00000000-0005-0000-0000-000092000000}"/>
    <cellStyle name="Comma 2" xfId="147" xr:uid="{00000000-0005-0000-0000-000093000000}"/>
    <cellStyle name="Comma 20" xfId="148" xr:uid="{00000000-0005-0000-0000-000094000000}"/>
    <cellStyle name="Comma 200" xfId="149" xr:uid="{00000000-0005-0000-0000-000095000000}"/>
    <cellStyle name="Comma 201" xfId="150" xr:uid="{00000000-0005-0000-0000-000096000000}"/>
    <cellStyle name="Comma 202" xfId="151" xr:uid="{00000000-0005-0000-0000-000097000000}"/>
    <cellStyle name="Comma 203" xfId="152" xr:uid="{00000000-0005-0000-0000-000098000000}"/>
    <cellStyle name="Comma 204" xfId="153" xr:uid="{00000000-0005-0000-0000-000099000000}"/>
    <cellStyle name="Comma 205" xfId="154" xr:uid="{00000000-0005-0000-0000-00009A000000}"/>
    <cellStyle name="Comma 206" xfId="155" xr:uid="{00000000-0005-0000-0000-00009B000000}"/>
    <cellStyle name="Comma 207" xfId="156" xr:uid="{00000000-0005-0000-0000-00009C000000}"/>
    <cellStyle name="Comma 208" xfId="157" xr:uid="{00000000-0005-0000-0000-00009D000000}"/>
    <cellStyle name="Comma 209" xfId="158" xr:uid="{00000000-0005-0000-0000-00009E000000}"/>
    <cellStyle name="Comma 21" xfId="159" xr:uid="{00000000-0005-0000-0000-00009F000000}"/>
    <cellStyle name="Comma 210" xfId="160" xr:uid="{00000000-0005-0000-0000-0000A0000000}"/>
    <cellStyle name="Comma 211" xfId="161" xr:uid="{00000000-0005-0000-0000-0000A1000000}"/>
    <cellStyle name="Comma 212" xfId="162" xr:uid="{00000000-0005-0000-0000-0000A2000000}"/>
    <cellStyle name="Comma 213" xfId="163" xr:uid="{00000000-0005-0000-0000-0000A3000000}"/>
    <cellStyle name="Comma 214" xfId="164" xr:uid="{00000000-0005-0000-0000-0000A4000000}"/>
    <cellStyle name="Comma 215" xfId="165" xr:uid="{00000000-0005-0000-0000-0000A5000000}"/>
    <cellStyle name="Comma 216" xfId="166" xr:uid="{00000000-0005-0000-0000-0000A6000000}"/>
    <cellStyle name="Comma 217" xfId="167" xr:uid="{00000000-0005-0000-0000-0000A7000000}"/>
    <cellStyle name="Comma 218" xfId="168" xr:uid="{00000000-0005-0000-0000-0000A8000000}"/>
    <cellStyle name="Comma 219" xfId="169" xr:uid="{00000000-0005-0000-0000-0000A9000000}"/>
    <cellStyle name="Comma 22" xfId="170" xr:uid="{00000000-0005-0000-0000-0000AA000000}"/>
    <cellStyle name="Comma 220" xfId="171" xr:uid="{00000000-0005-0000-0000-0000AB000000}"/>
    <cellStyle name="Comma 221" xfId="172" xr:uid="{00000000-0005-0000-0000-0000AC000000}"/>
    <cellStyle name="Comma 222" xfId="173" xr:uid="{00000000-0005-0000-0000-0000AD000000}"/>
    <cellStyle name="Comma 223" xfId="174" xr:uid="{00000000-0005-0000-0000-0000AE000000}"/>
    <cellStyle name="Comma 23" xfId="175" xr:uid="{00000000-0005-0000-0000-0000AF000000}"/>
    <cellStyle name="Comma 24" xfId="176" xr:uid="{00000000-0005-0000-0000-0000B0000000}"/>
    <cellStyle name="Comma 25" xfId="177" xr:uid="{00000000-0005-0000-0000-0000B1000000}"/>
    <cellStyle name="Comma 26" xfId="178" xr:uid="{00000000-0005-0000-0000-0000B2000000}"/>
    <cellStyle name="Comma 27" xfId="179" xr:uid="{00000000-0005-0000-0000-0000B3000000}"/>
    <cellStyle name="Comma 28" xfId="180" xr:uid="{00000000-0005-0000-0000-0000B4000000}"/>
    <cellStyle name="Comma 29" xfId="181" xr:uid="{00000000-0005-0000-0000-0000B5000000}"/>
    <cellStyle name="Comma 3" xfId="182" xr:uid="{00000000-0005-0000-0000-0000B6000000}"/>
    <cellStyle name="Comma 30" xfId="183" xr:uid="{00000000-0005-0000-0000-0000B7000000}"/>
    <cellStyle name="Comma 31" xfId="184" xr:uid="{00000000-0005-0000-0000-0000B8000000}"/>
    <cellStyle name="Comma 32" xfId="185" xr:uid="{00000000-0005-0000-0000-0000B9000000}"/>
    <cellStyle name="Comma 33" xfId="186" xr:uid="{00000000-0005-0000-0000-0000BA000000}"/>
    <cellStyle name="Comma 34" xfId="187" xr:uid="{00000000-0005-0000-0000-0000BB000000}"/>
    <cellStyle name="Comma 35" xfId="188" xr:uid="{00000000-0005-0000-0000-0000BC000000}"/>
    <cellStyle name="Comma 36" xfId="189" xr:uid="{00000000-0005-0000-0000-0000BD000000}"/>
    <cellStyle name="Comma 37" xfId="190" xr:uid="{00000000-0005-0000-0000-0000BE000000}"/>
    <cellStyle name="Comma 38" xfId="191" xr:uid="{00000000-0005-0000-0000-0000BF000000}"/>
    <cellStyle name="Comma 39" xfId="192" xr:uid="{00000000-0005-0000-0000-0000C0000000}"/>
    <cellStyle name="Comma 4" xfId="193" xr:uid="{00000000-0005-0000-0000-0000C1000000}"/>
    <cellStyle name="Comma 40" xfId="194" xr:uid="{00000000-0005-0000-0000-0000C2000000}"/>
    <cellStyle name="Comma 41" xfId="195" xr:uid="{00000000-0005-0000-0000-0000C3000000}"/>
    <cellStyle name="Comma 42" xfId="196" xr:uid="{00000000-0005-0000-0000-0000C4000000}"/>
    <cellStyle name="Comma 43" xfId="197" xr:uid="{00000000-0005-0000-0000-0000C5000000}"/>
    <cellStyle name="Comma 44" xfId="198" xr:uid="{00000000-0005-0000-0000-0000C6000000}"/>
    <cellStyle name="Comma 45" xfId="199" xr:uid="{00000000-0005-0000-0000-0000C7000000}"/>
    <cellStyle name="Comma 46" xfId="200" xr:uid="{00000000-0005-0000-0000-0000C8000000}"/>
    <cellStyle name="Comma 47" xfId="201" xr:uid="{00000000-0005-0000-0000-0000C9000000}"/>
    <cellStyle name="Comma 48" xfId="202" xr:uid="{00000000-0005-0000-0000-0000CA000000}"/>
    <cellStyle name="Comma 49" xfId="203" xr:uid="{00000000-0005-0000-0000-0000CB000000}"/>
    <cellStyle name="Comma 5" xfId="204" xr:uid="{00000000-0005-0000-0000-0000CC000000}"/>
    <cellStyle name="Comma 50" xfId="205" xr:uid="{00000000-0005-0000-0000-0000CD000000}"/>
    <cellStyle name="Comma 51" xfId="206" xr:uid="{00000000-0005-0000-0000-0000CE000000}"/>
    <cellStyle name="Comma 52" xfId="207" xr:uid="{00000000-0005-0000-0000-0000CF000000}"/>
    <cellStyle name="Comma 53" xfId="208" xr:uid="{00000000-0005-0000-0000-0000D0000000}"/>
    <cellStyle name="Comma 54" xfId="209" xr:uid="{00000000-0005-0000-0000-0000D1000000}"/>
    <cellStyle name="Comma 55" xfId="210" xr:uid="{00000000-0005-0000-0000-0000D2000000}"/>
    <cellStyle name="Comma 56" xfId="211" xr:uid="{00000000-0005-0000-0000-0000D3000000}"/>
    <cellStyle name="Comma 57" xfId="212" xr:uid="{00000000-0005-0000-0000-0000D4000000}"/>
    <cellStyle name="Comma 58" xfId="213" xr:uid="{00000000-0005-0000-0000-0000D5000000}"/>
    <cellStyle name="Comma 59" xfId="214" xr:uid="{00000000-0005-0000-0000-0000D6000000}"/>
    <cellStyle name="Comma 6" xfId="215" xr:uid="{00000000-0005-0000-0000-0000D7000000}"/>
    <cellStyle name="Comma 60" xfId="216" xr:uid="{00000000-0005-0000-0000-0000D8000000}"/>
    <cellStyle name="Comma 61" xfId="217" xr:uid="{00000000-0005-0000-0000-0000D9000000}"/>
    <cellStyle name="Comma 62" xfId="218" xr:uid="{00000000-0005-0000-0000-0000DA000000}"/>
    <cellStyle name="Comma 63" xfId="219" xr:uid="{00000000-0005-0000-0000-0000DB000000}"/>
    <cellStyle name="Comma 64" xfId="220" xr:uid="{00000000-0005-0000-0000-0000DC000000}"/>
    <cellStyle name="Comma 65" xfId="221" xr:uid="{00000000-0005-0000-0000-0000DD000000}"/>
    <cellStyle name="Comma 66" xfId="222" xr:uid="{00000000-0005-0000-0000-0000DE000000}"/>
    <cellStyle name="Comma 67" xfId="223" xr:uid="{00000000-0005-0000-0000-0000DF000000}"/>
    <cellStyle name="Comma 68" xfId="224" xr:uid="{00000000-0005-0000-0000-0000E0000000}"/>
    <cellStyle name="Comma 69" xfId="225" xr:uid="{00000000-0005-0000-0000-0000E1000000}"/>
    <cellStyle name="Comma 7" xfId="226" xr:uid="{00000000-0005-0000-0000-0000E2000000}"/>
    <cellStyle name="Comma 70" xfId="227" xr:uid="{00000000-0005-0000-0000-0000E3000000}"/>
    <cellStyle name="Comma 71" xfId="228" xr:uid="{00000000-0005-0000-0000-0000E4000000}"/>
    <cellStyle name="Comma 72" xfId="229" xr:uid="{00000000-0005-0000-0000-0000E5000000}"/>
    <cellStyle name="Comma 73" xfId="230" xr:uid="{00000000-0005-0000-0000-0000E6000000}"/>
    <cellStyle name="Comma 74" xfId="231" xr:uid="{00000000-0005-0000-0000-0000E7000000}"/>
    <cellStyle name="Comma 75" xfId="232" xr:uid="{00000000-0005-0000-0000-0000E8000000}"/>
    <cellStyle name="Comma 76" xfId="233" xr:uid="{00000000-0005-0000-0000-0000E9000000}"/>
    <cellStyle name="Comma 77" xfId="234" xr:uid="{00000000-0005-0000-0000-0000EA000000}"/>
    <cellStyle name="Comma 78" xfId="235" xr:uid="{00000000-0005-0000-0000-0000EB000000}"/>
    <cellStyle name="Comma 79" xfId="236" xr:uid="{00000000-0005-0000-0000-0000EC000000}"/>
    <cellStyle name="Comma 8" xfId="237" xr:uid="{00000000-0005-0000-0000-0000ED000000}"/>
    <cellStyle name="Comma 80" xfId="238" xr:uid="{00000000-0005-0000-0000-0000EE000000}"/>
    <cellStyle name="Comma 81" xfId="239" xr:uid="{00000000-0005-0000-0000-0000EF000000}"/>
    <cellStyle name="Comma 82" xfId="240" xr:uid="{00000000-0005-0000-0000-0000F0000000}"/>
    <cellStyle name="Comma 83" xfId="241" xr:uid="{00000000-0005-0000-0000-0000F1000000}"/>
    <cellStyle name="Comma 84" xfId="242" xr:uid="{00000000-0005-0000-0000-0000F2000000}"/>
    <cellStyle name="Comma 85" xfId="243" xr:uid="{00000000-0005-0000-0000-0000F3000000}"/>
    <cellStyle name="Comma 86" xfId="244" xr:uid="{00000000-0005-0000-0000-0000F4000000}"/>
    <cellStyle name="Comma 87" xfId="245" xr:uid="{00000000-0005-0000-0000-0000F5000000}"/>
    <cellStyle name="Comma 88" xfId="246" xr:uid="{00000000-0005-0000-0000-0000F6000000}"/>
    <cellStyle name="Comma 89" xfId="247" xr:uid="{00000000-0005-0000-0000-0000F7000000}"/>
    <cellStyle name="Comma 9" xfId="248" xr:uid="{00000000-0005-0000-0000-0000F8000000}"/>
    <cellStyle name="Comma 90" xfId="249" xr:uid="{00000000-0005-0000-0000-0000F9000000}"/>
    <cellStyle name="Comma 91" xfId="250" xr:uid="{00000000-0005-0000-0000-0000FA000000}"/>
    <cellStyle name="Comma 92" xfId="251" xr:uid="{00000000-0005-0000-0000-0000FB000000}"/>
    <cellStyle name="Comma 93" xfId="252" xr:uid="{00000000-0005-0000-0000-0000FC000000}"/>
    <cellStyle name="Comma 94" xfId="253" xr:uid="{00000000-0005-0000-0000-0000FD000000}"/>
    <cellStyle name="Comma 95" xfId="254" xr:uid="{00000000-0005-0000-0000-0000FE000000}"/>
    <cellStyle name="Comma 96" xfId="255" xr:uid="{00000000-0005-0000-0000-0000FF000000}"/>
    <cellStyle name="Comma 97" xfId="256" xr:uid="{00000000-0005-0000-0000-000000010000}"/>
    <cellStyle name="Comma 98" xfId="257" xr:uid="{00000000-0005-0000-0000-000001010000}"/>
    <cellStyle name="Comma 99" xfId="258" xr:uid="{00000000-0005-0000-0000-000002010000}"/>
    <cellStyle name="Currency" xfId="2" xr:uid="{00000000-0005-0000-0000-000002000000}"/>
    <cellStyle name="Currency [0]" xfId="3" xr:uid="{00000000-0005-0000-0000-000003000000}"/>
    <cellStyle name="Currency [0] 2" xfId="259" xr:uid="{00000000-0005-0000-0000-000003010000}"/>
    <cellStyle name="Currency [0] 3" xfId="260" xr:uid="{00000000-0005-0000-0000-000004010000}"/>
    <cellStyle name="Currency [0] 4" xfId="261" xr:uid="{00000000-0005-0000-0000-000005010000}"/>
    <cellStyle name="Currency [0] 5" xfId="262" xr:uid="{00000000-0005-0000-0000-000006010000}"/>
    <cellStyle name="Currency 10" xfId="263" xr:uid="{00000000-0005-0000-0000-000007010000}"/>
    <cellStyle name="Currency 100" xfId="264" xr:uid="{00000000-0005-0000-0000-000008010000}"/>
    <cellStyle name="Currency 101" xfId="265" xr:uid="{00000000-0005-0000-0000-000009010000}"/>
    <cellStyle name="Currency 102" xfId="266" xr:uid="{00000000-0005-0000-0000-00000A010000}"/>
    <cellStyle name="Currency 103" xfId="267" xr:uid="{00000000-0005-0000-0000-00000B010000}"/>
    <cellStyle name="Currency 104" xfId="268" xr:uid="{00000000-0005-0000-0000-00000C010000}"/>
    <cellStyle name="Currency 105" xfId="269" xr:uid="{00000000-0005-0000-0000-00000D010000}"/>
    <cellStyle name="Currency 106" xfId="270" xr:uid="{00000000-0005-0000-0000-00000E010000}"/>
    <cellStyle name="Currency 107" xfId="271" xr:uid="{00000000-0005-0000-0000-00000F010000}"/>
    <cellStyle name="Currency 108" xfId="272" xr:uid="{00000000-0005-0000-0000-000010010000}"/>
    <cellStyle name="Currency 109" xfId="273" xr:uid="{00000000-0005-0000-0000-000011010000}"/>
    <cellStyle name="Currency 11" xfId="274" xr:uid="{00000000-0005-0000-0000-000012010000}"/>
    <cellStyle name="Currency 110" xfId="275" xr:uid="{00000000-0005-0000-0000-000013010000}"/>
    <cellStyle name="Currency 111" xfId="276" xr:uid="{00000000-0005-0000-0000-000014010000}"/>
    <cellStyle name="Currency 112" xfId="277" xr:uid="{00000000-0005-0000-0000-000015010000}"/>
    <cellStyle name="Currency 113" xfId="278" xr:uid="{00000000-0005-0000-0000-000016010000}"/>
    <cellStyle name="Currency 114" xfId="279" xr:uid="{00000000-0005-0000-0000-000017010000}"/>
    <cellStyle name="Currency 115" xfId="280" xr:uid="{00000000-0005-0000-0000-000018010000}"/>
    <cellStyle name="Currency 116" xfId="281" xr:uid="{00000000-0005-0000-0000-000019010000}"/>
    <cellStyle name="Currency 117" xfId="282" xr:uid="{00000000-0005-0000-0000-00001A010000}"/>
    <cellStyle name="Currency 118" xfId="283" xr:uid="{00000000-0005-0000-0000-00001B010000}"/>
    <cellStyle name="Currency 119" xfId="284" xr:uid="{00000000-0005-0000-0000-00001C010000}"/>
    <cellStyle name="Currency 12" xfId="285" xr:uid="{00000000-0005-0000-0000-00001D010000}"/>
    <cellStyle name="Currency 120" xfId="286" xr:uid="{00000000-0005-0000-0000-00001E010000}"/>
    <cellStyle name="Currency 121" xfId="287" xr:uid="{00000000-0005-0000-0000-00001F010000}"/>
    <cellStyle name="Currency 122" xfId="288" xr:uid="{00000000-0005-0000-0000-000020010000}"/>
    <cellStyle name="Currency 123" xfId="289" xr:uid="{00000000-0005-0000-0000-000021010000}"/>
    <cellStyle name="Currency 124" xfId="290" xr:uid="{00000000-0005-0000-0000-000022010000}"/>
    <cellStyle name="Currency 125" xfId="291" xr:uid="{00000000-0005-0000-0000-000023010000}"/>
    <cellStyle name="Currency 126" xfId="292" xr:uid="{00000000-0005-0000-0000-000024010000}"/>
    <cellStyle name="Currency 127" xfId="293" xr:uid="{00000000-0005-0000-0000-000025010000}"/>
    <cellStyle name="Currency 128" xfId="294" xr:uid="{00000000-0005-0000-0000-000026010000}"/>
    <cellStyle name="Currency 129" xfId="295" xr:uid="{00000000-0005-0000-0000-000027010000}"/>
    <cellStyle name="Currency 13" xfId="296" xr:uid="{00000000-0005-0000-0000-000028010000}"/>
    <cellStyle name="Currency 130" xfId="297" xr:uid="{00000000-0005-0000-0000-000029010000}"/>
    <cellStyle name="Currency 131" xfId="298" xr:uid="{00000000-0005-0000-0000-00002A010000}"/>
    <cellStyle name="Currency 132" xfId="299" xr:uid="{00000000-0005-0000-0000-00002B010000}"/>
    <cellStyle name="Currency 133" xfId="300" xr:uid="{00000000-0005-0000-0000-00002C010000}"/>
    <cellStyle name="Currency 134" xfId="301" xr:uid="{00000000-0005-0000-0000-00002D010000}"/>
    <cellStyle name="Currency 135" xfId="302" xr:uid="{00000000-0005-0000-0000-00002E010000}"/>
    <cellStyle name="Currency 136" xfId="303" xr:uid="{00000000-0005-0000-0000-00002F010000}"/>
    <cellStyle name="Currency 137" xfId="304" xr:uid="{00000000-0005-0000-0000-000030010000}"/>
    <cellStyle name="Currency 138" xfId="305" xr:uid="{00000000-0005-0000-0000-000031010000}"/>
    <cellStyle name="Currency 139" xfId="306" xr:uid="{00000000-0005-0000-0000-000032010000}"/>
    <cellStyle name="Currency 14" xfId="307" xr:uid="{00000000-0005-0000-0000-000033010000}"/>
    <cellStyle name="Currency 140" xfId="308" xr:uid="{00000000-0005-0000-0000-000034010000}"/>
    <cellStyle name="Currency 141" xfId="309" xr:uid="{00000000-0005-0000-0000-000035010000}"/>
    <cellStyle name="Currency 142" xfId="310" xr:uid="{00000000-0005-0000-0000-000036010000}"/>
    <cellStyle name="Currency 143" xfId="311" xr:uid="{00000000-0005-0000-0000-000037010000}"/>
    <cellStyle name="Currency 144" xfId="312" xr:uid="{00000000-0005-0000-0000-000038010000}"/>
    <cellStyle name="Currency 145" xfId="313" xr:uid="{00000000-0005-0000-0000-000039010000}"/>
    <cellStyle name="Currency 146" xfId="314" xr:uid="{00000000-0005-0000-0000-00003A010000}"/>
    <cellStyle name="Currency 147" xfId="315" xr:uid="{00000000-0005-0000-0000-00003B010000}"/>
    <cellStyle name="Currency 148" xfId="316" xr:uid="{00000000-0005-0000-0000-00003C010000}"/>
    <cellStyle name="Currency 149" xfId="317" xr:uid="{00000000-0005-0000-0000-00003D010000}"/>
    <cellStyle name="Currency 15" xfId="318" xr:uid="{00000000-0005-0000-0000-00003E010000}"/>
    <cellStyle name="Currency 150" xfId="319" xr:uid="{00000000-0005-0000-0000-00003F010000}"/>
    <cellStyle name="Currency 151" xfId="320" xr:uid="{00000000-0005-0000-0000-000040010000}"/>
    <cellStyle name="Currency 152" xfId="321" xr:uid="{00000000-0005-0000-0000-000041010000}"/>
    <cellStyle name="Currency 153" xfId="322" xr:uid="{00000000-0005-0000-0000-000042010000}"/>
    <cellStyle name="Currency 154" xfId="323" xr:uid="{00000000-0005-0000-0000-000043010000}"/>
    <cellStyle name="Currency 155" xfId="324" xr:uid="{00000000-0005-0000-0000-000044010000}"/>
    <cellStyle name="Currency 156" xfId="325" xr:uid="{00000000-0005-0000-0000-000045010000}"/>
    <cellStyle name="Currency 157" xfId="326" xr:uid="{00000000-0005-0000-0000-000046010000}"/>
    <cellStyle name="Currency 158" xfId="327" xr:uid="{00000000-0005-0000-0000-000047010000}"/>
    <cellStyle name="Currency 159" xfId="328" xr:uid="{00000000-0005-0000-0000-000048010000}"/>
    <cellStyle name="Currency 16" xfId="329" xr:uid="{00000000-0005-0000-0000-000049010000}"/>
    <cellStyle name="Currency 160" xfId="330" xr:uid="{00000000-0005-0000-0000-00004A010000}"/>
    <cellStyle name="Currency 161" xfId="331" xr:uid="{00000000-0005-0000-0000-00004B010000}"/>
    <cellStyle name="Currency 162" xfId="332" xr:uid="{00000000-0005-0000-0000-00004C010000}"/>
    <cellStyle name="Currency 163" xfId="333" xr:uid="{00000000-0005-0000-0000-00004D010000}"/>
    <cellStyle name="Currency 164" xfId="334" xr:uid="{00000000-0005-0000-0000-00004E010000}"/>
    <cellStyle name="Currency 165" xfId="335" xr:uid="{00000000-0005-0000-0000-00004F010000}"/>
    <cellStyle name="Currency 166" xfId="336" xr:uid="{00000000-0005-0000-0000-000050010000}"/>
    <cellStyle name="Currency 167" xfId="337" xr:uid="{00000000-0005-0000-0000-000051010000}"/>
    <cellStyle name="Currency 168" xfId="338" xr:uid="{00000000-0005-0000-0000-000052010000}"/>
    <cellStyle name="Currency 169" xfId="339" xr:uid="{00000000-0005-0000-0000-000053010000}"/>
    <cellStyle name="Currency 17" xfId="340" xr:uid="{00000000-0005-0000-0000-000054010000}"/>
    <cellStyle name="Currency 170" xfId="341" xr:uid="{00000000-0005-0000-0000-000055010000}"/>
    <cellStyle name="Currency 171" xfId="342" xr:uid="{00000000-0005-0000-0000-000056010000}"/>
    <cellStyle name="Currency 172" xfId="343" xr:uid="{00000000-0005-0000-0000-000057010000}"/>
    <cellStyle name="Currency 173" xfId="344" xr:uid="{00000000-0005-0000-0000-000058010000}"/>
    <cellStyle name="Currency 174" xfId="345" xr:uid="{00000000-0005-0000-0000-000059010000}"/>
    <cellStyle name="Currency 175" xfId="346" xr:uid="{00000000-0005-0000-0000-00005A010000}"/>
    <cellStyle name="Currency 176" xfId="347" xr:uid="{00000000-0005-0000-0000-00005B010000}"/>
    <cellStyle name="Currency 177" xfId="348" xr:uid="{00000000-0005-0000-0000-00005C010000}"/>
    <cellStyle name="Currency 178" xfId="349" xr:uid="{00000000-0005-0000-0000-00005D010000}"/>
    <cellStyle name="Currency 179" xfId="350" xr:uid="{00000000-0005-0000-0000-00005E010000}"/>
    <cellStyle name="Currency 18" xfId="351" xr:uid="{00000000-0005-0000-0000-00005F010000}"/>
    <cellStyle name="Currency 180" xfId="352" xr:uid="{00000000-0005-0000-0000-000060010000}"/>
    <cellStyle name="Currency 181" xfId="353" xr:uid="{00000000-0005-0000-0000-000061010000}"/>
    <cellStyle name="Currency 182" xfId="354" xr:uid="{00000000-0005-0000-0000-000062010000}"/>
    <cellStyle name="Currency 183" xfId="355" xr:uid="{00000000-0005-0000-0000-000063010000}"/>
    <cellStyle name="Currency 184" xfId="356" xr:uid="{00000000-0005-0000-0000-000064010000}"/>
    <cellStyle name="Currency 185" xfId="357" xr:uid="{00000000-0005-0000-0000-000065010000}"/>
    <cellStyle name="Currency 186" xfId="358" xr:uid="{00000000-0005-0000-0000-000066010000}"/>
    <cellStyle name="Currency 187" xfId="359" xr:uid="{00000000-0005-0000-0000-000067010000}"/>
    <cellStyle name="Currency 188" xfId="360" xr:uid="{00000000-0005-0000-0000-000068010000}"/>
    <cellStyle name="Currency 189" xfId="361" xr:uid="{00000000-0005-0000-0000-000069010000}"/>
    <cellStyle name="Currency 19" xfId="362" xr:uid="{00000000-0005-0000-0000-00006A010000}"/>
    <cellStyle name="Currency 190" xfId="363" xr:uid="{00000000-0005-0000-0000-00006B010000}"/>
    <cellStyle name="Currency 191" xfId="364" xr:uid="{00000000-0005-0000-0000-00006C010000}"/>
    <cellStyle name="Currency 192" xfId="365" xr:uid="{00000000-0005-0000-0000-00006D010000}"/>
    <cellStyle name="Currency 193" xfId="366" xr:uid="{00000000-0005-0000-0000-00006E010000}"/>
    <cellStyle name="Currency 194" xfId="367" xr:uid="{00000000-0005-0000-0000-00006F010000}"/>
    <cellStyle name="Currency 195" xfId="368" xr:uid="{00000000-0005-0000-0000-000070010000}"/>
    <cellStyle name="Currency 196" xfId="369" xr:uid="{00000000-0005-0000-0000-000071010000}"/>
    <cellStyle name="Currency 197" xfId="370" xr:uid="{00000000-0005-0000-0000-000072010000}"/>
    <cellStyle name="Currency 198" xfId="371" xr:uid="{00000000-0005-0000-0000-000073010000}"/>
    <cellStyle name="Currency 199" xfId="372" xr:uid="{00000000-0005-0000-0000-000074010000}"/>
    <cellStyle name="Currency 2" xfId="373" xr:uid="{00000000-0005-0000-0000-000075010000}"/>
    <cellStyle name="Currency 20" xfId="374" xr:uid="{00000000-0005-0000-0000-000076010000}"/>
    <cellStyle name="Currency 200" xfId="375" xr:uid="{00000000-0005-0000-0000-000077010000}"/>
    <cellStyle name="Currency 201" xfId="376" xr:uid="{00000000-0005-0000-0000-000078010000}"/>
    <cellStyle name="Currency 202" xfId="377" xr:uid="{00000000-0005-0000-0000-000079010000}"/>
    <cellStyle name="Currency 203" xfId="378" xr:uid="{00000000-0005-0000-0000-00007A010000}"/>
    <cellStyle name="Currency 204" xfId="379" xr:uid="{00000000-0005-0000-0000-00007B010000}"/>
    <cellStyle name="Currency 205" xfId="380" xr:uid="{00000000-0005-0000-0000-00007C010000}"/>
    <cellStyle name="Currency 206" xfId="381" xr:uid="{00000000-0005-0000-0000-00007D010000}"/>
    <cellStyle name="Currency 207" xfId="382" xr:uid="{00000000-0005-0000-0000-00007E010000}"/>
    <cellStyle name="Currency 208" xfId="383" xr:uid="{00000000-0005-0000-0000-00007F010000}"/>
    <cellStyle name="Currency 209" xfId="384" xr:uid="{00000000-0005-0000-0000-000080010000}"/>
    <cellStyle name="Currency 21" xfId="385" xr:uid="{00000000-0005-0000-0000-000081010000}"/>
    <cellStyle name="Currency 210" xfId="386" xr:uid="{00000000-0005-0000-0000-000082010000}"/>
    <cellStyle name="Currency 211" xfId="387" xr:uid="{00000000-0005-0000-0000-000083010000}"/>
    <cellStyle name="Currency 212" xfId="388" xr:uid="{00000000-0005-0000-0000-000084010000}"/>
    <cellStyle name="Currency 213" xfId="389" xr:uid="{00000000-0005-0000-0000-000085010000}"/>
    <cellStyle name="Currency 214" xfId="390" xr:uid="{00000000-0005-0000-0000-000086010000}"/>
    <cellStyle name="Currency 215" xfId="391" xr:uid="{00000000-0005-0000-0000-000087010000}"/>
    <cellStyle name="Currency 216" xfId="392" xr:uid="{00000000-0005-0000-0000-000088010000}"/>
    <cellStyle name="Currency 217" xfId="393" xr:uid="{00000000-0005-0000-0000-000089010000}"/>
    <cellStyle name="Currency 218" xfId="394" xr:uid="{00000000-0005-0000-0000-00008A010000}"/>
    <cellStyle name="Currency 219" xfId="395" xr:uid="{00000000-0005-0000-0000-00008B010000}"/>
    <cellStyle name="Currency 22" xfId="396" xr:uid="{00000000-0005-0000-0000-00008C010000}"/>
    <cellStyle name="Currency 220" xfId="397" xr:uid="{00000000-0005-0000-0000-00008D010000}"/>
    <cellStyle name="Currency 221" xfId="398" xr:uid="{00000000-0005-0000-0000-00008E010000}"/>
    <cellStyle name="Currency 222" xfId="399" xr:uid="{00000000-0005-0000-0000-00008F010000}"/>
    <cellStyle name="Currency 223" xfId="400" xr:uid="{00000000-0005-0000-0000-000090010000}"/>
    <cellStyle name="Currency 23" xfId="401" xr:uid="{00000000-0005-0000-0000-000091010000}"/>
    <cellStyle name="Currency 24" xfId="402" xr:uid="{00000000-0005-0000-0000-000092010000}"/>
    <cellStyle name="Currency 25" xfId="403" xr:uid="{00000000-0005-0000-0000-000093010000}"/>
    <cellStyle name="Currency 26" xfId="404" xr:uid="{00000000-0005-0000-0000-000094010000}"/>
    <cellStyle name="Currency 27" xfId="405" xr:uid="{00000000-0005-0000-0000-000095010000}"/>
    <cellStyle name="Currency 28" xfId="406" xr:uid="{00000000-0005-0000-0000-000096010000}"/>
    <cellStyle name="Currency 29" xfId="407" xr:uid="{00000000-0005-0000-0000-000097010000}"/>
    <cellStyle name="Currency 3" xfId="408" xr:uid="{00000000-0005-0000-0000-000098010000}"/>
    <cellStyle name="Currency 30" xfId="409" xr:uid="{00000000-0005-0000-0000-000099010000}"/>
    <cellStyle name="Currency 31" xfId="410" xr:uid="{00000000-0005-0000-0000-00009A010000}"/>
    <cellStyle name="Currency 32" xfId="411" xr:uid="{00000000-0005-0000-0000-00009B010000}"/>
    <cellStyle name="Currency 33" xfId="412" xr:uid="{00000000-0005-0000-0000-00009C010000}"/>
    <cellStyle name="Currency 34" xfId="413" xr:uid="{00000000-0005-0000-0000-00009D010000}"/>
    <cellStyle name="Currency 35" xfId="414" xr:uid="{00000000-0005-0000-0000-00009E010000}"/>
    <cellStyle name="Currency 36" xfId="415" xr:uid="{00000000-0005-0000-0000-00009F010000}"/>
    <cellStyle name="Currency 37" xfId="416" xr:uid="{00000000-0005-0000-0000-0000A0010000}"/>
    <cellStyle name="Currency 38" xfId="417" xr:uid="{00000000-0005-0000-0000-0000A1010000}"/>
    <cellStyle name="Currency 39" xfId="418" xr:uid="{00000000-0005-0000-0000-0000A2010000}"/>
    <cellStyle name="Currency 4" xfId="419" xr:uid="{00000000-0005-0000-0000-0000A3010000}"/>
    <cellStyle name="Currency 40" xfId="420" xr:uid="{00000000-0005-0000-0000-0000A4010000}"/>
    <cellStyle name="Currency 41" xfId="421" xr:uid="{00000000-0005-0000-0000-0000A5010000}"/>
    <cellStyle name="Currency 42" xfId="422" xr:uid="{00000000-0005-0000-0000-0000A6010000}"/>
    <cellStyle name="Currency 43" xfId="423" xr:uid="{00000000-0005-0000-0000-0000A7010000}"/>
    <cellStyle name="Currency 44" xfId="424" xr:uid="{00000000-0005-0000-0000-0000A8010000}"/>
    <cellStyle name="Currency 45" xfId="425" xr:uid="{00000000-0005-0000-0000-0000A9010000}"/>
    <cellStyle name="Currency 46" xfId="426" xr:uid="{00000000-0005-0000-0000-0000AA010000}"/>
    <cellStyle name="Currency 47" xfId="427" xr:uid="{00000000-0005-0000-0000-0000AB010000}"/>
    <cellStyle name="Currency 48" xfId="428" xr:uid="{00000000-0005-0000-0000-0000AC010000}"/>
    <cellStyle name="Currency 49" xfId="429" xr:uid="{00000000-0005-0000-0000-0000AD010000}"/>
    <cellStyle name="Currency 5" xfId="430" xr:uid="{00000000-0005-0000-0000-0000AE010000}"/>
    <cellStyle name="Currency 50" xfId="431" xr:uid="{00000000-0005-0000-0000-0000AF010000}"/>
    <cellStyle name="Currency 51" xfId="432" xr:uid="{00000000-0005-0000-0000-0000B0010000}"/>
    <cellStyle name="Currency 52" xfId="433" xr:uid="{00000000-0005-0000-0000-0000B1010000}"/>
    <cellStyle name="Currency 53" xfId="434" xr:uid="{00000000-0005-0000-0000-0000B2010000}"/>
    <cellStyle name="Currency 54" xfId="435" xr:uid="{00000000-0005-0000-0000-0000B3010000}"/>
    <cellStyle name="Currency 55" xfId="436" xr:uid="{00000000-0005-0000-0000-0000B4010000}"/>
    <cellStyle name="Currency 56" xfId="437" xr:uid="{00000000-0005-0000-0000-0000B5010000}"/>
    <cellStyle name="Currency 57" xfId="438" xr:uid="{00000000-0005-0000-0000-0000B6010000}"/>
    <cellStyle name="Currency 58" xfId="439" xr:uid="{00000000-0005-0000-0000-0000B7010000}"/>
    <cellStyle name="Currency 59" xfId="440" xr:uid="{00000000-0005-0000-0000-0000B8010000}"/>
    <cellStyle name="Currency 6" xfId="441" xr:uid="{00000000-0005-0000-0000-0000B9010000}"/>
    <cellStyle name="Currency 60" xfId="442" xr:uid="{00000000-0005-0000-0000-0000BA010000}"/>
    <cellStyle name="Currency 61" xfId="443" xr:uid="{00000000-0005-0000-0000-0000BB010000}"/>
    <cellStyle name="Currency 62" xfId="444" xr:uid="{00000000-0005-0000-0000-0000BC010000}"/>
    <cellStyle name="Currency 63" xfId="445" xr:uid="{00000000-0005-0000-0000-0000BD010000}"/>
    <cellStyle name="Currency 64" xfId="446" xr:uid="{00000000-0005-0000-0000-0000BE010000}"/>
    <cellStyle name="Currency 65" xfId="447" xr:uid="{00000000-0005-0000-0000-0000BF010000}"/>
    <cellStyle name="Currency 66" xfId="448" xr:uid="{00000000-0005-0000-0000-0000C0010000}"/>
    <cellStyle name="Currency 67" xfId="449" xr:uid="{00000000-0005-0000-0000-0000C1010000}"/>
    <cellStyle name="Currency 68" xfId="450" xr:uid="{00000000-0005-0000-0000-0000C2010000}"/>
    <cellStyle name="Currency 69" xfId="451" xr:uid="{00000000-0005-0000-0000-0000C3010000}"/>
    <cellStyle name="Currency 7" xfId="452" xr:uid="{00000000-0005-0000-0000-0000C4010000}"/>
    <cellStyle name="Currency 70" xfId="453" xr:uid="{00000000-0005-0000-0000-0000C5010000}"/>
    <cellStyle name="Currency 71" xfId="454" xr:uid="{00000000-0005-0000-0000-0000C6010000}"/>
    <cellStyle name="Currency 72" xfId="455" xr:uid="{00000000-0005-0000-0000-0000C7010000}"/>
    <cellStyle name="Currency 73" xfId="456" xr:uid="{00000000-0005-0000-0000-0000C8010000}"/>
    <cellStyle name="Currency 74" xfId="457" xr:uid="{00000000-0005-0000-0000-0000C9010000}"/>
    <cellStyle name="Currency 75" xfId="458" xr:uid="{00000000-0005-0000-0000-0000CA010000}"/>
    <cellStyle name="Currency 76" xfId="459" xr:uid="{00000000-0005-0000-0000-0000CB010000}"/>
    <cellStyle name="Currency 77" xfId="460" xr:uid="{00000000-0005-0000-0000-0000CC010000}"/>
    <cellStyle name="Currency 78" xfId="461" xr:uid="{00000000-0005-0000-0000-0000CD010000}"/>
    <cellStyle name="Currency 79" xfId="462" xr:uid="{00000000-0005-0000-0000-0000CE010000}"/>
    <cellStyle name="Currency 8" xfId="463" xr:uid="{00000000-0005-0000-0000-0000CF010000}"/>
    <cellStyle name="Currency 80" xfId="464" xr:uid="{00000000-0005-0000-0000-0000D0010000}"/>
    <cellStyle name="Currency 81" xfId="465" xr:uid="{00000000-0005-0000-0000-0000D1010000}"/>
    <cellStyle name="Currency 82" xfId="466" xr:uid="{00000000-0005-0000-0000-0000D2010000}"/>
    <cellStyle name="Currency 83" xfId="467" xr:uid="{00000000-0005-0000-0000-0000D3010000}"/>
    <cellStyle name="Currency 84" xfId="468" xr:uid="{00000000-0005-0000-0000-0000D4010000}"/>
    <cellStyle name="Currency 85" xfId="469" xr:uid="{00000000-0005-0000-0000-0000D5010000}"/>
    <cellStyle name="Currency 86" xfId="470" xr:uid="{00000000-0005-0000-0000-0000D6010000}"/>
    <cellStyle name="Currency 87" xfId="471" xr:uid="{00000000-0005-0000-0000-0000D7010000}"/>
    <cellStyle name="Currency 88" xfId="472" xr:uid="{00000000-0005-0000-0000-0000D8010000}"/>
    <cellStyle name="Currency 89" xfId="473" xr:uid="{00000000-0005-0000-0000-0000D9010000}"/>
    <cellStyle name="Currency 9" xfId="474" xr:uid="{00000000-0005-0000-0000-0000DA010000}"/>
    <cellStyle name="Currency 90" xfId="475" xr:uid="{00000000-0005-0000-0000-0000DB010000}"/>
    <cellStyle name="Currency 91" xfId="476" xr:uid="{00000000-0005-0000-0000-0000DC010000}"/>
    <cellStyle name="Currency 92" xfId="477" xr:uid="{00000000-0005-0000-0000-0000DD010000}"/>
    <cellStyle name="Currency 93" xfId="478" xr:uid="{00000000-0005-0000-0000-0000DE010000}"/>
    <cellStyle name="Currency 94" xfId="479" xr:uid="{00000000-0005-0000-0000-0000DF010000}"/>
    <cellStyle name="Currency 95" xfId="480" xr:uid="{00000000-0005-0000-0000-0000E0010000}"/>
    <cellStyle name="Currency 96" xfId="481" xr:uid="{00000000-0005-0000-0000-0000E1010000}"/>
    <cellStyle name="Currency 97" xfId="482" xr:uid="{00000000-0005-0000-0000-0000E2010000}"/>
    <cellStyle name="Currency 98" xfId="483" xr:uid="{00000000-0005-0000-0000-0000E3010000}"/>
    <cellStyle name="Currency 99" xfId="484" xr:uid="{00000000-0005-0000-0000-0000E4010000}"/>
    <cellStyle name="Excel Built-in Normal" xfId="485" xr:uid="{00000000-0005-0000-0000-0000E5010000}"/>
    <cellStyle name="Explanatory Text 2" xfId="486" xr:uid="{00000000-0005-0000-0000-0000E6010000}"/>
    <cellStyle name="Good 2" xfId="487" xr:uid="{00000000-0005-0000-0000-0000E7010000}"/>
    <cellStyle name="Good 2 2" xfId="624" xr:uid="{00000000-0005-0000-0000-000070020000}"/>
    <cellStyle name="Heading 1 2" xfId="488" xr:uid="{00000000-0005-0000-0000-0000E8010000}"/>
    <cellStyle name="Heading 2 2" xfId="489" xr:uid="{00000000-0005-0000-0000-0000E9010000}"/>
    <cellStyle name="Heading 2 2 2" xfId="625" xr:uid="{00000000-0005-0000-0000-000071020000}"/>
    <cellStyle name="Heading 3 2" xfId="490" xr:uid="{00000000-0005-0000-0000-0000EA010000}"/>
    <cellStyle name="Heading 4 2" xfId="491" xr:uid="{00000000-0005-0000-0000-0000EB010000}"/>
    <cellStyle name="Hyperlink" xfId="788" xr:uid="{00000000-0005-0000-0000-00003C030000}"/>
    <cellStyle name="Hyperlink 2" xfId="492" xr:uid="{00000000-0005-0000-0000-0000EC010000}"/>
    <cellStyle name="Hyperlink 2 2" xfId="627" xr:uid="{00000000-0005-0000-0000-000073020000}"/>
    <cellStyle name="Hyperlink 2 3" xfId="790" xr:uid="{00000000-0005-0000-0000-00003E030000}"/>
    <cellStyle name="Hyperlink 3" xfId="493" xr:uid="{00000000-0005-0000-0000-0000ED010000}"/>
    <cellStyle name="Hyperlink 4" xfId="494" xr:uid="{00000000-0005-0000-0000-0000EE010000}"/>
    <cellStyle name="Hyperlink 4 2" xfId="628" xr:uid="{00000000-0005-0000-0000-000074020000}"/>
    <cellStyle name="Hyperlink 5" xfId="495" xr:uid="{00000000-0005-0000-0000-0000EF010000}"/>
    <cellStyle name="Hyperlink 5 2" xfId="496" xr:uid="{00000000-0005-0000-0000-0000F0010000}"/>
    <cellStyle name="Hyperlink 5 3" xfId="629" xr:uid="{00000000-0005-0000-0000-000075020000}"/>
    <cellStyle name="Hyperlink 6" xfId="497" xr:uid="{00000000-0005-0000-0000-0000F1010000}"/>
    <cellStyle name="Hyperlink 6 2" xfId="630" xr:uid="{00000000-0005-0000-0000-000076020000}"/>
    <cellStyle name="Hyperlink 7" xfId="498" xr:uid="{00000000-0005-0000-0000-0000F2010000}"/>
    <cellStyle name="Hyperlink 7 2" xfId="631" xr:uid="{00000000-0005-0000-0000-000077020000}"/>
    <cellStyle name="Hyperlink 8" xfId="626" xr:uid="{00000000-0005-0000-0000-000072020000}"/>
    <cellStyle name="Input 2" xfId="499" xr:uid="{00000000-0005-0000-0000-0000F3010000}"/>
    <cellStyle name="Input 2 2" xfId="632" xr:uid="{00000000-0005-0000-0000-000078020000}"/>
    <cellStyle name="Linked Cell 2" xfId="500" xr:uid="{00000000-0005-0000-0000-0000F4010000}"/>
    <cellStyle name="Neutral 2" xfId="501" xr:uid="{00000000-0005-0000-0000-0000F5010000}"/>
    <cellStyle name="Neutral 2 2" xfId="633" xr:uid="{00000000-0005-0000-0000-000079020000}"/>
    <cellStyle name="Normal" xfId="0" builtinId="0"/>
    <cellStyle name="Normal 10" xfId="502" xr:uid="{00000000-0005-0000-0000-0000F6010000}"/>
    <cellStyle name="Normal 100" xfId="503" xr:uid="{00000000-0005-0000-0000-0000F7010000}"/>
    <cellStyle name="Normal 118" xfId="504" xr:uid="{00000000-0005-0000-0000-0000F8010000}"/>
    <cellStyle name="Normal 12" xfId="505" xr:uid="{00000000-0005-0000-0000-0000F9010000}"/>
    <cellStyle name="Normal 13" xfId="506" xr:uid="{00000000-0005-0000-0000-0000FA010000}"/>
    <cellStyle name="Normal 13 2" xfId="507" xr:uid="{00000000-0005-0000-0000-0000FB010000}"/>
    <cellStyle name="Normal 13 2 2" xfId="508" xr:uid="{00000000-0005-0000-0000-0000FC010000}"/>
    <cellStyle name="Normal 13 2 2 2" xfId="509" xr:uid="{00000000-0005-0000-0000-0000FD010000}"/>
    <cellStyle name="Normal 13 2 2 2 2" xfId="510" xr:uid="{00000000-0005-0000-0000-0000FE010000}"/>
    <cellStyle name="Normal 13 2 2 2 2 2" xfId="638" xr:uid="{00000000-0005-0000-0000-00007E020000}"/>
    <cellStyle name="Normal 13 2 2 2 2 2 2" xfId="735" xr:uid="{00000000-0005-0000-0000-000007030000}"/>
    <cellStyle name="Normal 13 2 2 2 2 3" xfId="688" xr:uid="{00000000-0005-0000-0000-0000D8020000}"/>
    <cellStyle name="Normal 13 2 2 2 3" xfId="511" xr:uid="{00000000-0005-0000-0000-0000FF010000}"/>
    <cellStyle name="Normal 13 2 2 2 3 2" xfId="639" xr:uid="{00000000-0005-0000-0000-00007F020000}"/>
    <cellStyle name="Normal 13 2 2 2 3 2 2" xfId="736" xr:uid="{00000000-0005-0000-0000-000008030000}"/>
    <cellStyle name="Normal 13 2 2 2 3 3" xfId="689" xr:uid="{00000000-0005-0000-0000-0000D9020000}"/>
    <cellStyle name="Normal 13 2 2 2 4" xfId="637" xr:uid="{00000000-0005-0000-0000-00007D020000}"/>
    <cellStyle name="Normal 13 2 2 2 4 2" xfId="734" xr:uid="{00000000-0005-0000-0000-000006030000}"/>
    <cellStyle name="Normal 13 2 2 2 5" xfId="687" xr:uid="{00000000-0005-0000-0000-0000D7020000}"/>
    <cellStyle name="Normal 13 2 2 3" xfId="636" xr:uid="{00000000-0005-0000-0000-00007C020000}"/>
    <cellStyle name="Normal 13 2 2 3 2" xfId="733" xr:uid="{00000000-0005-0000-0000-000005030000}"/>
    <cellStyle name="Normal 13 2 2 4" xfId="686" xr:uid="{00000000-0005-0000-0000-0000D6020000}"/>
    <cellStyle name="Normal 13 2 3" xfId="512" xr:uid="{00000000-0005-0000-0000-000000020000}"/>
    <cellStyle name="Normal 13 2 3 2" xfId="640" xr:uid="{00000000-0005-0000-0000-000080020000}"/>
    <cellStyle name="Normal 13 2 3 2 2" xfId="737" xr:uid="{00000000-0005-0000-0000-000009030000}"/>
    <cellStyle name="Normal 13 2 3 3" xfId="690" xr:uid="{00000000-0005-0000-0000-0000DA020000}"/>
    <cellStyle name="Normal 13 2 4" xfId="635" xr:uid="{00000000-0005-0000-0000-00007B020000}"/>
    <cellStyle name="Normal 13 2 4 2" xfId="732" xr:uid="{00000000-0005-0000-0000-000004030000}"/>
    <cellStyle name="Normal 13 2 5" xfId="685" xr:uid="{00000000-0005-0000-0000-0000D5020000}"/>
    <cellStyle name="Normal 13 3" xfId="513" xr:uid="{00000000-0005-0000-0000-000001020000}"/>
    <cellStyle name="Normal 13 3 2" xfId="514" xr:uid="{00000000-0005-0000-0000-000002020000}"/>
    <cellStyle name="Normal 13 3 2 2" xfId="642" xr:uid="{00000000-0005-0000-0000-000082020000}"/>
    <cellStyle name="Normal 13 3 2 2 2" xfId="739" xr:uid="{00000000-0005-0000-0000-00000B030000}"/>
    <cellStyle name="Normal 13 3 2 3" xfId="692" xr:uid="{00000000-0005-0000-0000-0000DC020000}"/>
    <cellStyle name="Normal 13 3 3" xfId="641" xr:uid="{00000000-0005-0000-0000-000081020000}"/>
    <cellStyle name="Normal 13 3 3 2" xfId="738" xr:uid="{00000000-0005-0000-0000-00000A030000}"/>
    <cellStyle name="Normal 13 3 4" xfId="691" xr:uid="{00000000-0005-0000-0000-0000DB020000}"/>
    <cellStyle name="Normal 13 4" xfId="515" xr:uid="{00000000-0005-0000-0000-000003020000}"/>
    <cellStyle name="Normal 13 4 2" xfId="643" xr:uid="{00000000-0005-0000-0000-000083020000}"/>
    <cellStyle name="Normal 13 4 2 2" xfId="740" xr:uid="{00000000-0005-0000-0000-00000C030000}"/>
    <cellStyle name="Normal 13 4 3" xfId="693" xr:uid="{00000000-0005-0000-0000-0000DD020000}"/>
    <cellStyle name="Normal 13 5" xfId="634" xr:uid="{00000000-0005-0000-0000-00007A020000}"/>
    <cellStyle name="Normal 13 5 2" xfId="731" xr:uid="{00000000-0005-0000-0000-000003030000}"/>
    <cellStyle name="Normal 13 6" xfId="516" xr:uid="{00000000-0005-0000-0000-000004020000}"/>
    <cellStyle name="Normal 13 6 2" xfId="644" xr:uid="{00000000-0005-0000-0000-000084020000}"/>
    <cellStyle name="Normal 13 6 2 2" xfId="741" xr:uid="{00000000-0005-0000-0000-00000D030000}"/>
    <cellStyle name="Normal 13 6 3" xfId="694" xr:uid="{00000000-0005-0000-0000-0000DE020000}"/>
    <cellStyle name="Normal 13 7" xfId="684" xr:uid="{00000000-0005-0000-0000-0000D4020000}"/>
    <cellStyle name="Normal 13 8" xfId="787" xr:uid="{00000000-0005-0000-0000-00003B030000}"/>
    <cellStyle name="Normal 13 9" xfId="786" xr:uid="{00000000-0005-0000-0000-00003A030000}"/>
    <cellStyle name="Normal 15" xfId="517" xr:uid="{00000000-0005-0000-0000-000005020000}"/>
    <cellStyle name="Normal 16" xfId="518" xr:uid="{00000000-0005-0000-0000-000006020000}"/>
    <cellStyle name="Normal 17" xfId="519" xr:uid="{00000000-0005-0000-0000-000007020000}"/>
    <cellStyle name="Normal 19" xfId="520" xr:uid="{00000000-0005-0000-0000-000008020000}"/>
    <cellStyle name="Normal 2" xfId="521" xr:uid="{00000000-0005-0000-0000-000009020000}"/>
    <cellStyle name="Normal 2 2" xfId="522" xr:uid="{00000000-0005-0000-0000-00000A020000}"/>
    <cellStyle name="Normal 2 2 2" xfId="523" xr:uid="{00000000-0005-0000-0000-00000B020000}"/>
    <cellStyle name="Normal 2 2 2 2" xfId="645" xr:uid="{00000000-0005-0000-0000-000085020000}"/>
    <cellStyle name="Normal 2 2 2 2 2" xfId="742" xr:uid="{00000000-0005-0000-0000-00000E030000}"/>
    <cellStyle name="Normal 2 2 2 3" xfId="695" xr:uid="{00000000-0005-0000-0000-0000DF020000}"/>
    <cellStyle name="Normal 2 2 3" xfId="524" xr:uid="{00000000-0005-0000-0000-00000C020000}"/>
    <cellStyle name="Normal 2 2 3 2" xfId="646" xr:uid="{00000000-0005-0000-0000-000086020000}"/>
    <cellStyle name="Normal 2 2 3 2 2" xfId="743" xr:uid="{00000000-0005-0000-0000-00000F030000}"/>
    <cellStyle name="Normal 2 2 3 3" xfId="696" xr:uid="{00000000-0005-0000-0000-0000E0020000}"/>
    <cellStyle name="Normal 2 3" xfId="525" xr:uid="{00000000-0005-0000-0000-00000D020000}"/>
    <cellStyle name="Normal 2 3 2" xfId="526" xr:uid="{00000000-0005-0000-0000-00000E020000}"/>
    <cellStyle name="Normal 2 3 2 2" xfId="647" xr:uid="{00000000-0005-0000-0000-000087020000}"/>
    <cellStyle name="Normal 2 3 2 2 2" xfId="744" xr:uid="{00000000-0005-0000-0000-000010030000}"/>
    <cellStyle name="Normal 2 3 2 3" xfId="697" xr:uid="{00000000-0005-0000-0000-0000E1020000}"/>
    <cellStyle name="Normal 2 4" xfId="527" xr:uid="{00000000-0005-0000-0000-00000F020000}"/>
    <cellStyle name="Normal 2 4 2" xfId="528" xr:uid="{00000000-0005-0000-0000-000010020000}"/>
    <cellStyle name="Normal 2 4 2 2" xfId="648" xr:uid="{00000000-0005-0000-0000-000088020000}"/>
    <cellStyle name="Normal 2 4 2 2 2" xfId="745" xr:uid="{00000000-0005-0000-0000-000011030000}"/>
    <cellStyle name="Normal 2 4 2 3" xfId="698" xr:uid="{00000000-0005-0000-0000-0000E2020000}"/>
    <cellStyle name="Normal 2 5" xfId="529" xr:uid="{00000000-0005-0000-0000-000011020000}"/>
    <cellStyle name="Normal 2 6" xfId="789" xr:uid="{00000000-0005-0000-0000-00003D030000}"/>
    <cellStyle name="Normal 23" xfId="530" xr:uid="{00000000-0005-0000-0000-000012020000}"/>
    <cellStyle name="Normal 3" xfId="531" xr:uid="{00000000-0005-0000-0000-000013020000}"/>
    <cellStyle name="Normal 3 2" xfId="532" xr:uid="{00000000-0005-0000-0000-000014020000}"/>
    <cellStyle name="Normal 3 2 11" xfId="533" xr:uid="{00000000-0005-0000-0000-000015020000}"/>
    <cellStyle name="Normal 3 2 2" xfId="649" xr:uid="{00000000-0005-0000-0000-000089020000}"/>
    <cellStyle name="Normal 3 2 2 2" xfId="746" xr:uid="{00000000-0005-0000-0000-000012030000}"/>
    <cellStyle name="Normal 3 2 3" xfId="699" xr:uid="{00000000-0005-0000-0000-0000E3020000}"/>
    <cellStyle name="Normal 3 3" xfId="534" xr:uid="{00000000-0005-0000-0000-000016020000}"/>
    <cellStyle name="Normal 3 4" xfId="535" xr:uid="{00000000-0005-0000-0000-000017020000}"/>
    <cellStyle name="Normal 3 4 2" xfId="650" xr:uid="{00000000-0005-0000-0000-00008A020000}"/>
    <cellStyle name="Normal 3 4 2 2" xfId="747" xr:uid="{00000000-0005-0000-0000-000013030000}"/>
    <cellStyle name="Normal 3 4 3" xfId="700" xr:uid="{00000000-0005-0000-0000-0000E4020000}"/>
    <cellStyle name="Normal 3 8" xfId="536" xr:uid="{00000000-0005-0000-0000-000018020000}"/>
    <cellStyle name="Normal 3 8 2" xfId="537" xr:uid="{00000000-0005-0000-0000-000019020000}"/>
    <cellStyle name="Normal 3 8 2 2" xfId="538" xr:uid="{00000000-0005-0000-0000-00001A020000}"/>
    <cellStyle name="Normal 3 8 2 2 2" xfId="653" xr:uid="{00000000-0005-0000-0000-00008D020000}"/>
    <cellStyle name="Normal 3 8 2 2 2 2" xfId="750" xr:uid="{00000000-0005-0000-0000-000016030000}"/>
    <cellStyle name="Normal 3 8 2 2 3" xfId="703" xr:uid="{00000000-0005-0000-0000-0000E7020000}"/>
    <cellStyle name="Normal 3 8 2 3" xfId="652" xr:uid="{00000000-0005-0000-0000-00008C020000}"/>
    <cellStyle name="Normal 3 8 2 3 2" xfId="749" xr:uid="{00000000-0005-0000-0000-000015030000}"/>
    <cellStyle name="Normal 3 8 2 4" xfId="702" xr:uid="{00000000-0005-0000-0000-0000E6020000}"/>
    <cellStyle name="Normal 3 8 3" xfId="539" xr:uid="{00000000-0005-0000-0000-00001B020000}"/>
    <cellStyle name="Normal 3 8 3 2" xfId="654" xr:uid="{00000000-0005-0000-0000-00008E020000}"/>
    <cellStyle name="Normal 3 8 3 2 2" xfId="751" xr:uid="{00000000-0005-0000-0000-000017030000}"/>
    <cellStyle name="Normal 3 8 3 3" xfId="704" xr:uid="{00000000-0005-0000-0000-0000E8020000}"/>
    <cellStyle name="Normal 3 8 4" xfId="651" xr:uid="{00000000-0005-0000-0000-00008B020000}"/>
    <cellStyle name="Normal 3 8 4 2" xfId="748" xr:uid="{00000000-0005-0000-0000-000014030000}"/>
    <cellStyle name="Normal 3 8 5" xfId="701" xr:uid="{00000000-0005-0000-0000-0000E5020000}"/>
    <cellStyle name="Normal 4" xfId="540" xr:uid="{00000000-0005-0000-0000-00001C020000}"/>
    <cellStyle name="Normal 4 2" xfId="541" xr:uid="{00000000-0005-0000-0000-00001D020000}"/>
    <cellStyle name="Normal 4 2 2" xfId="655" xr:uid="{00000000-0005-0000-0000-00008F020000}"/>
    <cellStyle name="Normal 4 2 2 2" xfId="752" xr:uid="{00000000-0005-0000-0000-000018030000}"/>
    <cellStyle name="Normal 4 2 3" xfId="705" xr:uid="{00000000-0005-0000-0000-0000E9020000}"/>
    <cellStyle name="Normal 4 3" xfId="542" xr:uid="{00000000-0005-0000-0000-00001E020000}"/>
    <cellStyle name="Normal 4 4" xfId="543" xr:uid="{00000000-0005-0000-0000-00001F020000}"/>
    <cellStyle name="Normal 4 4 2" xfId="656" xr:uid="{00000000-0005-0000-0000-000090020000}"/>
    <cellStyle name="Normal 4 4 2 2" xfId="753" xr:uid="{00000000-0005-0000-0000-000019030000}"/>
    <cellStyle name="Normal 4 4 3" xfId="706" xr:uid="{00000000-0005-0000-0000-0000EA020000}"/>
    <cellStyle name="Normal 416" xfId="544" xr:uid="{00000000-0005-0000-0000-000020020000}"/>
    <cellStyle name="Normal 417" xfId="545" xr:uid="{00000000-0005-0000-0000-000021020000}"/>
    <cellStyle name="Normal 428" xfId="546" xr:uid="{00000000-0005-0000-0000-000022020000}"/>
    <cellStyle name="Normal 429" xfId="547" xr:uid="{00000000-0005-0000-0000-000023020000}"/>
    <cellStyle name="Normal 486" xfId="548" xr:uid="{00000000-0005-0000-0000-000024020000}"/>
    <cellStyle name="Normal 487" xfId="549" xr:uid="{00000000-0005-0000-0000-000025020000}"/>
    <cellStyle name="Normal 489" xfId="550" xr:uid="{00000000-0005-0000-0000-000026020000}"/>
    <cellStyle name="Normal 490" xfId="551" xr:uid="{00000000-0005-0000-0000-000027020000}"/>
    <cellStyle name="Normal 5" xfId="552" xr:uid="{00000000-0005-0000-0000-000028020000}"/>
    <cellStyle name="Normal 5 2" xfId="553" xr:uid="{00000000-0005-0000-0000-000029020000}"/>
    <cellStyle name="Normal 5 3" xfId="554" xr:uid="{00000000-0005-0000-0000-00002A020000}"/>
    <cellStyle name="Normal 5 3 2" xfId="657" xr:uid="{00000000-0005-0000-0000-000091020000}"/>
    <cellStyle name="Normal 5 3 2 2" xfId="754" xr:uid="{00000000-0005-0000-0000-00001A030000}"/>
    <cellStyle name="Normal 5 3 3" xfId="707" xr:uid="{00000000-0005-0000-0000-0000EB020000}"/>
    <cellStyle name="Normal 506" xfId="555" xr:uid="{00000000-0005-0000-0000-00002B020000}"/>
    <cellStyle name="Normal 516" xfId="556" xr:uid="{00000000-0005-0000-0000-00002C020000}"/>
    <cellStyle name="Normal 517" xfId="557" xr:uid="{00000000-0005-0000-0000-00002D020000}"/>
    <cellStyle name="Normal 53" xfId="558" xr:uid="{00000000-0005-0000-0000-00002E020000}"/>
    <cellStyle name="Normal 54" xfId="559" xr:uid="{00000000-0005-0000-0000-00002F020000}"/>
    <cellStyle name="Normal 542" xfId="560" xr:uid="{00000000-0005-0000-0000-000030020000}"/>
    <cellStyle name="Normal 543" xfId="561" xr:uid="{00000000-0005-0000-0000-000031020000}"/>
    <cellStyle name="Normal 544" xfId="562" xr:uid="{00000000-0005-0000-0000-000032020000}"/>
    <cellStyle name="Normal 547" xfId="563" xr:uid="{00000000-0005-0000-0000-000033020000}"/>
    <cellStyle name="Normal 548" xfId="564" xr:uid="{00000000-0005-0000-0000-000034020000}"/>
    <cellStyle name="Normal 550" xfId="565" xr:uid="{00000000-0005-0000-0000-000035020000}"/>
    <cellStyle name="Normal 571" xfId="566" xr:uid="{00000000-0005-0000-0000-000036020000}"/>
    <cellStyle name="Normal 572" xfId="567" xr:uid="{00000000-0005-0000-0000-000037020000}"/>
    <cellStyle name="Normal 6" xfId="568" xr:uid="{00000000-0005-0000-0000-000038020000}"/>
    <cellStyle name="Normal 6 2" xfId="569" xr:uid="{00000000-0005-0000-0000-000039020000}"/>
    <cellStyle name="Normal 6 2 2" xfId="659" xr:uid="{00000000-0005-0000-0000-000093020000}"/>
    <cellStyle name="Normal 6 2 2 2" xfId="756" xr:uid="{00000000-0005-0000-0000-00001C030000}"/>
    <cellStyle name="Normal 6 2 3" xfId="709" xr:uid="{00000000-0005-0000-0000-0000ED020000}"/>
    <cellStyle name="Normal 6 3" xfId="570" xr:uid="{00000000-0005-0000-0000-00003A020000}"/>
    <cellStyle name="Normal 6 4" xfId="658" xr:uid="{00000000-0005-0000-0000-000092020000}"/>
    <cellStyle name="Normal 6 4 2" xfId="755" xr:uid="{00000000-0005-0000-0000-00001B030000}"/>
    <cellStyle name="Normal 6 5" xfId="708" xr:uid="{00000000-0005-0000-0000-0000EC020000}"/>
    <cellStyle name="Normal 7" xfId="571" xr:uid="{00000000-0005-0000-0000-00003B020000}"/>
    <cellStyle name="Normal 7 2" xfId="572" xr:uid="{00000000-0005-0000-0000-00003C020000}"/>
    <cellStyle name="Normal 8" xfId="573" xr:uid="{00000000-0005-0000-0000-00003D020000}"/>
    <cellStyle name="Normal 9" xfId="670" xr:uid="{00000000-0005-0000-0000-0000C6020000}"/>
    <cellStyle name="Normal 9 2" xfId="784" xr:uid="{00000000-0005-0000-0000-000038030000}"/>
    <cellStyle name="Normal_Sheet1" xfId="574" xr:uid="{00000000-0005-0000-0000-00003E020000}"/>
    <cellStyle name="Note 2" xfId="575" xr:uid="{00000000-0005-0000-0000-00003F020000}"/>
    <cellStyle name="Note 2 2" xfId="660" xr:uid="{00000000-0005-0000-0000-000094020000}"/>
    <cellStyle name="Note 2 2 2" xfId="757" xr:uid="{00000000-0005-0000-0000-00001D030000}"/>
    <cellStyle name="Note 2 3" xfId="710" xr:uid="{00000000-0005-0000-0000-0000EE020000}"/>
    <cellStyle name="Note 3" xfId="671" xr:uid="{00000000-0005-0000-0000-0000C7020000}"/>
    <cellStyle name="Note 3 2" xfId="785" xr:uid="{00000000-0005-0000-0000-000039030000}"/>
    <cellStyle name="Output 2" xfId="576" xr:uid="{00000000-0005-0000-0000-000040020000}"/>
    <cellStyle name="Output 2 2" xfId="661" xr:uid="{00000000-0005-0000-0000-000095020000}"/>
    <cellStyle name="Percent" xfId="1" xr:uid="{00000000-0005-0000-0000-000001000000}"/>
    <cellStyle name="Percent 2" xfId="577" xr:uid="{00000000-0005-0000-0000-000041020000}"/>
    <cellStyle name="Standard 3" xfId="578" xr:uid="{00000000-0005-0000-0000-000042020000}"/>
    <cellStyle name="Standard 4" xfId="579" xr:uid="{00000000-0005-0000-0000-000043020000}"/>
    <cellStyle name="Standard 4 2" xfId="580" xr:uid="{00000000-0005-0000-0000-000044020000}"/>
    <cellStyle name="Standard 4 2 2" xfId="581" xr:uid="{00000000-0005-0000-0000-000045020000}"/>
    <cellStyle name="Standard 4 2 2 2" xfId="582" xr:uid="{00000000-0005-0000-0000-000046020000}"/>
    <cellStyle name="Standard 4 2 2 2 2" xfId="665" xr:uid="{00000000-0005-0000-0000-000099020000}"/>
    <cellStyle name="Standard 4 2 2 2 2 2" xfId="761" xr:uid="{00000000-0005-0000-0000-000021030000}"/>
    <cellStyle name="Standard 4 2 2 2 3" xfId="714" xr:uid="{00000000-0005-0000-0000-0000F2020000}"/>
    <cellStyle name="Standard 4 2 2 3" xfId="664" xr:uid="{00000000-0005-0000-0000-000098020000}"/>
    <cellStyle name="Standard 4 2 2 3 2" xfId="760" xr:uid="{00000000-0005-0000-0000-000020030000}"/>
    <cellStyle name="Standard 4 2 2 4" xfId="713" xr:uid="{00000000-0005-0000-0000-0000F1020000}"/>
    <cellStyle name="Standard 4 2 3" xfId="583" xr:uid="{00000000-0005-0000-0000-000047020000}"/>
    <cellStyle name="Standard 4 2 3 2" xfId="666" xr:uid="{00000000-0005-0000-0000-00009A020000}"/>
    <cellStyle name="Standard 4 2 3 2 2" xfId="762" xr:uid="{00000000-0005-0000-0000-000022030000}"/>
    <cellStyle name="Standard 4 2 3 3" xfId="715" xr:uid="{00000000-0005-0000-0000-0000F3020000}"/>
    <cellStyle name="Standard 4 2 4" xfId="663" xr:uid="{00000000-0005-0000-0000-000097020000}"/>
    <cellStyle name="Standard 4 2 4 2" xfId="759" xr:uid="{00000000-0005-0000-0000-00001F030000}"/>
    <cellStyle name="Standard 4 2 5" xfId="712" xr:uid="{00000000-0005-0000-0000-0000F0020000}"/>
    <cellStyle name="Standard 4 3" xfId="584" xr:uid="{00000000-0005-0000-0000-000048020000}"/>
    <cellStyle name="Standard 4 3 2" xfId="585" xr:uid="{00000000-0005-0000-0000-000049020000}"/>
    <cellStyle name="Standard 4 3 2 2" xfId="668" xr:uid="{00000000-0005-0000-0000-00009C020000}"/>
    <cellStyle name="Standard 4 3 2 2 2" xfId="764" xr:uid="{00000000-0005-0000-0000-000024030000}"/>
    <cellStyle name="Standard 4 3 2 3" xfId="717" xr:uid="{00000000-0005-0000-0000-0000F5020000}"/>
    <cellStyle name="Standard 4 3 3" xfId="667" xr:uid="{00000000-0005-0000-0000-00009B020000}"/>
    <cellStyle name="Standard 4 3 3 2" xfId="763" xr:uid="{00000000-0005-0000-0000-000023030000}"/>
    <cellStyle name="Standard 4 3 4" xfId="716" xr:uid="{00000000-0005-0000-0000-0000F4020000}"/>
    <cellStyle name="Standard 4 4" xfId="586" xr:uid="{00000000-0005-0000-0000-00004A020000}"/>
    <cellStyle name="Standard 4 4 2" xfId="669" xr:uid="{00000000-0005-0000-0000-00009D020000}"/>
    <cellStyle name="Standard 4 4 2 2" xfId="765" xr:uid="{00000000-0005-0000-0000-000025030000}"/>
    <cellStyle name="Standard 4 4 3" xfId="718" xr:uid="{00000000-0005-0000-0000-0000F6020000}"/>
    <cellStyle name="Standard 4 5" xfId="662" xr:uid="{00000000-0005-0000-0000-000096020000}"/>
    <cellStyle name="Standard 4 5 2" xfId="758" xr:uid="{00000000-0005-0000-0000-00001E030000}"/>
    <cellStyle name="Standard 4 6" xfId="711" xr:uid="{00000000-0005-0000-0000-0000EF020000}"/>
    <cellStyle name="Standard 6" xfId="587" xr:uid="{00000000-0005-0000-0000-00004B020000}"/>
    <cellStyle name="Title 2" xfId="588" xr:uid="{00000000-0005-0000-0000-00004C020000}"/>
    <cellStyle name="Total 2" xfId="589" xr:uid="{00000000-0005-0000-0000-00004D020000}"/>
    <cellStyle name="Warning Text 2" xfId="590" xr:uid="{00000000-0005-0000-0000-00004E020000}"/>
    <cellStyle name="표준 2" xfId="591" xr:uid="{00000000-0005-0000-0000-00004F020000}"/>
    <cellStyle name="一般 7" xfId="592" xr:uid="{00000000-0005-0000-0000-000050020000}"/>
    <cellStyle name="標準 2" xfId="593" xr:uid="{00000000-0005-0000-0000-000051020000}"/>
    <cellStyle name="標準 2 2" xfId="594" xr:uid="{00000000-0005-0000-0000-000052020000}"/>
    <cellStyle name="標準 2 3" xfId="595" xr:uid="{00000000-0005-0000-0000-000053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hyperlink" Target="https://www.responsiblemineralsinitiative.org/facilities-lists/active-conformant-facilities-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3.5"/>
  <cols>
    <col min="1" max="1" width="1" customWidth="1"/>
    <col min="2" max="2" width="10" customWidth="1"/>
    <col min="3" max="3" width="11.4609375" customWidth="1"/>
    <col min="4" max="4" width="17" style="142" customWidth="1"/>
    <col min="5" max="5" width="42.15234375" customWidth="1"/>
    <col min="6" max="6" width="53.15234375" customWidth="1"/>
    <col min="7" max="7" width="1" customWidth="1"/>
  </cols>
  <sheetData>
    <row r="1" spans="1:7" ht="14.15" customHeight="1" thickTop="1">
      <c r="A1" s="3"/>
      <c r="B1" s="4"/>
      <c r="C1" s="4"/>
      <c r="D1" s="139"/>
      <c r="E1" s="4"/>
      <c r="F1" s="4"/>
      <c r="G1" s="5"/>
    </row>
    <row r="2" spans="1:7">
      <c r="A2" s="385"/>
      <c r="B2" s="1" t="s">
        <v>0</v>
      </c>
      <c r="C2" s="2"/>
      <c r="D2" s="140"/>
      <c r="E2" s="2"/>
      <c r="F2" s="2"/>
      <c r="G2" s="24"/>
    </row>
    <row r="3" spans="1:7">
      <c r="A3" s="386"/>
      <c r="B3" s="2" t="s">
        <v>1</v>
      </c>
      <c r="C3" s="1"/>
      <c r="D3" s="141"/>
      <c r="E3" s="2"/>
      <c r="F3" s="1"/>
      <c r="G3" s="24"/>
    </row>
    <row r="4" spans="1:7" ht="15" customHeight="1">
      <c r="A4" s="386"/>
      <c r="B4" s="177" t="s">
        <v>2</v>
      </c>
      <c r="C4" s="178"/>
      <c r="D4" s="179"/>
      <c r="E4" s="2"/>
      <c r="F4" s="178"/>
      <c r="G4" s="24"/>
    </row>
    <row r="5" spans="1:7">
      <c r="A5" s="386"/>
      <c r="B5" s="183" t="s">
        <v>3</v>
      </c>
      <c r="C5" s="180"/>
      <c r="D5" s="181"/>
      <c r="E5" s="2"/>
      <c r="F5" s="180"/>
      <c r="G5" s="24"/>
    </row>
    <row r="6" spans="1:7">
      <c r="A6" s="386"/>
      <c r="B6" s="2"/>
      <c r="C6" s="2"/>
      <c r="D6" s="140"/>
      <c r="E6" s="2"/>
      <c r="F6" s="2"/>
      <c r="G6" s="24"/>
    </row>
    <row r="7" spans="1:7">
      <c r="A7" s="386"/>
      <c r="B7" s="2"/>
      <c r="C7" s="2"/>
      <c r="D7" s="140"/>
      <c r="E7" s="2"/>
      <c r="F7" s="2"/>
      <c r="G7" s="24"/>
    </row>
    <row r="8" spans="1:7">
      <c r="A8" s="386"/>
      <c r="B8" s="2"/>
      <c r="C8" s="2"/>
      <c r="D8" s="140"/>
      <c r="E8" s="2"/>
      <c r="F8" s="2"/>
      <c r="G8" s="24"/>
    </row>
    <row r="9" spans="1:7" ht="20.25" customHeight="1">
      <c r="A9" s="386"/>
      <c r="B9" s="388" t="s">
        <v>4</v>
      </c>
      <c r="C9" s="389"/>
      <c r="D9" s="390"/>
      <c r="E9" s="389"/>
      <c r="F9" s="389"/>
      <c r="G9" s="24"/>
    </row>
    <row r="10" spans="1:7" ht="27" customHeight="1">
      <c r="A10" s="386"/>
      <c r="B10" s="393" t="s">
        <v>5</v>
      </c>
      <c r="C10" s="389"/>
      <c r="D10" s="390"/>
      <c r="E10" s="389"/>
      <c r="F10" s="389"/>
      <c r="G10" s="24"/>
    </row>
    <row r="11" spans="1:7" ht="82.5" customHeight="1">
      <c r="A11" s="386"/>
      <c r="B11" s="394"/>
      <c r="C11" s="394"/>
      <c r="D11" s="394"/>
      <c r="E11" s="394"/>
      <c r="F11" s="394"/>
      <c r="G11" s="24"/>
    </row>
    <row r="12" spans="1:7">
      <c r="A12" s="386"/>
      <c r="B12" s="167" t="s">
        <v>6</v>
      </c>
      <c r="C12" s="168" t="s">
        <v>7</v>
      </c>
      <c r="D12" s="169" t="s">
        <v>8</v>
      </c>
      <c r="E12" s="168" t="s">
        <v>9</v>
      </c>
      <c r="F12" s="168" t="s">
        <v>10</v>
      </c>
      <c r="G12" s="24"/>
    </row>
    <row r="13" spans="1:7" ht="57.65" customHeight="1">
      <c r="A13" s="386"/>
      <c r="B13" s="279">
        <v>1</v>
      </c>
      <c r="C13" s="218" t="s">
        <v>11</v>
      </c>
      <c r="D13" s="219">
        <v>44489</v>
      </c>
      <c r="E13" s="218" t="s">
        <v>12</v>
      </c>
      <c r="F13" s="220" t="s">
        <v>13</v>
      </c>
      <c r="G13" s="24"/>
    </row>
    <row r="14" spans="1:7" ht="57.65" customHeight="1">
      <c r="A14" s="386"/>
      <c r="B14" s="217">
        <v>1.01</v>
      </c>
      <c r="C14" s="218" t="s">
        <v>11</v>
      </c>
      <c r="D14" s="219">
        <v>44523</v>
      </c>
      <c r="E14" s="218" t="s">
        <v>14</v>
      </c>
      <c r="F14" s="220" t="s">
        <v>13</v>
      </c>
      <c r="G14" s="24"/>
    </row>
    <row r="15" spans="1:7" ht="57.65" customHeight="1">
      <c r="A15" s="386"/>
      <c r="B15" s="217">
        <v>1.02</v>
      </c>
      <c r="C15" s="218" t="s">
        <v>11</v>
      </c>
      <c r="D15" s="219">
        <v>44553</v>
      </c>
      <c r="E15" s="218" t="s">
        <v>15</v>
      </c>
      <c r="F15" s="220" t="s">
        <v>13</v>
      </c>
      <c r="G15" s="24"/>
    </row>
    <row r="16" spans="1:7" ht="92.15" customHeight="1">
      <c r="A16" s="386"/>
      <c r="B16" s="217">
        <v>1.1000000000000001</v>
      </c>
      <c r="C16" s="218" t="s">
        <v>11</v>
      </c>
      <c r="D16" s="219">
        <v>44848</v>
      </c>
      <c r="E16" s="218" t="s">
        <v>16</v>
      </c>
      <c r="F16" s="220" t="s">
        <v>17</v>
      </c>
      <c r="G16" s="24"/>
    </row>
    <row r="17" spans="1:7" ht="57.65" customHeight="1">
      <c r="A17" s="386"/>
      <c r="B17" s="217">
        <v>1.1100000000000001</v>
      </c>
      <c r="C17" s="218" t="s">
        <v>11</v>
      </c>
      <c r="D17" s="219">
        <v>44869</v>
      </c>
      <c r="E17" s="218" t="s">
        <v>18</v>
      </c>
      <c r="F17" s="220" t="s">
        <v>17</v>
      </c>
      <c r="G17" s="24"/>
    </row>
    <row r="18" spans="1:7" ht="57.65" customHeight="1">
      <c r="A18" s="386"/>
      <c r="B18" s="217">
        <v>1.2</v>
      </c>
      <c r="C18" s="218" t="s">
        <v>11</v>
      </c>
      <c r="D18" s="219">
        <v>45058</v>
      </c>
      <c r="E18" s="218" t="s">
        <v>19</v>
      </c>
      <c r="F18" s="220" t="s">
        <v>20</v>
      </c>
      <c r="G18" s="24"/>
    </row>
    <row r="19" spans="1:7" ht="57.65" customHeight="1">
      <c r="A19" s="386"/>
      <c r="B19" s="217">
        <v>1.3</v>
      </c>
      <c r="C19" s="218" t="s">
        <v>11</v>
      </c>
      <c r="D19" s="219">
        <v>45408</v>
      </c>
      <c r="E19" s="280" t="s">
        <v>21</v>
      </c>
      <c r="F19" s="220" t="s">
        <v>22</v>
      </c>
      <c r="G19" s="24"/>
    </row>
    <row r="20" spans="1:7" ht="57.65" customHeight="1">
      <c r="A20" s="386"/>
      <c r="B20" s="285" t="s">
        <v>23</v>
      </c>
      <c r="C20" s="218" t="s">
        <v>11</v>
      </c>
      <c r="D20" s="219">
        <v>45772</v>
      </c>
      <c r="E20" s="280" t="s">
        <v>24</v>
      </c>
      <c r="F20" s="220" t="s">
        <v>25</v>
      </c>
      <c r="G20" s="24"/>
    </row>
    <row r="21" spans="1:7" ht="80.5" customHeight="1">
      <c r="A21" s="386"/>
      <c r="B21" s="285" t="s">
        <v>26</v>
      </c>
      <c r="C21" s="218" t="s">
        <v>11</v>
      </c>
      <c r="D21" s="374">
        <v>45947</v>
      </c>
      <c r="E21" s="375" t="s">
        <v>27</v>
      </c>
      <c r="F21" s="220" t="s">
        <v>28</v>
      </c>
      <c r="G21" s="24"/>
    </row>
    <row r="22" spans="1:7" ht="69" customHeight="1">
      <c r="A22" s="386"/>
      <c r="B22" s="285">
        <v>2.11</v>
      </c>
      <c r="C22" s="218" t="s">
        <v>11</v>
      </c>
      <c r="D22" s="374">
        <v>46129</v>
      </c>
      <c r="E22" s="375" t="s">
        <v>29</v>
      </c>
      <c r="F22" s="220" t="s">
        <v>30</v>
      </c>
      <c r="G22" s="24"/>
    </row>
    <row r="23" spans="1:7" ht="14.15" customHeight="1" thickBot="1">
      <c r="A23" s="387"/>
      <c r="B23" s="391" t="str">
        <f ca="1">OFFSET(L!$C$1,MATCH("General"&amp;"Cpy",L!$A:$A,0)-1,SL,,)</f>
        <v>© 2026 负责任矿物计划。保留所有权利。</v>
      </c>
      <c r="C23" s="392"/>
      <c r="D23" s="392"/>
      <c r="E23" s="392"/>
      <c r="F23" s="392"/>
      <c r="G23" s="25"/>
    </row>
    <row r="24" spans="1:7" ht="14.15" customHeight="1"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23:F23"/>
    <mergeCell ref="B10:F11"/>
  </mergeCells>
  <pageMargins left="0.70866141732283472" right="0.70866141732283472" top="0.74803149606299213" bottom="0.74803149606299213" header="0.31496062992125978" footer="0.31496062992125978"/>
  <pageSetup scale="58" orientation="portrait"/>
  <headerFooter>
    <oddHeader>&amp;R&amp;"Calibri"&amp;1 &amp;KFF0000 L2: Internal use only#_x000D_</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I370"/>
  <sheetViews>
    <sheetView zoomScaleNormal="100" workbookViewId="0">
      <selection activeCell="A2" sqref="A2"/>
    </sheetView>
  </sheetViews>
  <sheetFormatPr defaultColWidth="8.765625" defaultRowHeight="14"/>
  <cols>
    <col min="1" max="1" width="14.765625" style="121" customWidth="1"/>
    <col min="2" max="2" width="14" style="121" customWidth="1"/>
    <col min="3" max="3" width="6" style="121" customWidth="1"/>
    <col min="4" max="4" width="51" style="121" customWidth="1"/>
    <col min="5" max="5" width="46" style="232" customWidth="1"/>
    <col min="6" max="6" width="61.765625" style="233" customWidth="1"/>
    <col min="7" max="7" width="61.765625" style="121" customWidth="1"/>
    <col min="8" max="8" width="65.765625" style="137" customWidth="1"/>
    <col min="9" max="9" width="51.4609375" style="182" customWidth="1"/>
    <col min="10" max="10" width="8.765625" style="182" customWidth="1"/>
    <col min="11" max="16384" width="8.765625" style="182"/>
  </cols>
  <sheetData>
    <row r="1" spans="1:9">
      <c r="B1" s="121" t="s">
        <v>1310</v>
      </c>
      <c r="C1" s="121" t="s">
        <v>1311</v>
      </c>
      <c r="D1" s="121" t="s">
        <v>38</v>
      </c>
      <c r="E1" s="232" t="s">
        <v>1312</v>
      </c>
      <c r="F1" s="233" t="s">
        <v>1313</v>
      </c>
      <c r="G1" s="121" t="s">
        <v>1314</v>
      </c>
      <c r="H1" s="268" t="s">
        <v>1315</v>
      </c>
      <c r="I1" s="182" t="s">
        <v>1316</v>
      </c>
    </row>
    <row r="2" spans="1:9" ht="41.15" customHeight="1">
      <c r="A2" s="121" t="str">
        <f t="shared" ref="A2:A65" si="0">B2&amp;C2</f>
        <v>InstructionsA1</v>
      </c>
      <c r="B2" s="121" t="s">
        <v>1317</v>
      </c>
      <c r="C2" s="121" t="s">
        <v>1318</v>
      </c>
      <c r="D2" s="121" t="s">
        <v>1319</v>
      </c>
      <c r="E2" s="232" t="s">
        <v>1320</v>
      </c>
      <c r="F2" s="233" t="s">
        <v>1321</v>
      </c>
      <c r="G2" s="121" t="s">
        <v>1319</v>
      </c>
      <c r="H2" s="268" t="s">
        <v>1319</v>
      </c>
      <c r="I2" s="268" t="s">
        <v>1319</v>
      </c>
    </row>
    <row r="3" spans="1:9">
      <c r="A3" s="121" t="str">
        <f t="shared" si="0"/>
        <v>InstructionsA2</v>
      </c>
      <c r="B3" s="121" t="s">
        <v>1317</v>
      </c>
      <c r="C3" s="121" t="s">
        <v>1322</v>
      </c>
      <c r="D3" s="121" t="s">
        <v>1323</v>
      </c>
      <c r="E3" s="232" t="s">
        <v>1324</v>
      </c>
      <c r="F3" s="233" t="s">
        <v>1325</v>
      </c>
      <c r="G3" s="121" t="s">
        <v>1326</v>
      </c>
      <c r="H3" s="268" t="s">
        <v>1323</v>
      </c>
      <c r="I3" s="182" t="s">
        <v>1327</v>
      </c>
    </row>
    <row r="4" spans="1:9" ht="293.5" customHeight="1">
      <c r="A4" s="121" t="str">
        <f t="shared" si="0"/>
        <v>InstructionsA3</v>
      </c>
      <c r="B4" s="121" t="s">
        <v>1317</v>
      </c>
      <c r="C4" s="121" t="s">
        <v>1328</v>
      </c>
      <c r="D4" s="121" t="s">
        <v>1329</v>
      </c>
      <c r="E4" s="232" t="s">
        <v>1330</v>
      </c>
      <c r="F4" s="233" t="s">
        <v>1331</v>
      </c>
      <c r="G4" s="234" t="s">
        <v>1332</v>
      </c>
      <c r="H4" s="269" t="s">
        <v>1333</v>
      </c>
      <c r="I4" s="121" t="s">
        <v>1334</v>
      </c>
    </row>
    <row r="5" spans="1:9" ht="40.5" customHeight="1">
      <c r="A5" s="121" t="str">
        <f t="shared" si="0"/>
        <v>InstructionsA5</v>
      </c>
      <c r="B5" s="121" t="s">
        <v>1317</v>
      </c>
      <c r="C5" s="121" t="s">
        <v>1335</v>
      </c>
      <c r="D5" s="121" t="s">
        <v>1336</v>
      </c>
      <c r="E5" s="232" t="s">
        <v>1337</v>
      </c>
      <c r="F5" s="233" t="s">
        <v>1338</v>
      </c>
      <c r="G5" s="121" t="s">
        <v>1339</v>
      </c>
      <c r="H5" s="268" t="s">
        <v>1340</v>
      </c>
      <c r="I5" s="121" t="s">
        <v>1341</v>
      </c>
    </row>
    <row r="6" spans="1:9">
      <c r="A6" s="121" t="str">
        <f t="shared" si="0"/>
        <v>InstructionsA6</v>
      </c>
      <c r="B6" s="121" t="s">
        <v>1317</v>
      </c>
      <c r="C6" s="121" t="s">
        <v>1342</v>
      </c>
      <c r="D6" s="121" t="s">
        <v>1343</v>
      </c>
      <c r="E6" s="232" t="s">
        <v>1344</v>
      </c>
      <c r="F6" s="233" t="s">
        <v>1345</v>
      </c>
      <c r="G6" s="121" t="s">
        <v>1346</v>
      </c>
      <c r="H6" s="270" t="s">
        <v>1347</v>
      </c>
      <c r="I6" s="121" t="s">
        <v>1348</v>
      </c>
    </row>
    <row r="7" spans="1:9" ht="86.25" customHeight="1">
      <c r="A7" s="121" t="str">
        <f t="shared" si="0"/>
        <v>InstructionsA7</v>
      </c>
      <c r="B7" s="121" t="s">
        <v>1317</v>
      </c>
      <c r="C7" s="121" t="s">
        <v>1349</v>
      </c>
      <c r="D7" s="121" t="s">
        <v>1350</v>
      </c>
      <c r="E7" s="232" t="s">
        <v>1351</v>
      </c>
      <c r="F7" s="233" t="s">
        <v>1352</v>
      </c>
      <c r="G7" s="121" t="s">
        <v>1353</v>
      </c>
      <c r="H7" s="268" t="s">
        <v>1354</v>
      </c>
      <c r="I7" s="121" t="s">
        <v>1355</v>
      </c>
    </row>
    <row r="8" spans="1:9" ht="409.5" customHeight="1">
      <c r="A8" s="121" t="str">
        <f t="shared" si="0"/>
        <v>InstructionsA8</v>
      </c>
      <c r="B8" s="121" t="s">
        <v>1317</v>
      </c>
      <c r="C8" s="121" t="s">
        <v>1356</v>
      </c>
      <c r="D8" s="121" t="s">
        <v>1357</v>
      </c>
      <c r="E8" s="232" t="s">
        <v>1358</v>
      </c>
      <c r="F8" s="233" t="s">
        <v>1359</v>
      </c>
      <c r="G8" s="121" t="s">
        <v>1360</v>
      </c>
      <c r="H8" s="268" t="s">
        <v>1361</v>
      </c>
      <c r="I8" s="96" t="s">
        <v>1362</v>
      </c>
    </row>
    <row r="9" spans="1:9" ht="121.5" customHeight="1">
      <c r="A9" s="121" t="str">
        <f t="shared" si="0"/>
        <v>InstructionsA9</v>
      </c>
      <c r="B9" s="121" t="s">
        <v>1317</v>
      </c>
      <c r="C9" s="121" t="s">
        <v>1363</v>
      </c>
      <c r="D9" s="121" t="s">
        <v>1364</v>
      </c>
      <c r="E9" s="232" t="s">
        <v>1365</v>
      </c>
      <c r="F9" s="233" t="s">
        <v>1366</v>
      </c>
      <c r="G9" s="121" t="s">
        <v>1367</v>
      </c>
      <c r="H9" s="268" t="s">
        <v>1368</v>
      </c>
      <c r="I9" s="96" t="s">
        <v>1369</v>
      </c>
    </row>
    <row r="10" spans="1:9" ht="40.5" customHeight="1">
      <c r="A10" s="121" t="str">
        <f t="shared" si="0"/>
        <v>InstructionsA10</v>
      </c>
      <c r="B10" s="121" t="s">
        <v>1317</v>
      </c>
      <c r="C10" s="121" t="s">
        <v>1370</v>
      </c>
      <c r="D10" s="121" t="s">
        <v>1371</v>
      </c>
      <c r="E10" s="232" t="s">
        <v>1372</v>
      </c>
      <c r="F10" s="233" t="s">
        <v>1373</v>
      </c>
      <c r="G10" s="121" t="s">
        <v>1374</v>
      </c>
      <c r="H10" s="268" t="s">
        <v>1375</v>
      </c>
      <c r="I10" s="121" t="s">
        <v>1376</v>
      </c>
    </row>
    <row r="11" spans="1:9" ht="28" customHeight="1">
      <c r="A11" s="121" t="str">
        <f t="shared" si="0"/>
        <v>InstructionsA11</v>
      </c>
      <c r="B11" s="121" t="s">
        <v>1317</v>
      </c>
      <c r="C11" s="121" t="s">
        <v>1377</v>
      </c>
      <c r="D11" s="121" t="s">
        <v>1378</v>
      </c>
      <c r="E11" s="232" t="s">
        <v>1379</v>
      </c>
      <c r="F11" s="233" t="s">
        <v>1380</v>
      </c>
      <c r="G11" s="121" t="s">
        <v>1381</v>
      </c>
      <c r="H11" s="268" t="s">
        <v>1382</v>
      </c>
      <c r="I11" s="121" t="s">
        <v>1383</v>
      </c>
    </row>
    <row r="12" spans="1:9" ht="43.5" customHeight="1">
      <c r="A12" s="121" t="str">
        <f t="shared" si="0"/>
        <v>InstructionsA12</v>
      </c>
      <c r="B12" s="121" t="s">
        <v>1317</v>
      </c>
      <c r="C12" s="121" t="s">
        <v>1384</v>
      </c>
      <c r="D12" s="121" t="s">
        <v>1385</v>
      </c>
      <c r="E12" s="214" t="s">
        <v>1386</v>
      </c>
      <c r="F12" s="235" t="s">
        <v>1387</v>
      </c>
      <c r="G12" s="121" t="s">
        <v>1388</v>
      </c>
      <c r="H12" s="268" t="s">
        <v>1389</v>
      </c>
      <c r="I12" s="121" t="s">
        <v>1390</v>
      </c>
    </row>
    <row r="13" spans="1:9" ht="40.5" customHeight="1">
      <c r="A13" s="121" t="str">
        <f t="shared" si="0"/>
        <v>InstructionsA13</v>
      </c>
      <c r="B13" s="121" t="s">
        <v>1317</v>
      </c>
      <c r="C13" s="121" t="s">
        <v>1391</v>
      </c>
      <c r="D13" s="121" t="s">
        <v>1392</v>
      </c>
      <c r="E13" s="232" t="s">
        <v>1393</v>
      </c>
      <c r="F13" s="233" t="s">
        <v>1394</v>
      </c>
      <c r="G13" s="121" t="s">
        <v>1395</v>
      </c>
      <c r="H13" s="268" t="s">
        <v>1396</v>
      </c>
      <c r="I13" s="121" t="s">
        <v>1397</v>
      </c>
    </row>
    <row r="14" spans="1:9" ht="67.5" customHeight="1">
      <c r="A14" s="121" t="str">
        <f t="shared" si="0"/>
        <v>InstructionsA14</v>
      </c>
      <c r="B14" s="121" t="s">
        <v>1317</v>
      </c>
      <c r="C14" s="121" t="s">
        <v>1398</v>
      </c>
      <c r="D14" s="121" t="s">
        <v>1399</v>
      </c>
      <c r="E14" s="214" t="s">
        <v>1400</v>
      </c>
      <c r="F14" s="235" t="s">
        <v>1401</v>
      </c>
      <c r="G14" s="121" t="s">
        <v>1402</v>
      </c>
      <c r="H14" s="268" t="s">
        <v>1403</v>
      </c>
      <c r="I14" s="121" t="s">
        <v>1404</v>
      </c>
    </row>
    <row r="15" spans="1:9" ht="31.5" customHeight="1">
      <c r="A15" s="121" t="str">
        <f t="shared" si="0"/>
        <v>InstructionsA15</v>
      </c>
      <c r="B15" s="121" t="s">
        <v>1317</v>
      </c>
      <c r="C15" s="121" t="s">
        <v>1405</v>
      </c>
      <c r="D15" s="121" t="s">
        <v>1406</v>
      </c>
      <c r="E15" s="232" t="s">
        <v>1407</v>
      </c>
      <c r="F15" s="233" t="s">
        <v>1408</v>
      </c>
      <c r="G15" s="121" t="s">
        <v>1409</v>
      </c>
      <c r="H15" s="268" t="s">
        <v>1410</v>
      </c>
      <c r="I15" s="121" t="s">
        <v>1411</v>
      </c>
    </row>
    <row r="16" spans="1:9" ht="81" customHeight="1">
      <c r="A16" s="121" t="str">
        <f t="shared" si="0"/>
        <v>InstructionsA16</v>
      </c>
      <c r="B16" s="121" t="s">
        <v>1317</v>
      </c>
      <c r="C16" s="121" t="s">
        <v>1412</v>
      </c>
      <c r="D16" s="121" t="s">
        <v>1413</v>
      </c>
      <c r="E16" s="232" t="s">
        <v>1414</v>
      </c>
      <c r="F16" s="233" t="s">
        <v>1415</v>
      </c>
      <c r="G16" s="121" t="s">
        <v>1416</v>
      </c>
      <c r="H16" s="268" t="s">
        <v>1417</v>
      </c>
      <c r="I16" s="121" t="s">
        <v>1418</v>
      </c>
    </row>
    <row r="17" spans="1:9" ht="27" customHeight="1">
      <c r="A17" s="121" t="str">
        <f t="shared" si="0"/>
        <v>InstructionsA17</v>
      </c>
      <c r="B17" s="121" t="s">
        <v>1317</v>
      </c>
      <c r="C17" s="121" t="s">
        <v>1419</v>
      </c>
      <c r="D17" s="121" t="s">
        <v>1420</v>
      </c>
      <c r="E17" s="214" t="s">
        <v>1421</v>
      </c>
      <c r="F17" s="235" t="s">
        <v>1422</v>
      </c>
      <c r="G17" s="121" t="s">
        <v>1423</v>
      </c>
      <c r="H17" s="268" t="s">
        <v>1424</v>
      </c>
      <c r="I17" s="121" t="s">
        <v>1425</v>
      </c>
    </row>
    <row r="18" spans="1:9" ht="67.5" customHeight="1">
      <c r="A18" s="121" t="str">
        <f t="shared" si="0"/>
        <v>InstructionsA18</v>
      </c>
      <c r="B18" s="121" t="s">
        <v>1317</v>
      </c>
      <c r="C18" s="121" t="s">
        <v>1426</v>
      </c>
      <c r="D18" s="121" t="s">
        <v>1427</v>
      </c>
      <c r="E18" s="232" t="s">
        <v>1428</v>
      </c>
      <c r="F18" s="233" t="s">
        <v>1429</v>
      </c>
      <c r="G18" s="121" t="s">
        <v>1430</v>
      </c>
      <c r="H18" s="268" t="s">
        <v>1431</v>
      </c>
      <c r="I18" s="121" t="s">
        <v>1432</v>
      </c>
    </row>
    <row r="19" spans="1:9" ht="40.5" customHeight="1">
      <c r="A19" s="121" t="str">
        <f t="shared" si="0"/>
        <v>InstructionsA19</v>
      </c>
      <c r="B19" s="121" t="s">
        <v>1317</v>
      </c>
      <c r="C19" s="121" t="s">
        <v>1433</v>
      </c>
      <c r="D19" s="121" t="s">
        <v>1434</v>
      </c>
      <c r="E19" s="121" t="s">
        <v>1435</v>
      </c>
      <c r="F19" s="235" t="s">
        <v>1436</v>
      </c>
      <c r="G19" s="121" t="s">
        <v>1437</v>
      </c>
      <c r="H19" s="268" t="s">
        <v>1438</v>
      </c>
      <c r="I19" s="121" t="s">
        <v>1439</v>
      </c>
    </row>
    <row r="20" spans="1:9" ht="40.5" customHeight="1">
      <c r="A20" s="121" t="str">
        <f t="shared" si="0"/>
        <v>InstructionsA20</v>
      </c>
      <c r="B20" s="121" t="s">
        <v>1317</v>
      </c>
      <c r="C20" s="121" t="s">
        <v>1440</v>
      </c>
      <c r="D20" s="121" t="s">
        <v>1441</v>
      </c>
      <c r="E20" s="232" t="s">
        <v>1442</v>
      </c>
      <c r="F20" s="233" t="s">
        <v>1443</v>
      </c>
      <c r="G20" s="121" t="s">
        <v>1444</v>
      </c>
      <c r="H20" s="271" t="s">
        <v>1445</v>
      </c>
      <c r="I20" s="121" t="s">
        <v>1446</v>
      </c>
    </row>
    <row r="21" spans="1:9" ht="40.5" customHeight="1">
      <c r="A21" s="121" t="str">
        <f t="shared" si="0"/>
        <v>InstructionsA21</v>
      </c>
      <c r="B21" s="121" t="s">
        <v>1317</v>
      </c>
      <c r="C21" s="121" t="s">
        <v>1447</v>
      </c>
      <c r="D21" s="121" t="s">
        <v>1448</v>
      </c>
      <c r="E21" s="232" t="s">
        <v>1449</v>
      </c>
      <c r="F21" s="233" t="s">
        <v>1450</v>
      </c>
      <c r="G21" s="121" t="s">
        <v>1451</v>
      </c>
      <c r="H21" s="268" t="s">
        <v>1452</v>
      </c>
      <c r="I21" s="121" t="s">
        <v>1453</v>
      </c>
    </row>
    <row r="22" spans="1:9" ht="54.75" customHeight="1">
      <c r="A22" s="121" t="str">
        <f t="shared" si="0"/>
        <v>InstructionsA23</v>
      </c>
      <c r="B22" s="121" t="s">
        <v>1317</v>
      </c>
      <c r="C22" s="121" t="s">
        <v>1454</v>
      </c>
      <c r="D22" s="121" t="s">
        <v>1455</v>
      </c>
      <c r="E22" s="232" t="s">
        <v>1456</v>
      </c>
      <c r="F22" s="233" t="s">
        <v>1457</v>
      </c>
      <c r="G22" s="121" t="s">
        <v>1458</v>
      </c>
      <c r="H22" s="271" t="s">
        <v>1459</v>
      </c>
      <c r="I22" s="365" t="s">
        <v>1460</v>
      </c>
    </row>
    <row r="23" spans="1:9" ht="121.5" customHeight="1">
      <c r="A23" s="121" t="str">
        <f t="shared" si="0"/>
        <v>InstructionsA24</v>
      </c>
      <c r="B23" s="121" t="s">
        <v>1317</v>
      </c>
      <c r="C23" s="121" t="s">
        <v>1461</v>
      </c>
      <c r="D23" s="121" t="s">
        <v>1462</v>
      </c>
      <c r="E23" s="232" t="s">
        <v>1463</v>
      </c>
      <c r="F23" s="233" t="s">
        <v>1464</v>
      </c>
      <c r="G23" s="234" t="s">
        <v>1465</v>
      </c>
      <c r="H23" s="271" t="s">
        <v>1466</v>
      </c>
      <c r="I23" s="121" t="s">
        <v>1467</v>
      </c>
    </row>
    <row r="24" spans="1:9" ht="30" customHeight="1">
      <c r="A24" s="121" t="str">
        <f t="shared" si="0"/>
        <v>InstructionsA25</v>
      </c>
      <c r="B24" s="121" t="s">
        <v>1317</v>
      </c>
      <c r="C24" s="121" t="s">
        <v>1468</v>
      </c>
      <c r="D24" s="121" t="s">
        <v>1469</v>
      </c>
      <c r="E24" s="232" t="s">
        <v>1470</v>
      </c>
      <c r="F24" s="233" t="s">
        <v>1471</v>
      </c>
      <c r="G24" s="121" t="s">
        <v>1472</v>
      </c>
      <c r="H24" s="271" t="s">
        <v>1473</v>
      </c>
      <c r="I24" s="121" t="s">
        <v>1474</v>
      </c>
    </row>
    <row r="25" spans="1:9" ht="94.5" customHeight="1">
      <c r="A25" s="121" t="str">
        <f t="shared" si="0"/>
        <v>InstructionsA26</v>
      </c>
      <c r="B25" s="121" t="s">
        <v>1317</v>
      </c>
      <c r="C25" s="121" t="s">
        <v>1475</v>
      </c>
      <c r="D25" s="121" t="s">
        <v>1476</v>
      </c>
      <c r="E25" s="232" t="s">
        <v>1477</v>
      </c>
      <c r="F25" s="263" t="s">
        <v>1478</v>
      </c>
      <c r="G25" s="121" t="s">
        <v>1479</v>
      </c>
      <c r="H25" s="268" t="s">
        <v>1480</v>
      </c>
      <c r="I25" s="121" t="s">
        <v>1481</v>
      </c>
    </row>
    <row r="26" spans="1:9" ht="229.5" customHeight="1">
      <c r="A26" s="121" t="str">
        <f t="shared" si="0"/>
        <v>InstructionsA27</v>
      </c>
      <c r="B26" s="121" t="s">
        <v>1317</v>
      </c>
      <c r="C26" s="121" t="s">
        <v>1482</v>
      </c>
      <c r="D26" s="121" t="s">
        <v>1483</v>
      </c>
      <c r="E26" s="236" t="s">
        <v>1484</v>
      </c>
      <c r="F26" s="263" t="s">
        <v>1485</v>
      </c>
      <c r="G26" s="121" t="s">
        <v>1486</v>
      </c>
      <c r="H26" s="268" t="s">
        <v>1487</v>
      </c>
      <c r="I26" s="121" t="s">
        <v>1488</v>
      </c>
    </row>
    <row r="27" spans="1:9" ht="40.5" customHeight="1">
      <c r="A27" s="121" t="str">
        <f t="shared" si="0"/>
        <v>InstructionsA28</v>
      </c>
      <c r="B27" s="121" t="s">
        <v>1317</v>
      </c>
      <c r="C27" s="121" t="s">
        <v>1489</v>
      </c>
      <c r="D27" s="121" t="s">
        <v>1490</v>
      </c>
      <c r="E27" s="232" t="s">
        <v>1491</v>
      </c>
      <c r="F27" s="233" t="s">
        <v>1492</v>
      </c>
      <c r="G27" s="121" t="s">
        <v>1493</v>
      </c>
      <c r="H27" s="268" t="s">
        <v>1494</v>
      </c>
      <c r="I27" s="121" t="s">
        <v>1495</v>
      </c>
    </row>
    <row r="28" spans="1:9" ht="409.5" customHeight="1">
      <c r="A28" s="121" t="str">
        <f t="shared" si="0"/>
        <v>InstructionsA29</v>
      </c>
      <c r="B28" s="121" t="s">
        <v>1317</v>
      </c>
      <c r="C28" s="121" t="s">
        <v>1496</v>
      </c>
      <c r="D28" s="121" t="s">
        <v>1497</v>
      </c>
      <c r="E28" s="368" t="s">
        <v>1498</v>
      </c>
      <c r="F28" s="233" t="s">
        <v>1499</v>
      </c>
      <c r="G28" s="121" t="s">
        <v>1500</v>
      </c>
      <c r="H28" s="268" t="s">
        <v>1501</v>
      </c>
      <c r="I28" s="121" t="s">
        <v>1502</v>
      </c>
    </row>
    <row r="29" spans="1:9" ht="348" customHeight="1">
      <c r="A29" s="121" t="str">
        <f t="shared" si="0"/>
        <v>InstructionsA30</v>
      </c>
      <c r="B29" s="121" t="s">
        <v>1317</v>
      </c>
      <c r="C29" s="121" t="s">
        <v>1503</v>
      </c>
      <c r="D29" s="121" t="s">
        <v>1504</v>
      </c>
      <c r="E29" s="236" t="s">
        <v>1505</v>
      </c>
      <c r="F29" s="237" t="s">
        <v>1506</v>
      </c>
      <c r="G29" s="121" t="s">
        <v>1507</v>
      </c>
      <c r="H29" s="268" t="s">
        <v>1508</v>
      </c>
      <c r="I29" s="121" t="s">
        <v>1509</v>
      </c>
    </row>
    <row r="30" spans="1:9" ht="243" customHeight="1">
      <c r="A30" s="121" t="str">
        <f t="shared" si="0"/>
        <v>InstructionsA31</v>
      </c>
      <c r="B30" s="121" t="s">
        <v>1317</v>
      </c>
      <c r="C30" s="121" t="s">
        <v>1510</v>
      </c>
      <c r="D30" s="121" t="s">
        <v>1511</v>
      </c>
      <c r="E30" s="368" t="s">
        <v>1512</v>
      </c>
      <c r="F30" s="233" t="s">
        <v>1513</v>
      </c>
      <c r="G30" s="121" t="s">
        <v>1514</v>
      </c>
      <c r="H30" s="268" t="s">
        <v>1515</v>
      </c>
      <c r="I30" s="121" t="s">
        <v>1516</v>
      </c>
    </row>
    <row r="31" spans="1:9" ht="229.5" customHeight="1">
      <c r="A31" s="121" t="str">
        <f t="shared" si="0"/>
        <v>InstructionsA32</v>
      </c>
      <c r="B31" s="121" t="s">
        <v>1317</v>
      </c>
      <c r="C31" s="121" t="s">
        <v>1517</v>
      </c>
      <c r="D31" s="121" t="s">
        <v>1518</v>
      </c>
      <c r="E31" s="121" t="s">
        <v>1519</v>
      </c>
      <c r="F31" s="237" t="s">
        <v>1520</v>
      </c>
      <c r="G31" s="121" t="s">
        <v>1521</v>
      </c>
      <c r="H31" s="268" t="s">
        <v>1522</v>
      </c>
      <c r="I31" s="121" t="s">
        <v>1523</v>
      </c>
    </row>
    <row r="32" spans="1:9" ht="135" customHeight="1">
      <c r="A32" s="121" t="str">
        <f t="shared" si="0"/>
        <v>InstructionsA33</v>
      </c>
      <c r="B32" s="121" t="s">
        <v>1317</v>
      </c>
      <c r="C32" s="121" t="s">
        <v>1524</v>
      </c>
      <c r="D32" s="121" t="s">
        <v>1525</v>
      </c>
      <c r="E32" s="368" t="s">
        <v>1526</v>
      </c>
      <c r="F32" s="237" t="s">
        <v>1527</v>
      </c>
      <c r="G32" s="121" t="s">
        <v>1528</v>
      </c>
      <c r="H32" s="268" t="s">
        <v>1529</v>
      </c>
      <c r="I32" s="121" t="s">
        <v>1530</v>
      </c>
    </row>
    <row r="33" spans="1:9" ht="135" customHeight="1">
      <c r="A33" s="121" t="str">
        <f t="shared" si="0"/>
        <v>InstructionsA34</v>
      </c>
      <c r="B33" s="121" t="s">
        <v>1317</v>
      </c>
      <c r="C33" s="121" t="s">
        <v>1531</v>
      </c>
      <c r="D33" s="238" t="s">
        <v>1532</v>
      </c>
      <c r="E33" s="236" t="s">
        <v>1533</v>
      </c>
      <c r="F33" s="237" t="s">
        <v>1534</v>
      </c>
      <c r="G33" s="121" t="s">
        <v>1535</v>
      </c>
      <c r="H33" s="268" t="s">
        <v>1536</v>
      </c>
      <c r="I33" s="121" t="s">
        <v>1537</v>
      </c>
    </row>
    <row r="34" spans="1:9" ht="78" customHeight="1">
      <c r="A34" s="121" t="str">
        <f t="shared" si="0"/>
        <v>InstructionsA36</v>
      </c>
      <c r="B34" s="121" t="s">
        <v>1317</v>
      </c>
      <c r="C34" s="121" t="s">
        <v>1538</v>
      </c>
      <c r="D34" s="121" t="s">
        <v>1539</v>
      </c>
      <c r="E34" s="368" t="s">
        <v>1540</v>
      </c>
      <c r="F34" s="237" t="s">
        <v>1541</v>
      </c>
      <c r="G34" s="240" t="s">
        <v>1542</v>
      </c>
      <c r="H34" s="268" t="s">
        <v>1543</v>
      </c>
      <c r="I34" s="121" t="s">
        <v>1544</v>
      </c>
    </row>
    <row r="35" spans="1:9" ht="270" customHeight="1">
      <c r="A35" s="121" t="str">
        <f t="shared" si="0"/>
        <v>InstructionsA37</v>
      </c>
      <c r="B35" s="121" t="s">
        <v>1317</v>
      </c>
      <c r="C35" s="121" t="s">
        <v>1545</v>
      </c>
      <c r="D35" s="121" t="s">
        <v>1546</v>
      </c>
      <c r="E35" s="232" t="s">
        <v>1547</v>
      </c>
      <c r="F35" s="233" t="s">
        <v>1548</v>
      </c>
      <c r="G35" s="240" t="s">
        <v>1549</v>
      </c>
      <c r="H35" s="268" t="s">
        <v>1550</v>
      </c>
      <c r="I35" s="121" t="s">
        <v>1551</v>
      </c>
    </row>
    <row r="36" spans="1:9" ht="67.5" customHeight="1">
      <c r="A36" s="121" t="str">
        <f t="shared" si="0"/>
        <v>InstructionsA38</v>
      </c>
      <c r="B36" s="121" t="s">
        <v>1317</v>
      </c>
      <c r="C36" s="121" t="s">
        <v>1552</v>
      </c>
      <c r="D36" s="121" t="s">
        <v>1553</v>
      </c>
      <c r="E36" s="236" t="s">
        <v>1554</v>
      </c>
      <c r="F36" s="263" t="s">
        <v>1555</v>
      </c>
      <c r="G36" s="121" t="s">
        <v>1556</v>
      </c>
      <c r="H36" s="268" t="s">
        <v>1557</v>
      </c>
      <c r="I36" s="121" t="s">
        <v>1558</v>
      </c>
    </row>
    <row r="37" spans="1:9" ht="81" customHeight="1">
      <c r="A37" s="121" t="str">
        <f t="shared" si="0"/>
        <v>InstructionsA39</v>
      </c>
      <c r="B37" s="121" t="s">
        <v>1317</v>
      </c>
      <c r="C37" s="121" t="s">
        <v>1559</v>
      </c>
      <c r="D37" s="121" t="s">
        <v>1560</v>
      </c>
      <c r="E37" s="236" t="s">
        <v>1561</v>
      </c>
      <c r="F37" s="263" t="s">
        <v>1562</v>
      </c>
      <c r="G37" s="121" t="s">
        <v>1563</v>
      </c>
      <c r="H37" s="268" t="s">
        <v>1564</v>
      </c>
      <c r="I37" s="121" t="s">
        <v>1565</v>
      </c>
    </row>
    <row r="38" spans="1:9" ht="121.5" customHeight="1">
      <c r="A38" s="121" t="str">
        <f t="shared" si="0"/>
        <v>InstructionsA40</v>
      </c>
      <c r="B38" s="121" t="s">
        <v>1317</v>
      </c>
      <c r="C38" s="121" t="s">
        <v>1566</v>
      </c>
      <c r="D38" s="121" t="s">
        <v>1567</v>
      </c>
      <c r="E38" s="368" t="s">
        <v>1568</v>
      </c>
      <c r="F38" s="264" t="s">
        <v>1569</v>
      </c>
      <c r="G38" s="121" t="s">
        <v>1570</v>
      </c>
      <c r="H38" s="268" t="s">
        <v>1571</v>
      </c>
      <c r="I38" s="121" t="s">
        <v>1572</v>
      </c>
    </row>
    <row r="39" spans="1:9" ht="189" customHeight="1">
      <c r="A39" s="121" t="str">
        <f t="shared" si="0"/>
        <v>InstructionsA41</v>
      </c>
      <c r="B39" s="121" t="s">
        <v>1317</v>
      </c>
      <c r="C39" s="121" t="s">
        <v>1573</v>
      </c>
      <c r="D39" s="121" t="s">
        <v>1574</v>
      </c>
      <c r="E39" s="239" t="s">
        <v>1575</v>
      </c>
      <c r="F39" s="265" t="s">
        <v>1576</v>
      </c>
      <c r="G39" s="238" t="s">
        <v>1577</v>
      </c>
      <c r="H39" s="268" t="s">
        <v>1578</v>
      </c>
      <c r="I39" s="121" t="s">
        <v>1579</v>
      </c>
    </row>
    <row r="40" spans="1:9" ht="229.5" customHeight="1">
      <c r="A40" s="121" t="str">
        <f t="shared" si="0"/>
        <v>InstructionsA42</v>
      </c>
      <c r="B40" s="121" t="s">
        <v>1317</v>
      </c>
      <c r="C40" s="121" t="s">
        <v>1580</v>
      </c>
      <c r="D40" s="121" t="s">
        <v>1581</v>
      </c>
      <c r="E40" s="239" t="s">
        <v>1582</v>
      </c>
      <c r="F40" s="265" t="s">
        <v>1583</v>
      </c>
      <c r="G40" s="241" t="s">
        <v>1584</v>
      </c>
      <c r="H40" s="272" t="s">
        <v>1585</v>
      </c>
      <c r="I40" s="121" t="s">
        <v>1586</v>
      </c>
    </row>
    <row r="41" spans="1:9" ht="202.5" customHeight="1">
      <c r="A41" s="121" t="str">
        <f t="shared" si="0"/>
        <v>InstructionsA43</v>
      </c>
      <c r="B41" s="121" t="s">
        <v>1317</v>
      </c>
      <c r="C41" s="121" t="s">
        <v>1587</v>
      </c>
      <c r="D41" s="121" t="s">
        <v>1588</v>
      </c>
      <c r="E41" s="232" t="s">
        <v>1589</v>
      </c>
      <c r="F41" s="263" t="s">
        <v>1590</v>
      </c>
      <c r="G41" s="121" t="s">
        <v>1591</v>
      </c>
      <c r="H41" s="268" t="s">
        <v>1592</v>
      </c>
      <c r="I41" s="121" t="s">
        <v>1593</v>
      </c>
    </row>
    <row r="42" spans="1:9" ht="81" customHeight="1">
      <c r="A42" s="121" t="str">
        <f t="shared" si="0"/>
        <v>InstructionsA44</v>
      </c>
      <c r="B42" s="121" t="s">
        <v>1317</v>
      </c>
      <c r="C42" s="121" t="s">
        <v>1594</v>
      </c>
      <c r="D42" s="121" t="s">
        <v>1595</v>
      </c>
      <c r="E42" s="232" t="s">
        <v>1596</v>
      </c>
      <c r="F42" s="263" t="s">
        <v>1597</v>
      </c>
      <c r="G42" s="121" t="s">
        <v>1598</v>
      </c>
      <c r="H42" s="268" t="s">
        <v>1599</v>
      </c>
      <c r="I42" s="121" t="s">
        <v>1600</v>
      </c>
    </row>
    <row r="43" spans="1:9" ht="67.5" customHeight="1">
      <c r="A43" s="121" t="str">
        <f t="shared" si="0"/>
        <v>InstructionsA46</v>
      </c>
      <c r="B43" s="121" t="s">
        <v>1317</v>
      </c>
      <c r="C43" s="121" t="s">
        <v>1601</v>
      </c>
      <c r="D43" s="121" t="s">
        <v>1602</v>
      </c>
      <c r="E43" s="232" t="s">
        <v>1603</v>
      </c>
      <c r="F43" s="233" t="s">
        <v>1604</v>
      </c>
      <c r="G43" s="121" t="s">
        <v>1605</v>
      </c>
      <c r="H43" s="268" t="s">
        <v>1606</v>
      </c>
      <c r="I43" s="121" t="s">
        <v>1607</v>
      </c>
    </row>
    <row r="44" spans="1:9" ht="94.5" customHeight="1">
      <c r="A44" s="121" t="str">
        <f t="shared" si="0"/>
        <v>InstructionsA47</v>
      </c>
      <c r="B44" s="121" t="s">
        <v>1317</v>
      </c>
      <c r="C44" s="121" t="s">
        <v>1608</v>
      </c>
      <c r="D44" s="121" t="s">
        <v>1609</v>
      </c>
      <c r="E44" s="236" t="s">
        <v>1610</v>
      </c>
      <c r="F44" s="263" t="s">
        <v>1611</v>
      </c>
      <c r="G44" s="240" t="s">
        <v>1612</v>
      </c>
      <c r="H44" s="268" t="s">
        <v>1613</v>
      </c>
      <c r="I44" s="121" t="s">
        <v>1614</v>
      </c>
    </row>
    <row r="45" spans="1:9" ht="67.5" customHeight="1">
      <c r="A45" s="121" t="str">
        <f t="shared" si="0"/>
        <v>InstructionsA48</v>
      </c>
      <c r="B45" s="226" t="s">
        <v>1317</v>
      </c>
      <c r="C45" s="121" t="s">
        <v>1615</v>
      </c>
      <c r="D45" s="226" t="s">
        <v>1616</v>
      </c>
      <c r="E45" s="232" t="s">
        <v>1617</v>
      </c>
      <c r="F45" s="233" t="s">
        <v>1618</v>
      </c>
      <c r="G45" s="242" t="s">
        <v>1619</v>
      </c>
      <c r="H45" s="268" t="s">
        <v>1620</v>
      </c>
      <c r="I45" s="121" t="s">
        <v>1621</v>
      </c>
    </row>
    <row r="46" spans="1:9" ht="67.5" customHeight="1">
      <c r="A46" s="121" t="str">
        <f t="shared" si="0"/>
        <v>InstructionsA49</v>
      </c>
      <c r="B46" s="121" t="s">
        <v>1317</v>
      </c>
      <c r="C46" s="121" t="s">
        <v>1622</v>
      </c>
      <c r="D46" s="121" t="s">
        <v>1623</v>
      </c>
      <c r="E46" s="121" t="s">
        <v>1624</v>
      </c>
      <c r="F46" s="233" t="s">
        <v>1625</v>
      </c>
      <c r="G46" s="121" t="s">
        <v>1626</v>
      </c>
      <c r="H46" s="271" t="s">
        <v>1627</v>
      </c>
      <c r="I46" s="121" t="s">
        <v>1628</v>
      </c>
    </row>
    <row r="47" spans="1:9" ht="148.5" customHeight="1">
      <c r="A47" s="121" t="str">
        <f t="shared" si="0"/>
        <v>InstructionsA50</v>
      </c>
      <c r="B47" s="121" t="s">
        <v>1317</v>
      </c>
      <c r="C47" s="121" t="s">
        <v>1629</v>
      </c>
      <c r="D47" s="121" t="s">
        <v>1630</v>
      </c>
      <c r="E47" s="266" t="s">
        <v>1631</v>
      </c>
      <c r="F47" s="263" t="s">
        <v>1632</v>
      </c>
      <c r="G47" s="121" t="s">
        <v>1633</v>
      </c>
      <c r="H47" s="268" t="s">
        <v>1634</v>
      </c>
      <c r="I47" s="121" t="s">
        <v>1635</v>
      </c>
    </row>
    <row r="48" spans="1:9" ht="67.5" customHeight="1">
      <c r="A48" s="121" t="str">
        <f t="shared" si="0"/>
        <v>InstructionsA51</v>
      </c>
      <c r="B48" s="121" t="s">
        <v>1317</v>
      </c>
      <c r="C48" s="121" t="s">
        <v>1636</v>
      </c>
      <c r="D48" s="121" t="s">
        <v>1637</v>
      </c>
      <c r="E48" s="232" t="s">
        <v>1638</v>
      </c>
      <c r="F48" s="233" t="s">
        <v>1639</v>
      </c>
      <c r="G48" s="121" t="s">
        <v>1640</v>
      </c>
      <c r="H48" s="268" t="s">
        <v>1641</v>
      </c>
      <c r="I48" s="121" t="s">
        <v>1642</v>
      </c>
    </row>
    <row r="49" spans="1:9" ht="81" customHeight="1">
      <c r="A49" s="121" t="str">
        <f t="shared" si="0"/>
        <v>InstructionsA52</v>
      </c>
      <c r="B49" s="121" t="s">
        <v>1317</v>
      </c>
      <c r="C49" s="121" t="s">
        <v>1643</v>
      </c>
      <c r="D49" s="121" t="s">
        <v>1644</v>
      </c>
      <c r="E49" s="232" t="s">
        <v>1645</v>
      </c>
      <c r="F49" s="233" t="s">
        <v>1646</v>
      </c>
      <c r="G49" s="243" t="s">
        <v>1647</v>
      </c>
      <c r="H49" s="268" t="s">
        <v>1648</v>
      </c>
      <c r="I49" s="121" t="s">
        <v>1649</v>
      </c>
    </row>
    <row r="50" spans="1:9" ht="108" customHeight="1">
      <c r="A50" s="121" t="str">
        <f t="shared" si="0"/>
        <v>InstructionsA53</v>
      </c>
      <c r="B50" s="121" t="s">
        <v>1317</v>
      </c>
      <c r="C50" s="121" t="s">
        <v>1650</v>
      </c>
      <c r="D50" s="121" t="s">
        <v>1651</v>
      </c>
      <c r="E50" s="232" t="s">
        <v>1652</v>
      </c>
      <c r="F50" s="233" t="s">
        <v>1653</v>
      </c>
      <c r="G50" s="243" t="s">
        <v>1654</v>
      </c>
      <c r="H50" s="271" t="s">
        <v>1655</v>
      </c>
      <c r="I50" s="121" t="s">
        <v>1656</v>
      </c>
    </row>
    <row r="51" spans="1:9" ht="67.5" customHeight="1">
      <c r="A51" s="121" t="str">
        <f t="shared" si="0"/>
        <v>InstructionsA54</v>
      </c>
      <c r="B51" s="121" t="s">
        <v>1317</v>
      </c>
      <c r="C51" s="121" t="s">
        <v>1657</v>
      </c>
      <c r="D51" s="121" t="s">
        <v>1658</v>
      </c>
      <c r="E51" s="232" t="s">
        <v>1659</v>
      </c>
      <c r="F51" s="233" t="s">
        <v>1660</v>
      </c>
      <c r="G51" s="243" t="s">
        <v>1661</v>
      </c>
      <c r="H51" s="268" t="s">
        <v>1662</v>
      </c>
      <c r="I51" s="121" t="s">
        <v>1663</v>
      </c>
    </row>
    <row r="52" spans="1:9" ht="40.5" customHeight="1">
      <c r="A52" s="121" t="str">
        <f t="shared" si="0"/>
        <v>InstructionsA55</v>
      </c>
      <c r="B52" s="121" t="s">
        <v>1317</v>
      </c>
      <c r="C52" s="121" t="s">
        <v>1664</v>
      </c>
      <c r="D52" s="121" t="s">
        <v>1665</v>
      </c>
      <c r="E52" s="232" t="s">
        <v>1666</v>
      </c>
      <c r="F52" s="233" t="s">
        <v>1667</v>
      </c>
      <c r="G52" s="243" t="s">
        <v>1668</v>
      </c>
      <c r="H52" s="268" t="s">
        <v>1669</v>
      </c>
      <c r="I52" s="121" t="s">
        <v>1670</v>
      </c>
    </row>
    <row r="53" spans="1:9" ht="40.5" customHeight="1">
      <c r="A53" s="121" t="str">
        <f t="shared" si="0"/>
        <v>InstructionsA56</v>
      </c>
      <c r="B53" s="121" t="s">
        <v>1317</v>
      </c>
      <c r="C53" s="121" t="s">
        <v>1671</v>
      </c>
      <c r="D53" s="121" t="s">
        <v>1672</v>
      </c>
      <c r="E53" s="232" t="s">
        <v>1673</v>
      </c>
      <c r="F53" s="233" t="s">
        <v>1674</v>
      </c>
      <c r="G53" s="121" t="s">
        <v>1675</v>
      </c>
      <c r="H53" s="268" t="s">
        <v>1676</v>
      </c>
      <c r="I53" s="121" t="s">
        <v>1677</v>
      </c>
    </row>
    <row r="54" spans="1:9" ht="54" customHeight="1">
      <c r="A54" s="121" t="str">
        <f t="shared" si="0"/>
        <v>InstructionsA57</v>
      </c>
      <c r="B54" s="121" t="s">
        <v>1317</v>
      </c>
      <c r="C54" s="121" t="s">
        <v>1678</v>
      </c>
      <c r="D54" s="121" t="s">
        <v>1679</v>
      </c>
      <c r="E54" s="232" t="s">
        <v>1680</v>
      </c>
      <c r="F54" s="233" t="s">
        <v>1681</v>
      </c>
      <c r="G54" s="244" t="s">
        <v>1682</v>
      </c>
      <c r="H54" s="268" t="s">
        <v>1683</v>
      </c>
      <c r="I54" s="121" t="s">
        <v>1684</v>
      </c>
    </row>
    <row r="55" spans="1:9" ht="310.5" customHeight="1">
      <c r="A55" s="121" t="str">
        <f t="shared" si="0"/>
        <v>InstructionsA58</v>
      </c>
      <c r="B55" s="121" t="s">
        <v>1317</v>
      </c>
      <c r="C55" s="121" t="s">
        <v>1685</v>
      </c>
      <c r="D55" s="121" t="s">
        <v>1686</v>
      </c>
      <c r="E55" s="232" t="s">
        <v>1687</v>
      </c>
      <c r="F55" s="233" t="s">
        <v>1688</v>
      </c>
      <c r="G55" s="243" t="s">
        <v>1689</v>
      </c>
      <c r="H55" s="268" t="s">
        <v>1690</v>
      </c>
      <c r="I55" s="121" t="s">
        <v>1691</v>
      </c>
    </row>
    <row r="56" spans="1:9" ht="81" customHeight="1">
      <c r="A56" s="121" t="str">
        <f t="shared" si="0"/>
        <v>InstructionsA59</v>
      </c>
      <c r="B56" s="121" t="s">
        <v>1317</v>
      </c>
      <c r="C56" s="121" t="s">
        <v>1692</v>
      </c>
      <c r="D56" s="121" t="s">
        <v>1693</v>
      </c>
      <c r="E56" s="232" t="s">
        <v>1694</v>
      </c>
      <c r="F56" s="233" t="s">
        <v>1695</v>
      </c>
      <c r="G56" s="121" t="s">
        <v>1696</v>
      </c>
      <c r="H56" s="268" t="s">
        <v>1697</v>
      </c>
      <c r="I56" s="121" t="s">
        <v>1698</v>
      </c>
    </row>
    <row r="57" spans="1:9" ht="162" customHeight="1">
      <c r="A57" s="121" t="str">
        <f t="shared" si="0"/>
        <v>InstructionsA60</v>
      </c>
      <c r="B57" s="121" t="s">
        <v>1317</v>
      </c>
      <c r="C57" s="121" t="s">
        <v>1699</v>
      </c>
      <c r="D57" s="121" t="s">
        <v>1700</v>
      </c>
      <c r="E57" s="232" t="s">
        <v>1701</v>
      </c>
      <c r="F57" s="233" t="s">
        <v>1702</v>
      </c>
      <c r="G57" s="243" t="s">
        <v>1703</v>
      </c>
      <c r="H57" s="268" t="s">
        <v>1704</v>
      </c>
      <c r="I57" s="121" t="s">
        <v>1705</v>
      </c>
    </row>
    <row r="58" spans="1:9" ht="189" customHeight="1">
      <c r="A58" s="121" t="str">
        <f t="shared" si="0"/>
        <v>InstructionsA61</v>
      </c>
      <c r="B58" s="121" t="s">
        <v>1317</v>
      </c>
      <c r="C58" s="121" t="s">
        <v>1706</v>
      </c>
      <c r="D58" s="121" t="s">
        <v>1707</v>
      </c>
      <c r="E58" s="232" t="s">
        <v>1708</v>
      </c>
      <c r="F58" s="233" t="s">
        <v>1709</v>
      </c>
      <c r="G58" s="243" t="s">
        <v>1710</v>
      </c>
      <c r="H58" s="268" t="s">
        <v>1711</v>
      </c>
      <c r="I58" s="121" t="s">
        <v>1712</v>
      </c>
    </row>
    <row r="59" spans="1:9" ht="108" customHeight="1">
      <c r="A59" s="121" t="str">
        <f t="shared" si="0"/>
        <v>InstructionsA62</v>
      </c>
      <c r="B59" s="121" t="s">
        <v>1317</v>
      </c>
      <c r="C59" s="121" t="s">
        <v>1713</v>
      </c>
      <c r="D59" s="121" t="s">
        <v>1714</v>
      </c>
      <c r="E59" s="266" t="s">
        <v>1715</v>
      </c>
      <c r="F59" s="263" t="s">
        <v>1716</v>
      </c>
      <c r="G59" s="243" t="s">
        <v>1717</v>
      </c>
      <c r="H59" s="273" t="s">
        <v>1718</v>
      </c>
      <c r="I59" s="121" t="s">
        <v>1719</v>
      </c>
    </row>
    <row r="60" spans="1:9" ht="42" customHeight="1">
      <c r="A60" s="121" t="str">
        <f t="shared" si="0"/>
        <v>InstructionsA63</v>
      </c>
      <c r="B60" s="121" t="s">
        <v>1317</v>
      </c>
      <c r="C60" s="121" t="s">
        <v>1720</v>
      </c>
      <c r="D60" s="121" t="s">
        <v>1721</v>
      </c>
      <c r="E60" s="232" t="s">
        <v>1722</v>
      </c>
      <c r="F60" s="233" t="s">
        <v>1723</v>
      </c>
      <c r="G60" s="121" t="s">
        <v>1724</v>
      </c>
      <c r="H60" s="268" t="s">
        <v>1725</v>
      </c>
      <c r="I60" s="121" t="s">
        <v>1726</v>
      </c>
    </row>
    <row r="61" spans="1:9" ht="27" customHeight="1">
      <c r="A61" s="121" t="str">
        <f t="shared" si="0"/>
        <v>InstructionsA65</v>
      </c>
      <c r="B61" s="121" t="s">
        <v>1317</v>
      </c>
      <c r="C61" s="121" t="s">
        <v>1727</v>
      </c>
      <c r="D61" s="121" t="s">
        <v>1728</v>
      </c>
      <c r="E61" s="232" t="s">
        <v>1729</v>
      </c>
      <c r="F61" s="233" t="s">
        <v>1730</v>
      </c>
      <c r="G61" s="121" t="s">
        <v>1731</v>
      </c>
      <c r="H61" s="268" t="s">
        <v>1732</v>
      </c>
      <c r="I61" s="121" t="s">
        <v>1733</v>
      </c>
    </row>
    <row r="62" spans="1:9" ht="67.5" customHeight="1">
      <c r="A62" s="121" t="str">
        <f t="shared" si="0"/>
        <v>InstructionsA66</v>
      </c>
      <c r="B62" s="121" t="s">
        <v>1317</v>
      </c>
      <c r="C62" s="121" t="s">
        <v>1734</v>
      </c>
      <c r="D62" s="121" t="s">
        <v>1735</v>
      </c>
      <c r="E62" s="232" t="s">
        <v>1736</v>
      </c>
      <c r="F62" s="233" t="s">
        <v>1737</v>
      </c>
      <c r="G62" s="121" t="s">
        <v>1738</v>
      </c>
      <c r="H62" s="268" t="s">
        <v>1739</v>
      </c>
      <c r="I62" s="121" t="s">
        <v>1740</v>
      </c>
    </row>
    <row r="63" spans="1:9" ht="54" customHeight="1">
      <c r="A63" s="121" t="str">
        <f t="shared" si="0"/>
        <v>InstructionsA67</v>
      </c>
      <c r="B63" s="121" t="s">
        <v>1317</v>
      </c>
      <c r="C63" s="121" t="s">
        <v>1741</v>
      </c>
      <c r="D63" s="121" t="s">
        <v>1742</v>
      </c>
      <c r="E63" s="232" t="s">
        <v>1743</v>
      </c>
      <c r="F63" s="233" t="s">
        <v>1744</v>
      </c>
      <c r="G63" s="121" t="s">
        <v>1745</v>
      </c>
      <c r="H63" s="268" t="s">
        <v>1746</v>
      </c>
      <c r="I63" s="121" t="s">
        <v>1747</v>
      </c>
    </row>
    <row r="64" spans="1:9" ht="40.5" customHeight="1">
      <c r="A64" s="121" t="str">
        <f t="shared" si="0"/>
        <v>InstructionsA68</v>
      </c>
      <c r="B64" s="121" t="s">
        <v>1317</v>
      </c>
      <c r="C64" s="121" t="s">
        <v>1748</v>
      </c>
      <c r="D64" s="121" t="s">
        <v>1749</v>
      </c>
      <c r="E64" s="232" t="s">
        <v>1750</v>
      </c>
      <c r="F64" s="233" t="s">
        <v>1751</v>
      </c>
      <c r="G64" s="121" t="s">
        <v>1752</v>
      </c>
      <c r="H64" s="268" t="s">
        <v>1753</v>
      </c>
      <c r="I64" s="121" t="s">
        <v>1754</v>
      </c>
    </row>
    <row r="65" spans="1:9" ht="108" customHeight="1">
      <c r="A65" s="121" t="str">
        <f t="shared" si="0"/>
        <v>InstructionsA69</v>
      </c>
      <c r="B65" s="121" t="s">
        <v>1317</v>
      </c>
      <c r="C65" s="121" t="s">
        <v>1755</v>
      </c>
      <c r="D65" s="121" t="s">
        <v>1756</v>
      </c>
      <c r="E65" s="232" t="s">
        <v>1757</v>
      </c>
      <c r="F65" s="233" t="s">
        <v>1758</v>
      </c>
      <c r="G65" s="121" t="s">
        <v>1759</v>
      </c>
      <c r="H65" s="268" t="s">
        <v>1760</v>
      </c>
      <c r="I65" s="121" t="s">
        <v>1761</v>
      </c>
    </row>
    <row r="66" spans="1:9" ht="40.5" customHeight="1">
      <c r="A66" s="121" t="str">
        <f t="shared" ref="A66:A129" si="1">B66&amp;C66</f>
        <v>InstructionsA70</v>
      </c>
      <c r="B66" s="121" t="s">
        <v>1317</v>
      </c>
      <c r="C66" s="121" t="s">
        <v>1762</v>
      </c>
      <c r="D66" s="121" t="s">
        <v>1763</v>
      </c>
      <c r="E66" s="232" t="s">
        <v>1764</v>
      </c>
      <c r="F66" s="233" t="s">
        <v>1765</v>
      </c>
      <c r="G66" s="121" t="s">
        <v>1766</v>
      </c>
      <c r="H66" s="268" t="s">
        <v>1767</v>
      </c>
      <c r="I66" s="121" t="s">
        <v>1768</v>
      </c>
    </row>
    <row r="67" spans="1:9" ht="40.5" customHeight="1">
      <c r="A67" s="121" t="str">
        <f t="shared" si="1"/>
        <v>InstructionsA71</v>
      </c>
      <c r="B67" s="121" t="s">
        <v>1317</v>
      </c>
      <c r="C67" s="121" t="s">
        <v>1769</v>
      </c>
      <c r="D67" s="121" t="s">
        <v>1770</v>
      </c>
      <c r="E67" s="232" t="s">
        <v>1771</v>
      </c>
      <c r="F67" s="233" t="s">
        <v>1772</v>
      </c>
      <c r="G67" s="121" t="s">
        <v>1773</v>
      </c>
      <c r="H67" s="268" t="s">
        <v>1774</v>
      </c>
      <c r="I67" s="121" t="s">
        <v>1775</v>
      </c>
    </row>
    <row r="68" spans="1:9" ht="40.5" customHeight="1">
      <c r="A68" s="121" t="str">
        <f t="shared" si="1"/>
        <v>InstructionsA72</v>
      </c>
      <c r="B68" s="121" t="s">
        <v>1317</v>
      </c>
      <c r="C68" s="121" t="s">
        <v>1776</v>
      </c>
      <c r="D68" s="121" t="s">
        <v>1777</v>
      </c>
      <c r="E68" s="232" t="s">
        <v>1778</v>
      </c>
      <c r="F68" s="233" t="s">
        <v>1779</v>
      </c>
      <c r="G68" s="121" t="s">
        <v>1780</v>
      </c>
      <c r="H68" s="268" t="s">
        <v>1781</v>
      </c>
      <c r="I68" s="121" t="s">
        <v>1782</v>
      </c>
    </row>
    <row r="69" spans="1:9" ht="40.5" customHeight="1">
      <c r="A69" s="121" t="str">
        <f t="shared" si="1"/>
        <v>InstructionsA73</v>
      </c>
      <c r="B69" s="121" t="s">
        <v>1317</v>
      </c>
      <c r="C69" s="121" t="s">
        <v>1783</v>
      </c>
      <c r="D69" s="121" t="s">
        <v>1784</v>
      </c>
      <c r="E69" s="232" t="s">
        <v>1785</v>
      </c>
      <c r="F69" s="233" t="s">
        <v>1786</v>
      </c>
      <c r="G69" s="121" t="s">
        <v>1787</v>
      </c>
      <c r="H69" s="268" t="s">
        <v>1788</v>
      </c>
      <c r="I69" s="121" t="s">
        <v>1789</v>
      </c>
    </row>
    <row r="70" spans="1:9" ht="54" customHeight="1">
      <c r="A70" s="121" t="str">
        <f t="shared" si="1"/>
        <v>InstructionsA74</v>
      </c>
      <c r="B70" s="121" t="s">
        <v>1317</v>
      </c>
      <c r="C70" s="121" t="s">
        <v>1790</v>
      </c>
      <c r="D70" s="121" t="s">
        <v>1791</v>
      </c>
      <c r="E70" s="232" t="s">
        <v>1792</v>
      </c>
      <c r="F70" s="233" t="s">
        <v>1793</v>
      </c>
      <c r="G70" s="121" t="s">
        <v>1794</v>
      </c>
      <c r="H70" s="268" t="s">
        <v>1795</v>
      </c>
      <c r="I70" s="121" t="s">
        <v>1796</v>
      </c>
    </row>
    <row r="71" spans="1:9" ht="216" customHeight="1">
      <c r="A71" s="121" t="str">
        <f t="shared" si="1"/>
        <v>InstructionsA75</v>
      </c>
      <c r="B71" s="121" t="s">
        <v>1317</v>
      </c>
      <c r="C71" s="121" t="s">
        <v>1797</v>
      </c>
      <c r="D71" s="121" t="s">
        <v>1798</v>
      </c>
      <c r="E71" s="232" t="s">
        <v>1799</v>
      </c>
      <c r="F71" s="233" t="s">
        <v>1800</v>
      </c>
      <c r="G71" s="121" t="s">
        <v>1801</v>
      </c>
      <c r="H71" s="268" t="s">
        <v>1802</v>
      </c>
      <c r="I71" s="121" t="s">
        <v>1803</v>
      </c>
    </row>
    <row r="72" spans="1:9" ht="81" customHeight="1">
      <c r="A72" s="121" t="str">
        <f t="shared" si="1"/>
        <v>InstructionsA76</v>
      </c>
      <c r="B72" s="121" t="s">
        <v>1317</v>
      </c>
      <c r="C72" s="121" t="s">
        <v>1804</v>
      </c>
      <c r="D72" s="121" t="s">
        <v>1805</v>
      </c>
      <c r="E72" s="232" t="s">
        <v>1806</v>
      </c>
      <c r="F72" s="233" t="s">
        <v>1807</v>
      </c>
      <c r="G72" s="121" t="s">
        <v>1808</v>
      </c>
      <c r="H72" s="268" t="s">
        <v>1809</v>
      </c>
      <c r="I72" s="121" t="s">
        <v>1810</v>
      </c>
    </row>
    <row r="73" spans="1:9" ht="135" customHeight="1">
      <c r="A73" s="121" t="str">
        <f t="shared" si="1"/>
        <v>InstructionsA77</v>
      </c>
      <c r="B73" s="121" t="s">
        <v>1317</v>
      </c>
      <c r="C73" s="121" t="s">
        <v>1811</v>
      </c>
      <c r="D73" s="121" t="s">
        <v>1812</v>
      </c>
      <c r="E73" s="232" t="s">
        <v>1813</v>
      </c>
      <c r="F73" s="233" t="s">
        <v>1814</v>
      </c>
      <c r="G73" s="121" t="s">
        <v>1815</v>
      </c>
      <c r="H73" s="268" t="s">
        <v>1816</v>
      </c>
      <c r="I73" s="121" t="s">
        <v>1817</v>
      </c>
    </row>
    <row r="74" spans="1:9" ht="42" customHeight="1">
      <c r="A74" s="121" t="str">
        <f t="shared" si="1"/>
        <v>InstructionsA78</v>
      </c>
      <c r="B74" s="121" t="s">
        <v>1317</v>
      </c>
      <c r="C74" s="121" t="s">
        <v>1818</v>
      </c>
      <c r="D74" s="121" t="s">
        <v>1819</v>
      </c>
      <c r="E74" s="232" t="s">
        <v>1820</v>
      </c>
      <c r="F74" s="233" t="s">
        <v>1821</v>
      </c>
      <c r="G74" s="121" t="s">
        <v>1822</v>
      </c>
      <c r="H74" s="268" t="s">
        <v>1823</v>
      </c>
      <c r="I74" s="121" t="s">
        <v>1824</v>
      </c>
    </row>
    <row r="75" spans="1:9" ht="180" customHeight="1">
      <c r="A75" s="121" t="str">
        <f t="shared" si="1"/>
        <v>InstructionsA80</v>
      </c>
      <c r="B75" s="121" t="s">
        <v>1317</v>
      </c>
      <c r="C75" s="121" t="s">
        <v>1825</v>
      </c>
      <c r="D75" s="121" t="s">
        <v>1826</v>
      </c>
      <c r="E75" s="232" t="s">
        <v>1827</v>
      </c>
      <c r="F75" s="233" t="s">
        <v>1828</v>
      </c>
      <c r="G75" s="121" t="s">
        <v>1829</v>
      </c>
      <c r="H75" s="271" t="s">
        <v>1830</v>
      </c>
      <c r="I75" s="121" t="s">
        <v>1831</v>
      </c>
    </row>
    <row r="76" spans="1:9" ht="28" customHeight="1">
      <c r="A76" s="121" t="str">
        <f t="shared" si="1"/>
        <v>InstructionsA82</v>
      </c>
      <c r="B76" s="121" t="s">
        <v>1317</v>
      </c>
      <c r="C76" s="121" t="s">
        <v>1832</v>
      </c>
      <c r="D76" s="121" t="s">
        <v>1833</v>
      </c>
      <c r="E76" s="232" t="s">
        <v>1834</v>
      </c>
      <c r="F76" s="233" t="s">
        <v>1835</v>
      </c>
      <c r="G76" s="121" t="s">
        <v>1836</v>
      </c>
      <c r="H76" s="271" t="s">
        <v>1837</v>
      </c>
      <c r="I76" s="121" t="s">
        <v>1838</v>
      </c>
    </row>
    <row r="77" spans="1:9" ht="283.5" customHeight="1">
      <c r="A77" s="121" t="str">
        <f t="shared" si="1"/>
        <v>InstructionsA83</v>
      </c>
      <c r="B77" s="121" t="s">
        <v>1317</v>
      </c>
      <c r="C77" s="121" t="s">
        <v>1839</v>
      </c>
      <c r="D77" s="121" t="s">
        <v>1840</v>
      </c>
      <c r="E77" s="232" t="s">
        <v>1841</v>
      </c>
      <c r="F77" s="233" t="s">
        <v>1842</v>
      </c>
      <c r="G77" s="243" t="s">
        <v>1843</v>
      </c>
      <c r="H77" s="268" t="s">
        <v>1844</v>
      </c>
      <c r="I77" s="121" t="s">
        <v>1845</v>
      </c>
    </row>
    <row r="78" spans="1:9" ht="148.5" customHeight="1">
      <c r="A78" s="121" t="str">
        <f t="shared" si="1"/>
        <v>InstructionsA84</v>
      </c>
      <c r="B78" s="121" t="s">
        <v>1317</v>
      </c>
      <c r="C78" s="121" t="s">
        <v>1846</v>
      </c>
      <c r="D78" s="121" t="s">
        <v>1847</v>
      </c>
      <c r="E78" s="232" t="s">
        <v>1848</v>
      </c>
      <c r="F78" s="233" t="s">
        <v>1849</v>
      </c>
      <c r="G78" s="243" t="s">
        <v>1850</v>
      </c>
      <c r="H78" s="268" t="s">
        <v>1851</v>
      </c>
      <c r="I78" s="121" t="s">
        <v>1852</v>
      </c>
    </row>
    <row r="79" spans="1:9" ht="148.5" customHeight="1">
      <c r="A79" s="121" t="str">
        <f t="shared" si="1"/>
        <v>InstructionsA85</v>
      </c>
      <c r="B79" s="121" t="s">
        <v>1317</v>
      </c>
      <c r="C79" s="121" t="s">
        <v>1853</v>
      </c>
      <c r="D79" s="121" t="s">
        <v>1854</v>
      </c>
      <c r="E79" s="232" t="s">
        <v>1855</v>
      </c>
      <c r="F79" s="233" t="s">
        <v>1856</v>
      </c>
      <c r="G79" s="243" t="s">
        <v>1857</v>
      </c>
      <c r="H79" s="268" t="s">
        <v>1858</v>
      </c>
      <c r="I79" s="121" t="s">
        <v>1859</v>
      </c>
    </row>
    <row r="80" spans="1:9" ht="297" customHeight="1">
      <c r="A80" s="121" t="str">
        <f t="shared" si="1"/>
        <v>InstructionsA86</v>
      </c>
      <c r="B80" s="121" t="s">
        <v>1317</v>
      </c>
      <c r="C80" s="121" t="s">
        <v>1860</v>
      </c>
      <c r="D80" s="121" t="s">
        <v>1861</v>
      </c>
      <c r="E80" s="232" t="s">
        <v>1862</v>
      </c>
      <c r="F80" s="233" t="s">
        <v>1863</v>
      </c>
      <c r="G80" s="243" t="s">
        <v>1864</v>
      </c>
      <c r="H80" s="268" t="s">
        <v>1865</v>
      </c>
      <c r="I80" s="121" t="s">
        <v>1866</v>
      </c>
    </row>
    <row r="81" spans="1:9" ht="94.5" customHeight="1">
      <c r="A81" s="121" t="str">
        <f t="shared" si="1"/>
        <v>InstructionsA87</v>
      </c>
      <c r="B81" s="121" t="s">
        <v>1317</v>
      </c>
      <c r="C81" s="121" t="s">
        <v>1867</v>
      </c>
      <c r="D81" s="121" t="s">
        <v>1868</v>
      </c>
      <c r="E81" s="232" t="s">
        <v>1869</v>
      </c>
      <c r="F81" s="233" t="s">
        <v>1870</v>
      </c>
      <c r="G81" s="243" t="s">
        <v>1871</v>
      </c>
      <c r="H81" s="268" t="s">
        <v>1872</v>
      </c>
      <c r="I81" s="121" t="s">
        <v>1873</v>
      </c>
    </row>
    <row r="82" spans="1:9" ht="40.5" customHeight="1">
      <c r="A82" s="121" t="str">
        <f t="shared" si="1"/>
        <v>InstructionsA88</v>
      </c>
      <c r="B82" s="121" t="s">
        <v>1317</v>
      </c>
      <c r="C82" s="121" t="s">
        <v>1874</v>
      </c>
      <c r="D82" s="121" t="s">
        <v>1875</v>
      </c>
      <c r="E82" s="232" t="s">
        <v>1876</v>
      </c>
      <c r="F82" s="233" t="s">
        <v>1877</v>
      </c>
      <c r="G82" s="243" t="s">
        <v>1878</v>
      </c>
      <c r="H82" s="268" t="s">
        <v>1879</v>
      </c>
      <c r="I82" s="121" t="s">
        <v>1880</v>
      </c>
    </row>
    <row r="83" spans="1:9">
      <c r="A83" s="121" t="str">
        <f t="shared" si="1"/>
        <v>DefinitionsB2</v>
      </c>
      <c r="B83" s="121" t="s">
        <v>1881</v>
      </c>
      <c r="C83" s="121" t="s">
        <v>1882</v>
      </c>
      <c r="D83" s="121" t="s">
        <v>1883</v>
      </c>
      <c r="E83" s="232" t="s">
        <v>1884</v>
      </c>
      <c r="F83" s="233" t="s">
        <v>1885</v>
      </c>
      <c r="G83" s="121" t="s">
        <v>1886</v>
      </c>
      <c r="H83" s="268" t="s">
        <v>1883</v>
      </c>
      <c r="I83" s="121" t="s">
        <v>1887</v>
      </c>
    </row>
    <row r="84" spans="1:9">
      <c r="A84" s="121" t="str">
        <f t="shared" si="1"/>
        <v>DefinitionsB3</v>
      </c>
      <c r="B84" s="121" t="s">
        <v>1881</v>
      </c>
      <c r="C84" s="121" t="s">
        <v>1888</v>
      </c>
      <c r="D84" s="121" t="s">
        <v>1889</v>
      </c>
      <c r="E84" s="232" t="s">
        <v>1890</v>
      </c>
      <c r="F84" s="233" t="s">
        <v>1891</v>
      </c>
      <c r="G84" s="121" t="s">
        <v>1892</v>
      </c>
      <c r="H84" s="268" t="s">
        <v>1893</v>
      </c>
      <c r="I84" s="182" t="s">
        <v>1894</v>
      </c>
    </row>
    <row r="85" spans="1:9" ht="13.5" customHeight="1">
      <c r="A85" s="121" t="str">
        <f t="shared" si="1"/>
        <v>DefinitionsB4</v>
      </c>
      <c r="B85" s="121" t="s">
        <v>1881</v>
      </c>
      <c r="C85" s="121" t="s">
        <v>1895</v>
      </c>
      <c r="D85" s="238" t="s">
        <v>1896</v>
      </c>
      <c r="E85" s="238" t="s">
        <v>1897</v>
      </c>
      <c r="F85" s="245" t="s">
        <v>1898</v>
      </c>
      <c r="G85" s="238" t="s">
        <v>1899</v>
      </c>
      <c r="H85" s="268" t="s">
        <v>1900</v>
      </c>
      <c r="I85" s="182" t="s">
        <v>1901</v>
      </c>
    </row>
    <row r="86" spans="1:9">
      <c r="A86" s="121" t="str">
        <f t="shared" si="1"/>
        <v>DefinitionsB5</v>
      </c>
      <c r="B86" s="121" t="s">
        <v>1881</v>
      </c>
      <c r="C86" s="121" t="s">
        <v>1902</v>
      </c>
      <c r="D86" s="121" t="s">
        <v>1903</v>
      </c>
      <c r="E86" s="232" t="s">
        <v>1904</v>
      </c>
      <c r="F86" s="233" t="s">
        <v>1905</v>
      </c>
      <c r="G86" s="121" t="s">
        <v>1906</v>
      </c>
      <c r="H86" s="268" t="s">
        <v>1907</v>
      </c>
      <c r="I86" s="182" t="s">
        <v>1908</v>
      </c>
    </row>
    <row r="87" spans="1:9" ht="13.5" customHeight="1">
      <c r="A87" s="121" t="str">
        <f t="shared" si="1"/>
        <v>DefinitionsB6</v>
      </c>
      <c r="B87" s="121" t="s">
        <v>1881</v>
      </c>
      <c r="C87" s="121" t="s">
        <v>1909</v>
      </c>
      <c r="D87" s="238" t="s">
        <v>1910</v>
      </c>
      <c r="E87" s="238" t="s">
        <v>1911</v>
      </c>
      <c r="F87" s="238" t="s">
        <v>1912</v>
      </c>
      <c r="G87" s="238" t="s">
        <v>1913</v>
      </c>
      <c r="H87" s="238" t="s">
        <v>1914</v>
      </c>
      <c r="I87" s="238" t="s">
        <v>1915</v>
      </c>
    </row>
    <row r="88" spans="1:9">
      <c r="A88" s="121" t="str">
        <f t="shared" si="1"/>
        <v>DefinitionsB7</v>
      </c>
      <c r="B88" s="121" t="s">
        <v>1881</v>
      </c>
      <c r="C88" s="121" t="s">
        <v>1916</v>
      </c>
      <c r="D88" s="121" t="s">
        <v>1917</v>
      </c>
      <c r="E88" s="232" t="s">
        <v>1918</v>
      </c>
      <c r="F88" s="233" t="s">
        <v>1919</v>
      </c>
      <c r="G88" s="121" t="s">
        <v>1920</v>
      </c>
      <c r="H88" s="268" t="s">
        <v>1921</v>
      </c>
      <c r="I88" s="182" t="s">
        <v>1922</v>
      </c>
    </row>
    <row r="89" spans="1:9">
      <c r="A89" s="121" t="str">
        <f t="shared" si="1"/>
        <v>DefinitionsB8</v>
      </c>
      <c r="B89" s="121" t="s">
        <v>1881</v>
      </c>
      <c r="C89" s="121" t="s">
        <v>1923</v>
      </c>
      <c r="D89" s="121" t="s">
        <v>1924</v>
      </c>
      <c r="E89" s="232" t="s">
        <v>1925</v>
      </c>
      <c r="F89" s="233" t="s">
        <v>1926</v>
      </c>
      <c r="G89" s="121" t="s">
        <v>1927</v>
      </c>
      <c r="H89" s="268" t="s">
        <v>1928</v>
      </c>
      <c r="I89" s="182" t="s">
        <v>1929</v>
      </c>
    </row>
    <row r="90" spans="1:9" ht="13.5" customHeight="1">
      <c r="A90" s="121" t="str">
        <f t="shared" si="1"/>
        <v>DefinitionsB9</v>
      </c>
      <c r="B90" s="121" t="s">
        <v>1881</v>
      </c>
      <c r="C90" s="121" t="s">
        <v>1930</v>
      </c>
      <c r="D90" s="361" t="s">
        <v>1931</v>
      </c>
      <c r="E90" s="361" t="s">
        <v>1932</v>
      </c>
      <c r="F90" s="361" t="s">
        <v>1933</v>
      </c>
      <c r="G90" s="361" t="s">
        <v>1934</v>
      </c>
      <c r="H90" s="361" t="s">
        <v>1935</v>
      </c>
      <c r="I90" s="361" t="s">
        <v>1936</v>
      </c>
    </row>
    <row r="91" spans="1:9" ht="13.5" customHeight="1">
      <c r="A91" s="121" t="str">
        <f t="shared" si="1"/>
        <v>DefinitionsB10</v>
      </c>
      <c r="B91" s="121" t="s">
        <v>1881</v>
      </c>
      <c r="C91" s="121" t="s">
        <v>1937</v>
      </c>
      <c r="D91" s="238" t="s">
        <v>1938</v>
      </c>
      <c r="E91" s="238" t="s">
        <v>1939</v>
      </c>
      <c r="F91" s="238" t="s">
        <v>1940</v>
      </c>
      <c r="G91" s="238" t="s">
        <v>1941</v>
      </c>
      <c r="H91" s="238" t="s">
        <v>1942</v>
      </c>
      <c r="I91" s="238" t="s">
        <v>1943</v>
      </c>
    </row>
    <row r="92" spans="1:9">
      <c r="A92" s="121" t="str">
        <f t="shared" si="1"/>
        <v>DefinitionsB11</v>
      </c>
      <c r="B92" s="121" t="s">
        <v>1881</v>
      </c>
      <c r="C92" s="121" t="s">
        <v>1944</v>
      </c>
      <c r="D92" s="121" t="s">
        <v>1945</v>
      </c>
      <c r="E92" s="232" t="s">
        <v>1946</v>
      </c>
      <c r="F92" s="233" t="s">
        <v>1947</v>
      </c>
      <c r="G92" s="121" t="s">
        <v>1948</v>
      </c>
      <c r="H92" s="268" t="s">
        <v>1949</v>
      </c>
      <c r="I92" s="182" t="s">
        <v>1950</v>
      </c>
    </row>
    <row r="93" spans="1:9">
      <c r="A93" s="121" t="str">
        <f t="shared" si="1"/>
        <v>DefinitionsB12</v>
      </c>
      <c r="B93" s="121" t="s">
        <v>1881</v>
      </c>
      <c r="C93" s="121" t="s">
        <v>1951</v>
      </c>
      <c r="D93" s="121" t="s">
        <v>1952</v>
      </c>
      <c r="E93" s="232" t="s">
        <v>1953</v>
      </c>
      <c r="F93" s="233" t="s">
        <v>1954</v>
      </c>
      <c r="G93" s="121" t="s">
        <v>1955</v>
      </c>
      <c r="H93" s="268" t="s">
        <v>1956</v>
      </c>
      <c r="I93" s="182" t="s">
        <v>1957</v>
      </c>
    </row>
    <row r="94" spans="1:9" ht="13.5" customHeight="1">
      <c r="A94" s="121" t="str">
        <f t="shared" si="1"/>
        <v>DefinitionsB13</v>
      </c>
      <c r="B94" s="121" t="s">
        <v>1881</v>
      </c>
      <c r="C94" s="121" t="s">
        <v>1958</v>
      </c>
      <c r="D94" s="238" t="s">
        <v>1959</v>
      </c>
      <c r="E94" s="238" t="s">
        <v>1960</v>
      </c>
      <c r="F94" s="238" t="s">
        <v>1961</v>
      </c>
      <c r="G94" s="238" t="s">
        <v>1962</v>
      </c>
      <c r="H94" s="238" t="s">
        <v>1963</v>
      </c>
      <c r="I94" s="238" t="s">
        <v>1964</v>
      </c>
    </row>
    <row r="95" spans="1:9">
      <c r="A95" s="121" t="str">
        <f t="shared" si="1"/>
        <v>DefinitionsB14</v>
      </c>
      <c r="B95" s="121" t="s">
        <v>1881</v>
      </c>
      <c r="C95" s="121" t="s">
        <v>1965</v>
      </c>
      <c r="D95" s="121" t="s">
        <v>1966</v>
      </c>
      <c r="E95" s="232" t="s">
        <v>1967</v>
      </c>
      <c r="F95" s="233" t="s">
        <v>1968</v>
      </c>
      <c r="G95" s="121" t="s">
        <v>1966</v>
      </c>
      <c r="H95" s="268" t="s">
        <v>1969</v>
      </c>
      <c r="I95" s="182" t="s">
        <v>1966</v>
      </c>
    </row>
    <row r="96" spans="1:9" ht="13.5" customHeight="1">
      <c r="A96" s="121" t="str">
        <f t="shared" si="1"/>
        <v>DefinitionsB15</v>
      </c>
      <c r="B96" s="121" t="s">
        <v>1881</v>
      </c>
      <c r="C96" s="121" t="s">
        <v>1970</v>
      </c>
      <c r="D96" s="238" t="s">
        <v>1971</v>
      </c>
      <c r="E96" s="238" t="s">
        <v>1972</v>
      </c>
      <c r="F96" s="246" t="s">
        <v>1973</v>
      </c>
      <c r="G96" s="247" t="s">
        <v>1974</v>
      </c>
      <c r="H96" s="268" t="s">
        <v>1975</v>
      </c>
      <c r="I96" s="182" t="s">
        <v>1976</v>
      </c>
    </row>
    <row r="97" spans="1:9" ht="13.5" customHeight="1">
      <c r="A97" s="121" t="str">
        <f t="shared" si="1"/>
        <v>DefinitionsB16</v>
      </c>
      <c r="B97" s="121" t="s">
        <v>1881</v>
      </c>
      <c r="C97" s="121" t="s">
        <v>1977</v>
      </c>
      <c r="D97" s="238" t="s">
        <v>1978</v>
      </c>
      <c r="E97" s="238" t="s">
        <v>1979</v>
      </c>
      <c r="F97" s="246" t="s">
        <v>1980</v>
      </c>
      <c r="G97" s="248" t="s">
        <v>1981</v>
      </c>
      <c r="H97" s="268" t="s">
        <v>1982</v>
      </c>
      <c r="I97" s="182" t="s">
        <v>1983</v>
      </c>
    </row>
    <row r="98" spans="1:9" ht="13.5" customHeight="1">
      <c r="A98" s="121" t="str">
        <f t="shared" si="1"/>
        <v>DefinitionsB17</v>
      </c>
      <c r="B98" s="121" t="s">
        <v>1881</v>
      </c>
      <c r="C98" s="121" t="s">
        <v>1984</v>
      </c>
      <c r="D98" s="238" t="s">
        <v>1985</v>
      </c>
      <c r="E98" s="238" t="s">
        <v>1986</v>
      </c>
      <c r="F98" s="246" t="s">
        <v>1987</v>
      </c>
      <c r="G98" s="248" t="s">
        <v>1988</v>
      </c>
      <c r="H98" s="272" t="s">
        <v>1989</v>
      </c>
      <c r="I98" s="238" t="s">
        <v>1990</v>
      </c>
    </row>
    <row r="99" spans="1:9" ht="13.5" customHeight="1">
      <c r="A99" s="121" t="str">
        <f t="shared" si="1"/>
        <v>DefinitionsB18</v>
      </c>
      <c r="B99" s="121" t="s">
        <v>1881</v>
      </c>
      <c r="C99" s="121" t="s">
        <v>1991</v>
      </c>
      <c r="D99" s="238" t="s">
        <v>1992</v>
      </c>
      <c r="E99" s="238" t="s">
        <v>1993</v>
      </c>
      <c r="F99" s="238" t="s">
        <v>1994</v>
      </c>
      <c r="G99" s="238" t="s">
        <v>1995</v>
      </c>
      <c r="H99" s="238" t="s">
        <v>1996</v>
      </c>
      <c r="I99" s="238" t="s">
        <v>1997</v>
      </c>
    </row>
    <row r="100" spans="1:9" ht="13.5" customHeight="1">
      <c r="A100" s="121" t="str">
        <f t="shared" si="1"/>
        <v>DefinitionsB19</v>
      </c>
      <c r="B100" s="121" t="s">
        <v>1881</v>
      </c>
      <c r="C100" s="121" t="s">
        <v>1998</v>
      </c>
      <c r="D100" s="238" t="s">
        <v>1999</v>
      </c>
      <c r="E100" s="238" t="s">
        <v>2000</v>
      </c>
      <c r="F100" s="245" t="s">
        <v>2001</v>
      </c>
      <c r="G100" s="248" t="s">
        <v>2002</v>
      </c>
      <c r="H100" s="268" t="s">
        <v>2003</v>
      </c>
      <c r="I100" s="182" t="s">
        <v>2004</v>
      </c>
    </row>
    <row r="101" spans="1:9">
      <c r="A101" s="121" t="str">
        <f t="shared" si="1"/>
        <v>DefinitionsB20</v>
      </c>
      <c r="B101" s="121" t="s">
        <v>1881</v>
      </c>
      <c r="C101" s="121" t="s">
        <v>2005</v>
      </c>
      <c r="D101" s="121" t="s">
        <v>2006</v>
      </c>
      <c r="E101" s="232" t="s">
        <v>2007</v>
      </c>
      <c r="F101" s="233" t="s">
        <v>2008</v>
      </c>
      <c r="G101" s="121" t="s">
        <v>2009</v>
      </c>
      <c r="H101" s="268" t="s">
        <v>2010</v>
      </c>
      <c r="I101" s="182" t="s">
        <v>2011</v>
      </c>
    </row>
    <row r="102" spans="1:9" ht="26.15" customHeight="1">
      <c r="A102" s="121" t="str">
        <f t="shared" si="1"/>
        <v>DefinitionsB21</v>
      </c>
      <c r="B102" s="121" t="s">
        <v>1881</v>
      </c>
      <c r="C102" s="121" t="s">
        <v>2012</v>
      </c>
      <c r="D102" s="121" t="s">
        <v>2013</v>
      </c>
      <c r="E102" s="232" t="s">
        <v>2014</v>
      </c>
      <c r="F102" s="233" t="s">
        <v>2015</v>
      </c>
      <c r="G102" s="121" t="s">
        <v>2016</v>
      </c>
      <c r="H102" s="268" t="s">
        <v>2017</v>
      </c>
      <c r="I102" s="182" t="s">
        <v>2018</v>
      </c>
    </row>
    <row r="103" spans="1:9">
      <c r="A103" s="121" t="str">
        <f t="shared" si="1"/>
        <v>DefinitionsB22</v>
      </c>
      <c r="B103" s="121" t="s">
        <v>1881</v>
      </c>
      <c r="C103" s="121" t="s">
        <v>2019</v>
      </c>
      <c r="D103" s="121" t="s">
        <v>2020</v>
      </c>
      <c r="E103" s="232" t="s">
        <v>2021</v>
      </c>
      <c r="F103" s="233" t="s">
        <v>2020</v>
      </c>
      <c r="G103" s="121" t="s">
        <v>2020</v>
      </c>
      <c r="H103" s="268" t="s">
        <v>2020</v>
      </c>
      <c r="I103" s="268" t="s">
        <v>2020</v>
      </c>
    </row>
    <row r="104" spans="1:9" ht="26.15" customHeight="1">
      <c r="A104" s="121" t="str">
        <f t="shared" si="1"/>
        <v>DefinitionsB23</v>
      </c>
      <c r="B104" s="121" t="s">
        <v>1881</v>
      </c>
      <c r="C104" s="121" t="s">
        <v>2022</v>
      </c>
      <c r="D104" s="121" t="s">
        <v>2023</v>
      </c>
      <c r="E104" s="232" t="s">
        <v>2024</v>
      </c>
      <c r="F104" s="233" t="s">
        <v>2025</v>
      </c>
      <c r="G104" s="121" t="s">
        <v>2026</v>
      </c>
      <c r="H104" s="268" t="s">
        <v>2027</v>
      </c>
      <c r="I104" s="182" t="s">
        <v>2023</v>
      </c>
    </row>
    <row r="105" spans="1:9">
      <c r="A105" s="121" t="str">
        <f t="shared" si="1"/>
        <v>DefinitionsB24</v>
      </c>
      <c r="B105" s="121" t="s">
        <v>1881</v>
      </c>
      <c r="C105" s="121" t="s">
        <v>2028</v>
      </c>
      <c r="D105" s="121" t="s">
        <v>2029</v>
      </c>
      <c r="E105" s="232" t="s">
        <v>2030</v>
      </c>
      <c r="F105" s="233" t="s">
        <v>2031</v>
      </c>
      <c r="G105" s="121" t="s">
        <v>2032</v>
      </c>
      <c r="H105" s="268" t="s">
        <v>2033</v>
      </c>
      <c r="I105" s="182" t="s">
        <v>2034</v>
      </c>
    </row>
    <row r="106" spans="1:9">
      <c r="A106" s="121" t="str">
        <f t="shared" si="1"/>
        <v>DefinitionsB25</v>
      </c>
      <c r="B106" s="121" t="s">
        <v>1881</v>
      </c>
      <c r="C106" s="121" t="s">
        <v>2035</v>
      </c>
      <c r="D106" s="121" t="s">
        <v>2036</v>
      </c>
      <c r="E106" s="232" t="s">
        <v>2037</v>
      </c>
      <c r="F106" s="233" t="s">
        <v>2038</v>
      </c>
      <c r="G106" s="121" t="s">
        <v>2039</v>
      </c>
      <c r="H106" s="268" t="s">
        <v>2040</v>
      </c>
      <c r="I106" s="182" t="s">
        <v>2041</v>
      </c>
    </row>
    <row r="107" spans="1:9">
      <c r="A107" s="121" t="str">
        <f t="shared" si="1"/>
        <v>DefinitionsB26</v>
      </c>
      <c r="B107" s="121" t="s">
        <v>1881</v>
      </c>
      <c r="C107" s="121" t="s">
        <v>2042</v>
      </c>
      <c r="D107" s="121" t="s">
        <v>2043</v>
      </c>
      <c r="E107" s="232" t="s">
        <v>2044</v>
      </c>
      <c r="F107" s="233" t="s">
        <v>2045</v>
      </c>
      <c r="G107" s="121" t="s">
        <v>2046</v>
      </c>
      <c r="H107" s="268" t="s">
        <v>2047</v>
      </c>
      <c r="I107" s="182" t="s">
        <v>2048</v>
      </c>
    </row>
    <row r="108" spans="1:9">
      <c r="A108" s="121" t="str">
        <f t="shared" si="1"/>
        <v>DefinitionsB27</v>
      </c>
      <c r="B108" s="121" t="s">
        <v>1881</v>
      </c>
      <c r="C108" s="121" t="s">
        <v>2049</v>
      </c>
      <c r="D108" s="121" t="s">
        <v>2050</v>
      </c>
      <c r="E108" s="232" t="s">
        <v>2051</v>
      </c>
      <c r="F108" s="233" t="s">
        <v>2052</v>
      </c>
      <c r="G108" s="121" t="s">
        <v>2053</v>
      </c>
      <c r="H108" s="268" t="s">
        <v>2054</v>
      </c>
      <c r="I108" s="182" t="s">
        <v>2055</v>
      </c>
    </row>
    <row r="109" spans="1:9" ht="40.5" customHeight="1">
      <c r="A109" s="121" t="str">
        <f t="shared" si="1"/>
        <v>DefinitionsB28</v>
      </c>
      <c r="B109" s="121" t="s">
        <v>1881</v>
      </c>
      <c r="C109" s="121" t="s">
        <v>2056</v>
      </c>
      <c r="D109" s="121" t="s">
        <v>2057</v>
      </c>
      <c r="E109" s="121" t="s">
        <v>2058</v>
      </c>
      <c r="F109" s="121" t="s">
        <v>2059</v>
      </c>
      <c r="G109" s="121" t="s">
        <v>2060</v>
      </c>
      <c r="H109" s="121" t="s">
        <v>2061</v>
      </c>
      <c r="I109" s="121" t="s">
        <v>2062</v>
      </c>
    </row>
    <row r="110" spans="1:9">
      <c r="A110" s="121" t="str">
        <f t="shared" si="1"/>
        <v>DefinitionsC2</v>
      </c>
      <c r="B110" s="121" t="s">
        <v>1881</v>
      </c>
      <c r="C110" s="121" t="s">
        <v>2063</v>
      </c>
      <c r="D110" s="121" t="s">
        <v>2064</v>
      </c>
      <c r="E110" s="249" t="s">
        <v>2065</v>
      </c>
      <c r="F110" s="233" t="s">
        <v>2066</v>
      </c>
      <c r="G110" s="121" t="s">
        <v>2067</v>
      </c>
      <c r="H110" s="268" t="s">
        <v>2068</v>
      </c>
      <c r="I110" s="182" t="s">
        <v>2069</v>
      </c>
    </row>
    <row r="111" spans="1:9" ht="81" customHeight="1">
      <c r="A111" s="121" t="str">
        <f t="shared" si="1"/>
        <v>DefinitionsC3</v>
      </c>
      <c r="B111" s="121" t="s">
        <v>1881</v>
      </c>
      <c r="C111" s="121" t="s">
        <v>2070</v>
      </c>
      <c r="D111" s="121" t="s">
        <v>2071</v>
      </c>
      <c r="E111" s="232" t="s">
        <v>2072</v>
      </c>
      <c r="F111" s="233" t="s">
        <v>2073</v>
      </c>
      <c r="G111" s="121" t="s">
        <v>2074</v>
      </c>
      <c r="H111" s="268" t="s">
        <v>2075</v>
      </c>
      <c r="I111" s="121" t="s">
        <v>2076</v>
      </c>
    </row>
    <row r="112" spans="1:9" ht="54" customHeight="1">
      <c r="A112" s="121" t="str">
        <f t="shared" si="1"/>
        <v>DefinitionsC4</v>
      </c>
      <c r="B112" s="121" t="s">
        <v>1881</v>
      </c>
      <c r="C112" s="121" t="s">
        <v>2077</v>
      </c>
      <c r="D112" s="121" t="s">
        <v>2078</v>
      </c>
      <c r="E112" s="236" t="s">
        <v>2079</v>
      </c>
      <c r="F112" s="233" t="s">
        <v>2080</v>
      </c>
      <c r="G112" s="240" t="s">
        <v>2081</v>
      </c>
      <c r="H112" s="268" t="s">
        <v>2082</v>
      </c>
      <c r="I112" s="281" t="s">
        <v>2083</v>
      </c>
    </row>
    <row r="113" spans="1:9" ht="175.5" customHeight="1">
      <c r="A113" s="121" t="str">
        <f t="shared" si="1"/>
        <v>DefinitionsC5</v>
      </c>
      <c r="B113" s="121" t="s">
        <v>1881</v>
      </c>
      <c r="C113" s="121" t="s">
        <v>2084</v>
      </c>
      <c r="D113" s="121" t="s">
        <v>2085</v>
      </c>
      <c r="E113" s="232" t="s">
        <v>2086</v>
      </c>
      <c r="F113" s="233" t="s">
        <v>2087</v>
      </c>
      <c r="G113" s="121" t="s">
        <v>2088</v>
      </c>
      <c r="H113" s="268" t="s">
        <v>2089</v>
      </c>
      <c r="I113" s="121" t="s">
        <v>2090</v>
      </c>
    </row>
    <row r="114" spans="1:9" ht="108" customHeight="1">
      <c r="A114" s="121" t="str">
        <f t="shared" si="1"/>
        <v>DefinitionsC6</v>
      </c>
      <c r="B114" s="121" t="s">
        <v>1881</v>
      </c>
      <c r="C114" s="121" t="s">
        <v>2091</v>
      </c>
      <c r="D114" s="121" t="s">
        <v>2092</v>
      </c>
      <c r="E114" s="232" t="s">
        <v>2093</v>
      </c>
      <c r="F114" s="233" t="s">
        <v>2094</v>
      </c>
      <c r="G114" s="121" t="s">
        <v>2095</v>
      </c>
      <c r="H114" s="268" t="s">
        <v>2096</v>
      </c>
      <c r="I114" s="121" t="s">
        <v>2097</v>
      </c>
    </row>
    <row r="115" spans="1:9" ht="148.5" customHeight="1">
      <c r="A115" s="121" t="str">
        <f t="shared" si="1"/>
        <v>DefinitionsC7</v>
      </c>
      <c r="B115" s="121" t="s">
        <v>1881</v>
      </c>
      <c r="C115" s="121" t="s">
        <v>2098</v>
      </c>
      <c r="D115" s="121" t="s">
        <v>2099</v>
      </c>
      <c r="E115" s="232" t="s">
        <v>2100</v>
      </c>
      <c r="F115" s="233" t="s">
        <v>2101</v>
      </c>
      <c r="G115" s="121" t="s">
        <v>2102</v>
      </c>
      <c r="H115" s="268" t="s">
        <v>2103</v>
      </c>
      <c r="I115" s="121" t="s">
        <v>2104</v>
      </c>
    </row>
    <row r="116" spans="1:9" ht="124.5" customHeight="1">
      <c r="A116" s="121" t="str">
        <f t="shared" si="1"/>
        <v>DefinitionsC8</v>
      </c>
      <c r="B116" s="121" t="s">
        <v>1881</v>
      </c>
      <c r="C116" s="121" t="s">
        <v>2105</v>
      </c>
      <c r="D116" s="121" t="s">
        <v>2106</v>
      </c>
      <c r="E116" s="232" t="s">
        <v>2107</v>
      </c>
      <c r="F116" s="233" t="s">
        <v>2108</v>
      </c>
      <c r="G116" s="121" t="s">
        <v>2109</v>
      </c>
      <c r="H116" s="268" t="s">
        <v>2110</v>
      </c>
      <c r="I116" s="121" t="s">
        <v>2111</v>
      </c>
    </row>
    <row r="117" spans="1:9" ht="108" customHeight="1">
      <c r="A117" s="121" t="str">
        <f t="shared" si="1"/>
        <v>DefinitionsC9</v>
      </c>
      <c r="B117" s="121" t="s">
        <v>1881</v>
      </c>
      <c r="C117" s="121" t="s">
        <v>2112</v>
      </c>
      <c r="D117" s="336" t="s">
        <v>2113</v>
      </c>
      <c r="E117" s="236" t="s">
        <v>2114</v>
      </c>
      <c r="F117" s="362" t="s">
        <v>2115</v>
      </c>
      <c r="G117" s="363" t="s">
        <v>2116</v>
      </c>
      <c r="H117" s="268" t="s">
        <v>2117</v>
      </c>
      <c r="I117" s="121" t="s">
        <v>2118</v>
      </c>
    </row>
    <row r="118" spans="1:9" ht="94.5" customHeight="1">
      <c r="A118" s="121" t="str">
        <f t="shared" si="1"/>
        <v>DefinitionsC10</v>
      </c>
      <c r="B118" s="121" t="s">
        <v>1881</v>
      </c>
      <c r="C118" s="121" t="s">
        <v>2119</v>
      </c>
      <c r="D118" s="336" t="s">
        <v>2120</v>
      </c>
      <c r="E118" s="336" t="s">
        <v>2121</v>
      </c>
      <c r="F118" s="371" t="s">
        <v>2122</v>
      </c>
      <c r="G118" s="364" t="s">
        <v>2123</v>
      </c>
      <c r="H118" s="336" t="s">
        <v>2124</v>
      </c>
      <c r="I118" s="336" t="s">
        <v>2125</v>
      </c>
    </row>
    <row r="119" spans="1:9" ht="135" customHeight="1">
      <c r="A119" s="121" t="str">
        <f t="shared" si="1"/>
        <v>DefinitionsC11</v>
      </c>
      <c r="B119" s="121" t="s">
        <v>1881</v>
      </c>
      <c r="C119" s="121" t="s">
        <v>2126</v>
      </c>
      <c r="D119" s="121" t="s">
        <v>2127</v>
      </c>
      <c r="E119" s="232" t="s">
        <v>2128</v>
      </c>
      <c r="F119" s="233" t="s">
        <v>2129</v>
      </c>
      <c r="G119" s="121" t="s">
        <v>2130</v>
      </c>
      <c r="H119" s="268" t="s">
        <v>2131</v>
      </c>
      <c r="I119" s="121" t="s">
        <v>2132</v>
      </c>
    </row>
    <row r="120" spans="1:9" ht="54" customHeight="1">
      <c r="A120" s="121" t="str">
        <f t="shared" si="1"/>
        <v>DefinitionsC12</v>
      </c>
      <c r="B120" s="121" t="s">
        <v>1881</v>
      </c>
      <c r="C120" s="121" t="s">
        <v>2133</v>
      </c>
      <c r="D120" s="121" t="s">
        <v>2134</v>
      </c>
      <c r="E120" s="232" t="s">
        <v>2135</v>
      </c>
      <c r="F120" s="245" t="s">
        <v>2136</v>
      </c>
      <c r="G120" s="121" t="s">
        <v>2137</v>
      </c>
      <c r="H120" s="268" t="s">
        <v>2138</v>
      </c>
      <c r="I120" s="121" t="s">
        <v>2139</v>
      </c>
    </row>
    <row r="121" spans="1:9" ht="135" customHeight="1">
      <c r="A121" s="121" t="str">
        <f t="shared" si="1"/>
        <v>DefinitionsC13</v>
      </c>
      <c r="B121" s="121" t="s">
        <v>1881</v>
      </c>
      <c r="C121" s="121" t="s">
        <v>2140</v>
      </c>
      <c r="D121" s="121" t="s">
        <v>2141</v>
      </c>
      <c r="E121" s="232" t="s">
        <v>2142</v>
      </c>
      <c r="F121" s="233" t="s">
        <v>2143</v>
      </c>
      <c r="G121" s="121" t="s">
        <v>2144</v>
      </c>
      <c r="H121" s="268" t="s">
        <v>2145</v>
      </c>
      <c r="I121" s="121" t="s">
        <v>2146</v>
      </c>
    </row>
    <row r="122" spans="1:9" ht="216" customHeight="1">
      <c r="A122" s="121" t="str">
        <f t="shared" si="1"/>
        <v>DefinitionsC14</v>
      </c>
      <c r="B122" s="121" t="s">
        <v>1881</v>
      </c>
      <c r="C122" s="121" t="s">
        <v>2147</v>
      </c>
      <c r="D122" s="121" t="s">
        <v>2148</v>
      </c>
      <c r="E122" s="232" t="s">
        <v>2149</v>
      </c>
      <c r="F122" s="233" t="s">
        <v>2150</v>
      </c>
      <c r="G122" s="121" t="s">
        <v>2151</v>
      </c>
      <c r="H122" s="268" t="s">
        <v>2152</v>
      </c>
      <c r="I122" s="121" t="s">
        <v>2153</v>
      </c>
    </row>
    <row r="123" spans="1:9" ht="41.5" customHeight="1">
      <c r="A123" s="121" t="str">
        <f t="shared" si="1"/>
        <v>DefinitionsC15</v>
      </c>
      <c r="B123" s="121" t="s">
        <v>1881</v>
      </c>
      <c r="C123" s="121" t="s">
        <v>2154</v>
      </c>
      <c r="D123" s="238" t="s">
        <v>2155</v>
      </c>
      <c r="E123" s="239" t="s">
        <v>2156</v>
      </c>
      <c r="F123" s="245" t="s">
        <v>2157</v>
      </c>
      <c r="G123" s="247" t="s">
        <v>2158</v>
      </c>
      <c r="H123" s="274" t="s">
        <v>2159</v>
      </c>
      <c r="I123" s="121" t="s">
        <v>2160</v>
      </c>
    </row>
    <row r="124" spans="1:9" ht="41.5" customHeight="1">
      <c r="A124" s="121" t="str">
        <f t="shared" si="1"/>
        <v>DefinitionsC16</v>
      </c>
      <c r="B124" s="121" t="s">
        <v>1881</v>
      </c>
      <c r="C124" s="121" t="s">
        <v>2161</v>
      </c>
      <c r="D124" s="238" t="s">
        <v>2162</v>
      </c>
      <c r="E124" s="239" t="s">
        <v>2163</v>
      </c>
      <c r="F124" s="245" t="s">
        <v>2164</v>
      </c>
      <c r="G124" s="248" t="s">
        <v>2165</v>
      </c>
      <c r="H124" s="268" t="s">
        <v>2166</v>
      </c>
      <c r="I124" s="121" t="s">
        <v>2167</v>
      </c>
    </row>
    <row r="125" spans="1:9" ht="135" customHeight="1">
      <c r="A125" s="121" t="str">
        <f t="shared" si="1"/>
        <v>DefinitionsC17</v>
      </c>
      <c r="B125" s="121" t="s">
        <v>1881</v>
      </c>
      <c r="C125" s="121" t="s">
        <v>2168</v>
      </c>
      <c r="D125" s="238" t="s">
        <v>2169</v>
      </c>
      <c r="E125" s="239" t="s">
        <v>2170</v>
      </c>
      <c r="F125" s="245" t="s">
        <v>2171</v>
      </c>
      <c r="G125" s="248" t="s">
        <v>2172</v>
      </c>
      <c r="H125" s="268" t="s">
        <v>2173</v>
      </c>
      <c r="I125" s="121" t="s">
        <v>2174</v>
      </c>
    </row>
    <row r="126" spans="1:9" ht="121.5" customHeight="1">
      <c r="A126" s="121" t="str">
        <f t="shared" si="1"/>
        <v>DefinitionsC18</v>
      </c>
      <c r="B126" s="121" t="s">
        <v>1881</v>
      </c>
      <c r="C126" s="121" t="s">
        <v>2175</v>
      </c>
      <c r="D126" s="336" t="s">
        <v>2176</v>
      </c>
      <c r="E126" s="236" t="s">
        <v>2177</v>
      </c>
      <c r="F126" s="362" t="s">
        <v>2178</v>
      </c>
      <c r="G126" s="363" t="s">
        <v>2179</v>
      </c>
      <c r="H126" s="268" t="s">
        <v>2180</v>
      </c>
      <c r="I126" s="121" t="s">
        <v>2181</v>
      </c>
    </row>
    <row r="127" spans="1:9" ht="189" customHeight="1">
      <c r="A127" s="121" t="str">
        <f t="shared" si="1"/>
        <v>DefinitionsC19</v>
      </c>
      <c r="B127" s="121" t="s">
        <v>1881</v>
      </c>
      <c r="C127" s="121" t="s">
        <v>2182</v>
      </c>
      <c r="D127" s="121" t="s">
        <v>2183</v>
      </c>
      <c r="E127" s="236" t="s">
        <v>2184</v>
      </c>
      <c r="F127" s="362" t="s">
        <v>2185</v>
      </c>
      <c r="G127" s="363" t="s">
        <v>2186</v>
      </c>
      <c r="H127" s="268" t="s">
        <v>2187</v>
      </c>
      <c r="I127" s="121" t="s">
        <v>2188</v>
      </c>
    </row>
    <row r="128" spans="1:9" ht="67.5" customHeight="1">
      <c r="A128" s="121" t="str">
        <f t="shared" si="1"/>
        <v>DefinitionsC20</v>
      </c>
      <c r="B128" s="121" t="s">
        <v>1881</v>
      </c>
      <c r="C128" s="121" t="s">
        <v>2189</v>
      </c>
      <c r="D128" s="121" t="s">
        <v>2190</v>
      </c>
      <c r="E128" s="232" t="s">
        <v>2191</v>
      </c>
      <c r="F128" s="233" t="s">
        <v>2192</v>
      </c>
      <c r="G128" s="121" t="s">
        <v>2193</v>
      </c>
      <c r="H128" s="268" t="s">
        <v>2194</v>
      </c>
      <c r="I128" s="121" t="s">
        <v>2195</v>
      </c>
    </row>
    <row r="129" spans="1:9" ht="163.5" customHeight="1">
      <c r="A129" s="121" t="str">
        <f t="shared" si="1"/>
        <v>DefinitionsC21</v>
      </c>
      <c r="B129" s="121" t="s">
        <v>1881</v>
      </c>
      <c r="C129" s="121" t="s">
        <v>2196</v>
      </c>
      <c r="D129" s="121" t="s">
        <v>2197</v>
      </c>
      <c r="E129" s="236" t="s">
        <v>2198</v>
      </c>
      <c r="F129" s="233" t="s">
        <v>2199</v>
      </c>
      <c r="G129" s="234" t="s">
        <v>2200</v>
      </c>
      <c r="H129" s="268" t="s">
        <v>2201</v>
      </c>
      <c r="I129" s="121" t="s">
        <v>2202</v>
      </c>
    </row>
    <row r="130" spans="1:9" ht="67.5" customHeight="1">
      <c r="A130" s="121" t="str">
        <f t="shared" ref="A130:A193" si="2">B130&amp;C130</f>
        <v>DefinitionsC22</v>
      </c>
      <c r="B130" s="121" t="s">
        <v>1881</v>
      </c>
      <c r="C130" s="121" t="s">
        <v>2203</v>
      </c>
      <c r="D130" s="121" t="s">
        <v>2204</v>
      </c>
      <c r="E130" s="232" t="s">
        <v>2205</v>
      </c>
      <c r="F130" s="233" t="s">
        <v>2206</v>
      </c>
      <c r="G130" s="121" t="s">
        <v>2207</v>
      </c>
      <c r="H130" s="268" t="s">
        <v>2208</v>
      </c>
      <c r="I130" s="121" t="s">
        <v>2209</v>
      </c>
    </row>
    <row r="131" spans="1:9" ht="94.5" customHeight="1">
      <c r="A131" s="121" t="str">
        <f t="shared" si="2"/>
        <v>DefinitionsC23</v>
      </c>
      <c r="B131" s="121" t="s">
        <v>1881</v>
      </c>
      <c r="C131" s="121" t="s">
        <v>2210</v>
      </c>
      <c r="D131" s="121" t="s">
        <v>2211</v>
      </c>
      <c r="E131" s="232" t="s">
        <v>2212</v>
      </c>
      <c r="F131" s="233" t="s">
        <v>2213</v>
      </c>
      <c r="G131" s="121" t="s">
        <v>2214</v>
      </c>
      <c r="H131" s="268" t="s">
        <v>2215</v>
      </c>
      <c r="I131" s="121" t="s">
        <v>2216</v>
      </c>
    </row>
    <row r="132" spans="1:9" ht="256.5" customHeight="1">
      <c r="A132" s="121" t="str">
        <f t="shared" si="2"/>
        <v>DefinitionsC24</v>
      </c>
      <c r="B132" s="121" t="s">
        <v>1881</v>
      </c>
      <c r="C132" s="121" t="s">
        <v>2217</v>
      </c>
      <c r="D132" s="121" t="s">
        <v>2218</v>
      </c>
      <c r="E132" s="232" t="s">
        <v>2219</v>
      </c>
      <c r="F132" s="233" t="s">
        <v>2220</v>
      </c>
      <c r="G132" s="121" t="s">
        <v>2221</v>
      </c>
      <c r="H132" s="268" t="s">
        <v>2222</v>
      </c>
      <c r="I132" s="121" t="s">
        <v>2223</v>
      </c>
    </row>
    <row r="133" spans="1:9" ht="229.5" customHeight="1">
      <c r="A133" s="121" t="str">
        <f t="shared" si="2"/>
        <v>DefinitionsC25</v>
      </c>
      <c r="B133" s="121" t="s">
        <v>1881</v>
      </c>
      <c r="C133" s="121" t="s">
        <v>2224</v>
      </c>
      <c r="D133" s="121" t="s">
        <v>2225</v>
      </c>
      <c r="E133" s="232" t="s">
        <v>2226</v>
      </c>
      <c r="F133" s="233" t="s">
        <v>2227</v>
      </c>
      <c r="G133" s="240" t="s">
        <v>2228</v>
      </c>
      <c r="H133" s="268" t="s">
        <v>2229</v>
      </c>
      <c r="I133" s="121" t="s">
        <v>2230</v>
      </c>
    </row>
    <row r="134" spans="1:9" ht="135" customHeight="1">
      <c r="A134" s="121" t="str">
        <f t="shared" si="2"/>
        <v>DefinitionsC26</v>
      </c>
      <c r="B134" s="121" t="s">
        <v>1881</v>
      </c>
      <c r="C134" s="121" t="s">
        <v>2231</v>
      </c>
      <c r="D134" s="238" t="s">
        <v>2232</v>
      </c>
      <c r="E134" s="239" t="s">
        <v>2233</v>
      </c>
      <c r="F134" s="246" t="s">
        <v>2234</v>
      </c>
      <c r="G134" s="247" t="s">
        <v>2235</v>
      </c>
      <c r="H134" s="268" t="s">
        <v>2236</v>
      </c>
      <c r="I134" s="121" t="s">
        <v>2237</v>
      </c>
    </row>
    <row r="135" spans="1:9" ht="84" customHeight="1">
      <c r="A135" s="121" t="str">
        <f t="shared" si="2"/>
        <v>DefinitionsC27</v>
      </c>
      <c r="B135" s="121" t="s">
        <v>1881</v>
      </c>
      <c r="C135" s="121" t="s">
        <v>2238</v>
      </c>
      <c r="D135" s="121" t="s">
        <v>2239</v>
      </c>
      <c r="E135" s="232" t="s">
        <v>2240</v>
      </c>
      <c r="F135" s="233" t="s">
        <v>2241</v>
      </c>
      <c r="G135" s="121" t="s">
        <v>2242</v>
      </c>
      <c r="H135" s="268" t="s">
        <v>2243</v>
      </c>
      <c r="I135" s="121" t="s">
        <v>2244</v>
      </c>
    </row>
    <row r="136" spans="1:9" ht="27" customHeight="1">
      <c r="A136" s="121" t="str">
        <f t="shared" si="2"/>
        <v>DeclarationD2</v>
      </c>
      <c r="B136" s="121" t="s">
        <v>2245</v>
      </c>
      <c r="C136" s="121" t="s">
        <v>2246</v>
      </c>
      <c r="D136" s="238" t="s">
        <v>2247</v>
      </c>
      <c r="E136" s="238" t="s">
        <v>2248</v>
      </c>
      <c r="F136" s="245" t="s">
        <v>2249</v>
      </c>
      <c r="G136" s="250" t="s">
        <v>2250</v>
      </c>
      <c r="H136" s="268" t="s">
        <v>2251</v>
      </c>
      <c r="I136" s="182" t="s">
        <v>2252</v>
      </c>
    </row>
    <row r="137" spans="1:9" ht="27" customHeight="1">
      <c r="A137" s="121" t="str">
        <f t="shared" si="2"/>
        <v>DeclarationF3</v>
      </c>
      <c r="B137" s="121" t="s">
        <v>2245</v>
      </c>
      <c r="C137" s="121" t="s">
        <v>2253</v>
      </c>
      <c r="D137" s="121" t="s">
        <v>2254</v>
      </c>
      <c r="E137" s="232" t="s">
        <v>2255</v>
      </c>
      <c r="F137" s="233" t="s">
        <v>2256</v>
      </c>
      <c r="G137" s="121" t="s">
        <v>2257</v>
      </c>
      <c r="H137" s="268" t="s">
        <v>2258</v>
      </c>
      <c r="I137" s="121" t="s">
        <v>2259</v>
      </c>
    </row>
    <row r="138" spans="1:9" ht="27" customHeight="1">
      <c r="A138" s="121" t="str">
        <f t="shared" si="2"/>
        <v>DeclarationI3</v>
      </c>
      <c r="B138" s="121" t="s">
        <v>2245</v>
      </c>
      <c r="C138" s="121" t="s">
        <v>2260</v>
      </c>
      <c r="D138" s="121" t="s">
        <v>2261</v>
      </c>
      <c r="E138" s="232" t="s">
        <v>2262</v>
      </c>
      <c r="F138" s="233" t="s">
        <v>2263</v>
      </c>
      <c r="G138" s="121" t="s">
        <v>2264</v>
      </c>
      <c r="H138" s="268" t="s">
        <v>2265</v>
      </c>
      <c r="I138" s="121" t="s">
        <v>2266</v>
      </c>
    </row>
    <row r="139" spans="1:9">
      <c r="A139" s="121" t="str">
        <f t="shared" si="2"/>
        <v>DeclarationI4</v>
      </c>
      <c r="B139" s="121" t="s">
        <v>2245</v>
      </c>
      <c r="C139" s="121" t="s">
        <v>2267</v>
      </c>
      <c r="D139" s="121" t="s">
        <v>2268</v>
      </c>
      <c r="E139" s="232" t="s">
        <v>2269</v>
      </c>
      <c r="F139" s="233" t="s">
        <v>2270</v>
      </c>
      <c r="G139" s="121" t="s">
        <v>2271</v>
      </c>
      <c r="H139" s="268" t="s">
        <v>2272</v>
      </c>
      <c r="I139" s="121" t="s">
        <v>2273</v>
      </c>
    </row>
    <row r="140" spans="1:9" ht="43.5" customHeight="1">
      <c r="A140" s="121" t="str">
        <f t="shared" si="2"/>
        <v>DeclarationB4</v>
      </c>
      <c r="B140" s="121" t="s">
        <v>2245</v>
      </c>
      <c r="C140" s="121" t="s">
        <v>1895</v>
      </c>
      <c r="D140" s="121" t="s">
        <v>2274</v>
      </c>
      <c r="E140" s="232" t="s">
        <v>2275</v>
      </c>
      <c r="F140" s="233" t="s">
        <v>2276</v>
      </c>
      <c r="G140" s="121" t="s">
        <v>2277</v>
      </c>
      <c r="H140" s="268" t="s">
        <v>2278</v>
      </c>
      <c r="I140" s="121" t="s">
        <v>2279</v>
      </c>
    </row>
    <row r="141" spans="1:9" ht="43.5" customHeight="1">
      <c r="A141" s="121" t="str">
        <f t="shared" si="2"/>
        <v>DeclarationB6</v>
      </c>
      <c r="B141" s="121" t="s">
        <v>2245</v>
      </c>
      <c r="C141" s="121" t="s">
        <v>1909</v>
      </c>
      <c r="D141" s="121" t="s">
        <v>2280</v>
      </c>
      <c r="E141" s="251" t="s">
        <v>2281</v>
      </c>
      <c r="F141" s="263" t="s">
        <v>2282</v>
      </c>
      <c r="G141" s="121" t="s">
        <v>2283</v>
      </c>
      <c r="H141" s="268" t="s">
        <v>2284</v>
      </c>
      <c r="I141" s="282" t="s">
        <v>2285</v>
      </c>
    </row>
    <row r="142" spans="1:9">
      <c r="A142" s="121" t="str">
        <f t="shared" si="2"/>
        <v>DeclarationB7</v>
      </c>
      <c r="B142" s="121" t="s">
        <v>2245</v>
      </c>
      <c r="C142" s="121" t="s">
        <v>1916</v>
      </c>
      <c r="D142" s="121" t="s">
        <v>2286</v>
      </c>
      <c r="E142" s="232" t="s">
        <v>2287</v>
      </c>
      <c r="F142" s="233" t="s">
        <v>2288</v>
      </c>
      <c r="G142" s="121" t="s">
        <v>2289</v>
      </c>
      <c r="H142" s="268" t="s">
        <v>2290</v>
      </c>
      <c r="I142" s="121" t="s">
        <v>2291</v>
      </c>
    </row>
    <row r="143" spans="1:9" ht="15.65" customHeight="1">
      <c r="A143" s="121" t="str">
        <f t="shared" si="2"/>
        <v>DeclarationB8</v>
      </c>
      <c r="B143" s="121" t="s">
        <v>2245</v>
      </c>
      <c r="C143" s="121" t="s">
        <v>1923</v>
      </c>
      <c r="D143" s="121" t="s">
        <v>2292</v>
      </c>
      <c r="E143" s="232" t="s">
        <v>2293</v>
      </c>
      <c r="F143" s="233" t="s">
        <v>2294</v>
      </c>
      <c r="G143" s="121" t="s">
        <v>2295</v>
      </c>
      <c r="H143" s="268" t="s">
        <v>2296</v>
      </c>
      <c r="I143" s="121" t="s">
        <v>2297</v>
      </c>
    </row>
    <row r="144" spans="1:9" ht="15.65" customHeight="1">
      <c r="A144" s="121" t="str">
        <f t="shared" si="2"/>
        <v>DeclarationB9</v>
      </c>
      <c r="B144" s="121" t="s">
        <v>2245</v>
      </c>
      <c r="C144" s="121" t="s">
        <v>1930</v>
      </c>
      <c r="D144" s="121" t="s">
        <v>2298</v>
      </c>
      <c r="E144" s="232" t="s">
        <v>2299</v>
      </c>
      <c r="F144" s="233" t="s">
        <v>2300</v>
      </c>
      <c r="G144" s="121" t="s">
        <v>2301</v>
      </c>
      <c r="H144" s="268" t="s">
        <v>2302</v>
      </c>
      <c r="I144" s="121" t="s">
        <v>2303</v>
      </c>
    </row>
    <row r="145" spans="1:9">
      <c r="A145" s="121" t="str">
        <f t="shared" si="2"/>
        <v>DeclarationB10</v>
      </c>
      <c r="B145" s="121" t="s">
        <v>2245</v>
      </c>
      <c r="C145" s="121" t="s">
        <v>1937</v>
      </c>
      <c r="D145" s="121" t="s">
        <v>2304</v>
      </c>
      <c r="E145" s="232" t="s">
        <v>2305</v>
      </c>
      <c r="F145" s="233" t="s">
        <v>2306</v>
      </c>
      <c r="G145" s="121" t="s">
        <v>2307</v>
      </c>
      <c r="H145" s="268" t="s">
        <v>2308</v>
      </c>
      <c r="I145" s="121" t="s">
        <v>2309</v>
      </c>
    </row>
    <row r="146" spans="1:9" ht="27" customHeight="1">
      <c r="A146" s="121" t="str">
        <f t="shared" si="2"/>
        <v>DeclarationB10A</v>
      </c>
      <c r="B146" s="121" t="s">
        <v>2245</v>
      </c>
      <c r="C146" s="121" t="s">
        <v>2310</v>
      </c>
      <c r="D146" s="121" t="s">
        <v>2304</v>
      </c>
      <c r="E146" s="232" t="s">
        <v>2305</v>
      </c>
      <c r="F146" s="233" t="s">
        <v>2311</v>
      </c>
      <c r="G146" s="121" t="s">
        <v>2307</v>
      </c>
      <c r="H146" s="268" t="s">
        <v>2308</v>
      </c>
      <c r="I146" s="121" t="s">
        <v>2309</v>
      </c>
    </row>
    <row r="147" spans="1:9" ht="27" customHeight="1">
      <c r="A147" s="121" t="str">
        <f t="shared" si="2"/>
        <v>DeclarationB10C</v>
      </c>
      <c r="B147" s="121" t="s">
        <v>2245</v>
      </c>
      <c r="C147" s="121" t="s">
        <v>2312</v>
      </c>
      <c r="D147" s="121" t="s">
        <v>2313</v>
      </c>
      <c r="E147" s="232" t="s">
        <v>2314</v>
      </c>
      <c r="F147" s="233" t="s">
        <v>2315</v>
      </c>
      <c r="G147" s="121" t="s">
        <v>2316</v>
      </c>
      <c r="H147" s="268" t="s">
        <v>2317</v>
      </c>
      <c r="I147" s="121" t="s">
        <v>2318</v>
      </c>
    </row>
    <row r="148" spans="1:9" ht="27" customHeight="1">
      <c r="A148" s="121" t="str">
        <f t="shared" si="2"/>
        <v>DeclarationB10B</v>
      </c>
      <c r="B148" s="121" t="s">
        <v>2245</v>
      </c>
      <c r="C148" s="121" t="s">
        <v>2319</v>
      </c>
      <c r="D148" s="121" t="s">
        <v>2320</v>
      </c>
      <c r="E148" s="232" t="s">
        <v>2321</v>
      </c>
      <c r="F148" s="233" t="s">
        <v>2322</v>
      </c>
      <c r="G148" s="121" t="s">
        <v>2323</v>
      </c>
      <c r="H148" s="268" t="s">
        <v>2324</v>
      </c>
      <c r="I148" s="121" t="s">
        <v>2325</v>
      </c>
    </row>
    <row r="149" spans="1:9" ht="27" customHeight="1">
      <c r="A149" s="121" t="str">
        <f t="shared" si="2"/>
        <v>DeclarationD11</v>
      </c>
      <c r="B149" s="121" t="s">
        <v>2245</v>
      </c>
      <c r="C149" s="121" t="s">
        <v>2326</v>
      </c>
      <c r="D149" s="121" t="s">
        <v>2327</v>
      </c>
      <c r="E149" s="232" t="s">
        <v>2328</v>
      </c>
      <c r="F149" s="233" t="s">
        <v>2329</v>
      </c>
      <c r="G149" s="121" t="s">
        <v>2330</v>
      </c>
      <c r="H149" s="268" t="s">
        <v>2331</v>
      </c>
      <c r="I149" s="121" t="s">
        <v>2332</v>
      </c>
    </row>
    <row r="150" spans="1:9" ht="40.5" customHeight="1">
      <c r="A150" s="121" t="str">
        <f t="shared" si="2"/>
        <v>DeclarationB12</v>
      </c>
      <c r="B150" s="121" t="s">
        <v>2245</v>
      </c>
      <c r="C150" s="121" t="s">
        <v>1951</v>
      </c>
      <c r="D150" s="238" t="s">
        <v>2333</v>
      </c>
      <c r="E150" s="239" t="s">
        <v>2334</v>
      </c>
      <c r="F150" s="245" t="s">
        <v>2335</v>
      </c>
      <c r="G150" s="238" t="s">
        <v>2336</v>
      </c>
      <c r="H150" s="272" t="s">
        <v>2337</v>
      </c>
      <c r="I150" s="238" t="s">
        <v>2338</v>
      </c>
    </row>
    <row r="151" spans="1:9" ht="54" customHeight="1">
      <c r="A151" s="121" t="str">
        <f t="shared" si="2"/>
        <v>DeclarationB13</v>
      </c>
      <c r="B151" s="121" t="s">
        <v>2245</v>
      </c>
      <c r="C151" s="121" t="s">
        <v>1958</v>
      </c>
      <c r="D151" s="238" t="s">
        <v>2339</v>
      </c>
      <c r="E151" s="245" t="s">
        <v>2340</v>
      </c>
      <c r="F151" s="245" t="s">
        <v>2341</v>
      </c>
      <c r="G151" s="246" t="s">
        <v>2342</v>
      </c>
      <c r="H151" s="272" t="s">
        <v>2343</v>
      </c>
      <c r="I151" s="238" t="s">
        <v>2344</v>
      </c>
    </row>
    <row r="152" spans="1:9">
      <c r="A152" s="121" t="str">
        <f t="shared" si="2"/>
        <v>DeclarationB14</v>
      </c>
      <c r="B152" s="121" t="s">
        <v>2245</v>
      </c>
      <c r="C152" s="121" t="s">
        <v>1965</v>
      </c>
      <c r="H152" s="268"/>
      <c r="I152" s="121"/>
    </row>
    <row r="153" spans="1:9">
      <c r="A153" s="121" t="str">
        <f t="shared" si="2"/>
        <v>DeclarationB16</v>
      </c>
      <c r="B153" s="121" t="s">
        <v>2245</v>
      </c>
      <c r="C153" s="121" t="s">
        <v>1977</v>
      </c>
      <c r="D153" s="121" t="s">
        <v>2345</v>
      </c>
      <c r="E153" s="232" t="s">
        <v>2346</v>
      </c>
      <c r="F153" s="233" t="s">
        <v>2347</v>
      </c>
      <c r="G153" s="121" t="s">
        <v>2348</v>
      </c>
      <c r="H153" s="268" t="s">
        <v>2349</v>
      </c>
      <c r="I153" s="121" t="s">
        <v>2350</v>
      </c>
    </row>
    <row r="154" spans="1:9">
      <c r="A154" s="121" t="str">
        <f t="shared" si="2"/>
        <v>DeclarationB17</v>
      </c>
      <c r="B154" s="121" t="s">
        <v>2245</v>
      </c>
      <c r="C154" s="121" t="s">
        <v>1984</v>
      </c>
      <c r="D154" s="121" t="s">
        <v>2351</v>
      </c>
      <c r="E154" s="232" t="s">
        <v>2352</v>
      </c>
      <c r="F154" s="233" t="s">
        <v>2353</v>
      </c>
      <c r="G154" s="121" t="s">
        <v>2354</v>
      </c>
      <c r="H154" s="268" t="s">
        <v>2355</v>
      </c>
      <c r="I154" s="121" t="s">
        <v>2356</v>
      </c>
    </row>
    <row r="155" spans="1:9">
      <c r="A155" s="121" t="str">
        <f t="shared" si="2"/>
        <v>DeclarationB18</v>
      </c>
      <c r="B155" s="121" t="s">
        <v>2245</v>
      </c>
      <c r="C155" s="121" t="s">
        <v>1991</v>
      </c>
      <c r="D155" s="121" t="s">
        <v>2357</v>
      </c>
      <c r="E155" s="232" t="s">
        <v>2358</v>
      </c>
      <c r="F155" s="233" t="s">
        <v>2359</v>
      </c>
      <c r="G155" s="121" t="s">
        <v>2360</v>
      </c>
      <c r="H155" s="268" t="s">
        <v>2361</v>
      </c>
      <c r="I155" s="121" t="s">
        <v>2362</v>
      </c>
    </row>
    <row r="156" spans="1:9">
      <c r="A156" s="121" t="str">
        <f t="shared" si="2"/>
        <v>DeclarationB19</v>
      </c>
      <c r="B156" s="121" t="s">
        <v>2245</v>
      </c>
      <c r="C156" s="121" t="s">
        <v>1998</v>
      </c>
      <c r="D156" s="121" t="s">
        <v>2363</v>
      </c>
      <c r="E156" s="232" t="s">
        <v>2364</v>
      </c>
      <c r="F156" s="233" t="s">
        <v>2365</v>
      </c>
      <c r="G156" s="121" t="s">
        <v>2366</v>
      </c>
      <c r="H156" s="268" t="s">
        <v>2367</v>
      </c>
      <c r="I156" s="121" t="s">
        <v>2368</v>
      </c>
    </row>
    <row r="157" spans="1:9">
      <c r="A157" s="121" t="str">
        <f t="shared" si="2"/>
        <v>DeclarationB20</v>
      </c>
      <c r="B157" s="121" t="s">
        <v>2245</v>
      </c>
      <c r="C157" s="121" t="s">
        <v>2005</v>
      </c>
      <c r="D157" s="121" t="s">
        <v>2369</v>
      </c>
      <c r="E157" s="232" t="s">
        <v>2370</v>
      </c>
      <c r="F157" s="233" t="s">
        <v>2371</v>
      </c>
      <c r="G157" s="121" t="s">
        <v>2372</v>
      </c>
      <c r="H157" s="268" t="s">
        <v>2373</v>
      </c>
      <c r="I157" s="121" t="s">
        <v>2374</v>
      </c>
    </row>
    <row r="158" spans="1:9">
      <c r="A158" s="121" t="str">
        <f t="shared" si="2"/>
        <v>DeclarationB21</v>
      </c>
      <c r="B158" s="121" t="s">
        <v>2245</v>
      </c>
      <c r="C158" s="121" t="s">
        <v>2012</v>
      </c>
      <c r="D158" s="121" t="s">
        <v>2375</v>
      </c>
      <c r="E158" s="232" t="s">
        <v>2376</v>
      </c>
      <c r="F158" s="233" t="s">
        <v>2377</v>
      </c>
      <c r="G158" s="121" t="s">
        <v>2378</v>
      </c>
      <c r="H158" s="268" t="s">
        <v>2379</v>
      </c>
      <c r="I158" s="121" t="s">
        <v>2380</v>
      </c>
    </row>
    <row r="159" spans="1:9">
      <c r="A159" s="121" t="str">
        <f t="shared" si="2"/>
        <v>DeclarationB22</v>
      </c>
      <c r="B159" s="121" t="s">
        <v>2245</v>
      </c>
      <c r="C159" s="121" t="s">
        <v>2019</v>
      </c>
      <c r="D159" s="121" t="s">
        <v>2381</v>
      </c>
      <c r="E159" s="232" t="s">
        <v>2382</v>
      </c>
      <c r="F159" s="233" t="s">
        <v>2383</v>
      </c>
      <c r="G159" s="121" t="s">
        <v>2384</v>
      </c>
      <c r="H159" s="268" t="s">
        <v>2385</v>
      </c>
      <c r="I159" s="121" t="s">
        <v>2386</v>
      </c>
    </row>
    <row r="160" spans="1:9">
      <c r="A160" s="121" t="str">
        <f t="shared" si="2"/>
        <v>DeclarationB23</v>
      </c>
      <c r="B160" s="121" t="s">
        <v>2245</v>
      </c>
      <c r="C160" s="121" t="s">
        <v>2022</v>
      </c>
      <c r="D160" s="121" t="s">
        <v>2387</v>
      </c>
      <c r="E160" s="232" t="s">
        <v>2388</v>
      </c>
      <c r="F160" s="233" t="s">
        <v>2389</v>
      </c>
      <c r="G160" s="121" t="s">
        <v>2390</v>
      </c>
      <c r="H160" s="268" t="s">
        <v>2391</v>
      </c>
      <c r="I160" s="121" t="s">
        <v>2392</v>
      </c>
    </row>
    <row r="161" spans="1:9">
      <c r="A161" s="121" t="str">
        <f t="shared" si="2"/>
        <v>DeclarationB24</v>
      </c>
      <c r="B161" s="121" t="s">
        <v>2245</v>
      </c>
      <c r="C161" s="121" t="s">
        <v>2028</v>
      </c>
      <c r="D161" s="121" t="s">
        <v>2393</v>
      </c>
      <c r="E161" s="232" t="s">
        <v>2394</v>
      </c>
      <c r="F161" s="233" t="s">
        <v>2395</v>
      </c>
      <c r="G161" s="121" t="s">
        <v>2396</v>
      </c>
      <c r="H161" s="268" t="s">
        <v>2397</v>
      </c>
      <c r="I161" s="121" t="s">
        <v>2398</v>
      </c>
    </row>
    <row r="162" spans="1:9">
      <c r="A162" s="121" t="str">
        <f t="shared" si="2"/>
        <v>DeclarationB25</v>
      </c>
      <c r="B162" s="121" t="s">
        <v>2245</v>
      </c>
      <c r="C162" s="121" t="s">
        <v>2035</v>
      </c>
      <c r="D162" s="121" t="s">
        <v>2399</v>
      </c>
      <c r="E162" s="232" t="s">
        <v>2400</v>
      </c>
      <c r="F162" s="233" t="s">
        <v>2401</v>
      </c>
      <c r="G162" s="121" t="s">
        <v>2402</v>
      </c>
      <c r="H162" s="268" t="s">
        <v>2403</v>
      </c>
      <c r="I162" s="121" t="s">
        <v>2404</v>
      </c>
    </row>
    <row r="163" spans="1:9">
      <c r="A163" s="121" t="str">
        <f t="shared" si="2"/>
        <v>DeclarationB26</v>
      </c>
      <c r="B163" s="121" t="s">
        <v>2245</v>
      </c>
      <c r="C163" s="121" t="s">
        <v>2042</v>
      </c>
      <c r="D163" s="121" t="s">
        <v>2405</v>
      </c>
      <c r="E163" s="232" t="s">
        <v>2406</v>
      </c>
      <c r="F163" s="233" t="s">
        <v>2407</v>
      </c>
      <c r="G163" s="121" t="s">
        <v>2408</v>
      </c>
      <c r="H163" s="268" t="s">
        <v>2409</v>
      </c>
      <c r="I163" s="121" t="s">
        <v>2410</v>
      </c>
    </row>
    <row r="164" spans="1:9" ht="27" customHeight="1">
      <c r="A164" s="121" t="str">
        <f t="shared" si="2"/>
        <v>DeclarationB28</v>
      </c>
      <c r="B164" s="121" t="s">
        <v>2245</v>
      </c>
      <c r="C164" s="121" t="s">
        <v>2056</v>
      </c>
      <c r="D164" s="121" t="s">
        <v>2411</v>
      </c>
      <c r="E164" s="232" t="s">
        <v>2412</v>
      </c>
      <c r="F164" s="233" t="s">
        <v>2413</v>
      </c>
      <c r="G164" s="121" t="s">
        <v>2414</v>
      </c>
      <c r="H164" s="268" t="s">
        <v>2415</v>
      </c>
      <c r="I164" s="121" t="s">
        <v>2416</v>
      </c>
    </row>
    <row r="165" spans="1:9" ht="51" customHeight="1">
      <c r="A165" s="121" t="str">
        <f t="shared" si="2"/>
        <v>DeclarationB29</v>
      </c>
      <c r="B165" s="121" t="s">
        <v>2245</v>
      </c>
      <c r="C165" s="121" t="s">
        <v>2417</v>
      </c>
      <c r="D165" s="121" t="s">
        <v>2418</v>
      </c>
      <c r="E165" s="232" t="s">
        <v>2419</v>
      </c>
      <c r="F165" s="263" t="s">
        <v>2420</v>
      </c>
      <c r="G165" s="121" t="s">
        <v>2421</v>
      </c>
      <c r="H165" s="268" t="s">
        <v>2422</v>
      </c>
      <c r="I165" s="121" t="s">
        <v>2423</v>
      </c>
    </row>
    <row r="166" spans="1:9" ht="27" customHeight="1">
      <c r="A166" s="121" t="str">
        <f t="shared" si="2"/>
        <v>DeclarationB41</v>
      </c>
      <c r="B166" s="121" t="s">
        <v>2245</v>
      </c>
      <c r="C166" s="121" t="s">
        <v>2424</v>
      </c>
      <c r="D166" s="121" t="s">
        <v>2425</v>
      </c>
      <c r="E166" s="121" t="s">
        <v>2426</v>
      </c>
      <c r="F166" s="263" t="s">
        <v>2427</v>
      </c>
      <c r="G166" s="121" t="s">
        <v>2428</v>
      </c>
      <c r="H166" s="268" t="s">
        <v>2429</v>
      </c>
      <c r="I166" s="121" t="s">
        <v>2430</v>
      </c>
    </row>
    <row r="167" spans="1:9" ht="67.5" customHeight="1">
      <c r="A167" s="121" t="str">
        <f t="shared" si="2"/>
        <v>DeclarationB53</v>
      </c>
      <c r="B167" s="121" t="s">
        <v>2245</v>
      </c>
      <c r="C167" s="121" t="s">
        <v>2431</v>
      </c>
      <c r="D167" s="121" t="s">
        <v>2432</v>
      </c>
      <c r="E167" s="121" t="s">
        <v>2433</v>
      </c>
      <c r="F167" s="233" t="s">
        <v>2434</v>
      </c>
      <c r="G167" s="121" t="s">
        <v>2435</v>
      </c>
      <c r="H167" s="268" t="s">
        <v>2436</v>
      </c>
      <c r="I167" s="121" t="s">
        <v>2437</v>
      </c>
    </row>
    <row r="168" spans="1:9" ht="28" customHeight="1">
      <c r="A168" s="121" t="str">
        <f t="shared" si="2"/>
        <v>DeclarationB65</v>
      </c>
      <c r="B168" s="121" t="s">
        <v>2245</v>
      </c>
      <c r="C168" s="121" t="s">
        <v>2438</v>
      </c>
      <c r="D168" s="121" t="s">
        <v>2439</v>
      </c>
      <c r="E168" s="232" t="s">
        <v>2440</v>
      </c>
      <c r="F168" s="233" t="s">
        <v>2441</v>
      </c>
      <c r="G168" s="121" t="s">
        <v>2442</v>
      </c>
      <c r="H168" s="268" t="s">
        <v>2443</v>
      </c>
      <c r="I168" s="121" t="s">
        <v>2444</v>
      </c>
    </row>
    <row r="169" spans="1:9" ht="28" customHeight="1">
      <c r="A169" s="121" t="str">
        <f t="shared" si="2"/>
        <v>DeclarationB77</v>
      </c>
      <c r="B169" s="121" t="s">
        <v>2245</v>
      </c>
      <c r="C169" s="121" t="s">
        <v>2445</v>
      </c>
      <c r="D169" s="121" t="s">
        <v>2446</v>
      </c>
      <c r="E169" s="232" t="s">
        <v>2447</v>
      </c>
      <c r="F169" s="263" t="s">
        <v>2448</v>
      </c>
      <c r="G169" s="121" t="s">
        <v>2449</v>
      </c>
      <c r="H169" s="268" t="s">
        <v>2450</v>
      </c>
      <c r="I169" s="121" t="s">
        <v>2451</v>
      </c>
    </row>
    <row r="170" spans="1:9" ht="42" customHeight="1">
      <c r="A170" s="121" t="str">
        <f t="shared" si="2"/>
        <v>DeclarationB89</v>
      </c>
      <c r="B170" s="121" t="s">
        <v>2245</v>
      </c>
      <c r="C170" s="121" t="s">
        <v>2452</v>
      </c>
      <c r="D170" s="121" t="s">
        <v>2453</v>
      </c>
      <c r="E170" s="236" t="s">
        <v>2454</v>
      </c>
      <c r="F170" s="233" t="s">
        <v>2455</v>
      </c>
      <c r="G170" s="121" t="s">
        <v>2456</v>
      </c>
      <c r="H170" s="268" t="s">
        <v>2457</v>
      </c>
      <c r="I170" s="121" t="s">
        <v>2458</v>
      </c>
    </row>
    <row r="171" spans="1:9" ht="54" customHeight="1">
      <c r="A171" s="121" t="str">
        <f t="shared" si="2"/>
        <v>DeclarationB101</v>
      </c>
      <c r="B171" s="121" t="s">
        <v>2245</v>
      </c>
      <c r="C171" s="121" t="s">
        <v>2459</v>
      </c>
      <c r="D171" s="121" t="s">
        <v>2460</v>
      </c>
      <c r="E171" s="236" t="s">
        <v>2461</v>
      </c>
      <c r="F171" s="233" t="s">
        <v>2462</v>
      </c>
      <c r="G171" s="121" t="s">
        <v>2463</v>
      </c>
      <c r="H171" s="268" t="s">
        <v>2464</v>
      </c>
      <c r="I171" s="121" t="s">
        <v>2465</v>
      </c>
    </row>
    <row r="172" spans="1:9" ht="27" customHeight="1">
      <c r="A172" s="121" t="str">
        <f t="shared" si="2"/>
        <v>DeclarationB113</v>
      </c>
      <c r="B172" s="121" t="s">
        <v>2245</v>
      </c>
      <c r="C172" s="121" t="s">
        <v>2466</v>
      </c>
      <c r="D172" s="121" t="s">
        <v>2467</v>
      </c>
      <c r="E172" s="232" t="s">
        <v>2468</v>
      </c>
      <c r="F172" s="233" t="s">
        <v>2469</v>
      </c>
      <c r="G172" s="121" t="s">
        <v>2470</v>
      </c>
      <c r="H172" s="268" t="s">
        <v>2471</v>
      </c>
      <c r="I172" s="121" t="s">
        <v>2472</v>
      </c>
    </row>
    <row r="173" spans="1:9" ht="27" customHeight="1">
      <c r="A173" s="121" t="str">
        <f t="shared" si="2"/>
        <v>DeclarationB115</v>
      </c>
      <c r="B173" s="121" t="s">
        <v>2245</v>
      </c>
      <c r="C173" s="121" t="s">
        <v>2473</v>
      </c>
      <c r="D173" s="121" t="s">
        <v>2474</v>
      </c>
      <c r="E173" s="232" t="s">
        <v>2475</v>
      </c>
      <c r="F173" s="263" t="s">
        <v>2476</v>
      </c>
      <c r="G173" s="121" t="s">
        <v>2477</v>
      </c>
      <c r="H173" s="268" t="s">
        <v>2478</v>
      </c>
      <c r="I173" s="121" t="s">
        <v>2479</v>
      </c>
    </row>
    <row r="174" spans="1:9" ht="54" customHeight="1">
      <c r="A174" s="121" t="str">
        <f t="shared" si="2"/>
        <v>DeclarationB117</v>
      </c>
      <c r="B174" s="121" t="s">
        <v>2245</v>
      </c>
      <c r="C174" s="121" t="s">
        <v>2480</v>
      </c>
      <c r="D174" s="121" t="s">
        <v>2481</v>
      </c>
      <c r="E174" s="232" t="s">
        <v>2482</v>
      </c>
      <c r="F174" s="233" t="s">
        <v>2483</v>
      </c>
      <c r="G174" s="121" t="s">
        <v>2484</v>
      </c>
      <c r="H174" s="268" t="s">
        <v>2485</v>
      </c>
      <c r="I174" s="121" t="s">
        <v>2486</v>
      </c>
    </row>
    <row r="175" spans="1:9" ht="52" customHeight="1">
      <c r="A175" s="121" t="str">
        <f t="shared" si="2"/>
        <v>Declaration</v>
      </c>
      <c r="B175" s="121" t="s">
        <v>2245</v>
      </c>
      <c r="D175" s="121" t="s">
        <v>2487</v>
      </c>
      <c r="E175" s="232" t="s">
        <v>2488</v>
      </c>
      <c r="F175" s="252" t="s">
        <v>2489</v>
      </c>
      <c r="G175" s="121" t="s">
        <v>2490</v>
      </c>
      <c r="H175" s="268" t="s">
        <v>2491</v>
      </c>
      <c r="I175" s="121"/>
    </row>
    <row r="176" spans="1:9" ht="67.5" customHeight="1">
      <c r="A176" s="121" t="str">
        <f t="shared" si="2"/>
        <v>DeclarationB119</v>
      </c>
      <c r="B176" s="121" t="s">
        <v>2245</v>
      </c>
      <c r="C176" s="121" t="s">
        <v>2492</v>
      </c>
      <c r="D176" s="121" t="s">
        <v>2493</v>
      </c>
      <c r="E176" s="236" t="s">
        <v>2494</v>
      </c>
      <c r="F176" s="233" t="s">
        <v>2495</v>
      </c>
      <c r="G176" s="121" t="s">
        <v>2496</v>
      </c>
      <c r="H176" s="268" t="s">
        <v>2497</v>
      </c>
      <c r="I176" s="121" t="s">
        <v>2498</v>
      </c>
    </row>
    <row r="177" spans="1:9" ht="27" customHeight="1">
      <c r="A177" s="121" t="str">
        <f t="shared" si="2"/>
        <v>DeclarationB131</v>
      </c>
      <c r="B177" s="121" t="s">
        <v>2245</v>
      </c>
      <c r="C177" s="121" t="s">
        <v>2499</v>
      </c>
      <c r="D177" s="121" t="s">
        <v>2500</v>
      </c>
      <c r="E177" s="232" t="s">
        <v>2501</v>
      </c>
      <c r="F177" s="233" t="s">
        <v>2502</v>
      </c>
      <c r="G177" s="121" t="s">
        <v>2503</v>
      </c>
      <c r="H177" s="274" t="s">
        <v>2504</v>
      </c>
      <c r="I177" s="121" t="s">
        <v>2505</v>
      </c>
    </row>
    <row r="178" spans="1:9" ht="40.5" customHeight="1">
      <c r="A178" s="121" t="str">
        <f t="shared" si="2"/>
        <v>DeclarationB133</v>
      </c>
      <c r="B178" s="121" t="s">
        <v>2245</v>
      </c>
      <c r="C178" s="121" t="s">
        <v>2506</v>
      </c>
      <c r="D178" s="121" t="s">
        <v>2507</v>
      </c>
      <c r="E178" s="368" t="s">
        <v>2508</v>
      </c>
      <c r="F178" s="263" t="s">
        <v>2509</v>
      </c>
      <c r="G178" s="121" t="s">
        <v>2510</v>
      </c>
      <c r="H178" s="268" t="s">
        <v>2511</v>
      </c>
      <c r="I178" s="121" t="s">
        <v>2512</v>
      </c>
    </row>
    <row r="179" spans="1:9" ht="42" customHeight="1">
      <c r="A179" s="121" t="str">
        <f t="shared" si="2"/>
        <v>DeclarationB135</v>
      </c>
      <c r="B179" s="121" t="s">
        <v>2245</v>
      </c>
      <c r="C179" s="121" t="s">
        <v>2513</v>
      </c>
      <c r="D179" s="121" t="s">
        <v>2514</v>
      </c>
      <c r="E179" s="232" t="s">
        <v>2515</v>
      </c>
      <c r="F179" s="233" t="s">
        <v>2516</v>
      </c>
      <c r="G179" s="121" t="s">
        <v>2517</v>
      </c>
      <c r="H179" s="268" t="s">
        <v>2518</v>
      </c>
      <c r="I179" s="121" t="s">
        <v>2519</v>
      </c>
    </row>
    <row r="180" spans="1:9" ht="27" customHeight="1">
      <c r="A180" s="121" t="str">
        <f t="shared" si="2"/>
        <v>DeclarationB137</v>
      </c>
      <c r="B180" s="121" t="s">
        <v>2245</v>
      </c>
      <c r="C180" s="121" t="s">
        <v>2520</v>
      </c>
      <c r="D180" s="121" t="s">
        <v>2521</v>
      </c>
      <c r="E180" s="232" t="s">
        <v>2522</v>
      </c>
      <c r="F180" s="233" t="s">
        <v>2523</v>
      </c>
      <c r="G180" s="121" t="s">
        <v>2524</v>
      </c>
      <c r="H180" s="274" t="s">
        <v>2525</v>
      </c>
      <c r="I180" s="121" t="s">
        <v>2526</v>
      </c>
    </row>
    <row r="181" spans="1:9">
      <c r="A181" s="121" t="str">
        <f t="shared" si="2"/>
        <v>DeclarationD29</v>
      </c>
      <c r="B181" s="121" t="s">
        <v>2245</v>
      </c>
      <c r="C181" s="121" t="s">
        <v>2527</v>
      </c>
      <c r="D181" s="121" t="s">
        <v>2528</v>
      </c>
      <c r="E181" s="232" t="s">
        <v>2529</v>
      </c>
      <c r="F181" s="233" t="s">
        <v>2529</v>
      </c>
      <c r="G181" s="121" t="s">
        <v>2530</v>
      </c>
      <c r="H181" s="268" t="s">
        <v>2531</v>
      </c>
      <c r="I181" s="121" t="s">
        <v>2532</v>
      </c>
    </row>
    <row r="182" spans="1:9" ht="27" customHeight="1">
      <c r="A182" s="121" t="str">
        <f t="shared" si="2"/>
        <v>DeclarationB114</v>
      </c>
      <c r="B182" s="121" t="s">
        <v>2245</v>
      </c>
      <c r="C182" s="121" t="s">
        <v>2533</v>
      </c>
      <c r="D182" s="121" t="s">
        <v>2534</v>
      </c>
      <c r="E182" s="232" t="s">
        <v>2535</v>
      </c>
      <c r="F182" s="233" t="s">
        <v>2536</v>
      </c>
      <c r="G182" s="121" t="s">
        <v>2537</v>
      </c>
      <c r="H182" s="268" t="s">
        <v>2534</v>
      </c>
      <c r="I182" s="121" t="s">
        <v>2538</v>
      </c>
    </row>
    <row r="183" spans="1:9">
      <c r="A183" s="121" t="str">
        <f t="shared" si="2"/>
        <v>DeclarationG29</v>
      </c>
      <c r="B183" s="121" t="s">
        <v>2245</v>
      </c>
      <c r="C183" s="121" t="s">
        <v>2539</v>
      </c>
      <c r="D183" s="121" t="s">
        <v>2540</v>
      </c>
      <c r="E183" s="232" t="s">
        <v>2541</v>
      </c>
      <c r="F183" s="233" t="s">
        <v>2542</v>
      </c>
      <c r="G183" s="121" t="s">
        <v>2543</v>
      </c>
      <c r="H183" s="268" t="s">
        <v>2544</v>
      </c>
      <c r="I183" s="182" t="s">
        <v>2545</v>
      </c>
    </row>
    <row r="184" spans="1:9" ht="409.5" customHeight="1">
      <c r="A184" s="121" t="str">
        <f t="shared" si="2"/>
        <v>Smelter Look-upA1</v>
      </c>
      <c r="B184" s="121" t="s">
        <v>2546</v>
      </c>
      <c r="C184" s="121" t="s">
        <v>1318</v>
      </c>
      <c r="D184" s="121" t="s">
        <v>2547</v>
      </c>
      <c r="E184" s="232" t="s">
        <v>2548</v>
      </c>
      <c r="F184" s="263" t="s">
        <v>2549</v>
      </c>
      <c r="G184" s="121" t="s">
        <v>2550</v>
      </c>
      <c r="H184" s="268" t="s">
        <v>2551</v>
      </c>
      <c r="I184" s="121" t="s">
        <v>2552</v>
      </c>
    </row>
    <row r="185" spans="1:9" ht="27" customHeight="1">
      <c r="A185" s="121" t="str">
        <f t="shared" si="2"/>
        <v>Smelter Look-upA4</v>
      </c>
      <c r="B185" s="121" t="s">
        <v>2546</v>
      </c>
      <c r="C185" s="121" t="s">
        <v>2553</v>
      </c>
      <c r="D185" s="121" t="s">
        <v>2554</v>
      </c>
      <c r="E185" s="233" t="s">
        <v>2555</v>
      </c>
      <c r="F185" s="233" t="s">
        <v>2555</v>
      </c>
      <c r="G185" s="121" t="s">
        <v>2556</v>
      </c>
      <c r="H185" s="268" t="s">
        <v>2557</v>
      </c>
      <c r="I185" s="182" t="s">
        <v>2558</v>
      </c>
    </row>
    <row r="186" spans="1:9" ht="27" customHeight="1">
      <c r="A186" s="121" t="str">
        <f t="shared" si="2"/>
        <v>Smelter Look-upB4</v>
      </c>
      <c r="B186" s="121" t="s">
        <v>2546</v>
      </c>
      <c r="C186" s="121" t="s">
        <v>1895</v>
      </c>
      <c r="D186" s="121" t="s">
        <v>2559</v>
      </c>
      <c r="E186" s="266" t="s">
        <v>2560</v>
      </c>
      <c r="F186" s="263" t="s">
        <v>2561</v>
      </c>
      <c r="G186" s="121" t="s">
        <v>2562</v>
      </c>
      <c r="H186" s="268" t="s">
        <v>2563</v>
      </c>
      <c r="I186" s="182" t="s">
        <v>2564</v>
      </c>
    </row>
    <row r="187" spans="1:9" ht="27" customHeight="1">
      <c r="A187" s="121" t="str">
        <f t="shared" si="2"/>
        <v>Smelter Look-up</v>
      </c>
      <c r="B187" s="121" t="s">
        <v>2546</v>
      </c>
      <c r="D187" s="121" t="s">
        <v>2565</v>
      </c>
      <c r="E187" s="369"/>
      <c r="F187" s="233" t="s">
        <v>2566</v>
      </c>
      <c r="G187" s="121" t="s">
        <v>2567</v>
      </c>
      <c r="H187" s="268" t="s">
        <v>2568</v>
      </c>
      <c r="I187" s="182" t="s">
        <v>2569</v>
      </c>
    </row>
    <row r="188" spans="1:9" ht="27" customHeight="1">
      <c r="A188" s="121" t="str">
        <f t="shared" si="2"/>
        <v>Smelter Look-upC4</v>
      </c>
      <c r="B188" s="121" t="s">
        <v>2546</v>
      </c>
      <c r="C188" s="121" t="s">
        <v>2077</v>
      </c>
      <c r="D188" s="121" t="s">
        <v>2570</v>
      </c>
      <c r="E188" s="253" t="s">
        <v>2571</v>
      </c>
      <c r="F188" s="233" t="s">
        <v>2572</v>
      </c>
      <c r="G188" s="121" t="s">
        <v>2573</v>
      </c>
      <c r="H188" s="268" t="s">
        <v>2574</v>
      </c>
      <c r="I188" s="182" t="s">
        <v>2575</v>
      </c>
    </row>
    <row r="189" spans="1:9" ht="27" customHeight="1">
      <c r="A189" s="121" t="str">
        <f t="shared" si="2"/>
        <v>Smelter Look-upD4</v>
      </c>
      <c r="B189" s="121" t="s">
        <v>2546</v>
      </c>
      <c r="C189" s="121" t="s">
        <v>2576</v>
      </c>
      <c r="D189" s="121" t="s">
        <v>2577</v>
      </c>
      <c r="E189" s="253"/>
      <c r="F189" s="233" t="s">
        <v>2578</v>
      </c>
      <c r="G189" s="121" t="s">
        <v>2579</v>
      </c>
      <c r="H189" s="268" t="s">
        <v>2580</v>
      </c>
      <c r="I189" s="182" t="s">
        <v>2581</v>
      </c>
    </row>
    <row r="190" spans="1:9" ht="27" customHeight="1">
      <c r="A190" s="121" t="str">
        <f t="shared" si="2"/>
        <v>Smelter Look-upE4</v>
      </c>
      <c r="B190" s="121" t="s">
        <v>2546</v>
      </c>
      <c r="C190" s="121" t="s">
        <v>2582</v>
      </c>
      <c r="D190" s="121" t="s">
        <v>2583</v>
      </c>
      <c r="E190" s="266" t="s">
        <v>2584</v>
      </c>
      <c r="F190" s="263" t="s">
        <v>2585</v>
      </c>
      <c r="G190" s="121" t="s">
        <v>2586</v>
      </c>
      <c r="H190" s="268" t="s">
        <v>2587</v>
      </c>
      <c r="I190" s="182" t="s">
        <v>2588</v>
      </c>
    </row>
    <row r="191" spans="1:9" ht="27" customHeight="1">
      <c r="A191" s="121" t="str">
        <f t="shared" si="2"/>
        <v>Smelter Look-upF4</v>
      </c>
      <c r="B191" s="121" t="s">
        <v>2546</v>
      </c>
      <c r="C191" s="121" t="s">
        <v>2589</v>
      </c>
      <c r="D191" s="121" t="s">
        <v>2590</v>
      </c>
      <c r="E191" s="232" t="s">
        <v>2591</v>
      </c>
      <c r="F191" s="233" t="s">
        <v>2592</v>
      </c>
      <c r="G191" s="121" t="s">
        <v>2593</v>
      </c>
      <c r="H191" s="268" t="s">
        <v>2594</v>
      </c>
      <c r="I191" s="182" t="s">
        <v>2595</v>
      </c>
    </row>
    <row r="192" spans="1:9" ht="27" customHeight="1">
      <c r="A192" s="121" t="str">
        <f t="shared" si="2"/>
        <v>Smelter Look-upG4</v>
      </c>
      <c r="B192" s="121" t="s">
        <v>2546</v>
      </c>
      <c r="C192" s="121" t="s">
        <v>2596</v>
      </c>
      <c r="D192" s="121" t="s">
        <v>2597</v>
      </c>
      <c r="E192" s="232" t="s">
        <v>2598</v>
      </c>
      <c r="F192" s="233" t="s">
        <v>2599</v>
      </c>
      <c r="G192" s="121" t="s">
        <v>2600</v>
      </c>
      <c r="H192" s="268" t="s">
        <v>2601</v>
      </c>
      <c r="I192" s="182" t="s">
        <v>2602</v>
      </c>
    </row>
    <row r="193" spans="1:9" ht="27" customHeight="1">
      <c r="A193" s="121" t="str">
        <f t="shared" si="2"/>
        <v>Smelter Look-upH4</v>
      </c>
      <c r="B193" s="121" t="s">
        <v>2546</v>
      </c>
      <c r="C193" s="121" t="s">
        <v>2603</v>
      </c>
      <c r="D193" s="121" t="s">
        <v>2604</v>
      </c>
      <c r="E193" s="232" t="s">
        <v>2605</v>
      </c>
      <c r="F193" s="233" t="s">
        <v>2606</v>
      </c>
      <c r="G193" s="121" t="s">
        <v>2607</v>
      </c>
      <c r="H193" s="268" t="s">
        <v>2608</v>
      </c>
      <c r="I193" s="182" t="s">
        <v>2609</v>
      </c>
    </row>
    <row r="194" spans="1:9" ht="27" customHeight="1">
      <c r="A194" s="121" t="str">
        <f t="shared" ref="A194:A257" si="3">B194&amp;C194</f>
        <v>Smelter Look-upI4</v>
      </c>
      <c r="B194" s="121" t="s">
        <v>2546</v>
      </c>
      <c r="C194" s="121" t="s">
        <v>2267</v>
      </c>
      <c r="D194" s="121" t="s">
        <v>2610</v>
      </c>
      <c r="E194" s="232" t="s">
        <v>2611</v>
      </c>
      <c r="F194" s="233" t="s">
        <v>2612</v>
      </c>
      <c r="G194" s="121" t="s">
        <v>2613</v>
      </c>
      <c r="H194" s="268" t="s">
        <v>2614</v>
      </c>
      <c r="I194" s="182" t="s">
        <v>2615</v>
      </c>
    </row>
    <row r="195" spans="1:9">
      <c r="A195" s="121" t="str">
        <f t="shared" si="3"/>
        <v>Smelter ListA4</v>
      </c>
      <c r="B195" s="121" t="s">
        <v>276</v>
      </c>
      <c r="C195" s="121" t="s">
        <v>2553</v>
      </c>
      <c r="D195" s="121" t="s">
        <v>2616</v>
      </c>
      <c r="E195" s="232" t="s">
        <v>2617</v>
      </c>
      <c r="F195" s="233" t="s">
        <v>2618</v>
      </c>
      <c r="G195" s="121" t="s">
        <v>2619</v>
      </c>
      <c r="H195" s="268" t="s">
        <v>2620</v>
      </c>
      <c r="I195" s="182" t="s">
        <v>2621</v>
      </c>
    </row>
    <row r="196" spans="1:9">
      <c r="A196" s="121" t="str">
        <f t="shared" si="3"/>
        <v>Smelter ListB4</v>
      </c>
      <c r="B196" s="121" t="s">
        <v>276</v>
      </c>
      <c r="C196" s="121" t="s">
        <v>1895</v>
      </c>
      <c r="D196" s="121" t="s">
        <v>2622</v>
      </c>
      <c r="E196" s="232" t="s">
        <v>2623</v>
      </c>
      <c r="F196" s="233" t="s">
        <v>2623</v>
      </c>
      <c r="G196" s="121" t="s">
        <v>2624</v>
      </c>
      <c r="H196" s="268" t="s">
        <v>2625</v>
      </c>
      <c r="I196" s="182" t="s">
        <v>2626</v>
      </c>
    </row>
    <row r="197" spans="1:9">
      <c r="A197" s="121" t="str">
        <f t="shared" si="3"/>
        <v>Smelter ListC4</v>
      </c>
      <c r="B197" s="121" t="s">
        <v>276</v>
      </c>
      <c r="C197" s="121" t="s">
        <v>2077</v>
      </c>
      <c r="D197" s="121" t="s">
        <v>2559</v>
      </c>
      <c r="E197" s="266" t="s">
        <v>2560</v>
      </c>
      <c r="F197" s="263" t="s">
        <v>2561</v>
      </c>
      <c r="G197" s="121" t="s">
        <v>2562</v>
      </c>
      <c r="H197" s="268" t="s">
        <v>2563</v>
      </c>
      <c r="I197" s="182" t="s">
        <v>2564</v>
      </c>
    </row>
    <row r="198" spans="1:9" ht="26.15" customHeight="1">
      <c r="A198" s="121" t="str">
        <f t="shared" si="3"/>
        <v>Smelter ListD4</v>
      </c>
      <c r="B198" s="121" t="s">
        <v>276</v>
      </c>
      <c r="C198" s="121" t="s">
        <v>2576</v>
      </c>
      <c r="D198" s="254" t="s">
        <v>2627</v>
      </c>
      <c r="E198" s="266" t="s">
        <v>2628</v>
      </c>
      <c r="F198" s="263" t="s">
        <v>2629</v>
      </c>
      <c r="G198" s="370" t="s">
        <v>2630</v>
      </c>
      <c r="H198" s="268" t="s">
        <v>2631</v>
      </c>
      <c r="I198" s="182" t="s">
        <v>2632</v>
      </c>
    </row>
    <row r="199" spans="1:9" ht="15.65" customHeight="1">
      <c r="A199" s="121" t="str">
        <f t="shared" si="3"/>
        <v>Smelter ListE4</v>
      </c>
      <c r="B199" s="121" t="s">
        <v>276</v>
      </c>
      <c r="C199" s="121" t="s">
        <v>2582</v>
      </c>
      <c r="D199" s="121" t="s">
        <v>2633</v>
      </c>
      <c r="E199" s="232" t="s">
        <v>2634</v>
      </c>
      <c r="F199" s="233" t="s">
        <v>2635</v>
      </c>
      <c r="G199" s="121" t="s">
        <v>2636</v>
      </c>
      <c r="H199" s="268" t="s">
        <v>2637</v>
      </c>
      <c r="I199" s="182" t="s">
        <v>2638</v>
      </c>
    </row>
    <row r="200" spans="1:9">
      <c r="A200" s="121" t="str">
        <f t="shared" si="3"/>
        <v>Smelter ListH4</v>
      </c>
      <c r="B200" s="121" t="s">
        <v>276</v>
      </c>
      <c r="C200" s="121" t="s">
        <v>2603</v>
      </c>
      <c r="D200" s="121" t="s">
        <v>2597</v>
      </c>
      <c r="E200" s="232" t="s">
        <v>2598</v>
      </c>
      <c r="F200" s="233" t="s">
        <v>2599</v>
      </c>
      <c r="G200" s="121" t="s">
        <v>2600</v>
      </c>
      <c r="H200" s="268" t="s">
        <v>2601</v>
      </c>
      <c r="I200" s="182" t="s">
        <v>2602</v>
      </c>
    </row>
    <row r="201" spans="1:9">
      <c r="A201" s="121" t="str">
        <f t="shared" si="3"/>
        <v>Smelter ListI4</v>
      </c>
      <c r="B201" s="121" t="s">
        <v>276</v>
      </c>
      <c r="C201" s="121" t="s">
        <v>2267</v>
      </c>
      <c r="D201" s="121" t="s">
        <v>2604</v>
      </c>
      <c r="E201" s="232" t="s">
        <v>2605</v>
      </c>
      <c r="F201" s="233" t="s">
        <v>2606</v>
      </c>
      <c r="G201" s="121" t="s">
        <v>2607</v>
      </c>
      <c r="H201" s="268" t="s">
        <v>2608</v>
      </c>
      <c r="I201" s="182" t="s">
        <v>2609</v>
      </c>
    </row>
    <row r="202" spans="1:9">
      <c r="A202" s="121" t="str">
        <f t="shared" si="3"/>
        <v>Smelter ListJ4</v>
      </c>
      <c r="B202" s="121" t="s">
        <v>276</v>
      </c>
      <c r="C202" s="121" t="s">
        <v>2639</v>
      </c>
      <c r="D202" s="121" t="s">
        <v>2610</v>
      </c>
      <c r="E202" s="232" t="s">
        <v>2611</v>
      </c>
      <c r="F202" s="233" t="s">
        <v>2612</v>
      </c>
      <c r="G202" s="121" t="s">
        <v>2613</v>
      </c>
      <c r="H202" s="268" t="s">
        <v>2614</v>
      </c>
      <c r="I202" s="182" t="s">
        <v>2615</v>
      </c>
    </row>
    <row r="203" spans="1:9">
      <c r="A203" s="121" t="str">
        <f t="shared" si="3"/>
        <v>Smelter ListK4</v>
      </c>
      <c r="B203" s="121" t="s">
        <v>276</v>
      </c>
      <c r="C203" s="121" t="s">
        <v>2640</v>
      </c>
      <c r="D203" s="121" t="s">
        <v>2641</v>
      </c>
      <c r="E203" s="232" t="s">
        <v>2642</v>
      </c>
      <c r="F203" s="233" t="s">
        <v>2643</v>
      </c>
      <c r="G203" s="121" t="s">
        <v>2644</v>
      </c>
      <c r="H203" s="268" t="s">
        <v>2645</v>
      </c>
      <c r="I203" s="182" t="s">
        <v>2646</v>
      </c>
    </row>
    <row r="204" spans="1:9">
      <c r="A204" s="121" t="str">
        <f t="shared" si="3"/>
        <v>Smelter ListL4</v>
      </c>
      <c r="B204" s="121" t="s">
        <v>276</v>
      </c>
      <c r="C204" s="121" t="s">
        <v>2647</v>
      </c>
      <c r="D204" s="121" t="s">
        <v>2648</v>
      </c>
      <c r="E204" s="232" t="s">
        <v>2649</v>
      </c>
      <c r="F204" s="233" t="s">
        <v>2650</v>
      </c>
      <c r="G204" s="121" t="s">
        <v>2651</v>
      </c>
      <c r="H204" s="268" t="s">
        <v>2652</v>
      </c>
      <c r="I204" s="182" t="s">
        <v>2653</v>
      </c>
    </row>
    <row r="205" spans="1:9">
      <c r="A205" s="121" t="str">
        <f t="shared" si="3"/>
        <v>Smelter ListM4</v>
      </c>
      <c r="B205" s="121" t="s">
        <v>276</v>
      </c>
      <c r="C205" s="121" t="s">
        <v>2654</v>
      </c>
      <c r="D205" s="121" t="s">
        <v>2655</v>
      </c>
      <c r="E205" s="232" t="s">
        <v>2656</v>
      </c>
      <c r="F205" s="233" t="s">
        <v>2657</v>
      </c>
      <c r="G205" s="121" t="s">
        <v>2658</v>
      </c>
      <c r="H205" s="268" t="s">
        <v>2659</v>
      </c>
      <c r="I205" s="182" t="s">
        <v>2660</v>
      </c>
    </row>
    <row r="206" spans="1:9" ht="28" customHeight="1">
      <c r="A206" s="121" t="str">
        <f t="shared" si="3"/>
        <v>Smelter ListN4</v>
      </c>
      <c r="B206" s="121" t="s">
        <v>276</v>
      </c>
      <c r="C206" s="121" t="s">
        <v>2661</v>
      </c>
      <c r="D206" s="121" t="s">
        <v>2662</v>
      </c>
      <c r="E206" s="232" t="s">
        <v>2663</v>
      </c>
      <c r="F206" s="233" t="s">
        <v>2664</v>
      </c>
      <c r="G206" s="121" t="s">
        <v>2665</v>
      </c>
      <c r="H206" s="268" t="s">
        <v>2666</v>
      </c>
      <c r="I206" s="121" t="s">
        <v>2667</v>
      </c>
    </row>
    <row r="207" spans="1:9" ht="28" customHeight="1">
      <c r="A207" s="121" t="str">
        <f t="shared" si="3"/>
        <v>Smelter ListO4</v>
      </c>
      <c r="B207" s="121" t="s">
        <v>276</v>
      </c>
      <c r="C207" s="121" t="s">
        <v>2668</v>
      </c>
      <c r="D207" s="121" t="s">
        <v>2669</v>
      </c>
      <c r="E207" s="232" t="s">
        <v>2670</v>
      </c>
      <c r="F207" s="233" t="s">
        <v>2671</v>
      </c>
      <c r="G207" s="121" t="s">
        <v>2672</v>
      </c>
      <c r="H207" s="268" t="s">
        <v>2673</v>
      </c>
      <c r="I207" s="121" t="s">
        <v>2674</v>
      </c>
    </row>
    <row r="208" spans="1:9" ht="27" customHeight="1">
      <c r="A208" s="121" t="str">
        <f t="shared" si="3"/>
        <v>Smelter ListP4</v>
      </c>
      <c r="B208" s="121" t="s">
        <v>276</v>
      </c>
      <c r="C208" s="121" t="s">
        <v>2675</v>
      </c>
      <c r="D208" s="121" t="s">
        <v>2676</v>
      </c>
      <c r="E208" s="232" t="s">
        <v>2677</v>
      </c>
      <c r="F208" s="233" t="s">
        <v>2678</v>
      </c>
      <c r="G208" s="121" t="s">
        <v>2679</v>
      </c>
      <c r="H208" s="268" t="s">
        <v>2680</v>
      </c>
      <c r="I208" s="121" t="s">
        <v>2681</v>
      </c>
    </row>
    <row r="209" spans="1:9">
      <c r="A209" s="121" t="str">
        <f t="shared" si="3"/>
        <v>Smelter ListQ4</v>
      </c>
      <c r="B209" s="121" t="s">
        <v>276</v>
      </c>
      <c r="C209" s="121" t="s">
        <v>2682</v>
      </c>
      <c r="D209" s="121" t="s">
        <v>2540</v>
      </c>
      <c r="E209" s="232" t="s">
        <v>2541</v>
      </c>
      <c r="F209" s="233" t="s">
        <v>2542</v>
      </c>
      <c r="G209" s="121" t="s">
        <v>2543</v>
      </c>
      <c r="H209" s="268" t="s">
        <v>2544</v>
      </c>
      <c r="I209" s="121" t="s">
        <v>2545</v>
      </c>
    </row>
    <row r="210" spans="1:9" ht="27" customHeight="1">
      <c r="A210" s="121" t="str">
        <f t="shared" si="3"/>
        <v>Smelter ListJ2</v>
      </c>
      <c r="B210" s="121" t="s">
        <v>276</v>
      </c>
      <c r="C210" s="121" t="s">
        <v>2683</v>
      </c>
      <c r="D210" s="121" t="s">
        <v>2684</v>
      </c>
      <c r="E210" s="232" t="s">
        <v>2685</v>
      </c>
      <c r="F210" s="233" t="s">
        <v>2686</v>
      </c>
      <c r="G210" s="121" t="s">
        <v>2687</v>
      </c>
      <c r="H210" s="268" t="s">
        <v>2688</v>
      </c>
      <c r="I210" s="121" t="s">
        <v>2689</v>
      </c>
    </row>
    <row r="211" spans="1:9" ht="26.15" customHeight="1">
      <c r="A211" s="121" t="str">
        <f t="shared" si="3"/>
        <v>Smelter ListB2</v>
      </c>
      <c r="B211" s="121" t="s">
        <v>276</v>
      </c>
      <c r="C211" s="121" t="s">
        <v>1882</v>
      </c>
      <c r="D211" s="255" t="s">
        <v>2690</v>
      </c>
      <c r="E211" s="232" t="s">
        <v>2691</v>
      </c>
      <c r="F211" s="233" t="s">
        <v>2692</v>
      </c>
      <c r="G211" s="255" t="s">
        <v>2693</v>
      </c>
      <c r="H211" s="268" t="s">
        <v>2694</v>
      </c>
      <c r="I211" s="121" t="s">
        <v>2695</v>
      </c>
    </row>
    <row r="212" spans="1:9" ht="409.5" customHeight="1">
      <c r="A212" s="121" t="str">
        <f t="shared" si="3"/>
        <v>Smelter ListB3</v>
      </c>
      <c r="B212" s="121" t="s">
        <v>276</v>
      </c>
      <c r="C212" s="121" t="s">
        <v>1888</v>
      </c>
      <c r="D212" s="255" t="s">
        <v>2696</v>
      </c>
      <c r="E212" s="267" t="s">
        <v>2697</v>
      </c>
      <c r="F212" s="263" t="s">
        <v>2698</v>
      </c>
      <c r="G212" s="256" t="s">
        <v>2699</v>
      </c>
      <c r="H212" s="268" t="s">
        <v>2700</v>
      </c>
      <c r="I212" s="121" t="s">
        <v>2701</v>
      </c>
    </row>
    <row r="213" spans="1:9">
      <c r="A213" s="121" t="str">
        <f t="shared" si="3"/>
        <v>Smelter ListF4</v>
      </c>
      <c r="B213" s="121" t="s">
        <v>276</v>
      </c>
      <c r="C213" s="121" t="s">
        <v>2589</v>
      </c>
      <c r="D213" s="121" t="s">
        <v>2702</v>
      </c>
      <c r="E213" s="232" t="s">
        <v>2703</v>
      </c>
      <c r="F213" s="233" t="s">
        <v>2052</v>
      </c>
      <c r="G213" s="121" t="s">
        <v>2704</v>
      </c>
      <c r="H213" s="268" t="s">
        <v>2705</v>
      </c>
      <c r="I213" s="121" t="s">
        <v>2706</v>
      </c>
    </row>
    <row r="214" spans="1:9">
      <c r="A214" s="121" t="str">
        <f t="shared" si="3"/>
        <v>Smelter ListG4</v>
      </c>
      <c r="B214" s="121" t="s">
        <v>276</v>
      </c>
      <c r="C214" s="121" t="s">
        <v>2596</v>
      </c>
      <c r="D214" s="121" t="s">
        <v>2590</v>
      </c>
      <c r="E214" s="232" t="s">
        <v>2591</v>
      </c>
      <c r="F214" s="233" t="s">
        <v>2592</v>
      </c>
      <c r="G214" s="121" t="s">
        <v>2707</v>
      </c>
      <c r="H214" s="268" t="s">
        <v>2594</v>
      </c>
      <c r="I214" s="121" t="s">
        <v>2595</v>
      </c>
    </row>
    <row r="215" spans="1:9">
      <c r="A215" s="121" t="str">
        <f t="shared" si="3"/>
        <v>Smelter ListAH5</v>
      </c>
      <c r="B215" s="121" t="s">
        <v>276</v>
      </c>
      <c r="C215" s="121" t="s">
        <v>2708</v>
      </c>
      <c r="D215" s="121" t="s">
        <v>61</v>
      </c>
      <c r="E215" s="232" t="s">
        <v>2709</v>
      </c>
      <c r="F215" s="233" t="s">
        <v>2710</v>
      </c>
      <c r="G215" s="121" t="s">
        <v>2711</v>
      </c>
      <c r="H215" s="268" t="s">
        <v>2712</v>
      </c>
      <c r="I215" s="121" t="s">
        <v>2713</v>
      </c>
    </row>
    <row r="216" spans="1:9">
      <c r="A216" s="121" t="str">
        <f t="shared" si="3"/>
        <v>Smelter ListAH6</v>
      </c>
      <c r="B216" s="121" t="s">
        <v>276</v>
      </c>
      <c r="C216" s="121" t="s">
        <v>2714</v>
      </c>
      <c r="D216" s="121" t="s">
        <v>62</v>
      </c>
      <c r="E216" s="232" t="s">
        <v>2715</v>
      </c>
      <c r="F216" s="233" t="s">
        <v>2716</v>
      </c>
      <c r="G216" s="121" t="s">
        <v>2717</v>
      </c>
      <c r="H216" s="268" t="s">
        <v>62</v>
      </c>
      <c r="I216" s="121" t="s">
        <v>2718</v>
      </c>
    </row>
    <row r="217" spans="1:9">
      <c r="A217" s="121" t="str">
        <f t="shared" si="3"/>
        <v>Smelter ListAH7</v>
      </c>
      <c r="B217" s="121" t="s">
        <v>276</v>
      </c>
      <c r="C217" s="121" t="s">
        <v>2719</v>
      </c>
      <c r="D217" s="121" t="s">
        <v>64</v>
      </c>
      <c r="E217" s="232" t="s">
        <v>2720</v>
      </c>
      <c r="F217" s="233" t="s">
        <v>2721</v>
      </c>
      <c r="G217" s="121" t="s">
        <v>2722</v>
      </c>
      <c r="H217" s="268" t="s">
        <v>2723</v>
      </c>
      <c r="I217" s="121" t="s">
        <v>2724</v>
      </c>
    </row>
    <row r="218" spans="1:9" ht="40.5" customHeight="1">
      <c r="A218" s="121" t="str">
        <f t="shared" si="3"/>
        <v>CheckerA1</v>
      </c>
      <c r="B218" s="121" t="s">
        <v>2725</v>
      </c>
      <c r="C218" s="121" t="s">
        <v>1318</v>
      </c>
      <c r="D218" s="121" t="s">
        <v>2726</v>
      </c>
      <c r="E218" s="232" t="s">
        <v>2727</v>
      </c>
      <c r="F218" s="233" t="s">
        <v>2728</v>
      </c>
      <c r="G218" s="121" t="s">
        <v>2729</v>
      </c>
      <c r="H218" s="268" t="s">
        <v>2730</v>
      </c>
      <c r="I218" s="121" t="s">
        <v>2731</v>
      </c>
    </row>
    <row r="219" spans="1:9">
      <c r="A219" s="121" t="str">
        <f t="shared" si="3"/>
        <v>CheckerD1</v>
      </c>
      <c r="B219" s="121" t="s">
        <v>2725</v>
      </c>
      <c r="C219" s="121" t="s">
        <v>2732</v>
      </c>
      <c r="D219" s="121" t="s">
        <v>2733</v>
      </c>
      <c r="E219" s="232" t="s">
        <v>2734</v>
      </c>
      <c r="F219" s="233" t="s">
        <v>2735</v>
      </c>
      <c r="G219" s="121" t="s">
        <v>2736</v>
      </c>
      <c r="H219" s="268" t="s">
        <v>2737</v>
      </c>
      <c r="I219" s="121" t="s">
        <v>2738</v>
      </c>
    </row>
    <row r="220" spans="1:9">
      <c r="A220" s="121" t="str">
        <f t="shared" si="3"/>
        <v>CheckerA3</v>
      </c>
      <c r="B220" s="121" t="s">
        <v>2725</v>
      </c>
      <c r="C220" s="121" t="s">
        <v>1328</v>
      </c>
      <c r="D220" s="121" t="s">
        <v>2739</v>
      </c>
      <c r="E220" s="232" t="s">
        <v>2740</v>
      </c>
      <c r="F220" s="233" t="s">
        <v>2741</v>
      </c>
      <c r="G220" s="121" t="s">
        <v>2742</v>
      </c>
      <c r="H220" s="268" t="s">
        <v>2743</v>
      </c>
      <c r="I220" s="121" t="s">
        <v>2744</v>
      </c>
    </row>
    <row r="221" spans="1:9">
      <c r="A221" s="121" t="str">
        <f t="shared" si="3"/>
        <v>CheckerB3</v>
      </c>
      <c r="B221" s="121" t="s">
        <v>2725</v>
      </c>
      <c r="C221" s="121" t="s">
        <v>1888</v>
      </c>
      <c r="D221" s="121" t="s">
        <v>2745</v>
      </c>
      <c r="E221" s="232" t="s">
        <v>2746</v>
      </c>
      <c r="F221" s="233" t="s">
        <v>2529</v>
      </c>
      <c r="G221" s="121" t="s">
        <v>2747</v>
      </c>
      <c r="H221" s="268" t="s">
        <v>2748</v>
      </c>
      <c r="I221" s="121" t="s">
        <v>2749</v>
      </c>
    </row>
    <row r="222" spans="1:9">
      <c r="A222" s="121" t="str">
        <f t="shared" si="3"/>
        <v>CheckerC3</v>
      </c>
      <c r="B222" s="121" t="s">
        <v>2725</v>
      </c>
      <c r="C222" s="121" t="s">
        <v>2070</v>
      </c>
      <c r="D222" s="121" t="s">
        <v>2750</v>
      </c>
      <c r="E222" s="232" t="s">
        <v>2751</v>
      </c>
      <c r="F222" s="233" t="s">
        <v>2752</v>
      </c>
      <c r="G222" s="121" t="s">
        <v>2753</v>
      </c>
      <c r="H222" s="268" t="s">
        <v>2754</v>
      </c>
      <c r="I222" s="121" t="s">
        <v>2755</v>
      </c>
    </row>
    <row r="223" spans="1:9">
      <c r="A223" s="121" t="str">
        <f t="shared" si="3"/>
        <v>CheckerD3</v>
      </c>
      <c r="B223" s="121" t="s">
        <v>2725</v>
      </c>
      <c r="C223" s="121" t="s">
        <v>2756</v>
      </c>
      <c r="D223" s="121" t="s">
        <v>2757</v>
      </c>
      <c r="E223" s="232" t="s">
        <v>2758</v>
      </c>
      <c r="F223" s="233" t="s">
        <v>2759</v>
      </c>
      <c r="G223" s="121" t="s">
        <v>2760</v>
      </c>
      <c r="H223" s="268" t="s">
        <v>2761</v>
      </c>
      <c r="I223" s="121" t="s">
        <v>2762</v>
      </c>
    </row>
    <row r="224" spans="1:9" ht="32.25" customHeight="1">
      <c r="A224" s="121" t="str">
        <f t="shared" si="3"/>
        <v>CheckerB62</v>
      </c>
      <c r="B224" s="121" t="s">
        <v>2725</v>
      </c>
      <c r="C224" s="121" t="s">
        <v>2763</v>
      </c>
      <c r="D224" s="121" t="s">
        <v>2764</v>
      </c>
      <c r="E224" s="232" t="s">
        <v>2765</v>
      </c>
      <c r="F224" s="233" t="s">
        <v>2766</v>
      </c>
      <c r="G224" s="121" t="s">
        <v>2767</v>
      </c>
      <c r="H224" s="268" t="s">
        <v>2768</v>
      </c>
      <c r="I224" s="121" t="s">
        <v>2769</v>
      </c>
    </row>
    <row r="225" spans="1:9" ht="32.25" customHeight="1">
      <c r="A225" s="121" t="str">
        <f t="shared" si="3"/>
        <v>CheckerB63</v>
      </c>
      <c r="B225" s="121" t="s">
        <v>2725</v>
      </c>
      <c r="C225" s="121" t="s">
        <v>2770</v>
      </c>
      <c r="D225" s="121" t="s">
        <v>2764</v>
      </c>
      <c r="E225" s="232" t="s">
        <v>2765</v>
      </c>
      <c r="F225" s="233" t="s">
        <v>2766</v>
      </c>
      <c r="G225" s="121" t="s">
        <v>2767</v>
      </c>
      <c r="H225" s="268" t="s">
        <v>2768</v>
      </c>
      <c r="I225" s="121" t="s">
        <v>2769</v>
      </c>
    </row>
    <row r="226" spans="1:9" ht="32.25" customHeight="1">
      <c r="A226" s="121" t="str">
        <f t="shared" si="3"/>
        <v>CheckerB64</v>
      </c>
      <c r="B226" s="121" t="s">
        <v>2725</v>
      </c>
      <c r="C226" s="121" t="s">
        <v>2771</v>
      </c>
      <c r="D226" s="121" t="s">
        <v>2764</v>
      </c>
      <c r="E226" s="232" t="s">
        <v>2765</v>
      </c>
      <c r="F226" s="233" t="s">
        <v>2766</v>
      </c>
      <c r="G226" s="121" t="s">
        <v>2767</v>
      </c>
      <c r="H226" s="268" t="s">
        <v>2768</v>
      </c>
      <c r="I226" s="121" t="s">
        <v>2769</v>
      </c>
    </row>
    <row r="227" spans="1:9" ht="32.25" customHeight="1">
      <c r="A227" s="121" t="str">
        <f t="shared" si="3"/>
        <v>CheckerB65</v>
      </c>
      <c r="B227" s="121" t="s">
        <v>2725</v>
      </c>
      <c r="C227" s="121" t="s">
        <v>2438</v>
      </c>
      <c r="D227" s="121" t="s">
        <v>2764</v>
      </c>
      <c r="E227" s="232" t="s">
        <v>2765</v>
      </c>
      <c r="F227" s="233" t="s">
        <v>2766</v>
      </c>
      <c r="G227" s="121" t="s">
        <v>2767</v>
      </c>
      <c r="H227" s="268" t="s">
        <v>2768</v>
      </c>
      <c r="I227" s="121" t="s">
        <v>2769</v>
      </c>
    </row>
    <row r="228" spans="1:9" ht="32.25" customHeight="1">
      <c r="A228" s="121" t="str">
        <f t="shared" si="3"/>
        <v>CheckerCOMP</v>
      </c>
      <c r="B228" s="121" t="s">
        <v>2725</v>
      </c>
      <c r="C228" s="121" t="s">
        <v>2772</v>
      </c>
      <c r="D228" s="121" t="s">
        <v>2773</v>
      </c>
      <c r="E228" s="232" t="s">
        <v>2774</v>
      </c>
      <c r="F228" s="233" t="s">
        <v>2775</v>
      </c>
      <c r="G228" s="121" t="s">
        <v>2776</v>
      </c>
      <c r="H228" s="268" t="s">
        <v>2777</v>
      </c>
      <c r="I228" s="121" t="s">
        <v>2778</v>
      </c>
    </row>
    <row r="229" spans="1:9" ht="27" customHeight="1">
      <c r="A229" s="121" t="str">
        <f t="shared" si="3"/>
        <v>CheckerJ4</v>
      </c>
      <c r="B229" s="121" t="s">
        <v>2725</v>
      </c>
      <c r="C229" s="121" t="s">
        <v>2639</v>
      </c>
      <c r="D229" s="121" t="s">
        <v>2779</v>
      </c>
      <c r="E229" s="232" t="s">
        <v>2780</v>
      </c>
      <c r="F229" s="233" t="s">
        <v>2781</v>
      </c>
      <c r="G229" s="121" t="s">
        <v>2782</v>
      </c>
      <c r="H229" s="268" t="s">
        <v>2783</v>
      </c>
      <c r="I229" s="121" t="s">
        <v>2784</v>
      </c>
    </row>
    <row r="230" spans="1:9" ht="27" customHeight="1">
      <c r="A230" s="121" t="str">
        <f t="shared" si="3"/>
        <v>CheckerJ5</v>
      </c>
      <c r="B230" s="121" t="s">
        <v>2725</v>
      </c>
      <c r="C230" s="121" t="s">
        <v>2785</v>
      </c>
      <c r="D230" s="121" t="s">
        <v>2786</v>
      </c>
      <c r="E230" s="232" t="s">
        <v>2787</v>
      </c>
      <c r="F230" s="233" t="s">
        <v>2788</v>
      </c>
      <c r="G230" s="121" t="s">
        <v>2789</v>
      </c>
      <c r="H230" s="268" t="s">
        <v>2790</v>
      </c>
      <c r="I230" s="121" t="s">
        <v>2791</v>
      </c>
    </row>
    <row r="231" spans="1:9" ht="27" customHeight="1">
      <c r="A231" s="121" t="str">
        <f t="shared" si="3"/>
        <v>CheckerJ6</v>
      </c>
      <c r="B231" s="121" t="s">
        <v>2725</v>
      </c>
      <c r="C231" s="121" t="s">
        <v>2792</v>
      </c>
      <c r="D231" s="121" t="s">
        <v>2793</v>
      </c>
      <c r="E231" s="232" t="s">
        <v>2794</v>
      </c>
      <c r="F231" s="233" t="s">
        <v>2795</v>
      </c>
      <c r="G231" s="121" t="s">
        <v>2796</v>
      </c>
      <c r="H231" s="268" t="s">
        <v>2797</v>
      </c>
      <c r="I231" s="121" t="s">
        <v>2798</v>
      </c>
    </row>
    <row r="232" spans="1:9" ht="27" customHeight="1">
      <c r="A232" s="121" t="str">
        <f t="shared" si="3"/>
        <v>CheckerJ7</v>
      </c>
      <c r="B232" s="121" t="s">
        <v>2725</v>
      </c>
      <c r="C232" s="121" t="s">
        <v>2799</v>
      </c>
      <c r="D232" s="121" t="s">
        <v>2800</v>
      </c>
      <c r="H232" s="268"/>
      <c r="I232" s="121"/>
    </row>
    <row r="233" spans="1:9">
      <c r="A233" s="121" t="str">
        <f t="shared" si="3"/>
        <v>CheckerJ8</v>
      </c>
      <c r="B233" s="121" t="s">
        <v>2725</v>
      </c>
      <c r="C233" s="121" t="s">
        <v>2801</v>
      </c>
      <c r="H233" s="268"/>
      <c r="I233" s="121"/>
    </row>
    <row r="234" spans="1:9" ht="27" customHeight="1">
      <c r="A234" s="121" t="str">
        <f t="shared" si="3"/>
        <v>CheckerJ9</v>
      </c>
      <c r="B234" s="121" t="s">
        <v>2725</v>
      </c>
      <c r="C234" s="121" t="s">
        <v>2802</v>
      </c>
      <c r="D234" s="121" t="s">
        <v>2803</v>
      </c>
      <c r="E234" s="232" t="s">
        <v>2804</v>
      </c>
      <c r="F234" s="233" t="s">
        <v>2805</v>
      </c>
      <c r="G234" s="121" t="s">
        <v>2806</v>
      </c>
      <c r="H234" s="268" t="s">
        <v>2807</v>
      </c>
      <c r="I234" s="121" t="s">
        <v>2808</v>
      </c>
    </row>
    <row r="235" spans="1:9" ht="28" customHeight="1">
      <c r="A235" s="121" t="str">
        <f t="shared" si="3"/>
        <v>CheckerJ10</v>
      </c>
      <c r="B235" s="121" t="s">
        <v>2725</v>
      </c>
      <c r="C235" s="121" t="s">
        <v>2809</v>
      </c>
      <c r="D235" s="121" t="s">
        <v>2810</v>
      </c>
      <c r="E235" s="232" t="s">
        <v>2811</v>
      </c>
      <c r="F235" s="233" t="s">
        <v>2812</v>
      </c>
      <c r="G235" s="121" t="s">
        <v>2813</v>
      </c>
      <c r="H235" s="268" t="s">
        <v>2814</v>
      </c>
      <c r="I235" s="121" t="s">
        <v>2815</v>
      </c>
    </row>
    <row r="236" spans="1:9" ht="27" customHeight="1">
      <c r="A236" s="121" t="str">
        <f t="shared" si="3"/>
        <v>CheckerJ11</v>
      </c>
      <c r="B236" s="121" t="s">
        <v>2725</v>
      </c>
      <c r="C236" s="121" t="s">
        <v>2816</v>
      </c>
      <c r="D236" s="121" t="s">
        <v>2817</v>
      </c>
      <c r="E236" s="232" t="s">
        <v>2818</v>
      </c>
      <c r="F236" s="233" t="s">
        <v>2819</v>
      </c>
      <c r="G236" s="121" t="s">
        <v>2820</v>
      </c>
      <c r="H236" s="268" t="s">
        <v>2821</v>
      </c>
      <c r="I236" s="121" t="s">
        <v>2822</v>
      </c>
    </row>
    <row r="237" spans="1:9" ht="40.5" customHeight="1">
      <c r="A237" s="121" t="str">
        <f t="shared" si="3"/>
        <v>CheckerJ12</v>
      </c>
      <c r="B237" s="121" t="s">
        <v>2725</v>
      </c>
      <c r="C237" s="121" t="s">
        <v>2823</v>
      </c>
      <c r="D237" s="121" t="s">
        <v>2824</v>
      </c>
      <c r="E237" s="232" t="s">
        <v>2825</v>
      </c>
      <c r="F237" s="233" t="s">
        <v>2826</v>
      </c>
      <c r="G237" s="243" t="s">
        <v>2827</v>
      </c>
      <c r="H237" s="268" t="s">
        <v>2828</v>
      </c>
      <c r="I237" s="121" t="s">
        <v>2829</v>
      </c>
    </row>
    <row r="238" spans="1:9" ht="40.5" customHeight="1">
      <c r="A238" s="121" t="str">
        <f t="shared" si="3"/>
        <v>CheckerJ13</v>
      </c>
      <c r="B238" s="121" t="s">
        <v>2725</v>
      </c>
      <c r="C238" s="121" t="s">
        <v>2830</v>
      </c>
      <c r="D238" s="121" t="s">
        <v>2831</v>
      </c>
      <c r="E238" s="232" t="s">
        <v>2832</v>
      </c>
      <c r="F238" s="233" t="s">
        <v>2833</v>
      </c>
      <c r="G238" s="243" t="s">
        <v>2834</v>
      </c>
      <c r="H238" s="268" t="s">
        <v>2835</v>
      </c>
      <c r="I238" s="121" t="s">
        <v>2836</v>
      </c>
    </row>
    <row r="239" spans="1:9" ht="27" customHeight="1">
      <c r="A239" s="121" t="str">
        <f t="shared" si="3"/>
        <v>CheckerJ15</v>
      </c>
      <c r="B239" s="121" t="s">
        <v>2725</v>
      </c>
      <c r="C239" s="121" t="s">
        <v>2837</v>
      </c>
      <c r="D239" s="121" t="s">
        <v>2838</v>
      </c>
      <c r="E239" s="232" t="s">
        <v>2839</v>
      </c>
      <c r="F239" s="233" t="s">
        <v>2840</v>
      </c>
      <c r="G239" s="121" t="s">
        <v>2841</v>
      </c>
      <c r="H239" s="268" t="s">
        <v>2842</v>
      </c>
      <c r="I239" s="121" t="s">
        <v>2843</v>
      </c>
    </row>
    <row r="240" spans="1:9" ht="40.5" customHeight="1">
      <c r="A240" s="121" t="str">
        <f t="shared" si="3"/>
        <v>CheckerJ17</v>
      </c>
      <c r="B240" s="121" t="s">
        <v>2725</v>
      </c>
      <c r="C240" s="121" t="s">
        <v>2844</v>
      </c>
      <c r="D240" s="238" t="s">
        <v>2845</v>
      </c>
      <c r="E240" s="239" t="s">
        <v>2846</v>
      </c>
      <c r="F240" s="245" t="s">
        <v>2847</v>
      </c>
      <c r="G240" s="243" t="s">
        <v>2848</v>
      </c>
      <c r="H240" s="268" t="s">
        <v>2849</v>
      </c>
      <c r="I240" s="121" t="s">
        <v>2850</v>
      </c>
    </row>
    <row r="241" spans="1:9" ht="40.5" customHeight="1">
      <c r="A241" s="121" t="str">
        <f t="shared" si="3"/>
        <v>CheckerJ18</v>
      </c>
      <c r="B241" s="121" t="s">
        <v>2725</v>
      </c>
      <c r="C241" s="121" t="s">
        <v>2851</v>
      </c>
      <c r="D241" s="238" t="s">
        <v>2852</v>
      </c>
      <c r="E241" s="239" t="s">
        <v>2853</v>
      </c>
      <c r="F241" s="245" t="s">
        <v>2854</v>
      </c>
      <c r="G241" s="244" t="s">
        <v>2855</v>
      </c>
      <c r="H241" s="268" t="s">
        <v>2856</v>
      </c>
      <c r="I241" s="121" t="s">
        <v>2857</v>
      </c>
    </row>
    <row r="242" spans="1:9" ht="40.5" customHeight="1">
      <c r="A242" s="121" t="str">
        <f t="shared" si="3"/>
        <v>CheckerJ19</v>
      </c>
      <c r="B242" s="121" t="s">
        <v>2725</v>
      </c>
      <c r="C242" s="121" t="s">
        <v>2858</v>
      </c>
      <c r="D242" s="238" t="s">
        <v>2859</v>
      </c>
      <c r="E242" s="239" t="s">
        <v>2860</v>
      </c>
      <c r="F242" s="245" t="s">
        <v>2861</v>
      </c>
      <c r="G242" s="92" t="s">
        <v>2862</v>
      </c>
      <c r="H242" s="268" t="s">
        <v>2863</v>
      </c>
      <c r="I242" s="121" t="s">
        <v>2864</v>
      </c>
    </row>
    <row r="243" spans="1:9" ht="40.5" customHeight="1">
      <c r="A243" s="121" t="str">
        <f t="shared" si="3"/>
        <v>CheckerJ20</v>
      </c>
      <c r="B243" s="121" t="s">
        <v>2725</v>
      </c>
      <c r="C243" s="121" t="s">
        <v>2865</v>
      </c>
      <c r="D243" s="238" t="s">
        <v>2866</v>
      </c>
      <c r="E243" s="239" t="s">
        <v>2867</v>
      </c>
      <c r="F243" s="245" t="s">
        <v>2868</v>
      </c>
      <c r="G243" s="92" t="s">
        <v>2869</v>
      </c>
      <c r="H243" s="268" t="s">
        <v>2870</v>
      </c>
      <c r="I243" s="121" t="s">
        <v>2871</v>
      </c>
    </row>
    <row r="244" spans="1:9" ht="40.5" customHeight="1">
      <c r="A244" s="121" t="str">
        <f t="shared" si="3"/>
        <v>CheckerJ21</v>
      </c>
      <c r="B244" s="121" t="s">
        <v>2725</v>
      </c>
      <c r="C244" s="121" t="s">
        <v>2872</v>
      </c>
      <c r="D244" s="238" t="s">
        <v>2873</v>
      </c>
      <c r="E244" s="239" t="s">
        <v>2874</v>
      </c>
      <c r="F244" s="245" t="s">
        <v>2875</v>
      </c>
      <c r="G244" s="92" t="s">
        <v>2876</v>
      </c>
      <c r="H244" s="268" t="s">
        <v>2877</v>
      </c>
      <c r="I244" s="121" t="s">
        <v>2878</v>
      </c>
    </row>
    <row r="245" spans="1:9" ht="40.5" customHeight="1">
      <c r="A245" s="121" t="str">
        <f t="shared" si="3"/>
        <v>CheckerJ22</v>
      </c>
      <c r="B245" s="121" t="s">
        <v>2725</v>
      </c>
      <c r="C245" s="121" t="s">
        <v>2879</v>
      </c>
      <c r="D245" s="238" t="s">
        <v>2880</v>
      </c>
      <c r="E245" s="239" t="s">
        <v>2881</v>
      </c>
      <c r="F245" s="245" t="s">
        <v>2882</v>
      </c>
      <c r="G245" s="92" t="s">
        <v>2883</v>
      </c>
      <c r="H245" s="268" t="s">
        <v>2884</v>
      </c>
      <c r="I245" s="121" t="s">
        <v>2885</v>
      </c>
    </row>
    <row r="246" spans="1:9" ht="13.5" customHeight="1">
      <c r="A246" s="121" t="str">
        <f t="shared" si="3"/>
        <v>CheckerJ23</v>
      </c>
      <c r="B246" s="121" t="s">
        <v>2725</v>
      </c>
      <c r="C246" s="121" t="s">
        <v>2886</v>
      </c>
      <c r="E246" s="236"/>
      <c r="H246" s="268"/>
      <c r="I246" s="121"/>
    </row>
    <row r="247" spans="1:9" ht="13.5" customHeight="1">
      <c r="A247" s="121" t="str">
        <f t="shared" si="3"/>
        <v>CheckerJ24</v>
      </c>
      <c r="B247" s="121" t="s">
        <v>2725</v>
      </c>
      <c r="C247" s="121" t="s">
        <v>2887</v>
      </c>
      <c r="E247" s="236"/>
      <c r="H247" s="268"/>
      <c r="I247" s="121"/>
    </row>
    <row r="248" spans="1:9" ht="13.5" customHeight="1">
      <c r="A248" s="121" t="str">
        <f t="shared" si="3"/>
        <v>CheckerJ25</v>
      </c>
      <c r="B248" s="121" t="s">
        <v>2725</v>
      </c>
      <c r="C248" s="121" t="s">
        <v>2888</v>
      </c>
      <c r="E248" s="236"/>
      <c r="H248" s="268"/>
      <c r="I248" s="121"/>
    </row>
    <row r="249" spans="1:9" ht="13.5" customHeight="1">
      <c r="A249" s="121" t="str">
        <f t="shared" si="3"/>
        <v>CheckerJ26</v>
      </c>
      <c r="B249" s="121" t="s">
        <v>2725</v>
      </c>
      <c r="C249" s="121" t="s">
        <v>2889</v>
      </c>
      <c r="E249" s="236"/>
      <c r="H249" s="268"/>
      <c r="I249" s="121"/>
    </row>
    <row r="250" spans="1:9" ht="54" customHeight="1">
      <c r="A250" s="121" t="str">
        <f t="shared" si="3"/>
        <v>CheckerJ28</v>
      </c>
      <c r="B250" s="121" t="s">
        <v>2725</v>
      </c>
      <c r="C250" s="121" t="s">
        <v>2890</v>
      </c>
      <c r="D250" s="238" t="s">
        <v>2891</v>
      </c>
      <c r="E250" s="239" t="s">
        <v>2892</v>
      </c>
      <c r="F250" s="245" t="s">
        <v>2893</v>
      </c>
      <c r="G250" s="250" t="s">
        <v>2894</v>
      </c>
      <c r="H250" s="268" t="s">
        <v>2895</v>
      </c>
      <c r="I250" s="121" t="s">
        <v>2896</v>
      </c>
    </row>
    <row r="251" spans="1:9" ht="54" customHeight="1">
      <c r="A251" s="121" t="str">
        <f t="shared" si="3"/>
        <v>CheckerJ29</v>
      </c>
      <c r="B251" s="121" t="s">
        <v>2725</v>
      </c>
      <c r="C251" s="121" t="s">
        <v>2897</v>
      </c>
      <c r="D251" s="238" t="s">
        <v>2898</v>
      </c>
      <c r="E251" s="239" t="s">
        <v>2899</v>
      </c>
      <c r="F251" s="245" t="s">
        <v>2900</v>
      </c>
      <c r="G251" s="250" t="s">
        <v>2901</v>
      </c>
      <c r="H251" s="268" t="s">
        <v>2902</v>
      </c>
      <c r="I251" s="121" t="s">
        <v>2903</v>
      </c>
    </row>
    <row r="252" spans="1:9" ht="54" customHeight="1">
      <c r="A252" s="121" t="str">
        <f t="shared" si="3"/>
        <v>CheckerJ30</v>
      </c>
      <c r="B252" s="121" t="s">
        <v>2725</v>
      </c>
      <c r="C252" s="121" t="s">
        <v>2904</v>
      </c>
      <c r="D252" s="238" t="s">
        <v>2905</v>
      </c>
      <c r="E252" s="239" t="s">
        <v>2906</v>
      </c>
      <c r="F252" s="245" t="s">
        <v>2907</v>
      </c>
      <c r="G252" s="250" t="s">
        <v>2908</v>
      </c>
      <c r="H252" s="268" t="s">
        <v>2909</v>
      </c>
      <c r="I252" s="121" t="s">
        <v>2910</v>
      </c>
    </row>
    <row r="253" spans="1:9" ht="54" customHeight="1">
      <c r="A253" s="121" t="str">
        <f t="shared" si="3"/>
        <v>CheckerJ31</v>
      </c>
      <c r="B253" s="121" t="s">
        <v>2725</v>
      </c>
      <c r="C253" s="121" t="s">
        <v>2911</v>
      </c>
      <c r="D253" s="238" t="s">
        <v>2912</v>
      </c>
      <c r="E253" s="239" t="s">
        <v>2913</v>
      </c>
      <c r="F253" s="245" t="s">
        <v>2914</v>
      </c>
      <c r="G253" s="250" t="s">
        <v>2915</v>
      </c>
      <c r="H253" s="268" t="s">
        <v>2916</v>
      </c>
      <c r="I253" s="121" t="s">
        <v>2917</v>
      </c>
    </row>
    <row r="254" spans="1:9" ht="54" customHeight="1">
      <c r="A254" s="121" t="str">
        <f t="shared" si="3"/>
        <v>CheckerJ32</v>
      </c>
      <c r="B254" s="121" t="s">
        <v>2725</v>
      </c>
      <c r="C254" s="121" t="s">
        <v>2918</v>
      </c>
      <c r="D254" s="238" t="s">
        <v>2919</v>
      </c>
      <c r="E254" s="239" t="s">
        <v>2920</v>
      </c>
      <c r="F254" s="245" t="s">
        <v>2921</v>
      </c>
      <c r="G254" s="250" t="s">
        <v>2922</v>
      </c>
      <c r="H254" s="268" t="s">
        <v>2923</v>
      </c>
      <c r="I254" s="121" t="s">
        <v>2924</v>
      </c>
    </row>
    <row r="255" spans="1:9" ht="54" customHeight="1">
      <c r="A255" s="121" t="str">
        <f t="shared" si="3"/>
        <v>CheckerJ33</v>
      </c>
      <c r="B255" s="121" t="s">
        <v>2725</v>
      </c>
      <c r="C255" s="121" t="s">
        <v>2925</v>
      </c>
      <c r="D255" s="238" t="s">
        <v>2926</v>
      </c>
      <c r="E255" s="239" t="s">
        <v>2927</v>
      </c>
      <c r="F255" s="245" t="s">
        <v>2928</v>
      </c>
      <c r="G255" s="250" t="s">
        <v>2929</v>
      </c>
      <c r="H255" s="268" t="s">
        <v>2930</v>
      </c>
      <c r="I255" s="121" t="s">
        <v>2931</v>
      </c>
    </row>
    <row r="256" spans="1:9">
      <c r="A256" s="121" t="str">
        <f t="shared" si="3"/>
        <v>CheckerJ34</v>
      </c>
      <c r="B256" s="121" t="s">
        <v>2725</v>
      </c>
      <c r="C256" s="121" t="s">
        <v>2932</v>
      </c>
      <c r="D256" s="238"/>
      <c r="E256" s="239"/>
      <c r="F256" s="246"/>
      <c r="G256" s="250"/>
      <c r="H256" s="268"/>
      <c r="I256" s="121"/>
    </row>
    <row r="257" spans="1:9">
      <c r="A257" s="121" t="str">
        <f t="shared" si="3"/>
        <v>CheckerJ35</v>
      </c>
      <c r="B257" s="121" t="s">
        <v>2725</v>
      </c>
      <c r="C257" s="121" t="s">
        <v>2933</v>
      </c>
      <c r="D257" s="238"/>
      <c r="E257" s="239"/>
      <c r="F257" s="246"/>
      <c r="G257" s="250"/>
      <c r="H257" s="268"/>
      <c r="I257" s="121"/>
    </row>
    <row r="258" spans="1:9">
      <c r="A258" s="121" t="str">
        <f t="shared" ref="A258:A321" si="4">B258&amp;C258</f>
        <v>CheckerJ36</v>
      </c>
      <c r="B258" s="121" t="s">
        <v>2725</v>
      </c>
      <c r="C258" s="121" t="s">
        <v>2934</v>
      </c>
      <c r="D258" s="238"/>
      <c r="E258" s="239"/>
      <c r="F258" s="246"/>
      <c r="G258" s="250"/>
      <c r="H258" s="268"/>
      <c r="I258" s="121"/>
    </row>
    <row r="259" spans="1:9">
      <c r="A259" s="121" t="str">
        <f t="shared" si="4"/>
        <v>CheckerJ37</v>
      </c>
      <c r="B259" s="121" t="s">
        <v>2725</v>
      </c>
      <c r="C259" s="121" t="s">
        <v>2935</v>
      </c>
      <c r="D259" s="238"/>
      <c r="E259" s="239"/>
      <c r="F259" s="246"/>
      <c r="G259" s="250"/>
      <c r="H259" s="268"/>
      <c r="I259" s="121"/>
    </row>
    <row r="260" spans="1:9" ht="54" customHeight="1">
      <c r="A260" s="121" t="str">
        <f t="shared" si="4"/>
        <v>CheckerJ39</v>
      </c>
      <c r="B260" s="121" t="s">
        <v>2725</v>
      </c>
      <c r="C260" s="121" t="s">
        <v>2936</v>
      </c>
      <c r="D260" s="238" t="s">
        <v>2937</v>
      </c>
      <c r="E260" s="239" t="s">
        <v>2938</v>
      </c>
      <c r="F260" s="245" t="s">
        <v>2939</v>
      </c>
      <c r="G260" s="244" t="s">
        <v>2940</v>
      </c>
      <c r="H260" s="268" t="s">
        <v>2941</v>
      </c>
      <c r="I260" s="121" t="s">
        <v>2942</v>
      </c>
    </row>
    <row r="261" spans="1:9" ht="54" customHeight="1">
      <c r="A261" s="121" t="str">
        <f t="shared" si="4"/>
        <v>CheckerJ40</v>
      </c>
      <c r="B261" s="121" t="s">
        <v>2725</v>
      </c>
      <c r="C261" s="121" t="s">
        <v>2943</v>
      </c>
      <c r="D261" s="238" t="s">
        <v>2944</v>
      </c>
      <c r="E261" s="239" t="s">
        <v>2945</v>
      </c>
      <c r="F261" s="245" t="s">
        <v>2946</v>
      </c>
      <c r="G261" s="243" t="s">
        <v>2947</v>
      </c>
      <c r="H261" s="268" t="s">
        <v>2948</v>
      </c>
      <c r="I261" s="121" t="s">
        <v>2949</v>
      </c>
    </row>
    <row r="262" spans="1:9" ht="54" customHeight="1">
      <c r="A262" s="121" t="str">
        <f t="shared" si="4"/>
        <v>CheckerJ41</v>
      </c>
      <c r="B262" s="121" t="s">
        <v>2725</v>
      </c>
      <c r="C262" s="121" t="s">
        <v>2950</v>
      </c>
      <c r="D262" s="238" t="s">
        <v>2951</v>
      </c>
      <c r="E262" s="239" t="s">
        <v>2952</v>
      </c>
      <c r="F262" s="245" t="s">
        <v>2953</v>
      </c>
      <c r="G262" s="243" t="s">
        <v>2954</v>
      </c>
      <c r="H262" s="268" t="s">
        <v>2955</v>
      </c>
      <c r="I262" s="121" t="s">
        <v>2956</v>
      </c>
    </row>
    <row r="263" spans="1:9" ht="54" customHeight="1">
      <c r="A263" s="121" t="str">
        <f t="shared" si="4"/>
        <v>CheckerJ42</v>
      </c>
      <c r="B263" s="121" t="s">
        <v>2725</v>
      </c>
      <c r="C263" s="121" t="s">
        <v>2957</v>
      </c>
      <c r="D263" s="238" t="s">
        <v>2958</v>
      </c>
      <c r="E263" s="239" t="s">
        <v>2959</v>
      </c>
      <c r="F263" s="245" t="s">
        <v>2960</v>
      </c>
      <c r="G263" s="243" t="s">
        <v>2961</v>
      </c>
      <c r="H263" s="268" t="s">
        <v>2962</v>
      </c>
      <c r="I263" s="121" t="s">
        <v>2963</v>
      </c>
    </row>
    <row r="264" spans="1:9" ht="54" customHeight="1">
      <c r="A264" s="121" t="str">
        <f t="shared" si="4"/>
        <v>CheckerJ43</v>
      </c>
      <c r="B264" s="121" t="s">
        <v>2725</v>
      </c>
      <c r="C264" s="121" t="s">
        <v>2964</v>
      </c>
      <c r="D264" s="238" t="s">
        <v>2965</v>
      </c>
      <c r="E264" s="239" t="s">
        <v>2966</v>
      </c>
      <c r="F264" s="245" t="s">
        <v>2967</v>
      </c>
      <c r="G264" s="243" t="s">
        <v>2968</v>
      </c>
      <c r="H264" s="268" t="s">
        <v>2969</v>
      </c>
      <c r="I264" s="121" t="s">
        <v>2970</v>
      </c>
    </row>
    <row r="265" spans="1:9" ht="54" customHeight="1">
      <c r="A265" s="121" t="str">
        <f t="shared" si="4"/>
        <v>CheckerJ44</v>
      </c>
      <c r="B265" s="121" t="s">
        <v>2725</v>
      </c>
      <c r="C265" s="121" t="s">
        <v>2971</v>
      </c>
      <c r="D265" s="238" t="s">
        <v>2972</v>
      </c>
      <c r="E265" s="239" t="s">
        <v>2973</v>
      </c>
      <c r="F265" s="245" t="s">
        <v>2974</v>
      </c>
      <c r="G265" s="243" t="s">
        <v>2975</v>
      </c>
      <c r="H265" s="268" t="s">
        <v>2976</v>
      </c>
      <c r="I265" s="121" t="s">
        <v>2977</v>
      </c>
    </row>
    <row r="266" spans="1:9" ht="14.5" customHeight="1">
      <c r="A266" s="121" t="str">
        <f t="shared" si="4"/>
        <v>CheckerJ45</v>
      </c>
      <c r="B266" s="121" t="s">
        <v>2725</v>
      </c>
      <c r="C266" s="121" t="s">
        <v>2978</v>
      </c>
      <c r="D266" s="238"/>
      <c r="E266" s="239"/>
      <c r="F266" s="245"/>
      <c r="G266" s="243"/>
      <c r="H266" s="268"/>
      <c r="I266" s="121"/>
    </row>
    <row r="267" spans="1:9" ht="14.5" customHeight="1">
      <c r="A267" s="121" t="str">
        <f t="shared" si="4"/>
        <v>CheckerJ46</v>
      </c>
      <c r="B267" s="121" t="s">
        <v>2725</v>
      </c>
      <c r="C267" s="121" t="s">
        <v>2979</v>
      </c>
      <c r="D267" s="238"/>
      <c r="E267" s="239"/>
      <c r="F267" s="245"/>
      <c r="G267" s="243"/>
      <c r="H267" s="268"/>
      <c r="I267" s="121"/>
    </row>
    <row r="268" spans="1:9" ht="14.5" customHeight="1">
      <c r="A268" s="121" t="str">
        <f t="shared" si="4"/>
        <v>CheckerJ47</v>
      </c>
      <c r="B268" s="121" t="s">
        <v>2725</v>
      </c>
      <c r="C268" s="121" t="s">
        <v>2980</v>
      </c>
      <c r="D268" s="238"/>
      <c r="E268" s="239"/>
      <c r="F268" s="245"/>
      <c r="G268" s="243"/>
      <c r="H268" s="268"/>
      <c r="I268" s="121"/>
    </row>
    <row r="269" spans="1:9" ht="14.5" customHeight="1">
      <c r="A269" s="121" t="str">
        <f t="shared" si="4"/>
        <v>CheckerJ48</v>
      </c>
      <c r="B269" s="121" t="s">
        <v>2725</v>
      </c>
      <c r="C269" s="121" t="s">
        <v>2981</v>
      </c>
      <c r="D269" s="238"/>
      <c r="E269" s="239"/>
      <c r="F269" s="245"/>
      <c r="G269" s="243"/>
      <c r="H269" s="268"/>
      <c r="I269" s="121"/>
    </row>
    <row r="270" spans="1:9" ht="54" customHeight="1">
      <c r="A270" s="121" t="str">
        <f t="shared" si="4"/>
        <v>CheckerJ50</v>
      </c>
      <c r="B270" s="121" t="s">
        <v>2725</v>
      </c>
      <c r="C270" s="121" t="s">
        <v>2982</v>
      </c>
      <c r="D270" s="238" t="s">
        <v>2983</v>
      </c>
      <c r="E270" s="239" t="s">
        <v>2984</v>
      </c>
      <c r="F270" s="245" t="s">
        <v>2985</v>
      </c>
      <c r="G270" s="243" t="s">
        <v>2986</v>
      </c>
      <c r="H270" s="268" t="s">
        <v>2987</v>
      </c>
      <c r="I270" s="121" t="s">
        <v>2988</v>
      </c>
    </row>
    <row r="271" spans="1:9" ht="54" customHeight="1">
      <c r="A271" s="121" t="str">
        <f t="shared" si="4"/>
        <v>CheckerJ51</v>
      </c>
      <c r="B271" s="121" t="s">
        <v>2725</v>
      </c>
      <c r="C271" s="121" t="s">
        <v>2989</v>
      </c>
      <c r="D271" s="238" t="s">
        <v>2990</v>
      </c>
      <c r="E271" s="239" t="s">
        <v>2991</v>
      </c>
      <c r="F271" s="245" t="s">
        <v>2992</v>
      </c>
      <c r="G271" s="243" t="s">
        <v>2993</v>
      </c>
      <c r="H271" s="268" t="s">
        <v>2994</v>
      </c>
      <c r="I271" s="121" t="s">
        <v>2995</v>
      </c>
    </row>
    <row r="272" spans="1:9" ht="54" customHeight="1">
      <c r="A272" s="121" t="str">
        <f t="shared" si="4"/>
        <v>CheckerJ52</v>
      </c>
      <c r="B272" s="121" t="s">
        <v>2725</v>
      </c>
      <c r="C272" s="121" t="s">
        <v>2996</v>
      </c>
      <c r="D272" s="238" t="s">
        <v>2997</v>
      </c>
      <c r="E272" s="239" t="s">
        <v>2998</v>
      </c>
      <c r="F272" s="245" t="s">
        <v>2999</v>
      </c>
      <c r="G272" s="243" t="s">
        <v>3000</v>
      </c>
      <c r="H272" s="268" t="s">
        <v>3001</v>
      </c>
      <c r="I272" s="121" t="s">
        <v>3002</v>
      </c>
    </row>
    <row r="273" spans="1:9" ht="54" customHeight="1">
      <c r="A273" s="121" t="str">
        <f t="shared" si="4"/>
        <v>CheckerJ53</v>
      </c>
      <c r="B273" s="121" t="s">
        <v>2725</v>
      </c>
      <c r="C273" s="121" t="s">
        <v>3003</v>
      </c>
      <c r="D273" s="238" t="s">
        <v>3004</v>
      </c>
      <c r="E273" s="239" t="s">
        <v>3005</v>
      </c>
      <c r="F273" s="245" t="s">
        <v>3006</v>
      </c>
      <c r="G273" s="243" t="s">
        <v>3007</v>
      </c>
      <c r="H273" s="268" t="s">
        <v>3008</v>
      </c>
      <c r="I273" s="121" t="s">
        <v>3009</v>
      </c>
    </row>
    <row r="274" spans="1:9" ht="54" customHeight="1">
      <c r="A274" s="121" t="str">
        <f t="shared" si="4"/>
        <v>CheckerJ54</v>
      </c>
      <c r="B274" s="121" t="s">
        <v>2725</v>
      </c>
      <c r="C274" s="121" t="s">
        <v>3010</v>
      </c>
      <c r="D274" s="238" t="s">
        <v>3011</v>
      </c>
      <c r="E274" s="239" t="s">
        <v>3012</v>
      </c>
      <c r="F274" s="245" t="s">
        <v>3013</v>
      </c>
      <c r="G274" s="243" t="s">
        <v>3014</v>
      </c>
      <c r="H274" s="268" t="s">
        <v>3015</v>
      </c>
      <c r="I274" s="121" t="s">
        <v>3016</v>
      </c>
    </row>
    <row r="275" spans="1:9" ht="54" customHeight="1">
      <c r="A275" s="121" t="str">
        <f t="shared" si="4"/>
        <v>CheckerJ55</v>
      </c>
      <c r="B275" s="121" t="s">
        <v>2725</v>
      </c>
      <c r="C275" s="121" t="s">
        <v>3017</v>
      </c>
      <c r="D275" s="238" t="s">
        <v>3018</v>
      </c>
      <c r="E275" s="239" t="s">
        <v>3019</v>
      </c>
      <c r="F275" s="245" t="s">
        <v>3020</v>
      </c>
      <c r="G275" s="243" t="s">
        <v>3021</v>
      </c>
      <c r="H275" s="268" t="s">
        <v>3022</v>
      </c>
      <c r="I275" s="121" t="s">
        <v>3023</v>
      </c>
    </row>
    <row r="276" spans="1:9" ht="14.5" customHeight="1">
      <c r="A276" s="121" t="str">
        <f t="shared" si="4"/>
        <v>CheckerJ56</v>
      </c>
      <c r="B276" s="121" t="s">
        <v>2725</v>
      </c>
      <c r="C276" s="121" t="s">
        <v>3024</v>
      </c>
      <c r="D276" s="238"/>
      <c r="E276" s="239"/>
      <c r="F276" s="245"/>
      <c r="G276" s="243"/>
      <c r="H276" s="268"/>
      <c r="I276" s="121"/>
    </row>
    <row r="277" spans="1:9" ht="14.5" customHeight="1">
      <c r="A277" s="121" t="str">
        <f t="shared" si="4"/>
        <v>CheckerJ57</v>
      </c>
      <c r="B277" s="121" t="s">
        <v>2725</v>
      </c>
      <c r="C277" s="121" t="s">
        <v>3025</v>
      </c>
      <c r="D277" s="238"/>
      <c r="E277" s="239"/>
      <c r="F277" s="245"/>
      <c r="G277" s="243"/>
      <c r="H277" s="268"/>
      <c r="I277" s="121"/>
    </row>
    <row r="278" spans="1:9" ht="14.5" customHeight="1">
      <c r="A278" s="121" t="str">
        <f t="shared" si="4"/>
        <v>CheckerJ58</v>
      </c>
      <c r="B278" s="121" t="s">
        <v>2725</v>
      </c>
      <c r="C278" s="121" t="s">
        <v>3026</v>
      </c>
      <c r="D278" s="238"/>
      <c r="E278" s="239"/>
      <c r="F278" s="245"/>
      <c r="G278" s="243"/>
      <c r="H278" s="268"/>
      <c r="I278" s="121"/>
    </row>
    <row r="279" spans="1:9" ht="14.5" customHeight="1">
      <c r="A279" s="121" t="str">
        <f t="shared" si="4"/>
        <v>CheckerJ59</v>
      </c>
      <c r="B279" s="121" t="s">
        <v>2725</v>
      </c>
      <c r="C279" s="121" t="s">
        <v>3027</v>
      </c>
      <c r="D279" s="238"/>
      <c r="E279" s="239"/>
      <c r="F279" s="245"/>
      <c r="G279" s="243"/>
      <c r="H279" s="268"/>
      <c r="I279" s="121"/>
    </row>
    <row r="280" spans="1:9" ht="40.5" customHeight="1">
      <c r="A280" s="121" t="str">
        <f t="shared" si="4"/>
        <v>CheckerJ61</v>
      </c>
      <c r="B280" s="121" t="s">
        <v>2725</v>
      </c>
      <c r="C280" s="121" t="s">
        <v>3028</v>
      </c>
      <c r="D280" s="121" t="s">
        <v>3029</v>
      </c>
      <c r="E280" s="232" t="s">
        <v>3030</v>
      </c>
      <c r="F280" s="233" t="s">
        <v>3031</v>
      </c>
      <c r="G280" s="243" t="s">
        <v>3032</v>
      </c>
      <c r="H280" s="268" t="s">
        <v>3033</v>
      </c>
      <c r="I280" s="121" t="s">
        <v>3034</v>
      </c>
    </row>
    <row r="281" spans="1:9" ht="40.5" customHeight="1">
      <c r="A281" s="121" t="str">
        <f t="shared" si="4"/>
        <v>CheckerJ62</v>
      </c>
      <c r="B281" s="121" t="s">
        <v>2725</v>
      </c>
      <c r="C281" s="121" t="s">
        <v>3035</v>
      </c>
      <c r="D281" s="121" t="s">
        <v>3036</v>
      </c>
      <c r="E281" s="232" t="s">
        <v>3037</v>
      </c>
      <c r="F281" s="233" t="s">
        <v>3038</v>
      </c>
      <c r="G281" s="243" t="s">
        <v>3039</v>
      </c>
      <c r="H281" s="268" t="s">
        <v>3040</v>
      </c>
      <c r="I281" s="121" t="s">
        <v>3041</v>
      </c>
    </row>
    <row r="282" spans="1:9" ht="40.5" customHeight="1">
      <c r="A282" s="121" t="str">
        <f t="shared" si="4"/>
        <v>CheckerJ63</v>
      </c>
      <c r="B282" s="121" t="s">
        <v>2725</v>
      </c>
      <c r="C282" s="121" t="s">
        <v>3042</v>
      </c>
      <c r="D282" s="121" t="s">
        <v>3043</v>
      </c>
      <c r="E282" s="232" t="s">
        <v>3044</v>
      </c>
      <c r="F282" s="233" t="s">
        <v>3045</v>
      </c>
      <c r="G282" s="243" t="s">
        <v>3046</v>
      </c>
      <c r="H282" s="268" t="s">
        <v>3047</v>
      </c>
      <c r="I282" s="121" t="s">
        <v>3048</v>
      </c>
    </row>
    <row r="283" spans="1:9" ht="40.5" customHeight="1">
      <c r="A283" s="121" t="str">
        <f t="shared" si="4"/>
        <v>CheckerJ64</v>
      </c>
      <c r="B283" s="121" t="s">
        <v>2725</v>
      </c>
      <c r="C283" s="121" t="s">
        <v>3049</v>
      </c>
      <c r="D283" s="121" t="s">
        <v>3050</v>
      </c>
      <c r="E283" s="232" t="s">
        <v>3051</v>
      </c>
      <c r="F283" s="233" t="s">
        <v>3052</v>
      </c>
      <c r="G283" s="243" t="s">
        <v>3053</v>
      </c>
      <c r="H283" s="268" t="s">
        <v>3054</v>
      </c>
      <c r="I283" s="121" t="s">
        <v>3055</v>
      </c>
    </row>
    <row r="284" spans="1:9" ht="40.5" customHeight="1">
      <c r="A284" s="121" t="str">
        <f t="shared" si="4"/>
        <v>CheckerJ65</v>
      </c>
      <c r="B284" s="121" t="s">
        <v>2725</v>
      </c>
      <c r="C284" s="121" t="s">
        <v>3056</v>
      </c>
      <c r="D284" s="121" t="s">
        <v>3057</v>
      </c>
      <c r="E284" s="232" t="s">
        <v>3058</v>
      </c>
      <c r="F284" s="233" t="s">
        <v>3059</v>
      </c>
      <c r="G284" s="243" t="s">
        <v>3060</v>
      </c>
      <c r="H284" s="268" t="s">
        <v>3061</v>
      </c>
      <c r="I284" s="121" t="s">
        <v>3062</v>
      </c>
    </row>
    <row r="285" spans="1:9" ht="40.5" customHeight="1">
      <c r="A285" s="121" t="str">
        <f t="shared" si="4"/>
        <v>CheckerJ66</v>
      </c>
      <c r="B285" s="121" t="s">
        <v>2725</v>
      </c>
      <c r="C285" s="121" t="s">
        <v>3063</v>
      </c>
      <c r="D285" s="121" t="s">
        <v>3064</v>
      </c>
      <c r="E285" s="232" t="s">
        <v>3065</v>
      </c>
      <c r="F285" s="233" t="s">
        <v>3066</v>
      </c>
      <c r="G285" s="243" t="s">
        <v>3067</v>
      </c>
      <c r="H285" s="268" t="s">
        <v>3068</v>
      </c>
      <c r="I285" s="121" t="s">
        <v>3069</v>
      </c>
    </row>
    <row r="286" spans="1:9" ht="14.5" customHeight="1">
      <c r="A286" s="121" t="str">
        <f t="shared" si="4"/>
        <v>CheckerJ67</v>
      </c>
      <c r="B286" s="121" t="s">
        <v>2725</v>
      </c>
      <c r="C286" s="121" t="s">
        <v>3070</v>
      </c>
      <c r="G286" s="301"/>
      <c r="H286" s="268"/>
      <c r="I286" s="121"/>
    </row>
    <row r="287" spans="1:9" ht="14.5" customHeight="1">
      <c r="A287" s="121" t="str">
        <f t="shared" si="4"/>
        <v>CheckerJ68</v>
      </c>
      <c r="B287" s="121" t="s">
        <v>2725</v>
      </c>
      <c r="C287" s="121" t="s">
        <v>3071</v>
      </c>
      <c r="G287" s="301"/>
      <c r="H287" s="268"/>
      <c r="I287" s="121"/>
    </row>
    <row r="288" spans="1:9">
      <c r="A288" s="121" t="str">
        <f t="shared" si="4"/>
        <v>CheckerJ69</v>
      </c>
      <c r="B288" s="121" t="s">
        <v>2725</v>
      </c>
      <c r="C288" s="121" t="s">
        <v>3072</v>
      </c>
      <c r="H288" s="268"/>
      <c r="I288" s="121"/>
    </row>
    <row r="289" spans="1:9">
      <c r="A289" s="121" t="str">
        <f t="shared" si="4"/>
        <v>CheckerJ70</v>
      </c>
      <c r="B289" s="121" t="s">
        <v>2725</v>
      </c>
      <c r="C289" s="121" t="s">
        <v>3073</v>
      </c>
      <c r="H289" s="268"/>
      <c r="I289" s="121"/>
    </row>
    <row r="290" spans="1:9" ht="54" customHeight="1">
      <c r="A290" s="121" t="str">
        <f t="shared" si="4"/>
        <v>CheckerJ72</v>
      </c>
      <c r="B290" s="121" t="s">
        <v>2725</v>
      </c>
      <c r="C290" s="121" t="s">
        <v>3074</v>
      </c>
      <c r="D290" s="121" t="s">
        <v>3075</v>
      </c>
      <c r="E290" s="232" t="s">
        <v>3076</v>
      </c>
      <c r="F290" s="233" t="s">
        <v>3077</v>
      </c>
      <c r="G290" s="243" t="s">
        <v>3078</v>
      </c>
      <c r="H290" s="268" t="s">
        <v>3079</v>
      </c>
      <c r="I290" s="121" t="s">
        <v>3080</v>
      </c>
    </row>
    <row r="291" spans="1:9" ht="51" customHeight="1">
      <c r="A291" s="121" t="str">
        <f t="shared" si="4"/>
        <v>CheckerJ73</v>
      </c>
      <c r="B291" s="121" t="s">
        <v>2725</v>
      </c>
      <c r="C291" s="121" t="s">
        <v>3081</v>
      </c>
      <c r="D291" s="121" t="s">
        <v>3082</v>
      </c>
      <c r="E291" s="232" t="s">
        <v>3083</v>
      </c>
      <c r="F291" s="233" t="s">
        <v>3084</v>
      </c>
      <c r="G291" s="243" t="s">
        <v>3085</v>
      </c>
      <c r="H291" s="268" t="s">
        <v>3086</v>
      </c>
      <c r="I291" s="121" t="s">
        <v>3087</v>
      </c>
    </row>
    <row r="292" spans="1:9" ht="50.5" customHeight="1">
      <c r="A292" s="121" t="str">
        <f t="shared" si="4"/>
        <v>CheckerJ74</v>
      </c>
      <c r="B292" s="121" t="s">
        <v>2725</v>
      </c>
      <c r="C292" s="121" t="s">
        <v>3088</v>
      </c>
      <c r="D292" s="121" t="s">
        <v>3089</v>
      </c>
      <c r="E292" s="232" t="s">
        <v>3090</v>
      </c>
      <c r="F292" s="233" t="s">
        <v>3091</v>
      </c>
      <c r="G292" s="300" t="s">
        <v>3092</v>
      </c>
      <c r="H292" s="268" t="s">
        <v>3093</v>
      </c>
      <c r="I292" s="121" t="s">
        <v>3094</v>
      </c>
    </row>
    <row r="293" spans="1:9" ht="45.65" customHeight="1">
      <c r="A293" s="121" t="str">
        <f t="shared" si="4"/>
        <v>CheckerJ75</v>
      </c>
      <c r="B293" s="121" t="s">
        <v>2725</v>
      </c>
      <c r="C293" s="121" t="s">
        <v>3095</v>
      </c>
      <c r="D293" s="121" t="s">
        <v>3096</v>
      </c>
      <c r="E293" s="232" t="s">
        <v>3097</v>
      </c>
      <c r="F293" s="233" t="s">
        <v>3098</v>
      </c>
      <c r="G293" s="300" t="s">
        <v>3099</v>
      </c>
      <c r="H293" s="268" t="s">
        <v>3100</v>
      </c>
      <c r="I293" s="121" t="s">
        <v>3101</v>
      </c>
    </row>
    <row r="294" spans="1:9" ht="49" customHeight="1">
      <c r="A294" s="121" t="str">
        <f t="shared" si="4"/>
        <v>CheckerJ76</v>
      </c>
      <c r="B294" s="121" t="s">
        <v>2725</v>
      </c>
      <c r="C294" s="121" t="s">
        <v>3102</v>
      </c>
      <c r="D294" s="121" t="s">
        <v>3103</v>
      </c>
      <c r="E294" s="232" t="s">
        <v>3104</v>
      </c>
      <c r="F294" s="233" t="s">
        <v>3105</v>
      </c>
      <c r="G294" s="300" t="s">
        <v>3106</v>
      </c>
      <c r="H294" s="268" t="s">
        <v>3107</v>
      </c>
      <c r="I294" s="121" t="s">
        <v>3108</v>
      </c>
    </row>
    <row r="295" spans="1:9" ht="52" customHeight="1">
      <c r="A295" s="121" t="str">
        <f t="shared" si="4"/>
        <v>CheckerJ77</v>
      </c>
      <c r="B295" s="121" t="s">
        <v>2725</v>
      </c>
      <c r="C295" s="121" t="s">
        <v>3109</v>
      </c>
      <c r="D295" s="121" t="s">
        <v>3110</v>
      </c>
      <c r="E295" s="232" t="s">
        <v>3111</v>
      </c>
      <c r="F295" s="233" t="s">
        <v>3112</v>
      </c>
      <c r="G295" s="96" t="s">
        <v>3113</v>
      </c>
      <c r="H295" s="268" t="s">
        <v>3114</v>
      </c>
      <c r="I295" s="121" t="s">
        <v>3115</v>
      </c>
    </row>
    <row r="296" spans="1:9" ht="52" customHeight="1">
      <c r="A296" s="121" t="str">
        <f t="shared" si="4"/>
        <v>CheckerJ78</v>
      </c>
      <c r="B296" s="121" t="s">
        <v>2725</v>
      </c>
      <c r="C296" s="121" t="s">
        <v>3116</v>
      </c>
      <c r="H296" s="268"/>
    </row>
    <row r="297" spans="1:9" ht="52" customHeight="1">
      <c r="A297" s="121" t="str">
        <f t="shared" si="4"/>
        <v>CheckerJ79</v>
      </c>
      <c r="B297" s="121" t="s">
        <v>2725</v>
      </c>
      <c r="C297" s="121" t="s">
        <v>3117</v>
      </c>
      <c r="H297" s="268"/>
    </row>
    <row r="298" spans="1:9" ht="52" customHeight="1">
      <c r="A298" s="121" t="str">
        <f t="shared" si="4"/>
        <v>CheckerJ80</v>
      </c>
      <c r="B298" s="121" t="s">
        <v>2725</v>
      </c>
      <c r="C298" s="121" t="s">
        <v>3118</v>
      </c>
      <c r="H298" s="268"/>
    </row>
    <row r="299" spans="1:9">
      <c r="A299" s="121" t="str">
        <f t="shared" si="4"/>
        <v>CheckerJ81</v>
      </c>
      <c r="B299" s="121" t="s">
        <v>2725</v>
      </c>
      <c r="C299" s="121" t="s">
        <v>3119</v>
      </c>
      <c r="H299" s="268"/>
    </row>
    <row r="300" spans="1:9" ht="40.5" customHeight="1">
      <c r="A300" s="121" t="str">
        <f t="shared" si="4"/>
        <v>CheckerJ83</v>
      </c>
      <c r="B300" s="121" t="s">
        <v>2725</v>
      </c>
      <c r="C300" s="121" t="s">
        <v>3120</v>
      </c>
      <c r="D300" s="238" t="s">
        <v>3121</v>
      </c>
      <c r="E300" s="239" t="s">
        <v>3122</v>
      </c>
      <c r="F300" s="245" t="s">
        <v>3123</v>
      </c>
      <c r="G300" s="250" t="s">
        <v>3124</v>
      </c>
      <c r="H300" s="268" t="s">
        <v>3125</v>
      </c>
      <c r="I300" s="121" t="s">
        <v>3126</v>
      </c>
    </row>
    <row r="301" spans="1:9" ht="40.5" customHeight="1">
      <c r="A301" s="121" t="str">
        <f t="shared" si="4"/>
        <v>CheckerJ84</v>
      </c>
      <c r="B301" s="121" t="s">
        <v>2725</v>
      </c>
      <c r="C301" s="121" t="s">
        <v>3127</v>
      </c>
      <c r="D301" s="238" t="s">
        <v>3128</v>
      </c>
      <c r="E301" s="239" t="s">
        <v>3129</v>
      </c>
      <c r="F301" s="245" t="s">
        <v>3130</v>
      </c>
      <c r="G301" s="250" t="s">
        <v>3131</v>
      </c>
      <c r="H301" s="268" t="s">
        <v>3132</v>
      </c>
      <c r="I301" s="121" t="s">
        <v>3133</v>
      </c>
    </row>
    <row r="302" spans="1:9" ht="40.5" customHeight="1">
      <c r="A302" s="121" t="str">
        <f t="shared" si="4"/>
        <v>CheckerJ85</v>
      </c>
      <c r="B302" s="121" t="s">
        <v>2725</v>
      </c>
      <c r="C302" s="121" t="s">
        <v>3134</v>
      </c>
      <c r="D302" s="238" t="s">
        <v>3135</v>
      </c>
      <c r="E302" s="239" t="s">
        <v>3136</v>
      </c>
      <c r="F302" s="245" t="s">
        <v>3137</v>
      </c>
      <c r="G302" s="250" t="s">
        <v>3138</v>
      </c>
      <c r="H302" s="268" t="s">
        <v>3139</v>
      </c>
      <c r="I302" s="121" t="s">
        <v>3140</v>
      </c>
    </row>
    <row r="303" spans="1:9" ht="40.5" customHeight="1">
      <c r="A303" s="121" t="str">
        <f t="shared" si="4"/>
        <v>CheckerJ86</v>
      </c>
      <c r="B303" s="121" t="s">
        <v>2725</v>
      </c>
      <c r="C303" s="121" t="s">
        <v>3141</v>
      </c>
      <c r="D303" s="238" t="s">
        <v>3142</v>
      </c>
      <c r="E303" s="239" t="s">
        <v>3143</v>
      </c>
      <c r="F303" s="245" t="s">
        <v>3144</v>
      </c>
      <c r="G303" s="250" t="s">
        <v>3145</v>
      </c>
      <c r="H303" s="268" t="s">
        <v>3146</v>
      </c>
      <c r="I303" s="121" t="s">
        <v>3147</v>
      </c>
    </row>
    <row r="304" spans="1:9" ht="40.5" customHeight="1">
      <c r="A304" s="121" t="str">
        <f t="shared" si="4"/>
        <v>CheckerJ87</v>
      </c>
      <c r="B304" s="121" t="s">
        <v>2725</v>
      </c>
      <c r="C304" s="121" t="s">
        <v>3148</v>
      </c>
      <c r="D304" s="238" t="s">
        <v>3149</v>
      </c>
      <c r="E304" s="239" t="s">
        <v>3150</v>
      </c>
      <c r="F304" s="245" t="s">
        <v>3151</v>
      </c>
      <c r="G304" s="250" t="s">
        <v>3152</v>
      </c>
      <c r="H304" s="268" t="s">
        <v>3153</v>
      </c>
      <c r="I304" s="121" t="s">
        <v>3154</v>
      </c>
    </row>
    <row r="305" spans="1:9" ht="40.5" customHeight="1">
      <c r="A305" s="121" t="str">
        <f t="shared" si="4"/>
        <v>CheckerJ88</v>
      </c>
      <c r="B305" s="121" t="s">
        <v>2725</v>
      </c>
      <c r="C305" s="121" t="s">
        <v>3155</v>
      </c>
      <c r="D305" s="238" t="s">
        <v>3156</v>
      </c>
      <c r="E305" s="239" t="s">
        <v>3157</v>
      </c>
      <c r="F305" s="245" t="s">
        <v>3158</v>
      </c>
      <c r="G305" s="250" t="s">
        <v>3159</v>
      </c>
      <c r="H305" s="268" t="s">
        <v>3160</v>
      </c>
      <c r="I305" s="121" t="s">
        <v>3161</v>
      </c>
    </row>
    <row r="306" spans="1:9">
      <c r="A306" s="121" t="str">
        <f t="shared" si="4"/>
        <v>CheckerJ89</v>
      </c>
      <c r="B306" s="121" t="s">
        <v>2725</v>
      </c>
      <c r="C306" s="121" t="s">
        <v>3162</v>
      </c>
      <c r="D306" s="238"/>
      <c r="E306" s="239"/>
      <c r="F306" s="245"/>
      <c r="G306" s="250"/>
      <c r="H306" s="268"/>
      <c r="I306" s="121"/>
    </row>
    <row r="307" spans="1:9">
      <c r="A307" s="121" t="str">
        <f t="shared" si="4"/>
        <v>CheckerJ90</v>
      </c>
      <c r="B307" s="121" t="s">
        <v>2725</v>
      </c>
      <c r="C307" s="121" t="s">
        <v>3163</v>
      </c>
      <c r="D307" s="238"/>
      <c r="E307" s="239"/>
      <c r="F307" s="245"/>
      <c r="G307" s="250"/>
      <c r="H307" s="268"/>
      <c r="I307" s="121"/>
    </row>
    <row r="308" spans="1:9">
      <c r="A308" s="121" t="str">
        <f t="shared" si="4"/>
        <v>CheckerJ91</v>
      </c>
      <c r="B308" s="121" t="s">
        <v>2725</v>
      </c>
      <c r="C308" s="121" t="s">
        <v>3164</v>
      </c>
      <c r="D308" s="238"/>
      <c r="E308" s="239"/>
      <c r="F308" s="245"/>
      <c r="G308" s="250"/>
      <c r="H308" s="268"/>
      <c r="I308" s="121"/>
    </row>
    <row r="309" spans="1:9">
      <c r="A309" s="121" t="str">
        <f t="shared" si="4"/>
        <v>CheckerJ92</v>
      </c>
      <c r="B309" s="121" t="s">
        <v>2725</v>
      </c>
      <c r="C309" s="121" t="s">
        <v>3165</v>
      </c>
      <c r="D309" s="238"/>
      <c r="E309" s="239"/>
      <c r="F309" s="245"/>
      <c r="G309" s="250"/>
      <c r="H309" s="268"/>
      <c r="I309" s="121"/>
    </row>
    <row r="310" spans="1:9" ht="51.65" customHeight="1">
      <c r="A310" s="121" t="str">
        <f t="shared" si="4"/>
        <v>CheckerJ94</v>
      </c>
      <c r="B310" s="121" t="s">
        <v>2725</v>
      </c>
      <c r="C310" s="121" t="s">
        <v>3166</v>
      </c>
      <c r="D310" s="121" t="s">
        <v>3167</v>
      </c>
      <c r="E310" s="236" t="s">
        <v>3168</v>
      </c>
      <c r="F310" s="233" t="s">
        <v>3169</v>
      </c>
      <c r="G310" s="234" t="s">
        <v>3170</v>
      </c>
      <c r="H310" s="268" t="s">
        <v>3171</v>
      </c>
      <c r="I310" s="121" t="s">
        <v>3172</v>
      </c>
    </row>
    <row r="311" spans="1:9" ht="44.5" customHeight="1">
      <c r="A311" s="121" t="str">
        <f t="shared" si="4"/>
        <v>CheckerJ95</v>
      </c>
      <c r="B311" s="121" t="s">
        <v>2725</v>
      </c>
      <c r="C311" s="121" t="s">
        <v>3173</v>
      </c>
      <c r="D311" s="238" t="s">
        <v>3174</v>
      </c>
      <c r="E311" s="239" t="s">
        <v>3175</v>
      </c>
      <c r="F311" s="245" t="s">
        <v>3176</v>
      </c>
      <c r="G311" s="257" t="s">
        <v>3177</v>
      </c>
      <c r="H311" s="268" t="s">
        <v>3178</v>
      </c>
      <c r="I311" s="121" t="s">
        <v>3179</v>
      </c>
    </row>
    <row r="312" spans="1:9" ht="54" customHeight="1">
      <c r="A312" s="121" t="str">
        <f t="shared" si="4"/>
        <v>CheckerJ96</v>
      </c>
      <c r="B312" s="121" t="s">
        <v>2725</v>
      </c>
      <c r="C312" s="121" t="s">
        <v>3180</v>
      </c>
      <c r="D312" s="236" t="s">
        <v>3181</v>
      </c>
      <c r="E312" s="236" t="s">
        <v>3181</v>
      </c>
      <c r="F312" s="258" t="s">
        <v>3182</v>
      </c>
      <c r="G312" s="240" t="s">
        <v>3183</v>
      </c>
      <c r="H312" s="268" t="s">
        <v>3184</v>
      </c>
      <c r="I312" s="121" t="s">
        <v>3185</v>
      </c>
    </row>
    <row r="313" spans="1:9" ht="67.5" customHeight="1">
      <c r="A313" s="121" t="str">
        <f t="shared" si="4"/>
        <v>CheckerJ98</v>
      </c>
      <c r="B313" s="121" t="s">
        <v>2725</v>
      </c>
      <c r="C313" s="121" t="s">
        <v>3186</v>
      </c>
      <c r="D313" s="238" t="s">
        <v>3187</v>
      </c>
      <c r="E313" s="239" t="s">
        <v>3188</v>
      </c>
      <c r="F313" s="245" t="s">
        <v>3189</v>
      </c>
      <c r="G313" s="243" t="s">
        <v>3190</v>
      </c>
      <c r="H313" s="268" t="s">
        <v>3191</v>
      </c>
      <c r="I313" s="121" t="s">
        <v>3192</v>
      </c>
    </row>
    <row r="314" spans="1:9" ht="67.5" customHeight="1">
      <c r="A314" s="121" t="str">
        <f t="shared" si="4"/>
        <v>CheckerJ99</v>
      </c>
      <c r="B314" s="121" t="s">
        <v>2725</v>
      </c>
      <c r="C314" s="121" t="s">
        <v>3193</v>
      </c>
      <c r="D314" s="238" t="s">
        <v>3194</v>
      </c>
      <c r="E314" s="239" t="s">
        <v>3195</v>
      </c>
      <c r="F314" s="245" t="s">
        <v>3196</v>
      </c>
      <c r="G314" s="243" t="s">
        <v>3197</v>
      </c>
      <c r="H314" s="268" t="s">
        <v>3198</v>
      </c>
      <c r="I314" s="121" t="s">
        <v>3199</v>
      </c>
    </row>
    <row r="315" spans="1:9" ht="67.5" customHeight="1">
      <c r="A315" s="121" t="str">
        <f t="shared" si="4"/>
        <v>CheckerJ100</v>
      </c>
      <c r="B315" s="121" t="s">
        <v>2725</v>
      </c>
      <c r="C315" s="121" t="s">
        <v>3200</v>
      </c>
      <c r="D315" s="238" t="s">
        <v>3201</v>
      </c>
      <c r="E315" s="239" t="s">
        <v>3202</v>
      </c>
      <c r="F315" s="245" t="s">
        <v>3203</v>
      </c>
      <c r="G315" s="243" t="s">
        <v>3204</v>
      </c>
      <c r="H315" s="268" t="s">
        <v>3205</v>
      </c>
      <c r="I315" s="121" t="s">
        <v>3206</v>
      </c>
    </row>
    <row r="316" spans="1:9" ht="67.5" customHeight="1">
      <c r="A316" s="121" t="str">
        <f t="shared" si="4"/>
        <v>CheckerJ101</v>
      </c>
      <c r="B316" s="121" t="s">
        <v>2725</v>
      </c>
      <c r="C316" s="121" t="s">
        <v>3207</v>
      </c>
      <c r="D316" s="238" t="s">
        <v>3208</v>
      </c>
      <c r="E316" s="239" t="s">
        <v>3209</v>
      </c>
      <c r="F316" s="245" t="s">
        <v>3210</v>
      </c>
      <c r="G316" s="243" t="s">
        <v>3211</v>
      </c>
      <c r="H316" s="268" t="s">
        <v>3212</v>
      </c>
      <c r="I316" s="121" t="s">
        <v>3213</v>
      </c>
    </row>
    <row r="317" spans="1:9" ht="67.5" customHeight="1">
      <c r="A317" s="121" t="str">
        <f t="shared" si="4"/>
        <v>CheckerJ102</v>
      </c>
      <c r="B317" s="121" t="s">
        <v>2725</v>
      </c>
      <c r="C317" s="121" t="s">
        <v>3214</v>
      </c>
      <c r="D317" s="238" t="s">
        <v>3215</v>
      </c>
      <c r="E317" s="239" t="s">
        <v>3216</v>
      </c>
      <c r="F317" s="245" t="s">
        <v>3217</v>
      </c>
      <c r="G317" s="243" t="s">
        <v>3218</v>
      </c>
      <c r="H317" s="268" t="s">
        <v>3219</v>
      </c>
      <c r="I317" s="121" t="s">
        <v>3220</v>
      </c>
    </row>
    <row r="318" spans="1:9" ht="67.5" customHeight="1">
      <c r="A318" s="121" t="str">
        <f t="shared" si="4"/>
        <v>CheckerJ103</v>
      </c>
      <c r="B318" s="121" t="s">
        <v>2725</v>
      </c>
      <c r="C318" s="121" t="s">
        <v>3221</v>
      </c>
      <c r="D318" s="238" t="s">
        <v>3222</v>
      </c>
      <c r="E318" s="239" t="s">
        <v>3223</v>
      </c>
      <c r="F318" s="245" t="s">
        <v>3224</v>
      </c>
      <c r="G318" s="243" t="s">
        <v>3225</v>
      </c>
      <c r="H318" s="268" t="s">
        <v>3226</v>
      </c>
      <c r="I318" s="121" t="s">
        <v>3227</v>
      </c>
    </row>
    <row r="319" spans="1:9" ht="14.5" customHeight="1">
      <c r="A319" s="121" t="str">
        <f t="shared" si="4"/>
        <v>CheckerJ104</v>
      </c>
      <c r="B319" s="121" t="s">
        <v>2725</v>
      </c>
      <c r="C319" s="121" t="s">
        <v>3228</v>
      </c>
      <c r="D319" s="238"/>
      <c r="E319" s="239"/>
      <c r="F319" s="245"/>
      <c r="G319" s="300"/>
      <c r="H319" s="268"/>
      <c r="I319" s="121"/>
    </row>
    <row r="320" spans="1:9" ht="14.5" customHeight="1">
      <c r="A320" s="121" t="str">
        <f t="shared" si="4"/>
        <v>CheckerJ105</v>
      </c>
      <c r="B320" s="121" t="s">
        <v>2725</v>
      </c>
      <c r="C320" s="121" t="s">
        <v>3229</v>
      </c>
      <c r="D320" s="238"/>
      <c r="E320" s="239"/>
      <c r="F320" s="245"/>
      <c r="G320" s="300"/>
      <c r="H320" s="268"/>
      <c r="I320" s="121"/>
    </row>
    <row r="321" spans="1:9" ht="14.5" customHeight="1">
      <c r="A321" s="121" t="str">
        <f t="shared" si="4"/>
        <v>CheckerJ106</v>
      </c>
      <c r="B321" s="121" t="s">
        <v>2725</v>
      </c>
      <c r="C321" s="121" t="s">
        <v>3230</v>
      </c>
      <c r="D321" s="238"/>
      <c r="E321" s="239"/>
      <c r="F321" s="245"/>
      <c r="G321" s="300"/>
      <c r="H321" s="268"/>
      <c r="I321" s="121"/>
    </row>
    <row r="322" spans="1:9" ht="14.5" customHeight="1">
      <c r="A322" s="121" t="str">
        <f t="shared" ref="A322:A385" si="5">B322&amp;C322</f>
        <v>CheckerJ107</v>
      </c>
      <c r="B322" s="121" t="s">
        <v>2725</v>
      </c>
      <c r="C322" s="121" t="s">
        <v>3231</v>
      </c>
      <c r="D322" s="238"/>
      <c r="E322" s="239"/>
      <c r="F322" s="245"/>
      <c r="G322" s="300"/>
      <c r="H322" s="268"/>
      <c r="I322" s="121"/>
    </row>
    <row r="323" spans="1:9" ht="42.75" customHeight="1">
      <c r="A323" s="121" t="str">
        <f t="shared" si="5"/>
        <v>CheckerJ108</v>
      </c>
      <c r="B323" s="121" t="s">
        <v>2725</v>
      </c>
      <c r="C323" s="121" t="s">
        <v>3232</v>
      </c>
      <c r="D323" s="238" t="s">
        <v>3233</v>
      </c>
      <c r="E323" s="239" t="s">
        <v>3234</v>
      </c>
      <c r="F323" s="245" t="s">
        <v>3235</v>
      </c>
      <c r="G323" s="257" t="s">
        <v>3236</v>
      </c>
      <c r="H323" s="268" t="s">
        <v>3237</v>
      </c>
      <c r="I323" s="121" t="s">
        <v>3238</v>
      </c>
    </row>
    <row r="324" spans="1:9" ht="40.5" customHeight="1">
      <c r="A324" s="121" t="str">
        <f t="shared" si="5"/>
        <v>CheckerJ109</v>
      </c>
      <c r="B324" s="121" t="s">
        <v>2725</v>
      </c>
      <c r="C324" s="121" t="s">
        <v>3239</v>
      </c>
      <c r="D324" s="121" t="s">
        <v>3240</v>
      </c>
      <c r="E324" s="236" t="s">
        <v>3241</v>
      </c>
      <c r="F324" s="233" t="s">
        <v>3242</v>
      </c>
      <c r="G324" s="240" t="s">
        <v>3243</v>
      </c>
      <c r="H324" s="268" t="s">
        <v>3244</v>
      </c>
      <c r="I324" s="121" t="s">
        <v>3245</v>
      </c>
    </row>
    <row r="325" spans="1:9" ht="38.5" customHeight="1">
      <c r="A325" s="121" t="str">
        <f t="shared" si="5"/>
        <v>CheckerJ110</v>
      </c>
      <c r="B325" s="121" t="s">
        <v>2725</v>
      </c>
      <c r="C325" s="121" t="s">
        <v>3246</v>
      </c>
      <c r="D325" s="121" t="s">
        <v>3247</v>
      </c>
      <c r="E325" s="232" t="s">
        <v>3248</v>
      </c>
      <c r="F325" s="233" t="s">
        <v>3249</v>
      </c>
      <c r="G325" s="121" t="s">
        <v>3250</v>
      </c>
      <c r="H325" s="268" t="s">
        <v>3251</v>
      </c>
      <c r="I325" s="121" t="s">
        <v>3252</v>
      </c>
    </row>
    <row r="326" spans="1:9" ht="40.5" customHeight="1">
      <c r="A326" s="121" t="str">
        <f t="shared" si="5"/>
        <v>CheckerJ111</v>
      </c>
      <c r="B326" s="121" t="s">
        <v>2725</v>
      </c>
      <c r="C326" s="121" t="s">
        <v>3253</v>
      </c>
      <c r="D326" s="121" t="s">
        <v>3254</v>
      </c>
      <c r="E326" s="232" t="s">
        <v>3255</v>
      </c>
      <c r="F326" s="233" t="s">
        <v>3256</v>
      </c>
      <c r="G326" s="121" t="s">
        <v>3257</v>
      </c>
      <c r="H326" s="268" t="s">
        <v>3258</v>
      </c>
      <c r="I326" s="121" t="s">
        <v>3259</v>
      </c>
    </row>
    <row r="327" spans="1:9" ht="54" customHeight="1">
      <c r="A327" s="121" t="str">
        <f t="shared" si="5"/>
        <v>CheckerJ112</v>
      </c>
      <c r="B327" s="121" t="s">
        <v>2725</v>
      </c>
      <c r="C327" s="121" t="s">
        <v>3260</v>
      </c>
      <c r="D327" s="121" t="s">
        <v>3261</v>
      </c>
      <c r="E327" s="259" t="s">
        <v>3262</v>
      </c>
      <c r="F327" s="233" t="s">
        <v>3263</v>
      </c>
      <c r="G327" s="121" t="s">
        <v>3264</v>
      </c>
      <c r="H327" s="268" t="s">
        <v>3265</v>
      </c>
      <c r="I327" s="121" t="s">
        <v>3266</v>
      </c>
    </row>
    <row r="328" spans="1:9" ht="40.5" customHeight="1">
      <c r="A328" s="121" t="str">
        <f t="shared" si="5"/>
        <v>CheckerJ114</v>
      </c>
      <c r="B328" s="121" t="s">
        <v>2725</v>
      </c>
      <c r="C328" s="121" t="s">
        <v>3267</v>
      </c>
      <c r="D328" s="121" t="s">
        <v>3268</v>
      </c>
      <c r="E328" s="337" t="s">
        <v>3269</v>
      </c>
      <c r="F328" s="233" t="s">
        <v>3270</v>
      </c>
      <c r="G328" s="121" t="s">
        <v>3271</v>
      </c>
      <c r="H328" s="268" t="s">
        <v>3272</v>
      </c>
      <c r="I328" s="121" t="s">
        <v>3273</v>
      </c>
    </row>
    <row r="329" spans="1:9" ht="40.5" customHeight="1">
      <c r="A329" s="121" t="str">
        <f t="shared" si="5"/>
        <v>CheckerJ115</v>
      </c>
      <c r="B329" s="121" t="s">
        <v>2725</v>
      </c>
      <c r="C329" s="121" t="s">
        <v>3274</v>
      </c>
      <c r="D329" s="121" t="s">
        <v>3268</v>
      </c>
      <c r="E329" s="337" t="s">
        <v>3269</v>
      </c>
      <c r="F329" s="233" t="s">
        <v>3270</v>
      </c>
      <c r="G329" s="121" t="s">
        <v>3271</v>
      </c>
      <c r="H329" s="268" t="s">
        <v>3272</v>
      </c>
      <c r="I329" s="121" t="s">
        <v>3273</v>
      </c>
    </row>
    <row r="330" spans="1:9" ht="40.5" customHeight="1">
      <c r="A330" s="121" t="str">
        <f t="shared" si="5"/>
        <v>CheckerJ116</v>
      </c>
      <c r="B330" s="121" t="s">
        <v>2725</v>
      </c>
      <c r="C330" s="121" t="s">
        <v>3275</v>
      </c>
      <c r="D330" s="121" t="s">
        <v>3268</v>
      </c>
      <c r="E330" s="337" t="s">
        <v>3269</v>
      </c>
      <c r="F330" s="233" t="s">
        <v>3270</v>
      </c>
      <c r="G330" s="121" t="s">
        <v>3271</v>
      </c>
      <c r="H330" s="268" t="s">
        <v>3272</v>
      </c>
      <c r="I330" s="121" t="s">
        <v>3273</v>
      </c>
    </row>
    <row r="331" spans="1:9" ht="40.5" customHeight="1">
      <c r="A331" s="121" t="str">
        <f t="shared" si="5"/>
        <v>CheckerJ117</v>
      </c>
      <c r="B331" s="121" t="s">
        <v>2725</v>
      </c>
      <c r="C331" s="121" t="s">
        <v>3276</v>
      </c>
      <c r="D331" s="121" t="s">
        <v>3268</v>
      </c>
      <c r="E331" s="337" t="s">
        <v>3269</v>
      </c>
      <c r="F331" s="233" t="s">
        <v>3270</v>
      </c>
      <c r="G331" s="121" t="s">
        <v>3271</v>
      </c>
      <c r="H331" s="268" t="s">
        <v>3272</v>
      </c>
      <c r="I331" s="121" t="s">
        <v>3273</v>
      </c>
    </row>
    <row r="332" spans="1:9" ht="40.5" customHeight="1">
      <c r="A332" s="121" t="str">
        <f t="shared" si="5"/>
        <v>CheckerJ118</v>
      </c>
      <c r="B332" s="121" t="s">
        <v>2725</v>
      </c>
      <c r="C332" s="121" t="s">
        <v>3277</v>
      </c>
      <c r="D332" s="121" t="s">
        <v>3268</v>
      </c>
      <c r="E332" s="337" t="s">
        <v>3269</v>
      </c>
      <c r="F332" s="233" t="s">
        <v>3270</v>
      </c>
      <c r="G332" s="121" t="s">
        <v>3271</v>
      </c>
      <c r="H332" s="268" t="s">
        <v>3272</v>
      </c>
      <c r="I332" s="121" t="s">
        <v>3273</v>
      </c>
    </row>
    <row r="333" spans="1:9" ht="40.5" customHeight="1">
      <c r="A333" s="121" t="str">
        <f t="shared" si="5"/>
        <v>CheckerJ119</v>
      </c>
      <c r="B333" s="121" t="s">
        <v>2725</v>
      </c>
      <c r="C333" s="121" t="s">
        <v>3278</v>
      </c>
      <c r="D333" s="121" t="s">
        <v>3268</v>
      </c>
      <c r="E333" s="337" t="s">
        <v>3269</v>
      </c>
      <c r="F333" s="233" t="s">
        <v>3270</v>
      </c>
      <c r="G333" s="121" t="s">
        <v>3271</v>
      </c>
      <c r="H333" s="268" t="s">
        <v>3272</v>
      </c>
      <c r="I333" s="121" t="s">
        <v>3273</v>
      </c>
    </row>
    <row r="334" spans="1:9" ht="40.5" customHeight="1">
      <c r="A334" s="121" t="str">
        <f t="shared" si="5"/>
        <v>Checker</v>
      </c>
      <c r="B334" s="121" t="s">
        <v>2725</v>
      </c>
      <c r="D334" s="121" t="s">
        <v>3279</v>
      </c>
      <c r="E334" s="236" t="s">
        <v>3280</v>
      </c>
      <c r="F334" s="233" t="s">
        <v>3281</v>
      </c>
      <c r="G334" s="240" t="s">
        <v>3282</v>
      </c>
      <c r="H334" s="268" t="s">
        <v>3283</v>
      </c>
      <c r="I334" s="121" t="s">
        <v>3284</v>
      </c>
    </row>
    <row r="335" spans="1:9">
      <c r="A335" s="121" t="str">
        <f t="shared" si="5"/>
        <v>Checker</v>
      </c>
      <c r="B335" s="121" t="s">
        <v>2725</v>
      </c>
      <c r="H335" s="268"/>
      <c r="I335" s="182" t="s">
        <v>3285</v>
      </c>
    </row>
    <row r="336" spans="1:9">
      <c r="A336" s="121" t="str">
        <f t="shared" si="5"/>
        <v>Checker</v>
      </c>
      <c r="B336" s="121" t="s">
        <v>2725</v>
      </c>
      <c r="H336" s="268"/>
    </row>
    <row r="337" spans="1:9" ht="61" customHeight="1">
      <c r="A337" s="121" t="str">
        <f t="shared" si="5"/>
        <v>Checker</v>
      </c>
      <c r="B337" s="121" t="s">
        <v>2725</v>
      </c>
      <c r="D337" s="121" t="s">
        <v>3286</v>
      </c>
      <c r="E337" s="236" t="s">
        <v>3287</v>
      </c>
      <c r="F337" s="233" t="s">
        <v>3288</v>
      </c>
      <c r="G337" s="240" t="s">
        <v>3289</v>
      </c>
      <c r="H337" s="268" t="s">
        <v>3290</v>
      </c>
      <c r="I337" s="121" t="s">
        <v>3291</v>
      </c>
    </row>
    <row r="338" spans="1:9" ht="42" customHeight="1">
      <c r="A338" s="121" t="str">
        <f t="shared" si="5"/>
        <v>Product ListA1</v>
      </c>
      <c r="B338" s="121" t="s">
        <v>275</v>
      </c>
      <c r="C338" s="121" t="s">
        <v>1318</v>
      </c>
      <c r="D338" s="138" t="s">
        <v>3292</v>
      </c>
      <c r="E338" s="260" t="s">
        <v>3293</v>
      </c>
      <c r="F338" s="261" t="s">
        <v>3294</v>
      </c>
      <c r="G338" s="262" t="s">
        <v>3295</v>
      </c>
      <c r="H338" s="268" t="s">
        <v>3296</v>
      </c>
      <c r="I338" s="283" t="s">
        <v>3297</v>
      </c>
    </row>
    <row r="339" spans="1:9">
      <c r="A339" s="121" t="str">
        <f t="shared" si="5"/>
        <v>Product ListB5</v>
      </c>
      <c r="B339" s="121" t="s">
        <v>275</v>
      </c>
      <c r="C339" s="121" t="s">
        <v>1902</v>
      </c>
      <c r="D339" s="138" t="s">
        <v>3298</v>
      </c>
      <c r="E339" s="260" t="s">
        <v>3299</v>
      </c>
      <c r="F339" s="233" t="s">
        <v>3300</v>
      </c>
      <c r="G339" s="138" t="s">
        <v>3301</v>
      </c>
      <c r="H339" s="268" t="s">
        <v>3302</v>
      </c>
      <c r="I339" s="284" t="s">
        <v>3303</v>
      </c>
    </row>
    <row r="340" spans="1:9">
      <c r="A340" s="121" t="str">
        <f t="shared" si="5"/>
        <v>Product ListC5</v>
      </c>
      <c r="B340" s="121" t="s">
        <v>275</v>
      </c>
      <c r="C340" s="121" t="s">
        <v>2084</v>
      </c>
      <c r="D340" s="138" t="s">
        <v>3304</v>
      </c>
      <c r="E340" s="260" t="s">
        <v>3305</v>
      </c>
      <c r="F340" s="233" t="s">
        <v>3306</v>
      </c>
      <c r="G340" s="138" t="s">
        <v>3307</v>
      </c>
      <c r="H340" s="268" t="s">
        <v>3308</v>
      </c>
      <c r="I340" s="284" t="s">
        <v>3309</v>
      </c>
    </row>
    <row r="341" spans="1:9">
      <c r="A341" s="121" t="str">
        <f t="shared" si="5"/>
        <v>Product ListD5</v>
      </c>
      <c r="B341" s="121" t="s">
        <v>275</v>
      </c>
      <c r="C341" s="121" t="s">
        <v>3310</v>
      </c>
      <c r="D341" s="182" t="s">
        <v>3311</v>
      </c>
      <c r="E341" s="260" t="s">
        <v>3312</v>
      </c>
      <c r="F341" s="233" t="s">
        <v>3313</v>
      </c>
      <c r="G341" s="138" t="s">
        <v>3314</v>
      </c>
      <c r="H341" s="268" t="s">
        <v>3315</v>
      </c>
      <c r="I341" s="284" t="s">
        <v>3316</v>
      </c>
    </row>
    <row r="342" spans="1:9">
      <c r="A342" s="121" t="str">
        <f t="shared" si="5"/>
        <v>Product ListE5</v>
      </c>
      <c r="B342" s="121" t="s">
        <v>275</v>
      </c>
      <c r="C342" s="121" t="s">
        <v>3317</v>
      </c>
      <c r="D342" s="182" t="s">
        <v>3318</v>
      </c>
      <c r="E342" s="260" t="s">
        <v>3319</v>
      </c>
      <c r="F342" s="233" t="s">
        <v>3320</v>
      </c>
      <c r="G342" s="138" t="s">
        <v>3321</v>
      </c>
      <c r="H342" s="268" t="s">
        <v>3322</v>
      </c>
      <c r="I342" s="284" t="s">
        <v>3323</v>
      </c>
    </row>
    <row r="343" spans="1:9">
      <c r="A343" s="121" t="str">
        <f t="shared" si="5"/>
        <v>Product ListF5</v>
      </c>
      <c r="B343" s="121" t="s">
        <v>275</v>
      </c>
      <c r="C343" s="121" t="s">
        <v>3324</v>
      </c>
      <c r="D343" s="138" t="s">
        <v>2540</v>
      </c>
      <c r="E343" s="260" t="s">
        <v>2751</v>
      </c>
      <c r="F343" s="233" t="s">
        <v>2542</v>
      </c>
      <c r="G343" s="138" t="s">
        <v>2543</v>
      </c>
      <c r="H343" s="268" t="s">
        <v>2544</v>
      </c>
      <c r="I343" s="284" t="s">
        <v>2545</v>
      </c>
    </row>
    <row r="344" spans="1:9" ht="27" customHeight="1">
      <c r="A344" s="121" t="str">
        <f t="shared" si="5"/>
        <v>GeneralCpy</v>
      </c>
      <c r="B344" s="121" t="s">
        <v>3325</v>
      </c>
      <c r="C344" s="121" t="s">
        <v>3326</v>
      </c>
      <c r="D344" s="121" t="s">
        <v>3327</v>
      </c>
      <c r="E344" s="232" t="s">
        <v>3328</v>
      </c>
      <c r="F344" s="233" t="s">
        <v>3329</v>
      </c>
      <c r="G344" s="121" t="s">
        <v>3330</v>
      </c>
      <c r="H344" s="268" t="s">
        <v>3331</v>
      </c>
      <c r="I344" s="121" t="s">
        <v>3327</v>
      </c>
    </row>
    <row r="345" spans="1:9">
      <c r="A345" s="121" t="str">
        <f t="shared" si="5"/>
        <v>General</v>
      </c>
      <c r="B345" s="121" t="s">
        <v>3325</v>
      </c>
      <c r="H345" s="268"/>
    </row>
    <row r="346" spans="1:9">
      <c r="H346" s="268"/>
    </row>
    <row r="347" spans="1:9" s="339" customFormat="1" ht="13.5" customHeight="1">
      <c r="A347" s="336" t="str">
        <f t="shared" ref="A347:A362" si="6">B347&amp;C347</f>
        <v>Mine ListA4</v>
      </c>
      <c r="B347" s="336" t="s">
        <v>3332</v>
      </c>
      <c r="C347" s="336" t="s">
        <v>2553</v>
      </c>
      <c r="D347" s="336" t="s">
        <v>2554</v>
      </c>
      <c r="E347" s="337" t="s">
        <v>2555</v>
      </c>
      <c r="F347" s="336" t="s">
        <v>2555</v>
      </c>
      <c r="G347" s="336" t="s">
        <v>2556</v>
      </c>
      <c r="H347" s="336" t="s">
        <v>2557</v>
      </c>
      <c r="I347" s="338" t="s">
        <v>2558</v>
      </c>
    </row>
    <row r="348" spans="1:9" s="339" customFormat="1" ht="27" customHeight="1">
      <c r="A348" s="336" t="str">
        <f t="shared" si="6"/>
        <v>Mine ListB4</v>
      </c>
      <c r="B348" s="336" t="s">
        <v>3332</v>
      </c>
      <c r="C348" s="336" t="s">
        <v>1895</v>
      </c>
      <c r="D348" s="338" t="s">
        <v>3333</v>
      </c>
      <c r="E348" s="340" t="s">
        <v>3334</v>
      </c>
      <c r="F348" s="338" t="s">
        <v>3335</v>
      </c>
      <c r="G348" s="338" t="s">
        <v>3336</v>
      </c>
      <c r="H348" s="338" t="s">
        <v>3337</v>
      </c>
      <c r="I348" s="338" t="s">
        <v>3338</v>
      </c>
    </row>
    <row r="349" spans="1:9" s="339" customFormat="1" ht="13.5" customHeight="1">
      <c r="A349" s="336" t="str">
        <f t="shared" si="6"/>
        <v>Mine ListC4</v>
      </c>
      <c r="B349" s="336" t="s">
        <v>3332</v>
      </c>
      <c r="C349" s="336" t="s">
        <v>2077</v>
      </c>
      <c r="D349" s="338" t="s">
        <v>3339</v>
      </c>
      <c r="E349" s="337" t="s">
        <v>3340</v>
      </c>
      <c r="F349" s="336" t="s">
        <v>3341</v>
      </c>
      <c r="G349" s="336" t="s">
        <v>3342</v>
      </c>
      <c r="H349" s="336" t="s">
        <v>3343</v>
      </c>
    </row>
    <row r="350" spans="1:9" s="339" customFormat="1" ht="13.5" customHeight="1">
      <c r="A350" s="336" t="str">
        <f t="shared" si="6"/>
        <v>Mine ListF4</v>
      </c>
      <c r="B350" s="336" t="s">
        <v>3332</v>
      </c>
      <c r="C350" s="336" t="s">
        <v>2589</v>
      </c>
      <c r="D350" s="336" t="s">
        <v>3344</v>
      </c>
      <c r="E350" s="339" t="s">
        <v>3345</v>
      </c>
      <c r="F350" s="339" t="s">
        <v>3346</v>
      </c>
      <c r="G350" s="336" t="s">
        <v>3347</v>
      </c>
      <c r="H350" s="341" t="s">
        <v>3348</v>
      </c>
      <c r="I350" s="336" t="s">
        <v>2638</v>
      </c>
    </row>
    <row r="351" spans="1:9" s="339" customFormat="1" ht="13.5" customHeight="1">
      <c r="A351" s="336" t="str">
        <f t="shared" si="6"/>
        <v>Mine ListG4</v>
      </c>
      <c r="B351" s="336" t="s">
        <v>3332</v>
      </c>
      <c r="C351" s="336" t="s">
        <v>2596</v>
      </c>
      <c r="D351" s="336" t="s">
        <v>3349</v>
      </c>
      <c r="E351" s="337" t="s">
        <v>3350</v>
      </c>
      <c r="F351" s="336" t="s">
        <v>3351</v>
      </c>
      <c r="G351" s="336" t="s">
        <v>3352</v>
      </c>
      <c r="H351" s="336" t="s">
        <v>3353</v>
      </c>
      <c r="I351" s="336" t="s">
        <v>2602</v>
      </c>
    </row>
    <row r="352" spans="1:9" s="339" customFormat="1" ht="13.5" customHeight="1">
      <c r="A352" s="336" t="str">
        <f t="shared" si="6"/>
        <v>Mine ListH4</v>
      </c>
      <c r="B352" s="336" t="s">
        <v>3332</v>
      </c>
      <c r="C352" s="336" t="s">
        <v>2603</v>
      </c>
      <c r="D352" s="336" t="s">
        <v>3354</v>
      </c>
      <c r="E352" s="337" t="s">
        <v>3355</v>
      </c>
      <c r="F352" s="336" t="s">
        <v>3356</v>
      </c>
      <c r="G352" s="336" t="s">
        <v>3357</v>
      </c>
      <c r="H352" s="336" t="s">
        <v>3358</v>
      </c>
      <c r="I352" s="336" t="s">
        <v>2609</v>
      </c>
    </row>
    <row r="353" spans="1:9" s="339" customFormat="1" ht="13.5" customHeight="1">
      <c r="A353" s="336" t="str">
        <f t="shared" si="6"/>
        <v>Mine ListI4</v>
      </c>
      <c r="B353" s="336" t="s">
        <v>3332</v>
      </c>
      <c r="C353" s="336" t="s">
        <v>2267</v>
      </c>
      <c r="D353" s="336" t="s">
        <v>3359</v>
      </c>
      <c r="E353" s="337" t="s">
        <v>3360</v>
      </c>
      <c r="F353" s="336" t="s">
        <v>3361</v>
      </c>
      <c r="G353" s="336" t="s">
        <v>3362</v>
      </c>
      <c r="H353" s="336" t="s">
        <v>3363</v>
      </c>
      <c r="I353" s="336" t="s">
        <v>2615</v>
      </c>
    </row>
    <row r="354" spans="1:9" s="339" customFormat="1" ht="32.25" customHeight="1">
      <c r="A354" s="336" t="str">
        <f t="shared" si="6"/>
        <v>Mine ListJ4</v>
      </c>
      <c r="B354" s="336" t="s">
        <v>3332</v>
      </c>
      <c r="C354" s="336" t="s">
        <v>2639</v>
      </c>
      <c r="D354" s="336" t="s">
        <v>3364</v>
      </c>
      <c r="E354" s="337" t="s">
        <v>3365</v>
      </c>
      <c r="F354" s="336" t="s">
        <v>3366</v>
      </c>
      <c r="G354" s="336" t="s">
        <v>3367</v>
      </c>
      <c r="H354" s="336" t="s">
        <v>3368</v>
      </c>
      <c r="I354" s="336" t="s">
        <v>2646</v>
      </c>
    </row>
    <row r="355" spans="1:9" s="339" customFormat="1" ht="32.25" customHeight="1">
      <c r="A355" s="336" t="str">
        <f t="shared" si="6"/>
        <v>Mine ListK4</v>
      </c>
      <c r="B355" s="336" t="s">
        <v>3332</v>
      </c>
      <c r="C355" s="336" t="s">
        <v>2640</v>
      </c>
      <c r="D355" s="336" t="s">
        <v>3369</v>
      </c>
      <c r="E355" s="337" t="s">
        <v>3370</v>
      </c>
      <c r="F355" s="336" t="s">
        <v>3371</v>
      </c>
      <c r="G355" s="336" t="s">
        <v>3372</v>
      </c>
      <c r="H355" s="336" t="s">
        <v>3373</v>
      </c>
      <c r="I355" s="336" t="s">
        <v>2653</v>
      </c>
    </row>
    <row r="356" spans="1:9" s="339" customFormat="1" ht="32.25" customHeight="1">
      <c r="A356" s="336" t="str">
        <f t="shared" si="6"/>
        <v>Mine ListL4</v>
      </c>
      <c r="B356" s="336" t="s">
        <v>3332</v>
      </c>
      <c r="C356" s="336" t="s">
        <v>2647</v>
      </c>
      <c r="D356" s="336" t="s">
        <v>2655</v>
      </c>
      <c r="E356" s="337" t="s">
        <v>2656</v>
      </c>
      <c r="F356" s="336" t="s">
        <v>2657</v>
      </c>
      <c r="G356" s="336" t="s">
        <v>3374</v>
      </c>
      <c r="H356" s="336" t="s">
        <v>3375</v>
      </c>
      <c r="I356" s="336" t="s">
        <v>3376</v>
      </c>
    </row>
    <row r="357" spans="1:9" s="339" customFormat="1" ht="32.25" customHeight="1">
      <c r="A357" s="336" t="str">
        <f t="shared" si="6"/>
        <v>Mine ListM4</v>
      </c>
      <c r="B357" s="336" t="s">
        <v>3332</v>
      </c>
      <c r="C357" s="336" t="s">
        <v>2654</v>
      </c>
      <c r="D357" s="336" t="s">
        <v>2540</v>
      </c>
      <c r="E357" s="337" t="s">
        <v>2541</v>
      </c>
      <c r="F357" s="336" t="s">
        <v>2542</v>
      </c>
      <c r="G357" s="336" t="s">
        <v>3377</v>
      </c>
      <c r="H357" s="336" t="s">
        <v>2544</v>
      </c>
      <c r="I357" s="342" t="s">
        <v>2545</v>
      </c>
    </row>
    <row r="358" spans="1:9" s="339" customFormat="1" ht="27" customHeight="1">
      <c r="A358" s="336" t="str">
        <f t="shared" si="6"/>
        <v>Mine ListB2</v>
      </c>
      <c r="B358" s="336" t="s">
        <v>3332</v>
      </c>
      <c r="C358" s="336" t="s">
        <v>1882</v>
      </c>
      <c r="D358" s="342" t="s">
        <v>2690</v>
      </c>
      <c r="E358" s="336" t="s">
        <v>2691</v>
      </c>
      <c r="F358" s="336" t="s">
        <v>3378</v>
      </c>
      <c r="G358" s="336" t="s">
        <v>3379</v>
      </c>
      <c r="H358" s="336" t="s">
        <v>3380</v>
      </c>
      <c r="I358" s="342" t="s">
        <v>2695</v>
      </c>
    </row>
    <row r="359" spans="1:9" s="339" customFormat="1" ht="162" customHeight="1">
      <c r="A359" s="336" t="str">
        <f t="shared" si="6"/>
        <v>Mine ListB3</v>
      </c>
      <c r="B359" s="336" t="s">
        <v>3332</v>
      </c>
      <c r="C359" s="336" t="s">
        <v>1888</v>
      </c>
      <c r="D359" s="342" t="s">
        <v>3381</v>
      </c>
      <c r="E359" s="336" t="s">
        <v>3382</v>
      </c>
      <c r="F359" s="338" t="s">
        <v>3383</v>
      </c>
      <c r="G359" s="338" t="s">
        <v>3384</v>
      </c>
      <c r="H359" s="338" t="s">
        <v>3385</v>
      </c>
      <c r="I359" s="342" t="s">
        <v>3386</v>
      </c>
    </row>
    <row r="360" spans="1:9" s="339" customFormat="1" ht="27" customHeight="1">
      <c r="A360" s="336" t="str">
        <f t="shared" si="6"/>
        <v>Mine List</v>
      </c>
      <c r="B360" s="336" t="s">
        <v>3332</v>
      </c>
      <c r="C360" s="336"/>
      <c r="D360" s="342" t="s">
        <v>3387</v>
      </c>
      <c r="E360" s="336" t="s">
        <v>3388</v>
      </c>
      <c r="F360" s="338" t="s">
        <v>3389</v>
      </c>
      <c r="G360" s="338" t="s">
        <v>3390</v>
      </c>
      <c r="H360" s="338" t="s">
        <v>3391</v>
      </c>
      <c r="I360" s="336" t="s">
        <v>3392</v>
      </c>
    </row>
    <row r="361" spans="1:9" s="339" customFormat="1" ht="13.5" customHeight="1">
      <c r="A361" s="336" t="str">
        <f t="shared" si="6"/>
        <v>Mine ListD4</v>
      </c>
      <c r="B361" s="336" t="s">
        <v>3332</v>
      </c>
      <c r="C361" s="336" t="s">
        <v>2576</v>
      </c>
      <c r="D361" s="336" t="s">
        <v>3393</v>
      </c>
      <c r="E361" s="336" t="s">
        <v>3394</v>
      </c>
      <c r="F361" s="336" t="s">
        <v>3395</v>
      </c>
      <c r="G361" s="336" t="s">
        <v>3396</v>
      </c>
      <c r="H361" s="336" t="s">
        <v>3397</v>
      </c>
      <c r="I361" s="336" t="s">
        <v>3398</v>
      </c>
    </row>
    <row r="362" spans="1:9" s="339" customFormat="1" ht="13.5" customHeight="1">
      <c r="A362" s="336" t="str">
        <f t="shared" si="6"/>
        <v>Mine ListE4</v>
      </c>
      <c r="B362" s="336" t="s">
        <v>3332</v>
      </c>
      <c r="C362" s="336" t="s">
        <v>2582</v>
      </c>
      <c r="D362" s="336" t="s">
        <v>3399</v>
      </c>
      <c r="E362" s="336" t="s">
        <v>2591</v>
      </c>
      <c r="F362" s="336" t="s">
        <v>3400</v>
      </c>
      <c r="G362" s="336" t="s">
        <v>3401</v>
      </c>
      <c r="H362" s="336" t="s">
        <v>3402</v>
      </c>
      <c r="I362" s="336" t="s">
        <v>3403</v>
      </c>
    </row>
    <row r="364" spans="1:9" ht="81" customHeight="1">
      <c r="A364" s="121" t="s">
        <v>2540</v>
      </c>
      <c r="D364" s="121" t="s">
        <v>3404</v>
      </c>
      <c r="E364" s="232" t="s">
        <v>3405</v>
      </c>
      <c r="F364" s="233" t="s">
        <v>3406</v>
      </c>
      <c r="G364" s="121" t="s">
        <v>3407</v>
      </c>
      <c r="H364" s="137" t="s">
        <v>3408</v>
      </c>
    </row>
    <row r="365" spans="1:9">
      <c r="A365" s="121" t="s">
        <v>2540</v>
      </c>
      <c r="D365" s="121" t="s">
        <v>3409</v>
      </c>
      <c r="E365" s="232" t="s">
        <v>3410</v>
      </c>
      <c r="F365" s="233" t="s">
        <v>3411</v>
      </c>
      <c r="G365" s="122" t="s">
        <v>3412</v>
      </c>
      <c r="H365" s="268" t="s">
        <v>3413</v>
      </c>
    </row>
    <row r="366" spans="1:9">
      <c r="A366" s="121" t="s">
        <v>2540</v>
      </c>
      <c r="D366" s="121" t="s">
        <v>3414</v>
      </c>
      <c r="E366" s="232" t="s">
        <v>3415</v>
      </c>
      <c r="F366" s="233" t="s">
        <v>3416</v>
      </c>
      <c r="G366" s="122" t="s">
        <v>3417</v>
      </c>
      <c r="H366" s="268" t="s">
        <v>3418</v>
      </c>
    </row>
    <row r="367" spans="1:9" ht="67.5" customHeight="1">
      <c r="A367" s="121" t="s">
        <v>2540</v>
      </c>
      <c r="D367" s="121" t="s">
        <v>3419</v>
      </c>
      <c r="E367" s="232" t="s">
        <v>3420</v>
      </c>
      <c r="F367" s="233" t="s">
        <v>3421</v>
      </c>
      <c r="G367" s="122" t="s">
        <v>3422</v>
      </c>
      <c r="H367" s="268" t="s">
        <v>3423</v>
      </c>
    </row>
    <row r="368" spans="1:9">
      <c r="A368" s="121" t="s">
        <v>2540</v>
      </c>
      <c r="D368" s="121" t="s">
        <v>3424</v>
      </c>
      <c r="E368" s="232" t="s">
        <v>3425</v>
      </c>
      <c r="F368" s="233" t="s">
        <v>3426</v>
      </c>
      <c r="G368" s="122" t="s">
        <v>3427</v>
      </c>
      <c r="H368" s="268" t="s">
        <v>3428</v>
      </c>
    </row>
    <row r="369" spans="1:8" ht="28" customHeight="1">
      <c r="A369" s="121" t="s">
        <v>2540</v>
      </c>
      <c r="D369" s="121" t="s">
        <v>3429</v>
      </c>
      <c r="E369" s="232" t="s">
        <v>3430</v>
      </c>
      <c r="F369" s="233" t="s">
        <v>3431</v>
      </c>
      <c r="G369" s="122" t="s">
        <v>3432</v>
      </c>
      <c r="H369" s="268" t="s">
        <v>3433</v>
      </c>
    </row>
    <row r="370" spans="1:8" ht="54" customHeight="1">
      <c r="A370" s="121" t="s">
        <v>2540</v>
      </c>
      <c r="D370" s="121" t="s">
        <v>3434</v>
      </c>
      <c r="E370" s="232" t="s">
        <v>3435</v>
      </c>
      <c r="F370" s="233" t="s">
        <v>3436</v>
      </c>
      <c r="G370" s="122" t="s">
        <v>3437</v>
      </c>
      <c r="H370" s="268" t="s">
        <v>3438</v>
      </c>
    </row>
  </sheetData>
  <autoFilter ref="B1:N1" xr:uid="{00000000-0009-0000-0000-000009000000}"/>
  <pageMargins left="0.75" right="0.75" top="1" bottom="1" header="0.3" footer="0.3"/>
  <pageSetup paperSize="9" orientation="portrait"/>
  <headerFooter>
    <oddHeader>&amp;R&amp;"Calibri"&amp;1 &amp;KFF0000 L2: Internal use only#_x000D_</oddHeader>
  </headerFooter>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B250"/>
  <sheetViews>
    <sheetView workbookViewId="0">
      <selection activeCell="A2" sqref="A2"/>
    </sheetView>
  </sheetViews>
  <sheetFormatPr defaultColWidth="8.765625" defaultRowHeight="13.5"/>
  <cols>
    <col min="1" max="1" width="20.4609375" style="56" customWidth="1"/>
    <col min="2" max="2" width="57" style="56" customWidth="1"/>
    <col min="3" max="3" width="8.765625" style="56" customWidth="1"/>
    <col min="4" max="16384" width="8.765625" style="56"/>
  </cols>
  <sheetData>
    <row r="1" spans="1:2">
      <c r="A1" s="55" t="s">
        <v>3439</v>
      </c>
      <c r="B1" s="55" t="s">
        <v>3440</v>
      </c>
    </row>
    <row r="2" spans="1:2">
      <c r="A2" s="56" t="s">
        <v>3441</v>
      </c>
      <c r="B2" s="56" t="s">
        <v>3442</v>
      </c>
    </row>
    <row r="3" spans="1:2">
      <c r="A3" s="56" t="s">
        <v>3443</v>
      </c>
      <c r="B3" s="56" t="s">
        <v>3444</v>
      </c>
    </row>
    <row r="4" spans="1:2">
      <c r="A4" s="56" t="s">
        <v>3445</v>
      </c>
      <c r="B4" s="56" t="s">
        <v>3446</v>
      </c>
    </row>
    <row r="5" spans="1:2">
      <c r="A5" s="56" t="s">
        <v>3447</v>
      </c>
      <c r="B5" s="56" t="s">
        <v>3448</v>
      </c>
    </row>
    <row r="6" spans="1:2">
      <c r="A6" s="56" t="s">
        <v>3449</v>
      </c>
      <c r="B6" s="56" t="s">
        <v>3450</v>
      </c>
    </row>
    <row r="7" spans="1:2">
      <c r="A7" s="56" t="s">
        <v>3451</v>
      </c>
      <c r="B7" s="56" t="s">
        <v>3452</v>
      </c>
    </row>
    <row r="8" spans="1:2">
      <c r="A8" s="56" t="s">
        <v>3453</v>
      </c>
      <c r="B8" s="56" t="s">
        <v>3454</v>
      </c>
    </row>
    <row r="9" spans="1:2">
      <c r="A9" s="56" t="s">
        <v>3455</v>
      </c>
      <c r="B9" s="56" t="s">
        <v>3456</v>
      </c>
    </row>
    <row r="10" spans="1:2">
      <c r="A10" s="56" t="s">
        <v>3457</v>
      </c>
      <c r="B10" s="56" t="s">
        <v>3458</v>
      </c>
    </row>
    <row r="11" spans="1:2">
      <c r="A11" s="56" t="s">
        <v>3459</v>
      </c>
      <c r="B11" s="56" t="s">
        <v>3460</v>
      </c>
    </row>
    <row r="12" spans="1:2">
      <c r="A12" s="56" t="s">
        <v>3461</v>
      </c>
      <c r="B12" s="56" t="s">
        <v>996</v>
      </c>
    </row>
    <row r="13" spans="1:2">
      <c r="A13" s="56" t="s">
        <v>3462</v>
      </c>
      <c r="B13" s="56" t="s">
        <v>3463</v>
      </c>
    </row>
    <row r="14" spans="1:2">
      <c r="A14" s="56" t="s">
        <v>3464</v>
      </c>
      <c r="B14" s="56" t="s">
        <v>3465</v>
      </c>
    </row>
    <row r="15" spans="1:2">
      <c r="A15" s="56" t="s">
        <v>3466</v>
      </c>
      <c r="B15" s="56" t="s">
        <v>144</v>
      </c>
    </row>
    <row r="16" spans="1:2">
      <c r="A16" s="56" t="s">
        <v>3467</v>
      </c>
      <c r="B16" s="56" t="s">
        <v>3468</v>
      </c>
    </row>
    <row r="17" spans="1:2">
      <c r="A17" s="56" t="s">
        <v>3469</v>
      </c>
      <c r="B17" s="56" t="s">
        <v>3470</v>
      </c>
    </row>
    <row r="18" spans="1:2">
      <c r="A18" s="56" t="s">
        <v>3471</v>
      </c>
      <c r="B18" s="56" t="s">
        <v>3472</v>
      </c>
    </row>
    <row r="19" spans="1:2">
      <c r="A19" s="56" t="s">
        <v>3473</v>
      </c>
      <c r="B19" s="56" t="s">
        <v>3474</v>
      </c>
    </row>
    <row r="20" spans="1:2">
      <c r="A20" s="56" t="s">
        <v>3475</v>
      </c>
      <c r="B20" s="56" t="s">
        <v>3476</v>
      </c>
    </row>
    <row r="21" spans="1:2">
      <c r="A21" s="56" t="s">
        <v>3477</v>
      </c>
      <c r="B21" s="56" t="s">
        <v>3478</v>
      </c>
    </row>
    <row r="22" spans="1:2">
      <c r="A22" s="56" t="s">
        <v>3479</v>
      </c>
      <c r="B22" s="56" t="s">
        <v>3480</v>
      </c>
    </row>
    <row r="23" spans="1:2">
      <c r="A23" s="56" t="s">
        <v>3481</v>
      </c>
      <c r="B23" s="56" t="s">
        <v>112</v>
      </c>
    </row>
    <row r="24" spans="1:2">
      <c r="A24" s="56" t="s">
        <v>3482</v>
      </c>
      <c r="B24" s="56" t="s">
        <v>3483</v>
      </c>
    </row>
    <row r="25" spans="1:2">
      <c r="A25" s="56" t="s">
        <v>3484</v>
      </c>
      <c r="B25" s="56" t="s">
        <v>3485</v>
      </c>
    </row>
    <row r="26" spans="1:2">
      <c r="A26" s="56" t="s">
        <v>3486</v>
      </c>
      <c r="B26" s="56" t="s">
        <v>3487</v>
      </c>
    </row>
    <row r="27" spans="1:2">
      <c r="A27" s="56" t="s">
        <v>3488</v>
      </c>
      <c r="B27" s="56" t="s">
        <v>3489</v>
      </c>
    </row>
    <row r="28" spans="1:2">
      <c r="A28" s="56" t="s">
        <v>3490</v>
      </c>
      <c r="B28" s="56" t="s">
        <v>3491</v>
      </c>
    </row>
    <row r="29" spans="1:2">
      <c r="A29" s="56" t="s">
        <v>3492</v>
      </c>
      <c r="B29" s="56" t="s">
        <v>3493</v>
      </c>
    </row>
    <row r="30" spans="1:2">
      <c r="A30" s="56" t="s">
        <v>3494</v>
      </c>
      <c r="B30" s="56" t="s">
        <v>3495</v>
      </c>
    </row>
    <row r="31" spans="1:2">
      <c r="A31" s="56" t="s">
        <v>3496</v>
      </c>
      <c r="B31" s="56" t="s">
        <v>3497</v>
      </c>
    </row>
    <row r="32" spans="1:2">
      <c r="A32" s="56" t="s">
        <v>3498</v>
      </c>
      <c r="B32" s="56" t="s">
        <v>3499</v>
      </c>
    </row>
    <row r="33" spans="1:2">
      <c r="A33" s="56" t="s">
        <v>3500</v>
      </c>
      <c r="B33" s="56" t="s">
        <v>440</v>
      </c>
    </row>
    <row r="34" spans="1:2">
      <c r="A34" s="56" t="s">
        <v>3501</v>
      </c>
      <c r="B34" s="56" t="s">
        <v>3502</v>
      </c>
    </row>
    <row r="35" spans="1:2">
      <c r="A35" s="56" t="s">
        <v>3503</v>
      </c>
      <c r="B35" s="56" t="s">
        <v>3504</v>
      </c>
    </row>
    <row r="36" spans="1:2">
      <c r="A36" s="56" t="s">
        <v>3505</v>
      </c>
      <c r="B36" s="56" t="s">
        <v>183</v>
      </c>
    </row>
    <row r="37" spans="1:2">
      <c r="A37" s="56" t="s">
        <v>3506</v>
      </c>
      <c r="B37" s="56" t="s">
        <v>3507</v>
      </c>
    </row>
    <row r="38" spans="1:2">
      <c r="A38" s="56" t="s">
        <v>3508</v>
      </c>
      <c r="B38" s="56" t="s">
        <v>3509</v>
      </c>
    </row>
    <row r="39" spans="1:2">
      <c r="A39" s="56" t="s">
        <v>3510</v>
      </c>
      <c r="B39" s="56" t="s">
        <v>3511</v>
      </c>
    </row>
    <row r="40" spans="1:2">
      <c r="A40" s="56" t="s">
        <v>3512</v>
      </c>
      <c r="B40" s="56" t="s">
        <v>3513</v>
      </c>
    </row>
    <row r="41" spans="1:2">
      <c r="A41" s="56" t="s">
        <v>3514</v>
      </c>
      <c r="B41" s="56" t="s">
        <v>3515</v>
      </c>
    </row>
    <row r="42" spans="1:2">
      <c r="A42" s="56" t="s">
        <v>3516</v>
      </c>
      <c r="B42" s="56" t="s">
        <v>116</v>
      </c>
    </row>
    <row r="43" spans="1:2">
      <c r="A43" s="56" t="s">
        <v>3517</v>
      </c>
      <c r="B43" s="56" t="s">
        <v>3518</v>
      </c>
    </row>
    <row r="44" spans="1:2">
      <c r="A44" s="56" t="s">
        <v>3519</v>
      </c>
      <c r="B44" s="56" t="s">
        <v>3520</v>
      </c>
    </row>
    <row r="45" spans="1:2">
      <c r="A45" s="56" t="s">
        <v>3521</v>
      </c>
      <c r="B45" s="56" t="s">
        <v>3522</v>
      </c>
    </row>
    <row r="46" spans="1:2">
      <c r="A46" s="56" t="s">
        <v>3523</v>
      </c>
      <c r="B46" s="56" t="s">
        <v>158</v>
      </c>
    </row>
    <row r="47" spans="1:2">
      <c r="A47" s="56" t="s">
        <v>3524</v>
      </c>
      <c r="B47" s="56" t="s">
        <v>103</v>
      </c>
    </row>
    <row r="48" spans="1:2">
      <c r="A48" s="56" t="s">
        <v>3525</v>
      </c>
      <c r="B48" s="56" t="s">
        <v>3526</v>
      </c>
    </row>
    <row r="49" spans="1:2">
      <c r="A49" s="56" t="s">
        <v>3527</v>
      </c>
      <c r="B49" s="56" t="s">
        <v>3528</v>
      </c>
    </row>
    <row r="50" spans="1:2">
      <c r="A50" s="56" t="s">
        <v>3529</v>
      </c>
      <c r="B50" s="56" t="s">
        <v>3530</v>
      </c>
    </row>
    <row r="51" spans="1:2">
      <c r="A51" s="56" t="s">
        <v>3531</v>
      </c>
      <c r="B51" s="56" t="s">
        <v>3532</v>
      </c>
    </row>
    <row r="52" spans="1:2">
      <c r="A52" s="56" t="s">
        <v>3533</v>
      </c>
      <c r="B52" s="56" t="s">
        <v>3534</v>
      </c>
    </row>
    <row r="53" spans="1:2">
      <c r="A53" s="56" t="s">
        <v>3535</v>
      </c>
      <c r="B53" s="56" t="s">
        <v>119</v>
      </c>
    </row>
    <row r="54" spans="1:2">
      <c r="A54" s="56" t="s">
        <v>3536</v>
      </c>
      <c r="B54" s="56" t="s">
        <v>3537</v>
      </c>
    </row>
    <row r="55" spans="1:2">
      <c r="A55" s="56" t="s">
        <v>3538</v>
      </c>
      <c r="B55" s="56" t="s">
        <v>3539</v>
      </c>
    </row>
    <row r="56" spans="1:2">
      <c r="A56" s="56" t="s">
        <v>3540</v>
      </c>
      <c r="B56" s="56" t="s">
        <v>3541</v>
      </c>
    </row>
    <row r="57" spans="1:2">
      <c r="A57" s="56" t="s">
        <v>3542</v>
      </c>
      <c r="B57" s="56" t="s">
        <v>3543</v>
      </c>
    </row>
    <row r="58" spans="1:2">
      <c r="A58" s="56" t="s">
        <v>3544</v>
      </c>
      <c r="B58" s="56" t="s">
        <v>3545</v>
      </c>
    </row>
    <row r="59" spans="1:2">
      <c r="A59" s="56" t="s">
        <v>3546</v>
      </c>
      <c r="B59" s="56" t="s">
        <v>3547</v>
      </c>
    </row>
    <row r="60" spans="1:2">
      <c r="A60" s="56" t="s">
        <v>3548</v>
      </c>
      <c r="B60" s="56" t="s">
        <v>3549</v>
      </c>
    </row>
    <row r="61" spans="1:2">
      <c r="A61" s="56" t="s">
        <v>3550</v>
      </c>
      <c r="B61" s="56" t="s">
        <v>3551</v>
      </c>
    </row>
    <row r="62" spans="1:2">
      <c r="A62" s="56" t="s">
        <v>3552</v>
      </c>
      <c r="B62" s="56" t="s">
        <v>3553</v>
      </c>
    </row>
    <row r="63" spans="1:2">
      <c r="A63" s="56" t="s">
        <v>3554</v>
      </c>
      <c r="B63" s="56" t="s">
        <v>3555</v>
      </c>
    </row>
    <row r="64" spans="1:2">
      <c r="A64" s="56" t="s">
        <v>3556</v>
      </c>
      <c r="B64" s="56" t="s">
        <v>3557</v>
      </c>
    </row>
    <row r="65" spans="1:2">
      <c r="A65" s="56" t="s">
        <v>3558</v>
      </c>
      <c r="B65" s="56" t="s">
        <v>3559</v>
      </c>
    </row>
    <row r="66" spans="1:2">
      <c r="A66" s="56" t="s">
        <v>3560</v>
      </c>
      <c r="B66" s="56" t="s">
        <v>3561</v>
      </c>
    </row>
    <row r="67" spans="1:2">
      <c r="A67" s="56" t="s">
        <v>3562</v>
      </c>
      <c r="B67" s="56" t="s">
        <v>3563</v>
      </c>
    </row>
    <row r="68" spans="1:2">
      <c r="A68" s="56" t="s">
        <v>3564</v>
      </c>
      <c r="B68" s="56" t="s">
        <v>3565</v>
      </c>
    </row>
    <row r="69" spans="1:2">
      <c r="A69" s="56" t="s">
        <v>3566</v>
      </c>
      <c r="B69" s="56" t="s">
        <v>3567</v>
      </c>
    </row>
    <row r="70" spans="1:2">
      <c r="A70" s="56" t="s">
        <v>3568</v>
      </c>
      <c r="B70" s="56" t="s">
        <v>3569</v>
      </c>
    </row>
    <row r="71" spans="1:2">
      <c r="A71" s="56" t="s">
        <v>3570</v>
      </c>
      <c r="B71" s="56" t="s">
        <v>3571</v>
      </c>
    </row>
    <row r="72" spans="1:2">
      <c r="A72" s="56" t="s">
        <v>3572</v>
      </c>
      <c r="B72" s="56" t="s">
        <v>3573</v>
      </c>
    </row>
    <row r="73" spans="1:2">
      <c r="A73" s="56" t="s">
        <v>3574</v>
      </c>
      <c r="B73" s="56" t="s">
        <v>3575</v>
      </c>
    </row>
    <row r="74" spans="1:2">
      <c r="A74" s="56" t="s">
        <v>3576</v>
      </c>
      <c r="B74" s="56" t="s">
        <v>3577</v>
      </c>
    </row>
    <row r="75" spans="1:2">
      <c r="A75" s="56" t="s">
        <v>3578</v>
      </c>
      <c r="B75" s="56" t="s">
        <v>3579</v>
      </c>
    </row>
    <row r="76" spans="1:2">
      <c r="A76" s="56" t="s">
        <v>3580</v>
      </c>
      <c r="B76" s="56" t="s">
        <v>3581</v>
      </c>
    </row>
    <row r="77" spans="1:2">
      <c r="A77" s="56" t="s">
        <v>3582</v>
      </c>
      <c r="B77" s="56" t="s">
        <v>110</v>
      </c>
    </row>
    <row r="78" spans="1:2">
      <c r="A78" s="56" t="s">
        <v>3583</v>
      </c>
      <c r="B78" s="56" t="s">
        <v>3584</v>
      </c>
    </row>
    <row r="79" spans="1:2">
      <c r="A79" s="56" t="s">
        <v>3585</v>
      </c>
      <c r="B79" s="56" t="s">
        <v>3586</v>
      </c>
    </row>
    <row r="80" spans="1:2">
      <c r="A80" s="56" t="s">
        <v>3587</v>
      </c>
      <c r="B80" s="56" t="s">
        <v>3588</v>
      </c>
    </row>
    <row r="81" spans="1:2">
      <c r="A81" s="56" t="s">
        <v>3589</v>
      </c>
      <c r="B81" s="56" t="s">
        <v>3590</v>
      </c>
    </row>
    <row r="82" spans="1:2">
      <c r="A82" s="56" t="s">
        <v>3591</v>
      </c>
      <c r="B82" s="56" t="s">
        <v>3592</v>
      </c>
    </row>
    <row r="83" spans="1:2">
      <c r="A83" s="56" t="s">
        <v>3593</v>
      </c>
      <c r="B83" s="56" t="s">
        <v>3594</v>
      </c>
    </row>
    <row r="84" spans="1:2">
      <c r="A84" s="56" t="s">
        <v>3595</v>
      </c>
      <c r="B84" s="56" t="s">
        <v>3596</v>
      </c>
    </row>
    <row r="85" spans="1:2">
      <c r="A85" s="56" t="s">
        <v>3597</v>
      </c>
      <c r="B85" s="56" t="s">
        <v>204</v>
      </c>
    </row>
    <row r="86" spans="1:2">
      <c r="A86" s="56" t="s">
        <v>3598</v>
      </c>
      <c r="B86" s="56" t="s">
        <v>3599</v>
      </c>
    </row>
    <row r="87" spans="1:2">
      <c r="A87" s="56" t="s">
        <v>3600</v>
      </c>
      <c r="B87" s="56" t="s">
        <v>3601</v>
      </c>
    </row>
    <row r="88" spans="1:2">
      <c r="A88" s="56" t="s">
        <v>3602</v>
      </c>
      <c r="B88" s="56" t="s">
        <v>3603</v>
      </c>
    </row>
    <row r="89" spans="1:2">
      <c r="A89" s="56" t="s">
        <v>3604</v>
      </c>
      <c r="B89" s="56" t="s">
        <v>3605</v>
      </c>
    </row>
    <row r="90" spans="1:2">
      <c r="A90" s="56" t="s">
        <v>3606</v>
      </c>
      <c r="B90" s="56" t="s">
        <v>3607</v>
      </c>
    </row>
    <row r="91" spans="1:2">
      <c r="A91" s="56" t="s">
        <v>3608</v>
      </c>
      <c r="B91" s="56" t="s">
        <v>3609</v>
      </c>
    </row>
    <row r="92" spans="1:2">
      <c r="A92" s="56" t="s">
        <v>3610</v>
      </c>
      <c r="B92" s="56" t="s">
        <v>3611</v>
      </c>
    </row>
    <row r="93" spans="1:2">
      <c r="A93" s="56" t="s">
        <v>3612</v>
      </c>
      <c r="B93" s="56" t="s">
        <v>3613</v>
      </c>
    </row>
    <row r="94" spans="1:2">
      <c r="A94" s="56" t="s">
        <v>3614</v>
      </c>
      <c r="B94" s="56" t="s">
        <v>3615</v>
      </c>
    </row>
    <row r="95" spans="1:2">
      <c r="A95" s="56" t="s">
        <v>3616</v>
      </c>
      <c r="B95" s="56" t="s">
        <v>3617</v>
      </c>
    </row>
    <row r="96" spans="1:2">
      <c r="A96" s="56" t="s">
        <v>3618</v>
      </c>
      <c r="B96" s="56" t="s">
        <v>3619</v>
      </c>
    </row>
    <row r="97" spans="1:2">
      <c r="A97" s="56" t="s">
        <v>3620</v>
      </c>
      <c r="B97" s="56" t="s">
        <v>3621</v>
      </c>
    </row>
    <row r="98" spans="1:2">
      <c r="A98" s="56" t="s">
        <v>3622</v>
      </c>
      <c r="B98" s="56" t="s">
        <v>3623</v>
      </c>
    </row>
    <row r="99" spans="1:2">
      <c r="A99" s="56" t="s">
        <v>3624</v>
      </c>
      <c r="B99" s="56" t="s">
        <v>3625</v>
      </c>
    </row>
    <row r="100" spans="1:2">
      <c r="A100" s="56" t="s">
        <v>3626</v>
      </c>
      <c r="B100" s="56" t="s">
        <v>3627</v>
      </c>
    </row>
    <row r="101" spans="1:2">
      <c r="A101" s="56" t="s">
        <v>3628</v>
      </c>
      <c r="B101" s="56" t="s">
        <v>3629</v>
      </c>
    </row>
    <row r="102" spans="1:2">
      <c r="A102" s="56" t="s">
        <v>3630</v>
      </c>
      <c r="B102" s="56" t="s">
        <v>3631</v>
      </c>
    </row>
    <row r="103" spans="1:2">
      <c r="A103" s="56" t="s">
        <v>3632</v>
      </c>
      <c r="B103" s="56" t="s">
        <v>3633</v>
      </c>
    </row>
    <row r="104" spans="1:2">
      <c r="A104" s="56" t="s">
        <v>3634</v>
      </c>
      <c r="B104" s="56" t="s">
        <v>3635</v>
      </c>
    </row>
    <row r="105" spans="1:2">
      <c r="A105" s="56" t="s">
        <v>3636</v>
      </c>
      <c r="B105" s="56" t="s">
        <v>291</v>
      </c>
    </row>
    <row r="106" spans="1:2">
      <c r="A106" s="56" t="s">
        <v>3637</v>
      </c>
      <c r="B106" s="56" t="s">
        <v>248</v>
      </c>
    </row>
    <row r="107" spans="1:2">
      <c r="A107" s="56" t="s">
        <v>3638</v>
      </c>
      <c r="B107" s="56" t="s">
        <v>3639</v>
      </c>
    </row>
    <row r="108" spans="1:2">
      <c r="A108" s="56" t="s">
        <v>3640</v>
      </c>
      <c r="B108" s="56" t="s">
        <v>3641</v>
      </c>
    </row>
    <row r="109" spans="1:2">
      <c r="A109" s="56" t="s">
        <v>3642</v>
      </c>
      <c r="B109" s="56" t="s">
        <v>3643</v>
      </c>
    </row>
    <row r="110" spans="1:2">
      <c r="A110" s="56" t="s">
        <v>3644</v>
      </c>
      <c r="B110" s="56" t="s">
        <v>3645</v>
      </c>
    </row>
    <row r="111" spans="1:2">
      <c r="A111" s="56" t="s">
        <v>3646</v>
      </c>
      <c r="B111" s="56" t="s">
        <v>3647</v>
      </c>
    </row>
    <row r="112" spans="1:2">
      <c r="A112" s="56" t="s">
        <v>3648</v>
      </c>
      <c r="B112" s="56" t="s">
        <v>3649</v>
      </c>
    </row>
    <row r="113" spans="1:2">
      <c r="A113" s="56" t="s">
        <v>3650</v>
      </c>
      <c r="B113" s="56" t="s">
        <v>3651</v>
      </c>
    </row>
    <row r="114" spans="1:2">
      <c r="A114" s="56" t="s">
        <v>3652</v>
      </c>
      <c r="B114" s="56" t="s">
        <v>124</v>
      </c>
    </row>
    <row r="115" spans="1:2">
      <c r="A115" s="56" t="s">
        <v>3653</v>
      </c>
      <c r="B115" s="56" t="s">
        <v>3654</v>
      </c>
    </row>
    <row r="116" spans="1:2">
      <c r="A116" s="56" t="s">
        <v>3655</v>
      </c>
      <c r="B116" s="56" t="s">
        <v>3656</v>
      </c>
    </row>
    <row r="117" spans="1:2">
      <c r="A117" s="56" t="s">
        <v>3657</v>
      </c>
      <c r="B117" s="56" t="s">
        <v>821</v>
      </c>
    </row>
    <row r="118" spans="1:2">
      <c r="A118" s="56" t="s">
        <v>3658</v>
      </c>
      <c r="B118" s="56" t="s">
        <v>3659</v>
      </c>
    </row>
    <row r="119" spans="1:2">
      <c r="A119" s="56" t="s">
        <v>3660</v>
      </c>
      <c r="B119" s="56" t="s">
        <v>3661</v>
      </c>
    </row>
    <row r="120" spans="1:2">
      <c r="A120" s="56" t="s">
        <v>3662</v>
      </c>
      <c r="B120" s="56" t="s">
        <v>3663</v>
      </c>
    </row>
    <row r="121" spans="1:2">
      <c r="A121" s="56" t="s">
        <v>3664</v>
      </c>
      <c r="B121" s="56" t="s">
        <v>133</v>
      </c>
    </row>
    <row r="122" spans="1:2">
      <c r="A122" s="56" t="s">
        <v>3665</v>
      </c>
      <c r="B122" s="56" t="s">
        <v>3666</v>
      </c>
    </row>
    <row r="123" spans="1:2">
      <c r="A123" s="56" t="s">
        <v>3667</v>
      </c>
      <c r="B123" s="56" t="s">
        <v>3668</v>
      </c>
    </row>
    <row r="124" spans="1:2">
      <c r="A124" s="56" t="s">
        <v>3669</v>
      </c>
      <c r="B124" s="56" t="s">
        <v>380</v>
      </c>
    </row>
    <row r="125" spans="1:2">
      <c r="A125" s="56" t="s">
        <v>3670</v>
      </c>
      <c r="B125" s="56" t="s">
        <v>3671</v>
      </c>
    </row>
    <row r="126" spans="1:2">
      <c r="A126" s="56" t="s">
        <v>3672</v>
      </c>
      <c r="B126" s="56" t="s">
        <v>3673</v>
      </c>
    </row>
    <row r="127" spans="1:2">
      <c r="A127" s="56" t="s">
        <v>3674</v>
      </c>
      <c r="B127" s="56" t="s">
        <v>3675</v>
      </c>
    </row>
    <row r="128" spans="1:2">
      <c r="A128" s="56" t="s">
        <v>3676</v>
      </c>
      <c r="B128" s="56" t="s">
        <v>3677</v>
      </c>
    </row>
    <row r="129" spans="1:2">
      <c r="A129" s="56" t="s">
        <v>3678</v>
      </c>
      <c r="B129" s="56" t="s">
        <v>3679</v>
      </c>
    </row>
    <row r="130" spans="1:2">
      <c r="A130" s="56" t="s">
        <v>3680</v>
      </c>
      <c r="B130" s="56" t="s">
        <v>3681</v>
      </c>
    </row>
    <row r="131" spans="1:2">
      <c r="A131" s="56" t="s">
        <v>3682</v>
      </c>
      <c r="B131" s="56" t="s">
        <v>3683</v>
      </c>
    </row>
    <row r="132" spans="1:2">
      <c r="A132" s="56" t="s">
        <v>3684</v>
      </c>
      <c r="B132" s="56" t="s">
        <v>3685</v>
      </c>
    </row>
    <row r="133" spans="1:2">
      <c r="A133" s="56" t="s">
        <v>3686</v>
      </c>
      <c r="B133" s="56" t="s">
        <v>3687</v>
      </c>
    </row>
    <row r="134" spans="1:2">
      <c r="A134" s="56" t="s">
        <v>3688</v>
      </c>
      <c r="B134" s="56" t="s">
        <v>114</v>
      </c>
    </row>
    <row r="135" spans="1:2">
      <c r="A135" s="56" t="s">
        <v>3689</v>
      </c>
      <c r="B135" s="56" t="s">
        <v>3690</v>
      </c>
    </row>
    <row r="136" spans="1:2">
      <c r="A136" s="56" t="s">
        <v>3691</v>
      </c>
      <c r="B136" s="56" t="s">
        <v>3692</v>
      </c>
    </row>
    <row r="137" spans="1:2">
      <c r="A137" s="56" t="s">
        <v>3693</v>
      </c>
      <c r="B137" s="56" t="s">
        <v>3694</v>
      </c>
    </row>
    <row r="138" spans="1:2">
      <c r="A138" s="56" t="s">
        <v>3695</v>
      </c>
      <c r="B138" s="56" t="s">
        <v>3696</v>
      </c>
    </row>
    <row r="139" spans="1:2">
      <c r="A139" s="56" t="s">
        <v>3697</v>
      </c>
      <c r="B139" s="56" t="s">
        <v>3698</v>
      </c>
    </row>
    <row r="140" spans="1:2">
      <c r="A140" s="56" t="s">
        <v>3699</v>
      </c>
      <c r="B140" s="56" t="s">
        <v>3700</v>
      </c>
    </row>
    <row r="141" spans="1:2">
      <c r="A141" s="56" t="s">
        <v>3701</v>
      </c>
      <c r="B141" s="56" t="s">
        <v>3702</v>
      </c>
    </row>
    <row r="142" spans="1:2">
      <c r="A142" s="56" t="s">
        <v>3703</v>
      </c>
      <c r="B142" s="56" t="s">
        <v>3704</v>
      </c>
    </row>
    <row r="143" spans="1:2">
      <c r="A143" s="56" t="s">
        <v>3705</v>
      </c>
      <c r="B143" s="56" t="s">
        <v>3706</v>
      </c>
    </row>
    <row r="144" spans="1:2">
      <c r="A144" s="56" t="s">
        <v>3707</v>
      </c>
      <c r="B144" s="56" t="s">
        <v>3708</v>
      </c>
    </row>
    <row r="145" spans="1:2">
      <c r="A145" s="56" t="s">
        <v>3709</v>
      </c>
      <c r="B145" s="56" t="s">
        <v>208</v>
      </c>
    </row>
    <row r="146" spans="1:2">
      <c r="A146" s="56" t="s">
        <v>3710</v>
      </c>
      <c r="B146" s="56" t="s">
        <v>3711</v>
      </c>
    </row>
    <row r="147" spans="1:2">
      <c r="A147" s="56" t="s">
        <v>3712</v>
      </c>
      <c r="B147" s="56" t="s">
        <v>3713</v>
      </c>
    </row>
    <row r="148" spans="1:2">
      <c r="A148" s="56" t="s">
        <v>3714</v>
      </c>
      <c r="B148" s="56" t="s">
        <v>3715</v>
      </c>
    </row>
    <row r="149" spans="1:2">
      <c r="A149" s="56" t="s">
        <v>3716</v>
      </c>
      <c r="B149" s="56" t="s">
        <v>3717</v>
      </c>
    </row>
    <row r="150" spans="1:2">
      <c r="A150" s="56" t="s">
        <v>3718</v>
      </c>
      <c r="B150" s="56" t="s">
        <v>3719</v>
      </c>
    </row>
    <row r="151" spans="1:2">
      <c r="A151" s="56" t="s">
        <v>3720</v>
      </c>
      <c r="B151" s="56" t="s">
        <v>3721</v>
      </c>
    </row>
    <row r="152" spans="1:2">
      <c r="A152" s="56" t="s">
        <v>3722</v>
      </c>
      <c r="B152" s="56" t="s">
        <v>127</v>
      </c>
    </row>
    <row r="153" spans="1:2">
      <c r="A153" s="56" t="s">
        <v>3723</v>
      </c>
      <c r="B153" s="56" t="s">
        <v>3724</v>
      </c>
    </row>
    <row r="154" spans="1:2">
      <c r="A154" s="56" t="s">
        <v>3725</v>
      </c>
      <c r="B154" s="56" t="s">
        <v>3726</v>
      </c>
    </row>
    <row r="155" spans="1:2">
      <c r="A155" s="56" t="s">
        <v>3727</v>
      </c>
      <c r="B155" s="56" t="s">
        <v>3728</v>
      </c>
    </row>
    <row r="156" spans="1:2">
      <c r="A156" s="56" t="s">
        <v>3729</v>
      </c>
      <c r="B156" s="56" t="s">
        <v>3730</v>
      </c>
    </row>
    <row r="157" spans="1:2">
      <c r="A157" s="56" t="s">
        <v>3731</v>
      </c>
      <c r="B157" s="56" t="s">
        <v>3732</v>
      </c>
    </row>
    <row r="158" spans="1:2">
      <c r="A158" s="56" t="s">
        <v>3733</v>
      </c>
      <c r="B158" s="56" t="s">
        <v>3734</v>
      </c>
    </row>
    <row r="159" spans="1:2">
      <c r="A159" s="56" t="s">
        <v>3735</v>
      </c>
      <c r="B159" s="56" t="s">
        <v>567</v>
      </c>
    </row>
    <row r="160" spans="1:2">
      <c r="A160" s="56" t="s">
        <v>3736</v>
      </c>
      <c r="B160" s="56" t="s">
        <v>3737</v>
      </c>
    </row>
    <row r="161" spans="1:2">
      <c r="A161" s="56" t="s">
        <v>3738</v>
      </c>
      <c r="B161" s="56" t="s">
        <v>3739</v>
      </c>
    </row>
    <row r="162" spans="1:2">
      <c r="A162" s="56" t="s">
        <v>3740</v>
      </c>
      <c r="B162" s="56" t="s">
        <v>3741</v>
      </c>
    </row>
    <row r="163" spans="1:2">
      <c r="A163" s="56" t="s">
        <v>3742</v>
      </c>
      <c r="B163" s="56" t="s">
        <v>3743</v>
      </c>
    </row>
    <row r="164" spans="1:2">
      <c r="A164" s="56" t="s">
        <v>3744</v>
      </c>
      <c r="B164" s="56" t="s">
        <v>3745</v>
      </c>
    </row>
    <row r="165" spans="1:2">
      <c r="A165" s="56" t="s">
        <v>3746</v>
      </c>
      <c r="B165" s="56" t="s">
        <v>3747</v>
      </c>
    </row>
    <row r="166" spans="1:2">
      <c r="A166" s="56" t="s">
        <v>3748</v>
      </c>
      <c r="B166" s="56" t="s">
        <v>3749</v>
      </c>
    </row>
    <row r="167" spans="1:2">
      <c r="A167" s="56" t="s">
        <v>3750</v>
      </c>
      <c r="B167" s="56" t="s">
        <v>3751</v>
      </c>
    </row>
    <row r="168" spans="1:2">
      <c r="A168" s="56" t="s">
        <v>3752</v>
      </c>
      <c r="B168" s="56" t="s">
        <v>141</v>
      </c>
    </row>
    <row r="169" spans="1:2">
      <c r="A169" s="56" t="s">
        <v>3753</v>
      </c>
      <c r="B169" s="56" t="s">
        <v>3754</v>
      </c>
    </row>
    <row r="170" spans="1:2">
      <c r="A170" s="56" t="s">
        <v>3755</v>
      </c>
      <c r="B170" s="56" t="s">
        <v>3756</v>
      </c>
    </row>
    <row r="171" spans="1:2">
      <c r="A171" s="56" t="s">
        <v>3757</v>
      </c>
      <c r="B171" s="56" t="s">
        <v>3758</v>
      </c>
    </row>
    <row r="172" spans="1:2">
      <c r="A172" s="56" t="s">
        <v>3759</v>
      </c>
      <c r="B172" s="56" t="s">
        <v>3760</v>
      </c>
    </row>
    <row r="173" spans="1:2">
      <c r="A173" s="56" t="s">
        <v>3761</v>
      </c>
      <c r="B173" s="56" t="s">
        <v>3762</v>
      </c>
    </row>
    <row r="174" spans="1:2">
      <c r="A174" s="56" t="s">
        <v>3763</v>
      </c>
      <c r="B174" s="56" t="s">
        <v>3764</v>
      </c>
    </row>
    <row r="175" spans="1:2">
      <c r="A175" s="56" t="s">
        <v>3765</v>
      </c>
      <c r="B175" s="56" t="s">
        <v>3766</v>
      </c>
    </row>
    <row r="176" spans="1:2">
      <c r="A176" s="56" t="s">
        <v>3767</v>
      </c>
      <c r="B176" s="56" t="s">
        <v>211</v>
      </c>
    </row>
    <row r="177" spans="1:2">
      <c r="A177" s="56" t="s">
        <v>3768</v>
      </c>
      <c r="B177" s="56" t="s">
        <v>213</v>
      </c>
    </row>
    <row r="178" spans="1:2">
      <c r="A178" s="56" t="s">
        <v>3769</v>
      </c>
      <c r="B178" s="56" t="s">
        <v>3770</v>
      </c>
    </row>
    <row r="179" spans="1:2">
      <c r="A179" s="56" t="s">
        <v>3771</v>
      </c>
      <c r="B179" s="56" t="s">
        <v>235</v>
      </c>
    </row>
    <row r="180" spans="1:2">
      <c r="A180" s="56" t="s">
        <v>3772</v>
      </c>
      <c r="B180" s="56" t="s">
        <v>3773</v>
      </c>
    </row>
    <row r="181" spans="1:2">
      <c r="A181" s="56" t="s">
        <v>3774</v>
      </c>
      <c r="B181" s="56" t="s">
        <v>3775</v>
      </c>
    </row>
    <row r="182" spans="1:2">
      <c r="A182" s="56" t="s">
        <v>3776</v>
      </c>
      <c r="B182" s="56" t="s">
        <v>3777</v>
      </c>
    </row>
    <row r="183" spans="1:2">
      <c r="A183" s="56" t="s">
        <v>3778</v>
      </c>
      <c r="B183" s="56" t="s">
        <v>3779</v>
      </c>
    </row>
    <row r="184" spans="1:2">
      <c r="A184" s="56" t="s">
        <v>3780</v>
      </c>
      <c r="B184" s="56" t="s">
        <v>3781</v>
      </c>
    </row>
    <row r="185" spans="1:2">
      <c r="A185" s="56" t="s">
        <v>3782</v>
      </c>
      <c r="B185" s="56" t="s">
        <v>467</v>
      </c>
    </row>
    <row r="186" spans="1:2">
      <c r="A186" s="56" t="s">
        <v>3783</v>
      </c>
      <c r="B186" s="56" t="s">
        <v>3784</v>
      </c>
    </row>
    <row r="187" spans="1:2">
      <c r="A187" s="56" t="s">
        <v>3785</v>
      </c>
      <c r="B187" s="56" t="s">
        <v>3786</v>
      </c>
    </row>
    <row r="188" spans="1:2">
      <c r="A188" s="56" t="s">
        <v>3787</v>
      </c>
      <c r="B188" s="56" t="s">
        <v>3788</v>
      </c>
    </row>
    <row r="189" spans="1:2">
      <c r="A189" s="56" t="s">
        <v>3789</v>
      </c>
      <c r="B189" s="56" t="s">
        <v>3790</v>
      </c>
    </row>
    <row r="190" spans="1:2">
      <c r="A190" s="56" t="s">
        <v>3791</v>
      </c>
      <c r="B190" s="56" t="s">
        <v>3792</v>
      </c>
    </row>
    <row r="191" spans="1:2">
      <c r="A191" s="56" t="s">
        <v>3793</v>
      </c>
      <c r="B191" s="56" t="s">
        <v>3794</v>
      </c>
    </row>
    <row r="192" spans="1:2">
      <c r="A192" s="56" t="s">
        <v>3795</v>
      </c>
      <c r="B192" s="56" t="s">
        <v>3796</v>
      </c>
    </row>
    <row r="193" spans="1:2">
      <c r="A193" s="56" t="s">
        <v>3797</v>
      </c>
      <c r="B193" s="56" t="s">
        <v>3798</v>
      </c>
    </row>
    <row r="194" spans="1:2">
      <c r="A194" s="56" t="s">
        <v>3799</v>
      </c>
      <c r="B194" s="56" t="s">
        <v>3800</v>
      </c>
    </row>
    <row r="195" spans="1:2">
      <c r="A195" s="56" t="s">
        <v>3801</v>
      </c>
      <c r="B195" s="56" t="s">
        <v>3802</v>
      </c>
    </row>
    <row r="196" spans="1:2">
      <c r="A196" s="56" t="s">
        <v>3803</v>
      </c>
      <c r="B196" s="56" t="s">
        <v>3804</v>
      </c>
    </row>
    <row r="197" spans="1:2">
      <c r="A197" s="56" t="s">
        <v>3805</v>
      </c>
      <c r="B197" s="56" t="s">
        <v>3806</v>
      </c>
    </row>
    <row r="198" spans="1:2">
      <c r="A198" s="56" t="s">
        <v>3807</v>
      </c>
      <c r="B198" s="56" t="s">
        <v>3808</v>
      </c>
    </row>
    <row r="199" spans="1:2">
      <c r="A199" s="56" t="s">
        <v>3809</v>
      </c>
      <c r="B199" s="56" t="s">
        <v>3810</v>
      </c>
    </row>
    <row r="200" spans="1:2">
      <c r="A200" s="56" t="s">
        <v>3811</v>
      </c>
      <c r="B200" s="56" t="s">
        <v>3812</v>
      </c>
    </row>
    <row r="201" spans="1:2">
      <c r="A201" s="56" t="s">
        <v>3813</v>
      </c>
      <c r="B201" s="56" t="s">
        <v>3814</v>
      </c>
    </row>
    <row r="202" spans="1:2">
      <c r="A202" s="56" t="s">
        <v>3815</v>
      </c>
      <c r="B202" s="56" t="s">
        <v>3816</v>
      </c>
    </row>
    <row r="203" spans="1:2">
      <c r="A203" s="56" t="s">
        <v>3817</v>
      </c>
      <c r="B203" s="56" t="s">
        <v>3818</v>
      </c>
    </row>
    <row r="204" spans="1:2">
      <c r="A204" s="56" t="s">
        <v>3819</v>
      </c>
      <c r="B204" s="56" t="s">
        <v>3820</v>
      </c>
    </row>
    <row r="205" spans="1:2">
      <c r="A205" s="56" t="s">
        <v>3821</v>
      </c>
      <c r="B205" s="56" t="s">
        <v>3822</v>
      </c>
    </row>
    <row r="206" spans="1:2">
      <c r="A206" s="56" t="s">
        <v>3823</v>
      </c>
      <c r="B206" s="56" t="s">
        <v>3824</v>
      </c>
    </row>
    <row r="207" spans="1:2">
      <c r="A207" s="56" t="s">
        <v>3825</v>
      </c>
      <c r="B207" s="56" t="s">
        <v>3826</v>
      </c>
    </row>
    <row r="208" spans="1:2">
      <c r="A208" s="56" t="s">
        <v>3827</v>
      </c>
      <c r="B208" s="56" t="s">
        <v>244</v>
      </c>
    </row>
    <row r="209" spans="1:2">
      <c r="A209" s="56" t="s">
        <v>3828</v>
      </c>
      <c r="B209" s="56" t="s">
        <v>3829</v>
      </c>
    </row>
    <row r="210" spans="1:2">
      <c r="A210" s="56" t="s">
        <v>3830</v>
      </c>
      <c r="B210" s="56" t="s">
        <v>3831</v>
      </c>
    </row>
    <row r="211" spans="1:2">
      <c r="A211" s="56" t="s">
        <v>3832</v>
      </c>
      <c r="B211" s="56" t="s">
        <v>215</v>
      </c>
    </row>
    <row r="212" spans="1:2">
      <c r="A212" s="56" t="s">
        <v>3833</v>
      </c>
      <c r="B212" s="56" t="s">
        <v>3834</v>
      </c>
    </row>
    <row r="213" spans="1:2">
      <c r="A213" s="56" t="s">
        <v>3835</v>
      </c>
      <c r="B213" s="56" t="s">
        <v>3836</v>
      </c>
    </row>
    <row r="214" spans="1:2">
      <c r="A214" s="56" t="s">
        <v>3837</v>
      </c>
      <c r="B214" s="56" t="s">
        <v>3838</v>
      </c>
    </row>
    <row r="215" spans="1:2">
      <c r="A215" s="56" t="s">
        <v>3839</v>
      </c>
      <c r="B215" s="56" t="s">
        <v>3840</v>
      </c>
    </row>
    <row r="216" spans="1:2">
      <c r="A216" s="56" t="s">
        <v>3841</v>
      </c>
      <c r="B216" s="56" t="s">
        <v>239</v>
      </c>
    </row>
    <row r="217" spans="1:2">
      <c r="A217" s="56" t="s">
        <v>3842</v>
      </c>
      <c r="B217" s="56" t="s">
        <v>3843</v>
      </c>
    </row>
    <row r="218" spans="1:2">
      <c r="A218" s="56" t="s">
        <v>3844</v>
      </c>
      <c r="B218" s="56" t="s">
        <v>3845</v>
      </c>
    </row>
    <row r="219" spans="1:2">
      <c r="A219" s="56" t="s">
        <v>3846</v>
      </c>
      <c r="B219" s="56" t="s">
        <v>148</v>
      </c>
    </row>
    <row r="220" spans="1:2">
      <c r="A220" s="56" t="s">
        <v>3847</v>
      </c>
      <c r="B220" s="56" t="s">
        <v>3848</v>
      </c>
    </row>
    <row r="221" spans="1:2">
      <c r="A221" s="56" t="s">
        <v>3849</v>
      </c>
      <c r="B221" s="56" t="s">
        <v>3850</v>
      </c>
    </row>
    <row r="222" spans="1:2">
      <c r="A222" s="56" t="s">
        <v>3851</v>
      </c>
      <c r="B222" s="56" t="s">
        <v>508</v>
      </c>
    </row>
    <row r="223" spans="1:2">
      <c r="A223" s="56" t="s">
        <v>3852</v>
      </c>
      <c r="B223" s="56" t="s">
        <v>3853</v>
      </c>
    </row>
    <row r="224" spans="1:2">
      <c r="A224" s="56" t="s">
        <v>3854</v>
      </c>
      <c r="B224" s="56" t="s">
        <v>3855</v>
      </c>
    </row>
    <row r="225" spans="1:2">
      <c r="A225" s="56" t="s">
        <v>3856</v>
      </c>
      <c r="B225" s="56" t="s">
        <v>3857</v>
      </c>
    </row>
    <row r="226" spans="1:2">
      <c r="A226" s="56" t="s">
        <v>3858</v>
      </c>
      <c r="B226" s="56" t="s">
        <v>3859</v>
      </c>
    </row>
    <row r="227" spans="1:2">
      <c r="A227" s="56" t="s">
        <v>3860</v>
      </c>
      <c r="B227" s="56" t="s">
        <v>3861</v>
      </c>
    </row>
    <row r="228" spans="1:2">
      <c r="A228" s="56" t="s">
        <v>3862</v>
      </c>
      <c r="B228" s="56" t="s">
        <v>3863</v>
      </c>
    </row>
    <row r="229" spans="1:2">
      <c r="A229" s="56" t="s">
        <v>3864</v>
      </c>
      <c r="B229" s="56" t="s">
        <v>3865</v>
      </c>
    </row>
    <row r="230" spans="1:2">
      <c r="A230" s="56" t="s">
        <v>3866</v>
      </c>
      <c r="B230" s="56" t="s">
        <v>3867</v>
      </c>
    </row>
    <row r="231" spans="1:2">
      <c r="A231" s="56" t="s">
        <v>3868</v>
      </c>
      <c r="B231" s="56" t="s">
        <v>3869</v>
      </c>
    </row>
    <row r="232" spans="1:2">
      <c r="A232" s="56" t="s">
        <v>3870</v>
      </c>
      <c r="B232" s="56" t="s">
        <v>3871</v>
      </c>
    </row>
    <row r="233" spans="1:2">
      <c r="A233" s="56" t="s">
        <v>3872</v>
      </c>
      <c r="B233" s="56" t="s">
        <v>3873</v>
      </c>
    </row>
    <row r="234" spans="1:2">
      <c r="A234" s="56" t="s">
        <v>3874</v>
      </c>
      <c r="B234" s="56" t="s">
        <v>3875</v>
      </c>
    </row>
    <row r="235" spans="1:2">
      <c r="A235" s="56" t="s">
        <v>3876</v>
      </c>
      <c r="B235" s="56" t="s">
        <v>3877</v>
      </c>
    </row>
    <row r="236" spans="1:2">
      <c r="A236" s="56" t="s">
        <v>3878</v>
      </c>
      <c r="B236" s="56" t="s">
        <v>150</v>
      </c>
    </row>
    <row r="237" spans="1:2">
      <c r="A237" s="56" t="s">
        <v>3879</v>
      </c>
      <c r="B237" s="56" t="s">
        <v>3880</v>
      </c>
    </row>
    <row r="238" spans="1:2">
      <c r="A238" s="56" t="s">
        <v>3881</v>
      </c>
      <c r="B238" s="56" t="s">
        <v>218</v>
      </c>
    </row>
    <row r="239" spans="1:2">
      <c r="A239" s="56" t="s">
        <v>3882</v>
      </c>
      <c r="B239" s="56" t="s">
        <v>3883</v>
      </c>
    </row>
    <row r="240" spans="1:2">
      <c r="A240" s="56" t="s">
        <v>3884</v>
      </c>
      <c r="B240" s="56" t="s">
        <v>3885</v>
      </c>
    </row>
    <row r="241" spans="1:2">
      <c r="A241" s="56" t="s">
        <v>3886</v>
      </c>
      <c r="B241" s="56" t="s">
        <v>3887</v>
      </c>
    </row>
    <row r="242" spans="1:2">
      <c r="A242" s="56" t="s">
        <v>3888</v>
      </c>
      <c r="B242" s="56" t="s">
        <v>3889</v>
      </c>
    </row>
    <row r="243" spans="1:2">
      <c r="A243" s="56" t="s">
        <v>3890</v>
      </c>
      <c r="B243" s="56" t="s">
        <v>541</v>
      </c>
    </row>
    <row r="244" spans="1:2">
      <c r="A244" s="56" t="s">
        <v>3891</v>
      </c>
      <c r="B244" s="56" t="s">
        <v>3892</v>
      </c>
    </row>
    <row r="245" spans="1:2">
      <c r="A245" s="56" t="s">
        <v>3893</v>
      </c>
      <c r="B245" s="56" t="s">
        <v>3894</v>
      </c>
    </row>
    <row r="246" spans="1:2">
      <c r="A246" s="56" t="s">
        <v>3895</v>
      </c>
      <c r="B246" s="56" t="s">
        <v>3896</v>
      </c>
    </row>
    <row r="247" spans="1:2">
      <c r="A247" s="56" t="s">
        <v>3897</v>
      </c>
      <c r="B247" s="56" t="s">
        <v>3898</v>
      </c>
    </row>
    <row r="248" spans="1:2">
      <c r="A248" s="56" t="s">
        <v>3899</v>
      </c>
      <c r="B248" s="56" t="s">
        <v>3900</v>
      </c>
    </row>
    <row r="249" spans="1:2">
      <c r="A249" s="56" t="s">
        <v>3901</v>
      </c>
      <c r="B249" s="56" t="s">
        <v>734</v>
      </c>
    </row>
    <row r="250" spans="1:2">
      <c r="A250" s="56" t="s">
        <v>3902</v>
      </c>
      <c r="B250" s="56" t="s">
        <v>658</v>
      </c>
    </row>
  </sheetData>
  <pageMargins left="0.75" right="0.75" top="1" bottom="1" header="0.3" footer="0.3"/>
  <pageSetup paperSize="9" orientation="portrait"/>
  <headerFooter>
    <oddHeader>&amp;R&amp;"Calibri"&amp;1 &amp;KFF0000 L2: Internal use only#_x000D_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dimension ref="A1:C6261"/>
  <sheetViews>
    <sheetView workbookViewId="0">
      <selection activeCell="A2" sqref="A2"/>
    </sheetView>
  </sheetViews>
  <sheetFormatPr defaultColWidth="8.84375" defaultRowHeight="13.5"/>
  <cols>
    <col min="2" max="2" width="27.23046875" customWidth="1"/>
    <col min="3" max="3" width="15.23046875" customWidth="1"/>
  </cols>
  <sheetData>
    <row r="1" spans="1:3">
      <c r="A1" s="148" t="s">
        <v>3903</v>
      </c>
      <c r="B1" s="148" t="s">
        <v>3904</v>
      </c>
      <c r="C1" s="148" t="s">
        <v>3905</v>
      </c>
    </row>
    <row r="2" spans="1:3">
      <c r="A2" t="s">
        <v>3906</v>
      </c>
      <c r="B2" t="s">
        <v>3907</v>
      </c>
      <c r="C2" t="s">
        <v>3908</v>
      </c>
    </row>
    <row r="3" spans="1:3">
      <c r="A3" t="s">
        <v>3909</v>
      </c>
      <c r="B3" t="s">
        <v>3910</v>
      </c>
      <c r="C3" t="s">
        <v>3911</v>
      </c>
    </row>
    <row r="4" spans="1:3">
      <c r="A4" t="s">
        <v>3912</v>
      </c>
      <c r="B4" t="s">
        <v>3913</v>
      </c>
      <c r="C4" t="s">
        <v>3914</v>
      </c>
    </row>
    <row r="5" spans="1:3">
      <c r="A5" t="s">
        <v>3915</v>
      </c>
      <c r="B5" t="s">
        <v>3916</v>
      </c>
      <c r="C5" t="s">
        <v>3917</v>
      </c>
    </row>
    <row r="6" spans="1:3">
      <c r="A6" t="s">
        <v>3918</v>
      </c>
      <c r="B6" t="s">
        <v>3919</v>
      </c>
      <c r="C6" t="s">
        <v>3920</v>
      </c>
    </row>
    <row r="7" spans="1:3">
      <c r="A7" t="s">
        <v>3921</v>
      </c>
      <c r="B7" t="s">
        <v>3922</v>
      </c>
      <c r="C7" t="s">
        <v>3923</v>
      </c>
    </row>
    <row r="8" spans="1:3">
      <c r="A8" t="s">
        <v>3924</v>
      </c>
      <c r="B8" t="s">
        <v>3925</v>
      </c>
      <c r="C8" t="s">
        <v>3926</v>
      </c>
    </row>
    <row r="9" spans="1:3">
      <c r="A9" t="s">
        <v>3927</v>
      </c>
      <c r="B9" t="s">
        <v>3928</v>
      </c>
      <c r="C9" t="s">
        <v>3929</v>
      </c>
    </row>
    <row r="10" spans="1:3">
      <c r="A10" t="s">
        <v>3930</v>
      </c>
      <c r="B10" t="s">
        <v>3931</v>
      </c>
      <c r="C10" t="s">
        <v>3932</v>
      </c>
    </row>
    <row r="11" spans="1:3">
      <c r="A11" t="s">
        <v>3933</v>
      </c>
      <c r="B11" t="s">
        <v>3934</v>
      </c>
      <c r="C11" t="s">
        <v>3935</v>
      </c>
    </row>
    <row r="12" spans="1:3">
      <c r="A12" t="s">
        <v>3936</v>
      </c>
      <c r="B12" t="s">
        <v>3937</v>
      </c>
      <c r="C12" t="s">
        <v>3938</v>
      </c>
    </row>
    <row r="13" spans="1:3">
      <c r="A13" t="s">
        <v>3939</v>
      </c>
      <c r="B13" t="s">
        <v>3940</v>
      </c>
      <c r="C13" t="s">
        <v>3941</v>
      </c>
    </row>
    <row r="14" spans="1:3">
      <c r="A14" t="s">
        <v>3942</v>
      </c>
      <c r="B14" t="s">
        <v>3943</v>
      </c>
      <c r="C14" t="s">
        <v>3944</v>
      </c>
    </row>
    <row r="15" spans="1:3">
      <c r="A15" t="s">
        <v>3945</v>
      </c>
      <c r="B15" t="s">
        <v>3946</v>
      </c>
      <c r="C15" t="s">
        <v>3947</v>
      </c>
    </row>
    <row r="16" spans="1:3">
      <c r="A16" t="s">
        <v>3948</v>
      </c>
      <c r="B16" t="s">
        <v>3949</v>
      </c>
      <c r="C16" t="s">
        <v>3950</v>
      </c>
    </row>
    <row r="17" spans="1:3">
      <c r="A17" t="s">
        <v>3948</v>
      </c>
      <c r="B17" t="s">
        <v>3949</v>
      </c>
      <c r="C17" t="s">
        <v>3950</v>
      </c>
    </row>
    <row r="18" spans="1:3">
      <c r="A18" t="s">
        <v>3951</v>
      </c>
      <c r="B18" t="s">
        <v>3952</v>
      </c>
      <c r="C18" t="s">
        <v>3953</v>
      </c>
    </row>
    <row r="19" spans="1:3">
      <c r="A19" t="s">
        <v>3951</v>
      </c>
      <c r="B19" t="s">
        <v>3952</v>
      </c>
      <c r="C19" t="s">
        <v>3953</v>
      </c>
    </row>
    <row r="20" spans="1:3">
      <c r="A20" t="s">
        <v>3954</v>
      </c>
      <c r="B20" t="s">
        <v>3955</v>
      </c>
      <c r="C20" t="s">
        <v>3956</v>
      </c>
    </row>
    <row r="21" spans="1:3">
      <c r="A21" t="s">
        <v>3954</v>
      </c>
      <c r="B21" t="s">
        <v>3955</v>
      </c>
      <c r="C21" t="s">
        <v>3956</v>
      </c>
    </row>
    <row r="22" spans="1:3">
      <c r="A22" t="s">
        <v>3957</v>
      </c>
      <c r="B22" t="s">
        <v>3958</v>
      </c>
      <c r="C22" t="s">
        <v>3959</v>
      </c>
    </row>
    <row r="23" spans="1:3">
      <c r="A23" t="s">
        <v>3957</v>
      </c>
      <c r="B23" t="s">
        <v>3958</v>
      </c>
      <c r="C23" t="s">
        <v>3959</v>
      </c>
    </row>
    <row r="24" spans="1:3">
      <c r="A24" t="s">
        <v>3960</v>
      </c>
      <c r="B24" t="s">
        <v>3961</v>
      </c>
      <c r="C24" t="s">
        <v>3962</v>
      </c>
    </row>
    <row r="25" spans="1:3">
      <c r="A25" t="s">
        <v>3960</v>
      </c>
      <c r="B25" t="s">
        <v>3961</v>
      </c>
      <c r="C25" t="s">
        <v>3962</v>
      </c>
    </row>
    <row r="26" spans="1:3">
      <c r="A26" t="s">
        <v>3963</v>
      </c>
      <c r="B26" t="s">
        <v>3964</v>
      </c>
      <c r="C26" t="s">
        <v>3965</v>
      </c>
    </row>
    <row r="27" spans="1:3">
      <c r="A27" t="s">
        <v>3963</v>
      </c>
      <c r="B27" t="s">
        <v>3964</v>
      </c>
      <c r="C27" t="s">
        <v>3965</v>
      </c>
    </row>
    <row r="28" spans="1:3">
      <c r="A28" t="s">
        <v>3966</v>
      </c>
      <c r="B28" t="s">
        <v>3967</v>
      </c>
      <c r="C28" t="s">
        <v>3968</v>
      </c>
    </row>
    <row r="29" spans="1:3">
      <c r="A29" t="s">
        <v>3966</v>
      </c>
      <c r="B29" t="s">
        <v>3967</v>
      </c>
      <c r="C29" t="s">
        <v>3968</v>
      </c>
    </row>
    <row r="30" spans="1:3">
      <c r="A30" t="s">
        <v>3969</v>
      </c>
      <c r="B30" t="s">
        <v>3970</v>
      </c>
      <c r="C30" t="s">
        <v>3971</v>
      </c>
    </row>
    <row r="31" spans="1:3">
      <c r="A31" t="s">
        <v>3969</v>
      </c>
      <c r="B31" t="s">
        <v>3970</v>
      </c>
      <c r="C31" t="s">
        <v>3971</v>
      </c>
    </row>
    <row r="32" spans="1:3">
      <c r="A32" t="s">
        <v>3972</v>
      </c>
      <c r="B32" t="s">
        <v>3973</v>
      </c>
      <c r="C32" t="s">
        <v>3974</v>
      </c>
    </row>
    <row r="33" spans="1:3">
      <c r="A33" t="s">
        <v>3972</v>
      </c>
      <c r="B33" t="s">
        <v>3973</v>
      </c>
      <c r="C33" t="s">
        <v>3974</v>
      </c>
    </row>
    <row r="34" spans="1:3">
      <c r="A34" t="s">
        <v>3975</v>
      </c>
      <c r="B34" t="s">
        <v>3976</v>
      </c>
      <c r="C34" t="s">
        <v>3977</v>
      </c>
    </row>
    <row r="35" spans="1:3">
      <c r="A35" t="s">
        <v>3975</v>
      </c>
      <c r="B35" t="s">
        <v>3976</v>
      </c>
      <c r="C35" t="s">
        <v>3977</v>
      </c>
    </row>
    <row r="36" spans="1:3">
      <c r="A36" t="s">
        <v>3978</v>
      </c>
      <c r="B36" t="s">
        <v>3979</v>
      </c>
      <c r="C36" t="s">
        <v>3980</v>
      </c>
    </row>
    <row r="37" spans="1:3">
      <c r="A37" t="s">
        <v>3978</v>
      </c>
      <c r="B37" t="s">
        <v>3979</v>
      </c>
      <c r="C37" t="s">
        <v>3980</v>
      </c>
    </row>
    <row r="38" spans="1:3">
      <c r="A38" t="s">
        <v>3981</v>
      </c>
      <c r="B38" t="s">
        <v>3982</v>
      </c>
      <c r="C38" t="s">
        <v>3983</v>
      </c>
    </row>
    <row r="39" spans="1:3">
      <c r="A39" t="s">
        <v>3981</v>
      </c>
      <c r="B39" t="s">
        <v>3982</v>
      </c>
      <c r="C39" t="s">
        <v>3983</v>
      </c>
    </row>
    <row r="40" spans="1:3">
      <c r="A40" t="s">
        <v>3984</v>
      </c>
      <c r="B40" t="s">
        <v>3985</v>
      </c>
      <c r="C40" t="s">
        <v>3986</v>
      </c>
    </row>
    <row r="41" spans="1:3">
      <c r="A41" t="s">
        <v>3984</v>
      </c>
      <c r="B41" t="s">
        <v>3985</v>
      </c>
      <c r="C41" t="s">
        <v>3986</v>
      </c>
    </row>
    <row r="42" spans="1:3">
      <c r="A42" t="s">
        <v>3987</v>
      </c>
      <c r="B42" t="s">
        <v>3988</v>
      </c>
      <c r="C42" t="s">
        <v>3989</v>
      </c>
    </row>
    <row r="43" spans="1:3">
      <c r="A43" t="s">
        <v>3987</v>
      </c>
      <c r="B43" t="s">
        <v>3988</v>
      </c>
      <c r="C43" t="s">
        <v>3989</v>
      </c>
    </row>
    <row r="44" spans="1:3">
      <c r="A44" t="s">
        <v>3990</v>
      </c>
      <c r="B44" t="s">
        <v>3991</v>
      </c>
      <c r="C44" t="s">
        <v>3992</v>
      </c>
    </row>
    <row r="45" spans="1:3">
      <c r="A45" t="s">
        <v>3990</v>
      </c>
      <c r="B45" t="s">
        <v>3991</v>
      </c>
      <c r="C45" t="s">
        <v>3992</v>
      </c>
    </row>
    <row r="46" spans="1:3">
      <c r="A46" t="s">
        <v>3993</v>
      </c>
      <c r="B46" t="s">
        <v>3994</v>
      </c>
      <c r="C46" t="s">
        <v>3995</v>
      </c>
    </row>
    <row r="47" spans="1:3">
      <c r="A47" t="s">
        <v>3993</v>
      </c>
      <c r="B47" t="s">
        <v>3994</v>
      </c>
      <c r="C47" t="s">
        <v>3995</v>
      </c>
    </row>
    <row r="48" spans="1:3">
      <c r="A48" t="s">
        <v>3996</v>
      </c>
      <c r="B48" t="s">
        <v>3997</v>
      </c>
      <c r="C48" t="s">
        <v>3998</v>
      </c>
    </row>
    <row r="49" spans="1:3">
      <c r="A49" t="s">
        <v>3996</v>
      </c>
      <c r="B49" t="s">
        <v>3997</v>
      </c>
      <c r="C49" t="s">
        <v>3998</v>
      </c>
    </row>
    <row r="50" spans="1:3">
      <c r="A50" t="s">
        <v>3999</v>
      </c>
      <c r="B50" t="s">
        <v>4000</v>
      </c>
      <c r="C50" t="s">
        <v>4001</v>
      </c>
    </row>
    <row r="51" spans="1:3">
      <c r="A51" t="s">
        <v>3999</v>
      </c>
      <c r="B51" t="s">
        <v>4000</v>
      </c>
      <c r="C51" t="s">
        <v>4001</v>
      </c>
    </row>
    <row r="52" spans="1:3">
      <c r="A52" t="s">
        <v>4002</v>
      </c>
      <c r="B52" t="s">
        <v>4003</v>
      </c>
      <c r="C52" t="s">
        <v>4004</v>
      </c>
    </row>
    <row r="53" spans="1:3">
      <c r="A53" t="s">
        <v>4002</v>
      </c>
      <c r="B53" t="s">
        <v>4003</v>
      </c>
      <c r="C53" t="s">
        <v>4004</v>
      </c>
    </row>
    <row r="54" spans="1:3">
      <c r="A54" t="s">
        <v>4005</v>
      </c>
      <c r="B54" t="s">
        <v>4006</v>
      </c>
      <c r="C54" t="s">
        <v>4007</v>
      </c>
    </row>
    <row r="55" spans="1:3">
      <c r="A55" t="s">
        <v>4005</v>
      </c>
      <c r="B55" t="s">
        <v>4006</v>
      </c>
      <c r="C55" t="s">
        <v>4007</v>
      </c>
    </row>
    <row r="56" spans="1:3">
      <c r="A56" t="s">
        <v>4008</v>
      </c>
      <c r="B56" t="s">
        <v>4009</v>
      </c>
      <c r="C56" t="s">
        <v>4010</v>
      </c>
    </row>
    <row r="57" spans="1:3">
      <c r="A57" t="s">
        <v>4008</v>
      </c>
      <c r="B57" t="s">
        <v>4009</v>
      </c>
      <c r="C57" t="s">
        <v>4010</v>
      </c>
    </row>
    <row r="58" spans="1:3">
      <c r="A58" t="s">
        <v>4011</v>
      </c>
      <c r="B58" t="s">
        <v>4012</v>
      </c>
      <c r="C58" t="s">
        <v>4013</v>
      </c>
    </row>
    <row r="59" spans="1:3">
      <c r="A59" t="s">
        <v>4011</v>
      </c>
      <c r="B59" t="s">
        <v>4012</v>
      </c>
      <c r="C59" t="s">
        <v>4013</v>
      </c>
    </row>
    <row r="60" spans="1:3">
      <c r="A60" t="s">
        <v>4014</v>
      </c>
      <c r="B60" t="s">
        <v>4015</v>
      </c>
      <c r="C60" t="s">
        <v>4016</v>
      </c>
    </row>
    <row r="61" spans="1:3">
      <c r="A61" t="s">
        <v>4014</v>
      </c>
      <c r="B61" t="s">
        <v>4015</v>
      </c>
      <c r="C61" t="s">
        <v>4016</v>
      </c>
    </row>
    <row r="62" spans="1:3">
      <c r="A62" t="s">
        <v>4017</v>
      </c>
      <c r="B62" t="s">
        <v>4018</v>
      </c>
      <c r="C62" t="s">
        <v>4019</v>
      </c>
    </row>
    <row r="63" spans="1:3">
      <c r="A63" t="s">
        <v>4017</v>
      </c>
      <c r="B63" t="s">
        <v>4018</v>
      </c>
      <c r="C63" t="s">
        <v>4019</v>
      </c>
    </row>
    <row r="64" spans="1:3">
      <c r="A64" t="s">
        <v>4020</v>
      </c>
      <c r="B64" t="s">
        <v>4021</v>
      </c>
      <c r="C64" t="s">
        <v>4022</v>
      </c>
    </row>
    <row r="65" spans="1:3">
      <c r="A65" t="s">
        <v>4020</v>
      </c>
      <c r="B65" t="s">
        <v>4021</v>
      </c>
      <c r="C65" t="s">
        <v>4022</v>
      </c>
    </row>
    <row r="66" spans="1:3">
      <c r="A66" t="s">
        <v>4023</v>
      </c>
      <c r="B66" t="s">
        <v>4024</v>
      </c>
      <c r="C66" t="s">
        <v>4025</v>
      </c>
    </row>
    <row r="67" spans="1:3">
      <c r="A67" t="s">
        <v>4023</v>
      </c>
      <c r="B67" t="s">
        <v>4024</v>
      </c>
      <c r="C67" t="s">
        <v>4025</v>
      </c>
    </row>
    <row r="68" spans="1:3">
      <c r="A68" t="s">
        <v>4026</v>
      </c>
      <c r="B68" t="s">
        <v>4027</v>
      </c>
      <c r="C68" t="s">
        <v>4028</v>
      </c>
    </row>
    <row r="69" spans="1:3">
      <c r="A69" t="s">
        <v>4026</v>
      </c>
      <c r="B69" t="s">
        <v>4027</v>
      </c>
      <c r="C69" t="s">
        <v>4028</v>
      </c>
    </row>
    <row r="70" spans="1:3">
      <c r="A70" t="s">
        <v>4029</v>
      </c>
      <c r="B70" t="s">
        <v>4030</v>
      </c>
      <c r="C70" t="s">
        <v>4031</v>
      </c>
    </row>
    <row r="71" spans="1:3">
      <c r="A71" t="s">
        <v>4029</v>
      </c>
      <c r="B71" t="s">
        <v>4030</v>
      </c>
      <c r="C71" t="s">
        <v>4031</v>
      </c>
    </row>
    <row r="72" spans="1:3">
      <c r="A72" t="s">
        <v>4032</v>
      </c>
      <c r="B72" t="s">
        <v>4033</v>
      </c>
      <c r="C72" t="s">
        <v>4034</v>
      </c>
    </row>
    <row r="73" spans="1:3">
      <c r="A73" t="s">
        <v>4032</v>
      </c>
      <c r="B73" t="s">
        <v>4033</v>
      </c>
      <c r="C73" t="s">
        <v>4034</v>
      </c>
    </row>
    <row r="74" spans="1:3">
      <c r="A74" t="s">
        <v>4035</v>
      </c>
      <c r="B74" t="s">
        <v>4036</v>
      </c>
      <c r="C74" t="s">
        <v>4037</v>
      </c>
    </row>
    <row r="75" spans="1:3">
      <c r="A75" t="s">
        <v>4035</v>
      </c>
      <c r="B75" t="s">
        <v>4036</v>
      </c>
      <c r="C75" t="s">
        <v>4037</v>
      </c>
    </row>
    <row r="76" spans="1:3">
      <c r="A76" t="s">
        <v>4038</v>
      </c>
      <c r="B76" t="s">
        <v>4039</v>
      </c>
      <c r="C76" t="s">
        <v>4040</v>
      </c>
    </row>
    <row r="77" spans="1:3">
      <c r="A77" t="s">
        <v>4038</v>
      </c>
      <c r="B77" t="s">
        <v>4039</v>
      </c>
      <c r="C77" t="s">
        <v>4040</v>
      </c>
    </row>
    <row r="78" spans="1:3">
      <c r="A78" t="s">
        <v>4041</v>
      </c>
      <c r="B78" t="s">
        <v>4042</v>
      </c>
      <c r="C78" t="s">
        <v>4043</v>
      </c>
    </row>
    <row r="79" spans="1:3">
      <c r="A79" t="s">
        <v>4041</v>
      </c>
      <c r="B79" t="s">
        <v>4042</v>
      </c>
      <c r="C79" t="s">
        <v>4043</v>
      </c>
    </row>
    <row r="80" spans="1:3">
      <c r="A80" t="s">
        <v>4044</v>
      </c>
      <c r="B80" t="s">
        <v>4045</v>
      </c>
      <c r="C80" t="s">
        <v>4046</v>
      </c>
    </row>
    <row r="81" spans="1:3">
      <c r="A81" t="s">
        <v>4044</v>
      </c>
      <c r="B81" t="s">
        <v>4045</v>
      </c>
      <c r="C81" t="s">
        <v>4046</v>
      </c>
    </row>
    <row r="82" spans="1:3">
      <c r="A82" t="s">
        <v>4047</v>
      </c>
      <c r="B82" t="s">
        <v>4048</v>
      </c>
      <c r="C82" t="s">
        <v>4049</v>
      </c>
    </row>
    <row r="83" spans="1:3">
      <c r="A83" t="s">
        <v>4047</v>
      </c>
      <c r="B83" t="s">
        <v>4048</v>
      </c>
      <c r="C83" t="s">
        <v>4049</v>
      </c>
    </row>
    <row r="84" spans="1:3">
      <c r="A84" t="s">
        <v>4050</v>
      </c>
      <c r="B84" t="s">
        <v>4051</v>
      </c>
      <c r="C84" t="s">
        <v>4052</v>
      </c>
    </row>
    <row r="85" spans="1:3">
      <c r="A85" t="s">
        <v>4053</v>
      </c>
      <c r="B85" t="s">
        <v>4054</v>
      </c>
      <c r="C85" t="s">
        <v>4055</v>
      </c>
    </row>
    <row r="86" spans="1:3">
      <c r="A86" t="s">
        <v>4056</v>
      </c>
      <c r="B86" t="s">
        <v>4057</v>
      </c>
      <c r="C86" t="s">
        <v>4058</v>
      </c>
    </row>
    <row r="87" spans="1:3">
      <c r="A87" t="s">
        <v>4059</v>
      </c>
      <c r="B87" t="s">
        <v>4060</v>
      </c>
      <c r="C87" t="s">
        <v>4061</v>
      </c>
    </row>
    <row r="88" spans="1:3">
      <c r="A88" t="s">
        <v>4062</v>
      </c>
      <c r="B88" t="s">
        <v>4063</v>
      </c>
      <c r="C88" t="s">
        <v>4064</v>
      </c>
    </row>
    <row r="89" spans="1:3">
      <c r="A89" t="s">
        <v>4065</v>
      </c>
      <c r="B89" t="s">
        <v>4066</v>
      </c>
      <c r="C89" t="s">
        <v>4067</v>
      </c>
    </row>
    <row r="90" spans="1:3">
      <c r="A90" t="s">
        <v>4068</v>
      </c>
      <c r="B90" t="s">
        <v>4069</v>
      </c>
      <c r="C90" t="s">
        <v>4070</v>
      </c>
    </row>
    <row r="91" spans="1:3">
      <c r="A91" t="s">
        <v>4071</v>
      </c>
      <c r="B91" t="s">
        <v>4072</v>
      </c>
      <c r="C91" t="s">
        <v>4073</v>
      </c>
    </row>
    <row r="92" spans="1:3">
      <c r="A92" t="s">
        <v>4074</v>
      </c>
      <c r="B92" t="s">
        <v>4075</v>
      </c>
      <c r="C92" t="s">
        <v>4076</v>
      </c>
    </row>
    <row r="93" spans="1:3">
      <c r="A93" t="s">
        <v>4077</v>
      </c>
      <c r="B93" t="s">
        <v>4078</v>
      </c>
      <c r="C93" t="s">
        <v>4079</v>
      </c>
    </row>
    <row r="94" spans="1:3">
      <c r="A94" t="s">
        <v>4080</v>
      </c>
      <c r="B94" t="s">
        <v>4081</v>
      </c>
      <c r="C94" t="s">
        <v>4082</v>
      </c>
    </row>
    <row r="95" spans="1:3">
      <c r="A95" t="s">
        <v>4083</v>
      </c>
      <c r="B95" t="s">
        <v>4084</v>
      </c>
      <c r="C95" t="s">
        <v>4085</v>
      </c>
    </row>
    <row r="96" spans="1:3">
      <c r="A96" t="s">
        <v>4086</v>
      </c>
      <c r="B96" t="s">
        <v>4087</v>
      </c>
      <c r="C96" t="s">
        <v>4088</v>
      </c>
    </row>
    <row r="97" spans="1:3">
      <c r="A97" t="s">
        <v>4089</v>
      </c>
      <c r="B97" t="s">
        <v>4090</v>
      </c>
      <c r="C97" t="s">
        <v>4091</v>
      </c>
    </row>
    <row r="98" spans="1:3">
      <c r="A98" t="s">
        <v>4092</v>
      </c>
      <c r="B98" t="s">
        <v>4093</v>
      </c>
      <c r="C98" t="s">
        <v>4094</v>
      </c>
    </row>
    <row r="99" spans="1:3">
      <c r="A99" t="s">
        <v>4095</v>
      </c>
      <c r="B99" t="s">
        <v>4096</v>
      </c>
      <c r="C99" t="s">
        <v>4097</v>
      </c>
    </row>
    <row r="100" spans="1:3">
      <c r="A100" t="s">
        <v>4098</v>
      </c>
      <c r="B100" t="s">
        <v>4099</v>
      </c>
      <c r="C100" t="s">
        <v>4100</v>
      </c>
    </row>
    <row r="101" spans="1:3">
      <c r="A101" t="s">
        <v>4101</v>
      </c>
      <c r="B101" t="s">
        <v>4102</v>
      </c>
      <c r="C101" t="s">
        <v>4103</v>
      </c>
    </row>
    <row r="102" spans="1:3">
      <c r="A102" t="s">
        <v>4104</v>
      </c>
      <c r="B102" t="s">
        <v>4105</v>
      </c>
      <c r="C102" t="s">
        <v>4106</v>
      </c>
    </row>
    <row r="103" spans="1:3">
      <c r="A103" t="s">
        <v>4107</v>
      </c>
      <c r="B103" t="s">
        <v>4108</v>
      </c>
      <c r="C103" t="s">
        <v>4109</v>
      </c>
    </row>
    <row r="104" spans="1:3">
      <c r="A104" t="s">
        <v>4110</v>
      </c>
      <c r="B104" t="s">
        <v>4111</v>
      </c>
      <c r="C104" t="s">
        <v>4112</v>
      </c>
    </row>
    <row r="105" spans="1:3">
      <c r="A105" t="s">
        <v>4113</v>
      </c>
      <c r="B105" t="s">
        <v>4114</v>
      </c>
      <c r="C105" t="s">
        <v>4115</v>
      </c>
    </row>
    <row r="106" spans="1:3">
      <c r="A106" t="s">
        <v>4116</v>
      </c>
      <c r="B106" t="s">
        <v>4117</v>
      </c>
      <c r="C106" t="s">
        <v>4118</v>
      </c>
    </row>
    <row r="107" spans="1:3">
      <c r="A107" t="s">
        <v>4119</v>
      </c>
      <c r="B107" t="s">
        <v>4120</v>
      </c>
      <c r="C107" t="s">
        <v>4121</v>
      </c>
    </row>
    <row r="108" spans="1:3">
      <c r="A108" t="s">
        <v>4122</v>
      </c>
      <c r="B108" t="s">
        <v>4123</v>
      </c>
      <c r="C108" t="s">
        <v>4124</v>
      </c>
    </row>
    <row r="109" spans="1:3">
      <c r="A109" t="s">
        <v>4125</v>
      </c>
      <c r="B109" t="s">
        <v>4126</v>
      </c>
      <c r="C109" t="s">
        <v>4127</v>
      </c>
    </row>
    <row r="110" spans="1:3">
      <c r="A110" t="s">
        <v>4128</v>
      </c>
      <c r="B110" t="s">
        <v>4129</v>
      </c>
      <c r="C110" t="s">
        <v>4130</v>
      </c>
    </row>
    <row r="111" spans="1:3">
      <c r="A111" t="s">
        <v>4131</v>
      </c>
      <c r="B111" t="s">
        <v>4132</v>
      </c>
      <c r="C111" t="s">
        <v>4133</v>
      </c>
    </row>
    <row r="112" spans="1:3">
      <c r="A112" t="s">
        <v>4134</v>
      </c>
      <c r="B112" t="s">
        <v>4135</v>
      </c>
      <c r="C112" t="s">
        <v>4136</v>
      </c>
    </row>
    <row r="113" spans="1:3">
      <c r="A113" t="s">
        <v>4137</v>
      </c>
      <c r="B113" t="s">
        <v>4138</v>
      </c>
      <c r="C113" t="s">
        <v>4139</v>
      </c>
    </row>
    <row r="114" spans="1:3">
      <c r="A114" t="s">
        <v>4140</v>
      </c>
      <c r="B114" t="s">
        <v>4141</v>
      </c>
      <c r="C114" t="s">
        <v>4142</v>
      </c>
    </row>
    <row r="115" spans="1:3">
      <c r="A115" t="s">
        <v>4143</v>
      </c>
      <c r="B115" t="s">
        <v>4144</v>
      </c>
      <c r="C115" t="s">
        <v>4145</v>
      </c>
    </row>
    <row r="116" spans="1:3">
      <c r="A116" t="s">
        <v>4146</v>
      </c>
      <c r="B116" t="s">
        <v>4147</v>
      </c>
      <c r="C116" t="s">
        <v>4148</v>
      </c>
    </row>
    <row r="117" spans="1:3">
      <c r="A117" t="s">
        <v>4149</v>
      </c>
      <c r="B117" t="s">
        <v>4150</v>
      </c>
      <c r="C117" t="s">
        <v>4151</v>
      </c>
    </row>
    <row r="118" spans="1:3">
      <c r="A118" t="s">
        <v>4152</v>
      </c>
      <c r="B118" t="s">
        <v>4153</v>
      </c>
      <c r="C118" t="s">
        <v>4154</v>
      </c>
    </row>
    <row r="119" spans="1:3">
      <c r="A119" t="s">
        <v>4155</v>
      </c>
      <c r="B119" t="s">
        <v>4156</v>
      </c>
      <c r="C119" t="s">
        <v>4157</v>
      </c>
    </row>
    <row r="120" spans="1:3">
      <c r="A120" t="s">
        <v>4158</v>
      </c>
      <c r="B120" t="s">
        <v>4159</v>
      </c>
      <c r="C120" t="s">
        <v>4160</v>
      </c>
    </row>
    <row r="121" spans="1:3">
      <c r="A121" t="s">
        <v>4161</v>
      </c>
      <c r="B121" t="s">
        <v>4162</v>
      </c>
      <c r="C121" t="s">
        <v>4163</v>
      </c>
    </row>
    <row r="122" spans="1:3">
      <c r="A122" t="s">
        <v>4164</v>
      </c>
      <c r="B122" t="s">
        <v>4165</v>
      </c>
      <c r="C122" t="s">
        <v>4166</v>
      </c>
    </row>
    <row r="123" spans="1:3">
      <c r="A123" t="s">
        <v>4167</v>
      </c>
      <c r="B123" t="s">
        <v>4168</v>
      </c>
      <c r="C123" t="s">
        <v>4169</v>
      </c>
    </row>
    <row r="124" spans="1:3">
      <c r="A124" t="s">
        <v>4170</v>
      </c>
      <c r="B124" t="s">
        <v>4171</v>
      </c>
      <c r="C124" t="s">
        <v>4172</v>
      </c>
    </row>
    <row r="125" spans="1:3">
      <c r="A125" t="s">
        <v>4173</v>
      </c>
      <c r="B125" t="s">
        <v>4174</v>
      </c>
      <c r="C125" t="s">
        <v>4175</v>
      </c>
    </row>
    <row r="126" spans="1:3">
      <c r="A126" t="s">
        <v>4176</v>
      </c>
      <c r="B126" t="s">
        <v>4177</v>
      </c>
      <c r="C126" t="s">
        <v>4178</v>
      </c>
    </row>
    <row r="127" spans="1:3">
      <c r="A127" t="s">
        <v>4179</v>
      </c>
      <c r="B127" t="s">
        <v>4180</v>
      </c>
      <c r="C127" t="s">
        <v>4181</v>
      </c>
    </row>
    <row r="128" spans="1:3">
      <c r="A128" t="s">
        <v>4182</v>
      </c>
      <c r="B128" t="s">
        <v>4183</v>
      </c>
      <c r="C128" t="s">
        <v>4184</v>
      </c>
    </row>
    <row r="129" spans="1:3">
      <c r="A129" t="s">
        <v>4185</v>
      </c>
      <c r="B129" t="s">
        <v>4186</v>
      </c>
      <c r="C129" t="s">
        <v>4187</v>
      </c>
    </row>
    <row r="130" spans="1:3">
      <c r="A130" t="s">
        <v>4188</v>
      </c>
      <c r="B130" t="s">
        <v>4189</v>
      </c>
      <c r="C130" t="s">
        <v>4190</v>
      </c>
    </row>
    <row r="131" spans="1:3">
      <c r="A131" t="s">
        <v>4191</v>
      </c>
      <c r="B131" t="s">
        <v>4192</v>
      </c>
      <c r="C131" t="s">
        <v>4193</v>
      </c>
    </row>
    <row r="132" spans="1:3">
      <c r="A132" t="s">
        <v>4194</v>
      </c>
      <c r="B132" t="s">
        <v>4195</v>
      </c>
      <c r="C132" t="s">
        <v>4196</v>
      </c>
    </row>
    <row r="133" spans="1:3">
      <c r="A133" t="s">
        <v>4197</v>
      </c>
      <c r="B133" t="s">
        <v>4198</v>
      </c>
      <c r="C133" t="s">
        <v>4199</v>
      </c>
    </row>
    <row r="134" spans="1:3">
      <c r="A134" t="s">
        <v>4200</v>
      </c>
      <c r="B134" t="s">
        <v>4201</v>
      </c>
      <c r="C134" t="s">
        <v>4202</v>
      </c>
    </row>
    <row r="135" spans="1:3">
      <c r="A135" t="s">
        <v>4203</v>
      </c>
      <c r="B135" t="s">
        <v>4204</v>
      </c>
      <c r="C135" t="s">
        <v>4205</v>
      </c>
    </row>
    <row r="136" spans="1:3">
      <c r="A136" t="s">
        <v>4206</v>
      </c>
      <c r="B136" t="s">
        <v>4207</v>
      </c>
      <c r="C136" t="s">
        <v>4208</v>
      </c>
    </row>
    <row r="137" spans="1:3">
      <c r="A137" t="s">
        <v>4209</v>
      </c>
      <c r="B137" t="s">
        <v>4210</v>
      </c>
      <c r="C137" t="s">
        <v>4211</v>
      </c>
    </row>
    <row r="138" spans="1:3">
      <c r="A138" t="s">
        <v>4212</v>
      </c>
      <c r="B138" t="s">
        <v>4213</v>
      </c>
      <c r="C138" t="s">
        <v>4214</v>
      </c>
    </row>
    <row r="139" spans="1:3">
      <c r="A139" t="s">
        <v>4215</v>
      </c>
      <c r="B139" t="s">
        <v>4216</v>
      </c>
      <c r="C139" t="s">
        <v>4217</v>
      </c>
    </row>
    <row r="140" spans="1:3">
      <c r="A140" t="s">
        <v>4218</v>
      </c>
      <c r="B140" t="s">
        <v>4219</v>
      </c>
      <c r="C140" t="s">
        <v>4220</v>
      </c>
    </row>
    <row r="141" spans="1:3">
      <c r="A141" t="s">
        <v>4221</v>
      </c>
      <c r="B141" t="s">
        <v>999</v>
      </c>
      <c r="C141" t="s">
        <v>4222</v>
      </c>
    </row>
    <row r="142" spans="1:3">
      <c r="A142" t="s">
        <v>4223</v>
      </c>
      <c r="B142" t="s">
        <v>4224</v>
      </c>
      <c r="C142" t="s">
        <v>4225</v>
      </c>
    </row>
    <row r="143" spans="1:3">
      <c r="A143" t="s">
        <v>4226</v>
      </c>
      <c r="B143" t="s">
        <v>4227</v>
      </c>
      <c r="C143" t="s">
        <v>4228</v>
      </c>
    </row>
    <row r="144" spans="1:3">
      <c r="A144" t="s">
        <v>4229</v>
      </c>
      <c r="B144" t="s">
        <v>4230</v>
      </c>
      <c r="C144" t="s">
        <v>4231</v>
      </c>
    </row>
    <row r="145" spans="1:3">
      <c r="A145" t="s">
        <v>4232</v>
      </c>
      <c r="B145" t="s">
        <v>4233</v>
      </c>
      <c r="C145" t="s">
        <v>4234</v>
      </c>
    </row>
    <row r="146" spans="1:3">
      <c r="A146" t="s">
        <v>4235</v>
      </c>
      <c r="B146" t="s">
        <v>4236</v>
      </c>
      <c r="C146" t="s">
        <v>4237</v>
      </c>
    </row>
    <row r="147" spans="1:3">
      <c r="A147" t="s">
        <v>4238</v>
      </c>
      <c r="B147" t="s">
        <v>4239</v>
      </c>
      <c r="C147" t="s">
        <v>4240</v>
      </c>
    </row>
    <row r="148" spans="1:3">
      <c r="A148" t="s">
        <v>4241</v>
      </c>
      <c r="B148" t="s">
        <v>4242</v>
      </c>
      <c r="C148" t="s">
        <v>4243</v>
      </c>
    </row>
    <row r="149" spans="1:3">
      <c r="A149" t="s">
        <v>4244</v>
      </c>
      <c r="B149" t="s">
        <v>4245</v>
      </c>
      <c r="C149" t="s">
        <v>4246</v>
      </c>
    </row>
    <row r="150" spans="1:3">
      <c r="A150" t="s">
        <v>4247</v>
      </c>
      <c r="B150" t="s">
        <v>4248</v>
      </c>
      <c r="C150" t="s">
        <v>4249</v>
      </c>
    </row>
    <row r="151" spans="1:3">
      <c r="A151" t="s">
        <v>4250</v>
      </c>
      <c r="B151" t="s">
        <v>4251</v>
      </c>
      <c r="C151" t="s">
        <v>4252</v>
      </c>
    </row>
    <row r="152" spans="1:3">
      <c r="A152" t="s">
        <v>4253</v>
      </c>
      <c r="B152" t="s">
        <v>4254</v>
      </c>
      <c r="C152" t="s">
        <v>4255</v>
      </c>
    </row>
    <row r="153" spans="1:3">
      <c r="A153" t="s">
        <v>4256</v>
      </c>
      <c r="B153" t="s">
        <v>4257</v>
      </c>
      <c r="C153" t="s">
        <v>4258</v>
      </c>
    </row>
    <row r="154" spans="1:3">
      <c r="A154" t="s">
        <v>4259</v>
      </c>
      <c r="B154" t="s">
        <v>1005</v>
      </c>
      <c r="C154" t="s">
        <v>4260</v>
      </c>
    </row>
    <row r="155" spans="1:3">
      <c r="A155" t="s">
        <v>4261</v>
      </c>
      <c r="B155" t="s">
        <v>4262</v>
      </c>
      <c r="C155" t="s">
        <v>4263</v>
      </c>
    </row>
    <row r="156" spans="1:3">
      <c r="A156" t="s">
        <v>4264</v>
      </c>
      <c r="B156" t="s">
        <v>4265</v>
      </c>
      <c r="C156" t="s">
        <v>4266</v>
      </c>
    </row>
    <row r="157" spans="1:3">
      <c r="A157" t="s">
        <v>4267</v>
      </c>
      <c r="B157" t="s">
        <v>4268</v>
      </c>
      <c r="C157" t="s">
        <v>4269</v>
      </c>
    </row>
    <row r="158" spans="1:3">
      <c r="A158" t="s">
        <v>4270</v>
      </c>
      <c r="B158" t="s">
        <v>4271</v>
      </c>
      <c r="C158" t="s">
        <v>4272</v>
      </c>
    </row>
    <row r="159" spans="1:3">
      <c r="A159" t="s">
        <v>4273</v>
      </c>
      <c r="B159" t="s">
        <v>4274</v>
      </c>
      <c r="C159" t="s">
        <v>4275</v>
      </c>
    </row>
    <row r="160" spans="1:3">
      <c r="A160" t="s">
        <v>4276</v>
      </c>
      <c r="B160" t="s">
        <v>4277</v>
      </c>
      <c r="C160" t="s">
        <v>4278</v>
      </c>
    </row>
    <row r="161" spans="1:3">
      <c r="A161" t="s">
        <v>4279</v>
      </c>
      <c r="B161" t="s">
        <v>4280</v>
      </c>
      <c r="C161" t="s">
        <v>4281</v>
      </c>
    </row>
    <row r="162" spans="1:3">
      <c r="A162" t="s">
        <v>4282</v>
      </c>
      <c r="B162" t="s">
        <v>4283</v>
      </c>
      <c r="C162" t="s">
        <v>4284</v>
      </c>
    </row>
    <row r="163" spans="1:3">
      <c r="A163" t="s">
        <v>4285</v>
      </c>
      <c r="B163" t="s">
        <v>4286</v>
      </c>
      <c r="C163" t="s">
        <v>4287</v>
      </c>
    </row>
    <row r="164" spans="1:3">
      <c r="A164" t="s">
        <v>4288</v>
      </c>
      <c r="B164" t="s">
        <v>4289</v>
      </c>
      <c r="C164" t="s">
        <v>4290</v>
      </c>
    </row>
    <row r="165" spans="1:3">
      <c r="A165" t="s">
        <v>4291</v>
      </c>
      <c r="B165" t="s">
        <v>4292</v>
      </c>
      <c r="C165" t="s">
        <v>4293</v>
      </c>
    </row>
    <row r="166" spans="1:3">
      <c r="A166" t="s">
        <v>4294</v>
      </c>
      <c r="B166" t="s">
        <v>4295</v>
      </c>
      <c r="C166" t="s">
        <v>4296</v>
      </c>
    </row>
    <row r="167" spans="1:3">
      <c r="A167" t="s">
        <v>4297</v>
      </c>
      <c r="B167" t="s">
        <v>4298</v>
      </c>
      <c r="C167" t="s">
        <v>4299</v>
      </c>
    </row>
    <row r="168" spans="1:3">
      <c r="A168" t="s">
        <v>4300</v>
      </c>
      <c r="B168" t="s">
        <v>720</v>
      </c>
      <c r="C168" t="s">
        <v>4301</v>
      </c>
    </row>
    <row r="169" spans="1:3">
      <c r="A169" t="s">
        <v>4302</v>
      </c>
      <c r="B169" t="s">
        <v>879</v>
      </c>
      <c r="C169" t="s">
        <v>4303</v>
      </c>
    </row>
    <row r="170" spans="1:3">
      <c r="A170" t="s">
        <v>4304</v>
      </c>
      <c r="B170" t="s">
        <v>905</v>
      </c>
      <c r="C170" t="s">
        <v>4305</v>
      </c>
    </row>
    <row r="171" spans="1:3">
      <c r="A171" t="s">
        <v>4306</v>
      </c>
      <c r="B171" t="s">
        <v>4307</v>
      </c>
      <c r="C171" t="s">
        <v>4308</v>
      </c>
    </row>
    <row r="172" spans="1:3">
      <c r="A172" t="s">
        <v>4309</v>
      </c>
      <c r="B172" t="s">
        <v>4310</v>
      </c>
      <c r="C172" t="s">
        <v>4311</v>
      </c>
    </row>
    <row r="173" spans="1:3">
      <c r="A173" t="s">
        <v>4312</v>
      </c>
      <c r="B173" t="s">
        <v>298</v>
      </c>
      <c r="C173" t="s">
        <v>4313</v>
      </c>
    </row>
    <row r="174" spans="1:3">
      <c r="A174" t="s">
        <v>4314</v>
      </c>
      <c r="B174" t="s">
        <v>4315</v>
      </c>
      <c r="C174" t="s">
        <v>4316</v>
      </c>
    </row>
    <row r="175" spans="1:3">
      <c r="A175" t="s">
        <v>4317</v>
      </c>
      <c r="B175" t="s">
        <v>4318</v>
      </c>
      <c r="C175" t="s">
        <v>4319</v>
      </c>
    </row>
    <row r="176" spans="1:3">
      <c r="A176" t="s">
        <v>4320</v>
      </c>
      <c r="B176" t="s">
        <v>4321</v>
      </c>
      <c r="C176" t="s">
        <v>4322</v>
      </c>
    </row>
    <row r="177" spans="1:3">
      <c r="A177" t="s">
        <v>4323</v>
      </c>
      <c r="B177" t="s">
        <v>4324</v>
      </c>
      <c r="C177" t="s">
        <v>4325</v>
      </c>
    </row>
    <row r="178" spans="1:3">
      <c r="A178" t="s">
        <v>4326</v>
      </c>
      <c r="B178" t="s">
        <v>4327</v>
      </c>
      <c r="C178" t="s">
        <v>4328</v>
      </c>
    </row>
    <row r="179" spans="1:3">
      <c r="A179" t="s">
        <v>4329</v>
      </c>
      <c r="B179" t="s">
        <v>4330</v>
      </c>
      <c r="C179" t="s">
        <v>4331</v>
      </c>
    </row>
    <row r="180" spans="1:3">
      <c r="A180" t="s">
        <v>4332</v>
      </c>
      <c r="B180" t="s">
        <v>4333</v>
      </c>
      <c r="C180" t="s">
        <v>4334</v>
      </c>
    </row>
    <row r="181" spans="1:3">
      <c r="A181" t="s">
        <v>4335</v>
      </c>
      <c r="B181" t="s">
        <v>4336</v>
      </c>
      <c r="C181" t="s">
        <v>4337</v>
      </c>
    </row>
    <row r="182" spans="1:3">
      <c r="A182" t="s">
        <v>4338</v>
      </c>
      <c r="B182" t="s">
        <v>4339</v>
      </c>
      <c r="C182" t="s">
        <v>4340</v>
      </c>
    </row>
    <row r="183" spans="1:3">
      <c r="A183" t="s">
        <v>4341</v>
      </c>
      <c r="B183" t="s">
        <v>4342</v>
      </c>
      <c r="C183" t="s">
        <v>4343</v>
      </c>
    </row>
    <row r="184" spans="1:3">
      <c r="A184" t="s">
        <v>4344</v>
      </c>
      <c r="B184" t="s">
        <v>4345</v>
      </c>
      <c r="C184" t="s">
        <v>4346</v>
      </c>
    </row>
    <row r="185" spans="1:3">
      <c r="A185" t="s">
        <v>4347</v>
      </c>
      <c r="B185" t="s">
        <v>4348</v>
      </c>
      <c r="C185" t="s">
        <v>4349</v>
      </c>
    </row>
    <row r="186" spans="1:3">
      <c r="A186" t="s">
        <v>4350</v>
      </c>
      <c r="B186" t="s">
        <v>4351</v>
      </c>
      <c r="C186" t="s">
        <v>4352</v>
      </c>
    </row>
    <row r="187" spans="1:3">
      <c r="A187" t="s">
        <v>4353</v>
      </c>
      <c r="B187" t="s">
        <v>4354</v>
      </c>
      <c r="C187" t="s">
        <v>4355</v>
      </c>
    </row>
    <row r="188" spans="1:3">
      <c r="A188" t="s">
        <v>4356</v>
      </c>
      <c r="B188" t="s">
        <v>4357</v>
      </c>
      <c r="C188" t="s">
        <v>4358</v>
      </c>
    </row>
    <row r="189" spans="1:3">
      <c r="A189" t="s">
        <v>4359</v>
      </c>
      <c r="B189" t="s">
        <v>4360</v>
      </c>
      <c r="C189" t="s">
        <v>4361</v>
      </c>
    </row>
    <row r="190" spans="1:3">
      <c r="A190" t="s">
        <v>4362</v>
      </c>
      <c r="B190" t="s">
        <v>4363</v>
      </c>
      <c r="C190" t="s">
        <v>4364</v>
      </c>
    </row>
    <row r="191" spans="1:3">
      <c r="A191" t="s">
        <v>4365</v>
      </c>
      <c r="B191" t="s">
        <v>4366</v>
      </c>
      <c r="C191" t="s">
        <v>4367</v>
      </c>
    </row>
    <row r="192" spans="1:3">
      <c r="A192" t="s">
        <v>4368</v>
      </c>
      <c r="B192" t="s">
        <v>4369</v>
      </c>
      <c r="C192" t="s">
        <v>4370</v>
      </c>
    </row>
    <row r="193" spans="1:3">
      <c r="A193" t="s">
        <v>4371</v>
      </c>
      <c r="B193" t="s">
        <v>4372</v>
      </c>
      <c r="C193" t="s">
        <v>4373</v>
      </c>
    </row>
    <row r="194" spans="1:3">
      <c r="A194" t="s">
        <v>4374</v>
      </c>
      <c r="B194" t="s">
        <v>4375</v>
      </c>
      <c r="C194" t="s">
        <v>4376</v>
      </c>
    </row>
    <row r="195" spans="1:3">
      <c r="A195" t="s">
        <v>4377</v>
      </c>
      <c r="B195" t="s">
        <v>4378</v>
      </c>
      <c r="C195" t="s">
        <v>4379</v>
      </c>
    </row>
    <row r="196" spans="1:3">
      <c r="A196" t="s">
        <v>4380</v>
      </c>
      <c r="B196" t="s">
        <v>4381</v>
      </c>
      <c r="C196" t="s">
        <v>4382</v>
      </c>
    </row>
    <row r="197" spans="1:3">
      <c r="A197" t="s">
        <v>4383</v>
      </c>
      <c r="B197" t="s">
        <v>4384</v>
      </c>
      <c r="C197" t="s">
        <v>4385</v>
      </c>
    </row>
    <row r="198" spans="1:3">
      <c r="A198" t="s">
        <v>4386</v>
      </c>
      <c r="B198" t="s">
        <v>4387</v>
      </c>
      <c r="C198" t="s">
        <v>4388</v>
      </c>
    </row>
    <row r="199" spans="1:3">
      <c r="A199" t="s">
        <v>4389</v>
      </c>
      <c r="B199" t="s">
        <v>4390</v>
      </c>
      <c r="C199" t="s">
        <v>4391</v>
      </c>
    </row>
    <row r="200" spans="1:3">
      <c r="A200" t="s">
        <v>4392</v>
      </c>
      <c r="B200" t="s">
        <v>4393</v>
      </c>
      <c r="C200" t="s">
        <v>4394</v>
      </c>
    </row>
    <row r="201" spans="1:3">
      <c r="A201" t="s">
        <v>4395</v>
      </c>
      <c r="B201" t="s">
        <v>4396</v>
      </c>
      <c r="C201" t="s">
        <v>4397</v>
      </c>
    </row>
    <row r="202" spans="1:3">
      <c r="A202" t="s">
        <v>4398</v>
      </c>
      <c r="B202" t="s">
        <v>4399</v>
      </c>
      <c r="C202" t="s">
        <v>4400</v>
      </c>
    </row>
    <row r="203" spans="1:3">
      <c r="A203" t="s">
        <v>4401</v>
      </c>
      <c r="B203" t="s">
        <v>4402</v>
      </c>
      <c r="C203" t="s">
        <v>4403</v>
      </c>
    </row>
    <row r="204" spans="1:3">
      <c r="A204" t="s">
        <v>4404</v>
      </c>
      <c r="B204" t="s">
        <v>4405</v>
      </c>
      <c r="C204" t="s">
        <v>4406</v>
      </c>
    </row>
    <row r="205" spans="1:3">
      <c r="A205" t="s">
        <v>4407</v>
      </c>
      <c r="B205" t="s">
        <v>4408</v>
      </c>
      <c r="C205" t="s">
        <v>4409</v>
      </c>
    </row>
    <row r="206" spans="1:3">
      <c r="A206" t="s">
        <v>4410</v>
      </c>
      <c r="B206" t="s">
        <v>4411</v>
      </c>
      <c r="C206" t="s">
        <v>4412</v>
      </c>
    </row>
    <row r="207" spans="1:3">
      <c r="A207" t="s">
        <v>4413</v>
      </c>
      <c r="B207" t="s">
        <v>4414</v>
      </c>
      <c r="C207" t="s">
        <v>4415</v>
      </c>
    </row>
    <row r="208" spans="1:3">
      <c r="A208" t="s">
        <v>4416</v>
      </c>
      <c r="B208" t="s">
        <v>4417</v>
      </c>
      <c r="C208" t="s">
        <v>4418</v>
      </c>
    </row>
    <row r="209" spans="1:3">
      <c r="A209" t="s">
        <v>4419</v>
      </c>
      <c r="B209" t="s">
        <v>4321</v>
      </c>
      <c r="C209" t="s">
        <v>4322</v>
      </c>
    </row>
    <row r="210" spans="1:3">
      <c r="A210" t="s">
        <v>4420</v>
      </c>
      <c r="B210" t="s">
        <v>4421</v>
      </c>
      <c r="C210" t="s">
        <v>4422</v>
      </c>
    </row>
    <row r="211" spans="1:3">
      <c r="A211" t="s">
        <v>4423</v>
      </c>
      <c r="B211" t="s">
        <v>4424</v>
      </c>
      <c r="C211" t="s">
        <v>4425</v>
      </c>
    </row>
    <row r="212" spans="1:3">
      <c r="A212" t="s">
        <v>4426</v>
      </c>
      <c r="B212" t="s">
        <v>4427</v>
      </c>
      <c r="C212" t="s">
        <v>4428</v>
      </c>
    </row>
    <row r="213" spans="1:3">
      <c r="A213" t="s">
        <v>4429</v>
      </c>
      <c r="B213" t="s">
        <v>4430</v>
      </c>
      <c r="C213" t="s">
        <v>4431</v>
      </c>
    </row>
    <row r="214" spans="1:3">
      <c r="A214" t="s">
        <v>4432</v>
      </c>
      <c r="B214" t="s">
        <v>4433</v>
      </c>
      <c r="C214" t="s">
        <v>4434</v>
      </c>
    </row>
    <row r="215" spans="1:3">
      <c r="A215" t="s">
        <v>4435</v>
      </c>
      <c r="B215" t="s">
        <v>4436</v>
      </c>
      <c r="C215" t="s">
        <v>4437</v>
      </c>
    </row>
    <row r="216" spans="1:3">
      <c r="A216" t="s">
        <v>4438</v>
      </c>
      <c r="B216" t="s">
        <v>4439</v>
      </c>
      <c r="C216" t="s">
        <v>4440</v>
      </c>
    </row>
    <row r="217" spans="1:3">
      <c r="A217" t="s">
        <v>4441</v>
      </c>
      <c r="B217" t="s">
        <v>4442</v>
      </c>
      <c r="C217" t="s">
        <v>4443</v>
      </c>
    </row>
    <row r="218" spans="1:3">
      <c r="A218" t="s">
        <v>4444</v>
      </c>
      <c r="B218" t="s">
        <v>4445</v>
      </c>
      <c r="C218" t="s">
        <v>4446</v>
      </c>
    </row>
    <row r="219" spans="1:3">
      <c r="A219" t="s">
        <v>4447</v>
      </c>
      <c r="B219" t="s">
        <v>4448</v>
      </c>
      <c r="C219" t="s">
        <v>4449</v>
      </c>
    </row>
    <row r="220" spans="1:3">
      <c r="A220" t="s">
        <v>4450</v>
      </c>
      <c r="B220" t="s">
        <v>4451</v>
      </c>
      <c r="C220" t="s">
        <v>4452</v>
      </c>
    </row>
    <row r="221" spans="1:3">
      <c r="A221" t="s">
        <v>4453</v>
      </c>
      <c r="B221" t="s">
        <v>4454</v>
      </c>
      <c r="C221" t="s">
        <v>4455</v>
      </c>
    </row>
    <row r="222" spans="1:3">
      <c r="A222" t="s">
        <v>4456</v>
      </c>
      <c r="B222" t="s">
        <v>4330</v>
      </c>
      <c r="C222" t="s">
        <v>4331</v>
      </c>
    </row>
    <row r="223" spans="1:3">
      <c r="A223" t="s">
        <v>4457</v>
      </c>
      <c r="B223" t="s">
        <v>4458</v>
      </c>
      <c r="C223" t="s">
        <v>4459</v>
      </c>
    </row>
    <row r="224" spans="1:3">
      <c r="A224" t="s">
        <v>4460</v>
      </c>
      <c r="B224" t="s">
        <v>4461</v>
      </c>
      <c r="C224" t="s">
        <v>4462</v>
      </c>
    </row>
    <row r="225" spans="1:3">
      <c r="A225" t="s">
        <v>4463</v>
      </c>
      <c r="B225" t="s">
        <v>4464</v>
      </c>
      <c r="C225" t="s">
        <v>4465</v>
      </c>
    </row>
    <row r="226" spans="1:3">
      <c r="A226" t="s">
        <v>4466</v>
      </c>
      <c r="B226" t="s">
        <v>4467</v>
      </c>
      <c r="C226" t="s">
        <v>4468</v>
      </c>
    </row>
    <row r="227" spans="1:3">
      <c r="A227" t="s">
        <v>4469</v>
      </c>
      <c r="B227" t="s">
        <v>4470</v>
      </c>
      <c r="C227" t="s">
        <v>4471</v>
      </c>
    </row>
    <row r="228" spans="1:3">
      <c r="A228" t="s">
        <v>4472</v>
      </c>
      <c r="B228" t="s">
        <v>4473</v>
      </c>
      <c r="C228" t="s">
        <v>4474</v>
      </c>
    </row>
    <row r="229" spans="1:3">
      <c r="A229" t="s">
        <v>4475</v>
      </c>
      <c r="B229" t="s">
        <v>4476</v>
      </c>
      <c r="C229" t="s">
        <v>4477</v>
      </c>
    </row>
    <row r="230" spans="1:3">
      <c r="A230" t="s">
        <v>4478</v>
      </c>
      <c r="B230" t="s">
        <v>4479</v>
      </c>
      <c r="C230" t="s">
        <v>4480</v>
      </c>
    </row>
    <row r="231" spans="1:3">
      <c r="A231" t="s">
        <v>4481</v>
      </c>
      <c r="B231" t="s">
        <v>4482</v>
      </c>
      <c r="C231" t="s">
        <v>4483</v>
      </c>
    </row>
    <row r="232" spans="1:3">
      <c r="A232" t="s">
        <v>4484</v>
      </c>
      <c r="B232" t="s">
        <v>4485</v>
      </c>
      <c r="C232" t="s">
        <v>4486</v>
      </c>
    </row>
    <row r="233" spans="1:3">
      <c r="A233" t="s">
        <v>4487</v>
      </c>
      <c r="B233" t="s">
        <v>4488</v>
      </c>
      <c r="C233" t="s">
        <v>4489</v>
      </c>
    </row>
    <row r="234" spans="1:3">
      <c r="A234" t="s">
        <v>4490</v>
      </c>
      <c r="B234" t="s">
        <v>4491</v>
      </c>
      <c r="C234" t="s">
        <v>4492</v>
      </c>
    </row>
    <row r="235" spans="1:3">
      <c r="A235" t="s">
        <v>4493</v>
      </c>
      <c r="B235" t="s">
        <v>4494</v>
      </c>
      <c r="C235" t="s">
        <v>4495</v>
      </c>
    </row>
    <row r="236" spans="1:3">
      <c r="A236" t="s">
        <v>4496</v>
      </c>
      <c r="B236" t="s">
        <v>4497</v>
      </c>
      <c r="C236" t="s">
        <v>4498</v>
      </c>
    </row>
    <row r="237" spans="1:3">
      <c r="A237" t="s">
        <v>4499</v>
      </c>
      <c r="B237" t="s">
        <v>4500</v>
      </c>
      <c r="C237" t="s">
        <v>4501</v>
      </c>
    </row>
    <row r="238" spans="1:3">
      <c r="A238" t="s">
        <v>4502</v>
      </c>
      <c r="B238" t="s">
        <v>4503</v>
      </c>
      <c r="C238" t="s">
        <v>4504</v>
      </c>
    </row>
    <row r="239" spans="1:3">
      <c r="A239" t="s">
        <v>4505</v>
      </c>
      <c r="B239" t="s">
        <v>4342</v>
      </c>
      <c r="C239" t="s">
        <v>4343</v>
      </c>
    </row>
    <row r="240" spans="1:3">
      <c r="A240" t="s">
        <v>4506</v>
      </c>
      <c r="B240" t="s">
        <v>4507</v>
      </c>
      <c r="C240" t="s">
        <v>4508</v>
      </c>
    </row>
    <row r="241" spans="1:3">
      <c r="A241" t="s">
        <v>4509</v>
      </c>
      <c r="B241" t="s">
        <v>4510</v>
      </c>
      <c r="C241" t="s">
        <v>4511</v>
      </c>
    </row>
    <row r="242" spans="1:3">
      <c r="A242" t="s">
        <v>4512</v>
      </c>
      <c r="B242" t="s">
        <v>4513</v>
      </c>
      <c r="C242" t="s">
        <v>4514</v>
      </c>
    </row>
    <row r="243" spans="1:3">
      <c r="A243" t="s">
        <v>4515</v>
      </c>
      <c r="B243" t="s">
        <v>4516</v>
      </c>
      <c r="C243" t="s">
        <v>4517</v>
      </c>
    </row>
    <row r="244" spans="1:3">
      <c r="A244" t="s">
        <v>4518</v>
      </c>
      <c r="B244" t="s">
        <v>4516</v>
      </c>
      <c r="C244" t="s">
        <v>4517</v>
      </c>
    </row>
    <row r="245" spans="1:3">
      <c r="A245" t="s">
        <v>4519</v>
      </c>
      <c r="B245" t="s">
        <v>4520</v>
      </c>
      <c r="C245" t="s">
        <v>4521</v>
      </c>
    </row>
    <row r="246" spans="1:3">
      <c r="A246" t="s">
        <v>4522</v>
      </c>
      <c r="B246" t="s">
        <v>4523</v>
      </c>
      <c r="C246" t="s">
        <v>4524</v>
      </c>
    </row>
    <row r="247" spans="1:3">
      <c r="A247" t="s">
        <v>4525</v>
      </c>
      <c r="B247" t="s">
        <v>4526</v>
      </c>
      <c r="C247" t="s">
        <v>4527</v>
      </c>
    </row>
    <row r="248" spans="1:3">
      <c r="A248" t="s">
        <v>4528</v>
      </c>
      <c r="B248" t="s">
        <v>4529</v>
      </c>
      <c r="C248" t="s">
        <v>4530</v>
      </c>
    </row>
    <row r="249" spans="1:3">
      <c r="A249" t="s">
        <v>4531</v>
      </c>
      <c r="B249" t="s">
        <v>4532</v>
      </c>
      <c r="C249" t="s">
        <v>4533</v>
      </c>
    </row>
    <row r="250" spans="1:3">
      <c r="A250" t="s">
        <v>4534</v>
      </c>
      <c r="B250" t="s">
        <v>4535</v>
      </c>
      <c r="C250" t="s">
        <v>4536</v>
      </c>
    </row>
    <row r="251" spans="1:3">
      <c r="A251" t="s">
        <v>4537</v>
      </c>
      <c r="B251" t="s">
        <v>4538</v>
      </c>
      <c r="C251" t="s">
        <v>4539</v>
      </c>
    </row>
    <row r="252" spans="1:3">
      <c r="A252" t="s">
        <v>4540</v>
      </c>
      <c r="B252" t="s">
        <v>4541</v>
      </c>
      <c r="C252" t="s">
        <v>4542</v>
      </c>
    </row>
    <row r="253" spans="1:3">
      <c r="A253" t="s">
        <v>4540</v>
      </c>
      <c r="B253" t="s">
        <v>4541</v>
      </c>
      <c r="C253" t="s">
        <v>4542</v>
      </c>
    </row>
    <row r="254" spans="1:3">
      <c r="A254" t="s">
        <v>4540</v>
      </c>
      <c r="B254" t="s">
        <v>4541</v>
      </c>
      <c r="C254" t="s">
        <v>4542</v>
      </c>
    </row>
    <row r="255" spans="1:3">
      <c r="A255" t="s">
        <v>4543</v>
      </c>
      <c r="B255" t="s">
        <v>4544</v>
      </c>
      <c r="C255" t="s">
        <v>4545</v>
      </c>
    </row>
    <row r="256" spans="1:3">
      <c r="A256" t="s">
        <v>4543</v>
      </c>
      <c r="B256" t="s">
        <v>4544</v>
      </c>
      <c r="C256" t="s">
        <v>4545</v>
      </c>
    </row>
    <row r="257" spans="1:3">
      <c r="A257" t="s">
        <v>4543</v>
      </c>
      <c r="B257" t="s">
        <v>4544</v>
      </c>
      <c r="C257" t="s">
        <v>4545</v>
      </c>
    </row>
    <row r="258" spans="1:3">
      <c r="A258" t="s">
        <v>4546</v>
      </c>
      <c r="B258" t="s">
        <v>4547</v>
      </c>
      <c r="C258" t="s">
        <v>4548</v>
      </c>
    </row>
    <row r="259" spans="1:3">
      <c r="A259" t="s">
        <v>4546</v>
      </c>
      <c r="B259" t="s">
        <v>4547</v>
      </c>
      <c r="C259" t="s">
        <v>4548</v>
      </c>
    </row>
    <row r="260" spans="1:3">
      <c r="A260" t="s">
        <v>4546</v>
      </c>
      <c r="B260" t="s">
        <v>4547</v>
      </c>
      <c r="C260" t="s">
        <v>4548</v>
      </c>
    </row>
    <row r="261" spans="1:3">
      <c r="A261" t="s">
        <v>4549</v>
      </c>
      <c r="B261" t="s">
        <v>4550</v>
      </c>
      <c r="C261" t="s">
        <v>4551</v>
      </c>
    </row>
    <row r="262" spans="1:3">
      <c r="A262" t="s">
        <v>4552</v>
      </c>
      <c r="B262" t="s">
        <v>4553</v>
      </c>
      <c r="C262" t="s">
        <v>4554</v>
      </c>
    </row>
    <row r="263" spans="1:3">
      <c r="A263" t="s">
        <v>4555</v>
      </c>
      <c r="B263" t="s">
        <v>4057</v>
      </c>
      <c r="C263" t="s">
        <v>4556</v>
      </c>
    </row>
    <row r="264" spans="1:3">
      <c r="A264" t="s">
        <v>4557</v>
      </c>
      <c r="B264" t="s">
        <v>4558</v>
      </c>
      <c r="C264" t="s">
        <v>4559</v>
      </c>
    </row>
    <row r="265" spans="1:3">
      <c r="A265" t="s">
        <v>4560</v>
      </c>
      <c r="B265" t="s">
        <v>4060</v>
      </c>
      <c r="C265" t="s">
        <v>4561</v>
      </c>
    </row>
    <row r="266" spans="1:3">
      <c r="A266" t="s">
        <v>4562</v>
      </c>
      <c r="B266" t="s">
        <v>4563</v>
      </c>
      <c r="C266" t="s">
        <v>4564</v>
      </c>
    </row>
    <row r="267" spans="1:3">
      <c r="A267" t="s">
        <v>4565</v>
      </c>
      <c r="B267" t="s">
        <v>4566</v>
      </c>
      <c r="C267" t="s">
        <v>4567</v>
      </c>
    </row>
    <row r="268" spans="1:3">
      <c r="A268" t="s">
        <v>4568</v>
      </c>
      <c r="B268" t="s">
        <v>4569</v>
      </c>
      <c r="C268" t="s">
        <v>4570</v>
      </c>
    </row>
    <row r="269" spans="1:3">
      <c r="A269" t="s">
        <v>4571</v>
      </c>
      <c r="B269" t="s">
        <v>4069</v>
      </c>
      <c r="C269" t="s">
        <v>4572</v>
      </c>
    </row>
    <row r="270" spans="1:3">
      <c r="A270" t="s">
        <v>4573</v>
      </c>
      <c r="B270" t="s">
        <v>4072</v>
      </c>
      <c r="C270" t="s">
        <v>4574</v>
      </c>
    </row>
    <row r="271" spans="1:3">
      <c r="A271" t="s">
        <v>4575</v>
      </c>
      <c r="B271" t="s">
        <v>4576</v>
      </c>
      <c r="C271" t="s">
        <v>4577</v>
      </c>
    </row>
    <row r="272" spans="1:3">
      <c r="A272" t="s">
        <v>4578</v>
      </c>
      <c r="B272" t="s">
        <v>4579</v>
      </c>
      <c r="C272" t="s">
        <v>4580</v>
      </c>
    </row>
    <row r="273" spans="1:3">
      <c r="A273" t="s">
        <v>4581</v>
      </c>
      <c r="B273" t="s">
        <v>4582</v>
      </c>
      <c r="C273" t="s">
        <v>4583</v>
      </c>
    </row>
    <row r="274" spans="1:3">
      <c r="A274" t="s">
        <v>4584</v>
      </c>
      <c r="B274" t="s">
        <v>4579</v>
      </c>
      <c r="C274" t="s">
        <v>4580</v>
      </c>
    </row>
    <row r="275" spans="1:3">
      <c r="A275" t="s">
        <v>4585</v>
      </c>
      <c r="B275" t="s">
        <v>4586</v>
      </c>
      <c r="C275" t="s">
        <v>4587</v>
      </c>
    </row>
    <row r="276" spans="1:3">
      <c r="A276" t="s">
        <v>4588</v>
      </c>
      <c r="B276" t="s">
        <v>4589</v>
      </c>
      <c r="C276" t="s">
        <v>4590</v>
      </c>
    </row>
    <row r="277" spans="1:3">
      <c r="A277" t="s">
        <v>4591</v>
      </c>
      <c r="B277" t="s">
        <v>4592</v>
      </c>
      <c r="C277" t="s">
        <v>4593</v>
      </c>
    </row>
    <row r="278" spans="1:3">
      <c r="A278" t="s">
        <v>4594</v>
      </c>
      <c r="B278" t="s">
        <v>4595</v>
      </c>
      <c r="C278" t="s">
        <v>4596</v>
      </c>
    </row>
    <row r="279" spans="1:3">
      <c r="A279" t="s">
        <v>4597</v>
      </c>
      <c r="B279" t="s">
        <v>4598</v>
      </c>
      <c r="C279" t="s">
        <v>4599</v>
      </c>
    </row>
    <row r="280" spans="1:3">
      <c r="A280" t="s">
        <v>4600</v>
      </c>
      <c r="B280" t="s">
        <v>4601</v>
      </c>
      <c r="C280" t="s">
        <v>4602</v>
      </c>
    </row>
    <row r="281" spans="1:3">
      <c r="A281" t="s">
        <v>4603</v>
      </c>
      <c r="B281" t="s">
        <v>4604</v>
      </c>
      <c r="C281" t="s">
        <v>4605</v>
      </c>
    </row>
    <row r="282" spans="1:3">
      <c r="A282" t="s">
        <v>4606</v>
      </c>
      <c r="B282" t="s">
        <v>4607</v>
      </c>
      <c r="C282" t="s">
        <v>4608</v>
      </c>
    </row>
    <row r="283" spans="1:3">
      <c r="A283" t="s">
        <v>4609</v>
      </c>
      <c r="B283" t="s">
        <v>4610</v>
      </c>
      <c r="C283" t="s">
        <v>4611</v>
      </c>
    </row>
    <row r="284" spans="1:3">
      <c r="A284" t="s">
        <v>4612</v>
      </c>
      <c r="B284" t="s">
        <v>4598</v>
      </c>
      <c r="C284" t="s">
        <v>4599</v>
      </c>
    </row>
    <row r="285" spans="1:3">
      <c r="A285" t="s">
        <v>4613</v>
      </c>
      <c r="B285" t="s">
        <v>4614</v>
      </c>
      <c r="C285" t="s">
        <v>4615</v>
      </c>
    </row>
    <row r="286" spans="1:3">
      <c r="A286" t="s">
        <v>4616</v>
      </c>
      <c r="B286" t="s">
        <v>4617</v>
      </c>
      <c r="C286" t="s">
        <v>4618</v>
      </c>
    </row>
    <row r="287" spans="1:3">
      <c r="A287" t="s">
        <v>4619</v>
      </c>
      <c r="B287" t="s">
        <v>4620</v>
      </c>
      <c r="C287" t="s">
        <v>4621</v>
      </c>
    </row>
    <row r="288" spans="1:3">
      <c r="A288" t="s">
        <v>4622</v>
      </c>
      <c r="B288" t="s">
        <v>4623</v>
      </c>
      <c r="C288" t="s">
        <v>4624</v>
      </c>
    </row>
    <row r="289" spans="1:3">
      <c r="A289" t="s">
        <v>4625</v>
      </c>
      <c r="B289" t="s">
        <v>4626</v>
      </c>
      <c r="C289" t="s">
        <v>4627</v>
      </c>
    </row>
    <row r="290" spans="1:3">
      <c r="A290" t="s">
        <v>4628</v>
      </c>
      <c r="B290" t="s">
        <v>4629</v>
      </c>
      <c r="C290" t="s">
        <v>4630</v>
      </c>
    </row>
    <row r="291" spans="1:3">
      <c r="A291" t="s">
        <v>4631</v>
      </c>
      <c r="B291" t="s">
        <v>4632</v>
      </c>
      <c r="C291" t="s">
        <v>4633</v>
      </c>
    </row>
    <row r="292" spans="1:3">
      <c r="A292" t="s">
        <v>4634</v>
      </c>
      <c r="B292" t="s">
        <v>4632</v>
      </c>
      <c r="C292" t="s">
        <v>4633</v>
      </c>
    </row>
    <row r="293" spans="1:3">
      <c r="A293" t="s">
        <v>4635</v>
      </c>
      <c r="B293" t="s">
        <v>4636</v>
      </c>
      <c r="C293" t="s">
        <v>4637</v>
      </c>
    </row>
    <row r="294" spans="1:3">
      <c r="A294" t="s">
        <v>4638</v>
      </c>
      <c r="B294" t="s">
        <v>4639</v>
      </c>
      <c r="C294" t="s">
        <v>4640</v>
      </c>
    </row>
    <row r="295" spans="1:3">
      <c r="A295" t="s">
        <v>4641</v>
      </c>
      <c r="B295" t="s">
        <v>4642</v>
      </c>
      <c r="C295" t="s">
        <v>4643</v>
      </c>
    </row>
    <row r="296" spans="1:3">
      <c r="A296" t="s">
        <v>4644</v>
      </c>
      <c r="B296" t="s">
        <v>4645</v>
      </c>
      <c r="C296" t="s">
        <v>4646</v>
      </c>
    </row>
    <row r="297" spans="1:3">
      <c r="A297" t="s">
        <v>4647</v>
      </c>
      <c r="B297" t="s">
        <v>4648</v>
      </c>
      <c r="C297" t="s">
        <v>4649</v>
      </c>
    </row>
    <row r="298" spans="1:3">
      <c r="A298" t="s">
        <v>4650</v>
      </c>
      <c r="B298" t="s">
        <v>4651</v>
      </c>
      <c r="C298" t="s">
        <v>4652</v>
      </c>
    </row>
    <row r="299" spans="1:3">
      <c r="A299" t="s">
        <v>4653</v>
      </c>
      <c r="B299" t="s">
        <v>4654</v>
      </c>
      <c r="C299" t="s">
        <v>4655</v>
      </c>
    </row>
    <row r="300" spans="1:3">
      <c r="A300" t="s">
        <v>4656</v>
      </c>
      <c r="B300" t="s">
        <v>4657</v>
      </c>
      <c r="C300" t="s">
        <v>4658</v>
      </c>
    </row>
    <row r="301" spans="1:3">
      <c r="A301" t="s">
        <v>4659</v>
      </c>
      <c r="B301" t="s">
        <v>4660</v>
      </c>
      <c r="C301" t="s">
        <v>4661</v>
      </c>
    </row>
    <row r="302" spans="1:3">
      <c r="A302" t="s">
        <v>4662</v>
      </c>
      <c r="B302" t="s">
        <v>4663</v>
      </c>
      <c r="C302" t="s">
        <v>4664</v>
      </c>
    </row>
    <row r="303" spans="1:3">
      <c r="A303" t="s">
        <v>4665</v>
      </c>
      <c r="B303" t="s">
        <v>4666</v>
      </c>
      <c r="C303" t="s">
        <v>4667</v>
      </c>
    </row>
    <row r="304" spans="1:3">
      <c r="A304" t="s">
        <v>4668</v>
      </c>
      <c r="B304" t="s">
        <v>4669</v>
      </c>
      <c r="C304" t="s">
        <v>4670</v>
      </c>
    </row>
    <row r="305" spans="1:3">
      <c r="A305" t="s">
        <v>4671</v>
      </c>
      <c r="B305" t="s">
        <v>4672</v>
      </c>
      <c r="C305" t="s">
        <v>4673</v>
      </c>
    </row>
    <row r="306" spans="1:3">
      <c r="A306" t="s">
        <v>4674</v>
      </c>
      <c r="B306" t="s">
        <v>4675</v>
      </c>
      <c r="C306" t="s">
        <v>4676</v>
      </c>
    </row>
    <row r="307" spans="1:3">
      <c r="A307" t="s">
        <v>4677</v>
      </c>
      <c r="B307" t="s">
        <v>4678</v>
      </c>
      <c r="C307" t="s">
        <v>4679</v>
      </c>
    </row>
    <row r="308" spans="1:3">
      <c r="A308" t="s">
        <v>4680</v>
      </c>
      <c r="B308" t="s">
        <v>4681</v>
      </c>
      <c r="C308" t="s">
        <v>4682</v>
      </c>
    </row>
    <row r="309" spans="1:3">
      <c r="A309" t="s">
        <v>4683</v>
      </c>
      <c r="B309" t="s">
        <v>4684</v>
      </c>
      <c r="C309" t="s">
        <v>4685</v>
      </c>
    </row>
    <row r="310" spans="1:3">
      <c r="A310" t="s">
        <v>4686</v>
      </c>
      <c r="B310" t="s">
        <v>4672</v>
      </c>
      <c r="C310" t="s">
        <v>4673</v>
      </c>
    </row>
    <row r="311" spans="1:3">
      <c r="A311" t="s">
        <v>4687</v>
      </c>
      <c r="B311" t="s">
        <v>4688</v>
      </c>
      <c r="C311" t="s">
        <v>4689</v>
      </c>
    </row>
    <row r="312" spans="1:3">
      <c r="A312" t="s">
        <v>4690</v>
      </c>
      <c r="B312" t="s">
        <v>4691</v>
      </c>
      <c r="C312" t="s">
        <v>4692</v>
      </c>
    </row>
    <row r="313" spans="1:3">
      <c r="A313" t="s">
        <v>4693</v>
      </c>
      <c r="B313" t="s">
        <v>4694</v>
      </c>
      <c r="C313" t="s">
        <v>4695</v>
      </c>
    </row>
    <row r="314" spans="1:3">
      <c r="A314" t="s">
        <v>4696</v>
      </c>
      <c r="B314" t="s">
        <v>4697</v>
      </c>
      <c r="C314" t="s">
        <v>4698</v>
      </c>
    </row>
    <row r="315" spans="1:3">
      <c r="A315" t="s">
        <v>4699</v>
      </c>
      <c r="B315" t="s">
        <v>4700</v>
      </c>
      <c r="C315" t="s">
        <v>4701</v>
      </c>
    </row>
    <row r="316" spans="1:3">
      <c r="A316" t="s">
        <v>4702</v>
      </c>
      <c r="B316" t="s">
        <v>4703</v>
      </c>
      <c r="C316" t="s">
        <v>4704</v>
      </c>
    </row>
    <row r="317" spans="1:3">
      <c r="A317" t="s">
        <v>4705</v>
      </c>
      <c r="B317" t="s">
        <v>4706</v>
      </c>
      <c r="C317" t="s">
        <v>4707</v>
      </c>
    </row>
    <row r="318" spans="1:3">
      <c r="A318" t="s">
        <v>4708</v>
      </c>
      <c r="B318" t="s">
        <v>4709</v>
      </c>
      <c r="C318" t="s">
        <v>4710</v>
      </c>
    </row>
    <row r="319" spans="1:3">
      <c r="A319" t="s">
        <v>4711</v>
      </c>
      <c r="B319" t="s">
        <v>4712</v>
      </c>
      <c r="C319" t="s">
        <v>4713</v>
      </c>
    </row>
    <row r="320" spans="1:3">
      <c r="A320" t="s">
        <v>4714</v>
      </c>
      <c r="B320" t="s">
        <v>4715</v>
      </c>
      <c r="C320" t="s">
        <v>4716</v>
      </c>
    </row>
    <row r="321" spans="1:3">
      <c r="A321" t="s">
        <v>4717</v>
      </c>
      <c r="B321" t="s">
        <v>4718</v>
      </c>
      <c r="C321" t="s">
        <v>4719</v>
      </c>
    </row>
    <row r="322" spans="1:3">
      <c r="A322" t="s">
        <v>4720</v>
      </c>
      <c r="B322" t="s">
        <v>4721</v>
      </c>
      <c r="C322" t="s">
        <v>4722</v>
      </c>
    </row>
    <row r="323" spans="1:3">
      <c r="A323" t="s">
        <v>4723</v>
      </c>
      <c r="B323" t="s">
        <v>4703</v>
      </c>
      <c r="C323" t="s">
        <v>4704</v>
      </c>
    </row>
    <row r="324" spans="1:3">
      <c r="A324" t="s">
        <v>4724</v>
      </c>
      <c r="B324" t="s">
        <v>4725</v>
      </c>
      <c r="C324" t="s">
        <v>4726</v>
      </c>
    </row>
    <row r="325" spans="1:3">
      <c r="A325" t="s">
        <v>4727</v>
      </c>
      <c r="B325" t="s">
        <v>4728</v>
      </c>
      <c r="C325" t="s">
        <v>4729</v>
      </c>
    </row>
    <row r="326" spans="1:3">
      <c r="A326" t="s">
        <v>4730</v>
      </c>
      <c r="B326" t="s">
        <v>4731</v>
      </c>
      <c r="C326" t="s">
        <v>4732</v>
      </c>
    </row>
    <row r="327" spans="1:3">
      <c r="A327" t="s">
        <v>4733</v>
      </c>
      <c r="B327" t="s">
        <v>4734</v>
      </c>
      <c r="C327" t="s">
        <v>4735</v>
      </c>
    </row>
    <row r="328" spans="1:3">
      <c r="A328" t="s">
        <v>4736</v>
      </c>
      <c r="B328" t="s">
        <v>4737</v>
      </c>
      <c r="C328" t="s">
        <v>4738</v>
      </c>
    </row>
    <row r="329" spans="1:3">
      <c r="A329" t="s">
        <v>4739</v>
      </c>
      <c r="B329" t="s">
        <v>4740</v>
      </c>
      <c r="C329" t="s">
        <v>4741</v>
      </c>
    </row>
    <row r="330" spans="1:3">
      <c r="A330" t="s">
        <v>4742</v>
      </c>
      <c r="B330" t="s">
        <v>4743</v>
      </c>
      <c r="C330" t="s">
        <v>4744</v>
      </c>
    </row>
    <row r="331" spans="1:3">
      <c r="A331" t="s">
        <v>4745</v>
      </c>
      <c r="B331" t="s">
        <v>4746</v>
      </c>
      <c r="C331" t="s">
        <v>4747</v>
      </c>
    </row>
    <row r="332" spans="1:3">
      <c r="A332" t="s">
        <v>4748</v>
      </c>
      <c r="B332" t="s">
        <v>4728</v>
      </c>
      <c r="C332" t="s">
        <v>4729</v>
      </c>
    </row>
    <row r="333" spans="1:3">
      <c r="A333" t="s">
        <v>4749</v>
      </c>
      <c r="B333" t="s">
        <v>4750</v>
      </c>
      <c r="C333" t="s">
        <v>4751</v>
      </c>
    </row>
    <row r="334" spans="1:3">
      <c r="A334" t="s">
        <v>4752</v>
      </c>
      <c r="B334" t="s">
        <v>4753</v>
      </c>
      <c r="C334" t="s">
        <v>4754</v>
      </c>
    </row>
    <row r="335" spans="1:3">
      <c r="A335" t="s">
        <v>4755</v>
      </c>
      <c r="B335" t="s">
        <v>4756</v>
      </c>
      <c r="C335" t="s">
        <v>4757</v>
      </c>
    </row>
    <row r="336" spans="1:3">
      <c r="A336" t="s">
        <v>4758</v>
      </c>
      <c r="B336" t="s">
        <v>4759</v>
      </c>
      <c r="C336" t="s">
        <v>4760</v>
      </c>
    </row>
    <row r="337" spans="1:3">
      <c r="A337" t="s">
        <v>4761</v>
      </c>
      <c r="B337" t="s">
        <v>4753</v>
      </c>
      <c r="C337" t="s">
        <v>4754</v>
      </c>
    </row>
    <row r="338" spans="1:3">
      <c r="A338" t="s">
        <v>4762</v>
      </c>
      <c r="B338" t="s">
        <v>4763</v>
      </c>
      <c r="C338" t="s">
        <v>4764</v>
      </c>
    </row>
    <row r="339" spans="1:3">
      <c r="A339" t="s">
        <v>4765</v>
      </c>
      <c r="B339" t="s">
        <v>4766</v>
      </c>
      <c r="C339" t="s">
        <v>4767</v>
      </c>
    </row>
    <row r="340" spans="1:3">
      <c r="A340" t="s">
        <v>4768</v>
      </c>
      <c r="B340" t="s">
        <v>4769</v>
      </c>
      <c r="C340" t="s">
        <v>4770</v>
      </c>
    </row>
    <row r="341" spans="1:3">
      <c r="A341" t="s">
        <v>4771</v>
      </c>
      <c r="B341" t="s">
        <v>4766</v>
      </c>
      <c r="C341" t="s">
        <v>4767</v>
      </c>
    </row>
    <row r="342" spans="1:3">
      <c r="A342" t="s">
        <v>4772</v>
      </c>
      <c r="B342" t="s">
        <v>4773</v>
      </c>
      <c r="C342" t="s">
        <v>4774</v>
      </c>
    </row>
    <row r="343" spans="1:3">
      <c r="A343" t="s">
        <v>4775</v>
      </c>
      <c r="B343" t="s">
        <v>4776</v>
      </c>
      <c r="C343" t="s">
        <v>4777</v>
      </c>
    </row>
    <row r="344" spans="1:3">
      <c r="A344" t="s">
        <v>4778</v>
      </c>
      <c r="B344" t="s">
        <v>4779</v>
      </c>
      <c r="C344" t="s">
        <v>4780</v>
      </c>
    </row>
    <row r="345" spans="1:3">
      <c r="A345" t="s">
        <v>4778</v>
      </c>
      <c r="B345" t="s">
        <v>4781</v>
      </c>
      <c r="C345" t="s">
        <v>4782</v>
      </c>
    </row>
    <row r="346" spans="1:3">
      <c r="A346" t="s">
        <v>4783</v>
      </c>
      <c r="B346" t="s">
        <v>4784</v>
      </c>
      <c r="C346" t="s">
        <v>4785</v>
      </c>
    </row>
    <row r="347" spans="1:3">
      <c r="A347" t="s">
        <v>4786</v>
      </c>
      <c r="B347" t="s">
        <v>625</v>
      </c>
      <c r="C347" t="s">
        <v>4787</v>
      </c>
    </row>
    <row r="348" spans="1:3">
      <c r="A348" t="s">
        <v>4788</v>
      </c>
      <c r="B348" t="s">
        <v>4789</v>
      </c>
      <c r="C348" t="s">
        <v>4790</v>
      </c>
    </row>
    <row r="349" spans="1:3">
      <c r="A349" t="s">
        <v>4791</v>
      </c>
      <c r="B349" t="s">
        <v>4792</v>
      </c>
      <c r="C349" t="s">
        <v>4793</v>
      </c>
    </row>
    <row r="350" spans="1:3">
      <c r="A350" t="s">
        <v>4794</v>
      </c>
      <c r="B350" t="s">
        <v>4795</v>
      </c>
      <c r="C350" t="s">
        <v>4796</v>
      </c>
    </row>
    <row r="351" spans="1:3">
      <c r="A351" t="s">
        <v>4797</v>
      </c>
      <c r="B351" t="s">
        <v>4798</v>
      </c>
      <c r="C351" t="s">
        <v>4799</v>
      </c>
    </row>
    <row r="352" spans="1:3">
      <c r="A352" t="s">
        <v>4800</v>
      </c>
      <c r="B352" t="s">
        <v>4801</v>
      </c>
      <c r="C352" t="s">
        <v>4802</v>
      </c>
    </row>
    <row r="353" spans="1:3">
      <c r="A353" t="s">
        <v>4803</v>
      </c>
      <c r="B353" t="s">
        <v>4804</v>
      </c>
      <c r="C353" t="s">
        <v>4805</v>
      </c>
    </row>
    <row r="354" spans="1:3">
      <c r="A354" t="s">
        <v>4806</v>
      </c>
      <c r="B354" t="s">
        <v>4807</v>
      </c>
      <c r="C354" t="s">
        <v>4808</v>
      </c>
    </row>
    <row r="355" spans="1:3">
      <c r="A355" t="s">
        <v>4809</v>
      </c>
      <c r="B355" t="s">
        <v>4810</v>
      </c>
      <c r="C355" t="s">
        <v>4811</v>
      </c>
    </row>
    <row r="356" spans="1:3">
      <c r="A356" t="s">
        <v>4812</v>
      </c>
      <c r="B356" t="s">
        <v>4813</v>
      </c>
      <c r="C356" t="s">
        <v>4814</v>
      </c>
    </row>
    <row r="357" spans="1:3">
      <c r="A357" t="s">
        <v>4815</v>
      </c>
      <c r="B357" t="s">
        <v>4816</v>
      </c>
      <c r="C357" t="s">
        <v>4817</v>
      </c>
    </row>
    <row r="358" spans="1:3">
      <c r="A358" t="s">
        <v>4818</v>
      </c>
      <c r="B358" t="s">
        <v>4819</v>
      </c>
      <c r="C358" t="s">
        <v>4820</v>
      </c>
    </row>
    <row r="359" spans="1:3">
      <c r="A359" t="s">
        <v>4821</v>
      </c>
      <c r="B359" t="s">
        <v>4822</v>
      </c>
      <c r="C359" t="s">
        <v>4823</v>
      </c>
    </row>
    <row r="360" spans="1:3">
      <c r="A360" t="s">
        <v>4824</v>
      </c>
      <c r="B360" t="s">
        <v>4825</v>
      </c>
      <c r="C360" t="s">
        <v>4826</v>
      </c>
    </row>
    <row r="361" spans="1:3">
      <c r="A361" t="s">
        <v>4827</v>
      </c>
      <c r="B361" t="s">
        <v>4828</v>
      </c>
      <c r="C361" t="s">
        <v>4829</v>
      </c>
    </row>
    <row r="362" spans="1:3">
      <c r="A362" t="s">
        <v>4830</v>
      </c>
      <c r="B362" t="s">
        <v>4831</v>
      </c>
      <c r="C362" t="s">
        <v>4832</v>
      </c>
    </row>
    <row r="363" spans="1:3">
      <c r="A363" t="s">
        <v>4833</v>
      </c>
      <c r="B363" t="s">
        <v>4834</v>
      </c>
      <c r="C363" t="s">
        <v>4835</v>
      </c>
    </row>
    <row r="364" spans="1:3">
      <c r="A364" t="s">
        <v>4836</v>
      </c>
      <c r="B364" t="s">
        <v>4837</v>
      </c>
      <c r="C364" t="s">
        <v>4838</v>
      </c>
    </row>
    <row r="365" spans="1:3">
      <c r="A365" t="s">
        <v>4839</v>
      </c>
      <c r="B365" t="s">
        <v>4840</v>
      </c>
      <c r="C365" t="s">
        <v>4841</v>
      </c>
    </row>
    <row r="366" spans="1:3">
      <c r="A366" t="s">
        <v>4842</v>
      </c>
      <c r="B366" t="s">
        <v>4843</v>
      </c>
      <c r="C366" t="s">
        <v>4844</v>
      </c>
    </row>
    <row r="367" spans="1:3">
      <c r="A367" t="s">
        <v>4845</v>
      </c>
      <c r="B367" t="s">
        <v>4846</v>
      </c>
      <c r="C367" t="s">
        <v>4847</v>
      </c>
    </row>
    <row r="368" spans="1:3">
      <c r="A368" t="s">
        <v>4848</v>
      </c>
      <c r="B368" t="s">
        <v>4849</v>
      </c>
      <c r="C368" t="s">
        <v>4850</v>
      </c>
    </row>
    <row r="369" spans="1:3">
      <c r="A369" t="s">
        <v>4851</v>
      </c>
      <c r="B369" t="s">
        <v>4852</v>
      </c>
      <c r="C369" t="s">
        <v>4853</v>
      </c>
    </row>
    <row r="370" spans="1:3">
      <c r="A370" t="s">
        <v>4854</v>
      </c>
      <c r="B370" t="s">
        <v>4855</v>
      </c>
      <c r="C370" t="s">
        <v>4856</v>
      </c>
    </row>
    <row r="371" spans="1:3">
      <c r="A371" t="s">
        <v>4857</v>
      </c>
      <c r="B371" t="s">
        <v>4858</v>
      </c>
      <c r="C371" t="s">
        <v>4859</v>
      </c>
    </row>
    <row r="372" spans="1:3">
      <c r="A372" t="s">
        <v>4860</v>
      </c>
      <c r="B372" t="s">
        <v>4861</v>
      </c>
      <c r="C372" t="s">
        <v>4862</v>
      </c>
    </row>
    <row r="373" spans="1:3">
      <c r="A373" t="s">
        <v>4863</v>
      </c>
      <c r="B373" t="s">
        <v>4864</v>
      </c>
      <c r="C373" t="s">
        <v>4865</v>
      </c>
    </row>
    <row r="374" spans="1:3">
      <c r="A374" t="s">
        <v>4866</v>
      </c>
      <c r="B374" t="s">
        <v>4867</v>
      </c>
      <c r="C374" t="s">
        <v>4868</v>
      </c>
    </row>
    <row r="375" spans="1:3">
      <c r="A375" t="s">
        <v>4869</v>
      </c>
      <c r="B375" t="s">
        <v>4870</v>
      </c>
      <c r="C375" t="s">
        <v>4871</v>
      </c>
    </row>
    <row r="376" spans="1:3">
      <c r="A376" t="s">
        <v>4872</v>
      </c>
      <c r="B376" t="s">
        <v>4873</v>
      </c>
      <c r="C376" t="s">
        <v>4874</v>
      </c>
    </row>
    <row r="377" spans="1:3">
      <c r="A377" t="s">
        <v>4875</v>
      </c>
      <c r="B377" t="s">
        <v>4876</v>
      </c>
      <c r="C377" t="s">
        <v>4877</v>
      </c>
    </row>
    <row r="378" spans="1:3">
      <c r="A378" t="s">
        <v>4878</v>
      </c>
      <c r="B378" t="s">
        <v>4879</v>
      </c>
      <c r="C378" t="s">
        <v>4880</v>
      </c>
    </row>
    <row r="379" spans="1:3">
      <c r="A379" t="s">
        <v>4881</v>
      </c>
      <c r="B379" t="s">
        <v>4882</v>
      </c>
      <c r="C379" t="s">
        <v>4883</v>
      </c>
    </row>
    <row r="380" spans="1:3">
      <c r="A380" t="s">
        <v>4884</v>
      </c>
      <c r="B380" t="s">
        <v>4885</v>
      </c>
      <c r="C380" t="s">
        <v>4886</v>
      </c>
    </row>
    <row r="381" spans="1:3">
      <c r="A381" t="s">
        <v>4887</v>
      </c>
      <c r="B381" t="s">
        <v>4888</v>
      </c>
      <c r="C381" t="s">
        <v>4889</v>
      </c>
    </row>
    <row r="382" spans="1:3">
      <c r="A382" t="s">
        <v>4890</v>
      </c>
      <c r="B382" t="s">
        <v>4891</v>
      </c>
      <c r="C382" t="s">
        <v>4892</v>
      </c>
    </row>
    <row r="383" spans="1:3">
      <c r="A383" t="s">
        <v>4893</v>
      </c>
      <c r="B383" t="s">
        <v>4894</v>
      </c>
      <c r="C383" t="s">
        <v>4895</v>
      </c>
    </row>
    <row r="384" spans="1:3">
      <c r="A384" t="s">
        <v>4896</v>
      </c>
      <c r="B384" t="s">
        <v>4897</v>
      </c>
      <c r="C384" t="s">
        <v>4898</v>
      </c>
    </row>
    <row r="385" spans="1:3">
      <c r="A385" t="s">
        <v>4899</v>
      </c>
      <c r="B385" t="s">
        <v>4900</v>
      </c>
      <c r="C385" t="s">
        <v>4901</v>
      </c>
    </row>
    <row r="386" spans="1:3">
      <c r="A386" t="s">
        <v>4902</v>
      </c>
      <c r="B386" t="s">
        <v>4903</v>
      </c>
      <c r="C386" t="s">
        <v>4904</v>
      </c>
    </row>
    <row r="387" spans="1:3">
      <c r="A387" t="s">
        <v>4905</v>
      </c>
      <c r="B387" t="s">
        <v>4906</v>
      </c>
      <c r="C387" t="s">
        <v>4907</v>
      </c>
    </row>
    <row r="388" spans="1:3">
      <c r="A388" t="s">
        <v>4908</v>
      </c>
      <c r="B388" t="s">
        <v>4909</v>
      </c>
      <c r="C388" t="s">
        <v>4910</v>
      </c>
    </row>
    <row r="389" spans="1:3">
      <c r="A389" t="s">
        <v>4911</v>
      </c>
      <c r="B389" t="s">
        <v>4912</v>
      </c>
      <c r="C389" t="s">
        <v>4913</v>
      </c>
    </row>
    <row r="390" spans="1:3">
      <c r="A390" t="s">
        <v>4914</v>
      </c>
      <c r="B390" t="s">
        <v>4915</v>
      </c>
      <c r="C390" t="s">
        <v>4916</v>
      </c>
    </row>
    <row r="391" spans="1:3">
      <c r="A391" t="s">
        <v>4917</v>
      </c>
      <c r="B391" t="s">
        <v>4918</v>
      </c>
      <c r="C391" t="s">
        <v>4919</v>
      </c>
    </row>
    <row r="392" spans="1:3">
      <c r="A392" t="s">
        <v>4920</v>
      </c>
      <c r="B392" t="s">
        <v>4921</v>
      </c>
      <c r="C392" t="s">
        <v>4922</v>
      </c>
    </row>
    <row r="393" spans="1:3">
      <c r="A393" t="s">
        <v>4923</v>
      </c>
      <c r="B393" t="s">
        <v>4924</v>
      </c>
      <c r="C393" t="s">
        <v>4925</v>
      </c>
    </row>
    <row r="394" spans="1:3">
      <c r="A394" t="s">
        <v>4926</v>
      </c>
      <c r="B394" t="s">
        <v>4927</v>
      </c>
      <c r="C394" t="s">
        <v>4928</v>
      </c>
    </row>
    <row r="395" spans="1:3">
      <c r="A395" t="s">
        <v>4929</v>
      </c>
      <c r="B395" t="s">
        <v>4930</v>
      </c>
      <c r="C395" t="s">
        <v>4931</v>
      </c>
    </row>
    <row r="396" spans="1:3">
      <c r="A396" t="s">
        <v>4932</v>
      </c>
      <c r="B396" t="s">
        <v>4933</v>
      </c>
      <c r="C396" t="s">
        <v>4934</v>
      </c>
    </row>
    <row r="397" spans="1:3">
      <c r="A397" t="s">
        <v>4935</v>
      </c>
      <c r="B397" t="s">
        <v>4936</v>
      </c>
      <c r="C397" t="s">
        <v>4937</v>
      </c>
    </row>
    <row r="398" spans="1:3">
      <c r="A398" t="s">
        <v>4938</v>
      </c>
      <c r="B398" t="s">
        <v>4939</v>
      </c>
      <c r="C398" t="s">
        <v>4940</v>
      </c>
    </row>
    <row r="399" spans="1:3">
      <c r="A399" t="s">
        <v>4941</v>
      </c>
      <c r="B399" t="s">
        <v>4942</v>
      </c>
      <c r="C399" t="s">
        <v>4943</v>
      </c>
    </row>
    <row r="400" spans="1:3">
      <c r="A400" t="s">
        <v>4944</v>
      </c>
      <c r="B400" t="s">
        <v>4945</v>
      </c>
      <c r="C400" t="s">
        <v>4946</v>
      </c>
    </row>
    <row r="401" spans="1:3">
      <c r="A401" t="s">
        <v>4947</v>
      </c>
      <c r="B401" t="s">
        <v>4948</v>
      </c>
      <c r="C401" t="s">
        <v>4949</v>
      </c>
    </row>
    <row r="402" spans="1:3">
      <c r="A402" t="s">
        <v>4950</v>
      </c>
      <c r="B402" t="s">
        <v>4951</v>
      </c>
      <c r="C402" t="s">
        <v>4952</v>
      </c>
    </row>
    <row r="403" spans="1:3">
      <c r="A403" t="s">
        <v>4953</v>
      </c>
      <c r="B403" t="s">
        <v>4954</v>
      </c>
      <c r="C403" t="s">
        <v>4955</v>
      </c>
    </row>
    <row r="404" spans="1:3">
      <c r="A404" t="s">
        <v>4956</v>
      </c>
      <c r="B404" t="s">
        <v>4957</v>
      </c>
      <c r="C404" t="s">
        <v>4958</v>
      </c>
    </row>
    <row r="405" spans="1:3">
      <c r="A405" t="s">
        <v>4959</v>
      </c>
      <c r="B405" t="s">
        <v>4960</v>
      </c>
      <c r="C405" t="s">
        <v>4961</v>
      </c>
    </row>
    <row r="406" spans="1:3">
      <c r="A406" t="s">
        <v>4962</v>
      </c>
      <c r="B406" t="s">
        <v>4963</v>
      </c>
      <c r="C406" t="s">
        <v>4964</v>
      </c>
    </row>
    <row r="407" spans="1:3">
      <c r="A407" t="s">
        <v>4965</v>
      </c>
      <c r="B407" t="s">
        <v>4966</v>
      </c>
      <c r="C407" t="s">
        <v>4967</v>
      </c>
    </row>
    <row r="408" spans="1:3">
      <c r="A408" t="s">
        <v>4968</v>
      </c>
      <c r="B408" t="s">
        <v>4969</v>
      </c>
      <c r="C408" t="s">
        <v>4970</v>
      </c>
    </row>
    <row r="409" spans="1:3">
      <c r="A409" t="s">
        <v>4971</v>
      </c>
      <c r="B409" t="s">
        <v>4972</v>
      </c>
      <c r="C409" t="s">
        <v>4973</v>
      </c>
    </row>
    <row r="410" spans="1:3">
      <c r="A410" t="s">
        <v>4974</v>
      </c>
      <c r="B410" t="s">
        <v>4975</v>
      </c>
      <c r="C410" t="s">
        <v>4976</v>
      </c>
    </row>
    <row r="411" spans="1:3">
      <c r="A411" t="s">
        <v>4977</v>
      </c>
      <c r="B411" t="s">
        <v>4978</v>
      </c>
      <c r="C411" t="s">
        <v>4979</v>
      </c>
    </row>
    <row r="412" spans="1:3">
      <c r="A412" t="s">
        <v>4980</v>
      </c>
      <c r="B412" t="s">
        <v>4981</v>
      </c>
      <c r="C412" t="s">
        <v>4982</v>
      </c>
    </row>
    <row r="413" spans="1:3">
      <c r="A413" t="s">
        <v>4983</v>
      </c>
      <c r="B413" t="s">
        <v>4984</v>
      </c>
      <c r="C413" t="s">
        <v>4985</v>
      </c>
    </row>
    <row r="414" spans="1:3">
      <c r="A414" t="s">
        <v>4986</v>
      </c>
      <c r="B414" t="s">
        <v>4987</v>
      </c>
      <c r="C414" t="s">
        <v>4988</v>
      </c>
    </row>
    <row r="415" spans="1:3">
      <c r="A415" t="s">
        <v>4989</v>
      </c>
      <c r="B415" t="s">
        <v>4990</v>
      </c>
      <c r="C415" t="s">
        <v>4991</v>
      </c>
    </row>
    <row r="416" spans="1:3">
      <c r="A416" t="s">
        <v>4992</v>
      </c>
      <c r="B416" t="s">
        <v>4993</v>
      </c>
      <c r="C416" t="s">
        <v>4994</v>
      </c>
    </row>
    <row r="417" spans="1:3">
      <c r="A417" t="s">
        <v>4995</v>
      </c>
      <c r="B417" t="s">
        <v>4996</v>
      </c>
      <c r="C417" t="s">
        <v>4997</v>
      </c>
    </row>
    <row r="418" spans="1:3">
      <c r="A418" t="s">
        <v>4998</v>
      </c>
      <c r="B418" t="s">
        <v>4999</v>
      </c>
      <c r="C418" t="s">
        <v>5000</v>
      </c>
    </row>
    <row r="419" spans="1:3">
      <c r="A419" t="s">
        <v>5001</v>
      </c>
      <c r="B419" t="s">
        <v>5002</v>
      </c>
      <c r="C419" t="s">
        <v>5003</v>
      </c>
    </row>
    <row r="420" spans="1:3">
      <c r="A420" t="s">
        <v>5004</v>
      </c>
      <c r="B420" t="s">
        <v>5005</v>
      </c>
      <c r="C420" t="s">
        <v>5006</v>
      </c>
    </row>
    <row r="421" spans="1:3">
      <c r="A421" t="s">
        <v>5007</v>
      </c>
      <c r="B421" t="s">
        <v>5008</v>
      </c>
      <c r="C421" t="s">
        <v>5009</v>
      </c>
    </row>
    <row r="422" spans="1:3">
      <c r="A422" t="s">
        <v>5010</v>
      </c>
      <c r="B422" t="s">
        <v>5011</v>
      </c>
      <c r="C422" t="s">
        <v>5012</v>
      </c>
    </row>
    <row r="423" spans="1:3">
      <c r="A423" t="s">
        <v>5013</v>
      </c>
      <c r="B423" t="s">
        <v>5014</v>
      </c>
      <c r="C423" t="s">
        <v>5015</v>
      </c>
    </row>
    <row r="424" spans="1:3">
      <c r="A424" t="s">
        <v>5016</v>
      </c>
      <c r="B424" t="s">
        <v>5017</v>
      </c>
      <c r="C424" t="s">
        <v>5018</v>
      </c>
    </row>
    <row r="425" spans="1:3">
      <c r="A425" t="s">
        <v>5019</v>
      </c>
      <c r="B425" t="s">
        <v>5020</v>
      </c>
      <c r="C425" t="s">
        <v>5021</v>
      </c>
    </row>
    <row r="426" spans="1:3">
      <c r="A426" t="s">
        <v>5022</v>
      </c>
      <c r="B426" t="s">
        <v>5023</v>
      </c>
      <c r="C426" t="s">
        <v>5024</v>
      </c>
    </row>
    <row r="427" spans="1:3">
      <c r="A427" t="s">
        <v>5025</v>
      </c>
      <c r="B427" t="s">
        <v>5026</v>
      </c>
      <c r="C427" t="s">
        <v>5027</v>
      </c>
    </row>
    <row r="428" spans="1:3">
      <c r="A428" t="s">
        <v>5028</v>
      </c>
      <c r="B428" t="s">
        <v>5029</v>
      </c>
      <c r="C428" t="s">
        <v>5030</v>
      </c>
    </row>
    <row r="429" spans="1:3">
      <c r="A429" t="s">
        <v>5031</v>
      </c>
      <c r="B429" t="s">
        <v>5032</v>
      </c>
      <c r="C429" t="s">
        <v>5033</v>
      </c>
    </row>
    <row r="430" spans="1:3">
      <c r="A430" t="s">
        <v>5034</v>
      </c>
      <c r="B430" t="s">
        <v>5035</v>
      </c>
      <c r="C430" t="s">
        <v>5036</v>
      </c>
    </row>
    <row r="431" spans="1:3">
      <c r="A431" t="s">
        <v>5037</v>
      </c>
      <c r="B431" t="s">
        <v>5038</v>
      </c>
      <c r="C431" t="s">
        <v>5039</v>
      </c>
    </row>
    <row r="432" spans="1:3">
      <c r="A432" t="s">
        <v>5040</v>
      </c>
      <c r="B432" t="s">
        <v>5041</v>
      </c>
      <c r="C432" t="s">
        <v>5042</v>
      </c>
    </row>
    <row r="433" spans="1:3">
      <c r="A433" t="s">
        <v>5043</v>
      </c>
      <c r="B433" t="s">
        <v>5044</v>
      </c>
      <c r="C433" t="s">
        <v>5045</v>
      </c>
    </row>
    <row r="434" spans="1:3">
      <c r="A434" t="s">
        <v>5046</v>
      </c>
      <c r="B434" t="s">
        <v>5047</v>
      </c>
      <c r="C434" t="s">
        <v>5048</v>
      </c>
    </row>
    <row r="435" spans="1:3">
      <c r="A435" t="s">
        <v>5049</v>
      </c>
      <c r="B435" t="s">
        <v>5050</v>
      </c>
      <c r="C435" t="s">
        <v>5051</v>
      </c>
    </row>
    <row r="436" spans="1:3">
      <c r="A436" t="s">
        <v>5052</v>
      </c>
      <c r="B436" t="s">
        <v>5053</v>
      </c>
      <c r="C436" t="s">
        <v>5054</v>
      </c>
    </row>
    <row r="437" spans="1:3">
      <c r="A437" t="s">
        <v>5055</v>
      </c>
      <c r="B437" t="s">
        <v>5056</v>
      </c>
      <c r="C437" t="s">
        <v>5057</v>
      </c>
    </row>
    <row r="438" spans="1:3">
      <c r="A438" t="s">
        <v>5058</v>
      </c>
      <c r="B438" t="s">
        <v>685</v>
      </c>
      <c r="C438" t="s">
        <v>5059</v>
      </c>
    </row>
    <row r="439" spans="1:3">
      <c r="A439" t="s">
        <v>5060</v>
      </c>
      <c r="B439" t="s">
        <v>5061</v>
      </c>
      <c r="C439" t="s">
        <v>5062</v>
      </c>
    </row>
    <row r="440" spans="1:3">
      <c r="A440" t="s">
        <v>5063</v>
      </c>
      <c r="B440" t="s">
        <v>5064</v>
      </c>
      <c r="C440" t="s">
        <v>5065</v>
      </c>
    </row>
    <row r="441" spans="1:3">
      <c r="A441" t="s">
        <v>5066</v>
      </c>
      <c r="B441" t="s">
        <v>5067</v>
      </c>
      <c r="C441" t="s">
        <v>5068</v>
      </c>
    </row>
    <row r="442" spans="1:3">
      <c r="A442" t="s">
        <v>5069</v>
      </c>
      <c r="B442" t="s">
        <v>5070</v>
      </c>
      <c r="C442" t="s">
        <v>5071</v>
      </c>
    </row>
    <row r="443" spans="1:3">
      <c r="A443" t="s">
        <v>5072</v>
      </c>
      <c r="B443" t="s">
        <v>5073</v>
      </c>
      <c r="C443" t="s">
        <v>5074</v>
      </c>
    </row>
    <row r="444" spans="1:3">
      <c r="A444" t="s">
        <v>5075</v>
      </c>
      <c r="B444" t="s">
        <v>5076</v>
      </c>
      <c r="C444" t="s">
        <v>5077</v>
      </c>
    </row>
    <row r="445" spans="1:3">
      <c r="A445" t="s">
        <v>5078</v>
      </c>
      <c r="B445" t="s">
        <v>5079</v>
      </c>
      <c r="C445" t="s">
        <v>5080</v>
      </c>
    </row>
    <row r="446" spans="1:3">
      <c r="A446" t="s">
        <v>5081</v>
      </c>
      <c r="B446" t="s">
        <v>5082</v>
      </c>
      <c r="C446" t="s">
        <v>5083</v>
      </c>
    </row>
    <row r="447" spans="1:3">
      <c r="A447" t="s">
        <v>5084</v>
      </c>
      <c r="B447" t="s">
        <v>5085</v>
      </c>
      <c r="C447" t="s">
        <v>5086</v>
      </c>
    </row>
    <row r="448" spans="1:3">
      <c r="A448" t="s">
        <v>5087</v>
      </c>
      <c r="B448" t="s">
        <v>5088</v>
      </c>
      <c r="C448" t="s">
        <v>5089</v>
      </c>
    </row>
    <row r="449" spans="1:3">
      <c r="A449" t="s">
        <v>5087</v>
      </c>
      <c r="B449" t="s">
        <v>5088</v>
      </c>
      <c r="C449" t="s">
        <v>5089</v>
      </c>
    </row>
    <row r="450" spans="1:3">
      <c r="A450" t="s">
        <v>5090</v>
      </c>
      <c r="B450" t="s">
        <v>5091</v>
      </c>
      <c r="C450" t="s">
        <v>5092</v>
      </c>
    </row>
    <row r="451" spans="1:3">
      <c r="A451" t="s">
        <v>5090</v>
      </c>
      <c r="B451" t="s">
        <v>5091</v>
      </c>
      <c r="C451" t="s">
        <v>5092</v>
      </c>
    </row>
    <row r="452" spans="1:3">
      <c r="A452" t="s">
        <v>5093</v>
      </c>
      <c r="B452" t="s">
        <v>5094</v>
      </c>
      <c r="C452" t="s">
        <v>5095</v>
      </c>
    </row>
    <row r="453" spans="1:3">
      <c r="A453" t="s">
        <v>5093</v>
      </c>
      <c r="B453" t="s">
        <v>5094</v>
      </c>
      <c r="C453" t="s">
        <v>5095</v>
      </c>
    </row>
    <row r="454" spans="1:3">
      <c r="A454" t="s">
        <v>5096</v>
      </c>
      <c r="B454" t="s">
        <v>5097</v>
      </c>
      <c r="C454" t="s">
        <v>5098</v>
      </c>
    </row>
    <row r="455" spans="1:3">
      <c r="A455" t="s">
        <v>5096</v>
      </c>
      <c r="B455" t="s">
        <v>5097</v>
      </c>
      <c r="C455" t="s">
        <v>5098</v>
      </c>
    </row>
    <row r="456" spans="1:3">
      <c r="A456" t="s">
        <v>5099</v>
      </c>
      <c r="B456" t="s">
        <v>5100</v>
      </c>
      <c r="C456" t="s">
        <v>5101</v>
      </c>
    </row>
    <row r="457" spans="1:3">
      <c r="A457" t="s">
        <v>5099</v>
      </c>
      <c r="B457" t="s">
        <v>5100</v>
      </c>
      <c r="C457" t="s">
        <v>5101</v>
      </c>
    </row>
    <row r="458" spans="1:3">
      <c r="A458" t="s">
        <v>5102</v>
      </c>
      <c r="B458" t="s">
        <v>5103</v>
      </c>
      <c r="C458" t="s">
        <v>5104</v>
      </c>
    </row>
    <row r="459" spans="1:3">
      <c r="A459" t="s">
        <v>5102</v>
      </c>
      <c r="B459" t="s">
        <v>5103</v>
      </c>
      <c r="C459" t="s">
        <v>5104</v>
      </c>
    </row>
    <row r="460" spans="1:3">
      <c r="A460" t="s">
        <v>5105</v>
      </c>
      <c r="B460" t="s">
        <v>5106</v>
      </c>
      <c r="C460" t="s">
        <v>5107</v>
      </c>
    </row>
    <row r="461" spans="1:3">
      <c r="A461" t="s">
        <v>5105</v>
      </c>
      <c r="B461" t="s">
        <v>5106</v>
      </c>
      <c r="C461" t="s">
        <v>5107</v>
      </c>
    </row>
    <row r="462" spans="1:3">
      <c r="A462" t="s">
        <v>5108</v>
      </c>
      <c r="B462" t="s">
        <v>5109</v>
      </c>
      <c r="C462" t="s">
        <v>5110</v>
      </c>
    </row>
    <row r="463" spans="1:3">
      <c r="A463" t="s">
        <v>5108</v>
      </c>
      <c r="B463" t="s">
        <v>5109</v>
      </c>
      <c r="C463" t="s">
        <v>5110</v>
      </c>
    </row>
    <row r="464" spans="1:3">
      <c r="A464" t="s">
        <v>5111</v>
      </c>
      <c r="B464" t="s">
        <v>5112</v>
      </c>
      <c r="C464" t="s">
        <v>5113</v>
      </c>
    </row>
    <row r="465" spans="1:3">
      <c r="A465" t="s">
        <v>5111</v>
      </c>
      <c r="B465" t="s">
        <v>5112</v>
      </c>
      <c r="C465" t="s">
        <v>5113</v>
      </c>
    </row>
    <row r="466" spans="1:3">
      <c r="A466" t="s">
        <v>5114</v>
      </c>
      <c r="B466" t="s">
        <v>5115</v>
      </c>
      <c r="C466" t="s">
        <v>5116</v>
      </c>
    </row>
    <row r="467" spans="1:3">
      <c r="A467" t="s">
        <v>5114</v>
      </c>
      <c r="B467" t="s">
        <v>5115</v>
      </c>
      <c r="C467" t="s">
        <v>5116</v>
      </c>
    </row>
    <row r="468" spans="1:3">
      <c r="A468" t="s">
        <v>5117</v>
      </c>
      <c r="B468" t="s">
        <v>5118</v>
      </c>
      <c r="C468" t="s">
        <v>5119</v>
      </c>
    </row>
    <row r="469" spans="1:3">
      <c r="A469" t="s">
        <v>5117</v>
      </c>
      <c r="B469" t="s">
        <v>5118</v>
      </c>
      <c r="C469" t="s">
        <v>5119</v>
      </c>
    </row>
    <row r="470" spans="1:3">
      <c r="A470" t="s">
        <v>5120</v>
      </c>
      <c r="B470" t="s">
        <v>5121</v>
      </c>
      <c r="C470" t="s">
        <v>5122</v>
      </c>
    </row>
    <row r="471" spans="1:3">
      <c r="A471" t="s">
        <v>5120</v>
      </c>
      <c r="B471" t="s">
        <v>5121</v>
      </c>
      <c r="C471" t="s">
        <v>5122</v>
      </c>
    </row>
    <row r="472" spans="1:3">
      <c r="A472" t="s">
        <v>5123</v>
      </c>
      <c r="B472" t="s">
        <v>5124</v>
      </c>
      <c r="C472" t="s">
        <v>5125</v>
      </c>
    </row>
    <row r="473" spans="1:3">
      <c r="A473" t="s">
        <v>5123</v>
      </c>
      <c r="B473" t="s">
        <v>5124</v>
      </c>
      <c r="C473" t="s">
        <v>5125</v>
      </c>
    </row>
    <row r="474" spans="1:3">
      <c r="A474" t="s">
        <v>5126</v>
      </c>
      <c r="B474" t="s">
        <v>5127</v>
      </c>
      <c r="C474" t="s">
        <v>5128</v>
      </c>
    </row>
    <row r="475" spans="1:3">
      <c r="A475" t="s">
        <v>5126</v>
      </c>
      <c r="B475" t="s">
        <v>5127</v>
      </c>
      <c r="C475" t="s">
        <v>5128</v>
      </c>
    </row>
    <row r="476" spans="1:3">
      <c r="A476" t="s">
        <v>5129</v>
      </c>
      <c r="B476" t="s">
        <v>5130</v>
      </c>
      <c r="C476" t="s">
        <v>5131</v>
      </c>
    </row>
    <row r="477" spans="1:3">
      <c r="A477" t="s">
        <v>5129</v>
      </c>
      <c r="B477" t="s">
        <v>5130</v>
      </c>
      <c r="C477" t="s">
        <v>5131</v>
      </c>
    </row>
    <row r="478" spans="1:3">
      <c r="A478" t="s">
        <v>5132</v>
      </c>
      <c r="B478" t="s">
        <v>5133</v>
      </c>
      <c r="C478" t="s">
        <v>5134</v>
      </c>
    </row>
    <row r="479" spans="1:3">
      <c r="A479" t="s">
        <v>5132</v>
      </c>
      <c r="B479" t="s">
        <v>5133</v>
      </c>
      <c r="C479" t="s">
        <v>5134</v>
      </c>
    </row>
    <row r="480" spans="1:3">
      <c r="A480" t="s">
        <v>5135</v>
      </c>
      <c r="B480" t="s">
        <v>5136</v>
      </c>
      <c r="C480" t="s">
        <v>5137</v>
      </c>
    </row>
    <row r="481" spans="1:3">
      <c r="A481" t="s">
        <v>5135</v>
      </c>
      <c r="B481" t="s">
        <v>5136</v>
      </c>
      <c r="C481" t="s">
        <v>5137</v>
      </c>
    </row>
    <row r="482" spans="1:3">
      <c r="A482" t="s">
        <v>5138</v>
      </c>
      <c r="B482" t="s">
        <v>5139</v>
      </c>
      <c r="C482" t="s">
        <v>5140</v>
      </c>
    </row>
    <row r="483" spans="1:3">
      <c r="A483" t="s">
        <v>5138</v>
      </c>
      <c r="B483" t="s">
        <v>5139</v>
      </c>
      <c r="C483" t="s">
        <v>5140</v>
      </c>
    </row>
    <row r="484" spans="1:3">
      <c r="A484" t="s">
        <v>5141</v>
      </c>
      <c r="B484" t="s">
        <v>5142</v>
      </c>
      <c r="C484" t="s">
        <v>5143</v>
      </c>
    </row>
    <row r="485" spans="1:3">
      <c r="A485" t="s">
        <v>5144</v>
      </c>
      <c r="B485" t="s">
        <v>5145</v>
      </c>
      <c r="C485" t="s">
        <v>5146</v>
      </c>
    </row>
    <row r="486" spans="1:3">
      <c r="A486" t="s">
        <v>5147</v>
      </c>
      <c r="B486" t="s">
        <v>5148</v>
      </c>
      <c r="C486" t="s">
        <v>5149</v>
      </c>
    </row>
    <row r="487" spans="1:3">
      <c r="A487" t="s">
        <v>5150</v>
      </c>
      <c r="B487" t="s">
        <v>5151</v>
      </c>
      <c r="C487" t="s">
        <v>5152</v>
      </c>
    </row>
    <row r="488" spans="1:3">
      <c r="A488" t="s">
        <v>5153</v>
      </c>
      <c r="B488" t="s">
        <v>5154</v>
      </c>
      <c r="C488" t="s">
        <v>5155</v>
      </c>
    </row>
    <row r="489" spans="1:3">
      <c r="A489" t="s">
        <v>5156</v>
      </c>
      <c r="B489" t="s">
        <v>5157</v>
      </c>
      <c r="C489" t="s">
        <v>5158</v>
      </c>
    </row>
    <row r="490" spans="1:3">
      <c r="A490" t="s">
        <v>5159</v>
      </c>
      <c r="B490" t="s">
        <v>5160</v>
      </c>
      <c r="C490" t="s">
        <v>5161</v>
      </c>
    </row>
    <row r="491" spans="1:3">
      <c r="A491" t="s">
        <v>5162</v>
      </c>
      <c r="B491" t="s">
        <v>5163</v>
      </c>
      <c r="C491" t="s">
        <v>5164</v>
      </c>
    </row>
    <row r="492" spans="1:3">
      <c r="A492" t="s">
        <v>5165</v>
      </c>
      <c r="B492" t="s">
        <v>5166</v>
      </c>
      <c r="C492" t="s">
        <v>5167</v>
      </c>
    </row>
    <row r="493" spans="1:3">
      <c r="A493" t="s">
        <v>5168</v>
      </c>
      <c r="B493" t="s">
        <v>5169</v>
      </c>
      <c r="C493" t="s">
        <v>5170</v>
      </c>
    </row>
    <row r="494" spans="1:3">
      <c r="A494" t="s">
        <v>5171</v>
      </c>
      <c r="B494" t="s">
        <v>5172</v>
      </c>
      <c r="C494" t="s">
        <v>5173</v>
      </c>
    </row>
    <row r="495" spans="1:3">
      <c r="A495" t="s">
        <v>5174</v>
      </c>
      <c r="B495" t="s">
        <v>5175</v>
      </c>
      <c r="C495" t="s">
        <v>5176</v>
      </c>
    </row>
    <row r="496" spans="1:3">
      <c r="A496" t="s">
        <v>5177</v>
      </c>
      <c r="B496" t="s">
        <v>5178</v>
      </c>
      <c r="C496" t="s">
        <v>5179</v>
      </c>
    </row>
    <row r="497" spans="1:3">
      <c r="A497" t="s">
        <v>5177</v>
      </c>
      <c r="B497" t="s">
        <v>5178</v>
      </c>
      <c r="C497" t="s">
        <v>5179</v>
      </c>
    </row>
    <row r="498" spans="1:3">
      <c r="A498" t="s">
        <v>5180</v>
      </c>
      <c r="B498" t="s">
        <v>5181</v>
      </c>
      <c r="C498" t="s">
        <v>5182</v>
      </c>
    </row>
    <row r="499" spans="1:3">
      <c r="A499" t="s">
        <v>5180</v>
      </c>
      <c r="B499" t="s">
        <v>5183</v>
      </c>
      <c r="C499" t="s">
        <v>5184</v>
      </c>
    </row>
    <row r="500" spans="1:3">
      <c r="A500" t="s">
        <v>5185</v>
      </c>
      <c r="B500" t="s">
        <v>5186</v>
      </c>
      <c r="C500" t="s">
        <v>5187</v>
      </c>
    </row>
    <row r="501" spans="1:3">
      <c r="A501" t="s">
        <v>5185</v>
      </c>
      <c r="B501" t="s">
        <v>5186</v>
      </c>
      <c r="C501" t="s">
        <v>5187</v>
      </c>
    </row>
    <row r="502" spans="1:3">
      <c r="A502" t="s">
        <v>5188</v>
      </c>
      <c r="B502" t="s">
        <v>5189</v>
      </c>
      <c r="C502" t="s">
        <v>5190</v>
      </c>
    </row>
    <row r="503" spans="1:3">
      <c r="A503" t="s">
        <v>5188</v>
      </c>
      <c r="B503" t="s">
        <v>5189</v>
      </c>
      <c r="C503" t="s">
        <v>5190</v>
      </c>
    </row>
    <row r="504" spans="1:3">
      <c r="A504" t="s">
        <v>5191</v>
      </c>
      <c r="B504" t="s">
        <v>5192</v>
      </c>
      <c r="C504" t="s">
        <v>5193</v>
      </c>
    </row>
    <row r="505" spans="1:3">
      <c r="A505" t="s">
        <v>5194</v>
      </c>
      <c r="B505" t="s">
        <v>5195</v>
      </c>
      <c r="C505" t="s">
        <v>5196</v>
      </c>
    </row>
    <row r="506" spans="1:3">
      <c r="A506" t="s">
        <v>5197</v>
      </c>
      <c r="B506" t="s">
        <v>5198</v>
      </c>
      <c r="C506" t="s">
        <v>5199</v>
      </c>
    </row>
    <row r="507" spans="1:3">
      <c r="A507" t="s">
        <v>5200</v>
      </c>
      <c r="B507" t="s">
        <v>5201</v>
      </c>
      <c r="C507" t="s">
        <v>5202</v>
      </c>
    </row>
    <row r="508" spans="1:3">
      <c r="A508" t="s">
        <v>5203</v>
      </c>
      <c r="B508" t="s">
        <v>5204</v>
      </c>
      <c r="C508" t="s">
        <v>5205</v>
      </c>
    </row>
    <row r="509" spans="1:3">
      <c r="A509" t="s">
        <v>5206</v>
      </c>
      <c r="B509" t="s">
        <v>5207</v>
      </c>
      <c r="C509" t="s">
        <v>5208</v>
      </c>
    </row>
    <row r="510" spans="1:3">
      <c r="A510" t="s">
        <v>5209</v>
      </c>
      <c r="B510" t="s">
        <v>5210</v>
      </c>
      <c r="C510" t="s">
        <v>5211</v>
      </c>
    </row>
    <row r="511" spans="1:3">
      <c r="A511" t="s">
        <v>5212</v>
      </c>
      <c r="B511" t="s">
        <v>4262</v>
      </c>
      <c r="C511" t="s">
        <v>5213</v>
      </c>
    </row>
    <row r="512" spans="1:3">
      <c r="A512" t="s">
        <v>5214</v>
      </c>
      <c r="B512" t="s">
        <v>5215</v>
      </c>
      <c r="C512" t="s">
        <v>5216</v>
      </c>
    </row>
    <row r="513" spans="1:3">
      <c r="A513" t="s">
        <v>5217</v>
      </c>
      <c r="B513" t="s">
        <v>5218</v>
      </c>
      <c r="C513" t="s">
        <v>5219</v>
      </c>
    </row>
    <row r="514" spans="1:3">
      <c r="A514" t="s">
        <v>5217</v>
      </c>
      <c r="B514" t="s">
        <v>5218</v>
      </c>
      <c r="C514" t="s">
        <v>5219</v>
      </c>
    </row>
    <row r="515" spans="1:3">
      <c r="A515" t="s">
        <v>5217</v>
      </c>
      <c r="B515" t="s">
        <v>5220</v>
      </c>
      <c r="C515" t="s">
        <v>5221</v>
      </c>
    </row>
    <row r="516" spans="1:3">
      <c r="A516" t="s">
        <v>5222</v>
      </c>
      <c r="B516" t="s">
        <v>5223</v>
      </c>
      <c r="C516" t="s">
        <v>5224</v>
      </c>
    </row>
    <row r="517" spans="1:3">
      <c r="A517" t="s">
        <v>5222</v>
      </c>
      <c r="B517" t="s">
        <v>5223</v>
      </c>
      <c r="C517" t="s">
        <v>5224</v>
      </c>
    </row>
    <row r="518" spans="1:3">
      <c r="A518" t="s">
        <v>5222</v>
      </c>
      <c r="B518" t="s">
        <v>5223</v>
      </c>
      <c r="C518" t="s">
        <v>5224</v>
      </c>
    </row>
    <row r="519" spans="1:3">
      <c r="A519" t="s">
        <v>5225</v>
      </c>
      <c r="B519" t="s">
        <v>5226</v>
      </c>
      <c r="C519" t="s">
        <v>5227</v>
      </c>
    </row>
    <row r="520" spans="1:3">
      <c r="A520" t="s">
        <v>5225</v>
      </c>
      <c r="B520" t="s">
        <v>5226</v>
      </c>
      <c r="C520" t="s">
        <v>5227</v>
      </c>
    </row>
    <row r="521" spans="1:3">
      <c r="A521" t="s">
        <v>5225</v>
      </c>
      <c r="B521" t="s">
        <v>5226</v>
      </c>
      <c r="C521" t="s">
        <v>5227</v>
      </c>
    </row>
    <row r="522" spans="1:3">
      <c r="A522" t="s">
        <v>5228</v>
      </c>
      <c r="B522" t="s">
        <v>5229</v>
      </c>
      <c r="C522" t="s">
        <v>5230</v>
      </c>
    </row>
    <row r="523" spans="1:3">
      <c r="A523" t="s">
        <v>5231</v>
      </c>
      <c r="B523" t="s">
        <v>5232</v>
      </c>
      <c r="C523" t="s">
        <v>5233</v>
      </c>
    </row>
    <row r="524" spans="1:3">
      <c r="A524" t="s">
        <v>5234</v>
      </c>
      <c r="B524" t="s">
        <v>5235</v>
      </c>
      <c r="C524" t="s">
        <v>5236</v>
      </c>
    </row>
    <row r="525" spans="1:3">
      <c r="A525" t="s">
        <v>5237</v>
      </c>
      <c r="B525" t="s">
        <v>5238</v>
      </c>
      <c r="C525" t="s">
        <v>5239</v>
      </c>
    </row>
    <row r="526" spans="1:3">
      <c r="A526" t="s">
        <v>5240</v>
      </c>
      <c r="B526" t="s">
        <v>5241</v>
      </c>
      <c r="C526" t="s">
        <v>5242</v>
      </c>
    </row>
    <row r="527" spans="1:3">
      <c r="A527" t="s">
        <v>5243</v>
      </c>
      <c r="B527" t="s">
        <v>1219</v>
      </c>
      <c r="C527" t="s">
        <v>5244</v>
      </c>
    </row>
    <row r="528" spans="1:3">
      <c r="A528" t="s">
        <v>5245</v>
      </c>
      <c r="B528" t="s">
        <v>5246</v>
      </c>
      <c r="C528" t="s">
        <v>5247</v>
      </c>
    </row>
    <row r="529" spans="1:3">
      <c r="A529" t="s">
        <v>5248</v>
      </c>
      <c r="B529" t="s">
        <v>5249</v>
      </c>
      <c r="C529" t="s">
        <v>5250</v>
      </c>
    </row>
    <row r="530" spans="1:3">
      <c r="A530" t="s">
        <v>5251</v>
      </c>
      <c r="B530" t="s">
        <v>5252</v>
      </c>
      <c r="C530" t="s">
        <v>5253</v>
      </c>
    </row>
    <row r="531" spans="1:3">
      <c r="A531" t="s">
        <v>5254</v>
      </c>
      <c r="B531" t="s">
        <v>889</v>
      </c>
      <c r="C531" t="s">
        <v>5255</v>
      </c>
    </row>
    <row r="532" spans="1:3">
      <c r="A532" t="s">
        <v>5256</v>
      </c>
      <c r="B532" t="s">
        <v>5257</v>
      </c>
      <c r="C532" t="s">
        <v>5258</v>
      </c>
    </row>
    <row r="533" spans="1:3">
      <c r="A533" t="s">
        <v>5259</v>
      </c>
      <c r="B533" t="s">
        <v>5260</v>
      </c>
      <c r="C533" t="s">
        <v>5261</v>
      </c>
    </row>
    <row r="534" spans="1:3">
      <c r="A534" t="s">
        <v>5262</v>
      </c>
      <c r="B534" t="s">
        <v>5263</v>
      </c>
      <c r="C534" t="s">
        <v>5264</v>
      </c>
    </row>
    <row r="535" spans="1:3">
      <c r="A535" t="s">
        <v>5265</v>
      </c>
      <c r="B535" t="s">
        <v>5266</v>
      </c>
      <c r="C535" t="s">
        <v>5267</v>
      </c>
    </row>
    <row r="536" spans="1:3">
      <c r="A536" t="s">
        <v>5268</v>
      </c>
      <c r="B536" t="s">
        <v>5269</v>
      </c>
      <c r="C536" t="s">
        <v>5270</v>
      </c>
    </row>
    <row r="537" spans="1:3">
      <c r="A537" t="s">
        <v>5271</v>
      </c>
      <c r="B537" t="s">
        <v>5272</v>
      </c>
      <c r="C537" t="s">
        <v>5273</v>
      </c>
    </row>
    <row r="538" spans="1:3">
      <c r="A538" t="s">
        <v>5274</v>
      </c>
      <c r="B538" t="s">
        <v>5275</v>
      </c>
      <c r="C538" t="s">
        <v>5276</v>
      </c>
    </row>
    <row r="539" spans="1:3">
      <c r="A539" t="s">
        <v>5277</v>
      </c>
      <c r="B539" t="s">
        <v>5278</v>
      </c>
      <c r="C539" t="s">
        <v>5279</v>
      </c>
    </row>
    <row r="540" spans="1:3">
      <c r="A540" t="s">
        <v>5280</v>
      </c>
      <c r="B540" t="s">
        <v>5281</v>
      </c>
      <c r="C540" t="s">
        <v>5282</v>
      </c>
    </row>
    <row r="541" spans="1:3">
      <c r="A541" t="s">
        <v>5283</v>
      </c>
      <c r="B541" t="s">
        <v>5284</v>
      </c>
      <c r="C541" t="s">
        <v>5285</v>
      </c>
    </row>
    <row r="542" spans="1:3">
      <c r="A542" t="s">
        <v>5286</v>
      </c>
      <c r="B542" t="s">
        <v>5287</v>
      </c>
      <c r="C542" t="s">
        <v>5288</v>
      </c>
    </row>
    <row r="543" spans="1:3">
      <c r="A543" t="s">
        <v>5289</v>
      </c>
      <c r="B543" t="s">
        <v>5290</v>
      </c>
      <c r="C543" t="s">
        <v>5291</v>
      </c>
    </row>
    <row r="544" spans="1:3">
      <c r="A544" t="s">
        <v>5292</v>
      </c>
      <c r="B544" t="s">
        <v>443</v>
      </c>
      <c r="C544" t="s">
        <v>5293</v>
      </c>
    </row>
    <row r="545" spans="1:3">
      <c r="A545" t="s">
        <v>5294</v>
      </c>
      <c r="B545" t="s">
        <v>5295</v>
      </c>
      <c r="C545" t="s">
        <v>5296</v>
      </c>
    </row>
    <row r="546" spans="1:3">
      <c r="A546" t="s">
        <v>5297</v>
      </c>
      <c r="B546" t="s">
        <v>5298</v>
      </c>
      <c r="C546" t="s">
        <v>5299</v>
      </c>
    </row>
    <row r="547" spans="1:3">
      <c r="A547" t="s">
        <v>5300</v>
      </c>
      <c r="B547" t="s">
        <v>5301</v>
      </c>
      <c r="C547" t="s">
        <v>5302</v>
      </c>
    </row>
    <row r="548" spans="1:3">
      <c r="A548" t="s">
        <v>5303</v>
      </c>
      <c r="B548" t="s">
        <v>5304</v>
      </c>
      <c r="C548" t="s">
        <v>5305</v>
      </c>
    </row>
    <row r="549" spans="1:3">
      <c r="A549" t="s">
        <v>5306</v>
      </c>
      <c r="B549" t="s">
        <v>5307</v>
      </c>
      <c r="C549" t="s">
        <v>5308</v>
      </c>
    </row>
    <row r="550" spans="1:3">
      <c r="A550" t="s">
        <v>5309</v>
      </c>
      <c r="B550" t="s">
        <v>5310</v>
      </c>
      <c r="C550" t="s">
        <v>5311</v>
      </c>
    </row>
    <row r="551" spans="1:3">
      <c r="A551" t="s">
        <v>5312</v>
      </c>
      <c r="B551" t="s">
        <v>5313</v>
      </c>
      <c r="C551" t="s">
        <v>5314</v>
      </c>
    </row>
    <row r="552" spans="1:3">
      <c r="A552" t="s">
        <v>5315</v>
      </c>
      <c r="B552" t="s">
        <v>5316</v>
      </c>
      <c r="C552" t="s">
        <v>5317</v>
      </c>
    </row>
    <row r="553" spans="1:3">
      <c r="A553" t="s">
        <v>5318</v>
      </c>
      <c r="B553" t="s">
        <v>5319</v>
      </c>
      <c r="C553" t="s">
        <v>5320</v>
      </c>
    </row>
    <row r="554" spans="1:3">
      <c r="A554" t="s">
        <v>5321</v>
      </c>
      <c r="B554" t="s">
        <v>5322</v>
      </c>
      <c r="C554" t="s">
        <v>5323</v>
      </c>
    </row>
    <row r="555" spans="1:3">
      <c r="A555" t="s">
        <v>5324</v>
      </c>
      <c r="B555" t="s">
        <v>5325</v>
      </c>
      <c r="C555" t="s">
        <v>5326</v>
      </c>
    </row>
    <row r="556" spans="1:3">
      <c r="A556" t="s">
        <v>5327</v>
      </c>
      <c r="B556" t="s">
        <v>5328</v>
      </c>
      <c r="C556" t="s">
        <v>5329</v>
      </c>
    </row>
    <row r="557" spans="1:3">
      <c r="A557" t="s">
        <v>5330</v>
      </c>
      <c r="B557" t="s">
        <v>5331</v>
      </c>
      <c r="C557" t="s">
        <v>5332</v>
      </c>
    </row>
    <row r="558" spans="1:3">
      <c r="A558" t="s">
        <v>5333</v>
      </c>
      <c r="B558" t="s">
        <v>5334</v>
      </c>
      <c r="C558" t="s">
        <v>5335</v>
      </c>
    </row>
    <row r="559" spans="1:3">
      <c r="A559" t="s">
        <v>5336</v>
      </c>
      <c r="B559" t="s">
        <v>5337</v>
      </c>
      <c r="C559" t="s">
        <v>5338</v>
      </c>
    </row>
    <row r="560" spans="1:3">
      <c r="A560" t="s">
        <v>5339</v>
      </c>
      <c r="B560" t="s">
        <v>5340</v>
      </c>
      <c r="C560" t="s">
        <v>5341</v>
      </c>
    </row>
    <row r="561" spans="1:3">
      <c r="A561" t="s">
        <v>5342</v>
      </c>
      <c r="B561" t="s">
        <v>5343</v>
      </c>
      <c r="C561" t="s">
        <v>5344</v>
      </c>
    </row>
    <row r="562" spans="1:3">
      <c r="A562" t="s">
        <v>5345</v>
      </c>
      <c r="B562" t="s">
        <v>5346</v>
      </c>
      <c r="C562" t="s">
        <v>5347</v>
      </c>
    </row>
    <row r="563" spans="1:3">
      <c r="A563" t="s">
        <v>5348</v>
      </c>
      <c r="B563" t="s">
        <v>5349</v>
      </c>
      <c r="C563" t="s">
        <v>5350</v>
      </c>
    </row>
    <row r="564" spans="1:3">
      <c r="A564" t="s">
        <v>5351</v>
      </c>
      <c r="B564" t="s">
        <v>5352</v>
      </c>
      <c r="C564" t="s">
        <v>5353</v>
      </c>
    </row>
    <row r="565" spans="1:3">
      <c r="A565" t="s">
        <v>5354</v>
      </c>
      <c r="B565" t="s">
        <v>5355</v>
      </c>
      <c r="C565" t="s">
        <v>5356</v>
      </c>
    </row>
    <row r="566" spans="1:3">
      <c r="A566" t="s">
        <v>5357</v>
      </c>
      <c r="B566" t="s">
        <v>5358</v>
      </c>
      <c r="C566" t="s">
        <v>5359</v>
      </c>
    </row>
    <row r="567" spans="1:3">
      <c r="A567" t="s">
        <v>5360</v>
      </c>
      <c r="B567" t="s">
        <v>5361</v>
      </c>
      <c r="C567" t="s">
        <v>5362</v>
      </c>
    </row>
    <row r="568" spans="1:3">
      <c r="A568" t="s">
        <v>5363</v>
      </c>
      <c r="B568" t="s">
        <v>5364</v>
      </c>
      <c r="C568" t="s">
        <v>5365</v>
      </c>
    </row>
    <row r="569" spans="1:3">
      <c r="A569" t="s">
        <v>5366</v>
      </c>
      <c r="B569" t="s">
        <v>5367</v>
      </c>
      <c r="C569" t="s">
        <v>5368</v>
      </c>
    </row>
    <row r="570" spans="1:3">
      <c r="A570" t="s">
        <v>5369</v>
      </c>
      <c r="B570" t="s">
        <v>5370</v>
      </c>
      <c r="C570" t="s">
        <v>5371</v>
      </c>
    </row>
    <row r="571" spans="1:3">
      <c r="A571" t="s">
        <v>5372</v>
      </c>
      <c r="B571" t="s">
        <v>5373</v>
      </c>
      <c r="C571" t="s">
        <v>5374</v>
      </c>
    </row>
    <row r="572" spans="1:3">
      <c r="A572" t="s">
        <v>5375</v>
      </c>
      <c r="B572" t="s">
        <v>5376</v>
      </c>
      <c r="C572" t="s">
        <v>5377</v>
      </c>
    </row>
    <row r="573" spans="1:3">
      <c r="A573" t="s">
        <v>5378</v>
      </c>
      <c r="B573" t="s">
        <v>5379</v>
      </c>
      <c r="C573" t="s">
        <v>5380</v>
      </c>
    </row>
    <row r="574" spans="1:3">
      <c r="A574" t="s">
        <v>5381</v>
      </c>
      <c r="B574" t="s">
        <v>5382</v>
      </c>
      <c r="C574" t="s">
        <v>5383</v>
      </c>
    </row>
    <row r="575" spans="1:3">
      <c r="A575" t="s">
        <v>5384</v>
      </c>
      <c r="B575" t="s">
        <v>5385</v>
      </c>
      <c r="C575" t="s">
        <v>5386</v>
      </c>
    </row>
    <row r="576" spans="1:3">
      <c r="A576" t="s">
        <v>5387</v>
      </c>
      <c r="B576" t="s">
        <v>5388</v>
      </c>
      <c r="C576" t="s">
        <v>5389</v>
      </c>
    </row>
    <row r="577" spans="1:3">
      <c r="A577" t="s">
        <v>5390</v>
      </c>
      <c r="B577" t="s">
        <v>5391</v>
      </c>
      <c r="C577" t="s">
        <v>5392</v>
      </c>
    </row>
    <row r="578" spans="1:3">
      <c r="A578" t="s">
        <v>5393</v>
      </c>
      <c r="B578" t="s">
        <v>5394</v>
      </c>
      <c r="C578" t="s">
        <v>5395</v>
      </c>
    </row>
    <row r="579" spans="1:3">
      <c r="A579" t="s">
        <v>5396</v>
      </c>
      <c r="B579" t="s">
        <v>5397</v>
      </c>
      <c r="C579" t="s">
        <v>5398</v>
      </c>
    </row>
    <row r="580" spans="1:3">
      <c r="A580" t="s">
        <v>5399</v>
      </c>
      <c r="B580" t="s">
        <v>5400</v>
      </c>
      <c r="C580" t="s">
        <v>5401</v>
      </c>
    </row>
    <row r="581" spans="1:3">
      <c r="A581" t="s">
        <v>5402</v>
      </c>
      <c r="B581" t="s">
        <v>5403</v>
      </c>
      <c r="C581" t="s">
        <v>5404</v>
      </c>
    </row>
    <row r="582" spans="1:3">
      <c r="A582" t="s">
        <v>5405</v>
      </c>
      <c r="B582" t="s">
        <v>5406</v>
      </c>
      <c r="C582" t="s">
        <v>5407</v>
      </c>
    </row>
    <row r="583" spans="1:3">
      <c r="A583" t="s">
        <v>5408</v>
      </c>
      <c r="B583" t="s">
        <v>5409</v>
      </c>
      <c r="C583" t="s">
        <v>5410</v>
      </c>
    </row>
    <row r="584" spans="1:3">
      <c r="A584" t="s">
        <v>5411</v>
      </c>
      <c r="B584" t="s">
        <v>5412</v>
      </c>
      <c r="C584" t="s">
        <v>5413</v>
      </c>
    </row>
    <row r="585" spans="1:3">
      <c r="A585" t="s">
        <v>5414</v>
      </c>
      <c r="B585" t="s">
        <v>5415</v>
      </c>
      <c r="C585" t="s">
        <v>5416</v>
      </c>
    </row>
    <row r="586" spans="1:3">
      <c r="A586" t="s">
        <v>5417</v>
      </c>
      <c r="B586" t="s">
        <v>5418</v>
      </c>
      <c r="C586" t="s">
        <v>5419</v>
      </c>
    </row>
    <row r="587" spans="1:3">
      <c r="A587" t="s">
        <v>5420</v>
      </c>
      <c r="B587" t="s">
        <v>5421</v>
      </c>
      <c r="C587" t="s">
        <v>5422</v>
      </c>
    </row>
    <row r="588" spans="1:3">
      <c r="A588" t="s">
        <v>5423</v>
      </c>
      <c r="B588" t="s">
        <v>5424</v>
      </c>
      <c r="C588" t="s">
        <v>5425</v>
      </c>
    </row>
    <row r="589" spans="1:3">
      <c r="A589" t="s">
        <v>5426</v>
      </c>
      <c r="B589" t="s">
        <v>5427</v>
      </c>
      <c r="C589" t="s">
        <v>5428</v>
      </c>
    </row>
    <row r="590" spans="1:3">
      <c r="A590" t="s">
        <v>5429</v>
      </c>
      <c r="B590" t="s">
        <v>5430</v>
      </c>
      <c r="C590" t="s">
        <v>5431</v>
      </c>
    </row>
    <row r="591" spans="1:3">
      <c r="A591" t="s">
        <v>5432</v>
      </c>
      <c r="B591" t="s">
        <v>5433</v>
      </c>
      <c r="C591" t="s">
        <v>5434</v>
      </c>
    </row>
    <row r="592" spans="1:3">
      <c r="A592" t="s">
        <v>5435</v>
      </c>
      <c r="B592" t="s">
        <v>5436</v>
      </c>
      <c r="C592" t="s">
        <v>5437</v>
      </c>
    </row>
    <row r="593" spans="1:3">
      <c r="A593" t="s">
        <v>5438</v>
      </c>
      <c r="B593" t="s">
        <v>5439</v>
      </c>
      <c r="C593" t="s">
        <v>5440</v>
      </c>
    </row>
    <row r="594" spans="1:3">
      <c r="A594" t="s">
        <v>5441</v>
      </c>
      <c r="B594" t="s">
        <v>5442</v>
      </c>
      <c r="C594" t="s">
        <v>5443</v>
      </c>
    </row>
    <row r="595" spans="1:3">
      <c r="A595" t="s">
        <v>5444</v>
      </c>
      <c r="B595" t="s">
        <v>5445</v>
      </c>
      <c r="C595" t="s">
        <v>5446</v>
      </c>
    </row>
    <row r="596" spans="1:3">
      <c r="A596" t="s">
        <v>5447</v>
      </c>
      <c r="B596" t="s">
        <v>5448</v>
      </c>
      <c r="C596" t="s">
        <v>5449</v>
      </c>
    </row>
    <row r="597" spans="1:3">
      <c r="A597" t="s">
        <v>5450</v>
      </c>
      <c r="B597" t="s">
        <v>5451</v>
      </c>
      <c r="C597" t="s">
        <v>5452</v>
      </c>
    </row>
    <row r="598" spans="1:3">
      <c r="A598" t="s">
        <v>5453</v>
      </c>
      <c r="B598" t="s">
        <v>5454</v>
      </c>
      <c r="C598" t="s">
        <v>5455</v>
      </c>
    </row>
    <row r="599" spans="1:3">
      <c r="A599" t="s">
        <v>5456</v>
      </c>
      <c r="B599" t="s">
        <v>5457</v>
      </c>
      <c r="C599" t="s">
        <v>5458</v>
      </c>
    </row>
    <row r="600" spans="1:3">
      <c r="A600" t="s">
        <v>5459</v>
      </c>
      <c r="B600" t="s">
        <v>5460</v>
      </c>
      <c r="C600" t="s">
        <v>5461</v>
      </c>
    </row>
    <row r="601" spans="1:3">
      <c r="A601" t="s">
        <v>5462</v>
      </c>
      <c r="B601" t="s">
        <v>5463</v>
      </c>
      <c r="C601" t="s">
        <v>5464</v>
      </c>
    </row>
    <row r="602" spans="1:3">
      <c r="A602" t="s">
        <v>5465</v>
      </c>
      <c r="B602" t="s">
        <v>5466</v>
      </c>
      <c r="C602" t="s">
        <v>5467</v>
      </c>
    </row>
    <row r="603" spans="1:3">
      <c r="A603" t="s">
        <v>5468</v>
      </c>
      <c r="B603" t="s">
        <v>5469</v>
      </c>
      <c r="C603" t="s">
        <v>5470</v>
      </c>
    </row>
    <row r="604" spans="1:3">
      <c r="A604" t="s">
        <v>5471</v>
      </c>
      <c r="B604" t="s">
        <v>5472</v>
      </c>
      <c r="C604" t="s">
        <v>5473</v>
      </c>
    </row>
    <row r="605" spans="1:3">
      <c r="A605" t="s">
        <v>5474</v>
      </c>
      <c r="B605" t="s">
        <v>5475</v>
      </c>
      <c r="C605" t="s">
        <v>5476</v>
      </c>
    </row>
    <row r="606" spans="1:3">
      <c r="A606" t="s">
        <v>5477</v>
      </c>
      <c r="B606" t="s">
        <v>5478</v>
      </c>
      <c r="C606" t="s">
        <v>5479</v>
      </c>
    </row>
    <row r="607" spans="1:3">
      <c r="A607" t="s">
        <v>5480</v>
      </c>
      <c r="B607" t="s">
        <v>5481</v>
      </c>
      <c r="C607" t="s">
        <v>5482</v>
      </c>
    </row>
    <row r="608" spans="1:3">
      <c r="A608" t="s">
        <v>5483</v>
      </c>
      <c r="B608" t="s">
        <v>5484</v>
      </c>
      <c r="C608" t="s">
        <v>5485</v>
      </c>
    </row>
    <row r="609" spans="1:3">
      <c r="A609" t="s">
        <v>5486</v>
      </c>
      <c r="B609" t="s">
        <v>5487</v>
      </c>
      <c r="C609" t="s">
        <v>5488</v>
      </c>
    </row>
    <row r="610" spans="1:3">
      <c r="A610" t="s">
        <v>5489</v>
      </c>
      <c r="B610" t="s">
        <v>5490</v>
      </c>
      <c r="C610" t="s">
        <v>5491</v>
      </c>
    </row>
    <row r="611" spans="1:3">
      <c r="A611" t="s">
        <v>5492</v>
      </c>
      <c r="B611" t="s">
        <v>5493</v>
      </c>
      <c r="C611" t="s">
        <v>5494</v>
      </c>
    </row>
    <row r="612" spans="1:3">
      <c r="A612" t="s">
        <v>5495</v>
      </c>
      <c r="B612" t="s">
        <v>5496</v>
      </c>
      <c r="C612" t="s">
        <v>5497</v>
      </c>
    </row>
    <row r="613" spans="1:3">
      <c r="A613" t="s">
        <v>5498</v>
      </c>
      <c r="B613" t="s">
        <v>5499</v>
      </c>
      <c r="C613" t="s">
        <v>5500</v>
      </c>
    </row>
    <row r="614" spans="1:3">
      <c r="A614" t="s">
        <v>5501</v>
      </c>
      <c r="B614" t="s">
        <v>5502</v>
      </c>
      <c r="C614" t="s">
        <v>5503</v>
      </c>
    </row>
    <row r="615" spans="1:3">
      <c r="A615" t="s">
        <v>5504</v>
      </c>
      <c r="B615" t="s">
        <v>5505</v>
      </c>
      <c r="C615" t="s">
        <v>5506</v>
      </c>
    </row>
    <row r="616" spans="1:3">
      <c r="A616" t="s">
        <v>5507</v>
      </c>
      <c r="B616" t="s">
        <v>5508</v>
      </c>
      <c r="C616" t="s">
        <v>5509</v>
      </c>
    </row>
    <row r="617" spans="1:3">
      <c r="A617" t="s">
        <v>5510</v>
      </c>
      <c r="B617" t="s">
        <v>5511</v>
      </c>
      <c r="C617" t="s">
        <v>5512</v>
      </c>
    </row>
    <row r="618" spans="1:3">
      <c r="A618" t="s">
        <v>5510</v>
      </c>
      <c r="B618" t="s">
        <v>5511</v>
      </c>
      <c r="C618" t="s">
        <v>5512</v>
      </c>
    </row>
    <row r="619" spans="1:3">
      <c r="A619" t="s">
        <v>5510</v>
      </c>
      <c r="B619" t="s">
        <v>5513</v>
      </c>
      <c r="C619" t="s">
        <v>5514</v>
      </c>
    </row>
    <row r="620" spans="1:3">
      <c r="A620" t="s">
        <v>5510</v>
      </c>
      <c r="B620" t="s">
        <v>5513</v>
      </c>
      <c r="C620" t="s">
        <v>5514</v>
      </c>
    </row>
    <row r="621" spans="1:3">
      <c r="A621" t="s">
        <v>5515</v>
      </c>
      <c r="B621" t="s">
        <v>5516</v>
      </c>
      <c r="C621" t="s">
        <v>5517</v>
      </c>
    </row>
    <row r="622" spans="1:3">
      <c r="A622" t="s">
        <v>5515</v>
      </c>
      <c r="B622" t="s">
        <v>5518</v>
      </c>
      <c r="C622" t="s">
        <v>5519</v>
      </c>
    </row>
    <row r="623" spans="1:3">
      <c r="A623" t="s">
        <v>5515</v>
      </c>
      <c r="B623" t="s">
        <v>5520</v>
      </c>
      <c r="C623" t="s">
        <v>5521</v>
      </c>
    </row>
    <row r="624" spans="1:3">
      <c r="A624" t="s">
        <v>5515</v>
      </c>
      <c r="B624" t="s">
        <v>5522</v>
      </c>
      <c r="C624" t="s">
        <v>5523</v>
      </c>
    </row>
    <row r="625" spans="1:3">
      <c r="A625" t="s">
        <v>5524</v>
      </c>
      <c r="B625" t="s">
        <v>5525</v>
      </c>
      <c r="C625" t="s">
        <v>5526</v>
      </c>
    </row>
    <row r="626" spans="1:3">
      <c r="A626" t="s">
        <v>5524</v>
      </c>
      <c r="B626" t="s">
        <v>5527</v>
      </c>
      <c r="C626" t="s">
        <v>5528</v>
      </c>
    </row>
    <row r="627" spans="1:3">
      <c r="A627" t="s">
        <v>5524</v>
      </c>
      <c r="B627" t="s">
        <v>5529</v>
      </c>
      <c r="C627" t="s">
        <v>5530</v>
      </c>
    </row>
    <row r="628" spans="1:3">
      <c r="A628" t="s">
        <v>5524</v>
      </c>
      <c r="B628" t="s">
        <v>5531</v>
      </c>
      <c r="C628" t="s">
        <v>5532</v>
      </c>
    </row>
    <row r="629" spans="1:3">
      <c r="A629" t="s">
        <v>5533</v>
      </c>
      <c r="B629" t="s">
        <v>5534</v>
      </c>
      <c r="C629" t="s">
        <v>5535</v>
      </c>
    </row>
    <row r="630" spans="1:3">
      <c r="A630" t="s">
        <v>5533</v>
      </c>
      <c r="B630" t="s">
        <v>5536</v>
      </c>
      <c r="C630" t="s">
        <v>5537</v>
      </c>
    </row>
    <row r="631" spans="1:3">
      <c r="A631" t="s">
        <v>5533</v>
      </c>
      <c r="B631" t="s">
        <v>5538</v>
      </c>
      <c r="C631" t="s">
        <v>5539</v>
      </c>
    </row>
    <row r="632" spans="1:3">
      <c r="A632" t="s">
        <v>5533</v>
      </c>
      <c r="B632" t="s">
        <v>5540</v>
      </c>
      <c r="C632" t="s">
        <v>5541</v>
      </c>
    </row>
    <row r="633" spans="1:3">
      <c r="A633" t="s">
        <v>5542</v>
      </c>
      <c r="B633" t="s">
        <v>5543</v>
      </c>
      <c r="C633" t="s">
        <v>5544</v>
      </c>
    </row>
    <row r="634" spans="1:3">
      <c r="A634" t="s">
        <v>5542</v>
      </c>
      <c r="B634" t="s">
        <v>5545</v>
      </c>
      <c r="C634" t="s">
        <v>5546</v>
      </c>
    </row>
    <row r="635" spans="1:3">
      <c r="A635" t="s">
        <v>5542</v>
      </c>
      <c r="B635" t="s">
        <v>5547</v>
      </c>
      <c r="C635" t="s">
        <v>5548</v>
      </c>
    </row>
    <row r="636" spans="1:3">
      <c r="A636" t="s">
        <v>5542</v>
      </c>
      <c r="B636" t="s">
        <v>5549</v>
      </c>
      <c r="C636" t="s">
        <v>5550</v>
      </c>
    </row>
    <row r="637" spans="1:3">
      <c r="A637" t="s">
        <v>5551</v>
      </c>
      <c r="B637" t="s">
        <v>5552</v>
      </c>
      <c r="C637" t="s">
        <v>5553</v>
      </c>
    </row>
    <row r="638" spans="1:3">
      <c r="A638" t="s">
        <v>5551</v>
      </c>
      <c r="B638" t="s">
        <v>5554</v>
      </c>
      <c r="C638" t="s">
        <v>5555</v>
      </c>
    </row>
    <row r="639" spans="1:3">
      <c r="A639" t="s">
        <v>5551</v>
      </c>
      <c r="B639" t="s">
        <v>5556</v>
      </c>
      <c r="C639" t="s">
        <v>5557</v>
      </c>
    </row>
    <row r="640" spans="1:3">
      <c r="A640" t="s">
        <v>5551</v>
      </c>
      <c r="B640" t="s">
        <v>5558</v>
      </c>
      <c r="C640" t="s">
        <v>5559</v>
      </c>
    </row>
    <row r="641" spans="1:3">
      <c r="A641" t="s">
        <v>5560</v>
      </c>
      <c r="B641" t="s">
        <v>5561</v>
      </c>
      <c r="C641" t="s">
        <v>5562</v>
      </c>
    </row>
    <row r="642" spans="1:3">
      <c r="A642" t="s">
        <v>5560</v>
      </c>
      <c r="B642" t="s">
        <v>5563</v>
      </c>
      <c r="C642" t="s">
        <v>5564</v>
      </c>
    </row>
    <row r="643" spans="1:3">
      <c r="A643" t="s">
        <v>5560</v>
      </c>
      <c r="B643" t="s">
        <v>5565</v>
      </c>
      <c r="C643" t="s">
        <v>5566</v>
      </c>
    </row>
    <row r="644" spans="1:3">
      <c r="A644" t="s">
        <v>5560</v>
      </c>
      <c r="B644" t="s">
        <v>5567</v>
      </c>
      <c r="C644" t="s">
        <v>5568</v>
      </c>
    </row>
    <row r="645" spans="1:3">
      <c r="A645" t="s">
        <v>5569</v>
      </c>
      <c r="B645" t="s">
        <v>5570</v>
      </c>
      <c r="C645" t="s">
        <v>5571</v>
      </c>
    </row>
    <row r="646" spans="1:3">
      <c r="A646" t="s">
        <v>5572</v>
      </c>
      <c r="B646" t="s">
        <v>5573</v>
      </c>
      <c r="C646" t="s">
        <v>5574</v>
      </c>
    </row>
    <row r="647" spans="1:3">
      <c r="A647" t="s">
        <v>5575</v>
      </c>
      <c r="B647" t="s">
        <v>5576</v>
      </c>
      <c r="C647" t="s">
        <v>5577</v>
      </c>
    </row>
    <row r="648" spans="1:3">
      <c r="A648" t="s">
        <v>5578</v>
      </c>
      <c r="B648" t="s">
        <v>5579</v>
      </c>
      <c r="C648" t="s">
        <v>5580</v>
      </c>
    </row>
    <row r="649" spans="1:3">
      <c r="A649" t="s">
        <v>5581</v>
      </c>
      <c r="B649" t="s">
        <v>5582</v>
      </c>
      <c r="C649" t="s">
        <v>5583</v>
      </c>
    </row>
    <row r="650" spans="1:3">
      <c r="A650" t="s">
        <v>5584</v>
      </c>
      <c r="B650" t="s">
        <v>5585</v>
      </c>
      <c r="C650" t="s">
        <v>5586</v>
      </c>
    </row>
    <row r="651" spans="1:3">
      <c r="A651" t="s">
        <v>5587</v>
      </c>
      <c r="B651" t="s">
        <v>5588</v>
      </c>
      <c r="C651" t="s">
        <v>5589</v>
      </c>
    </row>
    <row r="652" spans="1:3">
      <c r="A652" t="s">
        <v>5587</v>
      </c>
      <c r="B652" t="s">
        <v>5590</v>
      </c>
      <c r="C652" t="s">
        <v>5591</v>
      </c>
    </row>
    <row r="653" spans="1:3">
      <c r="A653" t="s">
        <v>5592</v>
      </c>
      <c r="B653" t="s">
        <v>5593</v>
      </c>
      <c r="C653" t="s">
        <v>5594</v>
      </c>
    </row>
    <row r="654" spans="1:3">
      <c r="A654" t="s">
        <v>5592</v>
      </c>
      <c r="B654" t="s">
        <v>5593</v>
      </c>
      <c r="C654" t="s">
        <v>5594</v>
      </c>
    </row>
    <row r="655" spans="1:3">
      <c r="A655" t="s">
        <v>5595</v>
      </c>
      <c r="B655" t="s">
        <v>5596</v>
      </c>
      <c r="C655" t="s">
        <v>5597</v>
      </c>
    </row>
    <row r="656" spans="1:3">
      <c r="A656" t="s">
        <v>5595</v>
      </c>
      <c r="B656" t="s">
        <v>5596</v>
      </c>
      <c r="C656" t="s">
        <v>5597</v>
      </c>
    </row>
    <row r="657" spans="1:3">
      <c r="A657" t="s">
        <v>5598</v>
      </c>
      <c r="B657" t="s">
        <v>5599</v>
      </c>
      <c r="C657" t="s">
        <v>5600</v>
      </c>
    </row>
    <row r="658" spans="1:3">
      <c r="A658" t="s">
        <v>5598</v>
      </c>
      <c r="B658" t="s">
        <v>5599</v>
      </c>
      <c r="C658" t="s">
        <v>5600</v>
      </c>
    </row>
    <row r="659" spans="1:3">
      <c r="A659" t="s">
        <v>5601</v>
      </c>
      <c r="B659" t="s">
        <v>5602</v>
      </c>
      <c r="C659" t="s">
        <v>5603</v>
      </c>
    </row>
    <row r="660" spans="1:3">
      <c r="A660" t="s">
        <v>5601</v>
      </c>
      <c r="B660" t="s">
        <v>5604</v>
      </c>
      <c r="C660" t="s">
        <v>5605</v>
      </c>
    </row>
    <row r="661" spans="1:3">
      <c r="A661" t="s">
        <v>5606</v>
      </c>
      <c r="B661" t="s">
        <v>5607</v>
      </c>
      <c r="C661" t="s">
        <v>5608</v>
      </c>
    </row>
    <row r="662" spans="1:3">
      <c r="A662" t="s">
        <v>5606</v>
      </c>
      <c r="B662" t="s">
        <v>5607</v>
      </c>
      <c r="C662" t="s">
        <v>5608</v>
      </c>
    </row>
    <row r="663" spans="1:3">
      <c r="A663" t="s">
        <v>5609</v>
      </c>
      <c r="B663" t="s">
        <v>5610</v>
      </c>
      <c r="C663" t="s">
        <v>5611</v>
      </c>
    </row>
    <row r="664" spans="1:3">
      <c r="A664" t="s">
        <v>5609</v>
      </c>
      <c r="B664" t="s">
        <v>5612</v>
      </c>
      <c r="C664" t="s">
        <v>5613</v>
      </c>
    </row>
    <row r="665" spans="1:3">
      <c r="A665" t="s">
        <v>5614</v>
      </c>
      <c r="B665" t="s">
        <v>501</v>
      </c>
      <c r="C665" t="s">
        <v>5615</v>
      </c>
    </row>
    <row r="666" spans="1:3">
      <c r="A666" t="s">
        <v>5614</v>
      </c>
      <c r="B666" t="s">
        <v>5616</v>
      </c>
      <c r="C666" t="s">
        <v>5617</v>
      </c>
    </row>
    <row r="667" spans="1:3">
      <c r="A667" t="s">
        <v>5618</v>
      </c>
      <c r="B667" t="s">
        <v>5619</v>
      </c>
      <c r="C667" t="s">
        <v>5620</v>
      </c>
    </row>
    <row r="668" spans="1:3">
      <c r="A668" t="s">
        <v>5618</v>
      </c>
      <c r="B668" t="s">
        <v>5621</v>
      </c>
      <c r="C668" t="s">
        <v>5622</v>
      </c>
    </row>
    <row r="669" spans="1:3">
      <c r="A669" t="s">
        <v>5623</v>
      </c>
      <c r="B669" t="s">
        <v>357</v>
      </c>
      <c r="C669" t="s">
        <v>5624</v>
      </c>
    </row>
    <row r="670" spans="1:3">
      <c r="A670" t="s">
        <v>5623</v>
      </c>
      <c r="B670" t="s">
        <v>357</v>
      </c>
      <c r="C670" t="s">
        <v>5624</v>
      </c>
    </row>
    <row r="671" spans="1:3">
      <c r="A671" t="s">
        <v>5625</v>
      </c>
      <c r="B671" t="s">
        <v>5626</v>
      </c>
      <c r="C671" t="s">
        <v>5627</v>
      </c>
    </row>
    <row r="672" spans="1:3">
      <c r="A672" t="s">
        <v>5625</v>
      </c>
      <c r="B672" t="s">
        <v>5628</v>
      </c>
      <c r="C672" t="s">
        <v>5629</v>
      </c>
    </row>
    <row r="673" spans="1:3">
      <c r="A673" t="s">
        <v>5630</v>
      </c>
      <c r="B673" t="s">
        <v>5631</v>
      </c>
      <c r="C673" t="s">
        <v>5632</v>
      </c>
    </row>
    <row r="674" spans="1:3">
      <c r="A674" t="s">
        <v>5630</v>
      </c>
      <c r="B674" t="s">
        <v>302</v>
      </c>
      <c r="C674" t="s">
        <v>5633</v>
      </c>
    </row>
    <row r="675" spans="1:3">
      <c r="A675" t="s">
        <v>5634</v>
      </c>
      <c r="B675" t="s">
        <v>5635</v>
      </c>
      <c r="C675" t="s">
        <v>5636</v>
      </c>
    </row>
    <row r="676" spans="1:3">
      <c r="A676" t="s">
        <v>5634</v>
      </c>
      <c r="B676" t="s">
        <v>5635</v>
      </c>
      <c r="C676" t="s">
        <v>5636</v>
      </c>
    </row>
    <row r="677" spans="1:3">
      <c r="A677" t="s">
        <v>5637</v>
      </c>
      <c r="B677" t="s">
        <v>5638</v>
      </c>
      <c r="C677" t="s">
        <v>5639</v>
      </c>
    </row>
    <row r="678" spans="1:3">
      <c r="A678" t="s">
        <v>5640</v>
      </c>
      <c r="B678" t="s">
        <v>5641</v>
      </c>
      <c r="C678" t="s">
        <v>5642</v>
      </c>
    </row>
    <row r="679" spans="1:3">
      <c r="A679" t="s">
        <v>5643</v>
      </c>
      <c r="B679" t="s">
        <v>5644</v>
      </c>
      <c r="C679" t="s">
        <v>5645</v>
      </c>
    </row>
    <row r="680" spans="1:3">
      <c r="A680" t="s">
        <v>5646</v>
      </c>
      <c r="B680" t="s">
        <v>305</v>
      </c>
      <c r="C680" t="s">
        <v>5647</v>
      </c>
    </row>
    <row r="681" spans="1:3">
      <c r="A681" t="s">
        <v>5648</v>
      </c>
      <c r="B681" t="s">
        <v>5649</v>
      </c>
      <c r="C681" t="s">
        <v>5650</v>
      </c>
    </row>
    <row r="682" spans="1:3">
      <c r="A682" t="s">
        <v>5651</v>
      </c>
      <c r="B682" t="s">
        <v>5652</v>
      </c>
      <c r="C682" t="s">
        <v>5653</v>
      </c>
    </row>
    <row r="683" spans="1:3">
      <c r="A683" t="s">
        <v>5654</v>
      </c>
      <c r="B683" t="s">
        <v>5655</v>
      </c>
      <c r="C683" t="s">
        <v>5656</v>
      </c>
    </row>
    <row r="684" spans="1:3">
      <c r="A684" t="s">
        <v>5657</v>
      </c>
      <c r="B684" t="s">
        <v>5658</v>
      </c>
      <c r="C684" t="s">
        <v>5659</v>
      </c>
    </row>
    <row r="685" spans="1:3">
      <c r="A685" t="s">
        <v>5660</v>
      </c>
      <c r="B685" t="s">
        <v>5661</v>
      </c>
      <c r="C685" t="s">
        <v>5662</v>
      </c>
    </row>
    <row r="686" spans="1:3">
      <c r="A686" t="s">
        <v>5663</v>
      </c>
      <c r="B686" t="s">
        <v>5664</v>
      </c>
      <c r="C686" t="s">
        <v>5665</v>
      </c>
    </row>
    <row r="687" spans="1:3">
      <c r="A687" t="s">
        <v>5666</v>
      </c>
      <c r="B687" t="s">
        <v>5667</v>
      </c>
      <c r="C687" t="s">
        <v>5668</v>
      </c>
    </row>
    <row r="688" spans="1:3">
      <c r="A688" t="s">
        <v>5669</v>
      </c>
      <c r="B688" t="s">
        <v>5670</v>
      </c>
      <c r="C688" t="s">
        <v>5671</v>
      </c>
    </row>
    <row r="689" spans="1:3">
      <c r="A689" t="s">
        <v>5672</v>
      </c>
      <c r="B689" t="s">
        <v>5673</v>
      </c>
      <c r="C689" t="s">
        <v>5674</v>
      </c>
    </row>
    <row r="690" spans="1:3">
      <c r="A690" t="s">
        <v>5675</v>
      </c>
      <c r="B690" t="s">
        <v>313</v>
      </c>
      <c r="C690" t="s">
        <v>5676</v>
      </c>
    </row>
    <row r="691" spans="1:3">
      <c r="A691" t="s">
        <v>5677</v>
      </c>
      <c r="B691" t="s">
        <v>5678</v>
      </c>
      <c r="C691" t="s">
        <v>5679</v>
      </c>
    </row>
    <row r="692" spans="1:3">
      <c r="A692" t="s">
        <v>5680</v>
      </c>
      <c r="B692" t="s">
        <v>5681</v>
      </c>
      <c r="C692" t="s">
        <v>5682</v>
      </c>
    </row>
    <row r="693" spans="1:3">
      <c r="A693" t="s">
        <v>5683</v>
      </c>
      <c r="B693" t="s">
        <v>5684</v>
      </c>
      <c r="C693" t="s">
        <v>5685</v>
      </c>
    </row>
    <row r="694" spans="1:3">
      <c r="A694" t="s">
        <v>5686</v>
      </c>
      <c r="B694" t="s">
        <v>5687</v>
      </c>
      <c r="C694" t="s">
        <v>5688</v>
      </c>
    </row>
    <row r="695" spans="1:3">
      <c r="A695" t="s">
        <v>5689</v>
      </c>
      <c r="B695" t="s">
        <v>5690</v>
      </c>
      <c r="C695" t="s">
        <v>5691</v>
      </c>
    </row>
    <row r="696" spans="1:3">
      <c r="A696" t="s">
        <v>5692</v>
      </c>
      <c r="B696" t="s">
        <v>5693</v>
      </c>
      <c r="C696" t="s">
        <v>5694</v>
      </c>
    </row>
    <row r="697" spans="1:3">
      <c r="A697" t="s">
        <v>5695</v>
      </c>
      <c r="B697" t="s">
        <v>5696</v>
      </c>
      <c r="C697" t="s">
        <v>5697</v>
      </c>
    </row>
    <row r="698" spans="1:3">
      <c r="A698" t="s">
        <v>5698</v>
      </c>
      <c r="B698" t="s">
        <v>5699</v>
      </c>
      <c r="C698" t="s">
        <v>5700</v>
      </c>
    </row>
    <row r="699" spans="1:3">
      <c r="A699" t="s">
        <v>5701</v>
      </c>
      <c r="B699" t="s">
        <v>5702</v>
      </c>
      <c r="C699" t="s">
        <v>5703</v>
      </c>
    </row>
    <row r="700" spans="1:3">
      <c r="A700" t="s">
        <v>5704</v>
      </c>
      <c r="B700" t="s">
        <v>5705</v>
      </c>
      <c r="C700" t="s">
        <v>5706</v>
      </c>
    </row>
    <row r="701" spans="1:3">
      <c r="A701" t="s">
        <v>5707</v>
      </c>
      <c r="B701" t="s">
        <v>5708</v>
      </c>
      <c r="C701" t="s">
        <v>5709</v>
      </c>
    </row>
    <row r="702" spans="1:3">
      <c r="A702" t="s">
        <v>5710</v>
      </c>
      <c r="B702" t="s">
        <v>5711</v>
      </c>
      <c r="C702" t="s">
        <v>5712</v>
      </c>
    </row>
    <row r="703" spans="1:3">
      <c r="A703" t="s">
        <v>5713</v>
      </c>
      <c r="B703" t="s">
        <v>5714</v>
      </c>
      <c r="C703" t="s">
        <v>5715</v>
      </c>
    </row>
    <row r="704" spans="1:3">
      <c r="A704" t="s">
        <v>5713</v>
      </c>
      <c r="B704" t="s">
        <v>5716</v>
      </c>
      <c r="C704" t="s">
        <v>5717</v>
      </c>
    </row>
    <row r="705" spans="1:3">
      <c r="A705" t="s">
        <v>5718</v>
      </c>
      <c r="B705" t="s">
        <v>5719</v>
      </c>
      <c r="C705" t="s">
        <v>5720</v>
      </c>
    </row>
    <row r="706" spans="1:3">
      <c r="A706" t="s">
        <v>5718</v>
      </c>
      <c r="B706" t="s">
        <v>5721</v>
      </c>
      <c r="C706" t="s">
        <v>5722</v>
      </c>
    </row>
    <row r="707" spans="1:3">
      <c r="A707" t="s">
        <v>5723</v>
      </c>
      <c r="B707" t="s">
        <v>5724</v>
      </c>
      <c r="C707" t="s">
        <v>5725</v>
      </c>
    </row>
    <row r="708" spans="1:3">
      <c r="A708" t="s">
        <v>5723</v>
      </c>
      <c r="B708" t="s">
        <v>5726</v>
      </c>
      <c r="C708" t="s">
        <v>5727</v>
      </c>
    </row>
    <row r="709" spans="1:3">
      <c r="A709" t="s">
        <v>5728</v>
      </c>
      <c r="B709" t="s">
        <v>5729</v>
      </c>
      <c r="C709" t="s">
        <v>5730</v>
      </c>
    </row>
    <row r="710" spans="1:3">
      <c r="A710" t="s">
        <v>5728</v>
      </c>
      <c r="B710" t="s">
        <v>5731</v>
      </c>
      <c r="C710" t="s">
        <v>5732</v>
      </c>
    </row>
    <row r="711" spans="1:3">
      <c r="A711" t="s">
        <v>5733</v>
      </c>
      <c r="B711" t="s">
        <v>5734</v>
      </c>
      <c r="C711" t="s">
        <v>5735</v>
      </c>
    </row>
    <row r="712" spans="1:3">
      <c r="A712" t="s">
        <v>5733</v>
      </c>
      <c r="B712" t="s">
        <v>5736</v>
      </c>
      <c r="C712" t="s">
        <v>5737</v>
      </c>
    </row>
    <row r="713" spans="1:3">
      <c r="A713" t="s">
        <v>5738</v>
      </c>
      <c r="B713" t="s">
        <v>5739</v>
      </c>
      <c r="C713" t="s">
        <v>5740</v>
      </c>
    </row>
    <row r="714" spans="1:3">
      <c r="A714" t="s">
        <v>5738</v>
      </c>
      <c r="B714" t="s">
        <v>5741</v>
      </c>
      <c r="C714" t="s">
        <v>5742</v>
      </c>
    </row>
    <row r="715" spans="1:3">
      <c r="A715" t="s">
        <v>5743</v>
      </c>
      <c r="B715" t="s">
        <v>5744</v>
      </c>
      <c r="C715" t="s">
        <v>5745</v>
      </c>
    </row>
    <row r="716" spans="1:3">
      <c r="A716" t="s">
        <v>5743</v>
      </c>
      <c r="B716" t="s">
        <v>5746</v>
      </c>
      <c r="C716" t="s">
        <v>5747</v>
      </c>
    </row>
    <row r="717" spans="1:3">
      <c r="A717" t="s">
        <v>5748</v>
      </c>
      <c r="B717" t="s">
        <v>5749</v>
      </c>
      <c r="C717" t="s">
        <v>5750</v>
      </c>
    </row>
    <row r="718" spans="1:3">
      <c r="A718" t="s">
        <v>5748</v>
      </c>
      <c r="B718" t="s">
        <v>5751</v>
      </c>
      <c r="C718" t="s">
        <v>5752</v>
      </c>
    </row>
    <row r="719" spans="1:3">
      <c r="A719" t="s">
        <v>5753</v>
      </c>
      <c r="B719" t="s">
        <v>5754</v>
      </c>
      <c r="C719" t="s">
        <v>5755</v>
      </c>
    </row>
    <row r="720" spans="1:3">
      <c r="A720" t="s">
        <v>5753</v>
      </c>
      <c r="B720" t="s">
        <v>5756</v>
      </c>
      <c r="C720" t="s">
        <v>5757</v>
      </c>
    </row>
    <row r="721" spans="1:3">
      <c r="A721" t="s">
        <v>5758</v>
      </c>
      <c r="B721" t="s">
        <v>5759</v>
      </c>
      <c r="C721" t="s">
        <v>5760</v>
      </c>
    </row>
    <row r="722" spans="1:3">
      <c r="A722" t="s">
        <v>5758</v>
      </c>
      <c r="B722" t="s">
        <v>5761</v>
      </c>
      <c r="C722" t="s">
        <v>5762</v>
      </c>
    </row>
    <row r="723" spans="1:3">
      <c r="A723" t="s">
        <v>5763</v>
      </c>
      <c r="B723" t="s">
        <v>5764</v>
      </c>
      <c r="C723" t="s">
        <v>5765</v>
      </c>
    </row>
    <row r="724" spans="1:3">
      <c r="A724" t="s">
        <v>5763</v>
      </c>
      <c r="B724" t="s">
        <v>5766</v>
      </c>
      <c r="C724" t="s">
        <v>5767</v>
      </c>
    </row>
    <row r="725" spans="1:3">
      <c r="A725" t="s">
        <v>5768</v>
      </c>
      <c r="B725" t="s">
        <v>5769</v>
      </c>
      <c r="C725" t="s">
        <v>5770</v>
      </c>
    </row>
    <row r="726" spans="1:3">
      <c r="A726" t="s">
        <v>5768</v>
      </c>
      <c r="B726" t="s">
        <v>5771</v>
      </c>
      <c r="C726" t="s">
        <v>5772</v>
      </c>
    </row>
    <row r="727" spans="1:3">
      <c r="A727" t="s">
        <v>5773</v>
      </c>
      <c r="B727" t="s">
        <v>5774</v>
      </c>
      <c r="C727" t="s">
        <v>5775</v>
      </c>
    </row>
    <row r="728" spans="1:3">
      <c r="A728" t="s">
        <v>5773</v>
      </c>
      <c r="B728" t="s">
        <v>5776</v>
      </c>
      <c r="C728" t="s">
        <v>5777</v>
      </c>
    </row>
    <row r="729" spans="1:3">
      <c r="A729" t="s">
        <v>5778</v>
      </c>
      <c r="B729" t="s">
        <v>5779</v>
      </c>
      <c r="C729" t="s">
        <v>5780</v>
      </c>
    </row>
    <row r="730" spans="1:3">
      <c r="A730" t="s">
        <v>5778</v>
      </c>
      <c r="B730" t="s">
        <v>5781</v>
      </c>
      <c r="C730" t="s">
        <v>5782</v>
      </c>
    </row>
    <row r="731" spans="1:3">
      <c r="A731" t="s">
        <v>5783</v>
      </c>
      <c r="B731" t="s">
        <v>5784</v>
      </c>
      <c r="C731" t="s">
        <v>5785</v>
      </c>
    </row>
    <row r="732" spans="1:3">
      <c r="A732" t="s">
        <v>5783</v>
      </c>
      <c r="B732" t="s">
        <v>5786</v>
      </c>
      <c r="C732" t="s">
        <v>5787</v>
      </c>
    </row>
    <row r="733" spans="1:3">
      <c r="A733" t="s">
        <v>5788</v>
      </c>
      <c r="B733" t="s">
        <v>5789</v>
      </c>
      <c r="C733" t="s">
        <v>5790</v>
      </c>
    </row>
    <row r="734" spans="1:3">
      <c r="A734" t="s">
        <v>5788</v>
      </c>
      <c r="B734" t="s">
        <v>5789</v>
      </c>
      <c r="C734" t="s">
        <v>5790</v>
      </c>
    </row>
    <row r="735" spans="1:3">
      <c r="A735" t="s">
        <v>5791</v>
      </c>
      <c r="B735" t="s">
        <v>5792</v>
      </c>
      <c r="C735" t="s">
        <v>5793</v>
      </c>
    </row>
    <row r="736" spans="1:3">
      <c r="A736" t="s">
        <v>5791</v>
      </c>
      <c r="B736" t="s">
        <v>5794</v>
      </c>
      <c r="C736" t="s">
        <v>5795</v>
      </c>
    </row>
    <row r="737" spans="1:3">
      <c r="A737" t="s">
        <v>5796</v>
      </c>
      <c r="B737" t="s">
        <v>5797</v>
      </c>
      <c r="C737" t="s">
        <v>5798</v>
      </c>
    </row>
    <row r="738" spans="1:3">
      <c r="A738" t="s">
        <v>5799</v>
      </c>
      <c r="B738" t="s">
        <v>5800</v>
      </c>
      <c r="C738" t="s">
        <v>5801</v>
      </c>
    </row>
    <row r="739" spans="1:3">
      <c r="A739" t="s">
        <v>5802</v>
      </c>
      <c r="B739" t="s">
        <v>5719</v>
      </c>
      <c r="C739" t="s">
        <v>5803</v>
      </c>
    </row>
    <row r="740" spans="1:3">
      <c r="A740" t="s">
        <v>5804</v>
      </c>
      <c r="B740" t="s">
        <v>5805</v>
      </c>
      <c r="C740" t="s">
        <v>5806</v>
      </c>
    </row>
    <row r="741" spans="1:3">
      <c r="A741" t="s">
        <v>5807</v>
      </c>
      <c r="B741" t="s">
        <v>5808</v>
      </c>
      <c r="C741" t="s">
        <v>5809</v>
      </c>
    </row>
    <row r="742" spans="1:3">
      <c r="A742" t="s">
        <v>5810</v>
      </c>
      <c r="B742" t="s">
        <v>5811</v>
      </c>
      <c r="C742" t="s">
        <v>5812</v>
      </c>
    </row>
    <row r="743" spans="1:3">
      <c r="A743" t="s">
        <v>5813</v>
      </c>
      <c r="B743" t="s">
        <v>5814</v>
      </c>
      <c r="C743" t="s">
        <v>5815</v>
      </c>
    </row>
    <row r="744" spans="1:3">
      <c r="A744" t="s">
        <v>5816</v>
      </c>
      <c r="B744" t="s">
        <v>5817</v>
      </c>
      <c r="C744" t="s">
        <v>5818</v>
      </c>
    </row>
    <row r="745" spans="1:3">
      <c r="A745" t="s">
        <v>5819</v>
      </c>
      <c r="B745" t="s">
        <v>5820</v>
      </c>
      <c r="C745" t="s">
        <v>5821</v>
      </c>
    </row>
    <row r="746" spans="1:3">
      <c r="A746" t="s">
        <v>5822</v>
      </c>
      <c r="B746" t="s">
        <v>5823</v>
      </c>
      <c r="C746" t="s">
        <v>5824</v>
      </c>
    </row>
    <row r="747" spans="1:3">
      <c r="A747" t="s">
        <v>5825</v>
      </c>
      <c r="B747" t="s">
        <v>5826</v>
      </c>
      <c r="C747" t="s">
        <v>5827</v>
      </c>
    </row>
    <row r="748" spans="1:3">
      <c r="A748" t="s">
        <v>5828</v>
      </c>
      <c r="B748" t="s">
        <v>5829</v>
      </c>
      <c r="C748" t="s">
        <v>5830</v>
      </c>
    </row>
    <row r="749" spans="1:3">
      <c r="A749" t="s">
        <v>5831</v>
      </c>
      <c r="B749" t="s">
        <v>5832</v>
      </c>
      <c r="C749" t="s">
        <v>5833</v>
      </c>
    </row>
    <row r="750" spans="1:3">
      <c r="A750" t="s">
        <v>5834</v>
      </c>
      <c r="B750" t="s">
        <v>5835</v>
      </c>
      <c r="C750" t="s">
        <v>5836</v>
      </c>
    </row>
    <row r="751" spans="1:3">
      <c r="A751" t="s">
        <v>5837</v>
      </c>
      <c r="B751" t="s">
        <v>5838</v>
      </c>
      <c r="C751" t="s">
        <v>5839</v>
      </c>
    </row>
    <row r="752" spans="1:3">
      <c r="A752" t="s">
        <v>5840</v>
      </c>
      <c r="B752" t="s">
        <v>5841</v>
      </c>
      <c r="C752" t="s">
        <v>5842</v>
      </c>
    </row>
    <row r="753" spans="1:3">
      <c r="A753" t="s">
        <v>5840</v>
      </c>
      <c r="B753" t="s">
        <v>5843</v>
      </c>
      <c r="C753" t="s">
        <v>5844</v>
      </c>
    </row>
    <row r="754" spans="1:3">
      <c r="A754" t="s">
        <v>5845</v>
      </c>
      <c r="B754" t="s">
        <v>5846</v>
      </c>
      <c r="C754" t="s">
        <v>5847</v>
      </c>
    </row>
    <row r="755" spans="1:3">
      <c r="A755" t="s">
        <v>5848</v>
      </c>
      <c r="B755" t="s">
        <v>5849</v>
      </c>
      <c r="C755" t="s">
        <v>5850</v>
      </c>
    </row>
    <row r="756" spans="1:3">
      <c r="A756" t="s">
        <v>5851</v>
      </c>
      <c r="B756" t="s">
        <v>5852</v>
      </c>
      <c r="C756" t="s">
        <v>5853</v>
      </c>
    </row>
    <row r="757" spans="1:3">
      <c r="A757" t="s">
        <v>5851</v>
      </c>
      <c r="B757" t="s">
        <v>5854</v>
      </c>
      <c r="C757" t="s">
        <v>5855</v>
      </c>
    </row>
    <row r="758" spans="1:3">
      <c r="A758" t="s">
        <v>5856</v>
      </c>
      <c r="B758" t="s">
        <v>5857</v>
      </c>
      <c r="C758" t="s">
        <v>5858</v>
      </c>
    </row>
    <row r="759" spans="1:3">
      <c r="A759" t="s">
        <v>5859</v>
      </c>
      <c r="B759" t="s">
        <v>5860</v>
      </c>
      <c r="C759" t="s">
        <v>5861</v>
      </c>
    </row>
    <row r="760" spans="1:3">
      <c r="A760" t="s">
        <v>5862</v>
      </c>
      <c r="B760" t="s">
        <v>5863</v>
      </c>
      <c r="C760" t="s">
        <v>5864</v>
      </c>
    </row>
    <row r="761" spans="1:3">
      <c r="A761" t="s">
        <v>5862</v>
      </c>
      <c r="B761" t="s">
        <v>5865</v>
      </c>
      <c r="C761" t="s">
        <v>5866</v>
      </c>
    </row>
    <row r="762" spans="1:3">
      <c r="A762" t="s">
        <v>5862</v>
      </c>
      <c r="B762" t="s">
        <v>5867</v>
      </c>
      <c r="C762" t="s">
        <v>5868</v>
      </c>
    </row>
    <row r="763" spans="1:3">
      <c r="A763" t="s">
        <v>5869</v>
      </c>
      <c r="B763" t="s">
        <v>5870</v>
      </c>
      <c r="C763" t="s">
        <v>5871</v>
      </c>
    </row>
    <row r="764" spans="1:3">
      <c r="A764" t="s">
        <v>5872</v>
      </c>
      <c r="B764" t="s">
        <v>5873</v>
      </c>
      <c r="C764" t="s">
        <v>5874</v>
      </c>
    </row>
    <row r="765" spans="1:3">
      <c r="A765" t="s">
        <v>5875</v>
      </c>
      <c r="B765" t="s">
        <v>5876</v>
      </c>
      <c r="C765" t="s">
        <v>5877</v>
      </c>
    </row>
    <row r="766" spans="1:3">
      <c r="A766" t="s">
        <v>5878</v>
      </c>
      <c r="B766" t="s">
        <v>5879</v>
      </c>
      <c r="C766" t="s">
        <v>5880</v>
      </c>
    </row>
    <row r="767" spans="1:3">
      <c r="A767" t="s">
        <v>5881</v>
      </c>
      <c r="B767" t="s">
        <v>5882</v>
      </c>
      <c r="C767" t="s">
        <v>5883</v>
      </c>
    </row>
    <row r="768" spans="1:3">
      <c r="A768" t="s">
        <v>5884</v>
      </c>
      <c r="B768" t="s">
        <v>5885</v>
      </c>
      <c r="C768" t="s">
        <v>5886</v>
      </c>
    </row>
    <row r="769" spans="1:3">
      <c r="A769" t="s">
        <v>5887</v>
      </c>
      <c r="B769" t="s">
        <v>5888</v>
      </c>
      <c r="C769" t="s">
        <v>5889</v>
      </c>
    </row>
    <row r="770" spans="1:3">
      <c r="A770" t="s">
        <v>5890</v>
      </c>
      <c r="B770" t="s">
        <v>5891</v>
      </c>
      <c r="C770" t="s">
        <v>5892</v>
      </c>
    </row>
    <row r="771" spans="1:3">
      <c r="A771" t="s">
        <v>5893</v>
      </c>
      <c r="B771" t="s">
        <v>5894</v>
      </c>
      <c r="C771" t="s">
        <v>5895</v>
      </c>
    </row>
    <row r="772" spans="1:3">
      <c r="A772" t="s">
        <v>5896</v>
      </c>
      <c r="B772" t="s">
        <v>5897</v>
      </c>
      <c r="C772" t="s">
        <v>5898</v>
      </c>
    </row>
    <row r="773" spans="1:3">
      <c r="A773" t="s">
        <v>5899</v>
      </c>
      <c r="B773" t="s">
        <v>5900</v>
      </c>
      <c r="C773" t="s">
        <v>5901</v>
      </c>
    </row>
    <row r="774" spans="1:3">
      <c r="A774" t="s">
        <v>5902</v>
      </c>
      <c r="B774" t="s">
        <v>5903</v>
      </c>
      <c r="C774" t="s">
        <v>5904</v>
      </c>
    </row>
    <row r="775" spans="1:3">
      <c r="A775" t="s">
        <v>5905</v>
      </c>
      <c r="B775" t="s">
        <v>5906</v>
      </c>
      <c r="C775" t="s">
        <v>5907</v>
      </c>
    </row>
    <row r="776" spans="1:3">
      <c r="A776" t="s">
        <v>5908</v>
      </c>
      <c r="B776" t="s">
        <v>5909</v>
      </c>
      <c r="C776" t="s">
        <v>5910</v>
      </c>
    </row>
    <row r="777" spans="1:3">
      <c r="A777" t="s">
        <v>5908</v>
      </c>
      <c r="B777" t="s">
        <v>5911</v>
      </c>
      <c r="C777" t="s">
        <v>5912</v>
      </c>
    </row>
    <row r="778" spans="1:3">
      <c r="A778" t="s">
        <v>5913</v>
      </c>
      <c r="B778" t="s">
        <v>5914</v>
      </c>
      <c r="C778" t="s">
        <v>5915</v>
      </c>
    </row>
    <row r="779" spans="1:3">
      <c r="A779" t="s">
        <v>5916</v>
      </c>
      <c r="B779" t="s">
        <v>5917</v>
      </c>
      <c r="C779" t="s">
        <v>5918</v>
      </c>
    </row>
    <row r="780" spans="1:3">
      <c r="A780" t="s">
        <v>5919</v>
      </c>
      <c r="B780" t="s">
        <v>5920</v>
      </c>
      <c r="C780" t="s">
        <v>5921</v>
      </c>
    </row>
    <row r="781" spans="1:3">
      <c r="A781" t="s">
        <v>5922</v>
      </c>
      <c r="B781" t="s">
        <v>5923</v>
      </c>
      <c r="C781" t="s">
        <v>5924</v>
      </c>
    </row>
    <row r="782" spans="1:3">
      <c r="A782" t="s">
        <v>5925</v>
      </c>
      <c r="B782" t="s">
        <v>5926</v>
      </c>
      <c r="C782" t="s">
        <v>5927</v>
      </c>
    </row>
    <row r="783" spans="1:3">
      <c r="A783" t="s">
        <v>5928</v>
      </c>
      <c r="B783" t="s">
        <v>4843</v>
      </c>
      <c r="C783" t="s">
        <v>5929</v>
      </c>
    </row>
    <row r="784" spans="1:3">
      <c r="A784" t="s">
        <v>5930</v>
      </c>
      <c r="B784" t="s">
        <v>5931</v>
      </c>
      <c r="C784" t="s">
        <v>5932</v>
      </c>
    </row>
    <row r="785" spans="1:3">
      <c r="A785" t="s">
        <v>5933</v>
      </c>
      <c r="B785" t="s">
        <v>5934</v>
      </c>
      <c r="C785" t="s">
        <v>5935</v>
      </c>
    </row>
    <row r="786" spans="1:3">
      <c r="A786" t="s">
        <v>5936</v>
      </c>
      <c r="B786" t="s">
        <v>5937</v>
      </c>
      <c r="C786" t="s">
        <v>5938</v>
      </c>
    </row>
    <row r="787" spans="1:3">
      <c r="A787" t="s">
        <v>5939</v>
      </c>
      <c r="B787" t="s">
        <v>5940</v>
      </c>
      <c r="C787" t="s">
        <v>5941</v>
      </c>
    </row>
    <row r="788" spans="1:3">
      <c r="A788" t="s">
        <v>5942</v>
      </c>
      <c r="B788" t="s">
        <v>5943</v>
      </c>
      <c r="C788" t="s">
        <v>5944</v>
      </c>
    </row>
    <row r="789" spans="1:3">
      <c r="A789" t="s">
        <v>5945</v>
      </c>
      <c r="B789" t="s">
        <v>5946</v>
      </c>
      <c r="C789" t="s">
        <v>5947</v>
      </c>
    </row>
    <row r="790" spans="1:3">
      <c r="A790" t="s">
        <v>5948</v>
      </c>
      <c r="B790" t="s">
        <v>5949</v>
      </c>
      <c r="C790" t="s">
        <v>5950</v>
      </c>
    </row>
    <row r="791" spans="1:3">
      <c r="A791" t="s">
        <v>5951</v>
      </c>
      <c r="B791" t="s">
        <v>5952</v>
      </c>
      <c r="C791" t="s">
        <v>5953</v>
      </c>
    </row>
    <row r="792" spans="1:3">
      <c r="A792" t="s">
        <v>5954</v>
      </c>
      <c r="B792" t="s">
        <v>5955</v>
      </c>
      <c r="C792" t="s">
        <v>5956</v>
      </c>
    </row>
    <row r="793" spans="1:3">
      <c r="A793" t="s">
        <v>5957</v>
      </c>
      <c r="B793" t="s">
        <v>5958</v>
      </c>
      <c r="C793" t="s">
        <v>5959</v>
      </c>
    </row>
    <row r="794" spans="1:3">
      <c r="A794" t="s">
        <v>5960</v>
      </c>
      <c r="B794" t="s">
        <v>5961</v>
      </c>
      <c r="C794" t="s">
        <v>5962</v>
      </c>
    </row>
    <row r="795" spans="1:3">
      <c r="A795" t="s">
        <v>5963</v>
      </c>
      <c r="B795" t="s">
        <v>746</v>
      </c>
      <c r="C795" t="s">
        <v>5964</v>
      </c>
    </row>
    <row r="796" spans="1:3">
      <c r="A796" t="s">
        <v>5965</v>
      </c>
      <c r="B796" t="s">
        <v>5966</v>
      </c>
      <c r="C796" t="s">
        <v>5967</v>
      </c>
    </row>
    <row r="797" spans="1:3">
      <c r="A797" t="s">
        <v>5968</v>
      </c>
      <c r="B797" t="s">
        <v>5969</v>
      </c>
      <c r="C797" t="s">
        <v>5970</v>
      </c>
    </row>
    <row r="798" spans="1:3">
      <c r="A798" t="s">
        <v>5971</v>
      </c>
      <c r="B798" t="s">
        <v>725</v>
      </c>
      <c r="C798" t="s">
        <v>5972</v>
      </c>
    </row>
    <row r="799" spans="1:3">
      <c r="A799" t="s">
        <v>5973</v>
      </c>
      <c r="B799" t="s">
        <v>5974</v>
      </c>
      <c r="C799" t="s">
        <v>5975</v>
      </c>
    </row>
    <row r="800" spans="1:3">
      <c r="A800" t="s">
        <v>5976</v>
      </c>
      <c r="B800" t="s">
        <v>5977</v>
      </c>
      <c r="C800" t="s">
        <v>5978</v>
      </c>
    </row>
    <row r="801" spans="1:3">
      <c r="A801" t="s">
        <v>5979</v>
      </c>
      <c r="B801" t="s">
        <v>761</v>
      </c>
      <c r="C801" t="s">
        <v>5980</v>
      </c>
    </row>
    <row r="802" spans="1:3">
      <c r="A802" t="s">
        <v>5981</v>
      </c>
      <c r="B802" t="s">
        <v>5982</v>
      </c>
      <c r="C802" t="s">
        <v>5983</v>
      </c>
    </row>
    <row r="803" spans="1:3">
      <c r="A803" t="s">
        <v>5984</v>
      </c>
      <c r="B803" t="s">
        <v>5985</v>
      </c>
      <c r="C803" t="s">
        <v>5986</v>
      </c>
    </row>
    <row r="804" spans="1:3">
      <c r="A804" t="s">
        <v>5987</v>
      </c>
      <c r="B804" t="s">
        <v>5988</v>
      </c>
      <c r="C804" t="s">
        <v>5989</v>
      </c>
    </row>
    <row r="805" spans="1:3">
      <c r="A805" t="s">
        <v>5990</v>
      </c>
      <c r="B805" t="s">
        <v>5991</v>
      </c>
      <c r="C805" t="s">
        <v>5992</v>
      </c>
    </row>
    <row r="806" spans="1:3">
      <c r="A806" t="s">
        <v>5993</v>
      </c>
      <c r="B806" t="s">
        <v>5994</v>
      </c>
      <c r="C806" t="s">
        <v>5995</v>
      </c>
    </row>
    <row r="807" spans="1:3">
      <c r="A807" t="s">
        <v>5996</v>
      </c>
      <c r="B807" t="s">
        <v>669</v>
      </c>
      <c r="C807" t="s">
        <v>5997</v>
      </c>
    </row>
    <row r="808" spans="1:3">
      <c r="A808" t="s">
        <v>5998</v>
      </c>
      <c r="B808" t="s">
        <v>5999</v>
      </c>
      <c r="C808" t="s">
        <v>6000</v>
      </c>
    </row>
    <row r="809" spans="1:3">
      <c r="A809" t="s">
        <v>6001</v>
      </c>
      <c r="B809" t="s">
        <v>666</v>
      </c>
      <c r="C809" t="s">
        <v>6002</v>
      </c>
    </row>
    <row r="810" spans="1:3">
      <c r="A810" t="s">
        <v>6003</v>
      </c>
      <c r="B810" t="s">
        <v>6004</v>
      </c>
      <c r="C810" t="s">
        <v>6005</v>
      </c>
    </row>
    <row r="811" spans="1:3">
      <c r="A811" t="s">
        <v>6003</v>
      </c>
      <c r="B811" t="s">
        <v>6004</v>
      </c>
      <c r="C811" t="s">
        <v>6005</v>
      </c>
    </row>
    <row r="812" spans="1:3">
      <c r="A812" t="s">
        <v>6006</v>
      </c>
      <c r="B812" t="s">
        <v>4849</v>
      </c>
      <c r="C812" t="s">
        <v>6007</v>
      </c>
    </row>
    <row r="813" spans="1:3">
      <c r="A813" t="s">
        <v>6006</v>
      </c>
      <c r="B813" t="s">
        <v>4849</v>
      </c>
      <c r="C813" t="s">
        <v>6007</v>
      </c>
    </row>
    <row r="814" spans="1:3">
      <c r="A814" t="s">
        <v>6008</v>
      </c>
      <c r="B814" t="s">
        <v>6009</v>
      </c>
      <c r="C814" t="s">
        <v>6010</v>
      </c>
    </row>
    <row r="815" spans="1:3">
      <c r="A815" t="s">
        <v>6008</v>
      </c>
      <c r="B815" t="s">
        <v>6011</v>
      </c>
      <c r="C815" t="s">
        <v>6012</v>
      </c>
    </row>
    <row r="816" spans="1:3">
      <c r="A816" t="s">
        <v>6013</v>
      </c>
      <c r="B816" t="s">
        <v>6014</v>
      </c>
      <c r="C816" t="s">
        <v>6015</v>
      </c>
    </row>
    <row r="817" spans="1:3">
      <c r="A817" t="s">
        <v>6013</v>
      </c>
      <c r="B817" t="s">
        <v>4906</v>
      </c>
      <c r="C817" t="s">
        <v>6016</v>
      </c>
    </row>
    <row r="818" spans="1:3">
      <c r="A818" t="s">
        <v>6017</v>
      </c>
      <c r="B818" t="s">
        <v>5163</v>
      </c>
      <c r="C818" t="s">
        <v>6018</v>
      </c>
    </row>
    <row r="819" spans="1:3">
      <c r="A819" t="s">
        <v>6017</v>
      </c>
      <c r="B819" t="s">
        <v>5163</v>
      </c>
      <c r="C819" t="s">
        <v>6018</v>
      </c>
    </row>
    <row r="820" spans="1:3">
      <c r="A820" t="s">
        <v>6019</v>
      </c>
      <c r="B820" t="s">
        <v>6020</v>
      </c>
      <c r="C820" t="s">
        <v>6021</v>
      </c>
    </row>
    <row r="821" spans="1:3">
      <c r="A821" t="s">
        <v>6019</v>
      </c>
      <c r="B821" t="s">
        <v>4936</v>
      </c>
      <c r="C821" t="s">
        <v>6022</v>
      </c>
    </row>
    <row r="822" spans="1:3">
      <c r="A822" t="s">
        <v>6023</v>
      </c>
      <c r="B822" t="s">
        <v>436</v>
      </c>
      <c r="C822" t="s">
        <v>6024</v>
      </c>
    </row>
    <row r="823" spans="1:3">
      <c r="A823" t="s">
        <v>6023</v>
      </c>
      <c r="B823" t="s">
        <v>6025</v>
      </c>
      <c r="C823" t="s">
        <v>6026</v>
      </c>
    </row>
    <row r="824" spans="1:3">
      <c r="A824" t="s">
        <v>6027</v>
      </c>
      <c r="B824" t="s">
        <v>6028</v>
      </c>
      <c r="C824" t="s">
        <v>6029</v>
      </c>
    </row>
    <row r="825" spans="1:3">
      <c r="A825" t="s">
        <v>6027</v>
      </c>
      <c r="B825" t="s">
        <v>6030</v>
      </c>
      <c r="C825" t="s">
        <v>6031</v>
      </c>
    </row>
    <row r="826" spans="1:3">
      <c r="A826" t="s">
        <v>6032</v>
      </c>
      <c r="B826" t="s">
        <v>6033</v>
      </c>
      <c r="C826" t="s">
        <v>6034</v>
      </c>
    </row>
    <row r="827" spans="1:3">
      <c r="A827" t="s">
        <v>6032</v>
      </c>
      <c r="B827" t="s">
        <v>6035</v>
      </c>
      <c r="C827" t="s">
        <v>6036</v>
      </c>
    </row>
    <row r="828" spans="1:3">
      <c r="A828" t="s">
        <v>6037</v>
      </c>
      <c r="B828" t="s">
        <v>6038</v>
      </c>
      <c r="C828" t="s">
        <v>6039</v>
      </c>
    </row>
    <row r="829" spans="1:3">
      <c r="A829" t="s">
        <v>6037</v>
      </c>
      <c r="B829" t="s">
        <v>4978</v>
      </c>
      <c r="C829" t="s">
        <v>6040</v>
      </c>
    </row>
    <row r="830" spans="1:3">
      <c r="A830" t="s">
        <v>6041</v>
      </c>
      <c r="B830" t="s">
        <v>289</v>
      </c>
      <c r="C830" t="s">
        <v>6042</v>
      </c>
    </row>
    <row r="831" spans="1:3">
      <c r="A831" t="s">
        <v>6043</v>
      </c>
      <c r="B831" t="s">
        <v>365</v>
      </c>
      <c r="C831" t="s">
        <v>6044</v>
      </c>
    </row>
    <row r="832" spans="1:3">
      <c r="A832" t="s">
        <v>6045</v>
      </c>
      <c r="B832" t="s">
        <v>286</v>
      </c>
      <c r="C832" t="s">
        <v>6046</v>
      </c>
    </row>
    <row r="833" spans="1:3">
      <c r="A833" t="s">
        <v>6047</v>
      </c>
      <c r="B833" t="s">
        <v>489</v>
      </c>
      <c r="C833" t="s">
        <v>6048</v>
      </c>
    </row>
    <row r="834" spans="1:3">
      <c r="A834" t="s">
        <v>6049</v>
      </c>
      <c r="B834" t="s">
        <v>400</v>
      </c>
      <c r="C834" t="s">
        <v>6050</v>
      </c>
    </row>
    <row r="835" spans="1:3">
      <c r="A835" t="s">
        <v>6051</v>
      </c>
      <c r="B835" t="s">
        <v>6052</v>
      </c>
      <c r="C835" t="s">
        <v>6053</v>
      </c>
    </row>
    <row r="836" spans="1:3">
      <c r="A836" t="s">
        <v>6054</v>
      </c>
      <c r="B836" t="s">
        <v>465</v>
      </c>
      <c r="C836" t="s">
        <v>6055</v>
      </c>
    </row>
    <row r="837" spans="1:3">
      <c r="A837" t="s">
        <v>6056</v>
      </c>
      <c r="B837" t="s">
        <v>353</v>
      </c>
      <c r="C837" t="s">
        <v>6057</v>
      </c>
    </row>
    <row r="838" spans="1:3">
      <c r="A838" t="s">
        <v>6058</v>
      </c>
      <c r="B838" t="s">
        <v>6059</v>
      </c>
      <c r="C838" t="s">
        <v>6060</v>
      </c>
    </row>
    <row r="839" spans="1:3">
      <c r="A839" t="s">
        <v>6061</v>
      </c>
      <c r="B839" t="s">
        <v>6062</v>
      </c>
      <c r="C839" t="s">
        <v>6063</v>
      </c>
    </row>
    <row r="840" spans="1:3">
      <c r="A840" t="s">
        <v>6064</v>
      </c>
      <c r="B840" t="s">
        <v>413</v>
      </c>
      <c r="C840" t="s">
        <v>6065</v>
      </c>
    </row>
    <row r="841" spans="1:3">
      <c r="A841" t="s">
        <v>6066</v>
      </c>
      <c r="B841" t="s">
        <v>6067</v>
      </c>
      <c r="C841" t="s">
        <v>6068</v>
      </c>
    </row>
    <row r="842" spans="1:3">
      <c r="A842" t="s">
        <v>6069</v>
      </c>
      <c r="B842" t="s">
        <v>378</v>
      </c>
      <c r="C842" t="s">
        <v>6070</v>
      </c>
    </row>
    <row r="843" spans="1:3">
      <c r="A843" t="s">
        <v>6071</v>
      </c>
      <c r="B843" t="s">
        <v>370</v>
      </c>
      <c r="C843" t="s">
        <v>6072</v>
      </c>
    </row>
    <row r="844" spans="1:3">
      <c r="A844" t="s">
        <v>6073</v>
      </c>
      <c r="B844" t="s">
        <v>6074</v>
      </c>
      <c r="C844" t="s">
        <v>6075</v>
      </c>
    </row>
    <row r="845" spans="1:3">
      <c r="A845" t="s">
        <v>6076</v>
      </c>
      <c r="B845" t="s">
        <v>1080</v>
      </c>
      <c r="C845" t="s">
        <v>6077</v>
      </c>
    </row>
    <row r="846" spans="1:3">
      <c r="A846" t="s">
        <v>6078</v>
      </c>
      <c r="B846" t="s">
        <v>602</v>
      </c>
      <c r="C846" t="s">
        <v>6079</v>
      </c>
    </row>
    <row r="847" spans="1:3">
      <c r="A847" t="s">
        <v>6080</v>
      </c>
      <c r="B847" t="s">
        <v>638</v>
      </c>
      <c r="C847" t="s">
        <v>6081</v>
      </c>
    </row>
    <row r="848" spans="1:3">
      <c r="A848" t="s">
        <v>6082</v>
      </c>
      <c r="B848" t="s">
        <v>6083</v>
      </c>
      <c r="C848" t="s">
        <v>6084</v>
      </c>
    </row>
    <row r="849" spans="1:3">
      <c r="A849" t="s">
        <v>6085</v>
      </c>
      <c r="B849" t="s">
        <v>6086</v>
      </c>
      <c r="C849" t="s">
        <v>6087</v>
      </c>
    </row>
    <row r="850" spans="1:3">
      <c r="A850" t="s">
        <v>6088</v>
      </c>
      <c r="B850" t="s">
        <v>6089</v>
      </c>
      <c r="C850" t="s">
        <v>6090</v>
      </c>
    </row>
    <row r="851" spans="1:3">
      <c r="A851" t="s">
        <v>6091</v>
      </c>
      <c r="B851" t="s">
        <v>956</v>
      </c>
      <c r="C851" t="s">
        <v>6092</v>
      </c>
    </row>
    <row r="852" spans="1:3">
      <c r="A852" t="s">
        <v>6093</v>
      </c>
      <c r="B852" t="s">
        <v>514</v>
      </c>
      <c r="C852" t="s">
        <v>6094</v>
      </c>
    </row>
    <row r="853" spans="1:3">
      <c r="A853" t="s">
        <v>6095</v>
      </c>
      <c r="B853" t="s">
        <v>395</v>
      </c>
      <c r="C853" t="s">
        <v>6096</v>
      </c>
    </row>
    <row r="854" spans="1:3">
      <c r="A854" t="s">
        <v>6097</v>
      </c>
      <c r="B854" t="s">
        <v>1131</v>
      </c>
      <c r="C854" t="s">
        <v>6098</v>
      </c>
    </row>
    <row r="855" spans="1:3">
      <c r="A855" t="s">
        <v>6099</v>
      </c>
      <c r="B855" t="s">
        <v>6100</v>
      </c>
      <c r="C855" t="s">
        <v>6101</v>
      </c>
    </row>
    <row r="856" spans="1:3">
      <c r="A856" t="s">
        <v>6102</v>
      </c>
      <c r="B856" t="s">
        <v>6103</v>
      </c>
      <c r="C856" t="s">
        <v>6104</v>
      </c>
    </row>
    <row r="857" spans="1:3">
      <c r="A857" t="s">
        <v>6105</v>
      </c>
      <c r="B857" t="s">
        <v>6106</v>
      </c>
      <c r="C857" t="s">
        <v>6107</v>
      </c>
    </row>
    <row r="858" spans="1:3">
      <c r="A858" t="s">
        <v>6108</v>
      </c>
      <c r="B858" t="s">
        <v>6109</v>
      </c>
      <c r="C858" t="s">
        <v>6110</v>
      </c>
    </row>
    <row r="859" spans="1:3">
      <c r="A859" t="s">
        <v>6108</v>
      </c>
      <c r="B859" t="s">
        <v>6111</v>
      </c>
      <c r="C859" t="s">
        <v>6112</v>
      </c>
    </row>
    <row r="860" spans="1:3">
      <c r="A860" t="s">
        <v>6113</v>
      </c>
      <c r="B860" t="s">
        <v>6114</v>
      </c>
      <c r="C860" t="s">
        <v>6115</v>
      </c>
    </row>
    <row r="861" spans="1:3">
      <c r="A861" t="s">
        <v>6113</v>
      </c>
      <c r="B861" t="s">
        <v>6116</v>
      </c>
      <c r="C861" t="s">
        <v>6117</v>
      </c>
    </row>
    <row r="862" spans="1:3">
      <c r="A862" t="s">
        <v>6113</v>
      </c>
      <c r="B862" t="s">
        <v>6118</v>
      </c>
      <c r="C862" t="s">
        <v>6119</v>
      </c>
    </row>
    <row r="863" spans="1:3">
      <c r="A863" t="s">
        <v>6120</v>
      </c>
      <c r="B863" t="s">
        <v>6121</v>
      </c>
      <c r="C863" t="s">
        <v>6122</v>
      </c>
    </row>
    <row r="864" spans="1:3">
      <c r="A864" t="s">
        <v>6123</v>
      </c>
      <c r="B864" t="s">
        <v>6124</v>
      </c>
      <c r="C864" t="s">
        <v>6125</v>
      </c>
    </row>
    <row r="865" spans="1:3">
      <c r="A865" t="s">
        <v>6126</v>
      </c>
      <c r="B865" t="s">
        <v>6127</v>
      </c>
      <c r="C865" t="s">
        <v>6128</v>
      </c>
    </row>
    <row r="866" spans="1:3">
      <c r="A866" t="s">
        <v>6129</v>
      </c>
      <c r="B866" t="s">
        <v>634</v>
      </c>
      <c r="C866" t="s">
        <v>6130</v>
      </c>
    </row>
    <row r="867" spans="1:3">
      <c r="A867" t="s">
        <v>6131</v>
      </c>
      <c r="B867" t="s">
        <v>5235</v>
      </c>
      <c r="C867" t="s">
        <v>6132</v>
      </c>
    </row>
    <row r="868" spans="1:3">
      <c r="A868" t="s">
        <v>6133</v>
      </c>
      <c r="B868" t="s">
        <v>6134</v>
      </c>
      <c r="C868" t="s">
        <v>6135</v>
      </c>
    </row>
    <row r="869" spans="1:3">
      <c r="A869" t="s">
        <v>6136</v>
      </c>
      <c r="B869" t="s">
        <v>6137</v>
      </c>
      <c r="C869" t="s">
        <v>6138</v>
      </c>
    </row>
    <row r="870" spans="1:3">
      <c r="A870" t="s">
        <v>6139</v>
      </c>
      <c r="B870" t="s">
        <v>6140</v>
      </c>
      <c r="C870" t="s">
        <v>6141</v>
      </c>
    </row>
    <row r="871" spans="1:3">
      <c r="A871" t="s">
        <v>6142</v>
      </c>
      <c r="B871" t="s">
        <v>6143</v>
      </c>
      <c r="C871" t="s">
        <v>6144</v>
      </c>
    </row>
    <row r="872" spans="1:3">
      <c r="A872" t="s">
        <v>6145</v>
      </c>
      <c r="B872" t="s">
        <v>6146</v>
      </c>
      <c r="C872" t="s">
        <v>6147</v>
      </c>
    </row>
    <row r="873" spans="1:3">
      <c r="A873" t="s">
        <v>6148</v>
      </c>
      <c r="B873" t="s">
        <v>6149</v>
      </c>
      <c r="C873" t="s">
        <v>6150</v>
      </c>
    </row>
    <row r="874" spans="1:3">
      <c r="A874" t="s">
        <v>6151</v>
      </c>
      <c r="B874" t="s">
        <v>6152</v>
      </c>
      <c r="C874" t="s">
        <v>6153</v>
      </c>
    </row>
    <row r="875" spans="1:3">
      <c r="A875" t="s">
        <v>6154</v>
      </c>
      <c r="B875" t="s">
        <v>6155</v>
      </c>
      <c r="C875" t="s">
        <v>6156</v>
      </c>
    </row>
    <row r="876" spans="1:3">
      <c r="A876" t="s">
        <v>6157</v>
      </c>
      <c r="B876" t="s">
        <v>6158</v>
      </c>
      <c r="C876" t="s">
        <v>6159</v>
      </c>
    </row>
    <row r="877" spans="1:3">
      <c r="A877" t="s">
        <v>6160</v>
      </c>
      <c r="B877" t="s">
        <v>6161</v>
      </c>
      <c r="C877" t="s">
        <v>6162</v>
      </c>
    </row>
    <row r="878" spans="1:3">
      <c r="A878" t="s">
        <v>6163</v>
      </c>
      <c r="B878" t="s">
        <v>6164</v>
      </c>
      <c r="C878" t="s">
        <v>6165</v>
      </c>
    </row>
    <row r="879" spans="1:3">
      <c r="A879" t="s">
        <v>6166</v>
      </c>
      <c r="B879" t="s">
        <v>4257</v>
      </c>
      <c r="C879" t="s">
        <v>6167</v>
      </c>
    </row>
    <row r="880" spans="1:3">
      <c r="A880" t="s">
        <v>6168</v>
      </c>
      <c r="B880" t="s">
        <v>6169</v>
      </c>
      <c r="C880" t="s">
        <v>6170</v>
      </c>
    </row>
    <row r="881" spans="1:3">
      <c r="A881" t="s">
        <v>6171</v>
      </c>
      <c r="B881" t="s">
        <v>6172</v>
      </c>
      <c r="C881" t="s">
        <v>6173</v>
      </c>
    </row>
    <row r="882" spans="1:3">
      <c r="A882" t="s">
        <v>6174</v>
      </c>
      <c r="B882" t="s">
        <v>6175</v>
      </c>
      <c r="C882" t="s">
        <v>6176</v>
      </c>
    </row>
    <row r="883" spans="1:3">
      <c r="A883" t="s">
        <v>6177</v>
      </c>
      <c r="B883" t="s">
        <v>6178</v>
      </c>
      <c r="C883" t="s">
        <v>6179</v>
      </c>
    </row>
    <row r="884" spans="1:3">
      <c r="A884" t="s">
        <v>6180</v>
      </c>
      <c r="B884" t="s">
        <v>6181</v>
      </c>
      <c r="C884" t="s">
        <v>6182</v>
      </c>
    </row>
    <row r="885" spans="1:3">
      <c r="A885" t="s">
        <v>6183</v>
      </c>
      <c r="B885" t="s">
        <v>6184</v>
      </c>
      <c r="C885" t="s">
        <v>6185</v>
      </c>
    </row>
    <row r="886" spans="1:3">
      <c r="A886" t="s">
        <v>6186</v>
      </c>
      <c r="B886" t="s">
        <v>6187</v>
      </c>
      <c r="C886" t="s">
        <v>6188</v>
      </c>
    </row>
    <row r="887" spans="1:3">
      <c r="A887" t="s">
        <v>6189</v>
      </c>
      <c r="B887" t="s">
        <v>6190</v>
      </c>
      <c r="C887" t="s">
        <v>6191</v>
      </c>
    </row>
    <row r="888" spans="1:3">
      <c r="A888" t="s">
        <v>6192</v>
      </c>
      <c r="B888" t="s">
        <v>6193</v>
      </c>
      <c r="C888" t="s">
        <v>6194</v>
      </c>
    </row>
    <row r="889" spans="1:3">
      <c r="A889" t="s">
        <v>6195</v>
      </c>
      <c r="B889" t="s">
        <v>6196</v>
      </c>
      <c r="C889" t="s">
        <v>6197</v>
      </c>
    </row>
    <row r="890" spans="1:3">
      <c r="A890" t="s">
        <v>6198</v>
      </c>
      <c r="B890" t="s">
        <v>6199</v>
      </c>
      <c r="C890" t="s">
        <v>6200</v>
      </c>
    </row>
    <row r="891" spans="1:3">
      <c r="A891" t="s">
        <v>6201</v>
      </c>
      <c r="B891" t="s">
        <v>6202</v>
      </c>
      <c r="C891" t="s">
        <v>6203</v>
      </c>
    </row>
    <row r="892" spans="1:3">
      <c r="A892" t="s">
        <v>6204</v>
      </c>
      <c r="B892" t="s">
        <v>6205</v>
      </c>
      <c r="C892" t="s">
        <v>6206</v>
      </c>
    </row>
    <row r="893" spans="1:3">
      <c r="A893" t="s">
        <v>6207</v>
      </c>
      <c r="B893" t="s">
        <v>6208</v>
      </c>
      <c r="C893" t="s">
        <v>6209</v>
      </c>
    </row>
    <row r="894" spans="1:3">
      <c r="A894" t="s">
        <v>6210</v>
      </c>
      <c r="B894" t="s">
        <v>6211</v>
      </c>
      <c r="C894" t="s">
        <v>6212</v>
      </c>
    </row>
    <row r="895" spans="1:3">
      <c r="A895" t="s">
        <v>6213</v>
      </c>
      <c r="B895" t="s">
        <v>6214</v>
      </c>
      <c r="C895" t="s">
        <v>6215</v>
      </c>
    </row>
    <row r="896" spans="1:3">
      <c r="A896" t="s">
        <v>6216</v>
      </c>
      <c r="B896" t="s">
        <v>6217</v>
      </c>
      <c r="C896" t="s">
        <v>6218</v>
      </c>
    </row>
    <row r="897" spans="1:3">
      <c r="A897" t="s">
        <v>6219</v>
      </c>
      <c r="B897" t="s">
        <v>6220</v>
      </c>
      <c r="C897" t="s">
        <v>6221</v>
      </c>
    </row>
    <row r="898" spans="1:3">
      <c r="A898" t="s">
        <v>6222</v>
      </c>
      <c r="B898" t="s">
        <v>6223</v>
      </c>
      <c r="C898" t="s">
        <v>6224</v>
      </c>
    </row>
    <row r="899" spans="1:3">
      <c r="A899" t="s">
        <v>6225</v>
      </c>
      <c r="B899" t="s">
        <v>6226</v>
      </c>
      <c r="C899" t="s">
        <v>6227</v>
      </c>
    </row>
    <row r="900" spans="1:3">
      <c r="A900" t="s">
        <v>6228</v>
      </c>
      <c r="B900" t="s">
        <v>6229</v>
      </c>
      <c r="C900" t="s">
        <v>6230</v>
      </c>
    </row>
    <row r="901" spans="1:3">
      <c r="A901" t="s">
        <v>6231</v>
      </c>
      <c r="B901" t="s">
        <v>6232</v>
      </c>
      <c r="C901" t="s">
        <v>6233</v>
      </c>
    </row>
    <row r="902" spans="1:3">
      <c r="A902" t="s">
        <v>6234</v>
      </c>
      <c r="B902" t="s">
        <v>6235</v>
      </c>
      <c r="C902" t="s">
        <v>6236</v>
      </c>
    </row>
    <row r="903" spans="1:3">
      <c r="A903" t="s">
        <v>6237</v>
      </c>
      <c r="B903" t="s">
        <v>6238</v>
      </c>
      <c r="C903" t="s">
        <v>6239</v>
      </c>
    </row>
    <row r="904" spans="1:3">
      <c r="A904" t="s">
        <v>6240</v>
      </c>
      <c r="B904" t="s">
        <v>6241</v>
      </c>
      <c r="C904" t="s">
        <v>6242</v>
      </c>
    </row>
    <row r="905" spans="1:3">
      <c r="A905" t="s">
        <v>6243</v>
      </c>
      <c r="B905" t="s">
        <v>6244</v>
      </c>
      <c r="C905" t="s">
        <v>6245</v>
      </c>
    </row>
    <row r="906" spans="1:3">
      <c r="A906" t="s">
        <v>6246</v>
      </c>
      <c r="B906" t="s">
        <v>6247</v>
      </c>
      <c r="C906" t="s">
        <v>6248</v>
      </c>
    </row>
    <row r="907" spans="1:3">
      <c r="A907" t="s">
        <v>6249</v>
      </c>
      <c r="B907" t="s">
        <v>6250</v>
      </c>
      <c r="C907" t="s">
        <v>6251</v>
      </c>
    </row>
    <row r="908" spans="1:3">
      <c r="A908" t="s">
        <v>6252</v>
      </c>
      <c r="B908" t="s">
        <v>6253</v>
      </c>
      <c r="C908" t="s">
        <v>6254</v>
      </c>
    </row>
    <row r="909" spans="1:3">
      <c r="A909" t="s">
        <v>6255</v>
      </c>
      <c r="B909" t="s">
        <v>6256</v>
      </c>
      <c r="C909" t="s">
        <v>6257</v>
      </c>
    </row>
    <row r="910" spans="1:3">
      <c r="A910" t="s">
        <v>6258</v>
      </c>
      <c r="B910" t="s">
        <v>6259</v>
      </c>
      <c r="C910" t="s">
        <v>6260</v>
      </c>
    </row>
    <row r="911" spans="1:3">
      <c r="A911" t="s">
        <v>6261</v>
      </c>
      <c r="B911" t="s">
        <v>6262</v>
      </c>
      <c r="C911" t="s">
        <v>6263</v>
      </c>
    </row>
    <row r="912" spans="1:3">
      <c r="A912" t="s">
        <v>6264</v>
      </c>
      <c r="B912" t="s">
        <v>6265</v>
      </c>
      <c r="C912" t="s">
        <v>6266</v>
      </c>
    </row>
    <row r="913" spans="1:3">
      <c r="A913" t="s">
        <v>6267</v>
      </c>
      <c r="B913" t="s">
        <v>6268</v>
      </c>
      <c r="C913" t="s">
        <v>6269</v>
      </c>
    </row>
    <row r="914" spans="1:3">
      <c r="A914" t="s">
        <v>6270</v>
      </c>
      <c r="B914" t="s">
        <v>6271</v>
      </c>
      <c r="C914" t="s">
        <v>6272</v>
      </c>
    </row>
    <row r="915" spans="1:3">
      <c r="A915" t="s">
        <v>6273</v>
      </c>
      <c r="B915" t="s">
        <v>6274</v>
      </c>
      <c r="C915" t="s">
        <v>6275</v>
      </c>
    </row>
    <row r="916" spans="1:3">
      <c r="A916" t="s">
        <v>6276</v>
      </c>
      <c r="B916" t="s">
        <v>6277</v>
      </c>
      <c r="C916" t="s">
        <v>6278</v>
      </c>
    </row>
    <row r="917" spans="1:3">
      <c r="A917" t="s">
        <v>6279</v>
      </c>
      <c r="B917" t="s">
        <v>6280</v>
      </c>
      <c r="C917" t="s">
        <v>6281</v>
      </c>
    </row>
    <row r="918" spans="1:3">
      <c r="A918" t="s">
        <v>6282</v>
      </c>
      <c r="B918" t="s">
        <v>6283</v>
      </c>
      <c r="C918" t="s">
        <v>6284</v>
      </c>
    </row>
    <row r="919" spans="1:3">
      <c r="A919" t="s">
        <v>6285</v>
      </c>
      <c r="B919" t="s">
        <v>6286</v>
      </c>
      <c r="C919" t="s">
        <v>6287</v>
      </c>
    </row>
    <row r="920" spans="1:3">
      <c r="A920" t="s">
        <v>6288</v>
      </c>
      <c r="B920" t="s">
        <v>6289</v>
      </c>
      <c r="C920" t="s">
        <v>6290</v>
      </c>
    </row>
    <row r="921" spans="1:3">
      <c r="A921" t="s">
        <v>6291</v>
      </c>
      <c r="B921" t="s">
        <v>6292</v>
      </c>
      <c r="C921" t="s">
        <v>6293</v>
      </c>
    </row>
    <row r="922" spans="1:3">
      <c r="A922" t="s">
        <v>6294</v>
      </c>
      <c r="B922" t="s">
        <v>6295</v>
      </c>
      <c r="C922" t="s">
        <v>6296</v>
      </c>
    </row>
    <row r="923" spans="1:3">
      <c r="A923" t="s">
        <v>6297</v>
      </c>
      <c r="B923" t="s">
        <v>6298</v>
      </c>
      <c r="C923" t="s">
        <v>6299</v>
      </c>
    </row>
    <row r="924" spans="1:3">
      <c r="A924" t="s">
        <v>6300</v>
      </c>
      <c r="B924" t="s">
        <v>6301</v>
      </c>
      <c r="C924" t="s">
        <v>6302</v>
      </c>
    </row>
    <row r="925" spans="1:3">
      <c r="A925" t="s">
        <v>6303</v>
      </c>
      <c r="B925" t="s">
        <v>6304</v>
      </c>
      <c r="C925" t="s">
        <v>6305</v>
      </c>
    </row>
    <row r="926" spans="1:3">
      <c r="A926" t="s">
        <v>6306</v>
      </c>
      <c r="B926" t="s">
        <v>6307</v>
      </c>
      <c r="C926" t="s">
        <v>6308</v>
      </c>
    </row>
    <row r="927" spans="1:3">
      <c r="A927" t="s">
        <v>6309</v>
      </c>
      <c r="B927" t="s">
        <v>6310</v>
      </c>
      <c r="C927" t="s">
        <v>6311</v>
      </c>
    </row>
    <row r="928" spans="1:3">
      <c r="A928" t="s">
        <v>6312</v>
      </c>
      <c r="B928" t="s">
        <v>6313</v>
      </c>
      <c r="C928" t="s">
        <v>6314</v>
      </c>
    </row>
    <row r="929" spans="1:3">
      <c r="A929" t="s">
        <v>6315</v>
      </c>
      <c r="B929" t="s">
        <v>6316</v>
      </c>
      <c r="C929" t="s">
        <v>6317</v>
      </c>
    </row>
    <row r="930" spans="1:3">
      <c r="A930" t="s">
        <v>6318</v>
      </c>
      <c r="B930" t="s">
        <v>6319</v>
      </c>
      <c r="C930" t="s">
        <v>6320</v>
      </c>
    </row>
    <row r="931" spans="1:3">
      <c r="A931" t="s">
        <v>6321</v>
      </c>
      <c r="B931" t="s">
        <v>6322</v>
      </c>
      <c r="C931" t="s">
        <v>6323</v>
      </c>
    </row>
    <row r="932" spans="1:3">
      <c r="A932" t="s">
        <v>6324</v>
      </c>
      <c r="B932" t="s">
        <v>6325</v>
      </c>
      <c r="C932" t="s">
        <v>6326</v>
      </c>
    </row>
    <row r="933" spans="1:3">
      <c r="A933" t="s">
        <v>6327</v>
      </c>
      <c r="B933" t="s">
        <v>6328</v>
      </c>
      <c r="C933" t="s">
        <v>6329</v>
      </c>
    </row>
    <row r="934" spans="1:3">
      <c r="A934" t="s">
        <v>6330</v>
      </c>
      <c r="B934" t="s">
        <v>443</v>
      </c>
      <c r="C934" t="s">
        <v>6331</v>
      </c>
    </row>
    <row r="935" spans="1:3">
      <c r="A935" t="s">
        <v>6332</v>
      </c>
      <c r="B935" t="s">
        <v>6333</v>
      </c>
      <c r="C935" t="s">
        <v>6334</v>
      </c>
    </row>
    <row r="936" spans="1:3">
      <c r="A936" t="s">
        <v>6335</v>
      </c>
      <c r="B936" t="s">
        <v>4262</v>
      </c>
      <c r="C936" t="s">
        <v>6336</v>
      </c>
    </row>
    <row r="937" spans="1:3">
      <c r="A937" t="s">
        <v>6337</v>
      </c>
      <c r="B937" t="s">
        <v>6338</v>
      </c>
      <c r="C937" t="s">
        <v>6339</v>
      </c>
    </row>
    <row r="938" spans="1:3">
      <c r="A938" t="s">
        <v>6340</v>
      </c>
      <c r="B938" t="s">
        <v>6341</v>
      </c>
      <c r="C938" t="s">
        <v>6342</v>
      </c>
    </row>
    <row r="939" spans="1:3">
      <c r="A939" t="s">
        <v>6343</v>
      </c>
      <c r="B939" t="s">
        <v>6344</v>
      </c>
      <c r="C939" t="s">
        <v>6345</v>
      </c>
    </row>
    <row r="940" spans="1:3">
      <c r="A940" t="s">
        <v>6346</v>
      </c>
      <c r="B940" t="s">
        <v>6347</v>
      </c>
      <c r="C940" t="s">
        <v>6348</v>
      </c>
    </row>
    <row r="941" spans="1:3">
      <c r="A941" t="s">
        <v>6349</v>
      </c>
      <c r="B941" t="s">
        <v>6350</v>
      </c>
      <c r="C941" t="s">
        <v>6351</v>
      </c>
    </row>
    <row r="942" spans="1:3">
      <c r="A942" t="s">
        <v>6352</v>
      </c>
      <c r="B942" t="s">
        <v>6353</v>
      </c>
      <c r="C942" t="s">
        <v>6354</v>
      </c>
    </row>
    <row r="943" spans="1:3">
      <c r="A943" t="s">
        <v>6355</v>
      </c>
      <c r="B943" t="s">
        <v>6356</v>
      </c>
      <c r="C943" t="s">
        <v>6357</v>
      </c>
    </row>
    <row r="944" spans="1:3">
      <c r="A944" t="s">
        <v>6358</v>
      </c>
      <c r="B944" t="s">
        <v>6359</v>
      </c>
      <c r="C944" t="s">
        <v>6360</v>
      </c>
    </row>
    <row r="945" spans="1:3">
      <c r="A945" t="s">
        <v>6361</v>
      </c>
      <c r="B945" t="s">
        <v>6362</v>
      </c>
      <c r="C945" t="s">
        <v>6363</v>
      </c>
    </row>
    <row r="946" spans="1:3">
      <c r="A946" t="s">
        <v>6364</v>
      </c>
      <c r="B946" t="s">
        <v>6365</v>
      </c>
      <c r="C946" t="s">
        <v>6366</v>
      </c>
    </row>
    <row r="947" spans="1:3">
      <c r="A947" t="s">
        <v>6367</v>
      </c>
      <c r="B947" t="s">
        <v>6368</v>
      </c>
      <c r="C947" t="s">
        <v>6369</v>
      </c>
    </row>
    <row r="948" spans="1:3">
      <c r="A948" t="s">
        <v>6367</v>
      </c>
      <c r="B948" t="s">
        <v>6370</v>
      </c>
      <c r="C948" t="s">
        <v>6371</v>
      </c>
    </row>
    <row r="949" spans="1:3">
      <c r="A949" t="s">
        <v>6372</v>
      </c>
      <c r="B949" t="s">
        <v>6373</v>
      </c>
      <c r="C949" t="s">
        <v>6374</v>
      </c>
    </row>
    <row r="950" spans="1:3">
      <c r="A950" t="s">
        <v>6372</v>
      </c>
      <c r="B950" t="s">
        <v>6375</v>
      </c>
      <c r="C950" t="s">
        <v>6376</v>
      </c>
    </row>
    <row r="951" spans="1:3">
      <c r="A951" t="s">
        <v>6377</v>
      </c>
      <c r="B951" t="s">
        <v>6378</v>
      </c>
      <c r="C951" t="s">
        <v>6379</v>
      </c>
    </row>
    <row r="952" spans="1:3">
      <c r="A952" t="s">
        <v>6377</v>
      </c>
      <c r="B952" t="s">
        <v>6378</v>
      </c>
      <c r="C952" t="s">
        <v>6379</v>
      </c>
    </row>
    <row r="953" spans="1:3">
      <c r="A953" t="s">
        <v>6380</v>
      </c>
      <c r="B953" t="s">
        <v>6381</v>
      </c>
      <c r="C953" t="s">
        <v>6382</v>
      </c>
    </row>
    <row r="954" spans="1:3">
      <c r="A954" t="s">
        <v>6380</v>
      </c>
      <c r="B954" t="s">
        <v>6383</v>
      </c>
      <c r="C954" t="s">
        <v>6384</v>
      </c>
    </row>
    <row r="955" spans="1:3">
      <c r="A955" t="s">
        <v>6385</v>
      </c>
      <c r="B955" t="s">
        <v>6386</v>
      </c>
      <c r="C955" t="s">
        <v>6387</v>
      </c>
    </row>
    <row r="956" spans="1:3">
      <c r="A956" t="s">
        <v>6385</v>
      </c>
      <c r="B956" t="s">
        <v>6388</v>
      </c>
      <c r="C956" t="s">
        <v>6389</v>
      </c>
    </row>
    <row r="957" spans="1:3">
      <c r="A957" t="s">
        <v>6390</v>
      </c>
      <c r="B957" t="s">
        <v>6391</v>
      </c>
      <c r="C957" t="s">
        <v>6392</v>
      </c>
    </row>
    <row r="958" spans="1:3">
      <c r="A958" t="s">
        <v>6390</v>
      </c>
      <c r="B958" t="s">
        <v>6393</v>
      </c>
      <c r="C958" t="s">
        <v>6394</v>
      </c>
    </row>
    <row r="959" spans="1:3">
      <c r="A959" t="s">
        <v>6395</v>
      </c>
      <c r="B959" t="s">
        <v>6396</v>
      </c>
      <c r="C959" t="s">
        <v>6397</v>
      </c>
    </row>
    <row r="960" spans="1:3">
      <c r="A960" t="s">
        <v>6398</v>
      </c>
      <c r="B960" t="s">
        <v>6399</v>
      </c>
      <c r="C960" t="s">
        <v>6400</v>
      </c>
    </row>
    <row r="961" spans="1:3">
      <c r="A961" t="s">
        <v>6401</v>
      </c>
      <c r="B961" t="s">
        <v>6402</v>
      </c>
      <c r="C961" t="s">
        <v>6403</v>
      </c>
    </row>
    <row r="962" spans="1:3">
      <c r="A962" t="s">
        <v>6404</v>
      </c>
      <c r="B962" t="s">
        <v>6405</v>
      </c>
      <c r="C962" t="s">
        <v>6406</v>
      </c>
    </row>
    <row r="963" spans="1:3">
      <c r="A963" t="s">
        <v>6407</v>
      </c>
      <c r="B963" t="s">
        <v>6408</v>
      </c>
      <c r="C963" t="s">
        <v>6409</v>
      </c>
    </row>
    <row r="964" spans="1:3">
      <c r="A964" t="s">
        <v>6410</v>
      </c>
      <c r="B964" t="s">
        <v>6411</v>
      </c>
      <c r="C964" t="s">
        <v>6412</v>
      </c>
    </row>
    <row r="965" spans="1:3">
      <c r="A965" t="s">
        <v>6413</v>
      </c>
      <c r="B965" t="s">
        <v>6414</v>
      </c>
      <c r="C965" t="s">
        <v>6415</v>
      </c>
    </row>
    <row r="966" spans="1:3">
      <c r="A966" t="s">
        <v>6416</v>
      </c>
      <c r="B966" t="s">
        <v>6417</v>
      </c>
      <c r="C966" t="s">
        <v>6418</v>
      </c>
    </row>
    <row r="967" spans="1:3">
      <c r="A967" t="s">
        <v>6419</v>
      </c>
      <c r="B967" t="s">
        <v>6420</v>
      </c>
      <c r="C967" t="s">
        <v>6421</v>
      </c>
    </row>
    <row r="968" spans="1:3">
      <c r="A968" t="s">
        <v>6422</v>
      </c>
      <c r="B968" t="s">
        <v>6423</v>
      </c>
      <c r="C968" t="s">
        <v>6424</v>
      </c>
    </row>
    <row r="969" spans="1:3">
      <c r="A969" t="s">
        <v>6425</v>
      </c>
      <c r="B969" t="s">
        <v>6426</v>
      </c>
      <c r="C969" t="s">
        <v>6427</v>
      </c>
    </row>
    <row r="970" spans="1:3">
      <c r="A970" t="s">
        <v>6428</v>
      </c>
      <c r="B970" t="s">
        <v>6429</v>
      </c>
      <c r="C970" t="s">
        <v>6430</v>
      </c>
    </row>
    <row r="971" spans="1:3">
      <c r="A971" t="s">
        <v>6431</v>
      </c>
      <c r="B971" t="s">
        <v>6432</v>
      </c>
      <c r="C971" t="s">
        <v>6433</v>
      </c>
    </row>
    <row r="972" spans="1:3">
      <c r="A972" t="s">
        <v>6434</v>
      </c>
      <c r="B972" t="s">
        <v>6435</v>
      </c>
      <c r="C972" t="s">
        <v>6436</v>
      </c>
    </row>
    <row r="973" spans="1:3">
      <c r="A973" t="s">
        <v>6437</v>
      </c>
      <c r="B973" t="s">
        <v>6438</v>
      </c>
      <c r="C973" t="s">
        <v>6439</v>
      </c>
    </row>
    <row r="974" spans="1:3">
      <c r="A974" t="s">
        <v>6440</v>
      </c>
      <c r="B974" t="s">
        <v>6441</v>
      </c>
      <c r="C974" t="s">
        <v>6442</v>
      </c>
    </row>
    <row r="975" spans="1:3">
      <c r="A975" t="s">
        <v>6443</v>
      </c>
      <c r="B975" t="s">
        <v>6444</v>
      </c>
      <c r="C975" t="s">
        <v>6445</v>
      </c>
    </row>
    <row r="976" spans="1:3">
      <c r="A976" t="s">
        <v>6446</v>
      </c>
      <c r="B976" t="s">
        <v>6447</v>
      </c>
      <c r="C976" t="s">
        <v>6448</v>
      </c>
    </row>
    <row r="977" spans="1:3">
      <c r="A977" t="s">
        <v>6449</v>
      </c>
      <c r="B977" t="s">
        <v>6450</v>
      </c>
      <c r="C977" t="s">
        <v>6451</v>
      </c>
    </row>
    <row r="978" spans="1:3">
      <c r="A978" t="s">
        <v>6452</v>
      </c>
      <c r="B978" t="s">
        <v>6453</v>
      </c>
      <c r="C978" t="s">
        <v>6454</v>
      </c>
    </row>
    <row r="979" spans="1:3">
      <c r="A979" t="s">
        <v>6455</v>
      </c>
      <c r="B979" t="s">
        <v>6456</v>
      </c>
      <c r="C979" t="s">
        <v>6457</v>
      </c>
    </row>
    <row r="980" spans="1:3">
      <c r="A980" t="s">
        <v>6458</v>
      </c>
      <c r="B980" t="s">
        <v>6459</v>
      </c>
      <c r="C980" t="s">
        <v>6460</v>
      </c>
    </row>
    <row r="981" spans="1:3">
      <c r="A981" t="s">
        <v>6461</v>
      </c>
      <c r="B981" t="s">
        <v>6462</v>
      </c>
      <c r="C981" t="s">
        <v>6463</v>
      </c>
    </row>
    <row r="982" spans="1:3">
      <c r="A982" t="s">
        <v>6464</v>
      </c>
      <c r="B982" t="s">
        <v>6465</v>
      </c>
      <c r="C982" t="s">
        <v>6466</v>
      </c>
    </row>
    <row r="983" spans="1:3">
      <c r="A983" t="s">
        <v>6467</v>
      </c>
      <c r="B983" t="s">
        <v>6468</v>
      </c>
      <c r="C983" t="s">
        <v>6469</v>
      </c>
    </row>
    <row r="984" spans="1:3">
      <c r="A984" t="s">
        <v>6470</v>
      </c>
      <c r="B984" t="s">
        <v>6471</v>
      </c>
      <c r="C984" t="s">
        <v>6472</v>
      </c>
    </row>
    <row r="985" spans="1:3">
      <c r="A985" t="s">
        <v>6473</v>
      </c>
      <c r="B985" t="s">
        <v>6474</v>
      </c>
      <c r="C985" t="s">
        <v>6475</v>
      </c>
    </row>
    <row r="986" spans="1:3">
      <c r="A986" t="s">
        <v>6476</v>
      </c>
      <c r="B986" t="s">
        <v>6477</v>
      </c>
      <c r="C986" t="s">
        <v>6478</v>
      </c>
    </row>
    <row r="987" spans="1:3">
      <c r="A987" t="s">
        <v>6479</v>
      </c>
      <c r="B987" t="s">
        <v>6480</v>
      </c>
      <c r="C987" t="s">
        <v>6481</v>
      </c>
    </row>
    <row r="988" spans="1:3">
      <c r="A988" t="s">
        <v>6482</v>
      </c>
      <c r="B988" t="s">
        <v>6483</v>
      </c>
      <c r="C988" t="s">
        <v>6484</v>
      </c>
    </row>
    <row r="989" spans="1:3">
      <c r="A989" t="s">
        <v>6485</v>
      </c>
      <c r="B989" t="s">
        <v>6486</v>
      </c>
      <c r="C989" t="s">
        <v>6487</v>
      </c>
    </row>
    <row r="990" spans="1:3">
      <c r="A990" t="s">
        <v>6488</v>
      </c>
      <c r="B990" t="s">
        <v>6489</v>
      </c>
      <c r="C990" t="s">
        <v>6490</v>
      </c>
    </row>
    <row r="991" spans="1:3">
      <c r="A991" t="s">
        <v>6491</v>
      </c>
      <c r="B991" t="s">
        <v>6492</v>
      </c>
      <c r="C991" t="s">
        <v>6493</v>
      </c>
    </row>
    <row r="992" spans="1:3">
      <c r="A992" t="s">
        <v>6494</v>
      </c>
      <c r="B992" t="s">
        <v>6495</v>
      </c>
      <c r="C992" t="s">
        <v>6496</v>
      </c>
    </row>
    <row r="993" spans="1:3">
      <c r="A993" t="s">
        <v>6497</v>
      </c>
      <c r="B993" t="s">
        <v>6498</v>
      </c>
      <c r="C993" t="s">
        <v>6499</v>
      </c>
    </row>
    <row r="994" spans="1:3">
      <c r="A994" t="s">
        <v>6500</v>
      </c>
      <c r="B994" t="s">
        <v>6501</v>
      </c>
      <c r="C994" t="s">
        <v>6502</v>
      </c>
    </row>
    <row r="995" spans="1:3">
      <c r="A995" t="s">
        <v>6503</v>
      </c>
      <c r="B995" t="s">
        <v>6504</v>
      </c>
      <c r="C995" t="s">
        <v>6505</v>
      </c>
    </row>
    <row r="996" spans="1:3">
      <c r="A996" t="s">
        <v>6506</v>
      </c>
      <c r="B996" t="s">
        <v>6507</v>
      </c>
      <c r="C996" t="s">
        <v>6508</v>
      </c>
    </row>
    <row r="997" spans="1:3">
      <c r="A997" t="s">
        <v>6509</v>
      </c>
      <c r="B997" t="s">
        <v>6510</v>
      </c>
      <c r="C997" t="s">
        <v>6511</v>
      </c>
    </row>
    <row r="998" spans="1:3">
      <c r="A998" t="s">
        <v>6512</v>
      </c>
      <c r="B998" t="s">
        <v>6513</v>
      </c>
      <c r="C998" t="s">
        <v>6514</v>
      </c>
    </row>
    <row r="999" spans="1:3">
      <c r="A999" t="s">
        <v>6515</v>
      </c>
      <c r="B999" t="s">
        <v>6516</v>
      </c>
      <c r="C999" t="s">
        <v>6517</v>
      </c>
    </row>
    <row r="1000" spans="1:3">
      <c r="A1000" t="s">
        <v>6518</v>
      </c>
      <c r="B1000" t="s">
        <v>6519</v>
      </c>
      <c r="C1000" t="s">
        <v>6520</v>
      </c>
    </row>
    <row r="1001" spans="1:3">
      <c r="A1001" t="s">
        <v>6521</v>
      </c>
      <c r="B1001" t="s">
        <v>6522</v>
      </c>
      <c r="C1001" t="s">
        <v>6523</v>
      </c>
    </row>
    <row r="1002" spans="1:3">
      <c r="A1002" t="s">
        <v>6524</v>
      </c>
      <c r="B1002" t="s">
        <v>6525</v>
      </c>
      <c r="C1002" t="s">
        <v>6526</v>
      </c>
    </row>
    <row r="1003" spans="1:3">
      <c r="A1003" t="s">
        <v>6527</v>
      </c>
      <c r="B1003" t="s">
        <v>6528</v>
      </c>
      <c r="C1003" t="s">
        <v>6529</v>
      </c>
    </row>
    <row r="1004" spans="1:3">
      <c r="A1004" t="s">
        <v>6530</v>
      </c>
      <c r="B1004" t="s">
        <v>6531</v>
      </c>
      <c r="C1004" t="s">
        <v>6532</v>
      </c>
    </row>
    <row r="1005" spans="1:3">
      <c r="A1005" t="s">
        <v>6533</v>
      </c>
      <c r="B1005" t="s">
        <v>6534</v>
      </c>
      <c r="C1005" t="s">
        <v>6535</v>
      </c>
    </row>
    <row r="1006" spans="1:3">
      <c r="A1006" t="s">
        <v>6536</v>
      </c>
      <c r="B1006" t="s">
        <v>6537</v>
      </c>
      <c r="C1006" t="s">
        <v>6538</v>
      </c>
    </row>
    <row r="1007" spans="1:3">
      <c r="A1007" t="s">
        <v>6539</v>
      </c>
      <c r="B1007" t="s">
        <v>6540</v>
      </c>
      <c r="C1007" t="s">
        <v>6541</v>
      </c>
    </row>
    <row r="1008" spans="1:3">
      <c r="A1008" t="s">
        <v>6542</v>
      </c>
      <c r="B1008" t="s">
        <v>6543</v>
      </c>
      <c r="C1008" t="s">
        <v>6544</v>
      </c>
    </row>
    <row r="1009" spans="1:3">
      <c r="A1009" t="s">
        <v>6545</v>
      </c>
      <c r="B1009" t="s">
        <v>6546</v>
      </c>
      <c r="C1009" t="s">
        <v>6547</v>
      </c>
    </row>
    <row r="1010" spans="1:3">
      <c r="A1010" t="s">
        <v>6548</v>
      </c>
      <c r="B1010" t="s">
        <v>6549</v>
      </c>
      <c r="C1010" t="s">
        <v>6550</v>
      </c>
    </row>
    <row r="1011" spans="1:3">
      <c r="A1011" t="s">
        <v>6551</v>
      </c>
      <c r="B1011" t="s">
        <v>6552</v>
      </c>
      <c r="C1011" t="s">
        <v>6553</v>
      </c>
    </row>
    <row r="1012" spans="1:3">
      <c r="A1012" t="s">
        <v>6554</v>
      </c>
      <c r="B1012" t="s">
        <v>6555</v>
      </c>
      <c r="C1012" t="s">
        <v>6556</v>
      </c>
    </row>
    <row r="1013" spans="1:3">
      <c r="A1013" t="s">
        <v>6557</v>
      </c>
      <c r="B1013" t="s">
        <v>6558</v>
      </c>
      <c r="C1013" t="s">
        <v>6559</v>
      </c>
    </row>
    <row r="1014" spans="1:3">
      <c r="A1014" t="s">
        <v>6560</v>
      </c>
      <c r="B1014" t="s">
        <v>6561</v>
      </c>
      <c r="C1014" t="s">
        <v>6562</v>
      </c>
    </row>
    <row r="1015" spans="1:3">
      <c r="A1015" t="s">
        <v>6563</v>
      </c>
      <c r="B1015" t="s">
        <v>6564</v>
      </c>
      <c r="C1015" t="s">
        <v>6565</v>
      </c>
    </row>
    <row r="1016" spans="1:3">
      <c r="A1016" t="s">
        <v>6566</v>
      </c>
      <c r="B1016" t="s">
        <v>6567</v>
      </c>
      <c r="C1016" t="s">
        <v>6568</v>
      </c>
    </row>
    <row r="1017" spans="1:3">
      <c r="A1017" t="s">
        <v>6569</v>
      </c>
      <c r="B1017" t="s">
        <v>6570</v>
      </c>
      <c r="C1017" t="s">
        <v>6571</v>
      </c>
    </row>
    <row r="1018" spans="1:3">
      <c r="A1018" t="s">
        <v>6572</v>
      </c>
      <c r="B1018" t="s">
        <v>6573</v>
      </c>
      <c r="C1018" t="s">
        <v>6574</v>
      </c>
    </row>
    <row r="1019" spans="1:3">
      <c r="A1019" t="s">
        <v>6575</v>
      </c>
      <c r="B1019" t="s">
        <v>6576</v>
      </c>
      <c r="C1019" t="s">
        <v>6577</v>
      </c>
    </row>
    <row r="1020" spans="1:3">
      <c r="A1020" t="s">
        <v>6578</v>
      </c>
      <c r="B1020" t="s">
        <v>6579</v>
      </c>
      <c r="C1020" t="s">
        <v>6580</v>
      </c>
    </row>
    <row r="1021" spans="1:3">
      <c r="A1021" t="s">
        <v>6581</v>
      </c>
      <c r="B1021" t="s">
        <v>6582</v>
      </c>
      <c r="C1021" t="s">
        <v>6583</v>
      </c>
    </row>
    <row r="1022" spans="1:3">
      <c r="A1022" t="s">
        <v>6584</v>
      </c>
      <c r="B1022" t="s">
        <v>6585</v>
      </c>
      <c r="C1022" t="s">
        <v>6586</v>
      </c>
    </row>
    <row r="1023" spans="1:3">
      <c r="A1023" t="s">
        <v>6587</v>
      </c>
      <c r="B1023" t="s">
        <v>6588</v>
      </c>
      <c r="C1023" t="s">
        <v>6589</v>
      </c>
    </row>
    <row r="1024" spans="1:3">
      <c r="A1024" t="s">
        <v>6590</v>
      </c>
      <c r="B1024" t="s">
        <v>6591</v>
      </c>
      <c r="C1024" t="s">
        <v>6592</v>
      </c>
    </row>
    <row r="1025" spans="1:3">
      <c r="A1025" t="s">
        <v>6593</v>
      </c>
      <c r="B1025" t="s">
        <v>6594</v>
      </c>
      <c r="C1025" t="s">
        <v>6595</v>
      </c>
    </row>
    <row r="1026" spans="1:3">
      <c r="A1026" t="s">
        <v>6596</v>
      </c>
      <c r="B1026" t="s">
        <v>6597</v>
      </c>
      <c r="C1026" t="s">
        <v>6598</v>
      </c>
    </row>
    <row r="1027" spans="1:3">
      <c r="A1027" t="s">
        <v>6599</v>
      </c>
      <c r="B1027" t="s">
        <v>6600</v>
      </c>
      <c r="C1027" t="s">
        <v>6601</v>
      </c>
    </row>
    <row r="1028" spans="1:3">
      <c r="A1028" t="s">
        <v>6602</v>
      </c>
      <c r="B1028" t="s">
        <v>6603</v>
      </c>
      <c r="C1028" t="s">
        <v>6604</v>
      </c>
    </row>
    <row r="1029" spans="1:3">
      <c r="A1029" t="s">
        <v>6605</v>
      </c>
      <c r="B1029" t="s">
        <v>6606</v>
      </c>
      <c r="C1029" t="s">
        <v>6607</v>
      </c>
    </row>
    <row r="1030" spans="1:3">
      <c r="A1030" t="s">
        <v>6608</v>
      </c>
      <c r="B1030" t="s">
        <v>6609</v>
      </c>
      <c r="C1030" t="s">
        <v>6610</v>
      </c>
    </row>
    <row r="1031" spans="1:3">
      <c r="A1031" t="s">
        <v>6611</v>
      </c>
      <c r="B1031" t="s">
        <v>6612</v>
      </c>
      <c r="C1031" t="s">
        <v>6613</v>
      </c>
    </row>
    <row r="1032" spans="1:3">
      <c r="A1032" t="s">
        <v>6614</v>
      </c>
      <c r="B1032" t="s">
        <v>6615</v>
      </c>
      <c r="C1032" t="s">
        <v>6616</v>
      </c>
    </row>
    <row r="1033" spans="1:3">
      <c r="A1033" t="s">
        <v>6617</v>
      </c>
      <c r="B1033" t="s">
        <v>6618</v>
      </c>
      <c r="C1033" t="s">
        <v>6619</v>
      </c>
    </row>
    <row r="1034" spans="1:3">
      <c r="A1034" t="s">
        <v>6620</v>
      </c>
      <c r="B1034" t="s">
        <v>6621</v>
      </c>
      <c r="C1034" t="s">
        <v>6622</v>
      </c>
    </row>
    <row r="1035" spans="1:3">
      <c r="A1035" t="s">
        <v>6623</v>
      </c>
      <c r="B1035" t="s">
        <v>6624</v>
      </c>
      <c r="C1035" t="s">
        <v>6625</v>
      </c>
    </row>
    <row r="1036" spans="1:3">
      <c r="A1036" t="s">
        <v>6626</v>
      </c>
      <c r="B1036" t="s">
        <v>6627</v>
      </c>
      <c r="C1036" t="s">
        <v>6628</v>
      </c>
    </row>
    <row r="1037" spans="1:3">
      <c r="A1037" t="s">
        <v>6629</v>
      </c>
      <c r="B1037" t="s">
        <v>6630</v>
      </c>
      <c r="C1037" t="s">
        <v>6631</v>
      </c>
    </row>
    <row r="1038" spans="1:3">
      <c r="A1038" t="s">
        <v>6632</v>
      </c>
      <c r="B1038" t="s">
        <v>6633</v>
      </c>
      <c r="C1038" t="s">
        <v>6634</v>
      </c>
    </row>
    <row r="1039" spans="1:3">
      <c r="A1039" t="s">
        <v>6635</v>
      </c>
      <c r="B1039" t="s">
        <v>6636</v>
      </c>
      <c r="C1039" t="s">
        <v>6637</v>
      </c>
    </row>
    <row r="1040" spans="1:3">
      <c r="A1040" t="s">
        <v>6638</v>
      </c>
      <c r="B1040" t="s">
        <v>6639</v>
      </c>
      <c r="C1040" t="s">
        <v>6640</v>
      </c>
    </row>
    <row r="1041" spans="1:3">
      <c r="A1041" t="s">
        <v>6641</v>
      </c>
      <c r="B1041" t="s">
        <v>6642</v>
      </c>
      <c r="C1041" t="s">
        <v>6643</v>
      </c>
    </row>
    <row r="1042" spans="1:3">
      <c r="A1042" t="s">
        <v>6644</v>
      </c>
      <c r="B1042" t="s">
        <v>6645</v>
      </c>
      <c r="C1042" t="s">
        <v>6646</v>
      </c>
    </row>
    <row r="1043" spans="1:3">
      <c r="A1043" t="s">
        <v>6647</v>
      </c>
      <c r="B1043" t="s">
        <v>6648</v>
      </c>
      <c r="C1043" t="s">
        <v>6649</v>
      </c>
    </row>
    <row r="1044" spans="1:3">
      <c r="A1044" t="s">
        <v>6650</v>
      </c>
      <c r="B1044" t="s">
        <v>6651</v>
      </c>
      <c r="C1044" t="s">
        <v>6652</v>
      </c>
    </row>
    <row r="1045" spans="1:3">
      <c r="A1045" t="s">
        <v>6653</v>
      </c>
      <c r="B1045" t="s">
        <v>6654</v>
      </c>
      <c r="C1045" t="s">
        <v>6655</v>
      </c>
    </row>
    <row r="1046" spans="1:3">
      <c r="A1046" t="s">
        <v>6656</v>
      </c>
      <c r="B1046" t="s">
        <v>6657</v>
      </c>
      <c r="C1046" t="s">
        <v>6658</v>
      </c>
    </row>
    <row r="1047" spans="1:3">
      <c r="A1047" t="s">
        <v>6659</v>
      </c>
      <c r="B1047" t="s">
        <v>6660</v>
      </c>
      <c r="C1047" t="s">
        <v>6661</v>
      </c>
    </row>
    <row r="1048" spans="1:3">
      <c r="A1048" t="s">
        <v>6662</v>
      </c>
      <c r="B1048" t="s">
        <v>6663</v>
      </c>
      <c r="C1048" t="s">
        <v>6664</v>
      </c>
    </row>
    <row r="1049" spans="1:3">
      <c r="A1049" t="s">
        <v>6665</v>
      </c>
      <c r="B1049" t="s">
        <v>6666</v>
      </c>
      <c r="C1049" t="s">
        <v>6667</v>
      </c>
    </row>
    <row r="1050" spans="1:3">
      <c r="A1050" t="s">
        <v>6668</v>
      </c>
      <c r="B1050" t="s">
        <v>6669</v>
      </c>
      <c r="C1050" t="s">
        <v>6670</v>
      </c>
    </row>
    <row r="1051" spans="1:3">
      <c r="A1051" t="s">
        <v>6671</v>
      </c>
      <c r="B1051" t="s">
        <v>6672</v>
      </c>
      <c r="C1051" t="s">
        <v>6673</v>
      </c>
    </row>
    <row r="1052" spans="1:3">
      <c r="A1052" t="s">
        <v>6674</v>
      </c>
      <c r="B1052" t="s">
        <v>6675</v>
      </c>
      <c r="C1052" t="s">
        <v>6676</v>
      </c>
    </row>
    <row r="1053" spans="1:3">
      <c r="A1053" t="s">
        <v>6677</v>
      </c>
      <c r="B1053" t="s">
        <v>6678</v>
      </c>
      <c r="C1053" t="s">
        <v>6679</v>
      </c>
    </row>
    <row r="1054" spans="1:3">
      <c r="A1054" t="s">
        <v>6680</v>
      </c>
      <c r="B1054" t="s">
        <v>6681</v>
      </c>
      <c r="C1054" t="s">
        <v>6682</v>
      </c>
    </row>
    <row r="1055" spans="1:3">
      <c r="A1055" t="s">
        <v>6683</v>
      </c>
      <c r="B1055" t="s">
        <v>674</v>
      </c>
      <c r="C1055" t="s">
        <v>6684</v>
      </c>
    </row>
    <row r="1056" spans="1:3">
      <c r="A1056" t="s">
        <v>6685</v>
      </c>
      <c r="B1056" t="s">
        <v>6686</v>
      </c>
      <c r="C1056" t="s">
        <v>6687</v>
      </c>
    </row>
    <row r="1057" spans="1:3">
      <c r="A1057" t="s">
        <v>6688</v>
      </c>
      <c r="B1057" t="s">
        <v>899</v>
      </c>
      <c r="C1057" t="s">
        <v>6689</v>
      </c>
    </row>
    <row r="1058" spans="1:3">
      <c r="A1058" t="s">
        <v>6690</v>
      </c>
      <c r="B1058" t="s">
        <v>678</v>
      </c>
      <c r="C1058" t="s">
        <v>6691</v>
      </c>
    </row>
    <row r="1059" spans="1:3">
      <c r="A1059" t="s">
        <v>6692</v>
      </c>
      <c r="B1059" t="s">
        <v>6693</v>
      </c>
      <c r="C1059" t="s">
        <v>6694</v>
      </c>
    </row>
    <row r="1060" spans="1:3">
      <c r="A1060" t="s">
        <v>6695</v>
      </c>
      <c r="B1060" t="s">
        <v>6696</v>
      </c>
      <c r="C1060" t="s">
        <v>6697</v>
      </c>
    </row>
    <row r="1061" spans="1:3">
      <c r="A1061" t="s">
        <v>6698</v>
      </c>
      <c r="B1061" t="s">
        <v>6699</v>
      </c>
      <c r="C1061" t="s">
        <v>6700</v>
      </c>
    </row>
    <row r="1062" spans="1:3">
      <c r="A1062" t="s">
        <v>6701</v>
      </c>
      <c r="B1062" t="s">
        <v>6702</v>
      </c>
      <c r="C1062" t="s">
        <v>6703</v>
      </c>
    </row>
    <row r="1063" spans="1:3">
      <c r="A1063" t="s">
        <v>6704</v>
      </c>
      <c r="B1063" t="s">
        <v>6705</v>
      </c>
      <c r="C1063" t="s">
        <v>6706</v>
      </c>
    </row>
    <row r="1064" spans="1:3">
      <c r="A1064" t="s">
        <v>6707</v>
      </c>
      <c r="B1064" t="s">
        <v>6708</v>
      </c>
      <c r="C1064" t="s">
        <v>6709</v>
      </c>
    </row>
    <row r="1065" spans="1:3">
      <c r="A1065" t="s">
        <v>6710</v>
      </c>
      <c r="B1065" t="s">
        <v>6711</v>
      </c>
      <c r="C1065" t="s">
        <v>6712</v>
      </c>
    </row>
    <row r="1066" spans="1:3">
      <c r="A1066" t="s">
        <v>6710</v>
      </c>
      <c r="B1066" t="s">
        <v>6713</v>
      </c>
      <c r="C1066" t="s">
        <v>6714</v>
      </c>
    </row>
    <row r="1067" spans="1:3">
      <c r="A1067" t="s">
        <v>6715</v>
      </c>
      <c r="B1067" t="s">
        <v>6716</v>
      </c>
      <c r="C1067" t="s">
        <v>6717</v>
      </c>
    </row>
    <row r="1068" spans="1:3">
      <c r="A1068" t="s">
        <v>6715</v>
      </c>
      <c r="B1068" t="s">
        <v>6718</v>
      </c>
      <c r="C1068" t="s">
        <v>6719</v>
      </c>
    </row>
    <row r="1069" spans="1:3">
      <c r="A1069" t="s">
        <v>6720</v>
      </c>
      <c r="B1069" t="s">
        <v>6721</v>
      </c>
      <c r="C1069" t="s">
        <v>6722</v>
      </c>
    </row>
    <row r="1070" spans="1:3">
      <c r="A1070" t="s">
        <v>6720</v>
      </c>
      <c r="B1070" t="s">
        <v>6723</v>
      </c>
      <c r="C1070" t="s">
        <v>6724</v>
      </c>
    </row>
    <row r="1071" spans="1:3">
      <c r="A1071" t="s">
        <v>6725</v>
      </c>
      <c r="B1071" t="s">
        <v>6726</v>
      </c>
      <c r="C1071" t="s">
        <v>6727</v>
      </c>
    </row>
    <row r="1072" spans="1:3">
      <c r="A1072" t="s">
        <v>6725</v>
      </c>
      <c r="B1072" t="s">
        <v>6728</v>
      </c>
      <c r="C1072" t="s">
        <v>6729</v>
      </c>
    </row>
    <row r="1073" spans="1:3">
      <c r="A1073" t="s">
        <v>6730</v>
      </c>
      <c r="B1073" t="s">
        <v>6731</v>
      </c>
      <c r="C1073" t="s">
        <v>6732</v>
      </c>
    </row>
    <row r="1074" spans="1:3">
      <c r="A1074" t="s">
        <v>6730</v>
      </c>
      <c r="B1074" t="s">
        <v>6733</v>
      </c>
      <c r="C1074" t="s">
        <v>6734</v>
      </c>
    </row>
    <row r="1075" spans="1:3">
      <c r="A1075" t="s">
        <v>6735</v>
      </c>
      <c r="B1075" t="s">
        <v>6736</v>
      </c>
      <c r="C1075" t="s">
        <v>6737</v>
      </c>
    </row>
    <row r="1076" spans="1:3">
      <c r="A1076" t="s">
        <v>6735</v>
      </c>
      <c r="B1076" t="s">
        <v>6738</v>
      </c>
      <c r="C1076" t="s">
        <v>6739</v>
      </c>
    </row>
    <row r="1077" spans="1:3">
      <c r="A1077" t="s">
        <v>6740</v>
      </c>
      <c r="B1077" t="s">
        <v>6741</v>
      </c>
      <c r="C1077" t="s">
        <v>6742</v>
      </c>
    </row>
    <row r="1078" spans="1:3">
      <c r="A1078" t="s">
        <v>6743</v>
      </c>
      <c r="B1078" t="s">
        <v>6744</v>
      </c>
      <c r="C1078" t="s">
        <v>6745</v>
      </c>
    </row>
    <row r="1079" spans="1:3">
      <c r="A1079" t="s">
        <v>6746</v>
      </c>
      <c r="B1079" t="s">
        <v>6747</v>
      </c>
      <c r="C1079" t="s">
        <v>6748</v>
      </c>
    </row>
    <row r="1080" spans="1:3">
      <c r="A1080" t="s">
        <v>6749</v>
      </c>
      <c r="B1080" t="s">
        <v>6750</v>
      </c>
      <c r="C1080" t="s">
        <v>6751</v>
      </c>
    </row>
    <row r="1081" spans="1:3">
      <c r="A1081" t="s">
        <v>6752</v>
      </c>
      <c r="B1081" t="s">
        <v>6753</v>
      </c>
      <c r="C1081" t="s">
        <v>6754</v>
      </c>
    </row>
    <row r="1082" spans="1:3">
      <c r="A1082" t="s">
        <v>6755</v>
      </c>
      <c r="B1082" t="s">
        <v>4553</v>
      </c>
      <c r="C1082" t="s">
        <v>6756</v>
      </c>
    </row>
    <row r="1083" spans="1:3">
      <c r="A1083" t="s">
        <v>6757</v>
      </c>
      <c r="B1083" t="s">
        <v>6758</v>
      </c>
      <c r="C1083" t="s">
        <v>6759</v>
      </c>
    </row>
    <row r="1084" spans="1:3">
      <c r="A1084" t="s">
        <v>6760</v>
      </c>
      <c r="B1084" t="s">
        <v>4057</v>
      </c>
      <c r="C1084" t="s">
        <v>6761</v>
      </c>
    </row>
    <row r="1085" spans="1:3">
      <c r="A1085" t="s">
        <v>6762</v>
      </c>
      <c r="B1085" t="s">
        <v>4060</v>
      </c>
      <c r="C1085" t="s">
        <v>6763</v>
      </c>
    </row>
    <row r="1086" spans="1:3">
      <c r="A1086" t="s">
        <v>6764</v>
      </c>
      <c r="B1086" t="s">
        <v>4563</v>
      </c>
      <c r="C1086" t="s">
        <v>6765</v>
      </c>
    </row>
    <row r="1087" spans="1:3">
      <c r="A1087" t="s">
        <v>6766</v>
      </c>
      <c r="B1087" t="s">
        <v>6767</v>
      </c>
      <c r="C1087" t="s">
        <v>6768</v>
      </c>
    </row>
    <row r="1088" spans="1:3">
      <c r="A1088" t="s">
        <v>6769</v>
      </c>
      <c r="B1088" t="s">
        <v>6770</v>
      </c>
      <c r="C1088" t="s">
        <v>6771</v>
      </c>
    </row>
    <row r="1089" spans="1:3">
      <c r="A1089" t="s">
        <v>6772</v>
      </c>
      <c r="B1089" t="s">
        <v>6773</v>
      </c>
      <c r="C1089" t="s">
        <v>6774</v>
      </c>
    </row>
    <row r="1090" spans="1:3">
      <c r="A1090" t="s">
        <v>6775</v>
      </c>
      <c r="B1090" t="s">
        <v>4066</v>
      </c>
      <c r="C1090" t="s">
        <v>6776</v>
      </c>
    </row>
    <row r="1091" spans="1:3">
      <c r="A1091" t="s">
        <v>6777</v>
      </c>
      <c r="B1091" t="s">
        <v>4069</v>
      </c>
      <c r="C1091" t="s">
        <v>6778</v>
      </c>
    </row>
    <row r="1092" spans="1:3">
      <c r="A1092" t="s">
        <v>6779</v>
      </c>
      <c r="B1092" t="s">
        <v>6780</v>
      </c>
      <c r="C1092" t="s">
        <v>6781</v>
      </c>
    </row>
    <row r="1093" spans="1:3">
      <c r="A1093" t="s">
        <v>6782</v>
      </c>
      <c r="B1093" t="s">
        <v>6783</v>
      </c>
      <c r="C1093" t="s">
        <v>6784</v>
      </c>
    </row>
    <row r="1094" spans="1:3">
      <c r="A1094" t="s">
        <v>6785</v>
      </c>
      <c r="B1094" t="s">
        <v>6786</v>
      </c>
      <c r="C1094" t="s">
        <v>6787</v>
      </c>
    </row>
    <row r="1095" spans="1:3">
      <c r="A1095" t="s">
        <v>6788</v>
      </c>
      <c r="B1095" t="s">
        <v>6789</v>
      </c>
      <c r="C1095" t="s">
        <v>6790</v>
      </c>
    </row>
    <row r="1096" spans="1:3">
      <c r="A1096" t="s">
        <v>6791</v>
      </c>
      <c r="B1096" t="s">
        <v>6792</v>
      </c>
      <c r="C1096" t="s">
        <v>6793</v>
      </c>
    </row>
    <row r="1097" spans="1:3">
      <c r="A1097" t="s">
        <v>6794</v>
      </c>
      <c r="B1097" t="s">
        <v>6795</v>
      </c>
      <c r="C1097" t="s">
        <v>6796</v>
      </c>
    </row>
    <row r="1098" spans="1:3">
      <c r="A1098" t="s">
        <v>6797</v>
      </c>
      <c r="B1098" t="s">
        <v>6798</v>
      </c>
      <c r="C1098" t="s">
        <v>6799</v>
      </c>
    </row>
    <row r="1099" spans="1:3">
      <c r="A1099" t="s">
        <v>6800</v>
      </c>
      <c r="B1099" t="s">
        <v>6801</v>
      </c>
      <c r="C1099" t="s">
        <v>6802</v>
      </c>
    </row>
    <row r="1100" spans="1:3">
      <c r="A1100" t="s">
        <v>6803</v>
      </c>
      <c r="B1100" t="s">
        <v>6804</v>
      </c>
      <c r="C1100" t="s">
        <v>6805</v>
      </c>
    </row>
    <row r="1101" spans="1:3">
      <c r="A1101" t="s">
        <v>6806</v>
      </c>
      <c r="B1101" t="s">
        <v>6807</v>
      </c>
      <c r="C1101" t="s">
        <v>6808</v>
      </c>
    </row>
    <row r="1102" spans="1:3">
      <c r="A1102" t="s">
        <v>6809</v>
      </c>
      <c r="B1102" t="s">
        <v>6810</v>
      </c>
      <c r="C1102" t="s">
        <v>6811</v>
      </c>
    </row>
    <row r="1103" spans="1:3">
      <c r="A1103" t="s">
        <v>6812</v>
      </c>
      <c r="B1103" t="s">
        <v>6813</v>
      </c>
      <c r="C1103" t="s">
        <v>6814</v>
      </c>
    </row>
    <row r="1104" spans="1:3">
      <c r="A1104" t="s">
        <v>6815</v>
      </c>
      <c r="B1104" t="s">
        <v>6816</v>
      </c>
      <c r="C1104" t="s">
        <v>6817</v>
      </c>
    </row>
    <row r="1105" spans="1:3">
      <c r="A1105" t="s">
        <v>6818</v>
      </c>
      <c r="B1105" t="s">
        <v>668</v>
      </c>
      <c r="C1105" t="s">
        <v>6819</v>
      </c>
    </row>
    <row r="1106" spans="1:3">
      <c r="A1106" t="s">
        <v>6820</v>
      </c>
      <c r="B1106" t="s">
        <v>6821</v>
      </c>
      <c r="C1106" t="s">
        <v>6822</v>
      </c>
    </row>
    <row r="1107" spans="1:3">
      <c r="A1107" t="s">
        <v>6823</v>
      </c>
      <c r="B1107" t="s">
        <v>6824</v>
      </c>
      <c r="C1107" t="s">
        <v>6825</v>
      </c>
    </row>
    <row r="1108" spans="1:3">
      <c r="A1108" t="s">
        <v>6826</v>
      </c>
      <c r="B1108" t="s">
        <v>6827</v>
      </c>
      <c r="C1108" t="s">
        <v>6828</v>
      </c>
    </row>
    <row r="1109" spans="1:3">
      <c r="A1109" t="s">
        <v>6829</v>
      </c>
      <c r="B1109" t="s">
        <v>6830</v>
      </c>
      <c r="C1109" t="s">
        <v>6831</v>
      </c>
    </row>
    <row r="1110" spans="1:3">
      <c r="A1110" t="s">
        <v>6832</v>
      </c>
      <c r="B1110" t="s">
        <v>6833</v>
      </c>
      <c r="C1110" t="s">
        <v>6834</v>
      </c>
    </row>
    <row r="1111" spans="1:3">
      <c r="A1111" t="s">
        <v>6835</v>
      </c>
      <c r="B1111" t="s">
        <v>6836</v>
      </c>
      <c r="C1111" t="s">
        <v>6837</v>
      </c>
    </row>
    <row r="1112" spans="1:3">
      <c r="A1112" t="s">
        <v>6838</v>
      </c>
      <c r="B1112" t="s">
        <v>4219</v>
      </c>
      <c r="C1112" t="s">
        <v>6839</v>
      </c>
    </row>
    <row r="1113" spans="1:3">
      <c r="A1113" t="s">
        <v>6840</v>
      </c>
      <c r="B1113" t="s">
        <v>6841</v>
      </c>
      <c r="C1113" t="s">
        <v>6842</v>
      </c>
    </row>
    <row r="1114" spans="1:3">
      <c r="A1114" t="s">
        <v>6843</v>
      </c>
      <c r="B1114" t="s">
        <v>6844</v>
      </c>
      <c r="C1114" t="s">
        <v>6845</v>
      </c>
    </row>
    <row r="1115" spans="1:3">
      <c r="A1115" t="s">
        <v>6846</v>
      </c>
      <c r="B1115" t="s">
        <v>6847</v>
      </c>
      <c r="C1115" t="s">
        <v>6848</v>
      </c>
    </row>
    <row r="1116" spans="1:3">
      <c r="A1116" t="s">
        <v>6849</v>
      </c>
      <c r="B1116" t="s">
        <v>6850</v>
      </c>
      <c r="C1116" t="s">
        <v>6851</v>
      </c>
    </row>
    <row r="1117" spans="1:3">
      <c r="A1117" t="s">
        <v>6852</v>
      </c>
      <c r="B1117" t="s">
        <v>6853</v>
      </c>
      <c r="C1117" t="s">
        <v>6854</v>
      </c>
    </row>
    <row r="1118" spans="1:3">
      <c r="A1118" t="s">
        <v>6855</v>
      </c>
      <c r="B1118" t="s">
        <v>6856</v>
      </c>
      <c r="C1118" t="s">
        <v>6857</v>
      </c>
    </row>
    <row r="1119" spans="1:3">
      <c r="A1119" t="s">
        <v>6858</v>
      </c>
      <c r="B1119" t="s">
        <v>6859</v>
      </c>
      <c r="C1119" t="s">
        <v>6860</v>
      </c>
    </row>
    <row r="1120" spans="1:3">
      <c r="A1120" t="s">
        <v>6861</v>
      </c>
      <c r="B1120" t="s">
        <v>6862</v>
      </c>
      <c r="C1120" t="s">
        <v>6863</v>
      </c>
    </row>
    <row r="1121" spans="1:3">
      <c r="A1121" t="s">
        <v>6864</v>
      </c>
      <c r="B1121" t="s">
        <v>6865</v>
      </c>
      <c r="C1121" t="s">
        <v>6866</v>
      </c>
    </row>
    <row r="1122" spans="1:3">
      <c r="A1122" t="s">
        <v>6867</v>
      </c>
      <c r="B1122" t="s">
        <v>6868</v>
      </c>
      <c r="C1122" t="s">
        <v>6869</v>
      </c>
    </row>
    <row r="1123" spans="1:3">
      <c r="A1123" t="s">
        <v>6870</v>
      </c>
      <c r="B1123" t="s">
        <v>6871</v>
      </c>
      <c r="C1123" t="s">
        <v>6872</v>
      </c>
    </row>
    <row r="1124" spans="1:3">
      <c r="A1124" t="s">
        <v>6873</v>
      </c>
      <c r="B1124" t="s">
        <v>6874</v>
      </c>
      <c r="C1124" t="s">
        <v>6875</v>
      </c>
    </row>
    <row r="1125" spans="1:3">
      <c r="A1125" t="s">
        <v>6876</v>
      </c>
      <c r="B1125" t="s">
        <v>6877</v>
      </c>
      <c r="C1125" t="s">
        <v>6878</v>
      </c>
    </row>
    <row r="1126" spans="1:3">
      <c r="A1126" t="s">
        <v>6879</v>
      </c>
      <c r="B1126" t="s">
        <v>6880</v>
      </c>
      <c r="C1126" t="s">
        <v>6881</v>
      </c>
    </row>
    <row r="1127" spans="1:3">
      <c r="A1127" t="s">
        <v>6882</v>
      </c>
      <c r="B1127" t="s">
        <v>6883</v>
      </c>
      <c r="C1127" t="s">
        <v>6884</v>
      </c>
    </row>
    <row r="1128" spans="1:3">
      <c r="A1128" t="s">
        <v>6885</v>
      </c>
      <c r="B1128" t="s">
        <v>6886</v>
      </c>
      <c r="C1128" t="s">
        <v>6887</v>
      </c>
    </row>
    <row r="1129" spans="1:3">
      <c r="A1129" t="s">
        <v>6888</v>
      </c>
      <c r="B1129" t="s">
        <v>6889</v>
      </c>
      <c r="C1129" t="s">
        <v>6890</v>
      </c>
    </row>
    <row r="1130" spans="1:3">
      <c r="A1130" t="s">
        <v>6891</v>
      </c>
      <c r="B1130" t="s">
        <v>6892</v>
      </c>
      <c r="C1130" t="s">
        <v>6893</v>
      </c>
    </row>
    <row r="1131" spans="1:3">
      <c r="A1131" t="s">
        <v>6894</v>
      </c>
      <c r="B1131" t="s">
        <v>6895</v>
      </c>
      <c r="C1131" t="s">
        <v>6896</v>
      </c>
    </row>
    <row r="1132" spans="1:3">
      <c r="A1132" t="s">
        <v>6897</v>
      </c>
      <c r="B1132" t="s">
        <v>6898</v>
      </c>
      <c r="C1132" t="s">
        <v>6899</v>
      </c>
    </row>
    <row r="1133" spans="1:3">
      <c r="A1133" t="s">
        <v>6900</v>
      </c>
      <c r="B1133" t="s">
        <v>6901</v>
      </c>
      <c r="C1133" t="s">
        <v>6902</v>
      </c>
    </row>
    <row r="1134" spans="1:3">
      <c r="A1134" t="s">
        <v>6903</v>
      </c>
      <c r="B1134" t="s">
        <v>6904</v>
      </c>
      <c r="C1134" t="s">
        <v>6905</v>
      </c>
    </row>
    <row r="1135" spans="1:3">
      <c r="A1135" t="s">
        <v>6906</v>
      </c>
      <c r="B1135" t="s">
        <v>6907</v>
      </c>
      <c r="C1135" t="s">
        <v>6908</v>
      </c>
    </row>
    <row r="1136" spans="1:3">
      <c r="A1136" t="s">
        <v>6909</v>
      </c>
      <c r="B1136" t="s">
        <v>6910</v>
      </c>
      <c r="C1136" t="s">
        <v>6911</v>
      </c>
    </row>
    <row r="1137" spans="1:3">
      <c r="A1137" t="s">
        <v>6912</v>
      </c>
      <c r="B1137" t="s">
        <v>6913</v>
      </c>
      <c r="C1137" t="s">
        <v>6914</v>
      </c>
    </row>
    <row r="1138" spans="1:3">
      <c r="A1138" t="s">
        <v>6915</v>
      </c>
      <c r="B1138" t="s">
        <v>6916</v>
      </c>
      <c r="C1138" t="s">
        <v>6917</v>
      </c>
    </row>
    <row r="1139" spans="1:3">
      <c r="A1139" t="s">
        <v>6918</v>
      </c>
      <c r="B1139" t="s">
        <v>6919</v>
      </c>
      <c r="C1139" t="s">
        <v>6920</v>
      </c>
    </row>
    <row r="1140" spans="1:3">
      <c r="A1140" t="s">
        <v>6921</v>
      </c>
      <c r="B1140" t="s">
        <v>6922</v>
      </c>
      <c r="C1140" t="s">
        <v>6923</v>
      </c>
    </row>
    <row r="1141" spans="1:3">
      <c r="A1141" t="s">
        <v>6924</v>
      </c>
      <c r="B1141" t="s">
        <v>6925</v>
      </c>
      <c r="C1141" t="s">
        <v>6926</v>
      </c>
    </row>
    <row r="1142" spans="1:3">
      <c r="A1142" t="s">
        <v>6927</v>
      </c>
      <c r="B1142" t="s">
        <v>6928</v>
      </c>
      <c r="C1142" t="s">
        <v>6929</v>
      </c>
    </row>
    <row r="1143" spans="1:3">
      <c r="A1143" t="s">
        <v>6930</v>
      </c>
      <c r="B1143" t="s">
        <v>6931</v>
      </c>
      <c r="C1143" t="s">
        <v>6932</v>
      </c>
    </row>
    <row r="1144" spans="1:3">
      <c r="A1144" t="s">
        <v>6933</v>
      </c>
      <c r="B1144" t="s">
        <v>6934</v>
      </c>
      <c r="C1144" t="s">
        <v>6935</v>
      </c>
    </row>
    <row r="1145" spans="1:3">
      <c r="A1145" t="s">
        <v>6936</v>
      </c>
      <c r="B1145" t="s">
        <v>6937</v>
      </c>
      <c r="C1145" t="s">
        <v>6938</v>
      </c>
    </row>
    <row r="1146" spans="1:3">
      <c r="A1146" t="s">
        <v>6939</v>
      </c>
      <c r="B1146" t="s">
        <v>6940</v>
      </c>
      <c r="C1146" t="s">
        <v>6941</v>
      </c>
    </row>
    <row r="1147" spans="1:3">
      <c r="A1147" t="s">
        <v>6942</v>
      </c>
      <c r="B1147" t="s">
        <v>6943</v>
      </c>
      <c r="C1147" t="s">
        <v>6944</v>
      </c>
    </row>
    <row r="1148" spans="1:3">
      <c r="A1148" t="s">
        <v>6945</v>
      </c>
      <c r="B1148" t="s">
        <v>6946</v>
      </c>
      <c r="C1148" t="s">
        <v>6947</v>
      </c>
    </row>
    <row r="1149" spans="1:3">
      <c r="A1149" t="s">
        <v>6948</v>
      </c>
      <c r="B1149" t="s">
        <v>6949</v>
      </c>
      <c r="C1149" t="s">
        <v>6950</v>
      </c>
    </row>
    <row r="1150" spans="1:3">
      <c r="A1150" t="s">
        <v>6951</v>
      </c>
      <c r="B1150" t="s">
        <v>6952</v>
      </c>
      <c r="C1150" t="s">
        <v>6953</v>
      </c>
    </row>
    <row r="1151" spans="1:3">
      <c r="A1151" t="s">
        <v>6954</v>
      </c>
      <c r="B1151" t="s">
        <v>6955</v>
      </c>
      <c r="C1151" t="s">
        <v>6956</v>
      </c>
    </row>
    <row r="1152" spans="1:3">
      <c r="A1152" t="s">
        <v>6957</v>
      </c>
      <c r="B1152" t="s">
        <v>6958</v>
      </c>
      <c r="C1152" t="s">
        <v>6959</v>
      </c>
    </row>
    <row r="1153" spans="1:3">
      <c r="A1153" t="s">
        <v>6960</v>
      </c>
      <c r="B1153" t="s">
        <v>6961</v>
      </c>
      <c r="C1153" t="s">
        <v>6962</v>
      </c>
    </row>
    <row r="1154" spans="1:3">
      <c r="A1154" t="s">
        <v>6963</v>
      </c>
      <c r="B1154" t="s">
        <v>6964</v>
      </c>
      <c r="C1154" t="s">
        <v>6965</v>
      </c>
    </row>
    <row r="1155" spans="1:3">
      <c r="A1155" t="s">
        <v>6966</v>
      </c>
      <c r="B1155" t="s">
        <v>6967</v>
      </c>
      <c r="C1155" t="s">
        <v>6968</v>
      </c>
    </row>
    <row r="1156" spans="1:3">
      <c r="A1156" t="s">
        <v>6969</v>
      </c>
      <c r="B1156" t="s">
        <v>6970</v>
      </c>
      <c r="C1156" t="s">
        <v>6971</v>
      </c>
    </row>
    <row r="1157" spans="1:3">
      <c r="A1157" t="s">
        <v>6972</v>
      </c>
      <c r="B1157" t="s">
        <v>6973</v>
      </c>
      <c r="C1157" t="s">
        <v>6974</v>
      </c>
    </row>
    <row r="1158" spans="1:3">
      <c r="A1158" t="s">
        <v>6975</v>
      </c>
      <c r="B1158" t="s">
        <v>6976</v>
      </c>
      <c r="C1158" t="s">
        <v>6977</v>
      </c>
    </row>
    <row r="1159" spans="1:3">
      <c r="A1159" t="s">
        <v>6978</v>
      </c>
      <c r="B1159" t="s">
        <v>6979</v>
      </c>
      <c r="C1159" t="s">
        <v>6980</v>
      </c>
    </row>
    <row r="1160" spans="1:3">
      <c r="A1160" t="s">
        <v>6981</v>
      </c>
      <c r="B1160" t="s">
        <v>6982</v>
      </c>
      <c r="C1160" t="s">
        <v>6983</v>
      </c>
    </row>
    <row r="1161" spans="1:3">
      <c r="A1161" t="s">
        <v>6984</v>
      </c>
      <c r="B1161" t="s">
        <v>6985</v>
      </c>
      <c r="C1161" t="s">
        <v>6986</v>
      </c>
    </row>
    <row r="1162" spans="1:3">
      <c r="A1162" t="s">
        <v>6987</v>
      </c>
      <c r="B1162" t="s">
        <v>6988</v>
      </c>
      <c r="C1162" t="s">
        <v>6989</v>
      </c>
    </row>
    <row r="1163" spans="1:3">
      <c r="A1163" t="s">
        <v>6990</v>
      </c>
      <c r="B1163" t="s">
        <v>6991</v>
      </c>
      <c r="C1163" t="s">
        <v>6992</v>
      </c>
    </row>
    <row r="1164" spans="1:3">
      <c r="A1164" t="s">
        <v>6993</v>
      </c>
      <c r="B1164" t="s">
        <v>6994</v>
      </c>
      <c r="C1164" t="s">
        <v>6995</v>
      </c>
    </row>
    <row r="1165" spans="1:3">
      <c r="A1165" t="s">
        <v>6996</v>
      </c>
      <c r="B1165" t="s">
        <v>6997</v>
      </c>
      <c r="C1165" t="s">
        <v>6998</v>
      </c>
    </row>
    <row r="1166" spans="1:3">
      <c r="A1166" t="s">
        <v>6999</v>
      </c>
      <c r="B1166" t="s">
        <v>7000</v>
      </c>
      <c r="C1166" t="s">
        <v>7001</v>
      </c>
    </row>
    <row r="1167" spans="1:3">
      <c r="A1167" t="s">
        <v>7002</v>
      </c>
      <c r="B1167" t="s">
        <v>7003</v>
      </c>
      <c r="C1167" t="s">
        <v>7004</v>
      </c>
    </row>
    <row r="1168" spans="1:3">
      <c r="A1168" t="s">
        <v>7005</v>
      </c>
      <c r="B1168" t="s">
        <v>7006</v>
      </c>
      <c r="C1168" t="s">
        <v>7007</v>
      </c>
    </row>
    <row r="1169" spans="1:3">
      <c r="A1169" t="s">
        <v>7008</v>
      </c>
      <c r="B1169" t="s">
        <v>7009</v>
      </c>
      <c r="C1169" t="s">
        <v>7010</v>
      </c>
    </row>
    <row r="1170" spans="1:3">
      <c r="A1170" t="s">
        <v>7011</v>
      </c>
      <c r="B1170" t="s">
        <v>7012</v>
      </c>
      <c r="C1170" t="s">
        <v>7013</v>
      </c>
    </row>
    <row r="1171" spans="1:3">
      <c r="A1171" t="s">
        <v>7014</v>
      </c>
      <c r="B1171" t="s">
        <v>7015</v>
      </c>
      <c r="C1171" t="s">
        <v>7016</v>
      </c>
    </row>
    <row r="1172" spans="1:3">
      <c r="A1172" t="s">
        <v>7017</v>
      </c>
      <c r="B1172" t="s">
        <v>7018</v>
      </c>
      <c r="C1172" t="s">
        <v>7019</v>
      </c>
    </row>
    <row r="1173" spans="1:3">
      <c r="A1173" t="s">
        <v>7020</v>
      </c>
      <c r="B1173" t="s">
        <v>7021</v>
      </c>
      <c r="C1173" t="s">
        <v>7022</v>
      </c>
    </row>
    <row r="1174" spans="1:3">
      <c r="A1174" t="s">
        <v>7023</v>
      </c>
      <c r="B1174" t="s">
        <v>7024</v>
      </c>
      <c r="C1174" t="s">
        <v>7025</v>
      </c>
    </row>
    <row r="1175" spans="1:3">
      <c r="A1175" t="s">
        <v>7026</v>
      </c>
      <c r="B1175" t="s">
        <v>7027</v>
      </c>
      <c r="C1175" t="s">
        <v>7028</v>
      </c>
    </row>
    <row r="1176" spans="1:3">
      <c r="A1176" t="s">
        <v>7029</v>
      </c>
      <c r="B1176" t="s">
        <v>7030</v>
      </c>
      <c r="C1176" t="s">
        <v>7031</v>
      </c>
    </row>
    <row r="1177" spans="1:3">
      <c r="A1177" t="s">
        <v>7032</v>
      </c>
      <c r="B1177" t="s">
        <v>7033</v>
      </c>
      <c r="C1177" t="s">
        <v>7034</v>
      </c>
    </row>
    <row r="1178" spans="1:3">
      <c r="A1178" t="s">
        <v>7035</v>
      </c>
      <c r="B1178" t="s">
        <v>7036</v>
      </c>
      <c r="C1178" t="s">
        <v>7037</v>
      </c>
    </row>
    <row r="1179" spans="1:3">
      <c r="A1179" t="s">
        <v>7038</v>
      </c>
      <c r="B1179" t="s">
        <v>7039</v>
      </c>
      <c r="C1179" t="s">
        <v>7040</v>
      </c>
    </row>
    <row r="1180" spans="1:3">
      <c r="A1180" t="s">
        <v>7041</v>
      </c>
      <c r="B1180" t="s">
        <v>7042</v>
      </c>
      <c r="C1180" t="s">
        <v>7043</v>
      </c>
    </row>
    <row r="1181" spans="1:3">
      <c r="A1181" t="s">
        <v>7044</v>
      </c>
      <c r="B1181" t="s">
        <v>7045</v>
      </c>
      <c r="C1181" t="s">
        <v>7046</v>
      </c>
    </row>
    <row r="1182" spans="1:3">
      <c r="A1182" t="s">
        <v>7047</v>
      </c>
      <c r="B1182" t="s">
        <v>7048</v>
      </c>
      <c r="C1182" t="s">
        <v>7049</v>
      </c>
    </row>
    <row r="1183" spans="1:3">
      <c r="A1183" t="s">
        <v>7050</v>
      </c>
      <c r="B1183" t="s">
        <v>7051</v>
      </c>
      <c r="C1183" t="s">
        <v>7052</v>
      </c>
    </row>
    <row r="1184" spans="1:3">
      <c r="A1184" t="s">
        <v>7053</v>
      </c>
      <c r="B1184" t="s">
        <v>7054</v>
      </c>
      <c r="C1184" t="s">
        <v>7055</v>
      </c>
    </row>
    <row r="1185" spans="1:3">
      <c r="A1185" t="s">
        <v>7056</v>
      </c>
      <c r="B1185" t="s">
        <v>7057</v>
      </c>
      <c r="C1185" t="s">
        <v>7058</v>
      </c>
    </row>
    <row r="1186" spans="1:3">
      <c r="A1186" t="s">
        <v>7059</v>
      </c>
      <c r="B1186" t="s">
        <v>7060</v>
      </c>
      <c r="C1186" t="s">
        <v>7061</v>
      </c>
    </row>
    <row r="1187" spans="1:3">
      <c r="A1187" t="s">
        <v>7062</v>
      </c>
      <c r="B1187" t="s">
        <v>7063</v>
      </c>
      <c r="C1187" t="s">
        <v>7064</v>
      </c>
    </row>
    <row r="1188" spans="1:3">
      <c r="A1188" t="s">
        <v>7065</v>
      </c>
      <c r="B1188" t="s">
        <v>7066</v>
      </c>
      <c r="C1188" t="s">
        <v>7067</v>
      </c>
    </row>
    <row r="1189" spans="1:3">
      <c r="A1189" t="s">
        <v>7068</v>
      </c>
      <c r="B1189" t="s">
        <v>7069</v>
      </c>
      <c r="C1189" t="s">
        <v>7070</v>
      </c>
    </row>
    <row r="1190" spans="1:3">
      <c r="A1190" t="s">
        <v>7071</v>
      </c>
      <c r="B1190" t="s">
        <v>7072</v>
      </c>
      <c r="C1190" t="s">
        <v>7073</v>
      </c>
    </row>
    <row r="1191" spans="1:3">
      <c r="A1191" t="s">
        <v>7074</v>
      </c>
      <c r="B1191" t="s">
        <v>7075</v>
      </c>
      <c r="C1191" t="s">
        <v>7076</v>
      </c>
    </row>
    <row r="1192" spans="1:3">
      <c r="A1192" t="s">
        <v>7077</v>
      </c>
      <c r="B1192" t="s">
        <v>7078</v>
      </c>
      <c r="C1192" t="s">
        <v>7079</v>
      </c>
    </row>
    <row r="1193" spans="1:3">
      <c r="A1193" t="s">
        <v>7080</v>
      </c>
      <c r="B1193" t="s">
        <v>6143</v>
      </c>
      <c r="C1193" t="s">
        <v>7081</v>
      </c>
    </row>
    <row r="1194" spans="1:3">
      <c r="A1194" t="s">
        <v>7082</v>
      </c>
      <c r="B1194" t="s">
        <v>7083</v>
      </c>
      <c r="C1194" t="s">
        <v>7084</v>
      </c>
    </row>
    <row r="1195" spans="1:3">
      <c r="A1195" t="s">
        <v>7085</v>
      </c>
      <c r="B1195" t="s">
        <v>7086</v>
      </c>
      <c r="C1195" t="s">
        <v>7087</v>
      </c>
    </row>
    <row r="1196" spans="1:3">
      <c r="A1196" t="s">
        <v>7088</v>
      </c>
      <c r="B1196" t="s">
        <v>7089</v>
      </c>
      <c r="C1196" t="s">
        <v>7090</v>
      </c>
    </row>
    <row r="1197" spans="1:3">
      <c r="A1197" t="s">
        <v>7091</v>
      </c>
      <c r="B1197" t="s">
        <v>7092</v>
      </c>
      <c r="C1197" t="s">
        <v>7093</v>
      </c>
    </row>
    <row r="1198" spans="1:3">
      <c r="A1198" t="s">
        <v>7094</v>
      </c>
      <c r="B1198" t="s">
        <v>7095</v>
      </c>
      <c r="C1198" t="s">
        <v>7096</v>
      </c>
    </row>
    <row r="1199" spans="1:3">
      <c r="A1199" t="s">
        <v>7097</v>
      </c>
      <c r="B1199" t="s">
        <v>7098</v>
      </c>
      <c r="C1199" t="s">
        <v>7099</v>
      </c>
    </row>
    <row r="1200" spans="1:3">
      <c r="A1200" t="s">
        <v>7100</v>
      </c>
      <c r="B1200" t="s">
        <v>7101</v>
      </c>
      <c r="C1200" t="s">
        <v>7102</v>
      </c>
    </row>
    <row r="1201" spans="1:3">
      <c r="A1201" t="s">
        <v>7103</v>
      </c>
      <c r="B1201" t="s">
        <v>7104</v>
      </c>
      <c r="C1201" t="s">
        <v>7105</v>
      </c>
    </row>
    <row r="1202" spans="1:3">
      <c r="A1202" t="s">
        <v>7106</v>
      </c>
      <c r="B1202" t="s">
        <v>7107</v>
      </c>
      <c r="C1202" t="s">
        <v>7108</v>
      </c>
    </row>
    <row r="1203" spans="1:3">
      <c r="A1203" t="s">
        <v>7109</v>
      </c>
      <c r="B1203" t="s">
        <v>7110</v>
      </c>
      <c r="C1203" t="s">
        <v>7111</v>
      </c>
    </row>
    <row r="1204" spans="1:3">
      <c r="A1204" t="s">
        <v>7112</v>
      </c>
      <c r="B1204" t="s">
        <v>7113</v>
      </c>
      <c r="C1204" t="s">
        <v>7114</v>
      </c>
    </row>
    <row r="1205" spans="1:3">
      <c r="A1205" t="s">
        <v>7115</v>
      </c>
      <c r="B1205" t="s">
        <v>7116</v>
      </c>
      <c r="C1205" t="s">
        <v>7117</v>
      </c>
    </row>
    <row r="1206" spans="1:3">
      <c r="A1206" t="s">
        <v>7118</v>
      </c>
      <c r="B1206" t="s">
        <v>5985</v>
      </c>
      <c r="C1206" t="s">
        <v>7119</v>
      </c>
    </row>
    <row r="1207" spans="1:3">
      <c r="A1207" t="s">
        <v>7120</v>
      </c>
      <c r="B1207" t="s">
        <v>7121</v>
      </c>
      <c r="C1207" t="s">
        <v>7122</v>
      </c>
    </row>
    <row r="1208" spans="1:3">
      <c r="A1208" t="s">
        <v>7123</v>
      </c>
      <c r="B1208" t="s">
        <v>7124</v>
      </c>
      <c r="C1208" t="s">
        <v>7125</v>
      </c>
    </row>
    <row r="1209" spans="1:3">
      <c r="A1209" t="s">
        <v>7126</v>
      </c>
      <c r="B1209" t="s">
        <v>7127</v>
      </c>
      <c r="C1209" t="s">
        <v>7128</v>
      </c>
    </row>
    <row r="1210" spans="1:3">
      <c r="A1210" t="s">
        <v>7129</v>
      </c>
      <c r="B1210" t="s">
        <v>7130</v>
      </c>
      <c r="C1210" t="s">
        <v>7131</v>
      </c>
    </row>
    <row r="1211" spans="1:3">
      <c r="A1211" t="s">
        <v>7132</v>
      </c>
      <c r="B1211" t="s">
        <v>7133</v>
      </c>
      <c r="C1211" t="s">
        <v>7134</v>
      </c>
    </row>
    <row r="1212" spans="1:3">
      <c r="A1212" t="s">
        <v>7135</v>
      </c>
      <c r="B1212" t="s">
        <v>7136</v>
      </c>
      <c r="C1212" t="s">
        <v>7137</v>
      </c>
    </row>
    <row r="1213" spans="1:3">
      <c r="A1213" t="s">
        <v>7138</v>
      </c>
      <c r="B1213" t="s">
        <v>7139</v>
      </c>
      <c r="C1213" t="s">
        <v>7140</v>
      </c>
    </row>
    <row r="1214" spans="1:3">
      <c r="A1214" t="s">
        <v>7141</v>
      </c>
      <c r="B1214" t="s">
        <v>7142</v>
      </c>
      <c r="C1214" t="s">
        <v>7143</v>
      </c>
    </row>
    <row r="1215" spans="1:3">
      <c r="A1215" t="s">
        <v>7144</v>
      </c>
      <c r="B1215" t="s">
        <v>7145</v>
      </c>
      <c r="C1215" t="s">
        <v>7146</v>
      </c>
    </row>
    <row r="1216" spans="1:3">
      <c r="A1216" t="s">
        <v>7147</v>
      </c>
      <c r="B1216" t="s">
        <v>7148</v>
      </c>
      <c r="C1216" t="s">
        <v>7149</v>
      </c>
    </row>
    <row r="1217" spans="1:3">
      <c r="A1217" t="s">
        <v>7150</v>
      </c>
      <c r="B1217" t="s">
        <v>7151</v>
      </c>
      <c r="C1217" t="s">
        <v>7152</v>
      </c>
    </row>
    <row r="1218" spans="1:3">
      <c r="A1218" t="s">
        <v>7153</v>
      </c>
      <c r="B1218" t="s">
        <v>7154</v>
      </c>
      <c r="C1218" t="s">
        <v>7155</v>
      </c>
    </row>
    <row r="1219" spans="1:3">
      <c r="A1219" t="s">
        <v>7156</v>
      </c>
      <c r="B1219" t="s">
        <v>7157</v>
      </c>
      <c r="C1219" t="s">
        <v>7158</v>
      </c>
    </row>
    <row r="1220" spans="1:3">
      <c r="A1220" t="s">
        <v>7159</v>
      </c>
      <c r="B1220" t="s">
        <v>7160</v>
      </c>
      <c r="C1220" t="s">
        <v>7161</v>
      </c>
    </row>
    <row r="1221" spans="1:3">
      <c r="A1221" t="s">
        <v>7162</v>
      </c>
      <c r="B1221" t="s">
        <v>7163</v>
      </c>
      <c r="C1221" t="s">
        <v>7164</v>
      </c>
    </row>
    <row r="1222" spans="1:3">
      <c r="A1222" t="s">
        <v>7165</v>
      </c>
      <c r="B1222" t="s">
        <v>7166</v>
      </c>
      <c r="C1222" t="s">
        <v>7167</v>
      </c>
    </row>
    <row r="1223" spans="1:3">
      <c r="A1223" t="s">
        <v>7168</v>
      </c>
      <c r="B1223" t="s">
        <v>7169</v>
      </c>
      <c r="C1223" t="s">
        <v>7170</v>
      </c>
    </row>
    <row r="1224" spans="1:3">
      <c r="A1224" t="s">
        <v>7171</v>
      </c>
      <c r="B1224" t="s">
        <v>7172</v>
      </c>
      <c r="C1224" t="s">
        <v>7173</v>
      </c>
    </row>
    <row r="1225" spans="1:3">
      <c r="A1225" t="s">
        <v>7174</v>
      </c>
      <c r="B1225" t="s">
        <v>7175</v>
      </c>
      <c r="C1225" t="s">
        <v>7176</v>
      </c>
    </row>
    <row r="1226" spans="1:3">
      <c r="A1226" t="s">
        <v>7177</v>
      </c>
      <c r="B1226" t="s">
        <v>7178</v>
      </c>
      <c r="C1226" t="s">
        <v>7179</v>
      </c>
    </row>
    <row r="1227" spans="1:3">
      <c r="A1227" t="s">
        <v>7180</v>
      </c>
      <c r="B1227" t="s">
        <v>7181</v>
      </c>
      <c r="C1227" t="s">
        <v>7182</v>
      </c>
    </row>
    <row r="1228" spans="1:3">
      <c r="A1228" t="s">
        <v>7183</v>
      </c>
      <c r="B1228" t="s">
        <v>7184</v>
      </c>
      <c r="C1228" t="s">
        <v>7185</v>
      </c>
    </row>
    <row r="1229" spans="1:3">
      <c r="A1229" t="s">
        <v>7186</v>
      </c>
      <c r="B1229" t="s">
        <v>7187</v>
      </c>
      <c r="C1229" t="s">
        <v>7188</v>
      </c>
    </row>
    <row r="1230" spans="1:3">
      <c r="A1230" t="s">
        <v>7189</v>
      </c>
      <c r="B1230" t="s">
        <v>7190</v>
      </c>
      <c r="C1230" t="s">
        <v>7191</v>
      </c>
    </row>
    <row r="1231" spans="1:3">
      <c r="A1231" t="s">
        <v>7192</v>
      </c>
      <c r="B1231" t="s">
        <v>7193</v>
      </c>
      <c r="C1231" t="s">
        <v>7194</v>
      </c>
    </row>
    <row r="1232" spans="1:3">
      <c r="A1232" t="s">
        <v>7195</v>
      </c>
      <c r="B1232" t="s">
        <v>7196</v>
      </c>
      <c r="C1232" t="s">
        <v>7197</v>
      </c>
    </row>
    <row r="1233" spans="1:3">
      <c r="A1233" t="s">
        <v>7198</v>
      </c>
      <c r="B1233" t="s">
        <v>7199</v>
      </c>
      <c r="C1233" t="s">
        <v>7200</v>
      </c>
    </row>
    <row r="1234" spans="1:3">
      <c r="A1234" t="s">
        <v>7201</v>
      </c>
      <c r="B1234" t="s">
        <v>7199</v>
      </c>
      <c r="C1234" t="s">
        <v>7200</v>
      </c>
    </row>
    <row r="1235" spans="1:3">
      <c r="A1235" t="s">
        <v>7202</v>
      </c>
      <c r="B1235" t="s">
        <v>7203</v>
      </c>
      <c r="C1235" t="s">
        <v>7204</v>
      </c>
    </row>
    <row r="1236" spans="1:3">
      <c r="A1236" t="s">
        <v>7205</v>
      </c>
      <c r="B1236" t="s">
        <v>7206</v>
      </c>
      <c r="C1236" t="s">
        <v>7207</v>
      </c>
    </row>
    <row r="1237" spans="1:3">
      <c r="A1237" t="s">
        <v>7208</v>
      </c>
      <c r="B1237" t="s">
        <v>7209</v>
      </c>
      <c r="C1237" t="s">
        <v>7210</v>
      </c>
    </row>
    <row r="1238" spans="1:3">
      <c r="A1238" t="s">
        <v>7211</v>
      </c>
      <c r="B1238" t="s">
        <v>7212</v>
      </c>
      <c r="C1238" t="s">
        <v>7213</v>
      </c>
    </row>
    <row r="1239" spans="1:3">
      <c r="A1239" t="s">
        <v>7214</v>
      </c>
      <c r="B1239" t="s">
        <v>7215</v>
      </c>
      <c r="C1239" t="s">
        <v>7216</v>
      </c>
    </row>
    <row r="1240" spans="1:3">
      <c r="A1240" t="s">
        <v>7217</v>
      </c>
      <c r="B1240" t="s">
        <v>7218</v>
      </c>
      <c r="C1240" t="s">
        <v>7219</v>
      </c>
    </row>
    <row r="1241" spans="1:3">
      <c r="A1241" t="s">
        <v>7220</v>
      </c>
      <c r="B1241" t="s">
        <v>7221</v>
      </c>
      <c r="C1241" t="s">
        <v>7222</v>
      </c>
    </row>
    <row r="1242" spans="1:3">
      <c r="A1242" t="s">
        <v>7223</v>
      </c>
      <c r="B1242" t="s">
        <v>7224</v>
      </c>
      <c r="C1242" t="s">
        <v>7225</v>
      </c>
    </row>
    <row r="1243" spans="1:3">
      <c r="A1243" t="s">
        <v>7226</v>
      </c>
      <c r="B1243" t="s">
        <v>7227</v>
      </c>
      <c r="C1243" t="s">
        <v>7228</v>
      </c>
    </row>
    <row r="1244" spans="1:3">
      <c r="A1244" t="s">
        <v>7229</v>
      </c>
      <c r="B1244" t="s">
        <v>7230</v>
      </c>
      <c r="C1244" t="s">
        <v>7231</v>
      </c>
    </row>
    <row r="1245" spans="1:3">
      <c r="A1245" t="s">
        <v>7232</v>
      </c>
      <c r="B1245" t="s">
        <v>7233</v>
      </c>
      <c r="C1245" t="s">
        <v>7234</v>
      </c>
    </row>
    <row r="1246" spans="1:3">
      <c r="A1246" t="s">
        <v>7235</v>
      </c>
      <c r="B1246" t="s">
        <v>7236</v>
      </c>
      <c r="C1246" t="s">
        <v>7237</v>
      </c>
    </row>
    <row r="1247" spans="1:3">
      <c r="A1247" t="s">
        <v>7238</v>
      </c>
      <c r="B1247" t="s">
        <v>7239</v>
      </c>
      <c r="C1247" t="s">
        <v>7240</v>
      </c>
    </row>
    <row r="1248" spans="1:3">
      <c r="A1248" t="s">
        <v>7241</v>
      </c>
      <c r="B1248" t="s">
        <v>7242</v>
      </c>
      <c r="C1248" t="s">
        <v>7243</v>
      </c>
    </row>
    <row r="1249" spans="1:3">
      <c r="A1249" t="s">
        <v>7244</v>
      </c>
      <c r="B1249" t="s">
        <v>7245</v>
      </c>
      <c r="C1249" t="s">
        <v>7246</v>
      </c>
    </row>
    <row r="1250" spans="1:3">
      <c r="A1250" t="s">
        <v>7247</v>
      </c>
      <c r="B1250" t="s">
        <v>7248</v>
      </c>
      <c r="C1250" t="s">
        <v>7249</v>
      </c>
    </row>
    <row r="1251" spans="1:3">
      <c r="A1251" t="s">
        <v>7250</v>
      </c>
      <c r="B1251" t="s">
        <v>7251</v>
      </c>
      <c r="C1251" t="s">
        <v>7252</v>
      </c>
    </row>
    <row r="1252" spans="1:3">
      <c r="A1252" t="s">
        <v>7253</v>
      </c>
      <c r="B1252" t="s">
        <v>7254</v>
      </c>
      <c r="C1252" t="s">
        <v>7255</v>
      </c>
    </row>
    <row r="1253" spans="1:3">
      <c r="A1253" t="s">
        <v>7256</v>
      </c>
      <c r="B1253" t="s">
        <v>7257</v>
      </c>
      <c r="C1253" t="s">
        <v>7258</v>
      </c>
    </row>
    <row r="1254" spans="1:3">
      <c r="A1254" t="s">
        <v>7259</v>
      </c>
      <c r="B1254" t="s">
        <v>7260</v>
      </c>
      <c r="C1254" t="s">
        <v>7261</v>
      </c>
    </row>
    <row r="1255" spans="1:3">
      <c r="A1255" t="s">
        <v>7262</v>
      </c>
      <c r="B1255" t="s">
        <v>7263</v>
      </c>
      <c r="C1255" t="s">
        <v>7264</v>
      </c>
    </row>
    <row r="1256" spans="1:3">
      <c r="A1256" t="s">
        <v>7265</v>
      </c>
      <c r="B1256" t="s">
        <v>7266</v>
      </c>
      <c r="C1256" t="s">
        <v>7267</v>
      </c>
    </row>
    <row r="1257" spans="1:3">
      <c r="A1257" t="s">
        <v>7268</v>
      </c>
      <c r="B1257" t="s">
        <v>7269</v>
      </c>
      <c r="C1257" t="s">
        <v>7270</v>
      </c>
    </row>
    <row r="1258" spans="1:3">
      <c r="A1258" t="s">
        <v>7271</v>
      </c>
      <c r="B1258" t="s">
        <v>7272</v>
      </c>
      <c r="C1258" t="s">
        <v>7273</v>
      </c>
    </row>
    <row r="1259" spans="1:3">
      <c r="A1259" t="s">
        <v>7274</v>
      </c>
      <c r="B1259" t="s">
        <v>7275</v>
      </c>
      <c r="C1259" t="s">
        <v>7276</v>
      </c>
    </row>
    <row r="1260" spans="1:3">
      <c r="A1260" t="s">
        <v>7277</v>
      </c>
      <c r="B1260" t="s">
        <v>7269</v>
      </c>
      <c r="C1260" t="s">
        <v>7270</v>
      </c>
    </row>
    <row r="1261" spans="1:3">
      <c r="A1261" t="s">
        <v>7278</v>
      </c>
      <c r="B1261" t="s">
        <v>7279</v>
      </c>
      <c r="C1261" t="s">
        <v>7280</v>
      </c>
    </row>
    <row r="1262" spans="1:3">
      <c r="A1262" t="s">
        <v>7281</v>
      </c>
      <c r="B1262" t="s">
        <v>7282</v>
      </c>
      <c r="C1262" t="s">
        <v>7283</v>
      </c>
    </row>
    <row r="1263" spans="1:3">
      <c r="A1263" t="s">
        <v>7284</v>
      </c>
      <c r="B1263" t="s">
        <v>7285</v>
      </c>
      <c r="C1263" t="s">
        <v>7286</v>
      </c>
    </row>
    <row r="1264" spans="1:3">
      <c r="A1264" t="s">
        <v>7287</v>
      </c>
      <c r="B1264" t="s">
        <v>7288</v>
      </c>
      <c r="C1264" t="s">
        <v>7289</v>
      </c>
    </row>
    <row r="1265" spans="1:3">
      <c r="A1265" t="s">
        <v>7290</v>
      </c>
      <c r="B1265" t="s">
        <v>7291</v>
      </c>
      <c r="C1265" t="s">
        <v>7292</v>
      </c>
    </row>
    <row r="1266" spans="1:3">
      <c r="A1266" t="s">
        <v>7293</v>
      </c>
      <c r="B1266" t="s">
        <v>7294</v>
      </c>
      <c r="C1266" t="s">
        <v>7295</v>
      </c>
    </row>
    <row r="1267" spans="1:3">
      <c r="A1267" t="s">
        <v>7296</v>
      </c>
      <c r="B1267" t="s">
        <v>7297</v>
      </c>
      <c r="C1267" t="s">
        <v>7298</v>
      </c>
    </row>
    <row r="1268" spans="1:3">
      <c r="A1268" t="s">
        <v>7299</v>
      </c>
      <c r="B1268" t="s">
        <v>7300</v>
      </c>
      <c r="C1268" t="s">
        <v>7301</v>
      </c>
    </row>
    <row r="1269" spans="1:3">
      <c r="A1269" t="s">
        <v>7302</v>
      </c>
      <c r="B1269" t="s">
        <v>7303</v>
      </c>
      <c r="C1269" t="s">
        <v>7304</v>
      </c>
    </row>
    <row r="1270" spans="1:3">
      <c r="A1270" t="s">
        <v>7305</v>
      </c>
      <c r="B1270" t="s">
        <v>7306</v>
      </c>
      <c r="C1270" t="s">
        <v>7307</v>
      </c>
    </row>
    <row r="1271" spans="1:3">
      <c r="A1271" t="s">
        <v>7308</v>
      </c>
      <c r="B1271" t="s">
        <v>7309</v>
      </c>
      <c r="C1271" t="s">
        <v>7310</v>
      </c>
    </row>
    <row r="1272" spans="1:3">
      <c r="A1272" t="s">
        <v>7311</v>
      </c>
      <c r="B1272" t="s">
        <v>7312</v>
      </c>
      <c r="C1272" t="s">
        <v>7313</v>
      </c>
    </row>
    <row r="1273" spans="1:3">
      <c r="A1273" t="s">
        <v>7314</v>
      </c>
      <c r="B1273" t="s">
        <v>7315</v>
      </c>
      <c r="C1273" t="s">
        <v>7316</v>
      </c>
    </row>
    <row r="1274" spans="1:3">
      <c r="A1274" t="s">
        <v>7317</v>
      </c>
      <c r="B1274" t="s">
        <v>7318</v>
      </c>
      <c r="C1274" t="s">
        <v>7319</v>
      </c>
    </row>
    <row r="1275" spans="1:3">
      <c r="A1275" t="s">
        <v>7320</v>
      </c>
      <c r="B1275" t="s">
        <v>7321</v>
      </c>
      <c r="C1275" t="s">
        <v>7322</v>
      </c>
    </row>
    <row r="1276" spans="1:3">
      <c r="A1276" t="s">
        <v>7323</v>
      </c>
      <c r="B1276" t="s">
        <v>7324</v>
      </c>
      <c r="C1276" t="s">
        <v>7325</v>
      </c>
    </row>
    <row r="1277" spans="1:3">
      <c r="A1277" t="s">
        <v>7326</v>
      </c>
      <c r="B1277" t="s">
        <v>7327</v>
      </c>
      <c r="C1277" t="s">
        <v>7328</v>
      </c>
    </row>
    <row r="1278" spans="1:3">
      <c r="A1278" t="s">
        <v>7329</v>
      </c>
      <c r="B1278" t="s">
        <v>7330</v>
      </c>
      <c r="C1278" t="s">
        <v>7331</v>
      </c>
    </row>
    <row r="1279" spans="1:3">
      <c r="A1279" t="s">
        <v>7332</v>
      </c>
      <c r="B1279" t="s">
        <v>7333</v>
      </c>
      <c r="C1279" t="s">
        <v>7334</v>
      </c>
    </row>
    <row r="1280" spans="1:3">
      <c r="A1280" t="s">
        <v>7335</v>
      </c>
      <c r="B1280" t="s">
        <v>7336</v>
      </c>
      <c r="C1280" t="s">
        <v>7337</v>
      </c>
    </row>
    <row r="1281" spans="1:3">
      <c r="A1281" t="s">
        <v>7338</v>
      </c>
      <c r="B1281" t="s">
        <v>7339</v>
      </c>
      <c r="C1281" t="s">
        <v>7340</v>
      </c>
    </row>
    <row r="1282" spans="1:3">
      <c r="A1282" t="s">
        <v>7341</v>
      </c>
      <c r="B1282" t="s">
        <v>7342</v>
      </c>
      <c r="C1282" t="s">
        <v>7343</v>
      </c>
    </row>
    <row r="1283" spans="1:3">
      <c r="A1283" t="s">
        <v>7344</v>
      </c>
      <c r="B1283" t="s">
        <v>7345</v>
      </c>
      <c r="C1283" t="s">
        <v>7346</v>
      </c>
    </row>
    <row r="1284" spans="1:3">
      <c r="A1284" t="s">
        <v>7347</v>
      </c>
      <c r="B1284" t="s">
        <v>7348</v>
      </c>
      <c r="C1284" t="s">
        <v>7349</v>
      </c>
    </row>
    <row r="1285" spans="1:3">
      <c r="A1285" t="s">
        <v>7350</v>
      </c>
      <c r="B1285" t="s">
        <v>7342</v>
      </c>
      <c r="C1285" t="s">
        <v>7343</v>
      </c>
    </row>
    <row r="1286" spans="1:3">
      <c r="A1286" t="s">
        <v>7351</v>
      </c>
      <c r="B1286" t="s">
        <v>7352</v>
      </c>
      <c r="C1286" t="s">
        <v>7353</v>
      </c>
    </row>
    <row r="1287" spans="1:3">
      <c r="A1287" t="s">
        <v>7354</v>
      </c>
      <c r="B1287" t="s">
        <v>7355</v>
      </c>
      <c r="C1287" t="s">
        <v>7356</v>
      </c>
    </row>
    <row r="1288" spans="1:3">
      <c r="A1288" t="s">
        <v>7357</v>
      </c>
      <c r="B1288" t="s">
        <v>7358</v>
      </c>
      <c r="C1288" t="s">
        <v>7359</v>
      </c>
    </row>
    <row r="1289" spans="1:3">
      <c r="A1289" t="s">
        <v>7360</v>
      </c>
      <c r="B1289" t="s">
        <v>7361</v>
      </c>
      <c r="C1289" t="s">
        <v>7362</v>
      </c>
    </row>
    <row r="1290" spans="1:3">
      <c r="A1290" t="s">
        <v>7363</v>
      </c>
      <c r="B1290" t="s">
        <v>7364</v>
      </c>
      <c r="C1290" t="s">
        <v>7365</v>
      </c>
    </row>
    <row r="1291" spans="1:3">
      <c r="A1291" t="s">
        <v>7366</v>
      </c>
      <c r="B1291" t="s">
        <v>7367</v>
      </c>
      <c r="C1291" t="s">
        <v>7368</v>
      </c>
    </row>
    <row r="1292" spans="1:3">
      <c r="A1292" t="s">
        <v>7369</v>
      </c>
      <c r="B1292" t="s">
        <v>7370</v>
      </c>
      <c r="C1292" t="s">
        <v>7371</v>
      </c>
    </row>
    <row r="1293" spans="1:3">
      <c r="A1293" t="s">
        <v>7372</v>
      </c>
      <c r="B1293" t="s">
        <v>7373</v>
      </c>
      <c r="C1293" t="s">
        <v>7374</v>
      </c>
    </row>
    <row r="1294" spans="1:3">
      <c r="A1294" t="s">
        <v>7375</v>
      </c>
      <c r="B1294" t="s">
        <v>7355</v>
      </c>
      <c r="C1294" t="s">
        <v>7356</v>
      </c>
    </row>
    <row r="1295" spans="1:3">
      <c r="A1295" t="s">
        <v>7376</v>
      </c>
      <c r="B1295" t="s">
        <v>7377</v>
      </c>
      <c r="C1295" t="s">
        <v>7378</v>
      </c>
    </row>
    <row r="1296" spans="1:3">
      <c r="A1296" t="s">
        <v>7379</v>
      </c>
      <c r="B1296" t="s">
        <v>7380</v>
      </c>
      <c r="C1296" t="s">
        <v>7381</v>
      </c>
    </row>
    <row r="1297" spans="1:3">
      <c r="A1297" t="s">
        <v>7382</v>
      </c>
      <c r="B1297" t="s">
        <v>7383</v>
      </c>
      <c r="C1297" t="s">
        <v>7384</v>
      </c>
    </row>
    <row r="1298" spans="1:3">
      <c r="A1298" t="s">
        <v>7385</v>
      </c>
      <c r="B1298" t="s">
        <v>7386</v>
      </c>
      <c r="C1298" t="s">
        <v>7387</v>
      </c>
    </row>
    <row r="1299" spans="1:3">
      <c r="A1299" t="s">
        <v>7388</v>
      </c>
      <c r="B1299" t="s">
        <v>7389</v>
      </c>
      <c r="C1299" t="s">
        <v>7390</v>
      </c>
    </row>
    <row r="1300" spans="1:3">
      <c r="A1300" t="s">
        <v>7391</v>
      </c>
      <c r="B1300" t="s">
        <v>7392</v>
      </c>
      <c r="C1300" t="s">
        <v>7393</v>
      </c>
    </row>
    <row r="1301" spans="1:3">
      <c r="A1301" t="s">
        <v>7394</v>
      </c>
      <c r="B1301" t="s">
        <v>7395</v>
      </c>
      <c r="C1301" t="s">
        <v>7396</v>
      </c>
    </row>
    <row r="1302" spans="1:3">
      <c r="A1302" t="s">
        <v>7397</v>
      </c>
      <c r="B1302" t="s">
        <v>7398</v>
      </c>
      <c r="C1302" t="s">
        <v>7399</v>
      </c>
    </row>
    <row r="1303" spans="1:3">
      <c r="A1303" t="s">
        <v>7400</v>
      </c>
      <c r="B1303" t="s">
        <v>7392</v>
      </c>
      <c r="C1303" t="s">
        <v>7393</v>
      </c>
    </row>
    <row r="1304" spans="1:3">
      <c r="A1304" t="s">
        <v>7401</v>
      </c>
      <c r="B1304" t="s">
        <v>7402</v>
      </c>
      <c r="C1304" t="s">
        <v>7403</v>
      </c>
    </row>
    <row r="1305" spans="1:3">
      <c r="A1305" t="s">
        <v>7404</v>
      </c>
      <c r="B1305" t="s">
        <v>7405</v>
      </c>
      <c r="C1305" t="s">
        <v>7406</v>
      </c>
    </row>
    <row r="1306" spans="1:3">
      <c r="A1306" t="s">
        <v>7407</v>
      </c>
      <c r="B1306" t="s">
        <v>7408</v>
      </c>
      <c r="C1306" t="s">
        <v>7409</v>
      </c>
    </row>
    <row r="1307" spans="1:3">
      <c r="A1307" t="s">
        <v>7410</v>
      </c>
      <c r="B1307" t="s">
        <v>7411</v>
      </c>
      <c r="C1307" t="s">
        <v>7412</v>
      </c>
    </row>
    <row r="1308" spans="1:3">
      <c r="A1308" t="s">
        <v>7413</v>
      </c>
      <c r="B1308" t="s">
        <v>7414</v>
      </c>
      <c r="C1308" t="s">
        <v>7415</v>
      </c>
    </row>
    <row r="1309" spans="1:3">
      <c r="A1309" t="s">
        <v>7416</v>
      </c>
      <c r="B1309" t="s">
        <v>7405</v>
      </c>
      <c r="C1309" t="s">
        <v>7406</v>
      </c>
    </row>
    <row r="1310" spans="1:3">
      <c r="A1310" t="s">
        <v>7417</v>
      </c>
      <c r="B1310" t="s">
        <v>7418</v>
      </c>
      <c r="C1310" t="s">
        <v>7419</v>
      </c>
    </row>
    <row r="1311" spans="1:3">
      <c r="A1311" t="s">
        <v>7420</v>
      </c>
      <c r="B1311" t="s">
        <v>7421</v>
      </c>
      <c r="C1311" t="s">
        <v>7422</v>
      </c>
    </row>
    <row r="1312" spans="1:3">
      <c r="A1312" t="s">
        <v>7423</v>
      </c>
      <c r="B1312" t="s">
        <v>7424</v>
      </c>
      <c r="C1312" t="s">
        <v>7425</v>
      </c>
    </row>
    <row r="1313" spans="1:3">
      <c r="A1313" t="s">
        <v>7426</v>
      </c>
      <c r="B1313" t="s">
        <v>7427</v>
      </c>
      <c r="C1313" t="s">
        <v>7428</v>
      </c>
    </row>
    <row r="1314" spans="1:3">
      <c r="A1314" t="s">
        <v>7429</v>
      </c>
      <c r="B1314" t="s">
        <v>7430</v>
      </c>
      <c r="C1314" t="s">
        <v>7431</v>
      </c>
    </row>
    <row r="1315" spans="1:3">
      <c r="A1315" t="s">
        <v>7432</v>
      </c>
      <c r="B1315" t="s">
        <v>7433</v>
      </c>
      <c r="C1315" t="s">
        <v>7434</v>
      </c>
    </row>
    <row r="1316" spans="1:3">
      <c r="A1316" t="s">
        <v>7435</v>
      </c>
      <c r="B1316" t="s">
        <v>7436</v>
      </c>
      <c r="C1316" t="s">
        <v>7437</v>
      </c>
    </row>
    <row r="1317" spans="1:3">
      <c r="A1317" t="s">
        <v>7438</v>
      </c>
      <c r="B1317" t="s">
        <v>7439</v>
      </c>
      <c r="C1317" t="s">
        <v>7440</v>
      </c>
    </row>
    <row r="1318" spans="1:3">
      <c r="A1318" t="s">
        <v>7441</v>
      </c>
      <c r="B1318" t="s">
        <v>7442</v>
      </c>
      <c r="C1318" t="s">
        <v>7443</v>
      </c>
    </row>
    <row r="1319" spans="1:3">
      <c r="A1319" t="s">
        <v>7444</v>
      </c>
      <c r="B1319" t="s">
        <v>7445</v>
      </c>
      <c r="C1319" t="s">
        <v>7446</v>
      </c>
    </row>
    <row r="1320" spans="1:3">
      <c r="A1320" t="s">
        <v>7447</v>
      </c>
      <c r="B1320" t="s">
        <v>7448</v>
      </c>
      <c r="C1320" t="s">
        <v>7449</v>
      </c>
    </row>
    <row r="1321" spans="1:3">
      <c r="A1321" t="s">
        <v>7450</v>
      </c>
      <c r="B1321" t="s">
        <v>7451</v>
      </c>
      <c r="C1321" t="s">
        <v>7452</v>
      </c>
    </row>
    <row r="1322" spans="1:3">
      <c r="A1322" t="s">
        <v>7453</v>
      </c>
      <c r="B1322" t="s">
        <v>7454</v>
      </c>
      <c r="C1322" t="s">
        <v>7455</v>
      </c>
    </row>
    <row r="1323" spans="1:3">
      <c r="A1323" t="s">
        <v>7456</v>
      </c>
      <c r="B1323" t="s">
        <v>7457</v>
      </c>
      <c r="C1323" t="s">
        <v>7458</v>
      </c>
    </row>
    <row r="1324" spans="1:3">
      <c r="A1324" t="s">
        <v>7459</v>
      </c>
      <c r="B1324" t="s">
        <v>7460</v>
      </c>
      <c r="C1324" t="s">
        <v>7461</v>
      </c>
    </row>
    <row r="1325" spans="1:3">
      <c r="A1325" t="s">
        <v>7462</v>
      </c>
      <c r="B1325" t="s">
        <v>7463</v>
      </c>
      <c r="C1325" t="s">
        <v>7464</v>
      </c>
    </row>
    <row r="1326" spans="1:3">
      <c r="A1326" t="s">
        <v>7465</v>
      </c>
      <c r="B1326" t="s">
        <v>7466</v>
      </c>
      <c r="C1326" t="s">
        <v>7467</v>
      </c>
    </row>
    <row r="1327" spans="1:3">
      <c r="A1327" t="s">
        <v>7468</v>
      </c>
      <c r="B1327" t="s">
        <v>7469</v>
      </c>
      <c r="C1327" t="s">
        <v>7470</v>
      </c>
    </row>
    <row r="1328" spans="1:3">
      <c r="A1328" t="s">
        <v>7471</v>
      </c>
      <c r="B1328" t="s">
        <v>7472</v>
      </c>
      <c r="C1328" t="s">
        <v>7473</v>
      </c>
    </row>
    <row r="1329" spans="1:3">
      <c r="A1329" t="s">
        <v>7474</v>
      </c>
      <c r="B1329" t="s">
        <v>7475</v>
      </c>
      <c r="C1329" t="s">
        <v>7476</v>
      </c>
    </row>
    <row r="1330" spans="1:3">
      <c r="A1330" t="s">
        <v>7477</v>
      </c>
      <c r="B1330" t="s">
        <v>7478</v>
      </c>
      <c r="C1330" t="s">
        <v>7479</v>
      </c>
    </row>
    <row r="1331" spans="1:3">
      <c r="A1331" t="s">
        <v>7480</v>
      </c>
      <c r="B1331" t="s">
        <v>7481</v>
      </c>
      <c r="C1331" t="s">
        <v>7482</v>
      </c>
    </row>
    <row r="1332" spans="1:3">
      <c r="A1332" t="s">
        <v>7483</v>
      </c>
      <c r="B1332" t="s">
        <v>7484</v>
      </c>
      <c r="C1332" t="s">
        <v>7485</v>
      </c>
    </row>
    <row r="1333" spans="1:3">
      <c r="A1333" t="s">
        <v>7486</v>
      </c>
      <c r="B1333" t="s">
        <v>7487</v>
      </c>
      <c r="C1333" t="s">
        <v>7488</v>
      </c>
    </row>
    <row r="1334" spans="1:3">
      <c r="A1334" t="s">
        <v>7489</v>
      </c>
      <c r="B1334" t="s">
        <v>7490</v>
      </c>
      <c r="C1334" t="s">
        <v>7491</v>
      </c>
    </row>
    <row r="1335" spans="1:3">
      <c r="A1335" t="s">
        <v>7492</v>
      </c>
      <c r="B1335" t="s">
        <v>7493</v>
      </c>
      <c r="C1335" t="s">
        <v>7494</v>
      </c>
    </row>
    <row r="1336" spans="1:3">
      <c r="A1336" t="s">
        <v>7495</v>
      </c>
      <c r="B1336" t="s">
        <v>7496</v>
      </c>
      <c r="C1336" t="s">
        <v>7497</v>
      </c>
    </row>
    <row r="1337" spans="1:3">
      <c r="A1337" t="s">
        <v>7498</v>
      </c>
      <c r="B1337" t="s">
        <v>7499</v>
      </c>
      <c r="C1337" t="s">
        <v>7500</v>
      </c>
    </row>
    <row r="1338" spans="1:3">
      <c r="A1338" t="s">
        <v>7498</v>
      </c>
      <c r="B1338" t="s">
        <v>7501</v>
      </c>
      <c r="C1338" t="s">
        <v>7502</v>
      </c>
    </row>
    <row r="1339" spans="1:3">
      <c r="A1339" t="s">
        <v>7503</v>
      </c>
      <c r="B1339" t="s">
        <v>7504</v>
      </c>
      <c r="C1339" t="s">
        <v>7505</v>
      </c>
    </row>
    <row r="1340" spans="1:3">
      <c r="A1340" t="s">
        <v>7503</v>
      </c>
      <c r="B1340" t="s">
        <v>7506</v>
      </c>
      <c r="C1340" t="s">
        <v>7507</v>
      </c>
    </row>
    <row r="1341" spans="1:3">
      <c r="A1341" t="s">
        <v>7508</v>
      </c>
      <c r="B1341" t="s">
        <v>7509</v>
      </c>
      <c r="C1341" t="s">
        <v>7510</v>
      </c>
    </row>
    <row r="1342" spans="1:3">
      <c r="A1342" t="s">
        <v>7508</v>
      </c>
      <c r="B1342" t="s">
        <v>7511</v>
      </c>
      <c r="C1342" t="s">
        <v>7512</v>
      </c>
    </row>
    <row r="1343" spans="1:3">
      <c r="A1343" t="s">
        <v>7513</v>
      </c>
      <c r="B1343" t="s">
        <v>7514</v>
      </c>
      <c r="C1343" t="s">
        <v>7515</v>
      </c>
    </row>
    <row r="1344" spans="1:3">
      <c r="A1344" t="s">
        <v>7513</v>
      </c>
      <c r="B1344" t="s">
        <v>7516</v>
      </c>
      <c r="C1344" t="s">
        <v>7517</v>
      </c>
    </row>
    <row r="1345" spans="1:3">
      <c r="A1345" t="s">
        <v>7518</v>
      </c>
      <c r="B1345" t="s">
        <v>7519</v>
      </c>
      <c r="C1345" t="s">
        <v>7520</v>
      </c>
    </row>
    <row r="1346" spans="1:3">
      <c r="A1346" t="s">
        <v>7518</v>
      </c>
      <c r="B1346" t="s">
        <v>7521</v>
      </c>
      <c r="C1346" t="s">
        <v>7522</v>
      </c>
    </row>
    <row r="1347" spans="1:3">
      <c r="A1347" t="s">
        <v>7523</v>
      </c>
      <c r="B1347" t="s">
        <v>7524</v>
      </c>
      <c r="C1347" t="s">
        <v>7525</v>
      </c>
    </row>
    <row r="1348" spans="1:3">
      <c r="A1348" t="s">
        <v>7523</v>
      </c>
      <c r="B1348" t="s">
        <v>7526</v>
      </c>
      <c r="C1348" t="s">
        <v>7527</v>
      </c>
    </row>
    <row r="1349" spans="1:3">
      <c r="A1349" t="s">
        <v>7528</v>
      </c>
      <c r="B1349" t="s">
        <v>7529</v>
      </c>
      <c r="C1349" t="s">
        <v>7530</v>
      </c>
    </row>
    <row r="1350" spans="1:3">
      <c r="A1350" t="s">
        <v>7531</v>
      </c>
      <c r="B1350" t="s">
        <v>7532</v>
      </c>
      <c r="C1350" t="s">
        <v>7533</v>
      </c>
    </row>
    <row r="1351" spans="1:3">
      <c r="A1351" t="s">
        <v>7534</v>
      </c>
      <c r="B1351" t="s">
        <v>7535</v>
      </c>
      <c r="C1351" t="s">
        <v>7536</v>
      </c>
    </row>
    <row r="1352" spans="1:3">
      <c r="A1352" t="s">
        <v>7537</v>
      </c>
      <c r="B1352" t="s">
        <v>4257</v>
      </c>
      <c r="C1352" t="s">
        <v>7538</v>
      </c>
    </row>
    <row r="1353" spans="1:3">
      <c r="A1353" t="s">
        <v>7539</v>
      </c>
      <c r="B1353" t="s">
        <v>7540</v>
      </c>
      <c r="C1353" t="s">
        <v>7541</v>
      </c>
    </row>
    <row r="1354" spans="1:3">
      <c r="A1354" t="s">
        <v>7542</v>
      </c>
      <c r="B1354" t="s">
        <v>672</v>
      </c>
      <c r="C1354" t="s">
        <v>7543</v>
      </c>
    </row>
    <row r="1355" spans="1:3">
      <c r="A1355" t="s">
        <v>7544</v>
      </c>
      <c r="B1355" t="s">
        <v>7545</v>
      </c>
      <c r="C1355" t="s">
        <v>7546</v>
      </c>
    </row>
    <row r="1356" spans="1:3">
      <c r="A1356" t="s">
        <v>7547</v>
      </c>
      <c r="B1356" t="s">
        <v>7548</v>
      </c>
      <c r="C1356" t="s">
        <v>7549</v>
      </c>
    </row>
    <row r="1357" spans="1:3">
      <c r="A1357" t="s">
        <v>7550</v>
      </c>
      <c r="B1357" t="s">
        <v>7551</v>
      </c>
      <c r="C1357" t="s">
        <v>7552</v>
      </c>
    </row>
    <row r="1358" spans="1:3">
      <c r="A1358" t="s">
        <v>7553</v>
      </c>
      <c r="B1358" t="s">
        <v>7554</v>
      </c>
      <c r="C1358" t="s">
        <v>7555</v>
      </c>
    </row>
    <row r="1359" spans="1:3">
      <c r="A1359" t="s">
        <v>7556</v>
      </c>
      <c r="B1359" t="s">
        <v>7557</v>
      </c>
      <c r="C1359" t="s">
        <v>7558</v>
      </c>
    </row>
    <row r="1360" spans="1:3">
      <c r="A1360" t="s">
        <v>7559</v>
      </c>
      <c r="B1360" t="s">
        <v>7560</v>
      </c>
      <c r="C1360" t="s">
        <v>7561</v>
      </c>
    </row>
    <row r="1361" spans="1:3">
      <c r="A1361" t="s">
        <v>7562</v>
      </c>
      <c r="B1361" t="s">
        <v>7563</v>
      </c>
      <c r="C1361" t="s">
        <v>7564</v>
      </c>
    </row>
    <row r="1362" spans="1:3">
      <c r="A1362" t="s">
        <v>7565</v>
      </c>
      <c r="B1362" t="s">
        <v>7566</v>
      </c>
      <c r="C1362" t="s">
        <v>7567</v>
      </c>
    </row>
    <row r="1363" spans="1:3">
      <c r="A1363" t="s">
        <v>7568</v>
      </c>
      <c r="B1363" t="s">
        <v>7569</v>
      </c>
      <c r="C1363" t="s">
        <v>7570</v>
      </c>
    </row>
    <row r="1364" spans="1:3">
      <c r="A1364" t="s">
        <v>7571</v>
      </c>
      <c r="B1364" t="s">
        <v>7572</v>
      </c>
      <c r="C1364" t="s">
        <v>7573</v>
      </c>
    </row>
    <row r="1365" spans="1:3">
      <c r="A1365" t="s">
        <v>7574</v>
      </c>
      <c r="B1365" t="s">
        <v>7572</v>
      </c>
      <c r="C1365" t="s">
        <v>7573</v>
      </c>
    </row>
    <row r="1366" spans="1:3">
      <c r="A1366" t="s">
        <v>7575</v>
      </c>
      <c r="B1366" t="s">
        <v>7576</v>
      </c>
      <c r="C1366" t="s">
        <v>7577</v>
      </c>
    </row>
    <row r="1367" spans="1:3">
      <c r="A1367" t="s">
        <v>7578</v>
      </c>
      <c r="B1367" t="s">
        <v>7579</v>
      </c>
      <c r="C1367" t="s">
        <v>7580</v>
      </c>
    </row>
    <row r="1368" spans="1:3">
      <c r="A1368" t="s">
        <v>7581</v>
      </c>
      <c r="B1368" t="s">
        <v>7582</v>
      </c>
      <c r="C1368" t="s">
        <v>7583</v>
      </c>
    </row>
    <row r="1369" spans="1:3">
      <c r="A1369" t="s">
        <v>7584</v>
      </c>
      <c r="B1369" t="s">
        <v>7585</v>
      </c>
      <c r="C1369" t="s">
        <v>7586</v>
      </c>
    </row>
    <row r="1370" spans="1:3">
      <c r="A1370" t="s">
        <v>7587</v>
      </c>
      <c r="B1370" t="s">
        <v>7588</v>
      </c>
      <c r="C1370" t="s">
        <v>7589</v>
      </c>
    </row>
    <row r="1371" spans="1:3">
      <c r="A1371" t="s">
        <v>7590</v>
      </c>
      <c r="B1371" t="s">
        <v>7591</v>
      </c>
      <c r="C1371" t="s">
        <v>7592</v>
      </c>
    </row>
    <row r="1372" spans="1:3">
      <c r="A1372" t="s">
        <v>7593</v>
      </c>
      <c r="B1372" t="s">
        <v>7594</v>
      </c>
      <c r="C1372" t="s">
        <v>7595</v>
      </c>
    </row>
    <row r="1373" spans="1:3">
      <c r="A1373" t="s">
        <v>7596</v>
      </c>
      <c r="B1373" t="s">
        <v>7597</v>
      </c>
      <c r="C1373" t="s">
        <v>7598</v>
      </c>
    </row>
    <row r="1374" spans="1:3">
      <c r="A1374" t="s">
        <v>7599</v>
      </c>
      <c r="B1374" t="s">
        <v>7600</v>
      </c>
      <c r="C1374" t="s">
        <v>7601</v>
      </c>
    </row>
    <row r="1375" spans="1:3">
      <c r="A1375" t="s">
        <v>7602</v>
      </c>
      <c r="B1375" t="s">
        <v>7603</v>
      </c>
      <c r="C1375" t="s">
        <v>7604</v>
      </c>
    </row>
    <row r="1376" spans="1:3">
      <c r="A1376" t="s">
        <v>7605</v>
      </c>
      <c r="B1376" t="s">
        <v>7606</v>
      </c>
      <c r="C1376" t="s">
        <v>7607</v>
      </c>
    </row>
    <row r="1377" spans="1:3">
      <c r="A1377" t="s">
        <v>7608</v>
      </c>
      <c r="B1377" t="s">
        <v>7609</v>
      </c>
      <c r="C1377" t="s">
        <v>7610</v>
      </c>
    </row>
    <row r="1378" spans="1:3">
      <c r="A1378" t="s">
        <v>7611</v>
      </c>
      <c r="B1378" t="s">
        <v>7612</v>
      </c>
      <c r="C1378" t="s">
        <v>7613</v>
      </c>
    </row>
    <row r="1379" spans="1:3">
      <c r="A1379" t="s">
        <v>7614</v>
      </c>
      <c r="B1379" t="s">
        <v>7615</v>
      </c>
      <c r="C1379" t="s">
        <v>7616</v>
      </c>
    </row>
    <row r="1380" spans="1:3">
      <c r="A1380" t="s">
        <v>7617</v>
      </c>
      <c r="B1380" t="s">
        <v>7618</v>
      </c>
      <c r="C1380" t="s">
        <v>7619</v>
      </c>
    </row>
    <row r="1381" spans="1:3">
      <c r="A1381" t="s">
        <v>7620</v>
      </c>
      <c r="B1381" t="s">
        <v>5585</v>
      </c>
      <c r="C1381" t="s">
        <v>7621</v>
      </c>
    </row>
    <row r="1382" spans="1:3">
      <c r="A1382" t="s">
        <v>7622</v>
      </c>
      <c r="B1382" t="s">
        <v>7623</v>
      </c>
      <c r="C1382" t="s">
        <v>7624</v>
      </c>
    </row>
    <row r="1383" spans="1:3">
      <c r="A1383" t="s">
        <v>7625</v>
      </c>
      <c r="B1383" t="s">
        <v>7626</v>
      </c>
      <c r="C1383" t="s">
        <v>7627</v>
      </c>
    </row>
    <row r="1384" spans="1:3">
      <c r="A1384" t="s">
        <v>7628</v>
      </c>
      <c r="B1384" t="s">
        <v>7629</v>
      </c>
      <c r="C1384" t="s">
        <v>7630</v>
      </c>
    </row>
    <row r="1385" spans="1:3">
      <c r="A1385" t="s">
        <v>7631</v>
      </c>
      <c r="B1385" t="s">
        <v>7632</v>
      </c>
      <c r="C1385" t="s">
        <v>7633</v>
      </c>
    </row>
    <row r="1386" spans="1:3">
      <c r="A1386" t="s">
        <v>7634</v>
      </c>
      <c r="B1386" t="s">
        <v>7635</v>
      </c>
      <c r="C1386" t="s">
        <v>7636</v>
      </c>
    </row>
    <row r="1387" spans="1:3">
      <c r="A1387" t="s">
        <v>7637</v>
      </c>
      <c r="B1387" t="s">
        <v>7638</v>
      </c>
      <c r="C1387" t="s">
        <v>7639</v>
      </c>
    </row>
    <row r="1388" spans="1:3">
      <c r="A1388" t="s">
        <v>7640</v>
      </c>
      <c r="B1388" t="s">
        <v>7641</v>
      </c>
      <c r="C1388" t="s">
        <v>7642</v>
      </c>
    </row>
    <row r="1389" spans="1:3">
      <c r="A1389" t="s">
        <v>7643</v>
      </c>
      <c r="B1389" t="s">
        <v>1185</v>
      </c>
      <c r="C1389" t="s">
        <v>7644</v>
      </c>
    </row>
    <row r="1390" spans="1:3">
      <c r="A1390" t="s">
        <v>7645</v>
      </c>
      <c r="B1390" t="s">
        <v>7646</v>
      </c>
      <c r="C1390" t="s">
        <v>7647</v>
      </c>
    </row>
    <row r="1391" spans="1:3">
      <c r="A1391" t="s">
        <v>7648</v>
      </c>
      <c r="B1391" t="s">
        <v>7649</v>
      </c>
      <c r="C1391" t="s">
        <v>7650</v>
      </c>
    </row>
    <row r="1392" spans="1:3">
      <c r="A1392" t="s">
        <v>7651</v>
      </c>
      <c r="B1392" t="s">
        <v>7652</v>
      </c>
      <c r="C1392" t="s">
        <v>7653</v>
      </c>
    </row>
    <row r="1393" spans="1:3">
      <c r="A1393" t="s">
        <v>7654</v>
      </c>
      <c r="B1393" t="s">
        <v>7655</v>
      </c>
      <c r="C1393" t="s">
        <v>7656</v>
      </c>
    </row>
    <row r="1394" spans="1:3">
      <c r="A1394" t="s">
        <v>7657</v>
      </c>
      <c r="B1394" t="s">
        <v>1135</v>
      </c>
      <c r="C1394" t="s">
        <v>7658</v>
      </c>
    </row>
    <row r="1395" spans="1:3">
      <c r="A1395" t="s">
        <v>7659</v>
      </c>
      <c r="B1395" t="s">
        <v>7660</v>
      </c>
      <c r="C1395" t="s">
        <v>7661</v>
      </c>
    </row>
    <row r="1396" spans="1:3">
      <c r="A1396" t="s">
        <v>7662</v>
      </c>
      <c r="B1396" t="s">
        <v>7663</v>
      </c>
      <c r="C1396" t="s">
        <v>7664</v>
      </c>
    </row>
    <row r="1397" spans="1:3">
      <c r="A1397" t="s">
        <v>7665</v>
      </c>
      <c r="B1397" t="s">
        <v>7666</v>
      </c>
      <c r="C1397" t="s">
        <v>7667</v>
      </c>
    </row>
    <row r="1398" spans="1:3">
      <c r="A1398" t="s">
        <v>7668</v>
      </c>
      <c r="B1398" t="s">
        <v>7669</v>
      </c>
      <c r="C1398" t="s">
        <v>7670</v>
      </c>
    </row>
    <row r="1399" spans="1:3">
      <c r="A1399" t="s">
        <v>7671</v>
      </c>
      <c r="B1399" t="s">
        <v>7669</v>
      </c>
      <c r="C1399" t="s">
        <v>7670</v>
      </c>
    </row>
    <row r="1400" spans="1:3">
      <c r="A1400" t="s">
        <v>7672</v>
      </c>
      <c r="B1400" t="s">
        <v>7673</v>
      </c>
      <c r="C1400" t="s">
        <v>7674</v>
      </c>
    </row>
    <row r="1401" spans="1:3">
      <c r="A1401" t="s">
        <v>7675</v>
      </c>
      <c r="B1401" t="s">
        <v>7676</v>
      </c>
      <c r="C1401" t="s">
        <v>7677</v>
      </c>
    </row>
    <row r="1402" spans="1:3">
      <c r="A1402" t="s">
        <v>7678</v>
      </c>
      <c r="B1402" t="s">
        <v>7679</v>
      </c>
      <c r="C1402" t="s">
        <v>7680</v>
      </c>
    </row>
    <row r="1403" spans="1:3">
      <c r="A1403" t="s">
        <v>7681</v>
      </c>
      <c r="B1403" t="s">
        <v>7682</v>
      </c>
      <c r="C1403" t="s">
        <v>7683</v>
      </c>
    </row>
    <row r="1404" spans="1:3">
      <c r="A1404" t="s">
        <v>7684</v>
      </c>
      <c r="B1404" t="s">
        <v>7685</v>
      </c>
      <c r="C1404" t="s">
        <v>7686</v>
      </c>
    </row>
    <row r="1405" spans="1:3">
      <c r="A1405" t="s">
        <v>7684</v>
      </c>
      <c r="B1405" t="s">
        <v>7687</v>
      </c>
      <c r="C1405" t="s">
        <v>7688</v>
      </c>
    </row>
    <row r="1406" spans="1:3">
      <c r="A1406" t="s">
        <v>7689</v>
      </c>
      <c r="B1406" t="s">
        <v>7690</v>
      </c>
      <c r="C1406" t="s">
        <v>7691</v>
      </c>
    </row>
    <row r="1407" spans="1:3">
      <c r="A1407" t="s">
        <v>7689</v>
      </c>
      <c r="B1407" t="s">
        <v>7692</v>
      </c>
      <c r="C1407" t="s">
        <v>7693</v>
      </c>
    </row>
    <row r="1408" spans="1:3">
      <c r="A1408" t="s">
        <v>7694</v>
      </c>
      <c r="B1408" t="s">
        <v>7695</v>
      </c>
      <c r="C1408" t="s">
        <v>7696</v>
      </c>
    </row>
    <row r="1409" spans="1:3">
      <c r="A1409" t="s">
        <v>7694</v>
      </c>
      <c r="B1409" t="s">
        <v>7697</v>
      </c>
      <c r="C1409" t="s">
        <v>7698</v>
      </c>
    </row>
    <row r="1410" spans="1:3">
      <c r="A1410" t="s">
        <v>7699</v>
      </c>
      <c r="B1410" t="s">
        <v>7700</v>
      </c>
      <c r="C1410" t="s">
        <v>7701</v>
      </c>
    </row>
    <row r="1411" spans="1:3">
      <c r="A1411" t="s">
        <v>7702</v>
      </c>
      <c r="B1411" t="s">
        <v>7703</v>
      </c>
      <c r="C1411" t="s">
        <v>7704</v>
      </c>
    </row>
    <row r="1412" spans="1:3">
      <c r="A1412" t="s">
        <v>7705</v>
      </c>
      <c r="B1412" t="s">
        <v>7706</v>
      </c>
      <c r="C1412" t="s">
        <v>7707</v>
      </c>
    </row>
    <row r="1413" spans="1:3">
      <c r="A1413" t="s">
        <v>7705</v>
      </c>
      <c r="B1413" t="s">
        <v>7708</v>
      </c>
      <c r="C1413" t="s">
        <v>7709</v>
      </c>
    </row>
    <row r="1414" spans="1:3">
      <c r="A1414" t="s">
        <v>7710</v>
      </c>
      <c r="B1414" t="s">
        <v>4210</v>
      </c>
      <c r="C1414" t="s">
        <v>7711</v>
      </c>
    </row>
    <row r="1415" spans="1:3">
      <c r="A1415" t="s">
        <v>7712</v>
      </c>
      <c r="B1415" t="s">
        <v>4210</v>
      </c>
      <c r="C1415" t="s">
        <v>7711</v>
      </c>
    </row>
    <row r="1416" spans="1:3">
      <c r="A1416" t="s">
        <v>7713</v>
      </c>
      <c r="B1416" t="s">
        <v>7714</v>
      </c>
      <c r="C1416" t="s">
        <v>7715</v>
      </c>
    </row>
    <row r="1417" spans="1:3">
      <c r="A1417" t="s">
        <v>7713</v>
      </c>
      <c r="B1417" t="s">
        <v>7716</v>
      </c>
      <c r="C1417" t="s">
        <v>7717</v>
      </c>
    </row>
    <row r="1418" spans="1:3">
      <c r="A1418" t="s">
        <v>7718</v>
      </c>
      <c r="B1418" t="s">
        <v>7719</v>
      </c>
      <c r="C1418" t="s">
        <v>7720</v>
      </c>
    </row>
    <row r="1419" spans="1:3">
      <c r="A1419" t="s">
        <v>7718</v>
      </c>
      <c r="B1419" t="s">
        <v>7721</v>
      </c>
      <c r="C1419" t="s">
        <v>7722</v>
      </c>
    </row>
    <row r="1420" spans="1:3">
      <c r="A1420" t="s">
        <v>7723</v>
      </c>
      <c r="B1420" t="s">
        <v>7724</v>
      </c>
      <c r="C1420" t="s">
        <v>7725</v>
      </c>
    </row>
    <row r="1421" spans="1:3">
      <c r="A1421" t="s">
        <v>7723</v>
      </c>
      <c r="B1421" t="s">
        <v>7726</v>
      </c>
      <c r="C1421" t="s">
        <v>7727</v>
      </c>
    </row>
    <row r="1422" spans="1:3">
      <c r="A1422" t="s">
        <v>7728</v>
      </c>
      <c r="B1422" t="s">
        <v>7729</v>
      </c>
      <c r="C1422" t="s">
        <v>7730</v>
      </c>
    </row>
    <row r="1423" spans="1:3">
      <c r="A1423" t="s">
        <v>7728</v>
      </c>
      <c r="B1423" t="s">
        <v>7731</v>
      </c>
      <c r="C1423" t="s">
        <v>7732</v>
      </c>
    </row>
    <row r="1424" spans="1:3">
      <c r="A1424" t="s">
        <v>7733</v>
      </c>
      <c r="B1424" t="s">
        <v>7734</v>
      </c>
      <c r="C1424" t="s">
        <v>7735</v>
      </c>
    </row>
    <row r="1425" spans="1:3">
      <c r="A1425" t="s">
        <v>7736</v>
      </c>
      <c r="B1425" t="s">
        <v>7737</v>
      </c>
      <c r="C1425" t="s">
        <v>7738</v>
      </c>
    </row>
    <row r="1426" spans="1:3">
      <c r="A1426" t="s">
        <v>7739</v>
      </c>
      <c r="B1426" t="s">
        <v>7740</v>
      </c>
      <c r="C1426" t="s">
        <v>7741</v>
      </c>
    </row>
    <row r="1427" spans="1:3">
      <c r="A1427" t="s">
        <v>7739</v>
      </c>
      <c r="B1427" t="s">
        <v>7742</v>
      </c>
      <c r="C1427" t="s">
        <v>7743</v>
      </c>
    </row>
    <row r="1428" spans="1:3">
      <c r="A1428" t="s">
        <v>7744</v>
      </c>
      <c r="B1428" t="s">
        <v>7745</v>
      </c>
      <c r="C1428" t="s">
        <v>7746</v>
      </c>
    </row>
    <row r="1429" spans="1:3">
      <c r="A1429" t="s">
        <v>7744</v>
      </c>
      <c r="B1429" t="s">
        <v>7747</v>
      </c>
      <c r="C1429" t="s">
        <v>7748</v>
      </c>
    </row>
    <row r="1430" spans="1:3">
      <c r="A1430" t="s">
        <v>7749</v>
      </c>
      <c r="B1430" t="s">
        <v>7750</v>
      </c>
      <c r="C1430" t="s">
        <v>7751</v>
      </c>
    </row>
    <row r="1431" spans="1:3">
      <c r="A1431" t="s">
        <v>7749</v>
      </c>
      <c r="B1431" t="s">
        <v>7752</v>
      </c>
      <c r="C1431" t="s">
        <v>7753</v>
      </c>
    </row>
    <row r="1432" spans="1:3">
      <c r="A1432" t="s">
        <v>7754</v>
      </c>
      <c r="B1432" t="s">
        <v>7755</v>
      </c>
      <c r="C1432" t="s">
        <v>7756</v>
      </c>
    </row>
    <row r="1433" spans="1:3">
      <c r="A1433" t="s">
        <v>7754</v>
      </c>
      <c r="B1433" t="s">
        <v>7757</v>
      </c>
      <c r="C1433" t="s">
        <v>7758</v>
      </c>
    </row>
    <row r="1434" spans="1:3">
      <c r="A1434" t="s">
        <v>7759</v>
      </c>
      <c r="B1434" t="s">
        <v>7760</v>
      </c>
      <c r="C1434" t="s">
        <v>7761</v>
      </c>
    </row>
    <row r="1435" spans="1:3">
      <c r="A1435" t="s">
        <v>7759</v>
      </c>
      <c r="B1435" t="s">
        <v>7762</v>
      </c>
      <c r="C1435" t="s">
        <v>7763</v>
      </c>
    </row>
    <row r="1436" spans="1:3">
      <c r="A1436" t="s">
        <v>7764</v>
      </c>
      <c r="B1436" t="s">
        <v>7765</v>
      </c>
      <c r="C1436" t="s">
        <v>7766</v>
      </c>
    </row>
    <row r="1437" spans="1:3">
      <c r="A1437" t="s">
        <v>7764</v>
      </c>
      <c r="B1437" t="s">
        <v>7767</v>
      </c>
      <c r="C1437" t="s">
        <v>7768</v>
      </c>
    </row>
    <row r="1438" spans="1:3">
      <c r="A1438" t="s">
        <v>7769</v>
      </c>
      <c r="B1438" t="s">
        <v>7770</v>
      </c>
      <c r="C1438" t="s">
        <v>7771</v>
      </c>
    </row>
    <row r="1439" spans="1:3">
      <c r="A1439" t="s">
        <v>7769</v>
      </c>
      <c r="B1439" t="s">
        <v>7772</v>
      </c>
      <c r="C1439" t="s">
        <v>7773</v>
      </c>
    </row>
    <row r="1440" spans="1:3">
      <c r="A1440" t="s">
        <v>7774</v>
      </c>
      <c r="B1440" t="s">
        <v>7775</v>
      </c>
      <c r="C1440" t="s">
        <v>7776</v>
      </c>
    </row>
    <row r="1441" spans="1:3">
      <c r="A1441" t="s">
        <v>7774</v>
      </c>
      <c r="B1441" t="s">
        <v>7777</v>
      </c>
      <c r="C1441" t="s">
        <v>7778</v>
      </c>
    </row>
    <row r="1442" spans="1:3">
      <c r="A1442" t="s">
        <v>7779</v>
      </c>
      <c r="B1442" t="s">
        <v>7780</v>
      </c>
      <c r="C1442" t="s">
        <v>7781</v>
      </c>
    </row>
    <row r="1443" spans="1:3">
      <c r="A1443" t="s">
        <v>7779</v>
      </c>
      <c r="B1443" t="s">
        <v>7782</v>
      </c>
      <c r="C1443" t="s">
        <v>7783</v>
      </c>
    </row>
    <row r="1444" spans="1:3">
      <c r="A1444" t="s">
        <v>7784</v>
      </c>
      <c r="B1444" t="s">
        <v>7785</v>
      </c>
      <c r="C1444" t="s">
        <v>7786</v>
      </c>
    </row>
    <row r="1445" spans="1:3">
      <c r="A1445" t="s">
        <v>7784</v>
      </c>
      <c r="B1445" t="s">
        <v>7787</v>
      </c>
      <c r="C1445" t="s">
        <v>7788</v>
      </c>
    </row>
    <row r="1446" spans="1:3">
      <c r="A1446" t="s">
        <v>7789</v>
      </c>
      <c r="B1446" t="s">
        <v>7790</v>
      </c>
      <c r="C1446" t="s">
        <v>7791</v>
      </c>
    </row>
    <row r="1447" spans="1:3">
      <c r="A1447" t="s">
        <v>7789</v>
      </c>
      <c r="B1447" t="s">
        <v>7792</v>
      </c>
      <c r="C1447" t="s">
        <v>7793</v>
      </c>
    </row>
    <row r="1448" spans="1:3">
      <c r="A1448" t="s">
        <v>7794</v>
      </c>
      <c r="B1448" t="s">
        <v>7795</v>
      </c>
      <c r="C1448" t="s">
        <v>7796</v>
      </c>
    </row>
    <row r="1449" spans="1:3">
      <c r="A1449" t="s">
        <v>7794</v>
      </c>
      <c r="B1449" t="s">
        <v>7797</v>
      </c>
      <c r="C1449" t="s">
        <v>7798</v>
      </c>
    </row>
    <row r="1450" spans="1:3">
      <c r="A1450" t="s">
        <v>7799</v>
      </c>
      <c r="B1450" t="s">
        <v>7800</v>
      </c>
      <c r="C1450" t="s">
        <v>7801</v>
      </c>
    </row>
    <row r="1451" spans="1:3">
      <c r="A1451" t="s">
        <v>7799</v>
      </c>
      <c r="B1451" t="s">
        <v>7802</v>
      </c>
      <c r="C1451" t="s">
        <v>7803</v>
      </c>
    </row>
    <row r="1452" spans="1:3">
      <c r="A1452" t="s">
        <v>7804</v>
      </c>
      <c r="B1452" t="s">
        <v>7805</v>
      </c>
      <c r="C1452" t="s">
        <v>7806</v>
      </c>
    </row>
    <row r="1453" spans="1:3">
      <c r="A1453" t="s">
        <v>7804</v>
      </c>
      <c r="B1453" t="s">
        <v>7807</v>
      </c>
      <c r="C1453" t="s">
        <v>7808</v>
      </c>
    </row>
    <row r="1454" spans="1:3">
      <c r="A1454" t="s">
        <v>7809</v>
      </c>
      <c r="B1454" t="s">
        <v>7810</v>
      </c>
      <c r="C1454" t="s">
        <v>7811</v>
      </c>
    </row>
    <row r="1455" spans="1:3">
      <c r="A1455" t="s">
        <v>7809</v>
      </c>
      <c r="B1455" t="s">
        <v>7812</v>
      </c>
      <c r="C1455" t="s">
        <v>7813</v>
      </c>
    </row>
    <row r="1456" spans="1:3">
      <c r="A1456" t="s">
        <v>7814</v>
      </c>
      <c r="B1456" t="s">
        <v>7815</v>
      </c>
      <c r="C1456" t="s">
        <v>7816</v>
      </c>
    </row>
    <row r="1457" spans="1:3">
      <c r="A1457" t="s">
        <v>7814</v>
      </c>
      <c r="B1457" t="s">
        <v>7817</v>
      </c>
      <c r="C1457" t="s">
        <v>7818</v>
      </c>
    </row>
    <row r="1458" spans="1:3">
      <c r="A1458" t="s">
        <v>7819</v>
      </c>
      <c r="B1458" t="s">
        <v>7820</v>
      </c>
      <c r="C1458" t="s">
        <v>7821</v>
      </c>
    </row>
    <row r="1459" spans="1:3">
      <c r="A1459" t="s">
        <v>7819</v>
      </c>
      <c r="B1459" t="s">
        <v>7822</v>
      </c>
      <c r="C1459" t="s">
        <v>7823</v>
      </c>
    </row>
    <row r="1460" spans="1:3">
      <c r="A1460" t="s">
        <v>7824</v>
      </c>
      <c r="B1460" t="s">
        <v>7825</v>
      </c>
      <c r="C1460" t="s">
        <v>7826</v>
      </c>
    </row>
    <row r="1461" spans="1:3">
      <c r="A1461" t="s">
        <v>7824</v>
      </c>
      <c r="B1461" t="s">
        <v>7827</v>
      </c>
      <c r="C1461" t="s">
        <v>7828</v>
      </c>
    </row>
    <row r="1462" spans="1:3">
      <c r="A1462" t="s">
        <v>7829</v>
      </c>
      <c r="B1462" t="s">
        <v>7830</v>
      </c>
      <c r="C1462" t="s">
        <v>7831</v>
      </c>
    </row>
    <row r="1463" spans="1:3">
      <c r="A1463" t="s">
        <v>7829</v>
      </c>
      <c r="B1463" t="s">
        <v>7832</v>
      </c>
      <c r="C1463" t="s">
        <v>7833</v>
      </c>
    </row>
    <row r="1464" spans="1:3">
      <c r="A1464" t="s">
        <v>7834</v>
      </c>
      <c r="B1464" t="s">
        <v>703</v>
      </c>
      <c r="C1464" t="s">
        <v>7835</v>
      </c>
    </row>
    <row r="1465" spans="1:3">
      <c r="A1465" t="s">
        <v>7834</v>
      </c>
      <c r="B1465" t="s">
        <v>361</v>
      </c>
      <c r="C1465" t="s">
        <v>7836</v>
      </c>
    </row>
    <row r="1466" spans="1:3">
      <c r="A1466" t="s">
        <v>7837</v>
      </c>
      <c r="B1466" t="s">
        <v>7838</v>
      </c>
      <c r="C1466" t="s">
        <v>7839</v>
      </c>
    </row>
    <row r="1467" spans="1:3">
      <c r="A1467" t="s">
        <v>7837</v>
      </c>
      <c r="B1467" t="s">
        <v>7840</v>
      </c>
      <c r="C1467" t="s">
        <v>7841</v>
      </c>
    </row>
    <row r="1468" spans="1:3">
      <c r="A1468" t="s">
        <v>7842</v>
      </c>
      <c r="B1468" t="s">
        <v>7843</v>
      </c>
      <c r="C1468" t="s">
        <v>7844</v>
      </c>
    </row>
    <row r="1469" spans="1:3">
      <c r="A1469" t="s">
        <v>7842</v>
      </c>
      <c r="B1469" t="s">
        <v>7845</v>
      </c>
      <c r="C1469" t="s">
        <v>7846</v>
      </c>
    </row>
    <row r="1470" spans="1:3">
      <c r="A1470" t="s">
        <v>7847</v>
      </c>
      <c r="B1470" t="s">
        <v>7848</v>
      </c>
      <c r="C1470" t="s">
        <v>7849</v>
      </c>
    </row>
    <row r="1471" spans="1:3">
      <c r="A1471" t="s">
        <v>7847</v>
      </c>
      <c r="B1471" t="s">
        <v>7850</v>
      </c>
      <c r="C1471" t="s">
        <v>7851</v>
      </c>
    </row>
    <row r="1472" spans="1:3">
      <c r="A1472" t="s">
        <v>7852</v>
      </c>
      <c r="B1472" t="s">
        <v>7853</v>
      </c>
      <c r="C1472" t="s">
        <v>7854</v>
      </c>
    </row>
    <row r="1473" spans="1:3">
      <c r="A1473" t="s">
        <v>7852</v>
      </c>
      <c r="B1473" t="s">
        <v>7855</v>
      </c>
      <c r="C1473" t="s">
        <v>7856</v>
      </c>
    </row>
    <row r="1474" spans="1:3">
      <c r="A1474" t="s">
        <v>7857</v>
      </c>
      <c r="B1474" t="s">
        <v>7858</v>
      </c>
      <c r="C1474" t="s">
        <v>7859</v>
      </c>
    </row>
    <row r="1475" spans="1:3">
      <c r="A1475" t="s">
        <v>7857</v>
      </c>
      <c r="B1475" t="s">
        <v>7860</v>
      </c>
      <c r="C1475" t="s">
        <v>7861</v>
      </c>
    </row>
    <row r="1476" spans="1:3">
      <c r="A1476" t="s">
        <v>7862</v>
      </c>
      <c r="B1476" t="s">
        <v>7863</v>
      </c>
      <c r="C1476" t="s">
        <v>7864</v>
      </c>
    </row>
    <row r="1477" spans="1:3">
      <c r="A1477" t="s">
        <v>7862</v>
      </c>
      <c r="B1477" t="s">
        <v>7865</v>
      </c>
      <c r="C1477" t="s">
        <v>7866</v>
      </c>
    </row>
    <row r="1478" spans="1:3">
      <c r="A1478" t="s">
        <v>7867</v>
      </c>
      <c r="B1478" t="s">
        <v>7868</v>
      </c>
      <c r="C1478" t="s">
        <v>7869</v>
      </c>
    </row>
    <row r="1479" spans="1:3">
      <c r="A1479" t="s">
        <v>7867</v>
      </c>
      <c r="B1479" t="s">
        <v>7870</v>
      </c>
      <c r="C1479" t="s">
        <v>7871</v>
      </c>
    </row>
    <row r="1480" spans="1:3">
      <c r="A1480" t="s">
        <v>7872</v>
      </c>
      <c r="B1480" t="s">
        <v>1178</v>
      </c>
      <c r="C1480" t="s">
        <v>7873</v>
      </c>
    </row>
    <row r="1481" spans="1:3">
      <c r="A1481" t="s">
        <v>7872</v>
      </c>
      <c r="B1481" t="s">
        <v>7874</v>
      </c>
      <c r="C1481" t="s">
        <v>7875</v>
      </c>
    </row>
    <row r="1482" spans="1:3">
      <c r="A1482" t="s">
        <v>7876</v>
      </c>
      <c r="B1482" t="s">
        <v>7877</v>
      </c>
      <c r="C1482" t="s">
        <v>7878</v>
      </c>
    </row>
    <row r="1483" spans="1:3">
      <c r="A1483" t="s">
        <v>7876</v>
      </c>
      <c r="B1483" t="s">
        <v>7879</v>
      </c>
      <c r="C1483" t="s">
        <v>7880</v>
      </c>
    </row>
    <row r="1484" spans="1:3">
      <c r="A1484" t="s">
        <v>7881</v>
      </c>
      <c r="B1484" t="s">
        <v>563</v>
      </c>
      <c r="C1484" t="s">
        <v>7882</v>
      </c>
    </row>
    <row r="1485" spans="1:3">
      <c r="A1485" t="s">
        <v>7881</v>
      </c>
      <c r="B1485" t="s">
        <v>563</v>
      </c>
      <c r="C1485" t="s">
        <v>7882</v>
      </c>
    </row>
    <row r="1486" spans="1:3">
      <c r="A1486" t="s">
        <v>7883</v>
      </c>
      <c r="B1486" t="s">
        <v>7884</v>
      </c>
      <c r="C1486" t="s">
        <v>7885</v>
      </c>
    </row>
    <row r="1487" spans="1:3">
      <c r="A1487" t="s">
        <v>7883</v>
      </c>
      <c r="B1487" t="s">
        <v>7886</v>
      </c>
      <c r="C1487" t="s">
        <v>7887</v>
      </c>
    </row>
    <row r="1488" spans="1:3">
      <c r="A1488" t="s">
        <v>7888</v>
      </c>
      <c r="B1488" t="s">
        <v>7889</v>
      </c>
      <c r="C1488" t="s">
        <v>7890</v>
      </c>
    </row>
    <row r="1489" spans="1:3">
      <c r="A1489" t="s">
        <v>7888</v>
      </c>
      <c r="B1489" t="s">
        <v>7891</v>
      </c>
      <c r="C1489" t="s">
        <v>7892</v>
      </c>
    </row>
    <row r="1490" spans="1:3">
      <c r="A1490" t="s">
        <v>7893</v>
      </c>
      <c r="B1490" t="s">
        <v>7894</v>
      </c>
      <c r="C1490" t="s">
        <v>7895</v>
      </c>
    </row>
    <row r="1491" spans="1:3">
      <c r="A1491" t="s">
        <v>7896</v>
      </c>
      <c r="B1491" t="s">
        <v>5463</v>
      </c>
      <c r="C1491" t="s">
        <v>7897</v>
      </c>
    </row>
    <row r="1492" spans="1:3">
      <c r="A1492" t="s">
        <v>7898</v>
      </c>
      <c r="B1492" t="s">
        <v>7899</v>
      </c>
      <c r="C1492" t="s">
        <v>7900</v>
      </c>
    </row>
    <row r="1493" spans="1:3">
      <c r="A1493" t="s">
        <v>7901</v>
      </c>
      <c r="B1493" t="s">
        <v>7902</v>
      </c>
      <c r="C1493" t="s">
        <v>7903</v>
      </c>
    </row>
    <row r="1494" spans="1:3">
      <c r="A1494" t="s">
        <v>7904</v>
      </c>
      <c r="B1494" t="s">
        <v>7905</v>
      </c>
      <c r="C1494" t="s">
        <v>7906</v>
      </c>
    </row>
    <row r="1495" spans="1:3">
      <c r="A1495" t="s">
        <v>7907</v>
      </c>
      <c r="B1495" t="s">
        <v>7908</v>
      </c>
      <c r="C1495" t="s">
        <v>7909</v>
      </c>
    </row>
    <row r="1496" spans="1:3">
      <c r="A1496" t="s">
        <v>7910</v>
      </c>
      <c r="B1496" t="s">
        <v>7911</v>
      </c>
      <c r="C1496" t="s">
        <v>7912</v>
      </c>
    </row>
    <row r="1497" spans="1:3">
      <c r="A1497" t="s">
        <v>7913</v>
      </c>
      <c r="B1497" t="s">
        <v>7914</v>
      </c>
      <c r="C1497" t="s">
        <v>7915</v>
      </c>
    </row>
    <row r="1498" spans="1:3">
      <c r="A1498" t="s">
        <v>7916</v>
      </c>
      <c r="B1498" t="s">
        <v>7917</v>
      </c>
      <c r="C1498" t="s">
        <v>7918</v>
      </c>
    </row>
    <row r="1499" spans="1:3">
      <c r="A1499" t="s">
        <v>7919</v>
      </c>
      <c r="B1499" t="s">
        <v>7920</v>
      </c>
      <c r="C1499" t="s">
        <v>7921</v>
      </c>
    </row>
    <row r="1500" spans="1:3">
      <c r="A1500" t="s">
        <v>7922</v>
      </c>
      <c r="B1500" t="s">
        <v>7923</v>
      </c>
      <c r="C1500" t="s">
        <v>7924</v>
      </c>
    </row>
    <row r="1501" spans="1:3">
      <c r="A1501" t="s">
        <v>7925</v>
      </c>
      <c r="B1501" t="s">
        <v>7926</v>
      </c>
      <c r="C1501" t="s">
        <v>7927</v>
      </c>
    </row>
    <row r="1502" spans="1:3">
      <c r="A1502" t="s">
        <v>7928</v>
      </c>
      <c r="B1502" t="s">
        <v>7929</v>
      </c>
      <c r="C1502" t="s">
        <v>7930</v>
      </c>
    </row>
    <row r="1503" spans="1:3">
      <c r="A1503" t="s">
        <v>7931</v>
      </c>
      <c r="B1503" t="s">
        <v>7932</v>
      </c>
      <c r="C1503" t="s">
        <v>7933</v>
      </c>
    </row>
    <row r="1504" spans="1:3">
      <c r="A1504" t="s">
        <v>7934</v>
      </c>
      <c r="B1504" t="s">
        <v>7935</v>
      </c>
      <c r="C1504" t="s">
        <v>7936</v>
      </c>
    </row>
    <row r="1505" spans="1:3">
      <c r="A1505" t="s">
        <v>7937</v>
      </c>
      <c r="B1505" t="s">
        <v>7938</v>
      </c>
      <c r="C1505" t="s">
        <v>7939</v>
      </c>
    </row>
    <row r="1506" spans="1:3">
      <c r="A1506" t="s">
        <v>7940</v>
      </c>
      <c r="B1506" t="s">
        <v>7941</v>
      </c>
      <c r="C1506" t="s">
        <v>7942</v>
      </c>
    </row>
    <row r="1507" spans="1:3">
      <c r="A1507" t="s">
        <v>7943</v>
      </c>
      <c r="B1507" t="s">
        <v>7944</v>
      </c>
      <c r="C1507" t="s">
        <v>7945</v>
      </c>
    </row>
    <row r="1508" spans="1:3">
      <c r="A1508" t="s">
        <v>7946</v>
      </c>
      <c r="B1508" t="s">
        <v>7947</v>
      </c>
      <c r="C1508" t="s">
        <v>7948</v>
      </c>
    </row>
    <row r="1509" spans="1:3">
      <c r="A1509" t="s">
        <v>7949</v>
      </c>
      <c r="B1509" t="s">
        <v>7950</v>
      </c>
      <c r="C1509" t="s">
        <v>7951</v>
      </c>
    </row>
    <row r="1510" spans="1:3">
      <c r="A1510" t="s">
        <v>7952</v>
      </c>
      <c r="B1510" t="s">
        <v>7953</v>
      </c>
      <c r="C1510" t="s">
        <v>7954</v>
      </c>
    </row>
    <row r="1511" spans="1:3">
      <c r="A1511" t="s">
        <v>7955</v>
      </c>
      <c r="B1511" t="s">
        <v>7956</v>
      </c>
      <c r="C1511" t="s">
        <v>7957</v>
      </c>
    </row>
    <row r="1512" spans="1:3">
      <c r="A1512" t="s">
        <v>7958</v>
      </c>
      <c r="B1512" t="s">
        <v>7959</v>
      </c>
      <c r="C1512" t="s">
        <v>7960</v>
      </c>
    </row>
    <row r="1513" spans="1:3">
      <c r="A1513" t="s">
        <v>7961</v>
      </c>
      <c r="B1513" t="s">
        <v>7962</v>
      </c>
      <c r="C1513" t="s">
        <v>7963</v>
      </c>
    </row>
    <row r="1514" spans="1:3">
      <c r="A1514" t="s">
        <v>7964</v>
      </c>
      <c r="B1514" t="s">
        <v>7965</v>
      </c>
      <c r="C1514" t="s">
        <v>7966</v>
      </c>
    </row>
    <row r="1515" spans="1:3">
      <c r="A1515" t="s">
        <v>7967</v>
      </c>
      <c r="B1515" t="s">
        <v>7968</v>
      </c>
      <c r="C1515" t="s">
        <v>7969</v>
      </c>
    </row>
    <row r="1516" spans="1:3">
      <c r="A1516" t="s">
        <v>7970</v>
      </c>
      <c r="B1516" t="s">
        <v>7971</v>
      </c>
      <c r="C1516" t="s">
        <v>7972</v>
      </c>
    </row>
    <row r="1517" spans="1:3">
      <c r="A1517" t="s">
        <v>7973</v>
      </c>
      <c r="B1517" t="s">
        <v>7974</v>
      </c>
      <c r="C1517" t="s">
        <v>7975</v>
      </c>
    </row>
    <row r="1518" spans="1:3">
      <c r="A1518" t="s">
        <v>7976</v>
      </c>
      <c r="B1518" t="s">
        <v>7977</v>
      </c>
      <c r="C1518" t="s">
        <v>7978</v>
      </c>
    </row>
    <row r="1519" spans="1:3">
      <c r="A1519" t="s">
        <v>7979</v>
      </c>
      <c r="B1519" t="s">
        <v>7980</v>
      </c>
      <c r="C1519" t="s">
        <v>7981</v>
      </c>
    </row>
    <row r="1520" spans="1:3">
      <c r="A1520" t="s">
        <v>7982</v>
      </c>
      <c r="B1520" t="s">
        <v>7983</v>
      </c>
      <c r="C1520" t="s">
        <v>7984</v>
      </c>
    </row>
    <row r="1521" spans="1:3">
      <c r="A1521" t="s">
        <v>7985</v>
      </c>
      <c r="B1521" t="s">
        <v>7986</v>
      </c>
      <c r="C1521" t="s">
        <v>7987</v>
      </c>
    </row>
    <row r="1522" spans="1:3">
      <c r="A1522" t="s">
        <v>7988</v>
      </c>
      <c r="B1522" t="s">
        <v>7989</v>
      </c>
      <c r="C1522" t="s">
        <v>7990</v>
      </c>
    </row>
    <row r="1523" spans="1:3">
      <c r="A1523" t="s">
        <v>7991</v>
      </c>
      <c r="B1523" t="s">
        <v>7992</v>
      </c>
      <c r="C1523" t="s">
        <v>7993</v>
      </c>
    </row>
    <row r="1524" spans="1:3">
      <c r="A1524" t="s">
        <v>7994</v>
      </c>
      <c r="B1524" t="s">
        <v>7995</v>
      </c>
      <c r="C1524" t="s">
        <v>7996</v>
      </c>
    </row>
    <row r="1525" spans="1:3">
      <c r="A1525" t="s">
        <v>7997</v>
      </c>
      <c r="B1525" t="s">
        <v>7998</v>
      </c>
      <c r="C1525" t="s">
        <v>7999</v>
      </c>
    </row>
    <row r="1526" spans="1:3">
      <c r="A1526" t="s">
        <v>8000</v>
      </c>
      <c r="B1526" t="s">
        <v>8001</v>
      </c>
      <c r="C1526" t="s">
        <v>8002</v>
      </c>
    </row>
    <row r="1527" spans="1:3">
      <c r="A1527" t="s">
        <v>8003</v>
      </c>
      <c r="B1527" t="s">
        <v>8004</v>
      </c>
      <c r="C1527" t="s">
        <v>8005</v>
      </c>
    </row>
    <row r="1528" spans="1:3">
      <c r="A1528" t="s">
        <v>8006</v>
      </c>
      <c r="B1528" t="s">
        <v>8007</v>
      </c>
      <c r="C1528" t="s">
        <v>8008</v>
      </c>
    </row>
    <row r="1529" spans="1:3">
      <c r="A1529" t="s">
        <v>8009</v>
      </c>
      <c r="B1529" t="s">
        <v>8010</v>
      </c>
      <c r="C1529" t="s">
        <v>8011</v>
      </c>
    </row>
    <row r="1530" spans="1:3">
      <c r="A1530" t="s">
        <v>8012</v>
      </c>
      <c r="B1530" t="s">
        <v>5870</v>
      </c>
      <c r="C1530" t="s">
        <v>8013</v>
      </c>
    </row>
    <row r="1531" spans="1:3">
      <c r="A1531" t="s">
        <v>8014</v>
      </c>
      <c r="B1531" t="s">
        <v>8015</v>
      </c>
      <c r="C1531" t="s">
        <v>8016</v>
      </c>
    </row>
    <row r="1532" spans="1:3">
      <c r="A1532" t="s">
        <v>8017</v>
      </c>
      <c r="B1532" t="s">
        <v>8018</v>
      </c>
      <c r="C1532" t="s">
        <v>8019</v>
      </c>
    </row>
    <row r="1533" spans="1:3">
      <c r="A1533" t="s">
        <v>8020</v>
      </c>
      <c r="B1533" t="s">
        <v>8021</v>
      </c>
      <c r="C1533" t="s">
        <v>8022</v>
      </c>
    </row>
    <row r="1534" spans="1:3">
      <c r="A1534" t="s">
        <v>8023</v>
      </c>
      <c r="B1534" t="s">
        <v>8024</v>
      </c>
      <c r="C1534" t="s">
        <v>8025</v>
      </c>
    </row>
    <row r="1535" spans="1:3">
      <c r="A1535" t="s">
        <v>8026</v>
      </c>
      <c r="B1535" t="s">
        <v>8027</v>
      </c>
      <c r="C1535" t="s">
        <v>8028</v>
      </c>
    </row>
    <row r="1536" spans="1:3">
      <c r="A1536" t="s">
        <v>8029</v>
      </c>
      <c r="B1536" t="s">
        <v>8030</v>
      </c>
      <c r="C1536" t="s">
        <v>8031</v>
      </c>
    </row>
    <row r="1537" spans="1:3">
      <c r="A1537" t="s">
        <v>8032</v>
      </c>
      <c r="B1537" t="s">
        <v>8033</v>
      </c>
      <c r="C1537" t="s">
        <v>8034</v>
      </c>
    </row>
    <row r="1538" spans="1:3">
      <c r="A1538" t="s">
        <v>8035</v>
      </c>
      <c r="B1538" t="s">
        <v>8036</v>
      </c>
      <c r="C1538" t="s">
        <v>8037</v>
      </c>
    </row>
    <row r="1539" spans="1:3">
      <c r="A1539" t="s">
        <v>8038</v>
      </c>
      <c r="B1539" t="s">
        <v>8039</v>
      </c>
      <c r="C1539" t="s">
        <v>8040</v>
      </c>
    </row>
    <row r="1540" spans="1:3">
      <c r="A1540" t="s">
        <v>8041</v>
      </c>
      <c r="B1540" t="s">
        <v>8042</v>
      </c>
      <c r="C1540" t="s">
        <v>8043</v>
      </c>
    </row>
    <row r="1541" spans="1:3">
      <c r="A1541" t="s">
        <v>8044</v>
      </c>
      <c r="B1541" t="s">
        <v>8045</v>
      </c>
      <c r="C1541" t="s">
        <v>8046</v>
      </c>
    </row>
    <row r="1542" spans="1:3">
      <c r="A1542" t="s">
        <v>8047</v>
      </c>
      <c r="B1542" t="s">
        <v>8048</v>
      </c>
      <c r="C1542" t="s">
        <v>8049</v>
      </c>
    </row>
    <row r="1543" spans="1:3">
      <c r="A1543" t="s">
        <v>8050</v>
      </c>
      <c r="B1543" t="s">
        <v>8051</v>
      </c>
      <c r="C1543" t="s">
        <v>8052</v>
      </c>
    </row>
    <row r="1544" spans="1:3">
      <c r="A1544" t="s">
        <v>8053</v>
      </c>
      <c r="B1544" t="s">
        <v>8054</v>
      </c>
      <c r="C1544" t="s">
        <v>8055</v>
      </c>
    </row>
    <row r="1545" spans="1:3">
      <c r="A1545" t="s">
        <v>8056</v>
      </c>
      <c r="B1545" t="s">
        <v>8057</v>
      </c>
      <c r="C1545" t="s">
        <v>8058</v>
      </c>
    </row>
    <row r="1546" spans="1:3">
      <c r="A1546" t="s">
        <v>8059</v>
      </c>
      <c r="B1546" t="s">
        <v>8060</v>
      </c>
      <c r="C1546" t="s">
        <v>8061</v>
      </c>
    </row>
    <row r="1547" spans="1:3">
      <c r="A1547" t="s">
        <v>8062</v>
      </c>
      <c r="B1547" t="s">
        <v>8063</v>
      </c>
      <c r="C1547" t="s">
        <v>8064</v>
      </c>
    </row>
    <row r="1548" spans="1:3">
      <c r="A1548" t="s">
        <v>8065</v>
      </c>
      <c r="B1548" t="s">
        <v>8066</v>
      </c>
      <c r="C1548" t="s">
        <v>8067</v>
      </c>
    </row>
    <row r="1549" spans="1:3">
      <c r="A1549" t="s">
        <v>8068</v>
      </c>
      <c r="B1549" t="s">
        <v>8069</v>
      </c>
      <c r="C1549" t="s">
        <v>8070</v>
      </c>
    </row>
    <row r="1550" spans="1:3">
      <c r="A1550" t="s">
        <v>8071</v>
      </c>
      <c r="B1550" t="s">
        <v>8072</v>
      </c>
      <c r="C1550" t="s">
        <v>8073</v>
      </c>
    </row>
    <row r="1551" spans="1:3">
      <c r="A1551" t="s">
        <v>8074</v>
      </c>
      <c r="B1551" t="s">
        <v>8075</v>
      </c>
      <c r="C1551" t="s">
        <v>8076</v>
      </c>
    </row>
    <row r="1552" spans="1:3">
      <c r="A1552" t="s">
        <v>8077</v>
      </c>
      <c r="B1552" t="s">
        <v>8078</v>
      </c>
      <c r="C1552" t="s">
        <v>8079</v>
      </c>
    </row>
    <row r="1553" spans="1:3">
      <c r="A1553" t="s">
        <v>8080</v>
      </c>
      <c r="B1553" t="s">
        <v>8081</v>
      </c>
      <c r="C1553" t="s">
        <v>8082</v>
      </c>
    </row>
    <row r="1554" spans="1:3">
      <c r="A1554" t="s">
        <v>8083</v>
      </c>
      <c r="B1554" t="s">
        <v>8084</v>
      </c>
      <c r="C1554" t="s">
        <v>8085</v>
      </c>
    </row>
    <row r="1555" spans="1:3">
      <c r="A1555" t="s">
        <v>8086</v>
      </c>
      <c r="B1555" t="s">
        <v>8087</v>
      </c>
      <c r="C1555" t="s">
        <v>8088</v>
      </c>
    </row>
    <row r="1556" spans="1:3">
      <c r="A1556" t="s">
        <v>8089</v>
      </c>
      <c r="B1556" t="s">
        <v>8090</v>
      </c>
      <c r="C1556" t="s">
        <v>8091</v>
      </c>
    </row>
    <row r="1557" spans="1:3">
      <c r="A1557" t="s">
        <v>8092</v>
      </c>
      <c r="B1557" t="s">
        <v>8093</v>
      </c>
      <c r="C1557" t="s">
        <v>8094</v>
      </c>
    </row>
    <row r="1558" spans="1:3">
      <c r="A1558" t="s">
        <v>8095</v>
      </c>
      <c r="B1558" t="s">
        <v>8096</v>
      </c>
      <c r="C1558" t="s">
        <v>8097</v>
      </c>
    </row>
    <row r="1559" spans="1:3">
      <c r="A1559" t="s">
        <v>8098</v>
      </c>
      <c r="B1559" t="s">
        <v>8099</v>
      </c>
      <c r="C1559" t="s">
        <v>8100</v>
      </c>
    </row>
    <row r="1560" spans="1:3">
      <c r="A1560" t="s">
        <v>8101</v>
      </c>
      <c r="B1560" t="s">
        <v>8102</v>
      </c>
      <c r="C1560" t="s">
        <v>8103</v>
      </c>
    </row>
    <row r="1561" spans="1:3">
      <c r="A1561" t="s">
        <v>8104</v>
      </c>
      <c r="B1561" t="s">
        <v>8105</v>
      </c>
      <c r="C1561" t="s">
        <v>8106</v>
      </c>
    </row>
    <row r="1562" spans="1:3">
      <c r="A1562" t="s">
        <v>8107</v>
      </c>
      <c r="B1562" t="s">
        <v>4936</v>
      </c>
      <c r="C1562" t="s">
        <v>8108</v>
      </c>
    </row>
    <row r="1563" spans="1:3">
      <c r="A1563" t="s">
        <v>8109</v>
      </c>
      <c r="B1563" t="s">
        <v>8110</v>
      </c>
      <c r="C1563" t="s">
        <v>8111</v>
      </c>
    </row>
    <row r="1564" spans="1:3">
      <c r="A1564" t="s">
        <v>8112</v>
      </c>
      <c r="B1564" t="s">
        <v>8113</v>
      </c>
      <c r="C1564" t="s">
        <v>8114</v>
      </c>
    </row>
    <row r="1565" spans="1:3">
      <c r="A1565" t="s">
        <v>8115</v>
      </c>
      <c r="B1565" t="s">
        <v>8116</v>
      </c>
      <c r="C1565" t="s">
        <v>8117</v>
      </c>
    </row>
    <row r="1566" spans="1:3">
      <c r="A1566" t="s">
        <v>8118</v>
      </c>
      <c r="B1566" t="s">
        <v>8119</v>
      </c>
      <c r="C1566" t="s">
        <v>8120</v>
      </c>
    </row>
    <row r="1567" spans="1:3">
      <c r="A1567" t="s">
        <v>8121</v>
      </c>
      <c r="B1567" t="s">
        <v>8122</v>
      </c>
      <c r="C1567" t="s">
        <v>8123</v>
      </c>
    </row>
    <row r="1568" spans="1:3">
      <c r="A1568" t="s">
        <v>8124</v>
      </c>
      <c r="B1568" t="s">
        <v>8125</v>
      </c>
      <c r="C1568" t="s">
        <v>8126</v>
      </c>
    </row>
    <row r="1569" spans="1:3">
      <c r="A1569" t="s">
        <v>8127</v>
      </c>
      <c r="B1569" t="s">
        <v>8128</v>
      </c>
      <c r="C1569" t="s">
        <v>8129</v>
      </c>
    </row>
    <row r="1570" spans="1:3">
      <c r="A1570" t="s">
        <v>8130</v>
      </c>
      <c r="B1570" t="s">
        <v>8131</v>
      </c>
      <c r="C1570" t="s">
        <v>8132</v>
      </c>
    </row>
    <row r="1571" spans="1:3">
      <c r="A1571" t="s">
        <v>8133</v>
      </c>
      <c r="B1571" t="s">
        <v>8134</v>
      </c>
      <c r="C1571" t="s">
        <v>8135</v>
      </c>
    </row>
    <row r="1572" spans="1:3">
      <c r="A1572" t="s">
        <v>8136</v>
      </c>
      <c r="B1572" t="s">
        <v>8137</v>
      </c>
      <c r="C1572" t="s">
        <v>8138</v>
      </c>
    </row>
    <row r="1573" spans="1:3">
      <c r="A1573" t="s">
        <v>8139</v>
      </c>
      <c r="B1573" t="s">
        <v>8140</v>
      </c>
      <c r="C1573" t="s">
        <v>8141</v>
      </c>
    </row>
    <row r="1574" spans="1:3">
      <c r="A1574" t="s">
        <v>8142</v>
      </c>
      <c r="B1574" t="s">
        <v>8143</v>
      </c>
      <c r="C1574" t="s">
        <v>8144</v>
      </c>
    </row>
    <row r="1575" spans="1:3">
      <c r="A1575" t="s">
        <v>8145</v>
      </c>
      <c r="B1575" t="s">
        <v>8146</v>
      </c>
      <c r="C1575" t="s">
        <v>8147</v>
      </c>
    </row>
    <row r="1576" spans="1:3">
      <c r="A1576" t="s">
        <v>8148</v>
      </c>
      <c r="B1576" t="s">
        <v>8149</v>
      </c>
      <c r="C1576" t="s">
        <v>8150</v>
      </c>
    </row>
    <row r="1577" spans="1:3">
      <c r="A1577" t="s">
        <v>8151</v>
      </c>
      <c r="B1577" t="s">
        <v>8152</v>
      </c>
      <c r="C1577" t="s">
        <v>8153</v>
      </c>
    </row>
    <row r="1578" spans="1:3">
      <c r="A1578" t="s">
        <v>8154</v>
      </c>
      <c r="B1578" t="s">
        <v>8155</v>
      </c>
      <c r="C1578" t="s">
        <v>8156</v>
      </c>
    </row>
    <row r="1579" spans="1:3">
      <c r="A1579" t="s">
        <v>8157</v>
      </c>
      <c r="B1579" t="s">
        <v>8158</v>
      </c>
      <c r="C1579" t="s">
        <v>8159</v>
      </c>
    </row>
    <row r="1580" spans="1:3">
      <c r="A1580" t="s">
        <v>8160</v>
      </c>
      <c r="B1580" t="s">
        <v>8161</v>
      </c>
      <c r="C1580" t="s">
        <v>8162</v>
      </c>
    </row>
    <row r="1581" spans="1:3">
      <c r="A1581" t="s">
        <v>8163</v>
      </c>
      <c r="B1581" t="s">
        <v>8164</v>
      </c>
      <c r="C1581" t="s">
        <v>8165</v>
      </c>
    </row>
    <row r="1582" spans="1:3">
      <c r="A1582" t="s">
        <v>8166</v>
      </c>
      <c r="B1582" t="s">
        <v>8167</v>
      </c>
      <c r="C1582" t="s">
        <v>8168</v>
      </c>
    </row>
    <row r="1583" spans="1:3">
      <c r="A1583" t="s">
        <v>8169</v>
      </c>
      <c r="B1583" t="s">
        <v>8170</v>
      </c>
      <c r="C1583" t="s">
        <v>8171</v>
      </c>
    </row>
    <row r="1584" spans="1:3">
      <c r="A1584" t="s">
        <v>8172</v>
      </c>
      <c r="B1584" t="s">
        <v>8173</v>
      </c>
      <c r="C1584" t="s">
        <v>8174</v>
      </c>
    </row>
    <row r="1585" spans="1:3">
      <c r="A1585" t="s">
        <v>8175</v>
      </c>
      <c r="B1585" t="s">
        <v>8176</v>
      </c>
      <c r="C1585" t="s">
        <v>8177</v>
      </c>
    </row>
    <row r="1586" spans="1:3">
      <c r="A1586" t="s">
        <v>8178</v>
      </c>
      <c r="B1586" t="s">
        <v>8179</v>
      </c>
      <c r="C1586" t="s">
        <v>8180</v>
      </c>
    </row>
    <row r="1587" spans="1:3">
      <c r="A1587" t="s">
        <v>8181</v>
      </c>
      <c r="B1587" t="s">
        <v>8182</v>
      </c>
      <c r="C1587" t="s">
        <v>8183</v>
      </c>
    </row>
    <row r="1588" spans="1:3">
      <c r="A1588" t="s">
        <v>8184</v>
      </c>
      <c r="B1588" t="s">
        <v>8185</v>
      </c>
      <c r="C1588" t="s">
        <v>8186</v>
      </c>
    </row>
    <row r="1589" spans="1:3">
      <c r="A1589" t="s">
        <v>8187</v>
      </c>
      <c r="B1589" t="s">
        <v>8188</v>
      </c>
      <c r="C1589" t="s">
        <v>8189</v>
      </c>
    </row>
    <row r="1590" spans="1:3">
      <c r="A1590" t="s">
        <v>8190</v>
      </c>
      <c r="B1590" t="s">
        <v>8191</v>
      </c>
      <c r="C1590" t="s">
        <v>8192</v>
      </c>
    </row>
    <row r="1591" spans="1:3">
      <c r="A1591" t="s">
        <v>8193</v>
      </c>
      <c r="B1591" t="s">
        <v>8194</v>
      </c>
      <c r="C1591" t="s">
        <v>8195</v>
      </c>
    </row>
    <row r="1592" spans="1:3">
      <c r="A1592" t="s">
        <v>8196</v>
      </c>
      <c r="B1592" t="s">
        <v>8197</v>
      </c>
      <c r="C1592" t="s">
        <v>8198</v>
      </c>
    </row>
    <row r="1593" spans="1:3">
      <c r="A1593" t="s">
        <v>8199</v>
      </c>
      <c r="B1593" t="s">
        <v>8200</v>
      </c>
      <c r="C1593" t="s">
        <v>8201</v>
      </c>
    </row>
    <row r="1594" spans="1:3">
      <c r="A1594" t="s">
        <v>8202</v>
      </c>
      <c r="B1594" t="s">
        <v>8203</v>
      </c>
      <c r="C1594" t="s">
        <v>8204</v>
      </c>
    </row>
    <row r="1595" spans="1:3">
      <c r="A1595" t="s">
        <v>8205</v>
      </c>
      <c r="B1595" t="s">
        <v>8206</v>
      </c>
      <c r="C1595" t="s">
        <v>8207</v>
      </c>
    </row>
    <row r="1596" spans="1:3">
      <c r="A1596" t="s">
        <v>8208</v>
      </c>
      <c r="B1596" t="s">
        <v>8209</v>
      </c>
      <c r="C1596" t="s">
        <v>8210</v>
      </c>
    </row>
    <row r="1597" spans="1:3">
      <c r="A1597" t="s">
        <v>8211</v>
      </c>
      <c r="B1597" t="s">
        <v>8212</v>
      </c>
      <c r="C1597" t="s">
        <v>8213</v>
      </c>
    </row>
    <row r="1598" spans="1:3">
      <c r="A1598" t="s">
        <v>8214</v>
      </c>
      <c r="B1598" t="s">
        <v>8215</v>
      </c>
      <c r="C1598" t="s">
        <v>8216</v>
      </c>
    </row>
    <row r="1599" spans="1:3">
      <c r="A1599" t="s">
        <v>8217</v>
      </c>
      <c r="B1599" t="s">
        <v>8218</v>
      </c>
      <c r="C1599" t="s">
        <v>8219</v>
      </c>
    </row>
    <row r="1600" spans="1:3">
      <c r="A1600" t="s">
        <v>8220</v>
      </c>
      <c r="B1600" t="s">
        <v>8221</v>
      </c>
      <c r="C1600" t="s">
        <v>8222</v>
      </c>
    </row>
    <row r="1601" spans="1:3">
      <c r="A1601" t="s">
        <v>8223</v>
      </c>
      <c r="B1601" t="s">
        <v>8224</v>
      </c>
      <c r="C1601" t="s">
        <v>8225</v>
      </c>
    </row>
    <row r="1602" spans="1:3">
      <c r="A1602" t="s">
        <v>8226</v>
      </c>
      <c r="B1602" t="s">
        <v>8227</v>
      </c>
      <c r="C1602" t="s">
        <v>8228</v>
      </c>
    </row>
    <row r="1603" spans="1:3">
      <c r="A1603" t="s">
        <v>8229</v>
      </c>
      <c r="B1603" t="s">
        <v>8230</v>
      </c>
      <c r="C1603" t="s">
        <v>8231</v>
      </c>
    </row>
    <row r="1604" spans="1:3">
      <c r="A1604" t="s">
        <v>8232</v>
      </c>
      <c r="B1604" t="s">
        <v>8233</v>
      </c>
      <c r="C1604" t="s">
        <v>8234</v>
      </c>
    </row>
    <row r="1605" spans="1:3">
      <c r="A1605" t="s">
        <v>8235</v>
      </c>
      <c r="B1605" t="s">
        <v>8236</v>
      </c>
      <c r="C1605" t="s">
        <v>8237</v>
      </c>
    </row>
    <row r="1606" spans="1:3">
      <c r="A1606" t="s">
        <v>8238</v>
      </c>
      <c r="B1606" t="s">
        <v>8239</v>
      </c>
      <c r="C1606" t="s">
        <v>8240</v>
      </c>
    </row>
    <row r="1607" spans="1:3">
      <c r="A1607" t="s">
        <v>8241</v>
      </c>
      <c r="B1607" t="s">
        <v>8242</v>
      </c>
      <c r="C1607" t="s">
        <v>8243</v>
      </c>
    </row>
    <row r="1608" spans="1:3">
      <c r="A1608" t="s">
        <v>8244</v>
      </c>
      <c r="B1608" t="s">
        <v>8245</v>
      </c>
      <c r="C1608" t="s">
        <v>8246</v>
      </c>
    </row>
    <row r="1609" spans="1:3">
      <c r="A1609" t="s">
        <v>8247</v>
      </c>
      <c r="B1609" t="s">
        <v>8248</v>
      </c>
      <c r="C1609" t="s">
        <v>8249</v>
      </c>
    </row>
    <row r="1610" spans="1:3">
      <c r="A1610" t="s">
        <v>8250</v>
      </c>
      <c r="B1610" t="s">
        <v>8251</v>
      </c>
      <c r="C1610" t="s">
        <v>8252</v>
      </c>
    </row>
    <row r="1611" spans="1:3">
      <c r="A1611" t="s">
        <v>8253</v>
      </c>
      <c r="B1611" t="s">
        <v>8254</v>
      </c>
      <c r="C1611" t="s">
        <v>8255</v>
      </c>
    </row>
    <row r="1612" spans="1:3">
      <c r="A1612" t="s">
        <v>8256</v>
      </c>
      <c r="B1612" t="s">
        <v>8257</v>
      </c>
      <c r="C1612" t="s">
        <v>8258</v>
      </c>
    </row>
    <row r="1613" spans="1:3">
      <c r="A1613" t="s">
        <v>8259</v>
      </c>
      <c r="B1613" t="s">
        <v>8260</v>
      </c>
      <c r="C1613" t="s">
        <v>8261</v>
      </c>
    </row>
    <row r="1614" spans="1:3">
      <c r="A1614" t="s">
        <v>8262</v>
      </c>
      <c r="B1614" t="s">
        <v>8263</v>
      </c>
      <c r="C1614" t="s">
        <v>8264</v>
      </c>
    </row>
    <row r="1615" spans="1:3">
      <c r="A1615" t="s">
        <v>8265</v>
      </c>
      <c r="B1615" t="s">
        <v>8266</v>
      </c>
      <c r="C1615" t="s">
        <v>8267</v>
      </c>
    </row>
    <row r="1616" spans="1:3">
      <c r="A1616" t="s">
        <v>8268</v>
      </c>
      <c r="B1616" t="s">
        <v>8269</v>
      </c>
      <c r="C1616" t="s">
        <v>8270</v>
      </c>
    </row>
    <row r="1617" spans="1:3">
      <c r="A1617" t="s">
        <v>8271</v>
      </c>
      <c r="B1617" t="s">
        <v>8272</v>
      </c>
      <c r="C1617" t="s">
        <v>8273</v>
      </c>
    </row>
    <row r="1618" spans="1:3">
      <c r="A1618" t="s">
        <v>8274</v>
      </c>
      <c r="B1618" t="s">
        <v>8275</v>
      </c>
      <c r="C1618" t="s">
        <v>8276</v>
      </c>
    </row>
    <row r="1619" spans="1:3">
      <c r="A1619" t="s">
        <v>8277</v>
      </c>
      <c r="B1619" t="s">
        <v>8278</v>
      </c>
      <c r="C1619" t="s">
        <v>8279</v>
      </c>
    </row>
    <row r="1620" spans="1:3">
      <c r="A1620" t="s">
        <v>8280</v>
      </c>
      <c r="B1620" t="s">
        <v>8281</v>
      </c>
      <c r="C1620" t="s">
        <v>8282</v>
      </c>
    </row>
    <row r="1621" spans="1:3">
      <c r="A1621" t="s">
        <v>8283</v>
      </c>
      <c r="B1621" t="s">
        <v>8284</v>
      </c>
      <c r="C1621" t="s">
        <v>8285</v>
      </c>
    </row>
    <row r="1622" spans="1:3">
      <c r="A1622" t="s">
        <v>8286</v>
      </c>
      <c r="B1622" t="s">
        <v>8287</v>
      </c>
      <c r="C1622" t="s">
        <v>8288</v>
      </c>
    </row>
    <row r="1623" spans="1:3">
      <c r="A1623" t="s">
        <v>8289</v>
      </c>
      <c r="B1623" t="s">
        <v>8290</v>
      </c>
      <c r="C1623" t="s">
        <v>8291</v>
      </c>
    </row>
    <row r="1624" spans="1:3">
      <c r="A1624" t="s">
        <v>8292</v>
      </c>
      <c r="B1624" t="s">
        <v>8293</v>
      </c>
      <c r="C1624" t="s">
        <v>8294</v>
      </c>
    </row>
    <row r="1625" spans="1:3">
      <c r="A1625" t="s">
        <v>8295</v>
      </c>
      <c r="B1625" t="s">
        <v>8296</v>
      </c>
      <c r="C1625" t="s">
        <v>8297</v>
      </c>
    </row>
    <row r="1626" spans="1:3">
      <c r="A1626" t="s">
        <v>8298</v>
      </c>
      <c r="B1626" t="s">
        <v>8299</v>
      </c>
      <c r="C1626" t="s">
        <v>8300</v>
      </c>
    </row>
    <row r="1627" spans="1:3">
      <c r="A1627" t="s">
        <v>8301</v>
      </c>
      <c r="B1627" t="s">
        <v>8302</v>
      </c>
      <c r="C1627" t="s">
        <v>8303</v>
      </c>
    </row>
    <row r="1628" spans="1:3">
      <c r="A1628" t="s">
        <v>8304</v>
      </c>
      <c r="B1628" t="s">
        <v>8305</v>
      </c>
      <c r="C1628" t="s">
        <v>8306</v>
      </c>
    </row>
    <row r="1629" spans="1:3">
      <c r="A1629" t="s">
        <v>8307</v>
      </c>
      <c r="B1629" t="s">
        <v>8308</v>
      </c>
      <c r="C1629" t="s">
        <v>8309</v>
      </c>
    </row>
    <row r="1630" spans="1:3">
      <c r="A1630" t="s">
        <v>8310</v>
      </c>
      <c r="B1630" t="s">
        <v>8311</v>
      </c>
      <c r="C1630" t="s">
        <v>8312</v>
      </c>
    </row>
    <row r="1631" spans="1:3">
      <c r="A1631" t="s">
        <v>8313</v>
      </c>
      <c r="B1631" t="s">
        <v>8314</v>
      </c>
      <c r="C1631" t="s">
        <v>8315</v>
      </c>
    </row>
    <row r="1632" spans="1:3">
      <c r="A1632" t="s">
        <v>8316</v>
      </c>
      <c r="B1632" t="s">
        <v>8317</v>
      </c>
      <c r="C1632" t="s">
        <v>8318</v>
      </c>
    </row>
    <row r="1633" spans="1:3">
      <c r="A1633" t="s">
        <v>8319</v>
      </c>
      <c r="B1633" t="s">
        <v>8320</v>
      </c>
      <c r="C1633" t="s">
        <v>8321</v>
      </c>
    </row>
    <row r="1634" spans="1:3">
      <c r="A1634" t="s">
        <v>8322</v>
      </c>
      <c r="B1634" t="s">
        <v>8323</v>
      </c>
      <c r="C1634" t="s">
        <v>8324</v>
      </c>
    </row>
    <row r="1635" spans="1:3">
      <c r="A1635" t="s">
        <v>8325</v>
      </c>
      <c r="B1635" t="s">
        <v>8326</v>
      </c>
      <c r="C1635" t="s">
        <v>8327</v>
      </c>
    </row>
    <row r="1636" spans="1:3">
      <c r="A1636" t="s">
        <v>8328</v>
      </c>
      <c r="B1636" t="s">
        <v>8329</v>
      </c>
      <c r="C1636" t="s">
        <v>8330</v>
      </c>
    </row>
    <row r="1637" spans="1:3">
      <c r="A1637" t="s">
        <v>8331</v>
      </c>
      <c r="B1637" t="s">
        <v>8332</v>
      </c>
      <c r="C1637" t="s">
        <v>8333</v>
      </c>
    </row>
    <row r="1638" spans="1:3">
      <c r="A1638" t="s">
        <v>8334</v>
      </c>
      <c r="B1638" t="s">
        <v>8335</v>
      </c>
      <c r="C1638" t="s">
        <v>8336</v>
      </c>
    </row>
    <row r="1639" spans="1:3">
      <c r="A1639" t="s">
        <v>8337</v>
      </c>
      <c r="B1639" t="s">
        <v>8338</v>
      </c>
      <c r="C1639" t="s">
        <v>8339</v>
      </c>
    </row>
    <row r="1640" spans="1:3">
      <c r="A1640" t="s">
        <v>8340</v>
      </c>
      <c r="B1640" t="s">
        <v>8341</v>
      </c>
      <c r="C1640" t="s">
        <v>8342</v>
      </c>
    </row>
    <row r="1641" spans="1:3">
      <c r="A1641" t="s">
        <v>8343</v>
      </c>
      <c r="B1641" t="s">
        <v>8344</v>
      </c>
      <c r="C1641" t="s">
        <v>8345</v>
      </c>
    </row>
    <row r="1642" spans="1:3">
      <c r="A1642" t="s">
        <v>8346</v>
      </c>
      <c r="B1642" t="s">
        <v>8347</v>
      </c>
      <c r="C1642" t="s">
        <v>8348</v>
      </c>
    </row>
    <row r="1643" spans="1:3">
      <c r="A1643" t="s">
        <v>8349</v>
      </c>
      <c r="B1643" t="s">
        <v>8350</v>
      </c>
      <c r="C1643" t="s">
        <v>8351</v>
      </c>
    </row>
    <row r="1644" spans="1:3">
      <c r="A1644" t="s">
        <v>8352</v>
      </c>
      <c r="B1644" t="s">
        <v>8353</v>
      </c>
      <c r="C1644" t="s">
        <v>8354</v>
      </c>
    </row>
    <row r="1645" spans="1:3">
      <c r="A1645" t="s">
        <v>8355</v>
      </c>
      <c r="B1645" t="s">
        <v>8356</v>
      </c>
      <c r="C1645" t="s">
        <v>8357</v>
      </c>
    </row>
    <row r="1646" spans="1:3">
      <c r="A1646" t="s">
        <v>8358</v>
      </c>
      <c r="B1646" t="s">
        <v>8359</v>
      </c>
      <c r="C1646" t="s">
        <v>8360</v>
      </c>
    </row>
    <row r="1647" spans="1:3">
      <c r="A1647" t="s">
        <v>8361</v>
      </c>
      <c r="B1647" t="s">
        <v>8362</v>
      </c>
      <c r="C1647" t="s">
        <v>8363</v>
      </c>
    </row>
    <row r="1648" spans="1:3">
      <c r="A1648" t="s">
        <v>8364</v>
      </c>
      <c r="B1648" t="s">
        <v>8365</v>
      </c>
      <c r="C1648" t="s">
        <v>8366</v>
      </c>
    </row>
    <row r="1649" spans="1:3">
      <c r="A1649" t="s">
        <v>8367</v>
      </c>
      <c r="B1649" t="s">
        <v>8368</v>
      </c>
      <c r="C1649" t="s">
        <v>8369</v>
      </c>
    </row>
    <row r="1650" spans="1:3">
      <c r="A1650" t="s">
        <v>8370</v>
      </c>
      <c r="B1650" t="s">
        <v>8371</v>
      </c>
      <c r="C1650" t="s">
        <v>8372</v>
      </c>
    </row>
    <row r="1651" spans="1:3">
      <c r="A1651" t="s">
        <v>8373</v>
      </c>
      <c r="B1651" t="s">
        <v>8374</v>
      </c>
      <c r="C1651" t="s">
        <v>8375</v>
      </c>
    </row>
    <row r="1652" spans="1:3">
      <c r="A1652" t="s">
        <v>8376</v>
      </c>
      <c r="B1652" t="s">
        <v>8377</v>
      </c>
      <c r="C1652" t="s">
        <v>8378</v>
      </c>
    </row>
    <row r="1653" spans="1:3">
      <c r="A1653" t="s">
        <v>8379</v>
      </c>
      <c r="B1653" t="s">
        <v>8380</v>
      </c>
      <c r="C1653" t="s">
        <v>8381</v>
      </c>
    </row>
    <row r="1654" spans="1:3">
      <c r="A1654" t="s">
        <v>8382</v>
      </c>
      <c r="B1654" t="s">
        <v>8383</v>
      </c>
      <c r="C1654" t="s">
        <v>8384</v>
      </c>
    </row>
    <row r="1655" spans="1:3">
      <c r="A1655" t="s">
        <v>8385</v>
      </c>
      <c r="B1655" t="s">
        <v>8386</v>
      </c>
      <c r="C1655" t="s">
        <v>8387</v>
      </c>
    </row>
    <row r="1656" spans="1:3">
      <c r="A1656" t="s">
        <v>8388</v>
      </c>
      <c r="B1656" t="s">
        <v>8389</v>
      </c>
      <c r="C1656" t="s">
        <v>8390</v>
      </c>
    </row>
    <row r="1657" spans="1:3">
      <c r="A1657" t="s">
        <v>8391</v>
      </c>
      <c r="B1657" t="s">
        <v>8392</v>
      </c>
      <c r="C1657" t="s">
        <v>8393</v>
      </c>
    </row>
    <row r="1658" spans="1:3">
      <c r="A1658" t="s">
        <v>8394</v>
      </c>
      <c r="B1658" t="s">
        <v>8395</v>
      </c>
      <c r="C1658" t="s">
        <v>8396</v>
      </c>
    </row>
    <row r="1659" spans="1:3">
      <c r="A1659" t="s">
        <v>8397</v>
      </c>
      <c r="B1659" t="s">
        <v>8398</v>
      </c>
      <c r="C1659" t="s">
        <v>8399</v>
      </c>
    </row>
    <row r="1660" spans="1:3">
      <c r="A1660" t="s">
        <v>8400</v>
      </c>
      <c r="B1660" t="s">
        <v>8401</v>
      </c>
      <c r="C1660" t="s">
        <v>8402</v>
      </c>
    </row>
    <row r="1661" spans="1:3">
      <c r="A1661" t="s">
        <v>8403</v>
      </c>
      <c r="B1661" t="s">
        <v>8404</v>
      </c>
      <c r="C1661" t="s">
        <v>8405</v>
      </c>
    </row>
    <row r="1662" spans="1:3">
      <c r="A1662" t="s">
        <v>8406</v>
      </c>
      <c r="B1662" t="s">
        <v>8407</v>
      </c>
      <c r="C1662" t="s">
        <v>8408</v>
      </c>
    </row>
    <row r="1663" spans="1:3">
      <c r="A1663" t="s">
        <v>8409</v>
      </c>
      <c r="B1663" t="s">
        <v>8410</v>
      </c>
      <c r="C1663" t="s">
        <v>8411</v>
      </c>
    </row>
    <row r="1664" spans="1:3">
      <c r="A1664" t="s">
        <v>8412</v>
      </c>
      <c r="B1664" t="s">
        <v>8413</v>
      </c>
      <c r="C1664" t="s">
        <v>8414</v>
      </c>
    </row>
    <row r="1665" spans="1:3">
      <c r="A1665" t="s">
        <v>8415</v>
      </c>
      <c r="B1665" t="s">
        <v>8416</v>
      </c>
      <c r="C1665" t="s">
        <v>8417</v>
      </c>
    </row>
    <row r="1666" spans="1:3">
      <c r="A1666" t="s">
        <v>8418</v>
      </c>
      <c r="B1666" t="s">
        <v>8419</v>
      </c>
      <c r="C1666" t="s">
        <v>8420</v>
      </c>
    </row>
    <row r="1667" spans="1:3">
      <c r="A1667" t="s">
        <v>8421</v>
      </c>
      <c r="B1667" t="s">
        <v>8422</v>
      </c>
      <c r="C1667" t="s">
        <v>8423</v>
      </c>
    </row>
    <row r="1668" spans="1:3">
      <c r="A1668" t="s">
        <v>8424</v>
      </c>
      <c r="B1668" t="s">
        <v>8425</v>
      </c>
      <c r="C1668" t="s">
        <v>8426</v>
      </c>
    </row>
    <row r="1669" spans="1:3">
      <c r="A1669" t="s">
        <v>8427</v>
      </c>
      <c r="B1669" t="s">
        <v>8428</v>
      </c>
      <c r="C1669" t="s">
        <v>8429</v>
      </c>
    </row>
    <row r="1670" spans="1:3">
      <c r="A1670" t="s">
        <v>8430</v>
      </c>
      <c r="B1670" t="s">
        <v>8431</v>
      </c>
      <c r="C1670" t="s">
        <v>8432</v>
      </c>
    </row>
    <row r="1671" spans="1:3">
      <c r="A1671" t="s">
        <v>8433</v>
      </c>
      <c r="B1671" t="s">
        <v>8434</v>
      </c>
      <c r="C1671" t="s">
        <v>8435</v>
      </c>
    </row>
    <row r="1672" spans="1:3">
      <c r="A1672" t="s">
        <v>8436</v>
      </c>
      <c r="B1672" t="s">
        <v>8437</v>
      </c>
      <c r="C1672" t="s">
        <v>8438</v>
      </c>
    </row>
    <row r="1673" spans="1:3">
      <c r="A1673" t="s">
        <v>8439</v>
      </c>
      <c r="B1673" t="s">
        <v>8440</v>
      </c>
      <c r="C1673" t="s">
        <v>8441</v>
      </c>
    </row>
    <row r="1674" spans="1:3">
      <c r="A1674" t="s">
        <v>8442</v>
      </c>
      <c r="B1674" t="s">
        <v>8443</v>
      </c>
      <c r="C1674" t="s">
        <v>8444</v>
      </c>
    </row>
    <row r="1675" spans="1:3">
      <c r="A1675" t="s">
        <v>8445</v>
      </c>
      <c r="B1675" t="s">
        <v>8446</v>
      </c>
      <c r="C1675" t="s">
        <v>8447</v>
      </c>
    </row>
    <row r="1676" spans="1:3">
      <c r="A1676" t="s">
        <v>8448</v>
      </c>
      <c r="B1676" t="s">
        <v>8449</v>
      </c>
      <c r="C1676" t="s">
        <v>8450</v>
      </c>
    </row>
    <row r="1677" spans="1:3">
      <c r="A1677" t="s">
        <v>8451</v>
      </c>
      <c r="B1677" t="s">
        <v>8452</v>
      </c>
      <c r="C1677" t="s">
        <v>8453</v>
      </c>
    </row>
    <row r="1678" spans="1:3">
      <c r="A1678" t="s">
        <v>8454</v>
      </c>
      <c r="B1678" t="s">
        <v>8455</v>
      </c>
      <c r="C1678" t="s">
        <v>8456</v>
      </c>
    </row>
    <row r="1679" spans="1:3">
      <c r="A1679" t="s">
        <v>8457</v>
      </c>
      <c r="B1679" t="s">
        <v>8458</v>
      </c>
      <c r="C1679" t="s">
        <v>8459</v>
      </c>
    </row>
    <row r="1680" spans="1:3">
      <c r="A1680" t="s">
        <v>8460</v>
      </c>
      <c r="B1680" t="s">
        <v>8461</v>
      </c>
      <c r="C1680" t="s">
        <v>8462</v>
      </c>
    </row>
    <row r="1681" spans="1:3">
      <c r="A1681" t="s">
        <v>8463</v>
      </c>
      <c r="B1681" t="s">
        <v>8464</v>
      </c>
      <c r="C1681" t="s">
        <v>8465</v>
      </c>
    </row>
    <row r="1682" spans="1:3">
      <c r="A1682" t="s">
        <v>8466</v>
      </c>
      <c r="B1682" t="s">
        <v>8467</v>
      </c>
      <c r="C1682" t="s">
        <v>8468</v>
      </c>
    </row>
    <row r="1683" spans="1:3">
      <c r="A1683" t="s">
        <v>8469</v>
      </c>
      <c r="B1683" t="s">
        <v>428</v>
      </c>
      <c r="C1683" t="s">
        <v>8470</v>
      </c>
    </row>
    <row r="1684" spans="1:3">
      <c r="A1684" t="s">
        <v>8471</v>
      </c>
      <c r="B1684" t="s">
        <v>8472</v>
      </c>
      <c r="C1684" t="s">
        <v>8473</v>
      </c>
    </row>
    <row r="1685" spans="1:3">
      <c r="A1685" t="s">
        <v>8474</v>
      </c>
      <c r="B1685" t="s">
        <v>8475</v>
      </c>
      <c r="C1685" t="s">
        <v>8476</v>
      </c>
    </row>
    <row r="1686" spans="1:3">
      <c r="A1686" t="s">
        <v>8477</v>
      </c>
      <c r="B1686" t="s">
        <v>8478</v>
      </c>
      <c r="C1686" t="s">
        <v>8479</v>
      </c>
    </row>
    <row r="1687" spans="1:3">
      <c r="A1687" t="s">
        <v>8480</v>
      </c>
      <c r="B1687" t="s">
        <v>8481</v>
      </c>
      <c r="C1687" t="s">
        <v>8482</v>
      </c>
    </row>
    <row r="1688" spans="1:3">
      <c r="A1688" t="s">
        <v>8483</v>
      </c>
      <c r="B1688" t="s">
        <v>8484</v>
      </c>
      <c r="C1688" t="s">
        <v>8485</v>
      </c>
    </row>
    <row r="1689" spans="1:3">
      <c r="A1689" t="s">
        <v>8486</v>
      </c>
      <c r="B1689" t="s">
        <v>8487</v>
      </c>
      <c r="C1689" t="s">
        <v>8488</v>
      </c>
    </row>
    <row r="1690" spans="1:3">
      <c r="A1690" t="s">
        <v>8489</v>
      </c>
      <c r="B1690" t="s">
        <v>8490</v>
      </c>
      <c r="C1690" t="s">
        <v>8491</v>
      </c>
    </row>
    <row r="1691" spans="1:3">
      <c r="A1691" t="s">
        <v>8492</v>
      </c>
      <c r="B1691" t="s">
        <v>8493</v>
      </c>
      <c r="C1691" t="s">
        <v>8494</v>
      </c>
    </row>
    <row r="1692" spans="1:3">
      <c r="A1692" t="s">
        <v>8495</v>
      </c>
      <c r="B1692" t="s">
        <v>8496</v>
      </c>
      <c r="C1692" t="s">
        <v>8497</v>
      </c>
    </row>
    <row r="1693" spans="1:3">
      <c r="A1693" t="s">
        <v>8498</v>
      </c>
      <c r="B1693" t="s">
        <v>8499</v>
      </c>
      <c r="C1693" t="s">
        <v>8500</v>
      </c>
    </row>
    <row r="1694" spans="1:3">
      <c r="A1694" t="s">
        <v>8501</v>
      </c>
      <c r="B1694" t="s">
        <v>8502</v>
      </c>
      <c r="C1694" t="s">
        <v>8503</v>
      </c>
    </row>
    <row r="1695" spans="1:3">
      <c r="A1695" t="s">
        <v>8504</v>
      </c>
      <c r="B1695" t="s">
        <v>8505</v>
      </c>
      <c r="C1695" t="s">
        <v>8506</v>
      </c>
    </row>
    <row r="1696" spans="1:3">
      <c r="A1696" t="s">
        <v>8507</v>
      </c>
      <c r="B1696" t="s">
        <v>8508</v>
      </c>
      <c r="C1696" t="s">
        <v>8509</v>
      </c>
    </row>
    <row r="1697" spans="1:3">
      <c r="A1697" t="s">
        <v>8510</v>
      </c>
      <c r="B1697" t="s">
        <v>8511</v>
      </c>
      <c r="C1697" t="s">
        <v>8512</v>
      </c>
    </row>
    <row r="1698" spans="1:3">
      <c r="A1698" t="s">
        <v>8513</v>
      </c>
      <c r="B1698" t="s">
        <v>8514</v>
      </c>
      <c r="C1698" t="s">
        <v>8515</v>
      </c>
    </row>
    <row r="1699" spans="1:3">
      <c r="A1699" t="s">
        <v>8516</v>
      </c>
      <c r="B1699" t="s">
        <v>8517</v>
      </c>
      <c r="C1699" t="s">
        <v>8518</v>
      </c>
    </row>
    <row r="1700" spans="1:3">
      <c r="A1700" t="s">
        <v>8519</v>
      </c>
      <c r="B1700" t="s">
        <v>8520</v>
      </c>
      <c r="C1700" t="s">
        <v>8521</v>
      </c>
    </row>
    <row r="1701" spans="1:3">
      <c r="A1701" t="s">
        <v>8522</v>
      </c>
      <c r="B1701" t="s">
        <v>8523</v>
      </c>
      <c r="C1701" t="s">
        <v>8524</v>
      </c>
    </row>
    <row r="1702" spans="1:3">
      <c r="A1702" t="s">
        <v>8525</v>
      </c>
      <c r="B1702" t="s">
        <v>8526</v>
      </c>
      <c r="C1702" t="s">
        <v>8527</v>
      </c>
    </row>
    <row r="1703" spans="1:3">
      <c r="A1703" t="s">
        <v>8528</v>
      </c>
      <c r="B1703" t="s">
        <v>8529</v>
      </c>
      <c r="C1703" t="s">
        <v>8530</v>
      </c>
    </row>
    <row r="1704" spans="1:3">
      <c r="A1704" t="s">
        <v>8531</v>
      </c>
      <c r="B1704" t="s">
        <v>8532</v>
      </c>
      <c r="C1704" t="s">
        <v>8533</v>
      </c>
    </row>
    <row r="1705" spans="1:3">
      <c r="A1705" t="s">
        <v>8534</v>
      </c>
      <c r="B1705" t="s">
        <v>8535</v>
      </c>
      <c r="C1705" t="s">
        <v>8536</v>
      </c>
    </row>
    <row r="1706" spans="1:3">
      <c r="A1706" t="s">
        <v>8537</v>
      </c>
      <c r="B1706" t="s">
        <v>8538</v>
      </c>
      <c r="C1706" t="s">
        <v>8539</v>
      </c>
    </row>
    <row r="1707" spans="1:3">
      <c r="A1707" t="s">
        <v>8540</v>
      </c>
      <c r="B1707" t="s">
        <v>8541</v>
      </c>
      <c r="C1707" t="s">
        <v>8542</v>
      </c>
    </row>
    <row r="1708" spans="1:3">
      <c r="A1708" t="s">
        <v>8543</v>
      </c>
      <c r="B1708" t="s">
        <v>8544</v>
      </c>
      <c r="C1708" t="s">
        <v>8545</v>
      </c>
    </row>
    <row r="1709" spans="1:3">
      <c r="A1709" t="s">
        <v>8546</v>
      </c>
      <c r="B1709" t="s">
        <v>8547</v>
      </c>
      <c r="C1709" t="s">
        <v>8548</v>
      </c>
    </row>
    <row r="1710" spans="1:3">
      <c r="A1710" t="s">
        <v>8549</v>
      </c>
      <c r="B1710" t="s">
        <v>8550</v>
      </c>
      <c r="C1710" t="s">
        <v>8551</v>
      </c>
    </row>
    <row r="1711" spans="1:3">
      <c r="A1711" t="s">
        <v>8552</v>
      </c>
      <c r="B1711" t="s">
        <v>8553</v>
      </c>
      <c r="C1711" t="s">
        <v>8554</v>
      </c>
    </row>
    <row r="1712" spans="1:3">
      <c r="A1712" t="s">
        <v>8555</v>
      </c>
      <c r="B1712" t="s">
        <v>8556</v>
      </c>
      <c r="C1712" t="s">
        <v>8557</v>
      </c>
    </row>
    <row r="1713" spans="1:3">
      <c r="A1713" t="s">
        <v>8558</v>
      </c>
      <c r="B1713" t="s">
        <v>8559</v>
      </c>
      <c r="C1713" t="s">
        <v>8560</v>
      </c>
    </row>
    <row r="1714" spans="1:3">
      <c r="A1714" t="s">
        <v>8561</v>
      </c>
      <c r="B1714" t="s">
        <v>8562</v>
      </c>
      <c r="C1714" t="s">
        <v>8563</v>
      </c>
    </row>
    <row r="1715" spans="1:3">
      <c r="A1715" t="s">
        <v>8564</v>
      </c>
      <c r="B1715" t="s">
        <v>8565</v>
      </c>
      <c r="C1715" t="s">
        <v>8566</v>
      </c>
    </row>
    <row r="1716" spans="1:3">
      <c r="A1716" t="s">
        <v>8567</v>
      </c>
      <c r="B1716" t="s">
        <v>8568</v>
      </c>
      <c r="C1716" t="s">
        <v>8569</v>
      </c>
    </row>
    <row r="1717" spans="1:3">
      <c r="A1717" t="s">
        <v>8570</v>
      </c>
      <c r="B1717" t="s">
        <v>8571</v>
      </c>
      <c r="C1717" t="s">
        <v>8572</v>
      </c>
    </row>
    <row r="1718" spans="1:3">
      <c r="A1718" t="s">
        <v>8573</v>
      </c>
      <c r="B1718" t="s">
        <v>8574</v>
      </c>
      <c r="C1718" t="s">
        <v>8575</v>
      </c>
    </row>
    <row r="1719" spans="1:3">
      <c r="A1719" t="s">
        <v>8576</v>
      </c>
      <c r="B1719" t="s">
        <v>8577</v>
      </c>
      <c r="C1719" t="s">
        <v>8578</v>
      </c>
    </row>
    <row r="1720" spans="1:3">
      <c r="A1720" t="s">
        <v>8579</v>
      </c>
      <c r="B1720" t="s">
        <v>8580</v>
      </c>
      <c r="C1720" t="s">
        <v>8581</v>
      </c>
    </row>
    <row r="1721" spans="1:3">
      <c r="A1721" t="s">
        <v>8582</v>
      </c>
      <c r="B1721" t="s">
        <v>8583</v>
      </c>
      <c r="C1721" t="s">
        <v>8584</v>
      </c>
    </row>
    <row r="1722" spans="1:3">
      <c r="A1722" t="s">
        <v>8585</v>
      </c>
      <c r="B1722" t="s">
        <v>8586</v>
      </c>
      <c r="C1722" t="s">
        <v>8587</v>
      </c>
    </row>
    <row r="1723" spans="1:3">
      <c r="A1723" t="s">
        <v>8588</v>
      </c>
      <c r="B1723" t="s">
        <v>8589</v>
      </c>
      <c r="C1723" t="s">
        <v>8590</v>
      </c>
    </row>
    <row r="1724" spans="1:3">
      <c r="A1724" t="s">
        <v>8591</v>
      </c>
      <c r="B1724" t="s">
        <v>8592</v>
      </c>
      <c r="C1724" t="s">
        <v>8593</v>
      </c>
    </row>
    <row r="1725" spans="1:3">
      <c r="A1725" t="s">
        <v>8594</v>
      </c>
      <c r="B1725" t="s">
        <v>8595</v>
      </c>
      <c r="C1725" t="s">
        <v>8596</v>
      </c>
    </row>
    <row r="1726" spans="1:3">
      <c r="A1726" t="s">
        <v>8597</v>
      </c>
      <c r="B1726" t="s">
        <v>8598</v>
      </c>
      <c r="C1726" t="s">
        <v>8599</v>
      </c>
    </row>
    <row r="1727" spans="1:3">
      <c r="A1727" t="s">
        <v>8600</v>
      </c>
      <c r="B1727" t="s">
        <v>8601</v>
      </c>
      <c r="C1727" t="s">
        <v>8602</v>
      </c>
    </row>
    <row r="1728" spans="1:3">
      <c r="A1728" t="s">
        <v>8603</v>
      </c>
      <c r="B1728" t="s">
        <v>8604</v>
      </c>
      <c r="C1728" t="s">
        <v>8605</v>
      </c>
    </row>
    <row r="1729" spans="1:3">
      <c r="A1729" t="s">
        <v>8606</v>
      </c>
      <c r="B1729" t="s">
        <v>8607</v>
      </c>
      <c r="C1729" t="s">
        <v>8608</v>
      </c>
    </row>
    <row r="1730" spans="1:3">
      <c r="A1730" t="s">
        <v>8609</v>
      </c>
      <c r="B1730" t="s">
        <v>8610</v>
      </c>
      <c r="C1730" t="s">
        <v>8611</v>
      </c>
    </row>
    <row r="1731" spans="1:3">
      <c r="A1731" t="s">
        <v>8612</v>
      </c>
      <c r="B1731" t="s">
        <v>8613</v>
      </c>
      <c r="C1731" t="s">
        <v>8614</v>
      </c>
    </row>
    <row r="1732" spans="1:3">
      <c r="A1732" t="s">
        <v>8615</v>
      </c>
      <c r="B1732" t="s">
        <v>8616</v>
      </c>
      <c r="C1732" t="s">
        <v>8617</v>
      </c>
    </row>
    <row r="1733" spans="1:3">
      <c r="A1733" t="s">
        <v>8618</v>
      </c>
      <c r="B1733" t="s">
        <v>8619</v>
      </c>
      <c r="C1733" t="s">
        <v>8620</v>
      </c>
    </row>
    <row r="1734" spans="1:3">
      <c r="A1734" t="s">
        <v>8621</v>
      </c>
      <c r="B1734" t="s">
        <v>8622</v>
      </c>
      <c r="C1734" t="s">
        <v>8623</v>
      </c>
    </row>
    <row r="1735" spans="1:3">
      <c r="A1735" t="s">
        <v>8624</v>
      </c>
      <c r="B1735" t="s">
        <v>8625</v>
      </c>
      <c r="C1735" t="s">
        <v>8626</v>
      </c>
    </row>
    <row r="1736" spans="1:3">
      <c r="A1736" t="s">
        <v>8627</v>
      </c>
      <c r="B1736" t="s">
        <v>8628</v>
      </c>
      <c r="C1736" t="s">
        <v>8629</v>
      </c>
    </row>
    <row r="1737" spans="1:3">
      <c r="A1737" t="s">
        <v>8630</v>
      </c>
      <c r="B1737" t="s">
        <v>8631</v>
      </c>
      <c r="C1737" t="s">
        <v>8632</v>
      </c>
    </row>
    <row r="1738" spans="1:3">
      <c r="A1738" t="s">
        <v>8633</v>
      </c>
      <c r="B1738" t="s">
        <v>8634</v>
      </c>
      <c r="C1738" t="s">
        <v>8635</v>
      </c>
    </row>
    <row r="1739" spans="1:3">
      <c r="A1739" t="s">
        <v>8636</v>
      </c>
      <c r="B1739" t="s">
        <v>8637</v>
      </c>
      <c r="C1739" t="s">
        <v>8638</v>
      </c>
    </row>
    <row r="1740" spans="1:3">
      <c r="A1740" t="s">
        <v>8639</v>
      </c>
      <c r="B1740" t="s">
        <v>8640</v>
      </c>
      <c r="C1740" t="s">
        <v>8641</v>
      </c>
    </row>
    <row r="1741" spans="1:3">
      <c r="A1741" t="s">
        <v>8642</v>
      </c>
      <c r="B1741" t="s">
        <v>8643</v>
      </c>
      <c r="C1741" t="s">
        <v>8644</v>
      </c>
    </row>
    <row r="1742" spans="1:3">
      <c r="A1742" t="s">
        <v>8645</v>
      </c>
      <c r="B1742" t="s">
        <v>8646</v>
      </c>
      <c r="C1742" t="s">
        <v>8647</v>
      </c>
    </row>
    <row r="1743" spans="1:3">
      <c r="A1743" t="s">
        <v>8648</v>
      </c>
      <c r="B1743" t="s">
        <v>8649</v>
      </c>
      <c r="C1743" t="s">
        <v>8650</v>
      </c>
    </row>
    <row r="1744" spans="1:3">
      <c r="A1744" t="s">
        <v>8651</v>
      </c>
      <c r="B1744" t="s">
        <v>8652</v>
      </c>
      <c r="C1744" t="s">
        <v>8653</v>
      </c>
    </row>
    <row r="1745" spans="1:3">
      <c r="A1745" t="s">
        <v>8654</v>
      </c>
      <c r="B1745" t="s">
        <v>8655</v>
      </c>
      <c r="C1745" t="s">
        <v>8656</v>
      </c>
    </row>
    <row r="1746" spans="1:3">
      <c r="A1746" t="s">
        <v>8657</v>
      </c>
      <c r="B1746" t="s">
        <v>8658</v>
      </c>
      <c r="C1746" t="s">
        <v>8659</v>
      </c>
    </row>
    <row r="1747" spans="1:3">
      <c r="A1747" t="s">
        <v>8660</v>
      </c>
      <c r="B1747" t="s">
        <v>8661</v>
      </c>
      <c r="C1747" t="s">
        <v>8662</v>
      </c>
    </row>
    <row r="1748" spans="1:3">
      <c r="A1748" t="s">
        <v>8663</v>
      </c>
      <c r="B1748" t="s">
        <v>8664</v>
      </c>
      <c r="C1748" t="s">
        <v>8665</v>
      </c>
    </row>
    <row r="1749" spans="1:3">
      <c r="A1749" t="s">
        <v>8666</v>
      </c>
      <c r="B1749" t="s">
        <v>8667</v>
      </c>
      <c r="C1749" t="s">
        <v>8668</v>
      </c>
    </row>
    <row r="1750" spans="1:3">
      <c r="A1750" t="s">
        <v>8669</v>
      </c>
      <c r="B1750" t="s">
        <v>8670</v>
      </c>
      <c r="C1750" t="s">
        <v>8671</v>
      </c>
    </row>
    <row r="1751" spans="1:3">
      <c r="A1751" t="s">
        <v>8672</v>
      </c>
      <c r="B1751" t="s">
        <v>8673</v>
      </c>
      <c r="C1751" t="s">
        <v>8674</v>
      </c>
    </row>
    <row r="1752" spans="1:3">
      <c r="A1752" t="s">
        <v>8675</v>
      </c>
      <c r="B1752" t="s">
        <v>8676</v>
      </c>
      <c r="C1752" t="s">
        <v>8677</v>
      </c>
    </row>
    <row r="1753" spans="1:3">
      <c r="A1753" t="s">
        <v>8678</v>
      </c>
      <c r="B1753" t="s">
        <v>8679</v>
      </c>
      <c r="C1753" t="s">
        <v>8680</v>
      </c>
    </row>
    <row r="1754" spans="1:3">
      <c r="A1754" t="s">
        <v>8681</v>
      </c>
      <c r="B1754" t="s">
        <v>8682</v>
      </c>
      <c r="C1754" t="s">
        <v>8683</v>
      </c>
    </row>
    <row r="1755" spans="1:3">
      <c r="A1755" t="s">
        <v>8684</v>
      </c>
      <c r="B1755" t="s">
        <v>8685</v>
      </c>
      <c r="C1755" t="s">
        <v>8686</v>
      </c>
    </row>
    <row r="1756" spans="1:3">
      <c r="A1756" t="s">
        <v>8687</v>
      </c>
      <c r="B1756" t="s">
        <v>8688</v>
      </c>
      <c r="C1756" t="s">
        <v>8689</v>
      </c>
    </row>
    <row r="1757" spans="1:3">
      <c r="A1757" t="s">
        <v>8690</v>
      </c>
      <c r="B1757" t="s">
        <v>8691</v>
      </c>
      <c r="C1757" t="s">
        <v>8692</v>
      </c>
    </row>
    <row r="1758" spans="1:3">
      <c r="A1758" t="s">
        <v>8693</v>
      </c>
      <c r="B1758" t="s">
        <v>8694</v>
      </c>
      <c r="C1758" t="s">
        <v>8695</v>
      </c>
    </row>
    <row r="1759" spans="1:3">
      <c r="A1759" t="s">
        <v>8696</v>
      </c>
      <c r="B1759" t="s">
        <v>8697</v>
      </c>
      <c r="C1759" t="s">
        <v>8698</v>
      </c>
    </row>
    <row r="1760" spans="1:3">
      <c r="A1760" t="s">
        <v>8699</v>
      </c>
      <c r="B1760" t="s">
        <v>8700</v>
      </c>
      <c r="C1760" t="s">
        <v>8701</v>
      </c>
    </row>
    <row r="1761" spans="1:3">
      <c r="A1761" t="s">
        <v>8702</v>
      </c>
      <c r="B1761" t="s">
        <v>8703</v>
      </c>
      <c r="C1761" t="s">
        <v>8704</v>
      </c>
    </row>
    <row r="1762" spans="1:3">
      <c r="A1762" t="s">
        <v>8705</v>
      </c>
      <c r="B1762" t="s">
        <v>8706</v>
      </c>
      <c r="C1762" t="s">
        <v>8707</v>
      </c>
    </row>
    <row r="1763" spans="1:3">
      <c r="A1763" t="s">
        <v>8708</v>
      </c>
      <c r="B1763" t="s">
        <v>8709</v>
      </c>
      <c r="C1763" t="s">
        <v>8710</v>
      </c>
    </row>
    <row r="1764" spans="1:3">
      <c r="A1764" t="s">
        <v>8711</v>
      </c>
      <c r="B1764" t="s">
        <v>8712</v>
      </c>
      <c r="C1764" t="s">
        <v>8713</v>
      </c>
    </row>
    <row r="1765" spans="1:3">
      <c r="A1765" t="s">
        <v>8714</v>
      </c>
      <c r="B1765" t="s">
        <v>8715</v>
      </c>
      <c r="C1765" t="s">
        <v>8716</v>
      </c>
    </row>
    <row r="1766" spans="1:3">
      <c r="A1766" t="s">
        <v>8717</v>
      </c>
      <c r="B1766" t="s">
        <v>8718</v>
      </c>
      <c r="C1766" t="s">
        <v>8719</v>
      </c>
    </row>
    <row r="1767" spans="1:3">
      <c r="A1767" t="s">
        <v>8720</v>
      </c>
      <c r="B1767" t="s">
        <v>8721</v>
      </c>
      <c r="C1767" t="s">
        <v>8722</v>
      </c>
    </row>
    <row r="1768" spans="1:3">
      <c r="A1768" t="s">
        <v>8723</v>
      </c>
      <c r="B1768" t="s">
        <v>8724</v>
      </c>
      <c r="C1768" t="s">
        <v>8725</v>
      </c>
    </row>
    <row r="1769" spans="1:3">
      <c r="A1769" t="s">
        <v>8726</v>
      </c>
      <c r="B1769" t="s">
        <v>8727</v>
      </c>
      <c r="C1769" t="s">
        <v>8728</v>
      </c>
    </row>
    <row r="1770" spans="1:3">
      <c r="A1770" t="s">
        <v>8729</v>
      </c>
      <c r="B1770" t="s">
        <v>8730</v>
      </c>
      <c r="C1770" t="s">
        <v>8731</v>
      </c>
    </row>
    <row r="1771" spans="1:3">
      <c r="A1771" t="s">
        <v>8732</v>
      </c>
      <c r="B1771" t="s">
        <v>8733</v>
      </c>
      <c r="C1771" t="s">
        <v>8734</v>
      </c>
    </row>
    <row r="1772" spans="1:3">
      <c r="A1772" t="s">
        <v>8735</v>
      </c>
      <c r="B1772" t="s">
        <v>8736</v>
      </c>
      <c r="C1772" t="s">
        <v>8737</v>
      </c>
    </row>
    <row r="1773" spans="1:3">
      <c r="A1773" t="s">
        <v>8738</v>
      </c>
      <c r="B1773" t="s">
        <v>8739</v>
      </c>
      <c r="C1773" t="s">
        <v>8740</v>
      </c>
    </row>
    <row r="1774" spans="1:3">
      <c r="A1774" t="s">
        <v>8741</v>
      </c>
      <c r="B1774" t="s">
        <v>8742</v>
      </c>
      <c r="C1774" t="s">
        <v>8743</v>
      </c>
    </row>
    <row r="1775" spans="1:3">
      <c r="A1775" t="s">
        <v>8744</v>
      </c>
      <c r="B1775" t="s">
        <v>8745</v>
      </c>
      <c r="C1775" t="s">
        <v>8746</v>
      </c>
    </row>
    <row r="1776" spans="1:3">
      <c r="A1776" t="s">
        <v>8747</v>
      </c>
      <c r="B1776" t="s">
        <v>8748</v>
      </c>
      <c r="C1776" t="s">
        <v>8749</v>
      </c>
    </row>
    <row r="1777" spans="1:3">
      <c r="A1777" t="s">
        <v>8750</v>
      </c>
      <c r="B1777" t="s">
        <v>8751</v>
      </c>
      <c r="C1777" t="s">
        <v>8752</v>
      </c>
    </row>
    <row r="1778" spans="1:3">
      <c r="A1778" t="s">
        <v>8753</v>
      </c>
      <c r="B1778" t="s">
        <v>8754</v>
      </c>
      <c r="C1778" t="s">
        <v>8755</v>
      </c>
    </row>
    <row r="1779" spans="1:3">
      <c r="A1779" t="s">
        <v>8756</v>
      </c>
      <c r="B1779" t="s">
        <v>8757</v>
      </c>
      <c r="C1779" t="s">
        <v>8758</v>
      </c>
    </row>
    <row r="1780" spans="1:3">
      <c r="A1780" t="s">
        <v>8759</v>
      </c>
      <c r="B1780" t="s">
        <v>8760</v>
      </c>
      <c r="C1780" t="s">
        <v>8761</v>
      </c>
    </row>
    <row r="1781" spans="1:3">
      <c r="A1781" t="s">
        <v>8762</v>
      </c>
      <c r="B1781" t="s">
        <v>8763</v>
      </c>
      <c r="C1781" t="s">
        <v>8764</v>
      </c>
    </row>
    <row r="1782" spans="1:3">
      <c r="A1782" t="s">
        <v>8765</v>
      </c>
      <c r="B1782" t="s">
        <v>8766</v>
      </c>
      <c r="C1782" t="s">
        <v>8767</v>
      </c>
    </row>
    <row r="1783" spans="1:3">
      <c r="A1783" t="s">
        <v>8768</v>
      </c>
      <c r="B1783" t="s">
        <v>8769</v>
      </c>
      <c r="C1783" t="s">
        <v>8770</v>
      </c>
    </row>
    <row r="1784" spans="1:3">
      <c r="A1784" t="s">
        <v>8771</v>
      </c>
      <c r="B1784" t="s">
        <v>8772</v>
      </c>
      <c r="C1784" t="s">
        <v>8773</v>
      </c>
    </row>
    <row r="1785" spans="1:3">
      <c r="A1785" t="s">
        <v>8774</v>
      </c>
      <c r="B1785" t="s">
        <v>8775</v>
      </c>
      <c r="C1785" t="s">
        <v>8776</v>
      </c>
    </row>
    <row r="1786" spans="1:3">
      <c r="A1786" t="s">
        <v>8777</v>
      </c>
      <c r="B1786" t="s">
        <v>8778</v>
      </c>
      <c r="C1786" t="s">
        <v>8779</v>
      </c>
    </row>
    <row r="1787" spans="1:3">
      <c r="A1787" t="s">
        <v>8780</v>
      </c>
      <c r="B1787" t="s">
        <v>8781</v>
      </c>
      <c r="C1787" t="s">
        <v>8782</v>
      </c>
    </row>
    <row r="1788" spans="1:3">
      <c r="A1788" t="s">
        <v>8783</v>
      </c>
      <c r="B1788" t="s">
        <v>8784</v>
      </c>
      <c r="C1788" t="s">
        <v>8785</v>
      </c>
    </row>
    <row r="1789" spans="1:3">
      <c r="A1789" t="s">
        <v>8786</v>
      </c>
      <c r="B1789" t="s">
        <v>8787</v>
      </c>
      <c r="C1789" t="s">
        <v>8788</v>
      </c>
    </row>
    <row r="1790" spans="1:3">
      <c r="A1790" t="s">
        <v>8789</v>
      </c>
      <c r="B1790" t="s">
        <v>8790</v>
      </c>
      <c r="C1790" t="s">
        <v>8791</v>
      </c>
    </row>
    <row r="1791" spans="1:3">
      <c r="A1791" t="s">
        <v>8792</v>
      </c>
      <c r="B1791" t="s">
        <v>8793</v>
      </c>
      <c r="C1791" t="s">
        <v>8794</v>
      </c>
    </row>
    <row r="1792" spans="1:3">
      <c r="A1792" t="s">
        <v>8795</v>
      </c>
      <c r="B1792" t="s">
        <v>8796</v>
      </c>
      <c r="C1792" t="s">
        <v>8797</v>
      </c>
    </row>
    <row r="1793" spans="1:3">
      <c r="A1793" t="s">
        <v>8798</v>
      </c>
      <c r="B1793" t="s">
        <v>8799</v>
      </c>
      <c r="C1793" t="s">
        <v>8800</v>
      </c>
    </row>
    <row r="1794" spans="1:3">
      <c r="A1794" t="s">
        <v>8801</v>
      </c>
      <c r="B1794" t="s">
        <v>8802</v>
      </c>
      <c r="C1794" t="s">
        <v>8803</v>
      </c>
    </row>
    <row r="1795" spans="1:3">
      <c r="A1795" t="s">
        <v>8804</v>
      </c>
      <c r="B1795" t="s">
        <v>8805</v>
      </c>
      <c r="C1795" t="s">
        <v>8806</v>
      </c>
    </row>
    <row r="1796" spans="1:3">
      <c r="A1796" t="s">
        <v>8807</v>
      </c>
      <c r="B1796" t="s">
        <v>8808</v>
      </c>
      <c r="C1796" t="s">
        <v>8809</v>
      </c>
    </row>
    <row r="1797" spans="1:3">
      <c r="A1797" t="s">
        <v>8810</v>
      </c>
      <c r="B1797" t="s">
        <v>8811</v>
      </c>
      <c r="C1797" t="s">
        <v>8812</v>
      </c>
    </row>
    <row r="1798" spans="1:3">
      <c r="A1798" t="s">
        <v>8813</v>
      </c>
      <c r="B1798" t="s">
        <v>8814</v>
      </c>
      <c r="C1798" t="s">
        <v>8815</v>
      </c>
    </row>
    <row r="1799" spans="1:3">
      <c r="A1799" t="s">
        <v>8816</v>
      </c>
      <c r="B1799" t="s">
        <v>8817</v>
      </c>
      <c r="C1799" t="s">
        <v>8818</v>
      </c>
    </row>
    <row r="1800" spans="1:3">
      <c r="A1800" t="s">
        <v>8819</v>
      </c>
      <c r="B1800" t="s">
        <v>8820</v>
      </c>
      <c r="C1800" t="s">
        <v>8821</v>
      </c>
    </row>
    <row r="1801" spans="1:3">
      <c r="A1801" t="s">
        <v>8822</v>
      </c>
      <c r="B1801" t="s">
        <v>8823</v>
      </c>
      <c r="C1801" t="s">
        <v>8824</v>
      </c>
    </row>
    <row r="1802" spans="1:3">
      <c r="A1802" t="s">
        <v>8825</v>
      </c>
      <c r="B1802" t="s">
        <v>8826</v>
      </c>
      <c r="C1802" t="s">
        <v>8827</v>
      </c>
    </row>
    <row r="1803" spans="1:3">
      <c r="A1803" t="s">
        <v>8828</v>
      </c>
      <c r="B1803" t="s">
        <v>8829</v>
      </c>
      <c r="C1803" t="s">
        <v>8830</v>
      </c>
    </row>
    <row r="1804" spans="1:3">
      <c r="A1804" t="s">
        <v>8831</v>
      </c>
      <c r="B1804" t="s">
        <v>8832</v>
      </c>
      <c r="C1804" t="s">
        <v>8833</v>
      </c>
    </row>
    <row r="1805" spans="1:3">
      <c r="A1805" t="s">
        <v>8834</v>
      </c>
      <c r="B1805" t="s">
        <v>8835</v>
      </c>
      <c r="C1805" t="s">
        <v>8836</v>
      </c>
    </row>
    <row r="1806" spans="1:3">
      <c r="A1806" t="s">
        <v>8837</v>
      </c>
      <c r="B1806" t="s">
        <v>8838</v>
      </c>
      <c r="C1806" t="s">
        <v>8839</v>
      </c>
    </row>
    <row r="1807" spans="1:3">
      <c r="A1807" t="s">
        <v>8840</v>
      </c>
      <c r="B1807" t="s">
        <v>8841</v>
      </c>
      <c r="C1807" t="s">
        <v>8842</v>
      </c>
    </row>
    <row r="1808" spans="1:3">
      <c r="A1808" t="s">
        <v>8843</v>
      </c>
      <c r="B1808" t="s">
        <v>8844</v>
      </c>
      <c r="C1808" t="s">
        <v>8845</v>
      </c>
    </row>
    <row r="1809" spans="1:3">
      <c r="A1809" t="s">
        <v>8846</v>
      </c>
      <c r="B1809" t="s">
        <v>8847</v>
      </c>
      <c r="C1809" t="s">
        <v>8848</v>
      </c>
    </row>
    <row r="1810" spans="1:3">
      <c r="A1810" t="s">
        <v>8849</v>
      </c>
      <c r="B1810" t="s">
        <v>8850</v>
      </c>
      <c r="C1810" t="s">
        <v>8851</v>
      </c>
    </row>
    <row r="1811" spans="1:3">
      <c r="A1811" t="s">
        <v>8852</v>
      </c>
      <c r="B1811" t="s">
        <v>8853</v>
      </c>
      <c r="C1811" t="s">
        <v>8854</v>
      </c>
    </row>
    <row r="1812" spans="1:3">
      <c r="A1812" t="s">
        <v>8855</v>
      </c>
      <c r="B1812" t="s">
        <v>8856</v>
      </c>
      <c r="C1812" t="s">
        <v>8857</v>
      </c>
    </row>
    <row r="1813" spans="1:3">
      <c r="A1813" t="s">
        <v>8858</v>
      </c>
      <c r="B1813" t="s">
        <v>8859</v>
      </c>
      <c r="C1813" t="s">
        <v>8860</v>
      </c>
    </row>
    <row r="1814" spans="1:3">
      <c r="A1814" t="s">
        <v>8861</v>
      </c>
      <c r="B1814" t="s">
        <v>8862</v>
      </c>
      <c r="C1814" t="s">
        <v>8863</v>
      </c>
    </row>
    <row r="1815" spans="1:3">
      <c r="A1815" t="s">
        <v>8864</v>
      </c>
      <c r="B1815" t="s">
        <v>8865</v>
      </c>
      <c r="C1815" t="s">
        <v>8866</v>
      </c>
    </row>
    <row r="1816" spans="1:3">
      <c r="A1816" t="s">
        <v>8867</v>
      </c>
      <c r="B1816" t="s">
        <v>8868</v>
      </c>
      <c r="C1816" t="s">
        <v>8869</v>
      </c>
    </row>
    <row r="1817" spans="1:3">
      <c r="A1817" t="s">
        <v>8870</v>
      </c>
      <c r="B1817" t="s">
        <v>8871</v>
      </c>
      <c r="C1817" t="s">
        <v>8872</v>
      </c>
    </row>
    <row r="1818" spans="1:3">
      <c r="A1818" t="s">
        <v>8873</v>
      </c>
      <c r="B1818" t="s">
        <v>8874</v>
      </c>
      <c r="C1818" t="s">
        <v>8875</v>
      </c>
    </row>
    <row r="1819" spans="1:3">
      <c r="A1819" t="s">
        <v>8876</v>
      </c>
      <c r="B1819" t="s">
        <v>8877</v>
      </c>
      <c r="C1819" t="s">
        <v>8878</v>
      </c>
    </row>
    <row r="1820" spans="1:3">
      <c r="A1820" t="s">
        <v>8879</v>
      </c>
      <c r="B1820" t="s">
        <v>8880</v>
      </c>
      <c r="C1820" t="s">
        <v>8881</v>
      </c>
    </row>
    <row r="1821" spans="1:3">
      <c r="A1821" t="s">
        <v>8882</v>
      </c>
      <c r="B1821" t="s">
        <v>8883</v>
      </c>
      <c r="C1821" t="s">
        <v>8884</v>
      </c>
    </row>
    <row r="1822" spans="1:3">
      <c r="A1822" t="s">
        <v>8885</v>
      </c>
      <c r="B1822" t="s">
        <v>8886</v>
      </c>
      <c r="C1822" t="s">
        <v>8887</v>
      </c>
    </row>
    <row r="1823" spans="1:3">
      <c r="A1823" t="s">
        <v>8888</v>
      </c>
      <c r="B1823" t="s">
        <v>8889</v>
      </c>
      <c r="C1823" t="s">
        <v>8890</v>
      </c>
    </row>
    <row r="1824" spans="1:3">
      <c r="A1824" t="s">
        <v>8891</v>
      </c>
      <c r="B1824" t="s">
        <v>8892</v>
      </c>
      <c r="C1824" t="s">
        <v>8893</v>
      </c>
    </row>
    <row r="1825" spans="1:3">
      <c r="A1825" t="s">
        <v>8894</v>
      </c>
      <c r="B1825" t="s">
        <v>8895</v>
      </c>
      <c r="C1825" t="s">
        <v>8896</v>
      </c>
    </row>
    <row r="1826" spans="1:3">
      <c r="A1826" t="s">
        <v>8897</v>
      </c>
      <c r="B1826" t="s">
        <v>8898</v>
      </c>
      <c r="C1826" t="s">
        <v>8899</v>
      </c>
    </row>
    <row r="1827" spans="1:3">
      <c r="A1827" t="s">
        <v>8900</v>
      </c>
      <c r="B1827" t="s">
        <v>8901</v>
      </c>
      <c r="C1827" t="s">
        <v>8902</v>
      </c>
    </row>
    <row r="1828" spans="1:3">
      <c r="A1828" t="s">
        <v>8903</v>
      </c>
      <c r="B1828" t="s">
        <v>8904</v>
      </c>
      <c r="C1828" t="s">
        <v>8905</v>
      </c>
    </row>
    <row r="1829" spans="1:3">
      <c r="A1829" t="s">
        <v>8906</v>
      </c>
      <c r="B1829" t="s">
        <v>8907</v>
      </c>
      <c r="C1829" t="s">
        <v>8908</v>
      </c>
    </row>
    <row r="1830" spans="1:3">
      <c r="A1830" t="s">
        <v>8909</v>
      </c>
      <c r="B1830" t="s">
        <v>8910</v>
      </c>
      <c r="C1830" t="s">
        <v>8911</v>
      </c>
    </row>
    <row r="1831" spans="1:3">
      <c r="A1831" t="s">
        <v>8912</v>
      </c>
      <c r="B1831" t="s">
        <v>8913</v>
      </c>
      <c r="C1831" t="s">
        <v>8914</v>
      </c>
    </row>
    <row r="1832" spans="1:3">
      <c r="A1832" t="s">
        <v>8915</v>
      </c>
      <c r="B1832" t="s">
        <v>8916</v>
      </c>
      <c r="C1832" t="s">
        <v>8917</v>
      </c>
    </row>
    <row r="1833" spans="1:3">
      <c r="A1833" t="s">
        <v>8918</v>
      </c>
      <c r="B1833" t="s">
        <v>8919</v>
      </c>
      <c r="C1833" t="s">
        <v>8920</v>
      </c>
    </row>
    <row r="1834" spans="1:3">
      <c r="A1834" t="s">
        <v>8921</v>
      </c>
      <c r="B1834" t="s">
        <v>8922</v>
      </c>
      <c r="C1834" t="s">
        <v>8923</v>
      </c>
    </row>
    <row r="1835" spans="1:3">
      <c r="A1835" t="s">
        <v>8924</v>
      </c>
      <c r="B1835" t="s">
        <v>8925</v>
      </c>
      <c r="C1835" t="s">
        <v>8926</v>
      </c>
    </row>
    <row r="1836" spans="1:3">
      <c r="A1836" t="s">
        <v>8927</v>
      </c>
      <c r="B1836" t="s">
        <v>8928</v>
      </c>
      <c r="C1836" t="s">
        <v>8929</v>
      </c>
    </row>
    <row r="1837" spans="1:3">
      <c r="A1837" t="s">
        <v>8930</v>
      </c>
      <c r="B1837" t="s">
        <v>8931</v>
      </c>
      <c r="C1837" t="s">
        <v>8932</v>
      </c>
    </row>
    <row r="1838" spans="1:3">
      <c r="A1838" t="s">
        <v>8933</v>
      </c>
      <c r="B1838" t="s">
        <v>8934</v>
      </c>
      <c r="C1838" t="s">
        <v>8935</v>
      </c>
    </row>
    <row r="1839" spans="1:3">
      <c r="A1839" t="s">
        <v>8936</v>
      </c>
      <c r="B1839" t="s">
        <v>8937</v>
      </c>
      <c r="C1839" t="s">
        <v>8938</v>
      </c>
    </row>
    <row r="1840" spans="1:3">
      <c r="A1840" t="s">
        <v>8939</v>
      </c>
      <c r="B1840" t="s">
        <v>8940</v>
      </c>
      <c r="C1840" t="s">
        <v>8941</v>
      </c>
    </row>
    <row r="1841" spans="1:3">
      <c r="A1841" t="s">
        <v>8942</v>
      </c>
      <c r="B1841" t="s">
        <v>8943</v>
      </c>
      <c r="C1841" t="s">
        <v>8944</v>
      </c>
    </row>
    <row r="1842" spans="1:3">
      <c r="A1842" t="s">
        <v>8945</v>
      </c>
      <c r="B1842" t="s">
        <v>8946</v>
      </c>
      <c r="C1842" t="s">
        <v>8947</v>
      </c>
    </row>
    <row r="1843" spans="1:3">
      <c r="A1843" t="s">
        <v>8948</v>
      </c>
      <c r="B1843" t="s">
        <v>8949</v>
      </c>
      <c r="C1843" t="s">
        <v>8950</v>
      </c>
    </row>
    <row r="1844" spans="1:3">
      <c r="A1844" t="s">
        <v>8951</v>
      </c>
      <c r="B1844" t="s">
        <v>8952</v>
      </c>
      <c r="C1844" t="s">
        <v>8953</v>
      </c>
    </row>
    <row r="1845" spans="1:3">
      <c r="A1845" t="s">
        <v>8954</v>
      </c>
      <c r="B1845" t="s">
        <v>8955</v>
      </c>
      <c r="C1845" t="s">
        <v>8956</v>
      </c>
    </row>
    <row r="1846" spans="1:3">
      <c r="A1846" t="s">
        <v>8957</v>
      </c>
      <c r="B1846" t="s">
        <v>8958</v>
      </c>
      <c r="C1846" t="s">
        <v>8959</v>
      </c>
    </row>
    <row r="1847" spans="1:3">
      <c r="A1847" t="s">
        <v>8960</v>
      </c>
      <c r="B1847" t="s">
        <v>8961</v>
      </c>
      <c r="C1847" t="s">
        <v>8962</v>
      </c>
    </row>
    <row r="1848" spans="1:3">
      <c r="A1848" t="s">
        <v>8963</v>
      </c>
      <c r="B1848" t="s">
        <v>8964</v>
      </c>
      <c r="C1848" t="s">
        <v>8965</v>
      </c>
    </row>
    <row r="1849" spans="1:3">
      <c r="A1849" t="s">
        <v>8966</v>
      </c>
      <c r="B1849" t="s">
        <v>8967</v>
      </c>
      <c r="C1849" t="s">
        <v>8968</v>
      </c>
    </row>
    <row r="1850" spans="1:3">
      <c r="A1850" t="s">
        <v>8969</v>
      </c>
      <c r="B1850" t="s">
        <v>8970</v>
      </c>
      <c r="C1850" t="s">
        <v>8971</v>
      </c>
    </row>
    <row r="1851" spans="1:3">
      <c r="A1851" t="s">
        <v>8972</v>
      </c>
      <c r="B1851" t="s">
        <v>1306</v>
      </c>
      <c r="C1851" t="s">
        <v>8973</v>
      </c>
    </row>
    <row r="1852" spans="1:3">
      <c r="A1852" t="s">
        <v>8974</v>
      </c>
      <c r="B1852" t="s">
        <v>8975</v>
      </c>
      <c r="C1852" t="s">
        <v>8976</v>
      </c>
    </row>
    <row r="1853" spans="1:3">
      <c r="A1853" t="s">
        <v>8977</v>
      </c>
      <c r="B1853" t="s">
        <v>8978</v>
      </c>
      <c r="C1853" t="s">
        <v>8979</v>
      </c>
    </row>
    <row r="1854" spans="1:3">
      <c r="A1854" t="s">
        <v>8980</v>
      </c>
      <c r="B1854" t="s">
        <v>8981</v>
      </c>
      <c r="C1854" t="s">
        <v>8982</v>
      </c>
    </row>
    <row r="1855" spans="1:3">
      <c r="A1855" t="s">
        <v>8983</v>
      </c>
      <c r="B1855" t="s">
        <v>8984</v>
      </c>
      <c r="C1855" t="s">
        <v>8985</v>
      </c>
    </row>
    <row r="1856" spans="1:3">
      <c r="A1856" t="s">
        <v>8986</v>
      </c>
      <c r="B1856" t="s">
        <v>8987</v>
      </c>
      <c r="C1856" t="s">
        <v>8988</v>
      </c>
    </row>
    <row r="1857" spans="1:3">
      <c r="A1857" t="s">
        <v>8989</v>
      </c>
      <c r="B1857" t="s">
        <v>8990</v>
      </c>
      <c r="C1857" t="s">
        <v>8991</v>
      </c>
    </row>
    <row r="1858" spans="1:3">
      <c r="A1858" t="s">
        <v>8992</v>
      </c>
      <c r="B1858" t="s">
        <v>8993</v>
      </c>
      <c r="C1858" t="s">
        <v>8994</v>
      </c>
    </row>
    <row r="1859" spans="1:3">
      <c r="A1859" t="s">
        <v>8995</v>
      </c>
      <c r="B1859" t="s">
        <v>8996</v>
      </c>
      <c r="C1859" t="s">
        <v>8997</v>
      </c>
    </row>
    <row r="1860" spans="1:3">
      <c r="A1860" t="s">
        <v>8998</v>
      </c>
      <c r="B1860" t="s">
        <v>8999</v>
      </c>
      <c r="C1860" t="s">
        <v>9000</v>
      </c>
    </row>
    <row r="1861" spans="1:3">
      <c r="A1861" t="s">
        <v>9001</v>
      </c>
      <c r="B1861" t="s">
        <v>9002</v>
      </c>
      <c r="C1861" t="s">
        <v>9003</v>
      </c>
    </row>
    <row r="1862" spans="1:3">
      <c r="A1862" t="s">
        <v>9004</v>
      </c>
      <c r="B1862" t="s">
        <v>9005</v>
      </c>
      <c r="C1862" t="s">
        <v>9006</v>
      </c>
    </row>
    <row r="1863" spans="1:3">
      <c r="A1863" t="s">
        <v>9007</v>
      </c>
      <c r="B1863" t="s">
        <v>9008</v>
      </c>
      <c r="C1863" t="s">
        <v>9009</v>
      </c>
    </row>
    <row r="1864" spans="1:3">
      <c r="A1864" t="s">
        <v>9010</v>
      </c>
      <c r="B1864" t="s">
        <v>9011</v>
      </c>
      <c r="C1864" t="s">
        <v>9012</v>
      </c>
    </row>
    <row r="1865" spans="1:3">
      <c r="A1865" t="s">
        <v>9013</v>
      </c>
      <c r="B1865" t="s">
        <v>9014</v>
      </c>
      <c r="C1865" t="s">
        <v>9015</v>
      </c>
    </row>
    <row r="1866" spans="1:3">
      <c r="A1866" t="s">
        <v>9016</v>
      </c>
      <c r="B1866" t="s">
        <v>9017</v>
      </c>
      <c r="C1866" t="s">
        <v>9018</v>
      </c>
    </row>
    <row r="1867" spans="1:3">
      <c r="A1867" t="s">
        <v>9019</v>
      </c>
      <c r="B1867" t="s">
        <v>4553</v>
      </c>
      <c r="C1867" t="s">
        <v>9020</v>
      </c>
    </row>
    <row r="1868" spans="1:3">
      <c r="A1868" t="s">
        <v>9021</v>
      </c>
      <c r="B1868" t="s">
        <v>6758</v>
      </c>
      <c r="C1868" t="s">
        <v>9022</v>
      </c>
    </row>
    <row r="1869" spans="1:3">
      <c r="A1869" t="s">
        <v>9023</v>
      </c>
      <c r="B1869" t="s">
        <v>4057</v>
      </c>
      <c r="C1869" t="s">
        <v>9024</v>
      </c>
    </row>
    <row r="1870" spans="1:3">
      <c r="A1870" t="s">
        <v>9025</v>
      </c>
      <c r="B1870" t="s">
        <v>4060</v>
      </c>
      <c r="C1870" t="s">
        <v>9026</v>
      </c>
    </row>
    <row r="1871" spans="1:3">
      <c r="A1871" t="s">
        <v>9027</v>
      </c>
      <c r="B1871" t="s">
        <v>6770</v>
      </c>
      <c r="C1871" t="s">
        <v>9028</v>
      </c>
    </row>
    <row r="1872" spans="1:3">
      <c r="A1872" t="s">
        <v>9029</v>
      </c>
      <c r="B1872" t="s">
        <v>6773</v>
      </c>
      <c r="C1872" t="s">
        <v>9030</v>
      </c>
    </row>
    <row r="1873" spans="1:3">
      <c r="A1873" t="s">
        <v>9031</v>
      </c>
      <c r="B1873" t="s">
        <v>9032</v>
      </c>
      <c r="C1873" t="s">
        <v>9033</v>
      </c>
    </row>
    <row r="1874" spans="1:3">
      <c r="A1874" t="s">
        <v>9034</v>
      </c>
      <c r="B1874" t="s">
        <v>9035</v>
      </c>
      <c r="C1874" t="s">
        <v>9036</v>
      </c>
    </row>
    <row r="1875" spans="1:3">
      <c r="A1875" t="s">
        <v>9037</v>
      </c>
      <c r="B1875" t="s">
        <v>9038</v>
      </c>
      <c r="C1875" t="s">
        <v>9039</v>
      </c>
    </row>
    <row r="1876" spans="1:3">
      <c r="A1876" t="s">
        <v>9040</v>
      </c>
      <c r="B1876" t="s">
        <v>9041</v>
      </c>
      <c r="C1876" t="s">
        <v>9042</v>
      </c>
    </row>
    <row r="1877" spans="1:3">
      <c r="A1877" t="s">
        <v>9043</v>
      </c>
      <c r="B1877" t="s">
        <v>9044</v>
      </c>
      <c r="C1877" t="s">
        <v>9045</v>
      </c>
    </row>
    <row r="1878" spans="1:3">
      <c r="A1878" t="s">
        <v>9046</v>
      </c>
      <c r="B1878" t="s">
        <v>9047</v>
      </c>
      <c r="C1878" t="s">
        <v>9048</v>
      </c>
    </row>
    <row r="1879" spans="1:3">
      <c r="A1879" t="s">
        <v>9049</v>
      </c>
      <c r="B1879" t="s">
        <v>9050</v>
      </c>
      <c r="C1879" t="s">
        <v>9051</v>
      </c>
    </row>
    <row r="1880" spans="1:3">
      <c r="A1880" t="s">
        <v>9052</v>
      </c>
      <c r="B1880" t="s">
        <v>9053</v>
      </c>
      <c r="C1880" t="s">
        <v>9054</v>
      </c>
    </row>
    <row r="1881" spans="1:3">
      <c r="A1881" t="s">
        <v>9055</v>
      </c>
      <c r="B1881" t="s">
        <v>9056</v>
      </c>
      <c r="C1881" t="s">
        <v>9057</v>
      </c>
    </row>
    <row r="1882" spans="1:3">
      <c r="A1882" t="s">
        <v>9058</v>
      </c>
      <c r="B1882" t="s">
        <v>9059</v>
      </c>
      <c r="C1882" t="s">
        <v>9060</v>
      </c>
    </row>
    <row r="1883" spans="1:3">
      <c r="A1883" t="s">
        <v>9061</v>
      </c>
      <c r="B1883" t="s">
        <v>9062</v>
      </c>
      <c r="C1883" t="s">
        <v>9063</v>
      </c>
    </row>
    <row r="1884" spans="1:3">
      <c r="A1884" t="s">
        <v>9064</v>
      </c>
      <c r="B1884" t="s">
        <v>9065</v>
      </c>
      <c r="C1884" t="s">
        <v>9066</v>
      </c>
    </row>
    <row r="1885" spans="1:3">
      <c r="A1885" t="s">
        <v>9067</v>
      </c>
      <c r="B1885" t="s">
        <v>9068</v>
      </c>
      <c r="C1885" t="s">
        <v>9069</v>
      </c>
    </row>
    <row r="1886" spans="1:3">
      <c r="A1886" t="s">
        <v>9070</v>
      </c>
      <c r="B1886" t="s">
        <v>9071</v>
      </c>
      <c r="C1886" t="s">
        <v>9072</v>
      </c>
    </row>
    <row r="1887" spans="1:3">
      <c r="A1887" t="s">
        <v>9073</v>
      </c>
      <c r="B1887" t="s">
        <v>9074</v>
      </c>
      <c r="C1887" t="s">
        <v>9075</v>
      </c>
    </row>
    <row r="1888" spans="1:3">
      <c r="A1888" t="s">
        <v>9076</v>
      </c>
      <c r="B1888" t="s">
        <v>9077</v>
      </c>
      <c r="C1888" t="s">
        <v>9078</v>
      </c>
    </row>
    <row r="1889" spans="1:3">
      <c r="A1889" t="s">
        <v>9079</v>
      </c>
      <c r="B1889" t="s">
        <v>9080</v>
      </c>
      <c r="C1889" t="s">
        <v>9081</v>
      </c>
    </row>
    <row r="1890" spans="1:3">
      <c r="A1890" t="s">
        <v>9082</v>
      </c>
      <c r="B1890" t="s">
        <v>9083</v>
      </c>
      <c r="C1890" t="s">
        <v>9084</v>
      </c>
    </row>
    <row r="1891" spans="1:3">
      <c r="A1891" t="s">
        <v>9085</v>
      </c>
      <c r="B1891" t="s">
        <v>5463</v>
      </c>
      <c r="C1891" t="s">
        <v>9086</v>
      </c>
    </row>
    <row r="1892" spans="1:3">
      <c r="A1892" t="s">
        <v>9087</v>
      </c>
      <c r="B1892" t="s">
        <v>7914</v>
      </c>
      <c r="C1892" t="s">
        <v>9088</v>
      </c>
    </row>
    <row r="1893" spans="1:3">
      <c r="A1893" t="s">
        <v>9089</v>
      </c>
      <c r="B1893" t="s">
        <v>5481</v>
      </c>
      <c r="C1893" t="s">
        <v>9090</v>
      </c>
    </row>
    <row r="1894" spans="1:3">
      <c r="A1894" t="s">
        <v>9091</v>
      </c>
      <c r="B1894" t="s">
        <v>7926</v>
      </c>
      <c r="C1894" t="s">
        <v>9092</v>
      </c>
    </row>
    <row r="1895" spans="1:3">
      <c r="A1895" t="s">
        <v>9093</v>
      </c>
      <c r="B1895" t="s">
        <v>9094</v>
      </c>
      <c r="C1895" t="s">
        <v>9095</v>
      </c>
    </row>
    <row r="1896" spans="1:3">
      <c r="A1896" t="s">
        <v>9096</v>
      </c>
      <c r="B1896" t="s">
        <v>9097</v>
      </c>
      <c r="C1896" t="s">
        <v>9098</v>
      </c>
    </row>
    <row r="1897" spans="1:3">
      <c r="A1897" t="s">
        <v>9099</v>
      </c>
      <c r="B1897" t="s">
        <v>9100</v>
      </c>
      <c r="C1897" t="s">
        <v>9101</v>
      </c>
    </row>
    <row r="1898" spans="1:3">
      <c r="A1898" t="s">
        <v>9102</v>
      </c>
      <c r="B1898" t="s">
        <v>9103</v>
      </c>
      <c r="C1898" t="s">
        <v>9104</v>
      </c>
    </row>
    <row r="1899" spans="1:3">
      <c r="A1899" t="s">
        <v>9105</v>
      </c>
      <c r="B1899" t="s">
        <v>9106</v>
      </c>
      <c r="C1899" t="s">
        <v>9107</v>
      </c>
    </row>
    <row r="1900" spans="1:3">
      <c r="A1900" t="s">
        <v>9108</v>
      </c>
      <c r="B1900" t="s">
        <v>9109</v>
      </c>
      <c r="C1900" t="s">
        <v>9110</v>
      </c>
    </row>
    <row r="1901" spans="1:3">
      <c r="A1901" t="s">
        <v>9111</v>
      </c>
      <c r="B1901" t="s">
        <v>7938</v>
      </c>
      <c r="C1901" t="s">
        <v>9112</v>
      </c>
    </row>
    <row r="1902" spans="1:3">
      <c r="A1902" t="s">
        <v>9113</v>
      </c>
      <c r="B1902" t="s">
        <v>9114</v>
      </c>
      <c r="C1902" t="s">
        <v>9115</v>
      </c>
    </row>
    <row r="1903" spans="1:3">
      <c r="A1903" t="s">
        <v>9116</v>
      </c>
      <c r="B1903" t="s">
        <v>9117</v>
      </c>
      <c r="C1903" t="s">
        <v>9118</v>
      </c>
    </row>
    <row r="1904" spans="1:3">
      <c r="A1904" t="s">
        <v>9119</v>
      </c>
      <c r="B1904" t="s">
        <v>9120</v>
      </c>
      <c r="C1904" t="s">
        <v>9121</v>
      </c>
    </row>
    <row r="1905" spans="1:3">
      <c r="A1905" t="s">
        <v>9122</v>
      </c>
      <c r="B1905" t="s">
        <v>9123</v>
      </c>
      <c r="C1905" t="s">
        <v>9124</v>
      </c>
    </row>
    <row r="1906" spans="1:3">
      <c r="A1906" t="s">
        <v>9125</v>
      </c>
      <c r="B1906" t="s">
        <v>9126</v>
      </c>
      <c r="C1906" t="s">
        <v>9127</v>
      </c>
    </row>
    <row r="1907" spans="1:3">
      <c r="A1907" t="s">
        <v>9128</v>
      </c>
      <c r="B1907" t="s">
        <v>9129</v>
      </c>
      <c r="C1907" t="s">
        <v>9130</v>
      </c>
    </row>
    <row r="1908" spans="1:3">
      <c r="A1908" t="s">
        <v>9131</v>
      </c>
      <c r="B1908" t="s">
        <v>9132</v>
      </c>
      <c r="C1908" t="s">
        <v>9133</v>
      </c>
    </row>
    <row r="1909" spans="1:3">
      <c r="A1909" t="s">
        <v>9134</v>
      </c>
      <c r="B1909" t="s">
        <v>9135</v>
      </c>
      <c r="C1909" t="s">
        <v>9136</v>
      </c>
    </row>
    <row r="1910" spans="1:3">
      <c r="A1910" t="s">
        <v>9137</v>
      </c>
      <c r="B1910" t="s">
        <v>9138</v>
      </c>
      <c r="C1910" t="s">
        <v>9139</v>
      </c>
    </row>
    <row r="1911" spans="1:3">
      <c r="A1911" t="s">
        <v>9140</v>
      </c>
      <c r="B1911" t="s">
        <v>7938</v>
      </c>
      <c r="C1911" t="s">
        <v>9141</v>
      </c>
    </row>
    <row r="1912" spans="1:3">
      <c r="A1912" t="s">
        <v>9142</v>
      </c>
      <c r="B1912" t="s">
        <v>9143</v>
      </c>
      <c r="C1912" t="s">
        <v>9144</v>
      </c>
    </row>
    <row r="1913" spans="1:3">
      <c r="A1913" t="s">
        <v>9145</v>
      </c>
      <c r="B1913" t="s">
        <v>9146</v>
      </c>
      <c r="C1913" t="s">
        <v>9147</v>
      </c>
    </row>
    <row r="1914" spans="1:3">
      <c r="A1914" t="s">
        <v>9148</v>
      </c>
      <c r="B1914" t="s">
        <v>9149</v>
      </c>
      <c r="C1914" t="s">
        <v>9150</v>
      </c>
    </row>
    <row r="1915" spans="1:3">
      <c r="A1915" t="s">
        <v>9151</v>
      </c>
      <c r="B1915" t="s">
        <v>9152</v>
      </c>
      <c r="C1915" t="s">
        <v>9153</v>
      </c>
    </row>
    <row r="1916" spans="1:3">
      <c r="A1916" t="s">
        <v>9154</v>
      </c>
      <c r="B1916" t="s">
        <v>9149</v>
      </c>
      <c r="C1916" t="s">
        <v>9150</v>
      </c>
    </row>
    <row r="1917" spans="1:3">
      <c r="A1917" t="s">
        <v>9155</v>
      </c>
      <c r="B1917" t="s">
        <v>9156</v>
      </c>
      <c r="C1917" t="s">
        <v>9157</v>
      </c>
    </row>
    <row r="1918" spans="1:3">
      <c r="A1918" t="s">
        <v>9158</v>
      </c>
      <c r="B1918" t="s">
        <v>9159</v>
      </c>
      <c r="C1918" t="s">
        <v>9160</v>
      </c>
    </row>
    <row r="1919" spans="1:3">
      <c r="A1919" t="s">
        <v>9161</v>
      </c>
      <c r="B1919" t="s">
        <v>9162</v>
      </c>
      <c r="C1919" t="s">
        <v>9163</v>
      </c>
    </row>
    <row r="1920" spans="1:3">
      <c r="A1920" t="s">
        <v>9164</v>
      </c>
      <c r="B1920" t="s">
        <v>9165</v>
      </c>
      <c r="C1920" t="s">
        <v>9166</v>
      </c>
    </row>
    <row r="1921" spans="1:3">
      <c r="A1921" t="s">
        <v>9167</v>
      </c>
      <c r="B1921" t="s">
        <v>9168</v>
      </c>
      <c r="C1921" t="s">
        <v>9169</v>
      </c>
    </row>
    <row r="1922" spans="1:3">
      <c r="A1922" t="s">
        <v>9170</v>
      </c>
      <c r="B1922" t="s">
        <v>9171</v>
      </c>
      <c r="C1922" t="s">
        <v>9172</v>
      </c>
    </row>
    <row r="1923" spans="1:3">
      <c r="A1923" t="s">
        <v>9173</v>
      </c>
      <c r="B1923" t="s">
        <v>9174</v>
      </c>
      <c r="C1923" t="s">
        <v>9175</v>
      </c>
    </row>
    <row r="1924" spans="1:3">
      <c r="A1924" t="s">
        <v>9176</v>
      </c>
      <c r="B1924" t="s">
        <v>9165</v>
      </c>
      <c r="C1924" t="s">
        <v>9166</v>
      </c>
    </row>
    <row r="1925" spans="1:3">
      <c r="A1925" t="s">
        <v>9177</v>
      </c>
      <c r="B1925" t="s">
        <v>9178</v>
      </c>
      <c r="C1925" t="s">
        <v>9179</v>
      </c>
    </row>
    <row r="1926" spans="1:3">
      <c r="A1926" t="s">
        <v>9180</v>
      </c>
      <c r="B1926" t="s">
        <v>9181</v>
      </c>
      <c r="C1926" t="s">
        <v>9182</v>
      </c>
    </row>
    <row r="1927" spans="1:3">
      <c r="A1927" t="s">
        <v>9183</v>
      </c>
      <c r="B1927" t="s">
        <v>9184</v>
      </c>
      <c r="C1927" t="s">
        <v>9185</v>
      </c>
    </row>
    <row r="1928" spans="1:3">
      <c r="A1928" t="s">
        <v>9186</v>
      </c>
      <c r="B1928" t="s">
        <v>9187</v>
      </c>
      <c r="C1928" t="s">
        <v>9188</v>
      </c>
    </row>
    <row r="1929" spans="1:3">
      <c r="A1929" t="s">
        <v>9189</v>
      </c>
      <c r="B1929" t="s">
        <v>9181</v>
      </c>
      <c r="C1929" t="s">
        <v>9182</v>
      </c>
    </row>
    <row r="1930" spans="1:3">
      <c r="A1930" t="s">
        <v>9190</v>
      </c>
      <c r="B1930" t="s">
        <v>9191</v>
      </c>
      <c r="C1930" t="s">
        <v>9192</v>
      </c>
    </row>
    <row r="1931" spans="1:3">
      <c r="A1931" t="s">
        <v>9193</v>
      </c>
      <c r="B1931" t="s">
        <v>9194</v>
      </c>
      <c r="C1931" t="s">
        <v>9195</v>
      </c>
    </row>
    <row r="1932" spans="1:3">
      <c r="A1932" t="s">
        <v>9196</v>
      </c>
      <c r="B1932" t="s">
        <v>9194</v>
      </c>
      <c r="C1932" t="s">
        <v>9195</v>
      </c>
    </row>
    <row r="1933" spans="1:3">
      <c r="A1933" t="s">
        <v>9197</v>
      </c>
      <c r="B1933" t="s">
        <v>9198</v>
      </c>
      <c r="C1933" t="s">
        <v>9199</v>
      </c>
    </row>
    <row r="1934" spans="1:3">
      <c r="A1934" t="s">
        <v>9200</v>
      </c>
      <c r="B1934" t="s">
        <v>9201</v>
      </c>
      <c r="C1934" t="s">
        <v>9202</v>
      </c>
    </row>
    <row r="1935" spans="1:3">
      <c r="A1935" t="s">
        <v>9203</v>
      </c>
      <c r="B1935" t="s">
        <v>9204</v>
      </c>
      <c r="C1935" t="s">
        <v>9205</v>
      </c>
    </row>
    <row r="1936" spans="1:3">
      <c r="A1936" t="s">
        <v>9206</v>
      </c>
      <c r="B1936" t="s">
        <v>9207</v>
      </c>
      <c r="C1936" t="s">
        <v>9208</v>
      </c>
    </row>
    <row r="1937" spans="1:3">
      <c r="A1937" t="s">
        <v>9209</v>
      </c>
      <c r="B1937" t="s">
        <v>9210</v>
      </c>
      <c r="C1937" t="s">
        <v>9211</v>
      </c>
    </row>
    <row r="1938" spans="1:3">
      <c r="A1938" t="s">
        <v>9212</v>
      </c>
      <c r="B1938" t="s">
        <v>9213</v>
      </c>
      <c r="C1938" t="s">
        <v>9214</v>
      </c>
    </row>
    <row r="1939" spans="1:3">
      <c r="A1939" t="s">
        <v>9215</v>
      </c>
      <c r="B1939" t="s">
        <v>9210</v>
      </c>
      <c r="C1939" t="s">
        <v>9211</v>
      </c>
    </row>
    <row r="1940" spans="1:3">
      <c r="A1940" t="s">
        <v>9216</v>
      </c>
      <c r="B1940" t="s">
        <v>9217</v>
      </c>
      <c r="C1940" t="s">
        <v>9218</v>
      </c>
    </row>
    <row r="1941" spans="1:3">
      <c r="A1941" t="s">
        <v>9219</v>
      </c>
      <c r="B1941" t="s">
        <v>9220</v>
      </c>
      <c r="C1941" t="s">
        <v>9221</v>
      </c>
    </row>
    <row r="1942" spans="1:3">
      <c r="A1942" t="s">
        <v>9222</v>
      </c>
      <c r="B1942" t="s">
        <v>9223</v>
      </c>
      <c r="C1942" t="s">
        <v>9224</v>
      </c>
    </row>
    <row r="1943" spans="1:3">
      <c r="A1943" t="s">
        <v>9225</v>
      </c>
      <c r="B1943" t="s">
        <v>9226</v>
      </c>
      <c r="C1943" t="s">
        <v>9227</v>
      </c>
    </row>
    <row r="1944" spans="1:3">
      <c r="A1944" t="s">
        <v>9228</v>
      </c>
      <c r="B1944" t="s">
        <v>9229</v>
      </c>
      <c r="C1944" t="s">
        <v>9230</v>
      </c>
    </row>
    <row r="1945" spans="1:3">
      <c r="A1945" t="s">
        <v>9231</v>
      </c>
      <c r="B1945" t="s">
        <v>9226</v>
      </c>
      <c r="C1945" t="s">
        <v>9227</v>
      </c>
    </row>
    <row r="1946" spans="1:3">
      <c r="A1946" t="s">
        <v>9232</v>
      </c>
      <c r="B1946" t="s">
        <v>9233</v>
      </c>
      <c r="C1946" t="s">
        <v>9234</v>
      </c>
    </row>
    <row r="1947" spans="1:3">
      <c r="A1947" t="s">
        <v>9235</v>
      </c>
      <c r="B1947" t="s">
        <v>9236</v>
      </c>
      <c r="C1947" t="s">
        <v>9237</v>
      </c>
    </row>
    <row r="1948" spans="1:3">
      <c r="A1948" t="s">
        <v>9238</v>
      </c>
      <c r="B1948" t="s">
        <v>9239</v>
      </c>
      <c r="C1948" t="s">
        <v>9240</v>
      </c>
    </row>
    <row r="1949" spans="1:3">
      <c r="A1949" t="s">
        <v>9241</v>
      </c>
      <c r="B1949" t="s">
        <v>9242</v>
      </c>
      <c r="C1949" t="s">
        <v>9243</v>
      </c>
    </row>
    <row r="1950" spans="1:3">
      <c r="A1950" t="s">
        <v>9244</v>
      </c>
      <c r="B1950" t="s">
        <v>9245</v>
      </c>
      <c r="C1950" t="s">
        <v>9246</v>
      </c>
    </row>
    <row r="1951" spans="1:3">
      <c r="A1951" t="s">
        <v>9247</v>
      </c>
      <c r="B1951" t="s">
        <v>9248</v>
      </c>
      <c r="C1951" t="s">
        <v>9249</v>
      </c>
    </row>
    <row r="1952" spans="1:3">
      <c r="A1952" t="s">
        <v>9250</v>
      </c>
      <c r="B1952" t="s">
        <v>9236</v>
      </c>
      <c r="C1952" t="s">
        <v>9237</v>
      </c>
    </row>
    <row r="1953" spans="1:3">
      <c r="A1953" t="s">
        <v>9251</v>
      </c>
      <c r="B1953" t="s">
        <v>9252</v>
      </c>
      <c r="C1953" t="s">
        <v>9253</v>
      </c>
    </row>
    <row r="1954" spans="1:3">
      <c r="A1954" t="s">
        <v>9254</v>
      </c>
      <c r="B1954" t="s">
        <v>9255</v>
      </c>
      <c r="C1954" t="s">
        <v>9256</v>
      </c>
    </row>
    <row r="1955" spans="1:3">
      <c r="A1955" t="s">
        <v>9254</v>
      </c>
      <c r="B1955" t="s">
        <v>9257</v>
      </c>
      <c r="C1955" t="s">
        <v>9258</v>
      </c>
    </row>
    <row r="1956" spans="1:3">
      <c r="A1956" t="s">
        <v>9254</v>
      </c>
      <c r="B1956" t="s">
        <v>9259</v>
      </c>
      <c r="C1956" t="s">
        <v>9260</v>
      </c>
    </row>
    <row r="1957" spans="1:3">
      <c r="A1957" t="s">
        <v>9261</v>
      </c>
      <c r="B1957" t="s">
        <v>9262</v>
      </c>
      <c r="C1957" t="s">
        <v>9263</v>
      </c>
    </row>
    <row r="1958" spans="1:3">
      <c r="A1958" t="s">
        <v>9261</v>
      </c>
      <c r="B1958" t="s">
        <v>9264</v>
      </c>
      <c r="C1958" t="s">
        <v>9265</v>
      </c>
    </row>
    <row r="1959" spans="1:3">
      <c r="A1959" t="s">
        <v>9261</v>
      </c>
      <c r="B1959" t="s">
        <v>9266</v>
      </c>
      <c r="C1959" t="s">
        <v>9267</v>
      </c>
    </row>
    <row r="1960" spans="1:3">
      <c r="A1960" t="s">
        <v>9268</v>
      </c>
      <c r="B1960" t="s">
        <v>9269</v>
      </c>
      <c r="C1960" t="s">
        <v>9270</v>
      </c>
    </row>
    <row r="1961" spans="1:3">
      <c r="A1961" t="s">
        <v>9268</v>
      </c>
      <c r="B1961" t="s">
        <v>9269</v>
      </c>
      <c r="C1961" t="s">
        <v>9270</v>
      </c>
    </row>
    <row r="1962" spans="1:3">
      <c r="A1962" t="s">
        <v>9268</v>
      </c>
      <c r="B1962" t="s">
        <v>9269</v>
      </c>
      <c r="C1962" t="s">
        <v>9270</v>
      </c>
    </row>
    <row r="1963" spans="1:3">
      <c r="A1963" t="s">
        <v>9271</v>
      </c>
      <c r="B1963" t="s">
        <v>9272</v>
      </c>
      <c r="C1963" t="s">
        <v>9273</v>
      </c>
    </row>
    <row r="1964" spans="1:3">
      <c r="A1964" t="s">
        <v>9271</v>
      </c>
      <c r="B1964" t="s">
        <v>9272</v>
      </c>
      <c r="C1964" t="s">
        <v>9273</v>
      </c>
    </row>
    <row r="1965" spans="1:3">
      <c r="A1965" t="s">
        <v>9271</v>
      </c>
      <c r="B1965" t="s">
        <v>9272</v>
      </c>
      <c r="C1965" t="s">
        <v>9273</v>
      </c>
    </row>
    <row r="1966" spans="1:3">
      <c r="A1966" t="s">
        <v>9274</v>
      </c>
      <c r="B1966" t="s">
        <v>5163</v>
      </c>
      <c r="C1966" t="s">
        <v>9275</v>
      </c>
    </row>
    <row r="1967" spans="1:3">
      <c r="A1967" t="s">
        <v>9274</v>
      </c>
      <c r="B1967" t="s">
        <v>9276</v>
      </c>
      <c r="C1967" t="s">
        <v>9277</v>
      </c>
    </row>
    <row r="1968" spans="1:3">
      <c r="A1968" t="s">
        <v>9274</v>
      </c>
      <c r="B1968" t="s">
        <v>9276</v>
      </c>
      <c r="C1968" t="s">
        <v>9277</v>
      </c>
    </row>
    <row r="1969" spans="1:3">
      <c r="A1969" t="s">
        <v>9278</v>
      </c>
      <c r="B1969" t="s">
        <v>9279</v>
      </c>
      <c r="C1969" t="s">
        <v>9280</v>
      </c>
    </row>
    <row r="1970" spans="1:3">
      <c r="A1970" t="s">
        <v>9278</v>
      </c>
      <c r="B1970" t="s">
        <v>9279</v>
      </c>
      <c r="C1970" t="s">
        <v>9280</v>
      </c>
    </row>
    <row r="1971" spans="1:3">
      <c r="A1971" t="s">
        <v>9278</v>
      </c>
      <c r="B1971" t="s">
        <v>9279</v>
      </c>
      <c r="C1971" t="s">
        <v>9280</v>
      </c>
    </row>
    <row r="1972" spans="1:3">
      <c r="A1972" t="s">
        <v>9281</v>
      </c>
      <c r="B1972" t="s">
        <v>9282</v>
      </c>
      <c r="C1972" t="s">
        <v>9283</v>
      </c>
    </row>
    <row r="1973" spans="1:3">
      <c r="A1973" t="s">
        <v>9281</v>
      </c>
      <c r="B1973" t="s">
        <v>9284</v>
      </c>
      <c r="C1973" t="s">
        <v>9285</v>
      </c>
    </row>
    <row r="1974" spans="1:3">
      <c r="A1974" t="s">
        <v>9281</v>
      </c>
      <c r="B1974" t="s">
        <v>9286</v>
      </c>
      <c r="C1974" t="s">
        <v>9287</v>
      </c>
    </row>
    <row r="1975" spans="1:3">
      <c r="A1975" t="s">
        <v>9288</v>
      </c>
      <c r="B1975" t="s">
        <v>9289</v>
      </c>
      <c r="C1975" t="s">
        <v>9290</v>
      </c>
    </row>
    <row r="1976" spans="1:3">
      <c r="A1976" t="s">
        <v>9288</v>
      </c>
      <c r="B1976" t="s">
        <v>9291</v>
      </c>
      <c r="C1976" t="s">
        <v>9292</v>
      </c>
    </row>
    <row r="1977" spans="1:3">
      <c r="A1977" t="s">
        <v>9288</v>
      </c>
      <c r="B1977" t="s">
        <v>9293</v>
      </c>
      <c r="C1977" t="s">
        <v>9294</v>
      </c>
    </row>
    <row r="1978" spans="1:3">
      <c r="A1978" t="s">
        <v>9295</v>
      </c>
      <c r="B1978" t="s">
        <v>9296</v>
      </c>
      <c r="C1978" t="s">
        <v>9297</v>
      </c>
    </row>
    <row r="1979" spans="1:3">
      <c r="A1979" t="s">
        <v>9295</v>
      </c>
      <c r="B1979" t="s">
        <v>9298</v>
      </c>
      <c r="C1979" t="s">
        <v>9299</v>
      </c>
    </row>
    <row r="1980" spans="1:3">
      <c r="A1980" t="s">
        <v>9295</v>
      </c>
      <c r="B1980" t="s">
        <v>9298</v>
      </c>
      <c r="C1980" t="s">
        <v>9299</v>
      </c>
    </row>
    <row r="1981" spans="1:3">
      <c r="A1981" t="s">
        <v>9300</v>
      </c>
      <c r="B1981" t="s">
        <v>9301</v>
      </c>
      <c r="C1981" t="s">
        <v>9302</v>
      </c>
    </row>
    <row r="1982" spans="1:3">
      <c r="A1982" t="s">
        <v>9300</v>
      </c>
      <c r="B1982" t="s">
        <v>9303</v>
      </c>
      <c r="C1982" t="s">
        <v>9304</v>
      </c>
    </row>
    <row r="1983" spans="1:3">
      <c r="A1983" t="s">
        <v>9300</v>
      </c>
      <c r="B1983" t="s">
        <v>9305</v>
      </c>
      <c r="C1983" t="s">
        <v>9306</v>
      </c>
    </row>
    <row r="1984" spans="1:3">
      <c r="A1984" t="s">
        <v>9307</v>
      </c>
      <c r="B1984" t="s">
        <v>9308</v>
      </c>
      <c r="C1984" t="s">
        <v>9309</v>
      </c>
    </row>
    <row r="1985" spans="1:3">
      <c r="A1985" t="s">
        <v>9310</v>
      </c>
      <c r="B1985" t="s">
        <v>9311</v>
      </c>
      <c r="C1985" t="s">
        <v>9312</v>
      </c>
    </row>
    <row r="1986" spans="1:3">
      <c r="A1986" t="s">
        <v>9313</v>
      </c>
      <c r="B1986" t="s">
        <v>9314</v>
      </c>
      <c r="C1986" t="s">
        <v>9315</v>
      </c>
    </row>
    <row r="1987" spans="1:3">
      <c r="A1987" t="s">
        <v>9316</v>
      </c>
      <c r="B1987" t="s">
        <v>9317</v>
      </c>
      <c r="C1987" t="s">
        <v>9318</v>
      </c>
    </row>
    <row r="1988" spans="1:3">
      <c r="A1988" t="s">
        <v>9319</v>
      </c>
      <c r="B1988" t="s">
        <v>9320</v>
      </c>
      <c r="C1988" t="s">
        <v>9321</v>
      </c>
    </row>
    <row r="1989" spans="1:3">
      <c r="A1989" t="s">
        <v>9322</v>
      </c>
      <c r="B1989" t="s">
        <v>9323</v>
      </c>
      <c r="C1989" t="s">
        <v>9324</v>
      </c>
    </row>
    <row r="1990" spans="1:3">
      <c r="A1990" t="s">
        <v>9325</v>
      </c>
      <c r="B1990" t="s">
        <v>9326</v>
      </c>
      <c r="C1990" t="s">
        <v>9327</v>
      </c>
    </row>
    <row r="1991" spans="1:3">
      <c r="A1991" t="s">
        <v>9328</v>
      </c>
      <c r="B1991" t="s">
        <v>9329</v>
      </c>
      <c r="C1991" t="s">
        <v>9330</v>
      </c>
    </row>
    <row r="1992" spans="1:3">
      <c r="A1992" t="s">
        <v>9331</v>
      </c>
      <c r="B1992" t="s">
        <v>9332</v>
      </c>
      <c r="C1992" t="s">
        <v>9333</v>
      </c>
    </row>
    <row r="1993" spans="1:3">
      <c r="A1993" t="s">
        <v>9334</v>
      </c>
      <c r="B1993" t="s">
        <v>9335</v>
      </c>
      <c r="C1993" t="s">
        <v>9336</v>
      </c>
    </row>
    <row r="1994" spans="1:3">
      <c r="A1994" t="s">
        <v>9337</v>
      </c>
      <c r="B1994" t="s">
        <v>9338</v>
      </c>
      <c r="C1994" t="s">
        <v>9339</v>
      </c>
    </row>
    <row r="1995" spans="1:3">
      <c r="A1995" t="s">
        <v>9340</v>
      </c>
      <c r="B1995" t="s">
        <v>9341</v>
      </c>
      <c r="C1995" t="s">
        <v>9342</v>
      </c>
    </row>
    <row r="1996" spans="1:3">
      <c r="A1996" t="s">
        <v>9343</v>
      </c>
      <c r="B1996" t="s">
        <v>9344</v>
      </c>
      <c r="C1996" t="s">
        <v>9345</v>
      </c>
    </row>
    <row r="1997" spans="1:3">
      <c r="A1997" t="s">
        <v>9346</v>
      </c>
      <c r="B1997" t="s">
        <v>9347</v>
      </c>
      <c r="C1997" t="s">
        <v>9348</v>
      </c>
    </row>
    <row r="1998" spans="1:3">
      <c r="A1998" t="s">
        <v>9349</v>
      </c>
      <c r="B1998" t="s">
        <v>9350</v>
      </c>
      <c r="C1998" t="s">
        <v>9351</v>
      </c>
    </row>
    <row r="1999" spans="1:3">
      <c r="A1999" t="s">
        <v>9352</v>
      </c>
      <c r="B1999" t="s">
        <v>9353</v>
      </c>
      <c r="C1999" t="s">
        <v>9354</v>
      </c>
    </row>
    <row r="2000" spans="1:3">
      <c r="A2000" t="s">
        <v>9355</v>
      </c>
      <c r="B2000" t="s">
        <v>9356</v>
      </c>
      <c r="C2000" t="s">
        <v>9357</v>
      </c>
    </row>
    <row r="2001" spans="1:3">
      <c r="A2001" t="s">
        <v>9358</v>
      </c>
      <c r="B2001" t="s">
        <v>9359</v>
      </c>
      <c r="C2001" t="s">
        <v>9360</v>
      </c>
    </row>
    <row r="2002" spans="1:3">
      <c r="A2002" t="s">
        <v>9361</v>
      </c>
      <c r="B2002" t="s">
        <v>9362</v>
      </c>
      <c r="C2002" t="s">
        <v>9363</v>
      </c>
    </row>
    <row r="2003" spans="1:3">
      <c r="A2003" t="s">
        <v>9364</v>
      </c>
      <c r="B2003" t="s">
        <v>9365</v>
      </c>
      <c r="C2003" t="s">
        <v>9366</v>
      </c>
    </row>
    <row r="2004" spans="1:3">
      <c r="A2004" t="s">
        <v>9367</v>
      </c>
      <c r="B2004" t="s">
        <v>9368</v>
      </c>
      <c r="C2004" t="s">
        <v>9369</v>
      </c>
    </row>
    <row r="2005" spans="1:3">
      <c r="A2005" t="s">
        <v>9370</v>
      </c>
      <c r="B2005" t="s">
        <v>9371</v>
      </c>
      <c r="C2005" t="s">
        <v>9372</v>
      </c>
    </row>
    <row r="2006" spans="1:3">
      <c r="A2006" t="s">
        <v>9373</v>
      </c>
      <c r="B2006" t="s">
        <v>9374</v>
      </c>
      <c r="C2006" t="s">
        <v>9375</v>
      </c>
    </row>
    <row r="2007" spans="1:3">
      <c r="A2007" t="s">
        <v>9376</v>
      </c>
      <c r="B2007" t="s">
        <v>9377</v>
      </c>
      <c r="C2007" t="s">
        <v>9378</v>
      </c>
    </row>
    <row r="2008" spans="1:3">
      <c r="A2008" t="s">
        <v>9379</v>
      </c>
      <c r="B2008" t="s">
        <v>9380</v>
      </c>
      <c r="C2008" t="s">
        <v>9381</v>
      </c>
    </row>
    <row r="2009" spans="1:3">
      <c r="A2009" t="s">
        <v>9382</v>
      </c>
      <c r="B2009" t="s">
        <v>9383</v>
      </c>
      <c r="C2009" t="s">
        <v>9384</v>
      </c>
    </row>
    <row r="2010" spans="1:3">
      <c r="A2010" t="s">
        <v>9385</v>
      </c>
      <c r="B2010" t="s">
        <v>9386</v>
      </c>
      <c r="C2010" t="s">
        <v>9387</v>
      </c>
    </row>
    <row r="2011" spans="1:3">
      <c r="A2011" t="s">
        <v>9388</v>
      </c>
      <c r="B2011" t="s">
        <v>9389</v>
      </c>
      <c r="C2011" t="s">
        <v>9390</v>
      </c>
    </row>
    <row r="2012" spans="1:3">
      <c r="A2012" t="s">
        <v>9391</v>
      </c>
      <c r="B2012" t="s">
        <v>9392</v>
      </c>
      <c r="C2012" t="s">
        <v>9393</v>
      </c>
    </row>
    <row r="2013" spans="1:3">
      <c r="A2013" t="s">
        <v>9394</v>
      </c>
      <c r="B2013" t="s">
        <v>9395</v>
      </c>
      <c r="C2013" t="s">
        <v>9396</v>
      </c>
    </row>
    <row r="2014" spans="1:3">
      <c r="A2014" t="s">
        <v>9397</v>
      </c>
      <c r="B2014" t="s">
        <v>9398</v>
      </c>
      <c r="C2014" t="s">
        <v>9399</v>
      </c>
    </row>
    <row r="2015" spans="1:3">
      <c r="A2015" t="s">
        <v>9400</v>
      </c>
      <c r="B2015" t="s">
        <v>9401</v>
      </c>
      <c r="C2015" t="s">
        <v>9402</v>
      </c>
    </row>
    <row r="2016" spans="1:3">
      <c r="A2016" t="s">
        <v>9403</v>
      </c>
      <c r="B2016" t="s">
        <v>9404</v>
      </c>
      <c r="C2016" t="s">
        <v>9405</v>
      </c>
    </row>
    <row r="2017" spans="1:3">
      <c r="A2017" t="s">
        <v>9406</v>
      </c>
      <c r="B2017" t="s">
        <v>9407</v>
      </c>
      <c r="C2017" t="s">
        <v>9408</v>
      </c>
    </row>
    <row r="2018" spans="1:3">
      <c r="A2018" t="s">
        <v>9409</v>
      </c>
      <c r="B2018" t="s">
        <v>9410</v>
      </c>
      <c r="C2018" t="s">
        <v>9411</v>
      </c>
    </row>
    <row r="2019" spans="1:3">
      <c r="A2019" t="s">
        <v>9412</v>
      </c>
      <c r="B2019" t="s">
        <v>9413</v>
      </c>
      <c r="C2019" t="s">
        <v>9414</v>
      </c>
    </row>
    <row r="2020" spans="1:3">
      <c r="A2020" t="s">
        <v>9415</v>
      </c>
      <c r="B2020" t="s">
        <v>9416</v>
      </c>
      <c r="C2020" t="s">
        <v>9417</v>
      </c>
    </row>
    <row r="2021" spans="1:3">
      <c r="A2021" t="s">
        <v>9418</v>
      </c>
      <c r="B2021" t="s">
        <v>9419</v>
      </c>
      <c r="C2021" t="s">
        <v>9420</v>
      </c>
    </row>
    <row r="2022" spans="1:3">
      <c r="A2022" t="s">
        <v>9421</v>
      </c>
      <c r="B2022" t="s">
        <v>9422</v>
      </c>
      <c r="C2022" t="s">
        <v>9423</v>
      </c>
    </row>
    <row r="2023" spans="1:3">
      <c r="A2023" t="s">
        <v>9424</v>
      </c>
      <c r="B2023" t="s">
        <v>9425</v>
      </c>
      <c r="C2023" t="s">
        <v>9426</v>
      </c>
    </row>
    <row r="2024" spans="1:3">
      <c r="A2024" t="s">
        <v>9427</v>
      </c>
      <c r="B2024" t="s">
        <v>9428</v>
      </c>
      <c r="C2024" t="s">
        <v>9429</v>
      </c>
    </row>
    <row r="2025" spans="1:3">
      <c r="A2025" t="s">
        <v>9430</v>
      </c>
      <c r="B2025" t="s">
        <v>9431</v>
      </c>
      <c r="C2025" t="s">
        <v>9432</v>
      </c>
    </row>
    <row r="2026" spans="1:3">
      <c r="A2026" t="s">
        <v>9433</v>
      </c>
      <c r="B2026" t="s">
        <v>9434</v>
      </c>
      <c r="C2026" t="s">
        <v>9435</v>
      </c>
    </row>
    <row r="2027" spans="1:3">
      <c r="A2027" t="s">
        <v>9436</v>
      </c>
      <c r="B2027" t="s">
        <v>9437</v>
      </c>
      <c r="C2027" t="s">
        <v>9438</v>
      </c>
    </row>
    <row r="2028" spans="1:3">
      <c r="A2028" t="s">
        <v>9439</v>
      </c>
      <c r="B2028" t="s">
        <v>9440</v>
      </c>
      <c r="C2028" t="s">
        <v>9441</v>
      </c>
    </row>
    <row r="2029" spans="1:3">
      <c r="A2029" t="s">
        <v>9442</v>
      </c>
      <c r="B2029" t="s">
        <v>9443</v>
      </c>
      <c r="C2029" t="s">
        <v>9444</v>
      </c>
    </row>
    <row r="2030" spans="1:3">
      <c r="A2030" t="s">
        <v>9445</v>
      </c>
      <c r="B2030" t="s">
        <v>9446</v>
      </c>
      <c r="C2030" t="s">
        <v>9447</v>
      </c>
    </row>
    <row r="2031" spans="1:3">
      <c r="A2031" t="s">
        <v>9448</v>
      </c>
      <c r="B2031" t="s">
        <v>9449</v>
      </c>
      <c r="C2031" t="s">
        <v>9450</v>
      </c>
    </row>
    <row r="2032" spans="1:3">
      <c r="A2032" t="s">
        <v>9451</v>
      </c>
      <c r="B2032" t="s">
        <v>9452</v>
      </c>
      <c r="C2032" t="s">
        <v>9453</v>
      </c>
    </row>
    <row r="2033" spans="1:3">
      <c r="A2033" t="s">
        <v>9454</v>
      </c>
      <c r="B2033" t="s">
        <v>9455</v>
      </c>
      <c r="C2033" t="s">
        <v>9456</v>
      </c>
    </row>
    <row r="2034" spans="1:3">
      <c r="A2034" t="s">
        <v>9457</v>
      </c>
      <c r="B2034" t="s">
        <v>9458</v>
      </c>
      <c r="C2034" t="s">
        <v>9459</v>
      </c>
    </row>
    <row r="2035" spans="1:3">
      <c r="A2035" t="s">
        <v>9460</v>
      </c>
      <c r="B2035" t="s">
        <v>9461</v>
      </c>
      <c r="C2035" t="s">
        <v>9462</v>
      </c>
    </row>
    <row r="2036" spans="1:3">
      <c r="A2036" t="s">
        <v>9463</v>
      </c>
      <c r="B2036" t="s">
        <v>9464</v>
      </c>
      <c r="C2036" t="s">
        <v>9465</v>
      </c>
    </row>
    <row r="2037" spans="1:3">
      <c r="A2037" t="s">
        <v>9466</v>
      </c>
      <c r="B2037" t="s">
        <v>9467</v>
      </c>
      <c r="C2037" t="s">
        <v>9468</v>
      </c>
    </row>
    <row r="2038" spans="1:3">
      <c r="A2038" t="s">
        <v>9469</v>
      </c>
      <c r="B2038" t="s">
        <v>9470</v>
      </c>
      <c r="C2038" t="s">
        <v>9471</v>
      </c>
    </row>
    <row r="2039" spans="1:3">
      <c r="A2039" t="s">
        <v>9472</v>
      </c>
      <c r="B2039" t="s">
        <v>9473</v>
      </c>
      <c r="C2039" t="s">
        <v>9474</v>
      </c>
    </row>
    <row r="2040" spans="1:3">
      <c r="A2040" t="s">
        <v>9475</v>
      </c>
      <c r="B2040" t="s">
        <v>9476</v>
      </c>
      <c r="C2040" t="s">
        <v>9477</v>
      </c>
    </row>
    <row r="2041" spans="1:3">
      <c r="A2041" t="s">
        <v>9478</v>
      </c>
      <c r="B2041" t="s">
        <v>9479</v>
      </c>
      <c r="C2041" t="s">
        <v>9480</v>
      </c>
    </row>
    <row r="2042" spans="1:3">
      <c r="A2042" t="s">
        <v>9481</v>
      </c>
      <c r="B2042" t="s">
        <v>9482</v>
      </c>
      <c r="C2042" t="s">
        <v>9483</v>
      </c>
    </row>
    <row r="2043" spans="1:3">
      <c r="A2043" t="s">
        <v>9484</v>
      </c>
      <c r="B2043" t="s">
        <v>9485</v>
      </c>
      <c r="C2043" t="s">
        <v>9486</v>
      </c>
    </row>
    <row r="2044" spans="1:3">
      <c r="A2044" t="s">
        <v>9487</v>
      </c>
      <c r="B2044" t="s">
        <v>9488</v>
      </c>
      <c r="C2044" t="s">
        <v>9489</v>
      </c>
    </row>
    <row r="2045" spans="1:3">
      <c r="A2045" t="s">
        <v>9490</v>
      </c>
      <c r="B2045" t="s">
        <v>9491</v>
      </c>
      <c r="C2045" t="s">
        <v>9492</v>
      </c>
    </row>
    <row r="2046" spans="1:3">
      <c r="A2046" t="s">
        <v>9493</v>
      </c>
      <c r="B2046" t="s">
        <v>9494</v>
      </c>
      <c r="C2046" t="s">
        <v>9495</v>
      </c>
    </row>
    <row r="2047" spans="1:3">
      <c r="A2047" t="s">
        <v>9496</v>
      </c>
      <c r="B2047" t="s">
        <v>9497</v>
      </c>
      <c r="C2047" t="s">
        <v>9498</v>
      </c>
    </row>
    <row r="2048" spans="1:3">
      <c r="A2048" t="s">
        <v>9499</v>
      </c>
      <c r="B2048" t="s">
        <v>9500</v>
      </c>
      <c r="C2048" t="s">
        <v>9501</v>
      </c>
    </row>
    <row r="2049" spans="1:3">
      <c r="A2049" t="s">
        <v>9502</v>
      </c>
      <c r="B2049" t="s">
        <v>9503</v>
      </c>
      <c r="C2049" t="s">
        <v>9504</v>
      </c>
    </row>
    <row r="2050" spans="1:3">
      <c r="A2050" t="s">
        <v>9505</v>
      </c>
      <c r="B2050" t="s">
        <v>9506</v>
      </c>
      <c r="C2050" t="s">
        <v>9507</v>
      </c>
    </row>
    <row r="2051" spans="1:3">
      <c r="A2051" t="s">
        <v>9508</v>
      </c>
      <c r="B2051" t="s">
        <v>9509</v>
      </c>
      <c r="C2051" t="s">
        <v>9510</v>
      </c>
    </row>
    <row r="2052" spans="1:3">
      <c r="A2052" t="s">
        <v>9511</v>
      </c>
      <c r="B2052" t="s">
        <v>9512</v>
      </c>
      <c r="C2052" t="s">
        <v>9513</v>
      </c>
    </row>
    <row r="2053" spans="1:3">
      <c r="A2053" t="s">
        <v>9514</v>
      </c>
      <c r="B2053" t="s">
        <v>9515</v>
      </c>
      <c r="C2053" t="s">
        <v>9516</v>
      </c>
    </row>
    <row r="2054" spans="1:3">
      <c r="A2054" t="s">
        <v>9517</v>
      </c>
      <c r="B2054" t="s">
        <v>5201</v>
      </c>
      <c r="C2054" t="s">
        <v>9518</v>
      </c>
    </row>
    <row r="2055" spans="1:3">
      <c r="A2055" t="s">
        <v>9519</v>
      </c>
      <c r="B2055" t="s">
        <v>9520</v>
      </c>
      <c r="C2055" t="s">
        <v>9521</v>
      </c>
    </row>
    <row r="2056" spans="1:3">
      <c r="A2056" t="s">
        <v>9522</v>
      </c>
      <c r="B2056" t="s">
        <v>9523</v>
      </c>
      <c r="C2056" t="s">
        <v>9524</v>
      </c>
    </row>
    <row r="2057" spans="1:3">
      <c r="A2057" t="s">
        <v>9525</v>
      </c>
      <c r="B2057" t="s">
        <v>9526</v>
      </c>
      <c r="C2057" t="s">
        <v>9527</v>
      </c>
    </row>
    <row r="2058" spans="1:3">
      <c r="A2058" t="s">
        <v>9528</v>
      </c>
      <c r="B2058" t="s">
        <v>9529</v>
      </c>
      <c r="C2058" t="s">
        <v>9530</v>
      </c>
    </row>
    <row r="2059" spans="1:3">
      <c r="A2059" t="s">
        <v>9531</v>
      </c>
      <c r="B2059" t="s">
        <v>9532</v>
      </c>
      <c r="C2059" t="s">
        <v>9533</v>
      </c>
    </row>
    <row r="2060" spans="1:3">
      <c r="A2060" t="s">
        <v>9534</v>
      </c>
      <c r="B2060" t="s">
        <v>9535</v>
      </c>
      <c r="C2060" t="s">
        <v>9536</v>
      </c>
    </row>
    <row r="2061" spans="1:3">
      <c r="A2061" t="s">
        <v>9537</v>
      </c>
      <c r="B2061" t="s">
        <v>9538</v>
      </c>
      <c r="C2061" t="s">
        <v>9539</v>
      </c>
    </row>
    <row r="2062" spans="1:3">
      <c r="A2062" t="s">
        <v>9540</v>
      </c>
      <c r="B2062" t="s">
        <v>9541</v>
      </c>
      <c r="C2062" t="s">
        <v>9542</v>
      </c>
    </row>
    <row r="2063" spans="1:3">
      <c r="A2063" t="s">
        <v>9543</v>
      </c>
      <c r="B2063" t="s">
        <v>9544</v>
      </c>
      <c r="C2063" t="s">
        <v>9545</v>
      </c>
    </row>
    <row r="2064" spans="1:3">
      <c r="A2064" t="s">
        <v>9546</v>
      </c>
      <c r="B2064" t="s">
        <v>9547</v>
      </c>
      <c r="C2064" t="s">
        <v>9548</v>
      </c>
    </row>
    <row r="2065" spans="1:3">
      <c r="A2065" t="s">
        <v>9549</v>
      </c>
      <c r="B2065" t="s">
        <v>9550</v>
      </c>
      <c r="C2065" t="s">
        <v>9551</v>
      </c>
    </row>
    <row r="2066" spans="1:3">
      <c r="A2066" t="s">
        <v>9552</v>
      </c>
      <c r="B2066" t="s">
        <v>9553</v>
      </c>
      <c r="C2066" t="s">
        <v>9554</v>
      </c>
    </row>
    <row r="2067" spans="1:3">
      <c r="A2067" t="s">
        <v>9555</v>
      </c>
      <c r="B2067" t="s">
        <v>9556</v>
      </c>
      <c r="C2067" t="s">
        <v>9557</v>
      </c>
    </row>
    <row r="2068" spans="1:3">
      <c r="A2068" t="s">
        <v>9558</v>
      </c>
      <c r="B2068" t="s">
        <v>9559</v>
      </c>
      <c r="C2068" t="s">
        <v>9560</v>
      </c>
    </row>
    <row r="2069" spans="1:3">
      <c r="A2069" t="s">
        <v>9561</v>
      </c>
      <c r="B2069" t="s">
        <v>9562</v>
      </c>
      <c r="C2069" t="s">
        <v>9563</v>
      </c>
    </row>
    <row r="2070" spans="1:3">
      <c r="A2070" t="s">
        <v>9564</v>
      </c>
      <c r="B2070" t="s">
        <v>9565</v>
      </c>
      <c r="C2070" t="s">
        <v>9566</v>
      </c>
    </row>
    <row r="2071" spans="1:3">
      <c r="A2071" t="s">
        <v>9567</v>
      </c>
      <c r="B2071" t="s">
        <v>9568</v>
      </c>
      <c r="C2071" t="s">
        <v>9569</v>
      </c>
    </row>
    <row r="2072" spans="1:3">
      <c r="A2072" t="s">
        <v>9570</v>
      </c>
      <c r="B2072" t="s">
        <v>9571</v>
      </c>
      <c r="C2072" t="s">
        <v>9572</v>
      </c>
    </row>
    <row r="2073" spans="1:3">
      <c r="A2073" t="s">
        <v>9573</v>
      </c>
      <c r="B2073" t="s">
        <v>9574</v>
      </c>
      <c r="C2073" t="s">
        <v>9575</v>
      </c>
    </row>
    <row r="2074" spans="1:3">
      <c r="A2074" t="s">
        <v>9576</v>
      </c>
      <c r="B2074" t="s">
        <v>9577</v>
      </c>
      <c r="C2074" t="s">
        <v>9578</v>
      </c>
    </row>
    <row r="2075" spans="1:3">
      <c r="A2075" t="s">
        <v>9579</v>
      </c>
      <c r="B2075" t="s">
        <v>9580</v>
      </c>
      <c r="C2075" t="s">
        <v>9581</v>
      </c>
    </row>
    <row r="2076" spans="1:3">
      <c r="A2076" t="s">
        <v>9582</v>
      </c>
      <c r="B2076" t="s">
        <v>9583</v>
      </c>
      <c r="C2076" t="s">
        <v>9584</v>
      </c>
    </row>
    <row r="2077" spans="1:3">
      <c r="A2077" t="s">
        <v>9585</v>
      </c>
      <c r="B2077" t="s">
        <v>9586</v>
      </c>
      <c r="C2077" t="s">
        <v>9587</v>
      </c>
    </row>
    <row r="2078" spans="1:3">
      <c r="A2078" t="s">
        <v>9588</v>
      </c>
      <c r="B2078" t="s">
        <v>9589</v>
      </c>
      <c r="C2078" t="s">
        <v>9590</v>
      </c>
    </row>
    <row r="2079" spans="1:3">
      <c r="A2079" t="s">
        <v>9591</v>
      </c>
      <c r="B2079" t="s">
        <v>9592</v>
      </c>
      <c r="C2079" t="s">
        <v>9593</v>
      </c>
    </row>
    <row r="2080" spans="1:3">
      <c r="A2080" t="s">
        <v>9594</v>
      </c>
      <c r="B2080" t="s">
        <v>9595</v>
      </c>
      <c r="C2080" t="s">
        <v>9596</v>
      </c>
    </row>
    <row r="2081" spans="1:3">
      <c r="A2081" t="s">
        <v>9597</v>
      </c>
      <c r="B2081" t="s">
        <v>9598</v>
      </c>
      <c r="C2081" t="s">
        <v>9599</v>
      </c>
    </row>
    <row r="2082" spans="1:3">
      <c r="A2082" t="s">
        <v>9597</v>
      </c>
      <c r="B2082" t="s">
        <v>9600</v>
      </c>
      <c r="C2082" t="s">
        <v>9601</v>
      </c>
    </row>
    <row r="2083" spans="1:3">
      <c r="A2083" t="s">
        <v>9602</v>
      </c>
      <c r="B2083" t="s">
        <v>4849</v>
      </c>
      <c r="C2083" t="s">
        <v>9603</v>
      </c>
    </row>
    <row r="2084" spans="1:3">
      <c r="A2084" t="s">
        <v>9602</v>
      </c>
      <c r="B2084" t="s">
        <v>9604</v>
      </c>
      <c r="C2084" t="s">
        <v>9605</v>
      </c>
    </row>
    <row r="2085" spans="1:3">
      <c r="A2085" t="s">
        <v>9606</v>
      </c>
      <c r="B2085" t="s">
        <v>9607</v>
      </c>
      <c r="C2085" t="s">
        <v>9608</v>
      </c>
    </row>
    <row r="2086" spans="1:3">
      <c r="A2086" t="s">
        <v>9606</v>
      </c>
      <c r="B2086" t="s">
        <v>9609</v>
      </c>
      <c r="C2086" t="s">
        <v>9610</v>
      </c>
    </row>
    <row r="2087" spans="1:3">
      <c r="A2087" t="s">
        <v>9611</v>
      </c>
      <c r="B2087" t="s">
        <v>4936</v>
      </c>
      <c r="C2087" t="s">
        <v>9612</v>
      </c>
    </row>
    <row r="2088" spans="1:3">
      <c r="A2088" t="s">
        <v>9611</v>
      </c>
      <c r="B2088" t="s">
        <v>9613</v>
      </c>
      <c r="C2088" t="s">
        <v>9614</v>
      </c>
    </row>
    <row r="2089" spans="1:3">
      <c r="A2089" t="s">
        <v>9615</v>
      </c>
      <c r="B2089" t="s">
        <v>9616</v>
      </c>
      <c r="C2089" t="s">
        <v>9617</v>
      </c>
    </row>
    <row r="2090" spans="1:3">
      <c r="A2090" t="s">
        <v>9615</v>
      </c>
      <c r="B2090" t="s">
        <v>9618</v>
      </c>
      <c r="C2090" t="s">
        <v>9619</v>
      </c>
    </row>
    <row r="2091" spans="1:3">
      <c r="A2091" t="s">
        <v>9620</v>
      </c>
      <c r="B2091" t="s">
        <v>9621</v>
      </c>
      <c r="C2091" t="s">
        <v>9622</v>
      </c>
    </row>
    <row r="2092" spans="1:3">
      <c r="A2092" t="s">
        <v>9620</v>
      </c>
      <c r="B2092" t="s">
        <v>9623</v>
      </c>
      <c r="C2092" t="s">
        <v>9624</v>
      </c>
    </row>
    <row r="2093" spans="1:3">
      <c r="A2093" t="s">
        <v>9625</v>
      </c>
      <c r="B2093" t="s">
        <v>6025</v>
      </c>
      <c r="C2093" t="s">
        <v>9626</v>
      </c>
    </row>
    <row r="2094" spans="1:3">
      <c r="A2094" t="s">
        <v>9625</v>
      </c>
      <c r="B2094" t="s">
        <v>9627</v>
      </c>
      <c r="C2094" t="s">
        <v>9628</v>
      </c>
    </row>
    <row r="2095" spans="1:3">
      <c r="A2095" t="s">
        <v>9629</v>
      </c>
      <c r="B2095" t="s">
        <v>6030</v>
      </c>
      <c r="C2095" t="s">
        <v>9630</v>
      </c>
    </row>
    <row r="2096" spans="1:3">
      <c r="A2096" t="s">
        <v>9629</v>
      </c>
      <c r="B2096" t="s">
        <v>9631</v>
      </c>
      <c r="C2096" t="s">
        <v>9632</v>
      </c>
    </row>
    <row r="2097" spans="1:3">
      <c r="A2097" t="s">
        <v>9633</v>
      </c>
      <c r="B2097" t="s">
        <v>6035</v>
      </c>
      <c r="C2097" t="s">
        <v>9634</v>
      </c>
    </row>
    <row r="2098" spans="1:3">
      <c r="A2098" t="s">
        <v>9633</v>
      </c>
      <c r="B2098" t="s">
        <v>9635</v>
      </c>
      <c r="C2098" t="s">
        <v>9636</v>
      </c>
    </row>
    <row r="2099" spans="1:3">
      <c r="A2099" t="s">
        <v>9637</v>
      </c>
      <c r="B2099" t="s">
        <v>9638</v>
      </c>
      <c r="C2099" t="s">
        <v>9639</v>
      </c>
    </row>
    <row r="2100" spans="1:3">
      <c r="A2100" t="s">
        <v>9637</v>
      </c>
      <c r="B2100" t="s">
        <v>9640</v>
      </c>
      <c r="C2100" t="s">
        <v>9641</v>
      </c>
    </row>
    <row r="2101" spans="1:3">
      <c r="A2101" t="s">
        <v>9642</v>
      </c>
      <c r="B2101" t="s">
        <v>9643</v>
      </c>
      <c r="C2101" t="s">
        <v>9644</v>
      </c>
    </row>
    <row r="2102" spans="1:3">
      <c r="A2102" t="s">
        <v>9645</v>
      </c>
      <c r="B2102" t="s">
        <v>9646</v>
      </c>
      <c r="C2102" t="s">
        <v>9647</v>
      </c>
    </row>
    <row r="2103" spans="1:3">
      <c r="A2103" t="s">
        <v>9648</v>
      </c>
      <c r="B2103" t="s">
        <v>9649</v>
      </c>
      <c r="C2103" t="s">
        <v>9650</v>
      </c>
    </row>
    <row r="2104" spans="1:3">
      <c r="A2104" t="s">
        <v>9651</v>
      </c>
      <c r="B2104" t="s">
        <v>9652</v>
      </c>
      <c r="C2104" t="s">
        <v>9653</v>
      </c>
    </row>
    <row r="2105" spans="1:3">
      <c r="A2105" t="s">
        <v>9654</v>
      </c>
      <c r="B2105" t="s">
        <v>9655</v>
      </c>
      <c r="C2105" t="s">
        <v>9656</v>
      </c>
    </row>
    <row r="2106" spans="1:3">
      <c r="A2106" t="s">
        <v>9657</v>
      </c>
      <c r="B2106" t="s">
        <v>9658</v>
      </c>
      <c r="C2106" t="s">
        <v>9659</v>
      </c>
    </row>
    <row r="2107" spans="1:3">
      <c r="A2107" t="s">
        <v>9660</v>
      </c>
      <c r="B2107" t="s">
        <v>9661</v>
      </c>
      <c r="C2107" t="s">
        <v>9662</v>
      </c>
    </row>
    <row r="2108" spans="1:3">
      <c r="A2108" t="s">
        <v>9663</v>
      </c>
      <c r="B2108" t="s">
        <v>9664</v>
      </c>
      <c r="C2108" t="s">
        <v>9665</v>
      </c>
    </row>
    <row r="2109" spans="1:3">
      <c r="A2109" t="s">
        <v>9666</v>
      </c>
      <c r="B2109" t="s">
        <v>9667</v>
      </c>
      <c r="C2109" t="s">
        <v>9668</v>
      </c>
    </row>
    <row r="2110" spans="1:3">
      <c r="A2110" t="s">
        <v>9669</v>
      </c>
      <c r="B2110" t="s">
        <v>9670</v>
      </c>
      <c r="C2110" t="s">
        <v>9671</v>
      </c>
    </row>
    <row r="2111" spans="1:3">
      <c r="A2111" t="s">
        <v>9672</v>
      </c>
      <c r="B2111" t="s">
        <v>9673</v>
      </c>
      <c r="C2111" t="s">
        <v>9674</v>
      </c>
    </row>
    <row r="2112" spans="1:3">
      <c r="A2112" t="s">
        <v>9675</v>
      </c>
      <c r="B2112" t="s">
        <v>9676</v>
      </c>
      <c r="C2112" t="s">
        <v>9677</v>
      </c>
    </row>
    <row r="2113" spans="1:3">
      <c r="A2113" t="s">
        <v>9678</v>
      </c>
      <c r="B2113" t="s">
        <v>9679</v>
      </c>
      <c r="C2113" t="s">
        <v>9680</v>
      </c>
    </row>
    <row r="2114" spans="1:3">
      <c r="A2114" t="s">
        <v>9681</v>
      </c>
      <c r="B2114" t="s">
        <v>9682</v>
      </c>
      <c r="C2114" t="s">
        <v>9683</v>
      </c>
    </row>
    <row r="2115" spans="1:3">
      <c r="A2115" t="s">
        <v>9684</v>
      </c>
      <c r="B2115" t="s">
        <v>9685</v>
      </c>
      <c r="C2115" t="s">
        <v>9686</v>
      </c>
    </row>
    <row r="2116" spans="1:3">
      <c r="A2116" t="s">
        <v>9687</v>
      </c>
      <c r="B2116" t="s">
        <v>9688</v>
      </c>
      <c r="C2116" t="s">
        <v>9689</v>
      </c>
    </row>
    <row r="2117" spans="1:3">
      <c r="A2117" t="s">
        <v>9690</v>
      </c>
      <c r="B2117" t="s">
        <v>9691</v>
      </c>
      <c r="C2117" t="s">
        <v>9692</v>
      </c>
    </row>
    <row r="2118" spans="1:3">
      <c r="A2118" t="s">
        <v>9693</v>
      </c>
      <c r="B2118" t="s">
        <v>9694</v>
      </c>
      <c r="C2118" t="s">
        <v>9695</v>
      </c>
    </row>
    <row r="2119" spans="1:3">
      <c r="A2119" t="s">
        <v>9696</v>
      </c>
      <c r="B2119" t="s">
        <v>9697</v>
      </c>
      <c r="C2119" t="s">
        <v>9698</v>
      </c>
    </row>
    <row r="2120" spans="1:3">
      <c r="A2120" t="s">
        <v>9699</v>
      </c>
      <c r="B2120" t="s">
        <v>9700</v>
      </c>
      <c r="C2120" t="s">
        <v>9701</v>
      </c>
    </row>
    <row r="2121" spans="1:3">
      <c r="A2121" t="s">
        <v>9702</v>
      </c>
      <c r="B2121" t="s">
        <v>9703</v>
      </c>
      <c r="C2121" t="s">
        <v>9704</v>
      </c>
    </row>
    <row r="2122" spans="1:3">
      <c r="A2122" t="s">
        <v>9705</v>
      </c>
      <c r="B2122" t="s">
        <v>9706</v>
      </c>
      <c r="C2122" t="s">
        <v>9707</v>
      </c>
    </row>
    <row r="2123" spans="1:3">
      <c r="A2123" t="s">
        <v>9708</v>
      </c>
      <c r="B2123" t="s">
        <v>9709</v>
      </c>
      <c r="C2123" t="s">
        <v>9710</v>
      </c>
    </row>
    <row r="2124" spans="1:3">
      <c r="A2124" t="s">
        <v>9711</v>
      </c>
      <c r="B2124" t="s">
        <v>9712</v>
      </c>
      <c r="C2124" t="s">
        <v>9713</v>
      </c>
    </row>
    <row r="2125" spans="1:3">
      <c r="A2125" t="s">
        <v>9714</v>
      </c>
      <c r="B2125" t="s">
        <v>9715</v>
      </c>
      <c r="C2125" t="s">
        <v>9716</v>
      </c>
    </row>
    <row r="2126" spans="1:3">
      <c r="A2126" t="s">
        <v>9717</v>
      </c>
      <c r="B2126" t="s">
        <v>9718</v>
      </c>
      <c r="C2126" t="s">
        <v>9719</v>
      </c>
    </row>
    <row r="2127" spans="1:3">
      <c r="A2127" t="s">
        <v>9720</v>
      </c>
      <c r="B2127" t="s">
        <v>9721</v>
      </c>
      <c r="C2127" t="s">
        <v>9722</v>
      </c>
    </row>
    <row r="2128" spans="1:3">
      <c r="A2128" t="s">
        <v>9723</v>
      </c>
      <c r="B2128" t="s">
        <v>9724</v>
      </c>
      <c r="C2128" t="s">
        <v>9725</v>
      </c>
    </row>
    <row r="2129" spans="1:3">
      <c r="A2129" t="s">
        <v>9726</v>
      </c>
      <c r="B2129" t="s">
        <v>9727</v>
      </c>
      <c r="C2129" t="s">
        <v>9728</v>
      </c>
    </row>
    <row r="2130" spans="1:3">
      <c r="A2130" t="s">
        <v>9729</v>
      </c>
      <c r="B2130" t="s">
        <v>9730</v>
      </c>
      <c r="C2130" t="s">
        <v>9731</v>
      </c>
    </row>
    <row r="2131" spans="1:3">
      <c r="A2131" t="s">
        <v>9732</v>
      </c>
      <c r="B2131" t="s">
        <v>9733</v>
      </c>
      <c r="C2131" t="s">
        <v>9734</v>
      </c>
    </row>
    <row r="2132" spans="1:3">
      <c r="A2132" t="s">
        <v>9735</v>
      </c>
      <c r="B2132" t="s">
        <v>9736</v>
      </c>
      <c r="C2132" t="s">
        <v>9737</v>
      </c>
    </row>
    <row r="2133" spans="1:3">
      <c r="A2133" t="s">
        <v>9738</v>
      </c>
      <c r="B2133" t="s">
        <v>9739</v>
      </c>
      <c r="C2133" t="s">
        <v>9740</v>
      </c>
    </row>
    <row r="2134" spans="1:3">
      <c r="A2134" t="s">
        <v>9741</v>
      </c>
      <c r="B2134" t="s">
        <v>9742</v>
      </c>
      <c r="C2134" t="s">
        <v>9743</v>
      </c>
    </row>
    <row r="2135" spans="1:3">
      <c r="A2135" t="s">
        <v>9744</v>
      </c>
      <c r="B2135" t="s">
        <v>9745</v>
      </c>
      <c r="C2135" t="s">
        <v>9746</v>
      </c>
    </row>
    <row r="2136" spans="1:3">
      <c r="A2136" t="s">
        <v>9747</v>
      </c>
      <c r="B2136" t="s">
        <v>9748</v>
      </c>
      <c r="C2136" t="s">
        <v>9749</v>
      </c>
    </row>
    <row r="2137" spans="1:3">
      <c r="A2137" t="s">
        <v>9750</v>
      </c>
      <c r="B2137" t="s">
        <v>9751</v>
      </c>
      <c r="C2137" t="s">
        <v>9752</v>
      </c>
    </row>
    <row r="2138" spans="1:3">
      <c r="A2138" t="s">
        <v>9753</v>
      </c>
      <c r="B2138" t="s">
        <v>9754</v>
      </c>
      <c r="C2138" t="s">
        <v>9755</v>
      </c>
    </row>
    <row r="2139" spans="1:3">
      <c r="A2139" t="s">
        <v>9756</v>
      </c>
      <c r="B2139" t="s">
        <v>9757</v>
      </c>
      <c r="C2139" t="s">
        <v>9758</v>
      </c>
    </row>
    <row r="2140" spans="1:3">
      <c r="A2140" t="s">
        <v>9759</v>
      </c>
      <c r="B2140" t="s">
        <v>9760</v>
      </c>
      <c r="C2140" t="s">
        <v>9761</v>
      </c>
    </row>
    <row r="2141" spans="1:3">
      <c r="A2141" t="s">
        <v>9762</v>
      </c>
      <c r="B2141" t="s">
        <v>9694</v>
      </c>
      <c r="C2141" t="s">
        <v>9695</v>
      </c>
    </row>
    <row r="2142" spans="1:3">
      <c r="A2142" t="s">
        <v>9763</v>
      </c>
      <c r="B2142" t="s">
        <v>9764</v>
      </c>
      <c r="C2142" t="s">
        <v>9765</v>
      </c>
    </row>
    <row r="2143" spans="1:3">
      <c r="A2143" t="s">
        <v>9766</v>
      </c>
      <c r="B2143" t="s">
        <v>9767</v>
      </c>
      <c r="C2143" t="s">
        <v>9768</v>
      </c>
    </row>
    <row r="2144" spans="1:3">
      <c r="A2144" t="s">
        <v>9769</v>
      </c>
      <c r="B2144" t="s">
        <v>9770</v>
      </c>
      <c r="C2144" t="s">
        <v>9771</v>
      </c>
    </row>
    <row r="2145" spans="1:3">
      <c r="A2145" t="s">
        <v>9772</v>
      </c>
      <c r="B2145" t="s">
        <v>9773</v>
      </c>
      <c r="C2145" t="s">
        <v>9774</v>
      </c>
    </row>
    <row r="2146" spans="1:3">
      <c r="A2146" t="s">
        <v>9775</v>
      </c>
      <c r="B2146" t="s">
        <v>584</v>
      </c>
      <c r="C2146" t="s">
        <v>9776</v>
      </c>
    </row>
    <row r="2147" spans="1:3">
      <c r="A2147" t="s">
        <v>9777</v>
      </c>
      <c r="B2147" t="s">
        <v>9778</v>
      </c>
      <c r="C2147" t="s">
        <v>9779</v>
      </c>
    </row>
    <row r="2148" spans="1:3">
      <c r="A2148" t="s">
        <v>9780</v>
      </c>
      <c r="B2148" t="s">
        <v>974</v>
      </c>
      <c r="C2148" t="s">
        <v>9781</v>
      </c>
    </row>
    <row r="2149" spans="1:3">
      <c r="A2149" t="s">
        <v>9782</v>
      </c>
      <c r="B2149" t="s">
        <v>9783</v>
      </c>
      <c r="C2149" t="s">
        <v>9784</v>
      </c>
    </row>
    <row r="2150" spans="1:3">
      <c r="A2150" t="s">
        <v>9785</v>
      </c>
      <c r="B2150" t="s">
        <v>9786</v>
      </c>
      <c r="C2150" t="s">
        <v>9787</v>
      </c>
    </row>
    <row r="2151" spans="1:3">
      <c r="A2151" t="s">
        <v>9788</v>
      </c>
      <c r="B2151" t="s">
        <v>9789</v>
      </c>
      <c r="C2151" t="s">
        <v>9790</v>
      </c>
    </row>
    <row r="2152" spans="1:3">
      <c r="A2152" t="s">
        <v>9791</v>
      </c>
      <c r="B2152" t="s">
        <v>9792</v>
      </c>
      <c r="C2152" t="s">
        <v>9793</v>
      </c>
    </row>
    <row r="2153" spans="1:3">
      <c r="A2153" t="s">
        <v>9794</v>
      </c>
      <c r="B2153" t="s">
        <v>9795</v>
      </c>
      <c r="C2153" t="s">
        <v>9796</v>
      </c>
    </row>
    <row r="2154" spans="1:3">
      <c r="A2154" t="s">
        <v>9797</v>
      </c>
      <c r="B2154" t="s">
        <v>9798</v>
      </c>
      <c r="C2154" t="s">
        <v>9799</v>
      </c>
    </row>
    <row r="2155" spans="1:3">
      <c r="A2155" t="s">
        <v>9800</v>
      </c>
      <c r="B2155" t="s">
        <v>9801</v>
      </c>
      <c r="C2155" t="s">
        <v>9802</v>
      </c>
    </row>
    <row r="2156" spans="1:3">
      <c r="A2156" t="s">
        <v>9803</v>
      </c>
      <c r="B2156" t="s">
        <v>9804</v>
      </c>
      <c r="C2156" t="s">
        <v>9805</v>
      </c>
    </row>
    <row r="2157" spans="1:3">
      <c r="A2157" t="s">
        <v>9806</v>
      </c>
      <c r="B2157" t="s">
        <v>9807</v>
      </c>
      <c r="C2157" t="s">
        <v>9808</v>
      </c>
    </row>
    <row r="2158" spans="1:3">
      <c r="A2158" t="s">
        <v>9809</v>
      </c>
      <c r="B2158" t="s">
        <v>9807</v>
      </c>
      <c r="C2158" t="s">
        <v>9808</v>
      </c>
    </row>
    <row r="2159" spans="1:3">
      <c r="A2159" t="s">
        <v>9810</v>
      </c>
      <c r="B2159" t="s">
        <v>574</v>
      </c>
      <c r="C2159" t="s">
        <v>9811</v>
      </c>
    </row>
    <row r="2160" spans="1:3">
      <c r="A2160" t="s">
        <v>9812</v>
      </c>
      <c r="B2160" t="s">
        <v>9813</v>
      </c>
      <c r="C2160" t="s">
        <v>9814</v>
      </c>
    </row>
    <row r="2161" spans="1:3">
      <c r="A2161" t="s">
        <v>9815</v>
      </c>
      <c r="B2161" t="s">
        <v>9816</v>
      </c>
      <c r="C2161" t="s">
        <v>9817</v>
      </c>
    </row>
    <row r="2162" spans="1:3">
      <c r="A2162" t="s">
        <v>9818</v>
      </c>
      <c r="B2162" t="s">
        <v>9819</v>
      </c>
      <c r="C2162" t="s">
        <v>9820</v>
      </c>
    </row>
    <row r="2163" spans="1:3">
      <c r="A2163" t="s">
        <v>9821</v>
      </c>
      <c r="B2163" t="s">
        <v>9822</v>
      </c>
      <c r="C2163" t="s">
        <v>9823</v>
      </c>
    </row>
    <row r="2164" spans="1:3">
      <c r="A2164" t="s">
        <v>9824</v>
      </c>
      <c r="B2164" t="s">
        <v>9825</v>
      </c>
      <c r="C2164" t="s">
        <v>9826</v>
      </c>
    </row>
    <row r="2165" spans="1:3">
      <c r="A2165" t="s">
        <v>9827</v>
      </c>
      <c r="B2165" t="s">
        <v>9825</v>
      </c>
      <c r="C2165" t="s">
        <v>9826</v>
      </c>
    </row>
    <row r="2166" spans="1:3">
      <c r="A2166" t="s">
        <v>9828</v>
      </c>
      <c r="B2166" t="s">
        <v>9829</v>
      </c>
      <c r="C2166" t="s">
        <v>9830</v>
      </c>
    </row>
    <row r="2167" spans="1:3">
      <c r="A2167" t="s">
        <v>9831</v>
      </c>
      <c r="B2167" t="s">
        <v>9832</v>
      </c>
      <c r="C2167" t="s">
        <v>9833</v>
      </c>
    </row>
    <row r="2168" spans="1:3">
      <c r="A2168" t="s">
        <v>9834</v>
      </c>
      <c r="B2168" t="s">
        <v>9835</v>
      </c>
      <c r="C2168" t="s">
        <v>9836</v>
      </c>
    </row>
    <row r="2169" spans="1:3">
      <c r="A2169" t="s">
        <v>9837</v>
      </c>
      <c r="B2169" t="s">
        <v>9838</v>
      </c>
      <c r="C2169" t="s">
        <v>9839</v>
      </c>
    </row>
    <row r="2170" spans="1:3">
      <c r="A2170" t="s">
        <v>9840</v>
      </c>
      <c r="B2170" t="s">
        <v>9841</v>
      </c>
      <c r="C2170" t="s">
        <v>9842</v>
      </c>
    </row>
    <row r="2171" spans="1:3">
      <c r="A2171" t="s">
        <v>9843</v>
      </c>
      <c r="B2171" t="s">
        <v>962</v>
      </c>
      <c r="C2171" t="s">
        <v>9844</v>
      </c>
    </row>
    <row r="2172" spans="1:3">
      <c r="A2172" t="s">
        <v>9845</v>
      </c>
      <c r="B2172" t="s">
        <v>9846</v>
      </c>
      <c r="C2172" t="s">
        <v>9847</v>
      </c>
    </row>
    <row r="2173" spans="1:3">
      <c r="A2173" t="s">
        <v>9848</v>
      </c>
      <c r="B2173" t="s">
        <v>9849</v>
      </c>
      <c r="C2173" t="s">
        <v>9850</v>
      </c>
    </row>
    <row r="2174" spans="1:3">
      <c r="A2174" t="s">
        <v>9851</v>
      </c>
      <c r="B2174" t="s">
        <v>9852</v>
      </c>
      <c r="C2174" t="s">
        <v>9853</v>
      </c>
    </row>
    <row r="2175" spans="1:3">
      <c r="A2175" t="s">
        <v>9854</v>
      </c>
      <c r="B2175" t="s">
        <v>9855</v>
      </c>
      <c r="C2175" t="s">
        <v>9856</v>
      </c>
    </row>
    <row r="2176" spans="1:3">
      <c r="A2176" t="s">
        <v>9857</v>
      </c>
      <c r="B2176" t="s">
        <v>9858</v>
      </c>
      <c r="C2176" t="s">
        <v>9859</v>
      </c>
    </row>
    <row r="2177" spans="1:3">
      <c r="A2177" t="s">
        <v>9860</v>
      </c>
      <c r="B2177" t="s">
        <v>580</v>
      </c>
      <c r="C2177" t="s">
        <v>9861</v>
      </c>
    </row>
    <row r="2178" spans="1:3">
      <c r="A2178" t="s">
        <v>9862</v>
      </c>
      <c r="B2178" t="s">
        <v>9863</v>
      </c>
      <c r="C2178" t="s">
        <v>9864</v>
      </c>
    </row>
    <row r="2179" spans="1:3">
      <c r="A2179" t="s">
        <v>9865</v>
      </c>
      <c r="B2179" t="s">
        <v>9866</v>
      </c>
      <c r="C2179" t="s">
        <v>9867</v>
      </c>
    </row>
    <row r="2180" spans="1:3">
      <c r="A2180" t="s">
        <v>9868</v>
      </c>
      <c r="B2180" t="s">
        <v>9869</v>
      </c>
      <c r="C2180" t="s">
        <v>9870</v>
      </c>
    </row>
    <row r="2181" spans="1:3">
      <c r="A2181" t="s">
        <v>9871</v>
      </c>
      <c r="B2181" t="s">
        <v>9872</v>
      </c>
      <c r="C2181" t="s">
        <v>9873</v>
      </c>
    </row>
    <row r="2182" spans="1:3">
      <c r="A2182" t="s">
        <v>9874</v>
      </c>
      <c r="B2182" t="s">
        <v>9875</v>
      </c>
      <c r="C2182" t="s">
        <v>9876</v>
      </c>
    </row>
    <row r="2183" spans="1:3">
      <c r="A2183" t="s">
        <v>9877</v>
      </c>
      <c r="B2183" t="s">
        <v>9878</v>
      </c>
      <c r="C2183" t="s">
        <v>9879</v>
      </c>
    </row>
    <row r="2184" spans="1:3">
      <c r="A2184" t="s">
        <v>9880</v>
      </c>
      <c r="B2184" t="s">
        <v>9881</v>
      </c>
      <c r="C2184" t="s">
        <v>9882</v>
      </c>
    </row>
    <row r="2185" spans="1:3">
      <c r="A2185" t="s">
        <v>9883</v>
      </c>
      <c r="B2185" t="s">
        <v>9884</v>
      </c>
      <c r="C2185" t="s">
        <v>9885</v>
      </c>
    </row>
    <row r="2186" spans="1:3">
      <c r="A2186" t="s">
        <v>9886</v>
      </c>
      <c r="B2186" t="s">
        <v>9887</v>
      </c>
      <c r="C2186" t="s">
        <v>9888</v>
      </c>
    </row>
    <row r="2187" spans="1:3">
      <c r="A2187" t="s">
        <v>9889</v>
      </c>
      <c r="B2187" t="s">
        <v>9890</v>
      </c>
      <c r="C2187" t="s">
        <v>9891</v>
      </c>
    </row>
    <row r="2188" spans="1:3">
      <c r="A2188" t="s">
        <v>9892</v>
      </c>
      <c r="B2188" t="s">
        <v>9893</v>
      </c>
      <c r="C2188" t="s">
        <v>9894</v>
      </c>
    </row>
    <row r="2189" spans="1:3">
      <c r="A2189" t="s">
        <v>9895</v>
      </c>
      <c r="B2189" t="s">
        <v>9896</v>
      </c>
      <c r="C2189" t="s">
        <v>9897</v>
      </c>
    </row>
    <row r="2190" spans="1:3">
      <c r="A2190" t="s">
        <v>9895</v>
      </c>
      <c r="B2190" t="s">
        <v>9898</v>
      </c>
      <c r="C2190" t="s">
        <v>9899</v>
      </c>
    </row>
    <row r="2191" spans="1:3">
      <c r="A2191" t="s">
        <v>9900</v>
      </c>
      <c r="B2191" t="s">
        <v>9901</v>
      </c>
      <c r="C2191" t="s">
        <v>9902</v>
      </c>
    </row>
    <row r="2192" spans="1:3">
      <c r="A2192" t="s">
        <v>9900</v>
      </c>
      <c r="B2192" t="s">
        <v>9903</v>
      </c>
      <c r="C2192" t="s">
        <v>9904</v>
      </c>
    </row>
    <row r="2193" spans="1:3">
      <c r="A2193" t="s">
        <v>9905</v>
      </c>
      <c r="B2193" t="s">
        <v>9906</v>
      </c>
      <c r="C2193" t="s">
        <v>9907</v>
      </c>
    </row>
    <row r="2194" spans="1:3">
      <c r="A2194" t="s">
        <v>9905</v>
      </c>
      <c r="B2194" t="s">
        <v>9908</v>
      </c>
      <c r="C2194" t="s">
        <v>9909</v>
      </c>
    </row>
    <row r="2195" spans="1:3">
      <c r="A2195" t="s">
        <v>9910</v>
      </c>
      <c r="B2195" t="s">
        <v>9911</v>
      </c>
      <c r="C2195" t="s">
        <v>9912</v>
      </c>
    </row>
    <row r="2196" spans="1:3">
      <c r="A2196" t="s">
        <v>9910</v>
      </c>
      <c r="B2196" t="s">
        <v>9913</v>
      </c>
      <c r="C2196" t="s">
        <v>9914</v>
      </c>
    </row>
    <row r="2197" spans="1:3">
      <c r="A2197" t="s">
        <v>9915</v>
      </c>
      <c r="B2197" t="s">
        <v>9916</v>
      </c>
      <c r="C2197" t="s">
        <v>9917</v>
      </c>
    </row>
    <row r="2198" spans="1:3">
      <c r="A2198" t="s">
        <v>9915</v>
      </c>
      <c r="B2198" t="s">
        <v>9918</v>
      </c>
      <c r="C2198" t="s">
        <v>9919</v>
      </c>
    </row>
    <row r="2199" spans="1:3">
      <c r="A2199" t="s">
        <v>9920</v>
      </c>
      <c r="B2199" t="s">
        <v>9921</v>
      </c>
      <c r="C2199" t="s">
        <v>9922</v>
      </c>
    </row>
    <row r="2200" spans="1:3">
      <c r="A2200" t="s">
        <v>9920</v>
      </c>
      <c r="B2200" t="s">
        <v>9923</v>
      </c>
      <c r="C2200" t="s">
        <v>9924</v>
      </c>
    </row>
    <row r="2201" spans="1:3">
      <c r="A2201" t="s">
        <v>9925</v>
      </c>
      <c r="B2201" t="s">
        <v>9926</v>
      </c>
      <c r="C2201" t="s">
        <v>9927</v>
      </c>
    </row>
    <row r="2202" spans="1:3">
      <c r="A2202" t="s">
        <v>9925</v>
      </c>
      <c r="B2202" t="s">
        <v>9928</v>
      </c>
      <c r="C2202" t="s">
        <v>9929</v>
      </c>
    </row>
    <row r="2203" spans="1:3">
      <c r="A2203" t="s">
        <v>9930</v>
      </c>
      <c r="B2203" t="s">
        <v>9931</v>
      </c>
      <c r="C2203" t="s">
        <v>9932</v>
      </c>
    </row>
    <row r="2204" spans="1:3">
      <c r="A2204" t="s">
        <v>9930</v>
      </c>
      <c r="B2204" t="s">
        <v>9933</v>
      </c>
      <c r="C2204" t="s">
        <v>9934</v>
      </c>
    </row>
    <row r="2205" spans="1:3">
      <c r="A2205" t="s">
        <v>9935</v>
      </c>
      <c r="B2205" t="s">
        <v>9936</v>
      </c>
      <c r="C2205" t="s">
        <v>9937</v>
      </c>
    </row>
    <row r="2206" spans="1:3">
      <c r="A2206" t="s">
        <v>9935</v>
      </c>
      <c r="B2206" t="s">
        <v>9938</v>
      </c>
      <c r="C2206" t="s">
        <v>9939</v>
      </c>
    </row>
    <row r="2207" spans="1:3">
      <c r="A2207" t="s">
        <v>9940</v>
      </c>
      <c r="B2207" t="s">
        <v>9941</v>
      </c>
      <c r="C2207" t="s">
        <v>9942</v>
      </c>
    </row>
    <row r="2208" spans="1:3">
      <c r="A2208" t="s">
        <v>9940</v>
      </c>
      <c r="B2208" t="s">
        <v>9943</v>
      </c>
      <c r="C2208" t="s">
        <v>9944</v>
      </c>
    </row>
    <row r="2209" spans="1:3">
      <c r="A2209" t="s">
        <v>9945</v>
      </c>
      <c r="B2209" t="s">
        <v>9946</v>
      </c>
      <c r="C2209" t="s">
        <v>9947</v>
      </c>
    </row>
    <row r="2210" spans="1:3">
      <c r="A2210" t="s">
        <v>9945</v>
      </c>
      <c r="B2210" t="s">
        <v>9948</v>
      </c>
      <c r="C2210" t="s">
        <v>9949</v>
      </c>
    </row>
    <row r="2211" spans="1:3">
      <c r="A2211" t="s">
        <v>9950</v>
      </c>
      <c r="B2211" t="s">
        <v>9951</v>
      </c>
      <c r="C2211" t="s">
        <v>9952</v>
      </c>
    </row>
    <row r="2212" spans="1:3">
      <c r="A2212" t="s">
        <v>9950</v>
      </c>
      <c r="B2212" t="s">
        <v>9953</v>
      </c>
      <c r="C2212" t="s">
        <v>9954</v>
      </c>
    </row>
    <row r="2213" spans="1:3">
      <c r="A2213" t="s">
        <v>9955</v>
      </c>
      <c r="B2213" t="s">
        <v>9956</v>
      </c>
      <c r="C2213" t="s">
        <v>9957</v>
      </c>
    </row>
    <row r="2214" spans="1:3">
      <c r="A2214" t="s">
        <v>9955</v>
      </c>
      <c r="B2214" t="s">
        <v>9958</v>
      </c>
      <c r="C2214" t="s">
        <v>9959</v>
      </c>
    </row>
    <row r="2215" spans="1:3">
      <c r="A2215" t="s">
        <v>9960</v>
      </c>
      <c r="B2215" t="s">
        <v>9961</v>
      </c>
      <c r="C2215" t="s">
        <v>9962</v>
      </c>
    </row>
    <row r="2216" spans="1:3">
      <c r="A2216" t="s">
        <v>9960</v>
      </c>
      <c r="B2216" t="s">
        <v>9961</v>
      </c>
      <c r="C2216" t="s">
        <v>9962</v>
      </c>
    </row>
    <row r="2217" spans="1:3">
      <c r="A2217" t="s">
        <v>9963</v>
      </c>
      <c r="B2217" t="s">
        <v>9964</v>
      </c>
      <c r="C2217" t="s">
        <v>9965</v>
      </c>
    </row>
    <row r="2218" spans="1:3">
      <c r="A2218" t="s">
        <v>9963</v>
      </c>
      <c r="B2218" t="s">
        <v>9966</v>
      </c>
      <c r="C2218" t="s">
        <v>9967</v>
      </c>
    </row>
    <row r="2219" spans="1:3">
      <c r="A2219" t="s">
        <v>9968</v>
      </c>
      <c r="B2219" t="s">
        <v>9969</v>
      </c>
      <c r="C2219" t="s">
        <v>9970</v>
      </c>
    </row>
    <row r="2220" spans="1:3">
      <c r="A2220" t="s">
        <v>9968</v>
      </c>
      <c r="B2220" t="s">
        <v>9971</v>
      </c>
      <c r="C2220" t="s">
        <v>9972</v>
      </c>
    </row>
    <row r="2221" spans="1:3">
      <c r="A2221" t="s">
        <v>9973</v>
      </c>
      <c r="B2221" t="s">
        <v>9974</v>
      </c>
      <c r="C2221" t="s">
        <v>9975</v>
      </c>
    </row>
    <row r="2222" spans="1:3">
      <c r="A2222" t="s">
        <v>9973</v>
      </c>
      <c r="B2222" t="s">
        <v>9976</v>
      </c>
      <c r="C2222" t="s">
        <v>9977</v>
      </c>
    </row>
    <row r="2223" spans="1:3">
      <c r="A2223" t="s">
        <v>9978</v>
      </c>
      <c r="B2223" t="s">
        <v>9979</v>
      </c>
      <c r="C2223" t="s">
        <v>9980</v>
      </c>
    </row>
    <row r="2224" spans="1:3">
      <c r="A2224" t="s">
        <v>9978</v>
      </c>
      <c r="B2224" t="s">
        <v>9981</v>
      </c>
      <c r="C2224" t="s">
        <v>9982</v>
      </c>
    </row>
    <row r="2225" spans="1:3">
      <c r="A2225" t="s">
        <v>9983</v>
      </c>
      <c r="B2225" t="s">
        <v>9984</v>
      </c>
      <c r="C2225" t="s">
        <v>9985</v>
      </c>
    </row>
    <row r="2226" spans="1:3">
      <c r="A2226" t="s">
        <v>9983</v>
      </c>
      <c r="B2226" t="s">
        <v>9986</v>
      </c>
      <c r="C2226" t="s">
        <v>9987</v>
      </c>
    </row>
    <row r="2227" spans="1:3">
      <c r="A2227" t="s">
        <v>9988</v>
      </c>
      <c r="B2227" t="s">
        <v>9989</v>
      </c>
      <c r="C2227" t="s">
        <v>9990</v>
      </c>
    </row>
    <row r="2228" spans="1:3">
      <c r="A2228" t="s">
        <v>9988</v>
      </c>
      <c r="B2228" t="s">
        <v>9991</v>
      </c>
      <c r="C2228" t="s">
        <v>9992</v>
      </c>
    </row>
    <row r="2229" spans="1:3">
      <c r="A2229" t="s">
        <v>9993</v>
      </c>
      <c r="B2229" t="s">
        <v>9994</v>
      </c>
      <c r="C2229" t="s">
        <v>9995</v>
      </c>
    </row>
    <row r="2230" spans="1:3">
      <c r="A2230" t="s">
        <v>9993</v>
      </c>
      <c r="B2230" t="s">
        <v>9996</v>
      </c>
      <c r="C2230" t="s">
        <v>9997</v>
      </c>
    </row>
    <row r="2231" spans="1:3">
      <c r="A2231" t="s">
        <v>9998</v>
      </c>
      <c r="B2231" t="s">
        <v>9999</v>
      </c>
      <c r="C2231" t="s">
        <v>10000</v>
      </c>
    </row>
    <row r="2232" spans="1:3">
      <c r="A2232" t="s">
        <v>9998</v>
      </c>
      <c r="B2232" t="s">
        <v>10001</v>
      </c>
      <c r="C2232" t="s">
        <v>10002</v>
      </c>
    </row>
    <row r="2233" spans="1:3">
      <c r="A2233" t="s">
        <v>10003</v>
      </c>
      <c r="B2233" t="s">
        <v>10004</v>
      </c>
      <c r="C2233" t="s">
        <v>10005</v>
      </c>
    </row>
    <row r="2234" spans="1:3">
      <c r="A2234" t="s">
        <v>10003</v>
      </c>
      <c r="B2234" t="s">
        <v>10006</v>
      </c>
      <c r="C2234" t="s">
        <v>10007</v>
      </c>
    </row>
    <row r="2235" spans="1:3">
      <c r="A2235" t="s">
        <v>10008</v>
      </c>
      <c r="B2235" t="s">
        <v>10009</v>
      </c>
      <c r="C2235" t="s">
        <v>10010</v>
      </c>
    </row>
    <row r="2236" spans="1:3">
      <c r="A2236" t="s">
        <v>10008</v>
      </c>
      <c r="B2236" t="s">
        <v>10011</v>
      </c>
      <c r="C2236" t="s">
        <v>10012</v>
      </c>
    </row>
    <row r="2237" spans="1:3">
      <c r="A2237" t="s">
        <v>10013</v>
      </c>
      <c r="B2237" t="s">
        <v>10014</v>
      </c>
      <c r="C2237" t="s">
        <v>10015</v>
      </c>
    </row>
    <row r="2238" spans="1:3">
      <c r="A2238" t="s">
        <v>10013</v>
      </c>
      <c r="B2238" t="s">
        <v>10016</v>
      </c>
      <c r="C2238" t="s">
        <v>10017</v>
      </c>
    </row>
    <row r="2239" spans="1:3">
      <c r="A2239" t="s">
        <v>10018</v>
      </c>
      <c r="B2239" t="s">
        <v>10019</v>
      </c>
      <c r="C2239" t="s">
        <v>10020</v>
      </c>
    </row>
    <row r="2240" spans="1:3">
      <c r="A2240" t="s">
        <v>10018</v>
      </c>
      <c r="B2240" t="s">
        <v>10021</v>
      </c>
      <c r="C2240" t="s">
        <v>10022</v>
      </c>
    </row>
    <row r="2241" spans="1:3">
      <c r="A2241" t="s">
        <v>10023</v>
      </c>
      <c r="B2241" t="s">
        <v>10024</v>
      </c>
      <c r="C2241" t="s">
        <v>10025</v>
      </c>
    </row>
    <row r="2242" spans="1:3">
      <c r="A2242" t="s">
        <v>10023</v>
      </c>
      <c r="B2242" t="s">
        <v>10026</v>
      </c>
      <c r="C2242" t="s">
        <v>10027</v>
      </c>
    </row>
    <row r="2243" spans="1:3">
      <c r="A2243" t="s">
        <v>10028</v>
      </c>
      <c r="B2243" t="s">
        <v>10029</v>
      </c>
      <c r="C2243" t="s">
        <v>10030</v>
      </c>
    </row>
    <row r="2244" spans="1:3">
      <c r="A2244" t="s">
        <v>10028</v>
      </c>
      <c r="B2244" t="s">
        <v>10031</v>
      </c>
      <c r="C2244" t="s">
        <v>10032</v>
      </c>
    </row>
    <row r="2245" spans="1:3">
      <c r="A2245" t="s">
        <v>10033</v>
      </c>
      <c r="B2245" t="s">
        <v>10034</v>
      </c>
      <c r="C2245" t="s">
        <v>10035</v>
      </c>
    </row>
    <row r="2246" spans="1:3">
      <c r="A2246" t="s">
        <v>10033</v>
      </c>
      <c r="B2246" t="s">
        <v>10036</v>
      </c>
      <c r="C2246" t="s">
        <v>10037</v>
      </c>
    </row>
    <row r="2247" spans="1:3">
      <c r="A2247" t="s">
        <v>10038</v>
      </c>
      <c r="B2247" t="s">
        <v>10039</v>
      </c>
      <c r="C2247" t="s">
        <v>10040</v>
      </c>
    </row>
    <row r="2248" spans="1:3">
      <c r="A2248" t="s">
        <v>10038</v>
      </c>
      <c r="B2248" t="s">
        <v>10041</v>
      </c>
      <c r="C2248" t="s">
        <v>10042</v>
      </c>
    </row>
    <row r="2249" spans="1:3">
      <c r="A2249" t="s">
        <v>10043</v>
      </c>
      <c r="B2249" t="s">
        <v>7509</v>
      </c>
      <c r="C2249" t="s">
        <v>10044</v>
      </c>
    </row>
    <row r="2250" spans="1:3">
      <c r="A2250" t="s">
        <v>10043</v>
      </c>
      <c r="B2250" t="s">
        <v>10045</v>
      </c>
      <c r="C2250" t="s">
        <v>10046</v>
      </c>
    </row>
    <row r="2251" spans="1:3">
      <c r="A2251" t="s">
        <v>10047</v>
      </c>
      <c r="B2251" t="s">
        <v>10048</v>
      </c>
      <c r="C2251" t="s">
        <v>10049</v>
      </c>
    </row>
    <row r="2252" spans="1:3">
      <c r="A2252" t="s">
        <v>10047</v>
      </c>
      <c r="B2252" t="s">
        <v>10050</v>
      </c>
      <c r="C2252" t="s">
        <v>10051</v>
      </c>
    </row>
    <row r="2253" spans="1:3">
      <c r="A2253" t="s">
        <v>10052</v>
      </c>
      <c r="B2253" t="s">
        <v>10053</v>
      </c>
      <c r="C2253" t="s">
        <v>10054</v>
      </c>
    </row>
    <row r="2254" spans="1:3">
      <c r="A2254" t="s">
        <v>10052</v>
      </c>
      <c r="B2254" t="s">
        <v>10055</v>
      </c>
      <c r="C2254" t="s">
        <v>10056</v>
      </c>
    </row>
    <row r="2255" spans="1:3">
      <c r="A2255" t="s">
        <v>10057</v>
      </c>
      <c r="B2255" t="s">
        <v>7519</v>
      </c>
      <c r="C2255" t="s">
        <v>10058</v>
      </c>
    </row>
    <row r="2256" spans="1:3">
      <c r="A2256" t="s">
        <v>10057</v>
      </c>
      <c r="B2256" t="s">
        <v>10059</v>
      </c>
      <c r="C2256" t="s">
        <v>10060</v>
      </c>
    </row>
    <row r="2257" spans="1:3">
      <c r="A2257" t="s">
        <v>10061</v>
      </c>
      <c r="B2257" t="s">
        <v>10062</v>
      </c>
      <c r="C2257" t="s">
        <v>10063</v>
      </c>
    </row>
    <row r="2258" spans="1:3">
      <c r="A2258" t="s">
        <v>10061</v>
      </c>
      <c r="B2258" t="s">
        <v>10064</v>
      </c>
      <c r="C2258" t="s">
        <v>10065</v>
      </c>
    </row>
    <row r="2259" spans="1:3">
      <c r="A2259" t="s">
        <v>10066</v>
      </c>
      <c r="B2259" t="s">
        <v>10067</v>
      </c>
      <c r="C2259" t="s">
        <v>10068</v>
      </c>
    </row>
    <row r="2260" spans="1:3">
      <c r="A2260" t="s">
        <v>10066</v>
      </c>
      <c r="B2260" t="s">
        <v>10069</v>
      </c>
      <c r="C2260" t="s">
        <v>10070</v>
      </c>
    </row>
    <row r="2261" spans="1:3">
      <c r="A2261" t="s">
        <v>10071</v>
      </c>
      <c r="B2261" t="s">
        <v>10072</v>
      </c>
      <c r="C2261" t="s">
        <v>10073</v>
      </c>
    </row>
    <row r="2262" spans="1:3">
      <c r="A2262" t="s">
        <v>10074</v>
      </c>
      <c r="B2262" t="s">
        <v>10075</v>
      </c>
      <c r="C2262" t="s">
        <v>10076</v>
      </c>
    </row>
    <row r="2263" spans="1:3">
      <c r="A2263" t="s">
        <v>10077</v>
      </c>
      <c r="B2263" t="s">
        <v>948</v>
      </c>
      <c r="C2263" t="s">
        <v>10078</v>
      </c>
    </row>
    <row r="2264" spans="1:3">
      <c r="A2264" t="s">
        <v>10079</v>
      </c>
      <c r="B2264" t="s">
        <v>10080</v>
      </c>
      <c r="C2264" t="s">
        <v>10081</v>
      </c>
    </row>
    <row r="2265" spans="1:3">
      <c r="A2265" t="s">
        <v>10082</v>
      </c>
      <c r="B2265" t="s">
        <v>10083</v>
      </c>
      <c r="C2265" t="s">
        <v>10084</v>
      </c>
    </row>
    <row r="2266" spans="1:3">
      <c r="A2266" t="s">
        <v>10085</v>
      </c>
      <c r="B2266" t="s">
        <v>10086</v>
      </c>
      <c r="C2266" t="s">
        <v>10087</v>
      </c>
    </row>
    <row r="2267" spans="1:3">
      <c r="A2267" t="s">
        <v>10088</v>
      </c>
      <c r="B2267" t="s">
        <v>10089</v>
      </c>
      <c r="C2267" t="s">
        <v>10090</v>
      </c>
    </row>
    <row r="2268" spans="1:3">
      <c r="A2268" t="s">
        <v>10091</v>
      </c>
      <c r="B2268" t="s">
        <v>10092</v>
      </c>
      <c r="C2268" t="s">
        <v>10093</v>
      </c>
    </row>
    <row r="2269" spans="1:3">
      <c r="A2269" t="s">
        <v>10094</v>
      </c>
      <c r="B2269" t="s">
        <v>1205</v>
      </c>
      <c r="C2269" t="s">
        <v>10095</v>
      </c>
    </row>
    <row r="2270" spans="1:3">
      <c r="A2270" t="s">
        <v>10096</v>
      </c>
      <c r="B2270" t="s">
        <v>10097</v>
      </c>
      <c r="C2270" t="s">
        <v>10098</v>
      </c>
    </row>
    <row r="2271" spans="1:3">
      <c r="A2271" t="s">
        <v>10099</v>
      </c>
      <c r="B2271" t="s">
        <v>10100</v>
      </c>
      <c r="C2271" t="s">
        <v>10101</v>
      </c>
    </row>
    <row r="2272" spans="1:3">
      <c r="A2272" t="s">
        <v>10102</v>
      </c>
      <c r="B2272" t="s">
        <v>10103</v>
      </c>
      <c r="C2272" t="s">
        <v>10104</v>
      </c>
    </row>
    <row r="2273" spans="1:3">
      <c r="A2273" t="s">
        <v>10105</v>
      </c>
      <c r="B2273" t="s">
        <v>10106</v>
      </c>
      <c r="C2273" t="s">
        <v>10107</v>
      </c>
    </row>
    <row r="2274" spans="1:3">
      <c r="A2274" t="s">
        <v>10108</v>
      </c>
      <c r="B2274" t="s">
        <v>10109</v>
      </c>
      <c r="C2274" t="s">
        <v>10110</v>
      </c>
    </row>
    <row r="2275" spans="1:3">
      <c r="A2275" t="s">
        <v>10111</v>
      </c>
      <c r="B2275" t="s">
        <v>699</v>
      </c>
      <c r="C2275" t="s">
        <v>10112</v>
      </c>
    </row>
    <row r="2276" spans="1:3">
      <c r="A2276" t="s">
        <v>10113</v>
      </c>
      <c r="B2276" t="s">
        <v>10114</v>
      </c>
      <c r="C2276" t="s">
        <v>10115</v>
      </c>
    </row>
    <row r="2277" spans="1:3">
      <c r="A2277" t="s">
        <v>10116</v>
      </c>
      <c r="B2277" t="s">
        <v>10117</v>
      </c>
      <c r="C2277" t="s">
        <v>10118</v>
      </c>
    </row>
    <row r="2278" spans="1:3">
      <c r="A2278" t="s">
        <v>10119</v>
      </c>
      <c r="B2278" t="s">
        <v>1147</v>
      </c>
      <c r="C2278" t="s">
        <v>10120</v>
      </c>
    </row>
    <row r="2279" spans="1:3">
      <c r="A2279" t="s">
        <v>10121</v>
      </c>
      <c r="B2279" t="s">
        <v>10122</v>
      </c>
      <c r="C2279" t="s">
        <v>10123</v>
      </c>
    </row>
    <row r="2280" spans="1:3">
      <c r="A2280" t="s">
        <v>10124</v>
      </c>
      <c r="B2280" t="s">
        <v>10125</v>
      </c>
      <c r="C2280" t="s">
        <v>10126</v>
      </c>
    </row>
    <row r="2281" spans="1:3">
      <c r="A2281" t="s">
        <v>10127</v>
      </c>
      <c r="B2281" t="s">
        <v>1139</v>
      </c>
      <c r="C2281" t="s">
        <v>10128</v>
      </c>
    </row>
    <row r="2282" spans="1:3">
      <c r="A2282" t="s">
        <v>10129</v>
      </c>
      <c r="B2282" t="s">
        <v>10130</v>
      </c>
      <c r="C2282" t="s">
        <v>10131</v>
      </c>
    </row>
    <row r="2283" spans="1:3">
      <c r="A2283" t="s">
        <v>10132</v>
      </c>
      <c r="B2283" t="s">
        <v>10133</v>
      </c>
      <c r="C2283" t="s">
        <v>10134</v>
      </c>
    </row>
    <row r="2284" spans="1:3">
      <c r="A2284" t="s">
        <v>10135</v>
      </c>
      <c r="B2284" t="s">
        <v>10136</v>
      </c>
      <c r="C2284" t="s">
        <v>10137</v>
      </c>
    </row>
    <row r="2285" spans="1:3">
      <c r="A2285" t="s">
        <v>10138</v>
      </c>
      <c r="B2285" t="s">
        <v>10139</v>
      </c>
      <c r="C2285" t="s">
        <v>10140</v>
      </c>
    </row>
    <row r="2286" spans="1:3">
      <c r="A2286" t="s">
        <v>10141</v>
      </c>
      <c r="B2286" t="s">
        <v>10142</v>
      </c>
      <c r="C2286" t="s">
        <v>10143</v>
      </c>
    </row>
    <row r="2287" spans="1:3">
      <c r="A2287" t="s">
        <v>10144</v>
      </c>
      <c r="B2287" t="s">
        <v>10145</v>
      </c>
      <c r="C2287" t="s">
        <v>10146</v>
      </c>
    </row>
    <row r="2288" spans="1:3">
      <c r="A2288" t="s">
        <v>10147</v>
      </c>
      <c r="B2288" t="s">
        <v>10148</v>
      </c>
      <c r="C2288" t="s">
        <v>10149</v>
      </c>
    </row>
    <row r="2289" spans="1:3">
      <c r="A2289" t="s">
        <v>10150</v>
      </c>
      <c r="B2289" t="s">
        <v>1143</v>
      </c>
      <c r="C2289" t="s">
        <v>10151</v>
      </c>
    </row>
    <row r="2290" spans="1:3">
      <c r="A2290" t="s">
        <v>10152</v>
      </c>
      <c r="B2290" t="s">
        <v>10153</v>
      </c>
      <c r="C2290" t="s">
        <v>10154</v>
      </c>
    </row>
    <row r="2291" spans="1:3">
      <c r="A2291" t="s">
        <v>10155</v>
      </c>
      <c r="B2291" t="s">
        <v>10156</v>
      </c>
      <c r="C2291" t="s">
        <v>10157</v>
      </c>
    </row>
    <row r="2292" spans="1:3">
      <c r="A2292" t="s">
        <v>10158</v>
      </c>
      <c r="B2292" t="s">
        <v>10159</v>
      </c>
      <c r="C2292" t="s">
        <v>10160</v>
      </c>
    </row>
    <row r="2293" spans="1:3">
      <c r="A2293" t="s">
        <v>10161</v>
      </c>
      <c r="B2293" t="s">
        <v>10162</v>
      </c>
      <c r="C2293" t="s">
        <v>10163</v>
      </c>
    </row>
    <row r="2294" spans="1:3">
      <c r="A2294" t="s">
        <v>10164</v>
      </c>
      <c r="B2294" t="s">
        <v>294</v>
      </c>
      <c r="C2294" t="s">
        <v>10165</v>
      </c>
    </row>
    <row r="2295" spans="1:3">
      <c r="A2295" t="s">
        <v>10166</v>
      </c>
      <c r="B2295" t="s">
        <v>496</v>
      </c>
      <c r="C2295" t="s">
        <v>10167</v>
      </c>
    </row>
    <row r="2296" spans="1:3">
      <c r="A2296" t="s">
        <v>10168</v>
      </c>
      <c r="B2296" t="s">
        <v>1151</v>
      </c>
      <c r="C2296" t="s">
        <v>10169</v>
      </c>
    </row>
    <row r="2297" spans="1:3">
      <c r="A2297" t="s">
        <v>10170</v>
      </c>
      <c r="B2297" t="s">
        <v>10171</v>
      </c>
      <c r="C2297" t="s">
        <v>10172</v>
      </c>
    </row>
    <row r="2298" spans="1:3">
      <c r="A2298" t="s">
        <v>10173</v>
      </c>
      <c r="B2298" t="s">
        <v>10174</v>
      </c>
      <c r="C2298" t="s">
        <v>10175</v>
      </c>
    </row>
    <row r="2299" spans="1:3">
      <c r="A2299" t="s">
        <v>10176</v>
      </c>
      <c r="B2299" t="s">
        <v>10177</v>
      </c>
      <c r="C2299" t="s">
        <v>10178</v>
      </c>
    </row>
    <row r="2300" spans="1:3">
      <c r="A2300" t="s">
        <v>10179</v>
      </c>
      <c r="B2300" t="s">
        <v>10180</v>
      </c>
      <c r="C2300" t="s">
        <v>10181</v>
      </c>
    </row>
    <row r="2301" spans="1:3">
      <c r="A2301" t="s">
        <v>10182</v>
      </c>
      <c r="B2301" t="s">
        <v>10183</v>
      </c>
      <c r="C2301" t="s">
        <v>10184</v>
      </c>
    </row>
    <row r="2302" spans="1:3">
      <c r="A2302" t="s">
        <v>10185</v>
      </c>
      <c r="B2302" t="s">
        <v>10186</v>
      </c>
      <c r="C2302" t="s">
        <v>10187</v>
      </c>
    </row>
    <row r="2303" spans="1:3">
      <c r="A2303" t="s">
        <v>10188</v>
      </c>
      <c r="B2303" t="s">
        <v>10189</v>
      </c>
      <c r="C2303" t="s">
        <v>10190</v>
      </c>
    </row>
    <row r="2304" spans="1:3">
      <c r="A2304" t="s">
        <v>10191</v>
      </c>
      <c r="B2304" t="s">
        <v>10192</v>
      </c>
      <c r="C2304" t="s">
        <v>10193</v>
      </c>
    </row>
    <row r="2305" spans="1:3">
      <c r="A2305" t="s">
        <v>10194</v>
      </c>
      <c r="B2305" t="s">
        <v>10195</v>
      </c>
      <c r="C2305" t="s">
        <v>10196</v>
      </c>
    </row>
    <row r="2306" spans="1:3">
      <c r="A2306" t="s">
        <v>10197</v>
      </c>
      <c r="B2306" t="s">
        <v>10198</v>
      </c>
      <c r="C2306" t="s">
        <v>10199</v>
      </c>
    </row>
    <row r="2307" spans="1:3">
      <c r="A2307" t="s">
        <v>10200</v>
      </c>
      <c r="B2307" t="s">
        <v>10201</v>
      </c>
      <c r="C2307" t="s">
        <v>10202</v>
      </c>
    </row>
    <row r="2308" spans="1:3">
      <c r="A2308" t="s">
        <v>10203</v>
      </c>
      <c r="B2308" t="s">
        <v>10204</v>
      </c>
      <c r="C2308" t="s">
        <v>10205</v>
      </c>
    </row>
    <row r="2309" spans="1:3">
      <c r="A2309" t="s">
        <v>10206</v>
      </c>
      <c r="B2309" t="s">
        <v>10207</v>
      </c>
      <c r="C2309" t="s">
        <v>10208</v>
      </c>
    </row>
    <row r="2310" spans="1:3">
      <c r="A2310" t="s">
        <v>10209</v>
      </c>
      <c r="B2310" t="s">
        <v>10210</v>
      </c>
      <c r="C2310" t="s">
        <v>10211</v>
      </c>
    </row>
    <row r="2311" spans="1:3">
      <c r="A2311" t="s">
        <v>10212</v>
      </c>
      <c r="B2311" t="s">
        <v>10213</v>
      </c>
      <c r="C2311" t="s">
        <v>10214</v>
      </c>
    </row>
    <row r="2312" spans="1:3">
      <c r="A2312" t="s">
        <v>10215</v>
      </c>
      <c r="B2312" t="s">
        <v>10216</v>
      </c>
      <c r="C2312" t="s">
        <v>10217</v>
      </c>
    </row>
    <row r="2313" spans="1:3">
      <c r="A2313" t="s">
        <v>10215</v>
      </c>
      <c r="B2313" t="s">
        <v>10218</v>
      </c>
      <c r="C2313" t="s">
        <v>10219</v>
      </c>
    </row>
    <row r="2314" spans="1:3">
      <c r="A2314" t="s">
        <v>10220</v>
      </c>
      <c r="B2314" t="s">
        <v>10221</v>
      </c>
      <c r="C2314" t="s">
        <v>10222</v>
      </c>
    </row>
    <row r="2315" spans="1:3">
      <c r="A2315" t="s">
        <v>10220</v>
      </c>
      <c r="B2315" t="s">
        <v>10223</v>
      </c>
      <c r="C2315" t="s">
        <v>10224</v>
      </c>
    </row>
    <row r="2316" spans="1:3">
      <c r="A2316" t="s">
        <v>10225</v>
      </c>
      <c r="B2316" t="s">
        <v>10226</v>
      </c>
      <c r="C2316" t="s">
        <v>10227</v>
      </c>
    </row>
    <row r="2317" spans="1:3">
      <c r="A2317" t="s">
        <v>10225</v>
      </c>
      <c r="B2317" t="s">
        <v>10228</v>
      </c>
      <c r="C2317" t="s">
        <v>10229</v>
      </c>
    </row>
    <row r="2318" spans="1:3">
      <c r="A2318" t="s">
        <v>10230</v>
      </c>
      <c r="B2318" t="s">
        <v>10231</v>
      </c>
      <c r="C2318" t="s">
        <v>10232</v>
      </c>
    </row>
    <row r="2319" spans="1:3">
      <c r="A2319" t="s">
        <v>10230</v>
      </c>
      <c r="B2319" t="s">
        <v>10233</v>
      </c>
      <c r="C2319" t="s">
        <v>10234</v>
      </c>
    </row>
    <row r="2320" spans="1:3">
      <c r="A2320" t="s">
        <v>10235</v>
      </c>
      <c r="B2320" t="s">
        <v>10236</v>
      </c>
      <c r="C2320" t="s">
        <v>10237</v>
      </c>
    </row>
    <row r="2321" spans="1:3">
      <c r="A2321" t="s">
        <v>10238</v>
      </c>
      <c r="B2321" t="s">
        <v>10239</v>
      </c>
      <c r="C2321" t="s">
        <v>10240</v>
      </c>
    </row>
    <row r="2322" spans="1:3">
      <c r="A2322" t="s">
        <v>10241</v>
      </c>
      <c r="B2322" t="s">
        <v>10242</v>
      </c>
      <c r="C2322" t="s">
        <v>10243</v>
      </c>
    </row>
    <row r="2323" spans="1:3">
      <c r="A2323" t="s">
        <v>10244</v>
      </c>
      <c r="B2323" t="s">
        <v>10245</v>
      </c>
      <c r="C2323" t="s">
        <v>10246</v>
      </c>
    </row>
    <row r="2324" spans="1:3">
      <c r="A2324" t="s">
        <v>10247</v>
      </c>
      <c r="B2324" t="s">
        <v>10248</v>
      </c>
      <c r="C2324" t="s">
        <v>10249</v>
      </c>
    </row>
    <row r="2325" spans="1:3">
      <c r="A2325" t="s">
        <v>10250</v>
      </c>
      <c r="B2325" t="s">
        <v>10251</v>
      </c>
      <c r="C2325" t="s">
        <v>10252</v>
      </c>
    </row>
    <row r="2326" spans="1:3">
      <c r="A2326" t="s">
        <v>10253</v>
      </c>
      <c r="B2326" t="s">
        <v>10254</v>
      </c>
      <c r="C2326" t="s">
        <v>10255</v>
      </c>
    </row>
    <row r="2327" spans="1:3">
      <c r="A2327" t="s">
        <v>10256</v>
      </c>
      <c r="B2327" t="s">
        <v>10257</v>
      </c>
      <c r="C2327" t="s">
        <v>10258</v>
      </c>
    </row>
    <row r="2328" spans="1:3">
      <c r="A2328" t="s">
        <v>10259</v>
      </c>
      <c r="B2328" t="s">
        <v>10260</v>
      </c>
      <c r="C2328" t="s">
        <v>10261</v>
      </c>
    </row>
    <row r="2329" spans="1:3">
      <c r="A2329" t="s">
        <v>10262</v>
      </c>
      <c r="B2329" t="s">
        <v>10263</v>
      </c>
      <c r="C2329" t="s">
        <v>10264</v>
      </c>
    </row>
    <row r="2330" spans="1:3">
      <c r="A2330" t="s">
        <v>10265</v>
      </c>
      <c r="B2330" t="s">
        <v>10266</v>
      </c>
      <c r="C2330" t="s">
        <v>10267</v>
      </c>
    </row>
    <row r="2331" spans="1:3">
      <c r="A2331" t="s">
        <v>10268</v>
      </c>
      <c r="B2331" t="s">
        <v>10269</v>
      </c>
      <c r="C2331" t="s">
        <v>10270</v>
      </c>
    </row>
    <row r="2332" spans="1:3">
      <c r="A2332" t="s">
        <v>10271</v>
      </c>
      <c r="B2332" t="s">
        <v>10272</v>
      </c>
      <c r="C2332" t="s">
        <v>10273</v>
      </c>
    </row>
    <row r="2333" spans="1:3">
      <c r="A2333" t="s">
        <v>10274</v>
      </c>
      <c r="B2333" t="s">
        <v>10275</v>
      </c>
      <c r="C2333" t="s">
        <v>10276</v>
      </c>
    </row>
    <row r="2334" spans="1:3">
      <c r="A2334" t="s">
        <v>10277</v>
      </c>
      <c r="B2334" t="s">
        <v>10278</v>
      </c>
      <c r="C2334" t="s">
        <v>10279</v>
      </c>
    </row>
    <row r="2335" spans="1:3">
      <c r="A2335" t="s">
        <v>10280</v>
      </c>
      <c r="B2335" t="s">
        <v>10281</v>
      </c>
      <c r="C2335" t="s">
        <v>10282</v>
      </c>
    </row>
    <row r="2336" spans="1:3">
      <c r="A2336" t="s">
        <v>10283</v>
      </c>
      <c r="B2336" t="s">
        <v>10284</v>
      </c>
      <c r="C2336" t="s">
        <v>10285</v>
      </c>
    </row>
    <row r="2337" spans="1:3">
      <c r="A2337" t="s">
        <v>10286</v>
      </c>
      <c r="B2337" t="s">
        <v>10287</v>
      </c>
      <c r="C2337" t="s">
        <v>10288</v>
      </c>
    </row>
    <row r="2338" spans="1:3">
      <c r="A2338" t="s">
        <v>10289</v>
      </c>
      <c r="B2338" t="s">
        <v>10290</v>
      </c>
      <c r="C2338" t="s">
        <v>10291</v>
      </c>
    </row>
    <row r="2339" spans="1:3">
      <c r="A2339" t="s">
        <v>10292</v>
      </c>
      <c r="B2339" t="s">
        <v>10293</v>
      </c>
      <c r="C2339" t="s">
        <v>10294</v>
      </c>
    </row>
    <row r="2340" spans="1:3">
      <c r="A2340" t="s">
        <v>10295</v>
      </c>
      <c r="B2340" t="s">
        <v>10296</v>
      </c>
      <c r="C2340" t="s">
        <v>10297</v>
      </c>
    </row>
    <row r="2341" spans="1:3">
      <c r="A2341" t="s">
        <v>10298</v>
      </c>
      <c r="B2341" t="s">
        <v>10299</v>
      </c>
      <c r="C2341" t="s">
        <v>10300</v>
      </c>
    </row>
    <row r="2342" spans="1:3">
      <c r="A2342" t="s">
        <v>10301</v>
      </c>
      <c r="B2342" t="s">
        <v>10302</v>
      </c>
      <c r="C2342" t="s">
        <v>10303</v>
      </c>
    </row>
    <row r="2343" spans="1:3">
      <c r="A2343" t="s">
        <v>10304</v>
      </c>
      <c r="B2343" t="s">
        <v>10305</v>
      </c>
      <c r="C2343" t="s">
        <v>10306</v>
      </c>
    </row>
    <row r="2344" spans="1:3">
      <c r="A2344" t="s">
        <v>10307</v>
      </c>
      <c r="B2344" t="s">
        <v>10308</v>
      </c>
      <c r="C2344" t="s">
        <v>10309</v>
      </c>
    </row>
    <row r="2345" spans="1:3">
      <c r="A2345" t="s">
        <v>10310</v>
      </c>
      <c r="B2345" t="s">
        <v>10311</v>
      </c>
      <c r="C2345" t="s">
        <v>10312</v>
      </c>
    </row>
    <row r="2346" spans="1:3">
      <c r="A2346" t="s">
        <v>10313</v>
      </c>
      <c r="B2346" t="s">
        <v>10314</v>
      </c>
      <c r="C2346" t="s">
        <v>10315</v>
      </c>
    </row>
    <row r="2347" spans="1:3">
      <c r="A2347" t="s">
        <v>10316</v>
      </c>
      <c r="B2347" t="s">
        <v>10317</v>
      </c>
      <c r="C2347" t="s">
        <v>10318</v>
      </c>
    </row>
    <row r="2348" spans="1:3">
      <c r="A2348" t="s">
        <v>10319</v>
      </c>
      <c r="B2348" t="s">
        <v>10320</v>
      </c>
      <c r="C2348" t="s">
        <v>10321</v>
      </c>
    </row>
    <row r="2349" spans="1:3">
      <c r="A2349" t="s">
        <v>10322</v>
      </c>
      <c r="B2349" t="s">
        <v>10323</v>
      </c>
      <c r="C2349" t="s">
        <v>10324</v>
      </c>
    </row>
    <row r="2350" spans="1:3">
      <c r="A2350" t="s">
        <v>10325</v>
      </c>
      <c r="B2350" t="s">
        <v>10326</v>
      </c>
      <c r="C2350" t="s">
        <v>10327</v>
      </c>
    </row>
    <row r="2351" spans="1:3">
      <c r="A2351" t="s">
        <v>10328</v>
      </c>
      <c r="B2351" t="s">
        <v>10329</v>
      </c>
      <c r="C2351" t="s">
        <v>10330</v>
      </c>
    </row>
    <row r="2352" spans="1:3">
      <c r="A2352" t="s">
        <v>10331</v>
      </c>
      <c r="B2352" t="s">
        <v>10332</v>
      </c>
      <c r="C2352" t="s">
        <v>10333</v>
      </c>
    </row>
    <row r="2353" spans="1:3">
      <c r="A2353" t="s">
        <v>10334</v>
      </c>
      <c r="B2353" t="s">
        <v>10335</v>
      </c>
      <c r="C2353" t="s">
        <v>10336</v>
      </c>
    </row>
    <row r="2354" spans="1:3">
      <c r="A2354" t="s">
        <v>10337</v>
      </c>
      <c r="B2354" t="s">
        <v>10338</v>
      </c>
      <c r="C2354" t="s">
        <v>10339</v>
      </c>
    </row>
    <row r="2355" spans="1:3">
      <c r="A2355" t="s">
        <v>10340</v>
      </c>
      <c r="B2355" t="s">
        <v>10341</v>
      </c>
      <c r="C2355" t="s">
        <v>10342</v>
      </c>
    </row>
    <row r="2356" spans="1:3">
      <c r="A2356" t="s">
        <v>10343</v>
      </c>
      <c r="B2356" t="s">
        <v>10344</v>
      </c>
      <c r="C2356" t="s">
        <v>10345</v>
      </c>
    </row>
    <row r="2357" spans="1:3">
      <c r="A2357" t="s">
        <v>10346</v>
      </c>
      <c r="B2357" t="s">
        <v>10347</v>
      </c>
      <c r="C2357" t="s">
        <v>10348</v>
      </c>
    </row>
    <row r="2358" spans="1:3">
      <c r="A2358" t="s">
        <v>10349</v>
      </c>
      <c r="B2358" t="s">
        <v>10350</v>
      </c>
      <c r="C2358" t="s">
        <v>10351</v>
      </c>
    </row>
    <row r="2359" spans="1:3">
      <c r="A2359" t="s">
        <v>10352</v>
      </c>
      <c r="B2359" t="s">
        <v>10353</v>
      </c>
      <c r="C2359" t="s">
        <v>10354</v>
      </c>
    </row>
    <row r="2360" spans="1:3">
      <c r="A2360" t="s">
        <v>10355</v>
      </c>
      <c r="B2360" t="s">
        <v>10356</v>
      </c>
      <c r="C2360" t="s">
        <v>10357</v>
      </c>
    </row>
    <row r="2361" spans="1:3">
      <c r="A2361" t="s">
        <v>10358</v>
      </c>
      <c r="B2361" t="s">
        <v>10359</v>
      </c>
      <c r="C2361" t="s">
        <v>10360</v>
      </c>
    </row>
    <row r="2362" spans="1:3">
      <c r="A2362" t="s">
        <v>10361</v>
      </c>
      <c r="B2362" t="s">
        <v>10362</v>
      </c>
      <c r="C2362" t="s">
        <v>10363</v>
      </c>
    </row>
    <row r="2363" spans="1:3">
      <c r="A2363" t="s">
        <v>10364</v>
      </c>
      <c r="B2363" t="s">
        <v>10365</v>
      </c>
      <c r="C2363" t="s">
        <v>10366</v>
      </c>
    </row>
    <row r="2364" spans="1:3">
      <c r="A2364" t="s">
        <v>10367</v>
      </c>
      <c r="B2364" t="s">
        <v>10368</v>
      </c>
      <c r="C2364" t="s">
        <v>10369</v>
      </c>
    </row>
    <row r="2365" spans="1:3">
      <c r="A2365" t="s">
        <v>10370</v>
      </c>
      <c r="B2365" t="s">
        <v>10371</v>
      </c>
      <c r="C2365" t="s">
        <v>10372</v>
      </c>
    </row>
    <row r="2366" spans="1:3">
      <c r="A2366" t="s">
        <v>10373</v>
      </c>
      <c r="B2366" t="s">
        <v>10374</v>
      </c>
      <c r="C2366" t="s">
        <v>10375</v>
      </c>
    </row>
    <row r="2367" spans="1:3">
      <c r="A2367" t="s">
        <v>10376</v>
      </c>
      <c r="B2367" t="s">
        <v>10377</v>
      </c>
      <c r="C2367" t="s">
        <v>10378</v>
      </c>
    </row>
    <row r="2368" spans="1:3">
      <c r="A2368" t="s">
        <v>10379</v>
      </c>
      <c r="B2368" t="s">
        <v>10380</v>
      </c>
      <c r="C2368" t="s">
        <v>10381</v>
      </c>
    </row>
    <row r="2369" spans="1:3">
      <c r="A2369" t="s">
        <v>10382</v>
      </c>
      <c r="B2369" t="s">
        <v>10383</v>
      </c>
      <c r="C2369" t="s">
        <v>10384</v>
      </c>
    </row>
    <row r="2370" spans="1:3">
      <c r="A2370" t="s">
        <v>10385</v>
      </c>
      <c r="B2370" t="s">
        <v>10386</v>
      </c>
      <c r="C2370" t="s">
        <v>10387</v>
      </c>
    </row>
    <row r="2371" spans="1:3">
      <c r="A2371" t="s">
        <v>10388</v>
      </c>
      <c r="B2371" t="s">
        <v>10389</v>
      </c>
      <c r="C2371" t="s">
        <v>10390</v>
      </c>
    </row>
    <row r="2372" spans="1:3">
      <c r="A2372" t="s">
        <v>10391</v>
      </c>
      <c r="B2372" t="s">
        <v>10392</v>
      </c>
      <c r="C2372" t="s">
        <v>10393</v>
      </c>
    </row>
    <row r="2373" spans="1:3">
      <c r="A2373" t="s">
        <v>10394</v>
      </c>
      <c r="B2373" t="s">
        <v>10395</v>
      </c>
      <c r="C2373" t="s">
        <v>10396</v>
      </c>
    </row>
    <row r="2374" spans="1:3">
      <c r="A2374" t="s">
        <v>10397</v>
      </c>
      <c r="B2374" t="s">
        <v>10398</v>
      </c>
      <c r="C2374" t="s">
        <v>10399</v>
      </c>
    </row>
    <row r="2375" spans="1:3">
      <c r="A2375" t="s">
        <v>10400</v>
      </c>
      <c r="B2375" t="s">
        <v>10401</v>
      </c>
      <c r="C2375" t="s">
        <v>10402</v>
      </c>
    </row>
    <row r="2376" spans="1:3">
      <c r="A2376" t="s">
        <v>10403</v>
      </c>
      <c r="B2376" t="s">
        <v>10404</v>
      </c>
      <c r="C2376" t="s">
        <v>10405</v>
      </c>
    </row>
    <row r="2377" spans="1:3">
      <c r="A2377" t="s">
        <v>10406</v>
      </c>
      <c r="B2377" t="s">
        <v>10407</v>
      </c>
      <c r="C2377" t="s">
        <v>10408</v>
      </c>
    </row>
    <row r="2378" spans="1:3">
      <c r="A2378" t="s">
        <v>10409</v>
      </c>
      <c r="B2378" t="s">
        <v>10410</v>
      </c>
      <c r="C2378" t="s">
        <v>10411</v>
      </c>
    </row>
    <row r="2379" spans="1:3">
      <c r="A2379" t="s">
        <v>10412</v>
      </c>
      <c r="B2379" t="s">
        <v>10413</v>
      </c>
      <c r="C2379" t="s">
        <v>10414</v>
      </c>
    </row>
    <row r="2380" spans="1:3">
      <c r="A2380" t="s">
        <v>10415</v>
      </c>
      <c r="B2380" t="s">
        <v>10416</v>
      </c>
      <c r="C2380" t="s">
        <v>10417</v>
      </c>
    </row>
    <row r="2381" spans="1:3">
      <c r="A2381" t="s">
        <v>10418</v>
      </c>
      <c r="B2381" t="s">
        <v>10419</v>
      </c>
      <c r="C2381" t="s">
        <v>10420</v>
      </c>
    </row>
    <row r="2382" spans="1:3">
      <c r="A2382" t="s">
        <v>10421</v>
      </c>
      <c r="B2382" t="s">
        <v>10422</v>
      </c>
      <c r="C2382" t="s">
        <v>10423</v>
      </c>
    </row>
    <row r="2383" spans="1:3">
      <c r="A2383" t="s">
        <v>10424</v>
      </c>
      <c r="B2383" t="s">
        <v>10425</v>
      </c>
      <c r="C2383" t="s">
        <v>10426</v>
      </c>
    </row>
    <row r="2384" spans="1:3">
      <c r="A2384" t="s">
        <v>10427</v>
      </c>
      <c r="B2384" t="s">
        <v>10428</v>
      </c>
      <c r="C2384" t="s">
        <v>10429</v>
      </c>
    </row>
    <row r="2385" spans="1:3">
      <c r="A2385" t="s">
        <v>10430</v>
      </c>
      <c r="B2385" t="s">
        <v>10431</v>
      </c>
      <c r="C2385" t="s">
        <v>10432</v>
      </c>
    </row>
    <row r="2386" spans="1:3">
      <c r="A2386" t="s">
        <v>10433</v>
      </c>
      <c r="B2386" t="s">
        <v>10434</v>
      </c>
      <c r="C2386" t="s">
        <v>10435</v>
      </c>
    </row>
    <row r="2387" spans="1:3">
      <c r="A2387" t="s">
        <v>10436</v>
      </c>
      <c r="B2387" t="s">
        <v>10437</v>
      </c>
      <c r="C2387" t="s">
        <v>10438</v>
      </c>
    </row>
    <row r="2388" spans="1:3">
      <c r="A2388" t="s">
        <v>10439</v>
      </c>
      <c r="B2388" t="s">
        <v>10440</v>
      </c>
      <c r="C2388" t="s">
        <v>10441</v>
      </c>
    </row>
    <row r="2389" spans="1:3">
      <c r="A2389" t="s">
        <v>10442</v>
      </c>
      <c r="B2389" t="s">
        <v>10443</v>
      </c>
      <c r="C2389" t="s">
        <v>10444</v>
      </c>
    </row>
    <row r="2390" spans="1:3">
      <c r="A2390" t="s">
        <v>10445</v>
      </c>
      <c r="B2390" t="s">
        <v>10446</v>
      </c>
      <c r="C2390" t="s">
        <v>10447</v>
      </c>
    </row>
    <row r="2391" spans="1:3">
      <c r="A2391" t="s">
        <v>10448</v>
      </c>
      <c r="B2391" t="s">
        <v>10449</v>
      </c>
      <c r="C2391" t="s">
        <v>10450</v>
      </c>
    </row>
    <row r="2392" spans="1:3">
      <c r="A2392" t="s">
        <v>10451</v>
      </c>
      <c r="B2392" t="s">
        <v>10452</v>
      </c>
      <c r="C2392" t="s">
        <v>10453</v>
      </c>
    </row>
    <row r="2393" spans="1:3">
      <c r="A2393" t="s">
        <v>10454</v>
      </c>
      <c r="B2393" t="s">
        <v>10455</v>
      </c>
      <c r="C2393" t="s">
        <v>10456</v>
      </c>
    </row>
    <row r="2394" spans="1:3">
      <c r="A2394" t="s">
        <v>10457</v>
      </c>
      <c r="B2394" t="s">
        <v>10458</v>
      </c>
      <c r="C2394" t="s">
        <v>10459</v>
      </c>
    </row>
    <row r="2395" spans="1:3">
      <c r="A2395" t="s">
        <v>10460</v>
      </c>
      <c r="B2395" t="s">
        <v>10461</v>
      </c>
      <c r="C2395" t="s">
        <v>10462</v>
      </c>
    </row>
    <row r="2396" spans="1:3">
      <c r="A2396" t="s">
        <v>10463</v>
      </c>
      <c r="B2396" t="s">
        <v>10464</v>
      </c>
      <c r="C2396" t="s">
        <v>10465</v>
      </c>
    </row>
    <row r="2397" spans="1:3">
      <c r="A2397" t="s">
        <v>10466</v>
      </c>
      <c r="B2397" t="s">
        <v>10467</v>
      </c>
      <c r="C2397" t="s">
        <v>10468</v>
      </c>
    </row>
    <row r="2398" spans="1:3">
      <c r="A2398" t="s">
        <v>10469</v>
      </c>
      <c r="B2398" t="s">
        <v>10470</v>
      </c>
      <c r="C2398" t="s">
        <v>10471</v>
      </c>
    </row>
    <row r="2399" spans="1:3">
      <c r="A2399" t="s">
        <v>10472</v>
      </c>
      <c r="B2399" t="s">
        <v>10473</v>
      </c>
      <c r="C2399" t="s">
        <v>10474</v>
      </c>
    </row>
    <row r="2400" spans="1:3">
      <c r="A2400" t="s">
        <v>10475</v>
      </c>
      <c r="B2400" t="s">
        <v>10476</v>
      </c>
      <c r="C2400" t="s">
        <v>10477</v>
      </c>
    </row>
    <row r="2401" spans="1:3">
      <c r="A2401" t="s">
        <v>10478</v>
      </c>
      <c r="B2401" t="s">
        <v>10479</v>
      </c>
      <c r="C2401" t="s">
        <v>10480</v>
      </c>
    </row>
    <row r="2402" spans="1:3">
      <c r="A2402" t="s">
        <v>10481</v>
      </c>
      <c r="B2402" t="s">
        <v>10482</v>
      </c>
      <c r="C2402" t="s">
        <v>10483</v>
      </c>
    </row>
    <row r="2403" spans="1:3">
      <c r="A2403" t="s">
        <v>10484</v>
      </c>
      <c r="B2403" t="s">
        <v>10485</v>
      </c>
      <c r="C2403" t="s">
        <v>10486</v>
      </c>
    </row>
    <row r="2404" spans="1:3">
      <c r="A2404" t="s">
        <v>10487</v>
      </c>
      <c r="B2404" t="s">
        <v>10488</v>
      </c>
      <c r="C2404" t="s">
        <v>10489</v>
      </c>
    </row>
    <row r="2405" spans="1:3">
      <c r="A2405" t="s">
        <v>10490</v>
      </c>
      <c r="B2405" t="s">
        <v>10491</v>
      </c>
      <c r="C2405" t="s">
        <v>10492</v>
      </c>
    </row>
    <row r="2406" spans="1:3">
      <c r="A2406" t="s">
        <v>10493</v>
      </c>
      <c r="B2406" t="s">
        <v>10494</v>
      </c>
      <c r="C2406" t="s">
        <v>10495</v>
      </c>
    </row>
    <row r="2407" spans="1:3">
      <c r="A2407" t="s">
        <v>10496</v>
      </c>
      <c r="B2407" t="s">
        <v>10497</v>
      </c>
      <c r="C2407" t="s">
        <v>10498</v>
      </c>
    </row>
    <row r="2408" spans="1:3">
      <c r="A2408" t="s">
        <v>10499</v>
      </c>
      <c r="B2408" t="s">
        <v>10500</v>
      </c>
      <c r="C2408" t="s">
        <v>10501</v>
      </c>
    </row>
    <row r="2409" spans="1:3">
      <c r="A2409" t="s">
        <v>10502</v>
      </c>
      <c r="B2409" t="s">
        <v>10503</v>
      </c>
      <c r="C2409" t="s">
        <v>10504</v>
      </c>
    </row>
    <row r="2410" spans="1:3">
      <c r="A2410" t="s">
        <v>10505</v>
      </c>
      <c r="B2410" t="s">
        <v>10506</v>
      </c>
      <c r="C2410" t="s">
        <v>10507</v>
      </c>
    </row>
    <row r="2411" spans="1:3">
      <c r="A2411" t="s">
        <v>10508</v>
      </c>
      <c r="B2411" t="s">
        <v>10509</v>
      </c>
      <c r="C2411" t="s">
        <v>10510</v>
      </c>
    </row>
    <row r="2412" spans="1:3">
      <c r="A2412" t="s">
        <v>10511</v>
      </c>
      <c r="B2412" t="s">
        <v>10512</v>
      </c>
      <c r="C2412" t="s">
        <v>10513</v>
      </c>
    </row>
    <row r="2413" spans="1:3">
      <c r="A2413" t="s">
        <v>10514</v>
      </c>
      <c r="B2413" t="s">
        <v>10515</v>
      </c>
      <c r="C2413" t="s">
        <v>10516</v>
      </c>
    </row>
    <row r="2414" spans="1:3">
      <c r="A2414" t="s">
        <v>10517</v>
      </c>
      <c r="B2414" t="s">
        <v>10518</v>
      </c>
      <c r="C2414" t="s">
        <v>10519</v>
      </c>
    </row>
    <row r="2415" spans="1:3">
      <c r="A2415" t="s">
        <v>10520</v>
      </c>
      <c r="B2415" t="s">
        <v>10521</v>
      </c>
      <c r="C2415" t="s">
        <v>10522</v>
      </c>
    </row>
    <row r="2416" spans="1:3">
      <c r="A2416" t="s">
        <v>10523</v>
      </c>
      <c r="B2416" t="s">
        <v>10524</v>
      </c>
      <c r="C2416" t="s">
        <v>10525</v>
      </c>
    </row>
    <row r="2417" spans="1:3">
      <c r="A2417" t="s">
        <v>10526</v>
      </c>
      <c r="B2417" t="s">
        <v>10527</v>
      </c>
      <c r="C2417" t="s">
        <v>10528</v>
      </c>
    </row>
    <row r="2418" spans="1:3">
      <c r="A2418" t="s">
        <v>10529</v>
      </c>
      <c r="B2418" t="s">
        <v>10530</v>
      </c>
      <c r="C2418" t="s">
        <v>10531</v>
      </c>
    </row>
    <row r="2419" spans="1:3">
      <c r="A2419" t="s">
        <v>10532</v>
      </c>
      <c r="B2419" t="s">
        <v>10533</v>
      </c>
      <c r="C2419" t="s">
        <v>10534</v>
      </c>
    </row>
    <row r="2420" spans="1:3">
      <c r="A2420" t="s">
        <v>10535</v>
      </c>
      <c r="B2420" t="s">
        <v>10536</v>
      </c>
      <c r="C2420" t="s">
        <v>10537</v>
      </c>
    </row>
    <row r="2421" spans="1:3">
      <c r="A2421" t="s">
        <v>10538</v>
      </c>
      <c r="B2421" t="s">
        <v>10539</v>
      </c>
      <c r="C2421" t="s">
        <v>10540</v>
      </c>
    </row>
    <row r="2422" spans="1:3">
      <c r="A2422" t="s">
        <v>10541</v>
      </c>
      <c r="B2422" t="s">
        <v>10542</v>
      </c>
      <c r="C2422" t="s">
        <v>10543</v>
      </c>
    </row>
    <row r="2423" spans="1:3">
      <c r="A2423" t="s">
        <v>10544</v>
      </c>
      <c r="B2423" t="s">
        <v>10545</v>
      </c>
      <c r="C2423" t="s">
        <v>10546</v>
      </c>
    </row>
    <row r="2424" spans="1:3">
      <c r="A2424" t="s">
        <v>10547</v>
      </c>
      <c r="B2424" t="s">
        <v>10548</v>
      </c>
      <c r="C2424" t="s">
        <v>10549</v>
      </c>
    </row>
    <row r="2425" spans="1:3">
      <c r="A2425" t="s">
        <v>10550</v>
      </c>
      <c r="B2425" t="s">
        <v>10551</v>
      </c>
      <c r="C2425" t="s">
        <v>10552</v>
      </c>
    </row>
    <row r="2426" spans="1:3">
      <c r="A2426" t="s">
        <v>10553</v>
      </c>
      <c r="B2426" t="s">
        <v>10554</v>
      </c>
      <c r="C2426" t="s">
        <v>10555</v>
      </c>
    </row>
    <row r="2427" spans="1:3">
      <c r="A2427" t="s">
        <v>10556</v>
      </c>
      <c r="B2427" t="s">
        <v>10557</v>
      </c>
      <c r="C2427" t="s">
        <v>10558</v>
      </c>
    </row>
    <row r="2428" spans="1:3">
      <c r="A2428" t="s">
        <v>10559</v>
      </c>
      <c r="B2428" t="s">
        <v>10560</v>
      </c>
      <c r="C2428" t="s">
        <v>10561</v>
      </c>
    </row>
    <row r="2429" spans="1:3">
      <c r="A2429" t="s">
        <v>10562</v>
      </c>
      <c r="B2429" t="s">
        <v>10563</v>
      </c>
      <c r="C2429" t="s">
        <v>10564</v>
      </c>
    </row>
    <row r="2430" spans="1:3">
      <c r="A2430" t="s">
        <v>10565</v>
      </c>
      <c r="B2430" t="s">
        <v>10566</v>
      </c>
      <c r="C2430" t="s">
        <v>10567</v>
      </c>
    </row>
    <row r="2431" spans="1:3">
      <c r="A2431" t="s">
        <v>10568</v>
      </c>
      <c r="B2431" t="s">
        <v>10569</v>
      </c>
      <c r="C2431" t="s">
        <v>10570</v>
      </c>
    </row>
    <row r="2432" spans="1:3">
      <c r="A2432" t="s">
        <v>10571</v>
      </c>
      <c r="B2432" t="s">
        <v>10572</v>
      </c>
      <c r="C2432" t="s">
        <v>10573</v>
      </c>
    </row>
    <row r="2433" spans="1:3">
      <c r="A2433" t="s">
        <v>10574</v>
      </c>
      <c r="B2433" t="s">
        <v>10575</v>
      </c>
      <c r="C2433" t="s">
        <v>10576</v>
      </c>
    </row>
    <row r="2434" spans="1:3">
      <c r="A2434" t="s">
        <v>10577</v>
      </c>
      <c r="B2434" t="s">
        <v>10578</v>
      </c>
      <c r="C2434" t="s">
        <v>10579</v>
      </c>
    </row>
    <row r="2435" spans="1:3">
      <c r="A2435" t="s">
        <v>10580</v>
      </c>
      <c r="B2435" t="s">
        <v>10581</v>
      </c>
      <c r="C2435" t="s">
        <v>10582</v>
      </c>
    </row>
    <row r="2436" spans="1:3">
      <c r="A2436" t="s">
        <v>10583</v>
      </c>
      <c r="B2436" t="s">
        <v>10584</v>
      </c>
      <c r="C2436" t="s">
        <v>10585</v>
      </c>
    </row>
    <row r="2437" spans="1:3">
      <c r="A2437" t="s">
        <v>10586</v>
      </c>
      <c r="B2437" t="s">
        <v>10587</v>
      </c>
      <c r="C2437" t="s">
        <v>10588</v>
      </c>
    </row>
    <row r="2438" spans="1:3">
      <c r="A2438" t="s">
        <v>10589</v>
      </c>
      <c r="B2438" t="s">
        <v>10590</v>
      </c>
      <c r="C2438" t="s">
        <v>10591</v>
      </c>
    </row>
    <row r="2439" spans="1:3">
      <c r="A2439" t="s">
        <v>10592</v>
      </c>
      <c r="B2439" t="s">
        <v>10593</v>
      </c>
      <c r="C2439" t="s">
        <v>10594</v>
      </c>
    </row>
    <row r="2440" spans="1:3">
      <c r="A2440" t="s">
        <v>10595</v>
      </c>
      <c r="B2440" t="s">
        <v>10596</v>
      </c>
      <c r="C2440" t="s">
        <v>10597</v>
      </c>
    </row>
    <row r="2441" spans="1:3">
      <c r="A2441" t="s">
        <v>10598</v>
      </c>
      <c r="B2441" t="s">
        <v>10599</v>
      </c>
      <c r="C2441" t="s">
        <v>10600</v>
      </c>
    </row>
    <row r="2442" spans="1:3">
      <c r="A2442" t="s">
        <v>10601</v>
      </c>
      <c r="B2442" t="s">
        <v>10602</v>
      </c>
      <c r="C2442" t="s">
        <v>10603</v>
      </c>
    </row>
    <row r="2443" spans="1:3">
      <c r="A2443" t="s">
        <v>10604</v>
      </c>
      <c r="B2443" t="s">
        <v>10605</v>
      </c>
      <c r="C2443" t="s">
        <v>10606</v>
      </c>
    </row>
    <row r="2444" spans="1:3">
      <c r="A2444" t="s">
        <v>10607</v>
      </c>
      <c r="B2444" t="s">
        <v>10608</v>
      </c>
      <c r="C2444" t="s">
        <v>10609</v>
      </c>
    </row>
    <row r="2445" spans="1:3">
      <c r="A2445" t="s">
        <v>10610</v>
      </c>
      <c r="B2445" t="s">
        <v>10611</v>
      </c>
      <c r="C2445" t="s">
        <v>10612</v>
      </c>
    </row>
    <row r="2446" spans="1:3">
      <c r="A2446" t="s">
        <v>10613</v>
      </c>
      <c r="B2446" t="s">
        <v>10614</v>
      </c>
      <c r="C2446" t="s">
        <v>10615</v>
      </c>
    </row>
    <row r="2447" spans="1:3">
      <c r="A2447" t="s">
        <v>10616</v>
      </c>
      <c r="B2447" t="s">
        <v>10617</v>
      </c>
      <c r="C2447" t="s">
        <v>10618</v>
      </c>
    </row>
    <row r="2448" spans="1:3">
      <c r="A2448" t="s">
        <v>10619</v>
      </c>
      <c r="B2448" t="s">
        <v>10620</v>
      </c>
      <c r="C2448" t="s">
        <v>10621</v>
      </c>
    </row>
    <row r="2449" spans="1:3">
      <c r="A2449" t="s">
        <v>10622</v>
      </c>
      <c r="B2449" t="s">
        <v>10623</v>
      </c>
      <c r="C2449" t="s">
        <v>10624</v>
      </c>
    </row>
    <row r="2450" spans="1:3">
      <c r="A2450" t="s">
        <v>10625</v>
      </c>
      <c r="B2450" t="s">
        <v>10626</v>
      </c>
      <c r="C2450" t="s">
        <v>10627</v>
      </c>
    </row>
    <row r="2451" spans="1:3">
      <c r="A2451" t="s">
        <v>10628</v>
      </c>
      <c r="B2451" t="s">
        <v>10629</v>
      </c>
      <c r="C2451" t="s">
        <v>10630</v>
      </c>
    </row>
    <row r="2452" spans="1:3">
      <c r="A2452" t="s">
        <v>10631</v>
      </c>
      <c r="B2452" t="s">
        <v>10632</v>
      </c>
      <c r="C2452" t="s">
        <v>10633</v>
      </c>
    </row>
    <row r="2453" spans="1:3">
      <c r="A2453" t="s">
        <v>10634</v>
      </c>
      <c r="B2453" t="s">
        <v>10635</v>
      </c>
      <c r="C2453" t="s">
        <v>10636</v>
      </c>
    </row>
    <row r="2454" spans="1:3">
      <c r="A2454" t="s">
        <v>10637</v>
      </c>
      <c r="B2454" t="s">
        <v>10638</v>
      </c>
      <c r="C2454" t="s">
        <v>10639</v>
      </c>
    </row>
    <row r="2455" spans="1:3">
      <c r="A2455" t="s">
        <v>10640</v>
      </c>
      <c r="B2455" t="s">
        <v>10641</v>
      </c>
      <c r="C2455" t="s">
        <v>10642</v>
      </c>
    </row>
    <row r="2456" spans="1:3">
      <c r="A2456" t="s">
        <v>10643</v>
      </c>
      <c r="B2456" t="s">
        <v>10644</v>
      </c>
      <c r="C2456" t="s">
        <v>10645</v>
      </c>
    </row>
    <row r="2457" spans="1:3">
      <c r="A2457" t="s">
        <v>10646</v>
      </c>
      <c r="B2457" t="s">
        <v>10647</v>
      </c>
      <c r="C2457" t="s">
        <v>10648</v>
      </c>
    </row>
    <row r="2458" spans="1:3">
      <c r="A2458" t="s">
        <v>10649</v>
      </c>
      <c r="B2458" t="s">
        <v>10650</v>
      </c>
      <c r="C2458" t="s">
        <v>10651</v>
      </c>
    </row>
    <row r="2459" spans="1:3">
      <c r="A2459" t="s">
        <v>10652</v>
      </c>
      <c r="B2459" t="s">
        <v>10653</v>
      </c>
      <c r="C2459" t="s">
        <v>10654</v>
      </c>
    </row>
    <row r="2460" spans="1:3">
      <c r="A2460" t="s">
        <v>10655</v>
      </c>
      <c r="B2460" t="s">
        <v>10656</v>
      </c>
      <c r="C2460" t="s">
        <v>10657</v>
      </c>
    </row>
    <row r="2461" spans="1:3">
      <c r="A2461" t="s">
        <v>10658</v>
      </c>
      <c r="B2461" t="s">
        <v>10659</v>
      </c>
      <c r="C2461" t="s">
        <v>10660</v>
      </c>
    </row>
    <row r="2462" spans="1:3">
      <c r="A2462" t="s">
        <v>10661</v>
      </c>
      <c r="B2462" t="s">
        <v>10662</v>
      </c>
      <c r="C2462" t="s">
        <v>10663</v>
      </c>
    </row>
    <row r="2463" spans="1:3">
      <c r="A2463" t="s">
        <v>10664</v>
      </c>
      <c r="B2463" t="s">
        <v>10665</v>
      </c>
      <c r="C2463" t="s">
        <v>10666</v>
      </c>
    </row>
    <row r="2464" spans="1:3">
      <c r="A2464" t="s">
        <v>10667</v>
      </c>
      <c r="B2464" t="s">
        <v>10668</v>
      </c>
      <c r="C2464" t="s">
        <v>10669</v>
      </c>
    </row>
    <row r="2465" spans="1:3">
      <c r="A2465" t="s">
        <v>10670</v>
      </c>
      <c r="B2465" t="s">
        <v>10671</v>
      </c>
      <c r="C2465" t="s">
        <v>10672</v>
      </c>
    </row>
    <row r="2466" spans="1:3">
      <c r="A2466" t="s">
        <v>10673</v>
      </c>
      <c r="B2466" t="s">
        <v>10674</v>
      </c>
      <c r="C2466" t="s">
        <v>10675</v>
      </c>
    </row>
    <row r="2467" spans="1:3">
      <c r="A2467" t="s">
        <v>10676</v>
      </c>
      <c r="B2467" t="s">
        <v>10677</v>
      </c>
      <c r="C2467" t="s">
        <v>10678</v>
      </c>
    </row>
    <row r="2468" spans="1:3">
      <c r="A2468" t="s">
        <v>10679</v>
      </c>
      <c r="B2468" t="s">
        <v>10680</v>
      </c>
      <c r="C2468" t="s">
        <v>10681</v>
      </c>
    </row>
    <row r="2469" spans="1:3">
      <c r="A2469" t="s">
        <v>10682</v>
      </c>
      <c r="B2469" t="s">
        <v>10683</v>
      </c>
      <c r="C2469" t="s">
        <v>10684</v>
      </c>
    </row>
    <row r="2470" spans="1:3">
      <c r="A2470" t="s">
        <v>10685</v>
      </c>
      <c r="B2470" t="s">
        <v>10686</v>
      </c>
      <c r="C2470" t="s">
        <v>10687</v>
      </c>
    </row>
    <row r="2471" spans="1:3">
      <c r="A2471" t="s">
        <v>10688</v>
      </c>
      <c r="B2471" t="s">
        <v>10689</v>
      </c>
      <c r="C2471" t="s">
        <v>10690</v>
      </c>
    </row>
    <row r="2472" spans="1:3">
      <c r="A2472" t="s">
        <v>10691</v>
      </c>
      <c r="B2472" t="s">
        <v>10692</v>
      </c>
      <c r="C2472" t="s">
        <v>10693</v>
      </c>
    </row>
    <row r="2473" spans="1:3">
      <c r="A2473" t="s">
        <v>10694</v>
      </c>
      <c r="B2473" t="s">
        <v>10695</v>
      </c>
      <c r="C2473" t="s">
        <v>10696</v>
      </c>
    </row>
    <row r="2474" spans="1:3">
      <c r="A2474" t="s">
        <v>10697</v>
      </c>
      <c r="B2474" t="s">
        <v>10698</v>
      </c>
      <c r="C2474" t="s">
        <v>10699</v>
      </c>
    </row>
    <row r="2475" spans="1:3">
      <c r="A2475" t="s">
        <v>10700</v>
      </c>
      <c r="B2475" t="s">
        <v>10701</v>
      </c>
      <c r="C2475" t="s">
        <v>10702</v>
      </c>
    </row>
    <row r="2476" spans="1:3">
      <c r="A2476" t="s">
        <v>10703</v>
      </c>
      <c r="B2476" t="s">
        <v>10704</v>
      </c>
      <c r="C2476" t="s">
        <v>10705</v>
      </c>
    </row>
    <row r="2477" spans="1:3">
      <c r="A2477" t="s">
        <v>10706</v>
      </c>
      <c r="B2477" t="s">
        <v>10707</v>
      </c>
      <c r="C2477" t="s">
        <v>10708</v>
      </c>
    </row>
    <row r="2478" spans="1:3">
      <c r="A2478" t="s">
        <v>10709</v>
      </c>
      <c r="B2478" t="s">
        <v>10710</v>
      </c>
      <c r="C2478" t="s">
        <v>10711</v>
      </c>
    </row>
    <row r="2479" spans="1:3">
      <c r="A2479" t="s">
        <v>10712</v>
      </c>
      <c r="B2479" t="s">
        <v>10713</v>
      </c>
      <c r="C2479" t="s">
        <v>10714</v>
      </c>
    </row>
    <row r="2480" spans="1:3">
      <c r="A2480" t="s">
        <v>10715</v>
      </c>
      <c r="B2480" t="s">
        <v>10716</v>
      </c>
      <c r="C2480" t="s">
        <v>10717</v>
      </c>
    </row>
    <row r="2481" spans="1:3">
      <c r="A2481" t="s">
        <v>10718</v>
      </c>
      <c r="B2481" t="s">
        <v>10719</v>
      </c>
      <c r="C2481" t="s">
        <v>10720</v>
      </c>
    </row>
    <row r="2482" spans="1:3">
      <c r="A2482" t="s">
        <v>10721</v>
      </c>
      <c r="B2482" t="s">
        <v>10722</v>
      </c>
      <c r="C2482" t="s">
        <v>10723</v>
      </c>
    </row>
    <row r="2483" spans="1:3">
      <c r="A2483" t="s">
        <v>10724</v>
      </c>
      <c r="B2483" t="s">
        <v>10725</v>
      </c>
      <c r="C2483" t="s">
        <v>10726</v>
      </c>
    </row>
    <row r="2484" spans="1:3">
      <c r="A2484" t="s">
        <v>10727</v>
      </c>
      <c r="B2484" t="s">
        <v>10728</v>
      </c>
      <c r="C2484" t="s">
        <v>10729</v>
      </c>
    </row>
    <row r="2485" spans="1:3">
      <c r="A2485" t="s">
        <v>10730</v>
      </c>
      <c r="B2485" t="s">
        <v>10731</v>
      </c>
      <c r="C2485" t="s">
        <v>10732</v>
      </c>
    </row>
    <row r="2486" spans="1:3">
      <c r="A2486" t="s">
        <v>10733</v>
      </c>
      <c r="B2486" t="s">
        <v>10734</v>
      </c>
      <c r="C2486" t="s">
        <v>10735</v>
      </c>
    </row>
    <row r="2487" spans="1:3">
      <c r="A2487" t="s">
        <v>10736</v>
      </c>
      <c r="B2487" t="s">
        <v>10737</v>
      </c>
      <c r="C2487" t="s">
        <v>10738</v>
      </c>
    </row>
    <row r="2488" spans="1:3">
      <c r="A2488" t="s">
        <v>10739</v>
      </c>
      <c r="B2488" t="s">
        <v>10740</v>
      </c>
      <c r="C2488" t="s">
        <v>10741</v>
      </c>
    </row>
    <row r="2489" spans="1:3">
      <c r="A2489" t="s">
        <v>10742</v>
      </c>
      <c r="B2489" t="s">
        <v>10743</v>
      </c>
      <c r="C2489" t="s">
        <v>10744</v>
      </c>
    </row>
    <row r="2490" spans="1:3">
      <c r="A2490" t="s">
        <v>10745</v>
      </c>
      <c r="B2490" t="s">
        <v>10746</v>
      </c>
      <c r="C2490" t="s">
        <v>10747</v>
      </c>
    </row>
    <row r="2491" spans="1:3">
      <c r="A2491" t="s">
        <v>10748</v>
      </c>
      <c r="B2491" t="s">
        <v>10749</v>
      </c>
      <c r="C2491" t="s">
        <v>10750</v>
      </c>
    </row>
    <row r="2492" spans="1:3">
      <c r="A2492" t="s">
        <v>10751</v>
      </c>
      <c r="B2492" t="s">
        <v>10752</v>
      </c>
      <c r="C2492" t="s">
        <v>10753</v>
      </c>
    </row>
    <row r="2493" spans="1:3">
      <c r="A2493" t="s">
        <v>10754</v>
      </c>
      <c r="B2493" t="s">
        <v>10755</v>
      </c>
      <c r="C2493" t="s">
        <v>10756</v>
      </c>
    </row>
    <row r="2494" spans="1:3">
      <c r="A2494" t="s">
        <v>10757</v>
      </c>
      <c r="B2494" t="s">
        <v>10758</v>
      </c>
      <c r="C2494" t="s">
        <v>10759</v>
      </c>
    </row>
    <row r="2495" spans="1:3">
      <c r="A2495" t="s">
        <v>10760</v>
      </c>
      <c r="B2495" t="s">
        <v>10761</v>
      </c>
      <c r="C2495" t="s">
        <v>10762</v>
      </c>
    </row>
    <row r="2496" spans="1:3">
      <c r="A2496" t="s">
        <v>10763</v>
      </c>
      <c r="B2496" t="s">
        <v>10764</v>
      </c>
      <c r="C2496" t="s">
        <v>10765</v>
      </c>
    </row>
    <row r="2497" spans="1:3">
      <c r="A2497" t="s">
        <v>10766</v>
      </c>
      <c r="B2497" t="s">
        <v>10767</v>
      </c>
      <c r="C2497" t="s">
        <v>10768</v>
      </c>
    </row>
    <row r="2498" spans="1:3">
      <c r="A2498" t="s">
        <v>10769</v>
      </c>
      <c r="B2498" t="s">
        <v>10770</v>
      </c>
      <c r="C2498" t="s">
        <v>10771</v>
      </c>
    </row>
    <row r="2499" spans="1:3">
      <c r="A2499" t="s">
        <v>10772</v>
      </c>
      <c r="B2499" t="s">
        <v>10773</v>
      </c>
      <c r="C2499" t="s">
        <v>10774</v>
      </c>
    </row>
    <row r="2500" spans="1:3">
      <c r="A2500" t="s">
        <v>10775</v>
      </c>
      <c r="B2500" t="s">
        <v>10776</v>
      </c>
      <c r="C2500" t="s">
        <v>10777</v>
      </c>
    </row>
    <row r="2501" spans="1:3">
      <c r="A2501" t="s">
        <v>10778</v>
      </c>
      <c r="B2501" t="s">
        <v>10779</v>
      </c>
      <c r="C2501" t="s">
        <v>10780</v>
      </c>
    </row>
    <row r="2502" spans="1:3">
      <c r="A2502" t="s">
        <v>10781</v>
      </c>
      <c r="B2502" t="s">
        <v>10782</v>
      </c>
      <c r="C2502" t="s">
        <v>10783</v>
      </c>
    </row>
    <row r="2503" spans="1:3">
      <c r="A2503" t="s">
        <v>10784</v>
      </c>
      <c r="B2503" t="s">
        <v>10785</v>
      </c>
      <c r="C2503" t="s">
        <v>10786</v>
      </c>
    </row>
    <row r="2504" spans="1:3">
      <c r="A2504" t="s">
        <v>10787</v>
      </c>
      <c r="B2504" t="s">
        <v>10788</v>
      </c>
      <c r="C2504" t="s">
        <v>10789</v>
      </c>
    </row>
    <row r="2505" spans="1:3">
      <c r="A2505" t="s">
        <v>10790</v>
      </c>
      <c r="B2505" t="s">
        <v>10791</v>
      </c>
      <c r="C2505" t="s">
        <v>10792</v>
      </c>
    </row>
    <row r="2506" spans="1:3">
      <c r="A2506" t="s">
        <v>10793</v>
      </c>
      <c r="B2506" t="s">
        <v>10794</v>
      </c>
      <c r="C2506" t="s">
        <v>10795</v>
      </c>
    </row>
    <row r="2507" spans="1:3">
      <c r="A2507" t="s">
        <v>10796</v>
      </c>
      <c r="B2507" t="s">
        <v>10797</v>
      </c>
      <c r="C2507" t="s">
        <v>10798</v>
      </c>
    </row>
    <row r="2508" spans="1:3">
      <c r="A2508" t="s">
        <v>10799</v>
      </c>
      <c r="B2508" t="s">
        <v>10800</v>
      </c>
      <c r="C2508" t="s">
        <v>10801</v>
      </c>
    </row>
    <row r="2509" spans="1:3">
      <c r="A2509" t="s">
        <v>10802</v>
      </c>
      <c r="B2509" t="s">
        <v>10803</v>
      </c>
      <c r="C2509" t="s">
        <v>10804</v>
      </c>
    </row>
    <row r="2510" spans="1:3">
      <c r="A2510" t="s">
        <v>10805</v>
      </c>
      <c r="B2510" t="s">
        <v>10806</v>
      </c>
      <c r="C2510" t="s">
        <v>10807</v>
      </c>
    </row>
    <row r="2511" spans="1:3">
      <c r="A2511" t="s">
        <v>10808</v>
      </c>
      <c r="B2511" t="s">
        <v>10809</v>
      </c>
      <c r="C2511" t="s">
        <v>10810</v>
      </c>
    </row>
    <row r="2512" spans="1:3">
      <c r="A2512" t="s">
        <v>10811</v>
      </c>
      <c r="B2512" t="s">
        <v>10812</v>
      </c>
      <c r="C2512" t="s">
        <v>10813</v>
      </c>
    </row>
    <row r="2513" spans="1:3">
      <c r="A2513" t="s">
        <v>10814</v>
      </c>
      <c r="B2513" t="s">
        <v>10815</v>
      </c>
      <c r="C2513" t="s">
        <v>10816</v>
      </c>
    </row>
    <row r="2514" spans="1:3">
      <c r="A2514" t="s">
        <v>10817</v>
      </c>
      <c r="B2514" t="s">
        <v>10818</v>
      </c>
      <c r="C2514" t="s">
        <v>10819</v>
      </c>
    </row>
    <row r="2515" spans="1:3">
      <c r="A2515" t="s">
        <v>10820</v>
      </c>
      <c r="B2515" t="s">
        <v>10821</v>
      </c>
      <c r="C2515" t="s">
        <v>10822</v>
      </c>
    </row>
    <row r="2516" spans="1:3">
      <c r="A2516" t="s">
        <v>10823</v>
      </c>
      <c r="B2516" t="s">
        <v>10824</v>
      </c>
      <c r="C2516" t="s">
        <v>10825</v>
      </c>
    </row>
    <row r="2517" spans="1:3">
      <c r="A2517" t="s">
        <v>10826</v>
      </c>
      <c r="B2517" t="s">
        <v>10827</v>
      </c>
      <c r="C2517" t="s">
        <v>10828</v>
      </c>
    </row>
    <row r="2518" spans="1:3">
      <c r="A2518" t="s">
        <v>10829</v>
      </c>
      <c r="B2518" t="s">
        <v>10830</v>
      </c>
      <c r="C2518" t="s">
        <v>10831</v>
      </c>
    </row>
    <row r="2519" spans="1:3">
      <c r="A2519" t="s">
        <v>10832</v>
      </c>
      <c r="B2519" t="s">
        <v>10833</v>
      </c>
      <c r="C2519" t="s">
        <v>10834</v>
      </c>
    </row>
    <row r="2520" spans="1:3">
      <c r="A2520" t="s">
        <v>10835</v>
      </c>
      <c r="B2520" t="s">
        <v>10836</v>
      </c>
      <c r="C2520" t="s">
        <v>10837</v>
      </c>
    </row>
    <row r="2521" spans="1:3">
      <c r="A2521" t="s">
        <v>10838</v>
      </c>
      <c r="B2521" t="s">
        <v>10839</v>
      </c>
      <c r="C2521" t="s">
        <v>10840</v>
      </c>
    </row>
    <row r="2522" spans="1:3">
      <c r="A2522" t="s">
        <v>10841</v>
      </c>
      <c r="B2522" t="s">
        <v>10842</v>
      </c>
      <c r="C2522" t="s">
        <v>10843</v>
      </c>
    </row>
    <row r="2523" spans="1:3">
      <c r="A2523" t="s">
        <v>10844</v>
      </c>
      <c r="B2523" t="s">
        <v>10845</v>
      </c>
      <c r="C2523" t="s">
        <v>10846</v>
      </c>
    </row>
    <row r="2524" spans="1:3">
      <c r="A2524" t="s">
        <v>10847</v>
      </c>
      <c r="B2524" t="s">
        <v>10848</v>
      </c>
      <c r="C2524" t="s">
        <v>10849</v>
      </c>
    </row>
    <row r="2525" spans="1:3">
      <c r="A2525" t="s">
        <v>10847</v>
      </c>
      <c r="B2525" t="s">
        <v>10850</v>
      </c>
      <c r="C2525" t="s">
        <v>10851</v>
      </c>
    </row>
    <row r="2526" spans="1:3">
      <c r="A2526" t="s">
        <v>10852</v>
      </c>
      <c r="B2526" t="s">
        <v>10853</v>
      </c>
      <c r="C2526" t="s">
        <v>10854</v>
      </c>
    </row>
    <row r="2527" spans="1:3">
      <c r="A2527" t="s">
        <v>10852</v>
      </c>
      <c r="B2527" t="s">
        <v>10855</v>
      </c>
      <c r="C2527" t="s">
        <v>10856</v>
      </c>
    </row>
    <row r="2528" spans="1:3">
      <c r="A2528" t="s">
        <v>10857</v>
      </c>
      <c r="B2528" t="s">
        <v>10858</v>
      </c>
      <c r="C2528" t="s">
        <v>10859</v>
      </c>
    </row>
    <row r="2529" spans="1:3">
      <c r="A2529" t="s">
        <v>10857</v>
      </c>
      <c r="B2529" t="s">
        <v>10860</v>
      </c>
      <c r="C2529" t="s">
        <v>10861</v>
      </c>
    </row>
    <row r="2530" spans="1:3">
      <c r="A2530" t="s">
        <v>10862</v>
      </c>
      <c r="B2530" t="s">
        <v>10863</v>
      </c>
      <c r="C2530" t="s">
        <v>10864</v>
      </c>
    </row>
    <row r="2531" spans="1:3">
      <c r="A2531" t="s">
        <v>10865</v>
      </c>
      <c r="B2531" t="s">
        <v>10866</v>
      </c>
      <c r="C2531" t="s">
        <v>10867</v>
      </c>
    </row>
    <row r="2532" spans="1:3">
      <c r="A2532" t="s">
        <v>10868</v>
      </c>
      <c r="B2532" t="s">
        <v>10869</v>
      </c>
      <c r="C2532" t="s">
        <v>10870</v>
      </c>
    </row>
    <row r="2533" spans="1:3">
      <c r="A2533" t="s">
        <v>10871</v>
      </c>
      <c r="B2533" t="s">
        <v>10872</v>
      </c>
      <c r="C2533" t="s">
        <v>10873</v>
      </c>
    </row>
    <row r="2534" spans="1:3">
      <c r="A2534" t="s">
        <v>10874</v>
      </c>
      <c r="B2534" t="s">
        <v>10875</v>
      </c>
      <c r="C2534" t="s">
        <v>10876</v>
      </c>
    </row>
    <row r="2535" spans="1:3">
      <c r="A2535" t="s">
        <v>10877</v>
      </c>
      <c r="B2535" t="s">
        <v>10878</v>
      </c>
      <c r="C2535" t="s">
        <v>10879</v>
      </c>
    </row>
    <row r="2536" spans="1:3">
      <c r="A2536" t="s">
        <v>10880</v>
      </c>
      <c r="B2536" t="s">
        <v>10881</v>
      </c>
      <c r="C2536" t="s">
        <v>10882</v>
      </c>
    </row>
    <row r="2537" spans="1:3">
      <c r="A2537" t="s">
        <v>10883</v>
      </c>
      <c r="B2537" t="s">
        <v>10884</v>
      </c>
      <c r="C2537" t="s">
        <v>10885</v>
      </c>
    </row>
    <row r="2538" spans="1:3">
      <c r="A2538" t="s">
        <v>10886</v>
      </c>
      <c r="B2538" t="s">
        <v>10887</v>
      </c>
      <c r="C2538" t="s">
        <v>10888</v>
      </c>
    </row>
    <row r="2539" spans="1:3">
      <c r="A2539" t="s">
        <v>10889</v>
      </c>
      <c r="B2539" t="s">
        <v>10890</v>
      </c>
      <c r="C2539" t="s">
        <v>10891</v>
      </c>
    </row>
    <row r="2540" spans="1:3">
      <c r="A2540" t="s">
        <v>10892</v>
      </c>
      <c r="B2540" t="s">
        <v>10893</v>
      </c>
      <c r="C2540" t="s">
        <v>10894</v>
      </c>
    </row>
    <row r="2541" spans="1:3">
      <c r="A2541" t="s">
        <v>10895</v>
      </c>
      <c r="B2541" t="s">
        <v>10896</v>
      </c>
      <c r="C2541" t="s">
        <v>10897</v>
      </c>
    </row>
    <row r="2542" spans="1:3">
      <c r="A2542" t="s">
        <v>10898</v>
      </c>
      <c r="B2542" t="s">
        <v>10899</v>
      </c>
      <c r="C2542" t="s">
        <v>10900</v>
      </c>
    </row>
    <row r="2543" spans="1:3">
      <c r="A2543" t="s">
        <v>10901</v>
      </c>
      <c r="B2543" t="s">
        <v>10902</v>
      </c>
      <c r="C2543" t="s">
        <v>10903</v>
      </c>
    </row>
    <row r="2544" spans="1:3">
      <c r="A2544" t="s">
        <v>10904</v>
      </c>
      <c r="B2544" t="s">
        <v>10905</v>
      </c>
      <c r="C2544" t="s">
        <v>10906</v>
      </c>
    </row>
    <row r="2545" spans="1:3">
      <c r="A2545" t="s">
        <v>10907</v>
      </c>
      <c r="B2545" t="s">
        <v>10908</v>
      </c>
      <c r="C2545" t="s">
        <v>10909</v>
      </c>
    </row>
    <row r="2546" spans="1:3">
      <c r="A2546" t="s">
        <v>10910</v>
      </c>
      <c r="B2546" t="s">
        <v>10911</v>
      </c>
      <c r="C2546" t="s">
        <v>10912</v>
      </c>
    </row>
    <row r="2547" spans="1:3">
      <c r="A2547" t="s">
        <v>10913</v>
      </c>
      <c r="B2547" t="s">
        <v>10914</v>
      </c>
      <c r="C2547" t="s">
        <v>10915</v>
      </c>
    </row>
    <row r="2548" spans="1:3">
      <c r="A2548" t="s">
        <v>10916</v>
      </c>
      <c r="B2548" t="s">
        <v>10917</v>
      </c>
      <c r="C2548" t="s">
        <v>10918</v>
      </c>
    </row>
    <row r="2549" spans="1:3">
      <c r="A2549" t="s">
        <v>10919</v>
      </c>
      <c r="B2549" t="s">
        <v>10920</v>
      </c>
      <c r="C2549" t="s">
        <v>10921</v>
      </c>
    </row>
    <row r="2550" spans="1:3">
      <c r="A2550" t="s">
        <v>10922</v>
      </c>
      <c r="B2550" t="s">
        <v>10923</v>
      </c>
      <c r="C2550" t="s">
        <v>10924</v>
      </c>
    </row>
    <row r="2551" spans="1:3">
      <c r="A2551" t="s">
        <v>10925</v>
      </c>
      <c r="B2551" t="s">
        <v>10926</v>
      </c>
      <c r="C2551" t="s">
        <v>10927</v>
      </c>
    </row>
    <row r="2552" spans="1:3">
      <c r="A2552" t="s">
        <v>10928</v>
      </c>
      <c r="B2552" t="s">
        <v>10929</v>
      </c>
      <c r="C2552" t="s">
        <v>10930</v>
      </c>
    </row>
    <row r="2553" spans="1:3">
      <c r="A2553" t="s">
        <v>10931</v>
      </c>
      <c r="B2553" t="s">
        <v>4553</v>
      </c>
      <c r="C2553" t="s">
        <v>10932</v>
      </c>
    </row>
    <row r="2554" spans="1:3">
      <c r="A2554" t="s">
        <v>10933</v>
      </c>
      <c r="B2554" t="s">
        <v>4576</v>
      </c>
      <c r="C2554" t="s">
        <v>10934</v>
      </c>
    </row>
    <row r="2555" spans="1:3">
      <c r="A2555" t="s">
        <v>10935</v>
      </c>
      <c r="B2555" t="s">
        <v>10936</v>
      </c>
      <c r="C2555" t="s">
        <v>10937</v>
      </c>
    </row>
    <row r="2556" spans="1:3">
      <c r="A2556" t="s">
        <v>10938</v>
      </c>
      <c r="B2556" t="s">
        <v>4063</v>
      </c>
      <c r="C2556" t="s">
        <v>10939</v>
      </c>
    </row>
    <row r="2557" spans="1:3">
      <c r="A2557" t="s">
        <v>10940</v>
      </c>
      <c r="B2557" t="s">
        <v>10941</v>
      </c>
      <c r="C2557" t="s">
        <v>10942</v>
      </c>
    </row>
    <row r="2558" spans="1:3">
      <c r="A2558" t="s">
        <v>10943</v>
      </c>
      <c r="B2558" t="s">
        <v>10944</v>
      </c>
      <c r="C2558" t="s">
        <v>10945</v>
      </c>
    </row>
    <row r="2559" spans="1:3">
      <c r="A2559" t="s">
        <v>10946</v>
      </c>
      <c r="B2559" t="s">
        <v>4558</v>
      </c>
      <c r="C2559" t="s">
        <v>10947</v>
      </c>
    </row>
    <row r="2560" spans="1:3">
      <c r="A2560" t="s">
        <v>10948</v>
      </c>
      <c r="B2560" t="s">
        <v>10949</v>
      </c>
      <c r="C2560" t="s">
        <v>10950</v>
      </c>
    </row>
    <row r="2561" spans="1:3">
      <c r="A2561" t="s">
        <v>10951</v>
      </c>
      <c r="B2561" t="s">
        <v>10952</v>
      </c>
      <c r="C2561" t="s">
        <v>10953</v>
      </c>
    </row>
    <row r="2562" spans="1:3">
      <c r="A2562" t="s">
        <v>10954</v>
      </c>
      <c r="B2562" t="s">
        <v>10955</v>
      </c>
      <c r="C2562" t="s">
        <v>10956</v>
      </c>
    </row>
    <row r="2563" spans="1:3">
      <c r="A2563" t="s">
        <v>10957</v>
      </c>
      <c r="B2563" t="s">
        <v>8652</v>
      </c>
      <c r="C2563" t="s">
        <v>10958</v>
      </c>
    </row>
    <row r="2564" spans="1:3">
      <c r="A2564" t="s">
        <v>10959</v>
      </c>
      <c r="B2564" t="s">
        <v>10960</v>
      </c>
      <c r="C2564" t="s">
        <v>10961</v>
      </c>
    </row>
    <row r="2565" spans="1:3">
      <c r="A2565" t="s">
        <v>10962</v>
      </c>
      <c r="B2565" t="s">
        <v>10963</v>
      </c>
      <c r="C2565" t="s">
        <v>10964</v>
      </c>
    </row>
    <row r="2566" spans="1:3">
      <c r="A2566" t="s">
        <v>10965</v>
      </c>
      <c r="B2566" t="s">
        <v>10966</v>
      </c>
      <c r="C2566" t="s">
        <v>10967</v>
      </c>
    </row>
    <row r="2567" spans="1:3">
      <c r="A2567" t="s">
        <v>10968</v>
      </c>
      <c r="B2567" t="s">
        <v>10969</v>
      </c>
      <c r="C2567" t="s">
        <v>10970</v>
      </c>
    </row>
    <row r="2568" spans="1:3">
      <c r="A2568" t="s">
        <v>10971</v>
      </c>
      <c r="B2568" t="s">
        <v>10972</v>
      </c>
      <c r="C2568" t="s">
        <v>10973</v>
      </c>
    </row>
    <row r="2569" spans="1:3">
      <c r="A2569" t="s">
        <v>10974</v>
      </c>
      <c r="B2569" t="s">
        <v>10975</v>
      </c>
      <c r="C2569" t="s">
        <v>10976</v>
      </c>
    </row>
    <row r="2570" spans="1:3">
      <c r="A2570" t="s">
        <v>10977</v>
      </c>
      <c r="B2570" t="s">
        <v>10978</v>
      </c>
      <c r="C2570" t="s">
        <v>10979</v>
      </c>
    </row>
    <row r="2571" spans="1:3">
      <c r="A2571" t="s">
        <v>10980</v>
      </c>
      <c r="B2571" t="s">
        <v>10981</v>
      </c>
      <c r="C2571" t="s">
        <v>10982</v>
      </c>
    </row>
    <row r="2572" spans="1:3">
      <c r="A2572" t="s">
        <v>10983</v>
      </c>
      <c r="B2572" t="s">
        <v>10984</v>
      </c>
      <c r="C2572" t="s">
        <v>10985</v>
      </c>
    </row>
    <row r="2573" spans="1:3">
      <c r="A2573" t="s">
        <v>10986</v>
      </c>
      <c r="B2573" t="s">
        <v>10987</v>
      </c>
      <c r="C2573" t="s">
        <v>10988</v>
      </c>
    </row>
    <row r="2574" spans="1:3">
      <c r="A2574" t="s">
        <v>10989</v>
      </c>
      <c r="B2574" t="s">
        <v>10990</v>
      </c>
      <c r="C2574" t="s">
        <v>10991</v>
      </c>
    </row>
    <row r="2575" spans="1:3">
      <c r="A2575" t="s">
        <v>10992</v>
      </c>
      <c r="B2575" t="s">
        <v>10993</v>
      </c>
      <c r="C2575" t="s">
        <v>10994</v>
      </c>
    </row>
    <row r="2576" spans="1:3">
      <c r="A2576" t="s">
        <v>10995</v>
      </c>
      <c r="B2576" t="s">
        <v>10996</v>
      </c>
      <c r="C2576" t="s">
        <v>10997</v>
      </c>
    </row>
    <row r="2577" spans="1:3">
      <c r="A2577" t="s">
        <v>10998</v>
      </c>
      <c r="B2577" t="s">
        <v>10999</v>
      </c>
      <c r="C2577" t="s">
        <v>11000</v>
      </c>
    </row>
    <row r="2578" spans="1:3">
      <c r="A2578" t="s">
        <v>11001</v>
      </c>
      <c r="B2578" t="s">
        <v>11002</v>
      </c>
      <c r="C2578" t="s">
        <v>11003</v>
      </c>
    </row>
    <row r="2579" spans="1:3">
      <c r="A2579" t="s">
        <v>11001</v>
      </c>
      <c r="B2579" t="s">
        <v>11004</v>
      </c>
      <c r="C2579" t="s">
        <v>11005</v>
      </c>
    </row>
    <row r="2580" spans="1:3">
      <c r="A2580" t="s">
        <v>11006</v>
      </c>
      <c r="B2580" t="s">
        <v>11007</v>
      </c>
      <c r="C2580" t="s">
        <v>11008</v>
      </c>
    </row>
    <row r="2581" spans="1:3">
      <c r="A2581" t="s">
        <v>11009</v>
      </c>
      <c r="B2581" t="s">
        <v>11010</v>
      </c>
      <c r="C2581" t="s">
        <v>11011</v>
      </c>
    </row>
    <row r="2582" spans="1:3">
      <c r="A2582" t="s">
        <v>11012</v>
      </c>
      <c r="B2582" t="s">
        <v>11013</v>
      </c>
      <c r="C2582" t="s">
        <v>11014</v>
      </c>
    </row>
    <row r="2583" spans="1:3">
      <c r="A2583" t="s">
        <v>11015</v>
      </c>
      <c r="B2583" t="s">
        <v>11016</v>
      </c>
      <c r="C2583" t="s">
        <v>11017</v>
      </c>
    </row>
    <row r="2584" spans="1:3">
      <c r="A2584" t="s">
        <v>11018</v>
      </c>
      <c r="B2584" t="s">
        <v>11019</v>
      </c>
      <c r="C2584" t="s">
        <v>11020</v>
      </c>
    </row>
    <row r="2585" spans="1:3">
      <c r="A2585" t="s">
        <v>11021</v>
      </c>
      <c r="B2585" t="s">
        <v>909</v>
      </c>
      <c r="C2585" t="s">
        <v>11022</v>
      </c>
    </row>
    <row r="2586" spans="1:3">
      <c r="A2586" t="s">
        <v>11021</v>
      </c>
      <c r="B2586" t="s">
        <v>11023</v>
      </c>
      <c r="C2586" t="s">
        <v>11024</v>
      </c>
    </row>
    <row r="2587" spans="1:3">
      <c r="A2587" t="s">
        <v>11025</v>
      </c>
      <c r="B2587" t="s">
        <v>810</v>
      </c>
      <c r="C2587" t="s">
        <v>11026</v>
      </c>
    </row>
    <row r="2588" spans="1:3">
      <c r="A2588" t="s">
        <v>11027</v>
      </c>
      <c r="B2588" t="s">
        <v>11028</v>
      </c>
      <c r="C2588" t="s">
        <v>11029</v>
      </c>
    </row>
    <row r="2589" spans="1:3">
      <c r="A2589" t="s">
        <v>11027</v>
      </c>
      <c r="B2589" t="s">
        <v>11030</v>
      </c>
      <c r="C2589" t="s">
        <v>11031</v>
      </c>
    </row>
    <row r="2590" spans="1:3">
      <c r="A2590" t="s">
        <v>11032</v>
      </c>
      <c r="B2590" t="s">
        <v>11033</v>
      </c>
      <c r="C2590" t="s">
        <v>11034</v>
      </c>
    </row>
    <row r="2591" spans="1:3">
      <c r="A2591" t="s">
        <v>11035</v>
      </c>
      <c r="B2591" t="s">
        <v>11036</v>
      </c>
      <c r="C2591" t="s">
        <v>11037</v>
      </c>
    </row>
    <row r="2592" spans="1:3">
      <c r="A2592" t="s">
        <v>11038</v>
      </c>
      <c r="B2592" t="s">
        <v>11039</v>
      </c>
      <c r="C2592" t="s">
        <v>11040</v>
      </c>
    </row>
    <row r="2593" spans="1:3">
      <c r="A2593" t="s">
        <v>11038</v>
      </c>
      <c r="B2593" t="s">
        <v>11041</v>
      </c>
      <c r="C2593" t="s">
        <v>11042</v>
      </c>
    </row>
    <row r="2594" spans="1:3">
      <c r="A2594" t="s">
        <v>11043</v>
      </c>
      <c r="B2594" t="s">
        <v>11044</v>
      </c>
      <c r="C2594" t="s">
        <v>11045</v>
      </c>
    </row>
    <row r="2595" spans="1:3">
      <c r="A2595" t="s">
        <v>11043</v>
      </c>
      <c r="B2595" t="s">
        <v>11046</v>
      </c>
      <c r="C2595" t="s">
        <v>11047</v>
      </c>
    </row>
    <row r="2596" spans="1:3">
      <c r="A2596" t="s">
        <v>11048</v>
      </c>
      <c r="B2596" t="s">
        <v>11049</v>
      </c>
      <c r="C2596" t="s">
        <v>11050</v>
      </c>
    </row>
    <row r="2597" spans="1:3">
      <c r="A2597" t="s">
        <v>11051</v>
      </c>
      <c r="B2597" t="s">
        <v>11052</v>
      </c>
      <c r="C2597" t="s">
        <v>11053</v>
      </c>
    </row>
    <row r="2598" spans="1:3">
      <c r="A2598" t="s">
        <v>11054</v>
      </c>
      <c r="B2598" t="s">
        <v>11055</v>
      </c>
      <c r="C2598" t="s">
        <v>11056</v>
      </c>
    </row>
    <row r="2599" spans="1:3">
      <c r="A2599" t="s">
        <v>11057</v>
      </c>
      <c r="B2599" t="s">
        <v>11058</v>
      </c>
      <c r="C2599" t="s">
        <v>11059</v>
      </c>
    </row>
    <row r="2600" spans="1:3">
      <c r="A2600" t="s">
        <v>11057</v>
      </c>
      <c r="B2600" t="s">
        <v>11060</v>
      </c>
      <c r="C2600" t="s">
        <v>11061</v>
      </c>
    </row>
    <row r="2601" spans="1:3">
      <c r="A2601" t="s">
        <v>11062</v>
      </c>
      <c r="B2601" t="s">
        <v>11063</v>
      </c>
      <c r="C2601" t="s">
        <v>11064</v>
      </c>
    </row>
    <row r="2602" spans="1:3">
      <c r="A2602" t="s">
        <v>11062</v>
      </c>
      <c r="B2602" t="s">
        <v>11065</v>
      </c>
      <c r="C2602" t="s">
        <v>11066</v>
      </c>
    </row>
    <row r="2603" spans="1:3">
      <c r="A2603" t="s">
        <v>11067</v>
      </c>
      <c r="B2603" t="s">
        <v>11068</v>
      </c>
      <c r="C2603" t="s">
        <v>11069</v>
      </c>
    </row>
    <row r="2604" spans="1:3">
      <c r="A2604" t="s">
        <v>11067</v>
      </c>
      <c r="B2604" t="s">
        <v>11070</v>
      </c>
      <c r="C2604" t="s">
        <v>11071</v>
      </c>
    </row>
    <row r="2605" spans="1:3">
      <c r="A2605" t="s">
        <v>11072</v>
      </c>
      <c r="B2605" t="s">
        <v>11073</v>
      </c>
      <c r="C2605" t="s">
        <v>11074</v>
      </c>
    </row>
    <row r="2606" spans="1:3">
      <c r="A2606" t="s">
        <v>11075</v>
      </c>
      <c r="B2606" t="s">
        <v>11076</v>
      </c>
      <c r="C2606" t="s">
        <v>11077</v>
      </c>
    </row>
    <row r="2607" spans="1:3">
      <c r="A2607" t="s">
        <v>11075</v>
      </c>
      <c r="B2607" t="s">
        <v>11078</v>
      </c>
      <c r="C2607" t="s">
        <v>11079</v>
      </c>
    </row>
    <row r="2608" spans="1:3">
      <c r="A2608" t="s">
        <v>11080</v>
      </c>
      <c r="B2608" t="s">
        <v>11081</v>
      </c>
      <c r="C2608" t="s">
        <v>11082</v>
      </c>
    </row>
    <row r="2609" spans="1:3">
      <c r="A2609" t="s">
        <v>11080</v>
      </c>
      <c r="B2609" t="s">
        <v>11083</v>
      </c>
      <c r="C2609" t="s">
        <v>11084</v>
      </c>
    </row>
    <row r="2610" spans="1:3">
      <c r="A2610" t="s">
        <v>11085</v>
      </c>
      <c r="B2610" t="s">
        <v>1224</v>
      </c>
      <c r="C2610" t="s">
        <v>11086</v>
      </c>
    </row>
    <row r="2611" spans="1:3">
      <c r="A2611" t="s">
        <v>11085</v>
      </c>
      <c r="B2611" t="s">
        <v>11087</v>
      </c>
      <c r="C2611" t="s">
        <v>11088</v>
      </c>
    </row>
    <row r="2612" spans="1:3">
      <c r="A2612" t="s">
        <v>11089</v>
      </c>
      <c r="B2612" t="s">
        <v>11090</v>
      </c>
      <c r="C2612" t="s">
        <v>11091</v>
      </c>
    </row>
    <row r="2613" spans="1:3">
      <c r="A2613" t="s">
        <v>11092</v>
      </c>
      <c r="B2613" t="s">
        <v>11093</v>
      </c>
      <c r="C2613" t="s">
        <v>11094</v>
      </c>
    </row>
    <row r="2614" spans="1:3">
      <c r="A2614" t="s">
        <v>11092</v>
      </c>
      <c r="B2614" t="s">
        <v>11095</v>
      </c>
      <c r="C2614" t="s">
        <v>11096</v>
      </c>
    </row>
    <row r="2615" spans="1:3">
      <c r="A2615" t="s">
        <v>11097</v>
      </c>
      <c r="B2615" t="s">
        <v>11098</v>
      </c>
      <c r="C2615" t="s">
        <v>11099</v>
      </c>
    </row>
    <row r="2616" spans="1:3">
      <c r="A2616" t="s">
        <v>11097</v>
      </c>
      <c r="B2616" t="s">
        <v>11100</v>
      </c>
      <c r="C2616" t="s">
        <v>11101</v>
      </c>
    </row>
    <row r="2617" spans="1:3">
      <c r="A2617" t="s">
        <v>11102</v>
      </c>
      <c r="B2617" t="s">
        <v>11103</v>
      </c>
      <c r="C2617" t="s">
        <v>11104</v>
      </c>
    </row>
    <row r="2618" spans="1:3">
      <c r="A2618" t="s">
        <v>11102</v>
      </c>
      <c r="B2618" t="s">
        <v>11105</v>
      </c>
      <c r="C2618" t="s">
        <v>11106</v>
      </c>
    </row>
    <row r="2619" spans="1:3">
      <c r="A2619" t="s">
        <v>11107</v>
      </c>
      <c r="B2619" t="s">
        <v>406</v>
      </c>
      <c r="C2619" t="s">
        <v>11108</v>
      </c>
    </row>
    <row r="2620" spans="1:3">
      <c r="A2620" t="s">
        <v>11107</v>
      </c>
      <c r="B2620" t="s">
        <v>1251</v>
      </c>
      <c r="C2620" t="s">
        <v>11109</v>
      </c>
    </row>
    <row r="2621" spans="1:3">
      <c r="A2621" t="s">
        <v>11110</v>
      </c>
      <c r="B2621" t="s">
        <v>11111</v>
      </c>
      <c r="C2621" t="s">
        <v>11112</v>
      </c>
    </row>
    <row r="2622" spans="1:3">
      <c r="A2622" t="s">
        <v>11113</v>
      </c>
      <c r="B2622" t="s">
        <v>11114</v>
      </c>
      <c r="C2622" t="s">
        <v>11115</v>
      </c>
    </row>
    <row r="2623" spans="1:3">
      <c r="A2623" t="s">
        <v>11116</v>
      </c>
      <c r="B2623" t="s">
        <v>11117</v>
      </c>
      <c r="C2623" t="s">
        <v>11118</v>
      </c>
    </row>
    <row r="2624" spans="1:3">
      <c r="A2624" t="s">
        <v>11119</v>
      </c>
      <c r="B2624" t="s">
        <v>11120</v>
      </c>
      <c r="C2624" t="s">
        <v>11121</v>
      </c>
    </row>
    <row r="2625" spans="1:3">
      <c r="A2625" t="s">
        <v>11119</v>
      </c>
      <c r="B2625" t="s">
        <v>11122</v>
      </c>
      <c r="C2625" t="s">
        <v>11123</v>
      </c>
    </row>
    <row r="2626" spans="1:3">
      <c r="A2626" t="s">
        <v>11124</v>
      </c>
      <c r="B2626" t="s">
        <v>797</v>
      </c>
      <c r="C2626" t="s">
        <v>11125</v>
      </c>
    </row>
    <row r="2627" spans="1:3">
      <c r="A2627" t="s">
        <v>11126</v>
      </c>
      <c r="B2627" t="s">
        <v>11127</v>
      </c>
      <c r="C2627" t="s">
        <v>11128</v>
      </c>
    </row>
    <row r="2628" spans="1:3">
      <c r="A2628" t="s">
        <v>11126</v>
      </c>
      <c r="B2628" t="s">
        <v>11129</v>
      </c>
      <c r="C2628" t="s">
        <v>11130</v>
      </c>
    </row>
    <row r="2629" spans="1:3">
      <c r="A2629" t="s">
        <v>11131</v>
      </c>
      <c r="B2629" t="s">
        <v>11132</v>
      </c>
      <c r="C2629" t="s">
        <v>11133</v>
      </c>
    </row>
    <row r="2630" spans="1:3">
      <c r="A2630" t="s">
        <v>11131</v>
      </c>
      <c r="B2630" t="s">
        <v>11134</v>
      </c>
      <c r="C2630" t="s">
        <v>11135</v>
      </c>
    </row>
    <row r="2631" spans="1:3">
      <c r="A2631" t="s">
        <v>11136</v>
      </c>
      <c r="B2631" t="s">
        <v>11137</v>
      </c>
      <c r="C2631" t="s">
        <v>11138</v>
      </c>
    </row>
    <row r="2632" spans="1:3">
      <c r="A2632" t="s">
        <v>11136</v>
      </c>
      <c r="B2632" t="s">
        <v>11139</v>
      </c>
      <c r="C2632" t="s">
        <v>11140</v>
      </c>
    </row>
    <row r="2633" spans="1:3">
      <c r="A2633" t="s">
        <v>11141</v>
      </c>
      <c r="B2633" t="s">
        <v>885</v>
      </c>
      <c r="C2633" t="s">
        <v>11142</v>
      </c>
    </row>
    <row r="2634" spans="1:3">
      <c r="A2634" t="s">
        <v>11143</v>
      </c>
      <c r="B2634" t="s">
        <v>556</v>
      </c>
      <c r="C2634" t="s">
        <v>11144</v>
      </c>
    </row>
    <row r="2635" spans="1:3">
      <c r="A2635" t="s">
        <v>11145</v>
      </c>
      <c r="B2635" t="s">
        <v>11146</v>
      </c>
      <c r="C2635" t="s">
        <v>11147</v>
      </c>
    </row>
    <row r="2636" spans="1:3">
      <c r="A2636" t="s">
        <v>11145</v>
      </c>
      <c r="B2636" t="s">
        <v>11148</v>
      </c>
      <c r="C2636" t="s">
        <v>11149</v>
      </c>
    </row>
    <row r="2637" spans="1:3">
      <c r="A2637" t="s">
        <v>11150</v>
      </c>
      <c r="B2637" t="s">
        <v>11151</v>
      </c>
      <c r="C2637" t="s">
        <v>11152</v>
      </c>
    </row>
    <row r="2638" spans="1:3">
      <c r="A2638" t="s">
        <v>11150</v>
      </c>
      <c r="B2638" t="s">
        <v>11153</v>
      </c>
      <c r="C2638" t="s">
        <v>11154</v>
      </c>
    </row>
    <row r="2639" spans="1:3">
      <c r="A2639" t="s">
        <v>11155</v>
      </c>
      <c r="B2639" t="s">
        <v>11156</v>
      </c>
      <c r="C2639" t="s">
        <v>11157</v>
      </c>
    </row>
    <row r="2640" spans="1:3">
      <c r="A2640" t="s">
        <v>11158</v>
      </c>
      <c r="B2640" t="s">
        <v>11159</v>
      </c>
      <c r="C2640" t="s">
        <v>11160</v>
      </c>
    </row>
    <row r="2641" spans="1:3">
      <c r="A2641" t="s">
        <v>11161</v>
      </c>
      <c r="B2641" t="s">
        <v>11162</v>
      </c>
      <c r="C2641" t="s">
        <v>11163</v>
      </c>
    </row>
    <row r="2642" spans="1:3">
      <c r="A2642" t="s">
        <v>11164</v>
      </c>
      <c r="B2642" t="s">
        <v>11165</v>
      </c>
      <c r="C2642" t="s">
        <v>11166</v>
      </c>
    </row>
    <row r="2643" spans="1:3">
      <c r="A2643" t="s">
        <v>11164</v>
      </c>
      <c r="B2643" t="s">
        <v>813</v>
      </c>
      <c r="C2643" t="s">
        <v>11167</v>
      </c>
    </row>
    <row r="2644" spans="1:3">
      <c r="A2644" t="s">
        <v>11168</v>
      </c>
      <c r="B2644" t="s">
        <v>1257</v>
      </c>
      <c r="C2644" t="s">
        <v>11169</v>
      </c>
    </row>
    <row r="2645" spans="1:3">
      <c r="A2645" t="s">
        <v>11170</v>
      </c>
      <c r="B2645" t="s">
        <v>11171</v>
      </c>
      <c r="C2645" t="s">
        <v>11172</v>
      </c>
    </row>
    <row r="2646" spans="1:3">
      <c r="A2646" t="s">
        <v>11170</v>
      </c>
      <c r="B2646" t="s">
        <v>11173</v>
      </c>
      <c r="C2646" t="s">
        <v>11174</v>
      </c>
    </row>
    <row r="2647" spans="1:3">
      <c r="A2647" t="s">
        <v>11175</v>
      </c>
      <c r="B2647" t="s">
        <v>11176</v>
      </c>
      <c r="C2647" t="s">
        <v>11177</v>
      </c>
    </row>
    <row r="2648" spans="1:3">
      <c r="A2648" t="s">
        <v>11178</v>
      </c>
      <c r="B2648" t="s">
        <v>11179</v>
      </c>
      <c r="C2648" t="s">
        <v>11180</v>
      </c>
    </row>
    <row r="2649" spans="1:3">
      <c r="A2649" t="s">
        <v>11181</v>
      </c>
      <c r="B2649" t="s">
        <v>11182</v>
      </c>
      <c r="C2649" t="s">
        <v>11183</v>
      </c>
    </row>
    <row r="2650" spans="1:3">
      <c r="A2650" t="s">
        <v>11184</v>
      </c>
      <c r="B2650" t="s">
        <v>11185</v>
      </c>
      <c r="C2650" t="s">
        <v>11186</v>
      </c>
    </row>
    <row r="2651" spans="1:3">
      <c r="A2651" t="s">
        <v>11187</v>
      </c>
      <c r="B2651" t="s">
        <v>11188</v>
      </c>
      <c r="C2651" t="s">
        <v>11189</v>
      </c>
    </row>
    <row r="2652" spans="1:3">
      <c r="A2652" t="s">
        <v>11190</v>
      </c>
      <c r="B2652" t="s">
        <v>11191</v>
      </c>
      <c r="C2652" t="s">
        <v>11192</v>
      </c>
    </row>
    <row r="2653" spans="1:3">
      <c r="A2653" t="s">
        <v>11193</v>
      </c>
      <c r="B2653" t="s">
        <v>11194</v>
      </c>
      <c r="C2653" t="s">
        <v>11195</v>
      </c>
    </row>
    <row r="2654" spans="1:3">
      <c r="A2654" t="s">
        <v>11196</v>
      </c>
      <c r="B2654" t="s">
        <v>11197</v>
      </c>
      <c r="C2654" t="s">
        <v>11198</v>
      </c>
    </row>
    <row r="2655" spans="1:3">
      <c r="A2655" t="s">
        <v>11199</v>
      </c>
      <c r="B2655" t="s">
        <v>11200</v>
      </c>
      <c r="C2655" t="s">
        <v>11201</v>
      </c>
    </row>
    <row r="2656" spans="1:3">
      <c r="A2656" t="s">
        <v>11202</v>
      </c>
      <c r="B2656" t="s">
        <v>11203</v>
      </c>
      <c r="C2656" t="s">
        <v>11204</v>
      </c>
    </row>
    <row r="2657" spans="1:3">
      <c r="A2657" t="s">
        <v>11205</v>
      </c>
      <c r="B2657" t="s">
        <v>11206</v>
      </c>
      <c r="C2657" t="s">
        <v>11207</v>
      </c>
    </row>
    <row r="2658" spans="1:3">
      <c r="A2658" t="s">
        <v>11208</v>
      </c>
      <c r="B2658" t="s">
        <v>11209</v>
      </c>
      <c r="C2658" t="s">
        <v>11210</v>
      </c>
    </row>
    <row r="2659" spans="1:3">
      <c r="A2659" t="s">
        <v>11211</v>
      </c>
      <c r="B2659" t="s">
        <v>11212</v>
      </c>
      <c r="C2659" t="s">
        <v>11213</v>
      </c>
    </row>
    <row r="2660" spans="1:3">
      <c r="A2660" t="s">
        <v>11214</v>
      </c>
      <c r="B2660" t="s">
        <v>11215</v>
      </c>
      <c r="C2660" t="s">
        <v>11216</v>
      </c>
    </row>
    <row r="2661" spans="1:3">
      <c r="A2661" t="s">
        <v>11217</v>
      </c>
      <c r="B2661" t="s">
        <v>11218</v>
      </c>
      <c r="C2661" t="s">
        <v>11219</v>
      </c>
    </row>
    <row r="2662" spans="1:3">
      <c r="A2662" t="s">
        <v>11220</v>
      </c>
      <c r="B2662" t="s">
        <v>11221</v>
      </c>
      <c r="C2662" t="s">
        <v>11222</v>
      </c>
    </row>
    <row r="2663" spans="1:3">
      <c r="A2663" t="s">
        <v>11223</v>
      </c>
      <c r="B2663" t="s">
        <v>11224</v>
      </c>
      <c r="C2663" t="s">
        <v>11225</v>
      </c>
    </row>
    <row r="2664" spans="1:3">
      <c r="A2664" t="s">
        <v>11226</v>
      </c>
      <c r="B2664" t="s">
        <v>11227</v>
      </c>
      <c r="C2664" t="s">
        <v>11228</v>
      </c>
    </row>
    <row r="2665" spans="1:3">
      <c r="A2665" t="s">
        <v>11229</v>
      </c>
      <c r="B2665" t="s">
        <v>11230</v>
      </c>
      <c r="C2665" t="s">
        <v>11231</v>
      </c>
    </row>
    <row r="2666" spans="1:3">
      <c r="A2666" t="s">
        <v>11232</v>
      </c>
      <c r="B2666" t="s">
        <v>11233</v>
      </c>
      <c r="C2666" t="s">
        <v>11234</v>
      </c>
    </row>
    <row r="2667" spans="1:3">
      <c r="A2667" t="s">
        <v>11235</v>
      </c>
      <c r="B2667" t="s">
        <v>11236</v>
      </c>
      <c r="C2667" t="s">
        <v>11237</v>
      </c>
    </row>
    <row r="2668" spans="1:3">
      <c r="A2668" t="s">
        <v>11238</v>
      </c>
      <c r="B2668" t="s">
        <v>11239</v>
      </c>
      <c r="C2668" t="s">
        <v>11240</v>
      </c>
    </row>
    <row r="2669" spans="1:3">
      <c r="A2669" t="s">
        <v>11241</v>
      </c>
      <c r="B2669" t="s">
        <v>11242</v>
      </c>
      <c r="C2669" t="s">
        <v>11243</v>
      </c>
    </row>
    <row r="2670" spans="1:3">
      <c r="A2670" t="s">
        <v>11244</v>
      </c>
      <c r="B2670" t="s">
        <v>11245</v>
      </c>
      <c r="C2670" t="s">
        <v>11246</v>
      </c>
    </row>
    <row r="2671" spans="1:3">
      <c r="A2671" t="s">
        <v>11247</v>
      </c>
      <c r="B2671" t="s">
        <v>11248</v>
      </c>
      <c r="C2671" t="s">
        <v>11249</v>
      </c>
    </row>
    <row r="2672" spans="1:3">
      <c r="A2672" t="s">
        <v>11250</v>
      </c>
      <c r="B2672" t="s">
        <v>11251</v>
      </c>
      <c r="C2672" t="s">
        <v>11252</v>
      </c>
    </row>
    <row r="2673" spans="1:3">
      <c r="A2673" t="s">
        <v>11253</v>
      </c>
      <c r="B2673" t="s">
        <v>11254</v>
      </c>
      <c r="C2673" t="s">
        <v>11255</v>
      </c>
    </row>
    <row r="2674" spans="1:3">
      <c r="A2674" t="s">
        <v>11256</v>
      </c>
      <c r="B2674" t="s">
        <v>11257</v>
      </c>
      <c r="C2674" t="s">
        <v>11258</v>
      </c>
    </row>
    <row r="2675" spans="1:3">
      <c r="A2675" t="s">
        <v>11259</v>
      </c>
      <c r="B2675" t="s">
        <v>11260</v>
      </c>
      <c r="C2675" t="s">
        <v>11261</v>
      </c>
    </row>
    <row r="2676" spans="1:3">
      <c r="A2676" t="s">
        <v>11262</v>
      </c>
      <c r="B2676" t="s">
        <v>11263</v>
      </c>
      <c r="C2676" t="s">
        <v>11264</v>
      </c>
    </row>
    <row r="2677" spans="1:3">
      <c r="A2677" t="s">
        <v>11265</v>
      </c>
      <c r="B2677" t="s">
        <v>11266</v>
      </c>
      <c r="C2677" t="s">
        <v>11267</v>
      </c>
    </row>
    <row r="2678" spans="1:3">
      <c r="A2678" t="s">
        <v>11268</v>
      </c>
      <c r="B2678" t="s">
        <v>11269</v>
      </c>
      <c r="C2678" t="s">
        <v>11270</v>
      </c>
    </row>
    <row r="2679" spans="1:3">
      <c r="A2679" t="s">
        <v>11271</v>
      </c>
      <c r="B2679" t="s">
        <v>11272</v>
      </c>
      <c r="C2679" t="s">
        <v>11273</v>
      </c>
    </row>
    <row r="2680" spans="1:3">
      <c r="A2680" t="s">
        <v>11274</v>
      </c>
      <c r="B2680" t="s">
        <v>11275</v>
      </c>
      <c r="C2680" t="s">
        <v>11276</v>
      </c>
    </row>
    <row r="2681" spans="1:3">
      <c r="A2681" t="s">
        <v>11277</v>
      </c>
      <c r="B2681" t="s">
        <v>11278</v>
      </c>
      <c r="C2681" t="s">
        <v>11279</v>
      </c>
    </row>
    <row r="2682" spans="1:3">
      <c r="A2682" t="s">
        <v>11280</v>
      </c>
      <c r="B2682" t="s">
        <v>11281</v>
      </c>
      <c r="C2682" t="s">
        <v>11282</v>
      </c>
    </row>
    <row r="2683" spans="1:3">
      <c r="A2683" t="s">
        <v>11283</v>
      </c>
      <c r="B2683" t="s">
        <v>11284</v>
      </c>
      <c r="C2683" t="s">
        <v>11285</v>
      </c>
    </row>
    <row r="2684" spans="1:3">
      <c r="A2684" t="s">
        <v>11286</v>
      </c>
      <c r="B2684" t="s">
        <v>11287</v>
      </c>
      <c r="C2684" t="s">
        <v>11288</v>
      </c>
    </row>
    <row r="2685" spans="1:3">
      <c r="A2685" t="s">
        <v>11289</v>
      </c>
      <c r="B2685" t="s">
        <v>11290</v>
      </c>
      <c r="C2685" t="s">
        <v>11291</v>
      </c>
    </row>
    <row r="2686" spans="1:3">
      <c r="A2686" t="s">
        <v>11292</v>
      </c>
      <c r="B2686" t="s">
        <v>11293</v>
      </c>
      <c r="C2686" t="s">
        <v>11294</v>
      </c>
    </row>
    <row r="2687" spans="1:3">
      <c r="A2687" t="s">
        <v>11295</v>
      </c>
      <c r="B2687" t="s">
        <v>11296</v>
      </c>
      <c r="C2687" t="s">
        <v>11297</v>
      </c>
    </row>
    <row r="2688" spans="1:3">
      <c r="A2688" t="s">
        <v>11298</v>
      </c>
      <c r="B2688" t="s">
        <v>11299</v>
      </c>
      <c r="C2688" t="s">
        <v>11300</v>
      </c>
    </row>
    <row r="2689" spans="1:3">
      <c r="A2689" t="s">
        <v>11301</v>
      </c>
      <c r="B2689" t="s">
        <v>11302</v>
      </c>
      <c r="C2689" t="s">
        <v>11303</v>
      </c>
    </row>
    <row r="2690" spans="1:3">
      <c r="A2690" t="s">
        <v>11304</v>
      </c>
      <c r="B2690" t="s">
        <v>11305</v>
      </c>
      <c r="C2690" t="s">
        <v>11306</v>
      </c>
    </row>
    <row r="2691" spans="1:3">
      <c r="A2691" t="s">
        <v>11307</v>
      </c>
      <c r="B2691" t="s">
        <v>11308</v>
      </c>
      <c r="C2691" t="s">
        <v>11309</v>
      </c>
    </row>
    <row r="2692" spans="1:3">
      <c r="A2692" t="s">
        <v>11310</v>
      </c>
      <c r="B2692" t="s">
        <v>11311</v>
      </c>
      <c r="C2692" t="s">
        <v>11312</v>
      </c>
    </row>
    <row r="2693" spans="1:3">
      <c r="A2693" t="s">
        <v>11313</v>
      </c>
      <c r="B2693" t="s">
        <v>11314</v>
      </c>
      <c r="C2693" t="s">
        <v>11315</v>
      </c>
    </row>
    <row r="2694" spans="1:3">
      <c r="A2694" t="s">
        <v>11316</v>
      </c>
      <c r="B2694" t="s">
        <v>11317</v>
      </c>
      <c r="C2694" t="s">
        <v>11318</v>
      </c>
    </row>
    <row r="2695" spans="1:3">
      <c r="A2695" t="s">
        <v>11319</v>
      </c>
      <c r="B2695" t="s">
        <v>11320</v>
      </c>
      <c r="C2695" t="s">
        <v>11321</v>
      </c>
    </row>
    <row r="2696" spans="1:3">
      <c r="A2696" t="s">
        <v>11319</v>
      </c>
      <c r="B2696" t="s">
        <v>11322</v>
      </c>
      <c r="C2696" t="s">
        <v>11323</v>
      </c>
    </row>
    <row r="2697" spans="1:3">
      <c r="A2697" t="s">
        <v>11319</v>
      </c>
      <c r="B2697" t="s">
        <v>11324</v>
      </c>
      <c r="C2697" t="s">
        <v>11325</v>
      </c>
    </row>
    <row r="2698" spans="1:3">
      <c r="A2698" t="s">
        <v>11326</v>
      </c>
      <c r="B2698" t="s">
        <v>11327</v>
      </c>
      <c r="C2698" t="s">
        <v>11328</v>
      </c>
    </row>
    <row r="2699" spans="1:3">
      <c r="A2699" t="s">
        <v>11326</v>
      </c>
      <c r="B2699" t="s">
        <v>11329</v>
      </c>
      <c r="C2699" t="s">
        <v>11330</v>
      </c>
    </row>
    <row r="2700" spans="1:3">
      <c r="A2700" t="s">
        <v>11326</v>
      </c>
      <c r="B2700" t="s">
        <v>11331</v>
      </c>
      <c r="C2700" t="s">
        <v>11332</v>
      </c>
    </row>
    <row r="2701" spans="1:3">
      <c r="A2701" t="s">
        <v>11333</v>
      </c>
      <c r="B2701" t="s">
        <v>11334</v>
      </c>
      <c r="C2701" t="s">
        <v>11335</v>
      </c>
    </row>
    <row r="2702" spans="1:3">
      <c r="A2702" t="s">
        <v>11333</v>
      </c>
      <c r="B2702" t="s">
        <v>11336</v>
      </c>
      <c r="C2702" t="s">
        <v>11337</v>
      </c>
    </row>
    <row r="2703" spans="1:3">
      <c r="A2703" t="s">
        <v>11333</v>
      </c>
      <c r="B2703" t="s">
        <v>11338</v>
      </c>
      <c r="C2703" t="s">
        <v>11339</v>
      </c>
    </row>
    <row r="2704" spans="1:3">
      <c r="A2704" t="s">
        <v>11340</v>
      </c>
      <c r="B2704" t="s">
        <v>11341</v>
      </c>
      <c r="C2704" t="s">
        <v>11342</v>
      </c>
    </row>
    <row r="2705" spans="1:3">
      <c r="A2705" t="s">
        <v>11340</v>
      </c>
      <c r="B2705" t="s">
        <v>11343</v>
      </c>
      <c r="C2705" t="s">
        <v>11344</v>
      </c>
    </row>
    <row r="2706" spans="1:3">
      <c r="A2706" t="s">
        <v>11340</v>
      </c>
      <c r="B2706" t="s">
        <v>11345</v>
      </c>
      <c r="C2706" t="s">
        <v>11346</v>
      </c>
    </row>
    <row r="2707" spans="1:3">
      <c r="A2707" t="s">
        <v>11347</v>
      </c>
      <c r="B2707" t="s">
        <v>11348</v>
      </c>
      <c r="C2707" t="s">
        <v>11349</v>
      </c>
    </row>
    <row r="2708" spans="1:3">
      <c r="A2708" t="s">
        <v>11347</v>
      </c>
      <c r="B2708" t="s">
        <v>11350</v>
      </c>
      <c r="C2708" t="s">
        <v>11351</v>
      </c>
    </row>
    <row r="2709" spans="1:3">
      <c r="A2709" t="s">
        <v>11347</v>
      </c>
      <c r="B2709" t="s">
        <v>11352</v>
      </c>
      <c r="C2709" t="s">
        <v>11353</v>
      </c>
    </row>
    <row r="2710" spans="1:3">
      <c r="A2710" t="s">
        <v>11354</v>
      </c>
      <c r="B2710" t="s">
        <v>11355</v>
      </c>
      <c r="C2710" t="s">
        <v>11356</v>
      </c>
    </row>
    <row r="2711" spans="1:3">
      <c r="A2711" t="s">
        <v>11354</v>
      </c>
      <c r="B2711" t="s">
        <v>11357</v>
      </c>
      <c r="C2711" t="s">
        <v>11358</v>
      </c>
    </row>
    <row r="2712" spans="1:3">
      <c r="A2712" t="s">
        <v>11354</v>
      </c>
      <c r="B2712" t="s">
        <v>11359</v>
      </c>
      <c r="C2712" t="s">
        <v>11360</v>
      </c>
    </row>
    <row r="2713" spans="1:3">
      <c r="A2713" t="s">
        <v>11361</v>
      </c>
      <c r="B2713" t="s">
        <v>11362</v>
      </c>
      <c r="C2713" t="s">
        <v>11363</v>
      </c>
    </row>
    <row r="2714" spans="1:3">
      <c r="A2714" t="s">
        <v>11361</v>
      </c>
      <c r="B2714" t="s">
        <v>11364</v>
      </c>
      <c r="C2714" t="s">
        <v>11365</v>
      </c>
    </row>
    <row r="2715" spans="1:3">
      <c r="A2715" t="s">
        <v>11361</v>
      </c>
      <c r="B2715" t="s">
        <v>11366</v>
      </c>
      <c r="C2715" t="s">
        <v>11367</v>
      </c>
    </row>
    <row r="2716" spans="1:3">
      <c r="A2716" t="s">
        <v>11368</v>
      </c>
      <c r="B2716" t="s">
        <v>11369</v>
      </c>
      <c r="C2716" t="s">
        <v>11370</v>
      </c>
    </row>
    <row r="2717" spans="1:3">
      <c r="A2717" t="s">
        <v>11368</v>
      </c>
      <c r="B2717" t="s">
        <v>11371</v>
      </c>
      <c r="C2717" t="s">
        <v>11372</v>
      </c>
    </row>
    <row r="2718" spans="1:3">
      <c r="A2718" t="s">
        <v>11368</v>
      </c>
      <c r="B2718" t="s">
        <v>11373</v>
      </c>
      <c r="C2718" t="s">
        <v>11374</v>
      </c>
    </row>
    <row r="2719" spans="1:3">
      <c r="A2719" t="s">
        <v>11375</v>
      </c>
      <c r="B2719" t="s">
        <v>11376</v>
      </c>
      <c r="C2719" t="s">
        <v>11377</v>
      </c>
    </row>
    <row r="2720" spans="1:3">
      <c r="A2720" t="s">
        <v>11375</v>
      </c>
      <c r="B2720" t="s">
        <v>11378</v>
      </c>
      <c r="C2720" t="s">
        <v>11379</v>
      </c>
    </row>
    <row r="2721" spans="1:3">
      <c r="A2721" t="s">
        <v>11375</v>
      </c>
      <c r="B2721" t="s">
        <v>11380</v>
      </c>
      <c r="C2721" t="s">
        <v>11381</v>
      </c>
    </row>
    <row r="2722" spans="1:3">
      <c r="A2722" t="s">
        <v>11382</v>
      </c>
      <c r="B2722" t="s">
        <v>11383</v>
      </c>
      <c r="C2722" t="s">
        <v>11384</v>
      </c>
    </row>
    <row r="2723" spans="1:3">
      <c r="A2723" t="s">
        <v>11382</v>
      </c>
      <c r="B2723" t="s">
        <v>11385</v>
      </c>
      <c r="C2723" t="s">
        <v>11386</v>
      </c>
    </row>
    <row r="2724" spans="1:3">
      <c r="A2724" t="s">
        <v>11387</v>
      </c>
      <c r="B2724" t="s">
        <v>11388</v>
      </c>
      <c r="C2724" t="s">
        <v>11389</v>
      </c>
    </row>
    <row r="2725" spans="1:3">
      <c r="A2725" t="s">
        <v>11387</v>
      </c>
      <c r="B2725" t="s">
        <v>11390</v>
      </c>
      <c r="C2725" t="s">
        <v>11391</v>
      </c>
    </row>
    <row r="2726" spans="1:3">
      <c r="A2726" t="s">
        <v>11392</v>
      </c>
      <c r="B2726" t="s">
        <v>11393</v>
      </c>
      <c r="C2726" t="s">
        <v>11394</v>
      </c>
    </row>
    <row r="2727" spans="1:3">
      <c r="A2727" t="s">
        <v>11392</v>
      </c>
      <c r="B2727" t="s">
        <v>11395</v>
      </c>
      <c r="C2727" t="s">
        <v>11396</v>
      </c>
    </row>
    <row r="2728" spans="1:3">
      <c r="A2728" t="s">
        <v>11397</v>
      </c>
      <c r="B2728" t="s">
        <v>11398</v>
      </c>
      <c r="C2728" t="s">
        <v>11399</v>
      </c>
    </row>
    <row r="2729" spans="1:3">
      <c r="A2729" t="s">
        <v>11397</v>
      </c>
      <c r="B2729" t="s">
        <v>11400</v>
      </c>
      <c r="C2729" t="s">
        <v>11401</v>
      </c>
    </row>
    <row r="2730" spans="1:3">
      <c r="A2730" t="s">
        <v>11402</v>
      </c>
      <c r="B2730" t="s">
        <v>11403</v>
      </c>
      <c r="C2730" t="s">
        <v>11404</v>
      </c>
    </row>
    <row r="2731" spans="1:3">
      <c r="A2731" t="s">
        <v>11402</v>
      </c>
      <c r="B2731" t="s">
        <v>11405</v>
      </c>
      <c r="C2731" t="s">
        <v>11406</v>
      </c>
    </row>
    <row r="2732" spans="1:3">
      <c r="A2732" t="s">
        <v>11407</v>
      </c>
      <c r="B2732" t="s">
        <v>11408</v>
      </c>
      <c r="C2732" t="s">
        <v>11409</v>
      </c>
    </row>
    <row r="2733" spans="1:3">
      <c r="A2733" t="s">
        <v>11407</v>
      </c>
      <c r="B2733" t="s">
        <v>11410</v>
      </c>
      <c r="C2733" t="s">
        <v>11411</v>
      </c>
    </row>
    <row r="2734" spans="1:3">
      <c r="A2734" t="s">
        <v>11412</v>
      </c>
      <c r="B2734" t="s">
        <v>11413</v>
      </c>
      <c r="C2734" t="s">
        <v>11414</v>
      </c>
    </row>
    <row r="2735" spans="1:3">
      <c r="A2735" t="s">
        <v>11412</v>
      </c>
      <c r="B2735" t="s">
        <v>11415</v>
      </c>
      <c r="C2735" t="s">
        <v>11416</v>
      </c>
    </row>
    <row r="2736" spans="1:3">
      <c r="A2736" t="s">
        <v>11417</v>
      </c>
      <c r="B2736" t="s">
        <v>11418</v>
      </c>
      <c r="C2736" t="s">
        <v>11419</v>
      </c>
    </row>
    <row r="2737" spans="1:3">
      <c r="A2737" t="s">
        <v>11417</v>
      </c>
      <c r="B2737" t="s">
        <v>11420</v>
      </c>
      <c r="C2737" t="s">
        <v>11421</v>
      </c>
    </row>
    <row r="2738" spans="1:3">
      <c r="A2738" t="s">
        <v>11422</v>
      </c>
      <c r="B2738" t="s">
        <v>11423</v>
      </c>
      <c r="C2738" t="s">
        <v>11424</v>
      </c>
    </row>
    <row r="2739" spans="1:3">
      <c r="A2739" t="s">
        <v>11422</v>
      </c>
      <c r="B2739" t="s">
        <v>11425</v>
      </c>
      <c r="C2739" t="s">
        <v>11426</v>
      </c>
    </row>
    <row r="2740" spans="1:3">
      <c r="A2740" t="s">
        <v>11427</v>
      </c>
      <c r="B2740" t="s">
        <v>11428</v>
      </c>
      <c r="C2740" t="s">
        <v>11429</v>
      </c>
    </row>
    <row r="2741" spans="1:3">
      <c r="A2741" t="s">
        <v>11427</v>
      </c>
      <c r="B2741" t="s">
        <v>11430</v>
      </c>
      <c r="C2741" t="s">
        <v>11431</v>
      </c>
    </row>
    <row r="2742" spans="1:3">
      <c r="A2742" t="s">
        <v>11432</v>
      </c>
      <c r="B2742" t="s">
        <v>11433</v>
      </c>
      <c r="C2742" t="s">
        <v>11434</v>
      </c>
    </row>
    <row r="2743" spans="1:3">
      <c r="A2743" t="s">
        <v>11432</v>
      </c>
      <c r="B2743" t="s">
        <v>11435</v>
      </c>
      <c r="C2743" t="s">
        <v>11436</v>
      </c>
    </row>
    <row r="2744" spans="1:3">
      <c r="A2744" t="s">
        <v>11437</v>
      </c>
      <c r="B2744" t="s">
        <v>11438</v>
      </c>
      <c r="C2744" t="s">
        <v>11439</v>
      </c>
    </row>
    <row r="2745" spans="1:3">
      <c r="A2745" t="s">
        <v>11437</v>
      </c>
      <c r="B2745" t="s">
        <v>11440</v>
      </c>
      <c r="C2745" t="s">
        <v>11441</v>
      </c>
    </row>
    <row r="2746" spans="1:3">
      <c r="A2746" t="s">
        <v>11442</v>
      </c>
      <c r="B2746" t="s">
        <v>11443</v>
      </c>
      <c r="C2746" t="s">
        <v>11444</v>
      </c>
    </row>
    <row r="2747" spans="1:3">
      <c r="A2747" t="s">
        <v>11442</v>
      </c>
      <c r="B2747" t="s">
        <v>11445</v>
      </c>
      <c r="C2747" t="s">
        <v>11446</v>
      </c>
    </row>
    <row r="2748" spans="1:3">
      <c r="A2748" t="s">
        <v>11447</v>
      </c>
      <c r="B2748" t="s">
        <v>11448</v>
      </c>
      <c r="C2748" t="s">
        <v>11449</v>
      </c>
    </row>
    <row r="2749" spans="1:3">
      <c r="A2749" t="s">
        <v>11447</v>
      </c>
      <c r="B2749" t="s">
        <v>11450</v>
      </c>
      <c r="C2749" t="s">
        <v>11451</v>
      </c>
    </row>
    <row r="2750" spans="1:3">
      <c r="A2750" t="s">
        <v>11452</v>
      </c>
      <c r="B2750" t="s">
        <v>11453</v>
      </c>
      <c r="C2750" t="s">
        <v>11454</v>
      </c>
    </row>
    <row r="2751" spans="1:3">
      <c r="A2751" t="s">
        <v>11452</v>
      </c>
      <c r="B2751" t="s">
        <v>11455</v>
      </c>
      <c r="C2751" t="s">
        <v>11456</v>
      </c>
    </row>
    <row r="2752" spans="1:3">
      <c r="A2752" t="s">
        <v>11457</v>
      </c>
      <c r="B2752" t="s">
        <v>11458</v>
      </c>
      <c r="C2752" t="s">
        <v>11459</v>
      </c>
    </row>
    <row r="2753" spans="1:3">
      <c r="A2753" t="s">
        <v>11457</v>
      </c>
      <c r="B2753" t="s">
        <v>11460</v>
      </c>
      <c r="C2753" t="s">
        <v>11461</v>
      </c>
    </row>
    <row r="2754" spans="1:3">
      <c r="A2754" t="s">
        <v>11462</v>
      </c>
      <c r="B2754" t="s">
        <v>11463</v>
      </c>
      <c r="C2754" t="s">
        <v>11464</v>
      </c>
    </row>
    <row r="2755" spans="1:3">
      <c r="A2755" t="s">
        <v>11462</v>
      </c>
      <c r="B2755" t="s">
        <v>11465</v>
      </c>
      <c r="C2755" t="s">
        <v>11466</v>
      </c>
    </row>
    <row r="2756" spans="1:3">
      <c r="A2756" t="s">
        <v>11467</v>
      </c>
      <c r="B2756" t="s">
        <v>11468</v>
      </c>
      <c r="C2756" t="s">
        <v>11469</v>
      </c>
    </row>
    <row r="2757" spans="1:3">
      <c r="A2757" t="s">
        <v>11467</v>
      </c>
      <c r="B2757" t="s">
        <v>11470</v>
      </c>
      <c r="C2757" t="s">
        <v>11471</v>
      </c>
    </row>
    <row r="2758" spans="1:3">
      <c r="A2758" t="s">
        <v>11472</v>
      </c>
      <c r="B2758" t="s">
        <v>11473</v>
      </c>
      <c r="C2758" t="s">
        <v>11474</v>
      </c>
    </row>
    <row r="2759" spans="1:3">
      <c r="A2759" t="s">
        <v>11472</v>
      </c>
      <c r="B2759" t="s">
        <v>11475</v>
      </c>
      <c r="C2759" t="s">
        <v>11476</v>
      </c>
    </row>
    <row r="2760" spans="1:3">
      <c r="A2760" t="s">
        <v>11477</v>
      </c>
      <c r="B2760" t="s">
        <v>11478</v>
      </c>
      <c r="C2760" t="s">
        <v>11479</v>
      </c>
    </row>
    <row r="2761" spans="1:3">
      <c r="A2761" t="s">
        <v>11477</v>
      </c>
      <c r="B2761" t="s">
        <v>11480</v>
      </c>
      <c r="C2761" t="s">
        <v>11481</v>
      </c>
    </row>
    <row r="2762" spans="1:3">
      <c r="A2762" t="s">
        <v>11482</v>
      </c>
      <c r="B2762" t="s">
        <v>11483</v>
      </c>
      <c r="C2762" t="s">
        <v>11484</v>
      </c>
    </row>
    <row r="2763" spans="1:3">
      <c r="A2763" t="s">
        <v>11482</v>
      </c>
      <c r="B2763" t="s">
        <v>11485</v>
      </c>
      <c r="C2763" t="s">
        <v>11486</v>
      </c>
    </row>
    <row r="2764" spans="1:3">
      <c r="A2764" t="s">
        <v>11487</v>
      </c>
      <c r="B2764" t="s">
        <v>11488</v>
      </c>
      <c r="C2764" t="s">
        <v>11489</v>
      </c>
    </row>
    <row r="2765" spans="1:3">
      <c r="A2765" t="s">
        <v>11487</v>
      </c>
      <c r="B2765" t="s">
        <v>11490</v>
      </c>
      <c r="C2765" t="s">
        <v>11491</v>
      </c>
    </row>
    <row r="2766" spans="1:3">
      <c r="A2766" t="s">
        <v>11492</v>
      </c>
      <c r="B2766" t="s">
        <v>11493</v>
      </c>
      <c r="C2766" t="s">
        <v>11494</v>
      </c>
    </row>
    <row r="2767" spans="1:3">
      <c r="A2767" t="s">
        <v>11492</v>
      </c>
      <c r="B2767" t="s">
        <v>11495</v>
      </c>
      <c r="C2767" t="s">
        <v>11496</v>
      </c>
    </row>
    <row r="2768" spans="1:3">
      <c r="A2768" t="s">
        <v>11497</v>
      </c>
      <c r="B2768" t="s">
        <v>11498</v>
      </c>
      <c r="C2768" t="s">
        <v>11499</v>
      </c>
    </row>
    <row r="2769" spans="1:3">
      <c r="A2769" t="s">
        <v>11497</v>
      </c>
      <c r="B2769" t="s">
        <v>11500</v>
      </c>
      <c r="C2769" t="s">
        <v>11501</v>
      </c>
    </row>
    <row r="2770" spans="1:3">
      <c r="A2770" t="s">
        <v>11502</v>
      </c>
      <c r="B2770" t="s">
        <v>11503</v>
      </c>
      <c r="C2770" t="s">
        <v>11504</v>
      </c>
    </row>
    <row r="2771" spans="1:3">
      <c r="A2771" t="s">
        <v>11502</v>
      </c>
      <c r="B2771" t="s">
        <v>11505</v>
      </c>
      <c r="C2771" t="s">
        <v>11506</v>
      </c>
    </row>
    <row r="2772" spans="1:3">
      <c r="A2772" t="s">
        <v>11507</v>
      </c>
      <c r="B2772" t="s">
        <v>11508</v>
      </c>
      <c r="C2772" t="s">
        <v>11509</v>
      </c>
    </row>
    <row r="2773" spans="1:3">
      <c r="A2773" t="s">
        <v>11510</v>
      </c>
      <c r="B2773" t="s">
        <v>11511</v>
      </c>
      <c r="C2773" t="s">
        <v>11512</v>
      </c>
    </row>
    <row r="2774" spans="1:3">
      <c r="A2774" t="s">
        <v>11513</v>
      </c>
      <c r="B2774" t="s">
        <v>11514</v>
      </c>
      <c r="C2774" t="s">
        <v>11515</v>
      </c>
    </row>
    <row r="2775" spans="1:3">
      <c r="A2775" t="s">
        <v>11516</v>
      </c>
      <c r="B2775" t="s">
        <v>11517</v>
      </c>
      <c r="C2775" t="s">
        <v>11518</v>
      </c>
    </row>
    <row r="2776" spans="1:3">
      <c r="A2776" t="s">
        <v>11516</v>
      </c>
      <c r="B2776" t="s">
        <v>11519</v>
      </c>
      <c r="C2776" t="s">
        <v>11520</v>
      </c>
    </row>
    <row r="2777" spans="1:3">
      <c r="A2777" t="s">
        <v>11516</v>
      </c>
      <c r="B2777" t="s">
        <v>11521</v>
      </c>
      <c r="C2777" t="s">
        <v>11522</v>
      </c>
    </row>
    <row r="2778" spans="1:3">
      <c r="A2778" t="s">
        <v>11516</v>
      </c>
      <c r="B2778" t="s">
        <v>11523</v>
      </c>
      <c r="C2778" t="s">
        <v>11524</v>
      </c>
    </row>
    <row r="2779" spans="1:3">
      <c r="A2779" t="s">
        <v>11525</v>
      </c>
      <c r="B2779" t="s">
        <v>11526</v>
      </c>
      <c r="C2779" t="s">
        <v>11527</v>
      </c>
    </row>
    <row r="2780" spans="1:3">
      <c r="A2780" t="s">
        <v>11525</v>
      </c>
      <c r="B2780" t="s">
        <v>11528</v>
      </c>
      <c r="C2780" t="s">
        <v>11529</v>
      </c>
    </row>
    <row r="2781" spans="1:3">
      <c r="A2781" t="s">
        <v>11525</v>
      </c>
      <c r="B2781" t="s">
        <v>11530</v>
      </c>
      <c r="C2781" t="s">
        <v>11531</v>
      </c>
    </row>
    <row r="2782" spans="1:3">
      <c r="A2782" t="s">
        <v>11525</v>
      </c>
      <c r="B2782" t="s">
        <v>11532</v>
      </c>
      <c r="C2782" t="s">
        <v>11533</v>
      </c>
    </row>
    <row r="2783" spans="1:3">
      <c r="A2783" t="s">
        <v>11534</v>
      </c>
      <c r="B2783" t="s">
        <v>11535</v>
      </c>
      <c r="C2783" t="s">
        <v>11536</v>
      </c>
    </row>
    <row r="2784" spans="1:3">
      <c r="A2784" t="s">
        <v>11534</v>
      </c>
      <c r="B2784" t="s">
        <v>11537</v>
      </c>
      <c r="C2784" t="s">
        <v>11538</v>
      </c>
    </row>
    <row r="2785" spans="1:3">
      <c r="A2785" t="s">
        <v>11534</v>
      </c>
      <c r="B2785" t="s">
        <v>11539</v>
      </c>
      <c r="C2785" t="s">
        <v>11540</v>
      </c>
    </row>
    <row r="2786" spans="1:3">
      <c r="A2786" t="s">
        <v>11534</v>
      </c>
      <c r="B2786" t="s">
        <v>11541</v>
      </c>
      <c r="C2786" t="s">
        <v>11542</v>
      </c>
    </row>
    <row r="2787" spans="1:3">
      <c r="A2787" t="s">
        <v>11543</v>
      </c>
      <c r="B2787" t="s">
        <v>11544</v>
      </c>
      <c r="C2787" t="s">
        <v>11545</v>
      </c>
    </row>
    <row r="2788" spans="1:3">
      <c r="A2788" t="s">
        <v>11546</v>
      </c>
      <c r="B2788" t="s">
        <v>11547</v>
      </c>
      <c r="C2788" t="s">
        <v>11548</v>
      </c>
    </row>
    <row r="2789" spans="1:3">
      <c r="A2789" t="s">
        <v>11549</v>
      </c>
      <c r="B2789" t="s">
        <v>11550</v>
      </c>
      <c r="C2789" t="s">
        <v>11551</v>
      </c>
    </row>
    <row r="2790" spans="1:3">
      <c r="A2790" t="s">
        <v>11552</v>
      </c>
      <c r="B2790" t="s">
        <v>11553</v>
      </c>
      <c r="C2790" t="s">
        <v>11554</v>
      </c>
    </row>
    <row r="2791" spans="1:3">
      <c r="A2791" t="s">
        <v>11555</v>
      </c>
      <c r="B2791" t="s">
        <v>11556</v>
      </c>
      <c r="C2791" t="s">
        <v>11557</v>
      </c>
    </row>
    <row r="2792" spans="1:3">
      <c r="A2792" t="s">
        <v>11558</v>
      </c>
      <c r="B2792" t="s">
        <v>11559</v>
      </c>
      <c r="C2792" t="s">
        <v>11560</v>
      </c>
    </row>
    <row r="2793" spans="1:3">
      <c r="A2793" t="s">
        <v>11561</v>
      </c>
      <c r="B2793" t="s">
        <v>11562</v>
      </c>
      <c r="C2793" t="s">
        <v>11563</v>
      </c>
    </row>
    <row r="2794" spans="1:3">
      <c r="A2794" t="s">
        <v>11564</v>
      </c>
      <c r="B2794" t="s">
        <v>11565</v>
      </c>
      <c r="C2794" t="s">
        <v>11566</v>
      </c>
    </row>
    <row r="2795" spans="1:3">
      <c r="A2795" t="s">
        <v>11567</v>
      </c>
      <c r="B2795" t="s">
        <v>11568</v>
      </c>
      <c r="C2795" t="s">
        <v>11569</v>
      </c>
    </row>
    <row r="2796" spans="1:3">
      <c r="A2796" t="s">
        <v>11570</v>
      </c>
      <c r="B2796" t="s">
        <v>11571</v>
      </c>
      <c r="C2796" t="s">
        <v>11572</v>
      </c>
    </row>
    <row r="2797" spans="1:3">
      <c r="A2797" t="s">
        <v>11573</v>
      </c>
      <c r="B2797" t="s">
        <v>11574</v>
      </c>
      <c r="C2797" t="s">
        <v>11575</v>
      </c>
    </row>
    <row r="2798" spans="1:3">
      <c r="A2798" t="s">
        <v>11576</v>
      </c>
      <c r="B2798" t="s">
        <v>11577</v>
      </c>
      <c r="C2798" t="s">
        <v>11578</v>
      </c>
    </row>
    <row r="2799" spans="1:3">
      <c r="A2799" t="s">
        <v>11579</v>
      </c>
      <c r="B2799" t="s">
        <v>11580</v>
      </c>
      <c r="C2799" t="s">
        <v>11581</v>
      </c>
    </row>
    <row r="2800" spans="1:3">
      <c r="A2800" t="s">
        <v>11582</v>
      </c>
      <c r="B2800" t="s">
        <v>11583</v>
      </c>
      <c r="C2800" t="s">
        <v>11584</v>
      </c>
    </row>
    <row r="2801" spans="1:3">
      <c r="A2801" t="s">
        <v>11585</v>
      </c>
      <c r="B2801" t="s">
        <v>11586</v>
      </c>
      <c r="C2801" t="s">
        <v>11587</v>
      </c>
    </row>
    <row r="2802" spans="1:3">
      <c r="A2802" t="s">
        <v>11588</v>
      </c>
      <c r="B2802" t="s">
        <v>11589</v>
      </c>
      <c r="C2802" t="s">
        <v>11590</v>
      </c>
    </row>
    <row r="2803" spans="1:3">
      <c r="A2803" t="s">
        <v>11591</v>
      </c>
      <c r="B2803" t="s">
        <v>11592</v>
      </c>
      <c r="C2803" t="s">
        <v>11593</v>
      </c>
    </row>
    <row r="2804" spans="1:3">
      <c r="A2804" t="s">
        <v>11591</v>
      </c>
      <c r="B2804" t="s">
        <v>11594</v>
      </c>
      <c r="C2804" t="s">
        <v>11595</v>
      </c>
    </row>
    <row r="2805" spans="1:3">
      <c r="A2805" t="s">
        <v>11596</v>
      </c>
      <c r="B2805" t="s">
        <v>11597</v>
      </c>
      <c r="C2805" t="s">
        <v>11598</v>
      </c>
    </row>
    <row r="2806" spans="1:3">
      <c r="A2806" t="s">
        <v>11596</v>
      </c>
      <c r="B2806" t="s">
        <v>11599</v>
      </c>
      <c r="C2806" t="s">
        <v>11600</v>
      </c>
    </row>
    <row r="2807" spans="1:3">
      <c r="A2807" t="s">
        <v>11601</v>
      </c>
      <c r="B2807" t="s">
        <v>11602</v>
      </c>
      <c r="C2807" t="s">
        <v>11603</v>
      </c>
    </row>
    <row r="2808" spans="1:3">
      <c r="A2808" t="s">
        <v>11601</v>
      </c>
      <c r="B2808" t="s">
        <v>11604</v>
      </c>
      <c r="C2808" t="s">
        <v>11605</v>
      </c>
    </row>
    <row r="2809" spans="1:3">
      <c r="A2809" t="s">
        <v>11606</v>
      </c>
      <c r="B2809" t="s">
        <v>11607</v>
      </c>
      <c r="C2809" t="s">
        <v>11608</v>
      </c>
    </row>
    <row r="2810" spans="1:3">
      <c r="A2810" t="s">
        <v>11606</v>
      </c>
      <c r="B2810" t="s">
        <v>11609</v>
      </c>
      <c r="C2810" t="s">
        <v>11610</v>
      </c>
    </row>
    <row r="2811" spans="1:3">
      <c r="A2811" t="s">
        <v>11611</v>
      </c>
      <c r="B2811" t="s">
        <v>11612</v>
      </c>
      <c r="C2811" t="s">
        <v>11613</v>
      </c>
    </row>
    <row r="2812" spans="1:3">
      <c r="A2812" t="s">
        <v>11611</v>
      </c>
      <c r="B2812" t="s">
        <v>11614</v>
      </c>
      <c r="C2812" t="s">
        <v>11615</v>
      </c>
    </row>
    <row r="2813" spans="1:3">
      <c r="A2813" t="s">
        <v>11616</v>
      </c>
      <c r="B2813" t="s">
        <v>11617</v>
      </c>
      <c r="C2813" t="s">
        <v>11618</v>
      </c>
    </row>
    <row r="2814" spans="1:3">
      <c r="A2814" t="s">
        <v>11616</v>
      </c>
      <c r="B2814" t="s">
        <v>11619</v>
      </c>
      <c r="C2814" t="s">
        <v>11620</v>
      </c>
    </row>
    <row r="2815" spans="1:3">
      <c r="A2815" t="s">
        <v>11621</v>
      </c>
      <c r="B2815" t="s">
        <v>11622</v>
      </c>
      <c r="C2815" t="s">
        <v>11623</v>
      </c>
    </row>
    <row r="2816" spans="1:3">
      <c r="A2816" t="s">
        <v>11621</v>
      </c>
      <c r="B2816" t="s">
        <v>11624</v>
      </c>
      <c r="C2816" t="s">
        <v>11625</v>
      </c>
    </row>
    <row r="2817" spans="1:3">
      <c r="A2817" t="s">
        <v>11626</v>
      </c>
      <c r="B2817" t="s">
        <v>11627</v>
      </c>
      <c r="C2817" t="s">
        <v>11628</v>
      </c>
    </row>
    <row r="2818" spans="1:3">
      <c r="A2818" t="s">
        <v>11626</v>
      </c>
      <c r="B2818" t="s">
        <v>11629</v>
      </c>
      <c r="C2818" t="s">
        <v>11630</v>
      </c>
    </row>
    <row r="2819" spans="1:3">
      <c r="A2819" t="s">
        <v>11631</v>
      </c>
      <c r="B2819" t="s">
        <v>11632</v>
      </c>
      <c r="C2819" t="s">
        <v>11633</v>
      </c>
    </row>
    <row r="2820" spans="1:3">
      <c r="A2820" t="s">
        <v>11631</v>
      </c>
      <c r="B2820" t="s">
        <v>11634</v>
      </c>
      <c r="C2820" t="s">
        <v>11635</v>
      </c>
    </row>
    <row r="2821" spans="1:3">
      <c r="A2821" t="s">
        <v>11636</v>
      </c>
      <c r="B2821" t="s">
        <v>11637</v>
      </c>
      <c r="C2821" t="s">
        <v>11638</v>
      </c>
    </row>
    <row r="2822" spans="1:3">
      <c r="A2822" t="s">
        <v>11636</v>
      </c>
      <c r="B2822" t="s">
        <v>11639</v>
      </c>
      <c r="C2822" t="s">
        <v>11640</v>
      </c>
    </row>
    <row r="2823" spans="1:3">
      <c r="A2823" t="s">
        <v>11641</v>
      </c>
      <c r="B2823" t="s">
        <v>11642</v>
      </c>
      <c r="C2823" t="s">
        <v>11643</v>
      </c>
    </row>
    <row r="2824" spans="1:3">
      <c r="A2824" t="s">
        <v>11641</v>
      </c>
      <c r="B2824" t="s">
        <v>11644</v>
      </c>
      <c r="C2824" t="s">
        <v>11645</v>
      </c>
    </row>
    <row r="2825" spans="1:3">
      <c r="A2825" t="s">
        <v>11646</v>
      </c>
      <c r="B2825" t="s">
        <v>11647</v>
      </c>
      <c r="C2825" t="s">
        <v>11648</v>
      </c>
    </row>
    <row r="2826" spans="1:3">
      <c r="A2826" t="s">
        <v>11646</v>
      </c>
      <c r="B2826" t="s">
        <v>11649</v>
      </c>
      <c r="C2826" t="s">
        <v>11650</v>
      </c>
    </row>
    <row r="2827" spans="1:3">
      <c r="A2827" t="s">
        <v>11651</v>
      </c>
      <c r="B2827" t="s">
        <v>11652</v>
      </c>
      <c r="C2827" t="s">
        <v>11653</v>
      </c>
    </row>
    <row r="2828" spans="1:3">
      <c r="A2828" t="s">
        <v>11651</v>
      </c>
      <c r="B2828" t="s">
        <v>11654</v>
      </c>
      <c r="C2828" t="s">
        <v>11655</v>
      </c>
    </row>
    <row r="2829" spans="1:3">
      <c r="A2829" t="s">
        <v>11656</v>
      </c>
      <c r="B2829" t="s">
        <v>11657</v>
      </c>
      <c r="C2829" t="s">
        <v>11658</v>
      </c>
    </row>
    <row r="2830" spans="1:3">
      <c r="A2830" t="s">
        <v>11659</v>
      </c>
      <c r="B2830" t="s">
        <v>11660</v>
      </c>
      <c r="C2830" t="s">
        <v>11661</v>
      </c>
    </row>
    <row r="2831" spans="1:3">
      <c r="A2831" t="s">
        <v>11662</v>
      </c>
      <c r="B2831" t="s">
        <v>11663</v>
      </c>
      <c r="C2831" t="s">
        <v>11664</v>
      </c>
    </row>
    <row r="2832" spans="1:3">
      <c r="A2832" t="s">
        <v>11665</v>
      </c>
      <c r="B2832" t="s">
        <v>11666</v>
      </c>
      <c r="C2832" t="s">
        <v>11667</v>
      </c>
    </row>
    <row r="2833" spans="1:3">
      <c r="A2833" t="s">
        <v>11668</v>
      </c>
      <c r="B2833" t="s">
        <v>11669</v>
      </c>
      <c r="C2833" t="s">
        <v>11670</v>
      </c>
    </row>
    <row r="2834" spans="1:3">
      <c r="A2834" t="s">
        <v>11671</v>
      </c>
      <c r="B2834" t="s">
        <v>11672</v>
      </c>
      <c r="C2834" t="s">
        <v>11673</v>
      </c>
    </row>
    <row r="2835" spans="1:3">
      <c r="A2835" t="s">
        <v>11674</v>
      </c>
      <c r="B2835" t="s">
        <v>852</v>
      </c>
      <c r="C2835" t="s">
        <v>11675</v>
      </c>
    </row>
    <row r="2836" spans="1:3">
      <c r="A2836" t="s">
        <v>11676</v>
      </c>
      <c r="B2836" t="s">
        <v>11677</v>
      </c>
      <c r="C2836" t="s">
        <v>11678</v>
      </c>
    </row>
    <row r="2837" spans="1:3">
      <c r="A2837" t="s">
        <v>11679</v>
      </c>
      <c r="B2837" t="s">
        <v>342</v>
      </c>
      <c r="C2837" t="s">
        <v>11680</v>
      </c>
    </row>
    <row r="2838" spans="1:3">
      <c r="A2838" t="s">
        <v>11681</v>
      </c>
      <c r="B2838" t="s">
        <v>11682</v>
      </c>
      <c r="C2838" t="s">
        <v>11683</v>
      </c>
    </row>
    <row r="2839" spans="1:3">
      <c r="A2839" t="s">
        <v>11684</v>
      </c>
      <c r="B2839" t="s">
        <v>612</v>
      </c>
      <c r="C2839" t="s">
        <v>11685</v>
      </c>
    </row>
    <row r="2840" spans="1:3">
      <c r="A2840" t="s">
        <v>11686</v>
      </c>
      <c r="B2840" t="s">
        <v>11687</v>
      </c>
      <c r="C2840" t="s">
        <v>11688</v>
      </c>
    </row>
    <row r="2841" spans="1:3">
      <c r="A2841" t="s">
        <v>11689</v>
      </c>
      <c r="B2841" t="s">
        <v>952</v>
      </c>
      <c r="C2841" t="s">
        <v>11690</v>
      </c>
    </row>
    <row r="2842" spans="1:3">
      <c r="A2842" t="s">
        <v>11691</v>
      </c>
      <c r="B2842" t="s">
        <v>335</v>
      </c>
      <c r="C2842" t="s">
        <v>11692</v>
      </c>
    </row>
    <row r="2843" spans="1:3">
      <c r="A2843" t="s">
        <v>11693</v>
      </c>
      <c r="B2843" t="s">
        <v>11694</v>
      </c>
      <c r="C2843" t="s">
        <v>11695</v>
      </c>
    </row>
    <row r="2844" spans="1:3">
      <c r="A2844" t="s">
        <v>11696</v>
      </c>
      <c r="B2844" t="s">
        <v>11697</v>
      </c>
      <c r="C2844" t="s">
        <v>11698</v>
      </c>
    </row>
    <row r="2845" spans="1:3">
      <c r="A2845" t="s">
        <v>11699</v>
      </c>
      <c r="B2845" t="s">
        <v>11700</v>
      </c>
      <c r="C2845" t="s">
        <v>11701</v>
      </c>
    </row>
    <row r="2846" spans="1:3">
      <c r="A2846" t="s">
        <v>11702</v>
      </c>
      <c r="B2846" t="s">
        <v>11703</v>
      </c>
      <c r="C2846" t="s">
        <v>11704</v>
      </c>
    </row>
    <row r="2847" spans="1:3">
      <c r="A2847" t="s">
        <v>11705</v>
      </c>
      <c r="B2847" t="s">
        <v>11706</v>
      </c>
      <c r="C2847" t="s">
        <v>11707</v>
      </c>
    </row>
    <row r="2848" spans="1:3">
      <c r="A2848" t="s">
        <v>11708</v>
      </c>
      <c r="B2848" t="s">
        <v>11709</v>
      </c>
      <c r="C2848" t="s">
        <v>11710</v>
      </c>
    </row>
    <row r="2849" spans="1:3">
      <c r="A2849" t="s">
        <v>11711</v>
      </c>
      <c r="B2849" t="s">
        <v>11712</v>
      </c>
      <c r="C2849" t="s">
        <v>11713</v>
      </c>
    </row>
    <row r="2850" spans="1:3">
      <c r="A2850" t="s">
        <v>11714</v>
      </c>
      <c r="B2850" t="s">
        <v>5076</v>
      </c>
      <c r="C2850" t="s">
        <v>11715</v>
      </c>
    </row>
    <row r="2851" spans="1:3">
      <c r="A2851" t="s">
        <v>11716</v>
      </c>
      <c r="B2851" t="s">
        <v>11717</v>
      </c>
      <c r="C2851" t="s">
        <v>11718</v>
      </c>
    </row>
    <row r="2852" spans="1:3">
      <c r="A2852" t="s">
        <v>11719</v>
      </c>
      <c r="B2852" t="s">
        <v>11720</v>
      </c>
      <c r="C2852" t="s">
        <v>11721</v>
      </c>
    </row>
    <row r="2853" spans="1:3">
      <c r="A2853" t="s">
        <v>11719</v>
      </c>
      <c r="B2853" t="s">
        <v>11722</v>
      </c>
      <c r="C2853" t="s">
        <v>11723</v>
      </c>
    </row>
    <row r="2854" spans="1:3">
      <c r="A2854" t="s">
        <v>11719</v>
      </c>
      <c r="B2854" t="s">
        <v>11724</v>
      </c>
      <c r="C2854" t="s">
        <v>11725</v>
      </c>
    </row>
    <row r="2855" spans="1:3">
      <c r="A2855" t="s">
        <v>11726</v>
      </c>
      <c r="B2855" t="s">
        <v>11727</v>
      </c>
      <c r="C2855" t="s">
        <v>11728</v>
      </c>
    </row>
    <row r="2856" spans="1:3">
      <c r="A2856" t="s">
        <v>11726</v>
      </c>
      <c r="B2856" t="s">
        <v>11729</v>
      </c>
      <c r="C2856" t="s">
        <v>11730</v>
      </c>
    </row>
    <row r="2857" spans="1:3">
      <c r="A2857" t="s">
        <v>11726</v>
      </c>
      <c r="B2857" t="s">
        <v>11731</v>
      </c>
      <c r="C2857" t="s">
        <v>11732</v>
      </c>
    </row>
    <row r="2858" spans="1:3">
      <c r="A2858" t="s">
        <v>11733</v>
      </c>
      <c r="B2858" t="s">
        <v>11734</v>
      </c>
      <c r="C2858" t="s">
        <v>11735</v>
      </c>
    </row>
    <row r="2859" spans="1:3">
      <c r="A2859" t="s">
        <v>11733</v>
      </c>
      <c r="B2859" t="s">
        <v>11736</v>
      </c>
      <c r="C2859" t="s">
        <v>11737</v>
      </c>
    </row>
    <row r="2860" spans="1:3">
      <c r="A2860" t="s">
        <v>11733</v>
      </c>
      <c r="B2860" t="s">
        <v>11738</v>
      </c>
      <c r="C2860" t="s">
        <v>11739</v>
      </c>
    </row>
    <row r="2861" spans="1:3">
      <c r="A2861" t="s">
        <v>11740</v>
      </c>
      <c r="B2861" t="s">
        <v>11741</v>
      </c>
      <c r="C2861" t="s">
        <v>11742</v>
      </c>
    </row>
    <row r="2862" spans="1:3">
      <c r="A2862" t="s">
        <v>11740</v>
      </c>
      <c r="B2862" t="s">
        <v>11743</v>
      </c>
      <c r="C2862" t="s">
        <v>11744</v>
      </c>
    </row>
    <row r="2863" spans="1:3">
      <c r="A2863" t="s">
        <v>11740</v>
      </c>
      <c r="B2863" t="s">
        <v>11745</v>
      </c>
      <c r="C2863" t="s">
        <v>11746</v>
      </c>
    </row>
    <row r="2864" spans="1:3">
      <c r="A2864" t="s">
        <v>11747</v>
      </c>
      <c r="B2864" t="s">
        <v>11748</v>
      </c>
      <c r="C2864" t="s">
        <v>11749</v>
      </c>
    </row>
    <row r="2865" spans="1:3">
      <c r="A2865" t="s">
        <v>11747</v>
      </c>
      <c r="B2865" t="s">
        <v>11750</v>
      </c>
      <c r="C2865" t="s">
        <v>11751</v>
      </c>
    </row>
    <row r="2866" spans="1:3">
      <c r="A2866" t="s">
        <v>11747</v>
      </c>
      <c r="B2866" t="s">
        <v>11752</v>
      </c>
      <c r="C2866" t="s">
        <v>11753</v>
      </c>
    </row>
    <row r="2867" spans="1:3">
      <c r="A2867" t="s">
        <v>11754</v>
      </c>
      <c r="B2867" t="s">
        <v>11755</v>
      </c>
      <c r="C2867" t="s">
        <v>11756</v>
      </c>
    </row>
    <row r="2868" spans="1:3">
      <c r="A2868" t="s">
        <v>11754</v>
      </c>
      <c r="B2868" t="s">
        <v>11757</v>
      </c>
      <c r="C2868" t="s">
        <v>11758</v>
      </c>
    </row>
    <row r="2869" spans="1:3">
      <c r="A2869" t="s">
        <v>11754</v>
      </c>
      <c r="B2869" t="s">
        <v>11759</v>
      </c>
      <c r="C2869" t="s">
        <v>11760</v>
      </c>
    </row>
    <row r="2870" spans="1:3">
      <c r="A2870" t="s">
        <v>11761</v>
      </c>
      <c r="B2870" t="s">
        <v>11762</v>
      </c>
      <c r="C2870" t="s">
        <v>11763</v>
      </c>
    </row>
    <row r="2871" spans="1:3">
      <c r="A2871" t="s">
        <v>11761</v>
      </c>
      <c r="B2871" t="s">
        <v>11764</v>
      </c>
      <c r="C2871" t="s">
        <v>11765</v>
      </c>
    </row>
    <row r="2872" spans="1:3">
      <c r="A2872" t="s">
        <v>11761</v>
      </c>
      <c r="B2872" t="s">
        <v>11766</v>
      </c>
      <c r="C2872" t="s">
        <v>11767</v>
      </c>
    </row>
    <row r="2873" spans="1:3">
      <c r="A2873" t="s">
        <v>11768</v>
      </c>
      <c r="B2873" t="s">
        <v>11769</v>
      </c>
      <c r="C2873" t="s">
        <v>11770</v>
      </c>
    </row>
    <row r="2874" spans="1:3">
      <c r="A2874" t="s">
        <v>11768</v>
      </c>
      <c r="B2874" t="s">
        <v>11771</v>
      </c>
      <c r="C2874" t="s">
        <v>11772</v>
      </c>
    </row>
    <row r="2875" spans="1:3">
      <c r="A2875" t="s">
        <v>11768</v>
      </c>
      <c r="B2875" t="s">
        <v>11773</v>
      </c>
      <c r="C2875" t="s">
        <v>11774</v>
      </c>
    </row>
    <row r="2876" spans="1:3">
      <c r="A2876" t="s">
        <v>11775</v>
      </c>
      <c r="B2876" t="s">
        <v>11776</v>
      </c>
      <c r="C2876" t="s">
        <v>11777</v>
      </c>
    </row>
    <row r="2877" spans="1:3">
      <c r="A2877" t="s">
        <v>11775</v>
      </c>
      <c r="B2877" t="s">
        <v>11778</v>
      </c>
      <c r="C2877" t="s">
        <v>11779</v>
      </c>
    </row>
    <row r="2878" spans="1:3">
      <c r="A2878" t="s">
        <v>11775</v>
      </c>
      <c r="B2878" t="s">
        <v>11780</v>
      </c>
      <c r="C2878" t="s">
        <v>11781</v>
      </c>
    </row>
    <row r="2879" spans="1:3">
      <c r="A2879" t="s">
        <v>11782</v>
      </c>
      <c r="B2879" t="s">
        <v>11783</v>
      </c>
      <c r="C2879" t="s">
        <v>11784</v>
      </c>
    </row>
    <row r="2880" spans="1:3">
      <c r="A2880" t="s">
        <v>11782</v>
      </c>
      <c r="B2880" t="s">
        <v>11785</v>
      </c>
      <c r="C2880" t="s">
        <v>11786</v>
      </c>
    </row>
    <row r="2881" spans="1:3">
      <c r="A2881" t="s">
        <v>11782</v>
      </c>
      <c r="B2881" t="s">
        <v>11787</v>
      </c>
      <c r="C2881" t="s">
        <v>11788</v>
      </c>
    </row>
    <row r="2882" spans="1:3">
      <c r="A2882" t="s">
        <v>11789</v>
      </c>
      <c r="B2882" t="s">
        <v>11790</v>
      </c>
      <c r="C2882" t="s">
        <v>11791</v>
      </c>
    </row>
    <row r="2883" spans="1:3">
      <c r="A2883" t="s">
        <v>11789</v>
      </c>
      <c r="B2883" t="s">
        <v>11792</v>
      </c>
      <c r="C2883" t="s">
        <v>11793</v>
      </c>
    </row>
    <row r="2884" spans="1:3">
      <c r="A2884" t="s">
        <v>11789</v>
      </c>
      <c r="B2884" t="s">
        <v>11794</v>
      </c>
      <c r="C2884" t="s">
        <v>11795</v>
      </c>
    </row>
    <row r="2885" spans="1:3">
      <c r="A2885" t="s">
        <v>11796</v>
      </c>
      <c r="B2885" t="s">
        <v>11797</v>
      </c>
      <c r="C2885" t="s">
        <v>11798</v>
      </c>
    </row>
    <row r="2886" spans="1:3">
      <c r="A2886" t="s">
        <v>11796</v>
      </c>
      <c r="B2886" t="s">
        <v>11799</v>
      </c>
      <c r="C2886" t="s">
        <v>11800</v>
      </c>
    </row>
    <row r="2887" spans="1:3">
      <c r="A2887" t="s">
        <v>11796</v>
      </c>
      <c r="B2887" t="s">
        <v>11801</v>
      </c>
      <c r="C2887" t="s">
        <v>11802</v>
      </c>
    </row>
    <row r="2888" spans="1:3">
      <c r="A2888" t="s">
        <v>11803</v>
      </c>
      <c r="B2888" t="s">
        <v>11804</v>
      </c>
      <c r="C2888" t="s">
        <v>11805</v>
      </c>
    </row>
    <row r="2889" spans="1:3">
      <c r="A2889" t="s">
        <v>11803</v>
      </c>
      <c r="B2889" t="s">
        <v>11806</v>
      </c>
      <c r="C2889" t="s">
        <v>11807</v>
      </c>
    </row>
    <row r="2890" spans="1:3">
      <c r="A2890" t="s">
        <v>11803</v>
      </c>
      <c r="B2890" t="s">
        <v>11808</v>
      </c>
      <c r="C2890" t="s">
        <v>11809</v>
      </c>
    </row>
    <row r="2891" spans="1:3">
      <c r="A2891" t="s">
        <v>11810</v>
      </c>
      <c r="B2891" t="s">
        <v>11811</v>
      </c>
      <c r="C2891" t="s">
        <v>11812</v>
      </c>
    </row>
    <row r="2892" spans="1:3">
      <c r="A2892" t="s">
        <v>11810</v>
      </c>
      <c r="B2892" t="s">
        <v>11813</v>
      </c>
      <c r="C2892" t="s">
        <v>11814</v>
      </c>
    </row>
    <row r="2893" spans="1:3">
      <c r="A2893" t="s">
        <v>11810</v>
      </c>
      <c r="B2893" t="s">
        <v>11815</v>
      </c>
      <c r="C2893" t="s">
        <v>11816</v>
      </c>
    </row>
    <row r="2894" spans="1:3">
      <c r="A2894" t="s">
        <v>11817</v>
      </c>
      <c r="B2894" t="s">
        <v>11818</v>
      </c>
      <c r="C2894" t="s">
        <v>11819</v>
      </c>
    </row>
    <row r="2895" spans="1:3">
      <c r="A2895" t="s">
        <v>11817</v>
      </c>
      <c r="B2895" t="s">
        <v>11820</v>
      </c>
      <c r="C2895" t="s">
        <v>11821</v>
      </c>
    </row>
    <row r="2896" spans="1:3">
      <c r="A2896" t="s">
        <v>11817</v>
      </c>
      <c r="B2896" t="s">
        <v>11822</v>
      </c>
      <c r="C2896" t="s">
        <v>11823</v>
      </c>
    </row>
    <row r="2897" spans="1:3">
      <c r="A2897" t="s">
        <v>11824</v>
      </c>
      <c r="B2897" t="s">
        <v>11825</v>
      </c>
      <c r="C2897" t="s">
        <v>11826</v>
      </c>
    </row>
    <row r="2898" spans="1:3">
      <c r="A2898" t="s">
        <v>11824</v>
      </c>
      <c r="B2898" t="s">
        <v>11827</v>
      </c>
      <c r="C2898" t="s">
        <v>11828</v>
      </c>
    </row>
    <row r="2899" spans="1:3">
      <c r="A2899" t="s">
        <v>11824</v>
      </c>
      <c r="B2899" t="s">
        <v>11829</v>
      </c>
      <c r="C2899" t="s">
        <v>11830</v>
      </c>
    </row>
    <row r="2900" spans="1:3">
      <c r="A2900" t="s">
        <v>11831</v>
      </c>
      <c r="B2900" t="s">
        <v>824</v>
      </c>
      <c r="C2900" t="s">
        <v>11832</v>
      </c>
    </row>
    <row r="2901" spans="1:3">
      <c r="A2901" t="s">
        <v>11831</v>
      </c>
      <c r="B2901" t="s">
        <v>11833</v>
      </c>
      <c r="C2901" t="s">
        <v>11834</v>
      </c>
    </row>
    <row r="2902" spans="1:3">
      <c r="A2902" t="s">
        <v>11831</v>
      </c>
      <c r="B2902" t="s">
        <v>11835</v>
      </c>
      <c r="C2902" t="s">
        <v>11836</v>
      </c>
    </row>
    <row r="2903" spans="1:3">
      <c r="A2903" t="s">
        <v>11837</v>
      </c>
      <c r="B2903" t="s">
        <v>11838</v>
      </c>
      <c r="C2903" t="s">
        <v>11839</v>
      </c>
    </row>
    <row r="2904" spans="1:3">
      <c r="A2904" t="s">
        <v>11837</v>
      </c>
      <c r="B2904" t="s">
        <v>11838</v>
      </c>
      <c r="C2904" t="s">
        <v>11839</v>
      </c>
    </row>
    <row r="2905" spans="1:3">
      <c r="A2905" t="s">
        <v>11837</v>
      </c>
      <c r="B2905" t="s">
        <v>11838</v>
      </c>
      <c r="C2905" t="s">
        <v>11839</v>
      </c>
    </row>
    <row r="2906" spans="1:3">
      <c r="A2906" t="s">
        <v>11840</v>
      </c>
      <c r="B2906" t="s">
        <v>11841</v>
      </c>
      <c r="C2906" t="s">
        <v>11842</v>
      </c>
    </row>
    <row r="2907" spans="1:3">
      <c r="A2907" t="s">
        <v>11840</v>
      </c>
      <c r="B2907" t="s">
        <v>11841</v>
      </c>
      <c r="C2907" t="s">
        <v>11842</v>
      </c>
    </row>
    <row r="2908" spans="1:3">
      <c r="A2908" t="s">
        <v>11840</v>
      </c>
      <c r="B2908" t="s">
        <v>11841</v>
      </c>
      <c r="C2908" t="s">
        <v>11842</v>
      </c>
    </row>
    <row r="2909" spans="1:3">
      <c r="A2909" t="s">
        <v>11843</v>
      </c>
      <c r="B2909" t="s">
        <v>11844</v>
      </c>
      <c r="C2909" t="s">
        <v>11845</v>
      </c>
    </row>
    <row r="2910" spans="1:3">
      <c r="A2910" t="s">
        <v>11843</v>
      </c>
      <c r="B2910" t="s">
        <v>11846</v>
      </c>
      <c r="C2910" t="s">
        <v>11847</v>
      </c>
    </row>
    <row r="2911" spans="1:3">
      <c r="A2911" t="s">
        <v>11843</v>
      </c>
      <c r="B2911" t="s">
        <v>11844</v>
      </c>
      <c r="C2911" t="s">
        <v>11845</v>
      </c>
    </row>
    <row r="2912" spans="1:3">
      <c r="A2912" t="s">
        <v>11848</v>
      </c>
      <c r="B2912" t="s">
        <v>383</v>
      </c>
      <c r="C2912" t="s">
        <v>11849</v>
      </c>
    </row>
    <row r="2913" spans="1:3">
      <c r="A2913" t="s">
        <v>11850</v>
      </c>
      <c r="B2913" t="s">
        <v>11851</v>
      </c>
      <c r="C2913" t="s">
        <v>11852</v>
      </c>
    </row>
    <row r="2914" spans="1:3">
      <c r="A2914" t="s">
        <v>11853</v>
      </c>
      <c r="B2914" t="s">
        <v>11854</v>
      </c>
      <c r="C2914" t="s">
        <v>11855</v>
      </c>
    </row>
    <row r="2915" spans="1:3">
      <c r="A2915" t="s">
        <v>11856</v>
      </c>
      <c r="B2915" t="s">
        <v>11857</v>
      </c>
      <c r="C2915" t="s">
        <v>11858</v>
      </c>
    </row>
    <row r="2916" spans="1:3">
      <c r="A2916" t="s">
        <v>11859</v>
      </c>
      <c r="B2916" t="s">
        <v>11860</v>
      </c>
      <c r="C2916" t="s">
        <v>11861</v>
      </c>
    </row>
    <row r="2917" spans="1:3">
      <c r="A2917" t="s">
        <v>11862</v>
      </c>
      <c r="B2917" t="s">
        <v>11863</v>
      </c>
      <c r="C2917" t="s">
        <v>11864</v>
      </c>
    </row>
    <row r="2918" spans="1:3">
      <c r="A2918" t="s">
        <v>11865</v>
      </c>
      <c r="B2918" t="s">
        <v>11866</v>
      </c>
      <c r="C2918" t="s">
        <v>11867</v>
      </c>
    </row>
    <row r="2919" spans="1:3">
      <c r="A2919" t="s">
        <v>11868</v>
      </c>
      <c r="B2919" t="s">
        <v>11869</v>
      </c>
      <c r="C2919" t="s">
        <v>11870</v>
      </c>
    </row>
    <row r="2920" spans="1:3">
      <c r="A2920" t="s">
        <v>11871</v>
      </c>
      <c r="B2920" t="s">
        <v>11872</v>
      </c>
      <c r="C2920" t="s">
        <v>11873</v>
      </c>
    </row>
    <row r="2921" spans="1:3">
      <c r="A2921" t="s">
        <v>11874</v>
      </c>
      <c r="B2921" t="s">
        <v>11875</v>
      </c>
      <c r="C2921" t="s">
        <v>11876</v>
      </c>
    </row>
    <row r="2922" spans="1:3">
      <c r="A2922" t="s">
        <v>11877</v>
      </c>
      <c r="B2922" t="s">
        <v>11878</v>
      </c>
      <c r="C2922" t="s">
        <v>11879</v>
      </c>
    </row>
    <row r="2923" spans="1:3">
      <c r="A2923" t="s">
        <v>11880</v>
      </c>
      <c r="B2923" t="s">
        <v>11881</v>
      </c>
      <c r="C2923" t="s">
        <v>11882</v>
      </c>
    </row>
    <row r="2924" spans="1:3">
      <c r="A2924" t="s">
        <v>11883</v>
      </c>
      <c r="B2924" t="s">
        <v>11884</v>
      </c>
      <c r="C2924" t="s">
        <v>11885</v>
      </c>
    </row>
    <row r="2925" spans="1:3">
      <c r="A2925" t="s">
        <v>11886</v>
      </c>
      <c r="B2925" t="s">
        <v>383</v>
      </c>
      <c r="C2925" t="s">
        <v>11849</v>
      </c>
    </row>
    <row r="2926" spans="1:3">
      <c r="A2926" t="s">
        <v>11887</v>
      </c>
      <c r="B2926" t="s">
        <v>11888</v>
      </c>
      <c r="C2926" t="s">
        <v>11889</v>
      </c>
    </row>
    <row r="2927" spans="1:3">
      <c r="A2927" t="s">
        <v>11890</v>
      </c>
      <c r="B2927" t="s">
        <v>11891</v>
      </c>
      <c r="C2927" t="s">
        <v>11892</v>
      </c>
    </row>
    <row r="2928" spans="1:3">
      <c r="A2928" t="s">
        <v>11893</v>
      </c>
      <c r="B2928" t="s">
        <v>11894</v>
      </c>
      <c r="C2928" t="s">
        <v>11895</v>
      </c>
    </row>
    <row r="2929" spans="1:3">
      <c r="A2929" t="s">
        <v>11896</v>
      </c>
      <c r="B2929" t="s">
        <v>11897</v>
      </c>
      <c r="C2929" t="s">
        <v>11898</v>
      </c>
    </row>
    <row r="2930" spans="1:3">
      <c r="A2930" t="s">
        <v>11899</v>
      </c>
      <c r="B2930" t="s">
        <v>11900</v>
      </c>
      <c r="C2930" t="s">
        <v>11901</v>
      </c>
    </row>
    <row r="2931" spans="1:3">
      <c r="A2931" t="s">
        <v>11899</v>
      </c>
      <c r="B2931" t="s">
        <v>11902</v>
      </c>
      <c r="C2931" t="s">
        <v>11903</v>
      </c>
    </row>
    <row r="2932" spans="1:3">
      <c r="A2932" t="s">
        <v>11904</v>
      </c>
      <c r="B2932" t="s">
        <v>11905</v>
      </c>
      <c r="C2932" t="s">
        <v>11906</v>
      </c>
    </row>
    <row r="2933" spans="1:3">
      <c r="A2933" t="s">
        <v>11904</v>
      </c>
      <c r="B2933" t="s">
        <v>11907</v>
      </c>
      <c r="C2933" t="s">
        <v>11908</v>
      </c>
    </row>
    <row r="2934" spans="1:3">
      <c r="A2934" t="s">
        <v>11909</v>
      </c>
      <c r="B2934" t="s">
        <v>11910</v>
      </c>
      <c r="C2934" t="s">
        <v>11911</v>
      </c>
    </row>
    <row r="2935" spans="1:3">
      <c r="A2935" t="s">
        <v>11909</v>
      </c>
      <c r="B2935" t="s">
        <v>11912</v>
      </c>
      <c r="C2935" t="s">
        <v>11913</v>
      </c>
    </row>
    <row r="2936" spans="1:3">
      <c r="A2936" t="s">
        <v>11914</v>
      </c>
      <c r="B2936" t="s">
        <v>11915</v>
      </c>
      <c r="C2936" t="s">
        <v>11916</v>
      </c>
    </row>
    <row r="2937" spans="1:3">
      <c r="A2937" t="s">
        <v>11914</v>
      </c>
      <c r="B2937" t="s">
        <v>11917</v>
      </c>
      <c r="C2937" t="s">
        <v>11918</v>
      </c>
    </row>
    <row r="2938" spans="1:3">
      <c r="A2938" t="s">
        <v>11919</v>
      </c>
      <c r="B2938" t="s">
        <v>11920</v>
      </c>
      <c r="C2938" t="s">
        <v>11921</v>
      </c>
    </row>
    <row r="2939" spans="1:3">
      <c r="A2939" t="s">
        <v>11919</v>
      </c>
      <c r="B2939" t="s">
        <v>11922</v>
      </c>
      <c r="C2939" t="s">
        <v>11923</v>
      </c>
    </row>
    <row r="2940" spans="1:3">
      <c r="A2940" t="s">
        <v>11924</v>
      </c>
      <c r="B2940" t="s">
        <v>11925</v>
      </c>
      <c r="C2940" t="s">
        <v>11926</v>
      </c>
    </row>
    <row r="2941" spans="1:3">
      <c r="A2941" t="s">
        <v>11924</v>
      </c>
      <c r="B2941" t="s">
        <v>11927</v>
      </c>
      <c r="C2941" t="s">
        <v>11928</v>
      </c>
    </row>
    <row r="2942" spans="1:3">
      <c r="A2942" t="s">
        <v>11929</v>
      </c>
      <c r="B2942" t="s">
        <v>11930</v>
      </c>
      <c r="C2942" t="s">
        <v>11931</v>
      </c>
    </row>
    <row r="2943" spans="1:3">
      <c r="A2943" t="s">
        <v>11929</v>
      </c>
      <c r="B2943" t="s">
        <v>11932</v>
      </c>
      <c r="C2943" t="s">
        <v>11933</v>
      </c>
    </row>
    <row r="2944" spans="1:3">
      <c r="A2944" t="s">
        <v>11934</v>
      </c>
      <c r="B2944" t="s">
        <v>11935</v>
      </c>
      <c r="C2944" t="s">
        <v>11936</v>
      </c>
    </row>
    <row r="2945" spans="1:3">
      <c r="A2945" t="s">
        <v>11934</v>
      </c>
      <c r="B2945" t="s">
        <v>11937</v>
      </c>
      <c r="C2945" t="s">
        <v>11938</v>
      </c>
    </row>
    <row r="2946" spans="1:3">
      <c r="A2946" t="s">
        <v>11939</v>
      </c>
      <c r="B2946" t="s">
        <v>11940</v>
      </c>
      <c r="C2946" t="s">
        <v>11941</v>
      </c>
    </row>
    <row r="2947" spans="1:3">
      <c r="A2947" t="s">
        <v>11942</v>
      </c>
      <c r="B2947" t="s">
        <v>11943</v>
      </c>
      <c r="C2947" t="s">
        <v>11944</v>
      </c>
    </row>
    <row r="2948" spans="1:3">
      <c r="A2948" t="s">
        <v>11945</v>
      </c>
      <c r="B2948" t="s">
        <v>11946</v>
      </c>
      <c r="C2948" t="s">
        <v>11947</v>
      </c>
    </row>
    <row r="2949" spans="1:3">
      <c r="A2949" t="s">
        <v>11948</v>
      </c>
      <c r="B2949" t="s">
        <v>11949</v>
      </c>
      <c r="C2949" t="s">
        <v>11950</v>
      </c>
    </row>
    <row r="2950" spans="1:3">
      <c r="A2950" t="s">
        <v>11951</v>
      </c>
      <c r="B2950" t="s">
        <v>11952</v>
      </c>
      <c r="C2950" t="s">
        <v>11953</v>
      </c>
    </row>
    <row r="2951" spans="1:3">
      <c r="A2951" t="s">
        <v>11954</v>
      </c>
      <c r="B2951" t="s">
        <v>11955</v>
      </c>
      <c r="C2951" t="s">
        <v>11956</v>
      </c>
    </row>
    <row r="2952" spans="1:3">
      <c r="A2952" t="s">
        <v>11957</v>
      </c>
      <c r="B2952" t="s">
        <v>11958</v>
      </c>
      <c r="C2952" t="s">
        <v>11959</v>
      </c>
    </row>
    <row r="2953" spans="1:3">
      <c r="A2953" t="s">
        <v>11960</v>
      </c>
      <c r="B2953" t="s">
        <v>11961</v>
      </c>
      <c r="C2953" t="s">
        <v>11962</v>
      </c>
    </row>
    <row r="2954" spans="1:3">
      <c r="A2954" t="s">
        <v>11963</v>
      </c>
      <c r="B2954" t="s">
        <v>11964</v>
      </c>
      <c r="C2954" t="s">
        <v>11965</v>
      </c>
    </row>
    <row r="2955" spans="1:3">
      <c r="A2955" t="s">
        <v>11966</v>
      </c>
      <c r="B2955" t="s">
        <v>11967</v>
      </c>
      <c r="C2955" t="s">
        <v>11968</v>
      </c>
    </row>
    <row r="2956" spans="1:3">
      <c r="A2956" t="s">
        <v>11969</v>
      </c>
      <c r="B2956" t="s">
        <v>11970</v>
      </c>
      <c r="C2956" t="s">
        <v>11971</v>
      </c>
    </row>
    <row r="2957" spans="1:3">
      <c r="A2957" t="s">
        <v>11972</v>
      </c>
      <c r="B2957" t="s">
        <v>11973</v>
      </c>
      <c r="C2957" t="s">
        <v>11974</v>
      </c>
    </row>
    <row r="2958" spans="1:3">
      <c r="A2958" t="s">
        <v>11975</v>
      </c>
      <c r="B2958" t="s">
        <v>11976</v>
      </c>
      <c r="C2958" t="s">
        <v>11977</v>
      </c>
    </row>
    <row r="2959" spans="1:3">
      <c r="A2959" t="s">
        <v>11978</v>
      </c>
      <c r="B2959" t="s">
        <v>11979</v>
      </c>
      <c r="C2959" t="s">
        <v>11980</v>
      </c>
    </row>
    <row r="2960" spans="1:3">
      <c r="A2960" t="s">
        <v>11981</v>
      </c>
      <c r="B2960" t="s">
        <v>11982</v>
      </c>
      <c r="C2960" t="s">
        <v>11983</v>
      </c>
    </row>
    <row r="2961" spans="1:3">
      <c r="A2961" t="s">
        <v>11984</v>
      </c>
      <c r="B2961" t="s">
        <v>11985</v>
      </c>
      <c r="C2961" t="s">
        <v>11986</v>
      </c>
    </row>
    <row r="2962" spans="1:3">
      <c r="A2962" t="s">
        <v>11987</v>
      </c>
      <c r="B2962" t="s">
        <v>11988</v>
      </c>
      <c r="C2962" t="s">
        <v>11989</v>
      </c>
    </row>
    <row r="2963" spans="1:3">
      <c r="A2963" t="s">
        <v>11990</v>
      </c>
      <c r="B2963" t="s">
        <v>11991</v>
      </c>
      <c r="C2963" t="s">
        <v>11992</v>
      </c>
    </row>
    <row r="2964" spans="1:3">
      <c r="A2964" t="s">
        <v>11993</v>
      </c>
      <c r="B2964" t="s">
        <v>11994</v>
      </c>
      <c r="C2964" t="s">
        <v>11995</v>
      </c>
    </row>
    <row r="2965" spans="1:3">
      <c r="A2965" t="s">
        <v>11996</v>
      </c>
      <c r="B2965" t="s">
        <v>11997</v>
      </c>
      <c r="C2965" t="s">
        <v>11998</v>
      </c>
    </row>
    <row r="2966" spans="1:3">
      <c r="A2966" t="s">
        <v>11999</v>
      </c>
      <c r="B2966" t="s">
        <v>12000</v>
      </c>
      <c r="C2966" t="s">
        <v>12001</v>
      </c>
    </row>
    <row r="2967" spans="1:3">
      <c r="A2967" t="s">
        <v>12002</v>
      </c>
      <c r="B2967" t="s">
        <v>12003</v>
      </c>
      <c r="C2967" t="s">
        <v>12004</v>
      </c>
    </row>
    <row r="2968" spans="1:3">
      <c r="A2968" t="s">
        <v>12002</v>
      </c>
      <c r="B2968" t="s">
        <v>12005</v>
      </c>
      <c r="C2968" t="s">
        <v>12006</v>
      </c>
    </row>
    <row r="2969" spans="1:3">
      <c r="A2969" t="s">
        <v>12002</v>
      </c>
      <c r="B2969" t="s">
        <v>12007</v>
      </c>
      <c r="C2969" t="s">
        <v>12008</v>
      </c>
    </row>
    <row r="2970" spans="1:3">
      <c r="A2970" t="s">
        <v>12009</v>
      </c>
      <c r="B2970" t="s">
        <v>12010</v>
      </c>
      <c r="C2970" t="s">
        <v>12011</v>
      </c>
    </row>
    <row r="2971" spans="1:3">
      <c r="A2971" t="s">
        <v>12009</v>
      </c>
      <c r="B2971" t="s">
        <v>12012</v>
      </c>
      <c r="C2971" t="s">
        <v>12013</v>
      </c>
    </row>
    <row r="2972" spans="1:3">
      <c r="A2972" t="s">
        <v>12009</v>
      </c>
      <c r="B2972" t="s">
        <v>12014</v>
      </c>
      <c r="C2972" t="s">
        <v>12015</v>
      </c>
    </row>
    <row r="2973" spans="1:3">
      <c r="A2973" t="s">
        <v>12016</v>
      </c>
      <c r="B2973" t="s">
        <v>12017</v>
      </c>
      <c r="C2973" t="s">
        <v>12018</v>
      </c>
    </row>
    <row r="2974" spans="1:3">
      <c r="A2974" t="s">
        <v>12016</v>
      </c>
      <c r="B2974" t="s">
        <v>12017</v>
      </c>
      <c r="C2974" t="s">
        <v>12018</v>
      </c>
    </row>
    <row r="2975" spans="1:3">
      <c r="A2975" t="s">
        <v>12016</v>
      </c>
      <c r="B2975" t="s">
        <v>12019</v>
      </c>
      <c r="C2975" t="s">
        <v>12020</v>
      </c>
    </row>
    <row r="2976" spans="1:3">
      <c r="A2976" t="s">
        <v>12021</v>
      </c>
      <c r="B2976" t="s">
        <v>12022</v>
      </c>
      <c r="C2976" t="s">
        <v>12023</v>
      </c>
    </row>
    <row r="2977" spans="1:3">
      <c r="A2977" t="s">
        <v>12021</v>
      </c>
      <c r="B2977" t="s">
        <v>12024</v>
      </c>
      <c r="C2977" t="s">
        <v>12025</v>
      </c>
    </row>
    <row r="2978" spans="1:3">
      <c r="A2978" t="s">
        <v>12021</v>
      </c>
      <c r="B2978" t="s">
        <v>12026</v>
      </c>
      <c r="C2978" t="s">
        <v>12027</v>
      </c>
    </row>
    <row r="2979" spans="1:3">
      <c r="A2979" t="s">
        <v>12028</v>
      </c>
      <c r="B2979" t="s">
        <v>12029</v>
      </c>
      <c r="C2979" t="s">
        <v>12030</v>
      </c>
    </row>
    <row r="2980" spans="1:3">
      <c r="A2980" t="s">
        <v>12028</v>
      </c>
      <c r="B2980" t="s">
        <v>12031</v>
      </c>
      <c r="C2980" t="s">
        <v>12032</v>
      </c>
    </row>
    <row r="2981" spans="1:3">
      <c r="A2981" t="s">
        <v>12028</v>
      </c>
      <c r="B2981" t="s">
        <v>12033</v>
      </c>
      <c r="C2981" t="s">
        <v>12034</v>
      </c>
    </row>
    <row r="2982" spans="1:3">
      <c r="A2982" t="s">
        <v>12035</v>
      </c>
      <c r="B2982" t="s">
        <v>12036</v>
      </c>
      <c r="C2982" t="s">
        <v>12037</v>
      </c>
    </row>
    <row r="2983" spans="1:3">
      <c r="A2983" t="s">
        <v>12035</v>
      </c>
      <c r="B2983" t="s">
        <v>12038</v>
      </c>
      <c r="C2983" t="s">
        <v>12039</v>
      </c>
    </row>
    <row r="2984" spans="1:3">
      <c r="A2984" t="s">
        <v>12035</v>
      </c>
      <c r="B2984" t="s">
        <v>12040</v>
      </c>
      <c r="C2984" t="s">
        <v>12041</v>
      </c>
    </row>
    <row r="2985" spans="1:3">
      <c r="A2985" t="s">
        <v>12042</v>
      </c>
      <c r="B2985" t="s">
        <v>12043</v>
      </c>
      <c r="C2985" t="s">
        <v>12044</v>
      </c>
    </row>
    <row r="2986" spans="1:3">
      <c r="A2986" t="s">
        <v>12042</v>
      </c>
      <c r="B2986" t="s">
        <v>12045</v>
      </c>
      <c r="C2986" t="s">
        <v>12046</v>
      </c>
    </row>
    <row r="2987" spans="1:3">
      <c r="A2987" t="s">
        <v>12042</v>
      </c>
      <c r="B2987" t="s">
        <v>12047</v>
      </c>
      <c r="C2987" t="s">
        <v>12048</v>
      </c>
    </row>
    <row r="2988" spans="1:3">
      <c r="A2988" t="s">
        <v>12049</v>
      </c>
      <c r="B2988" t="s">
        <v>12050</v>
      </c>
      <c r="C2988" t="s">
        <v>12051</v>
      </c>
    </row>
    <row r="2989" spans="1:3">
      <c r="A2989" t="s">
        <v>12049</v>
      </c>
      <c r="B2989" t="s">
        <v>12052</v>
      </c>
      <c r="C2989" t="s">
        <v>12053</v>
      </c>
    </row>
    <row r="2990" spans="1:3">
      <c r="A2990" t="s">
        <v>12049</v>
      </c>
      <c r="B2990" t="s">
        <v>12054</v>
      </c>
      <c r="C2990" t="s">
        <v>12055</v>
      </c>
    </row>
    <row r="2991" spans="1:3">
      <c r="A2991" t="s">
        <v>12056</v>
      </c>
      <c r="B2991" t="s">
        <v>12057</v>
      </c>
      <c r="C2991" t="s">
        <v>12058</v>
      </c>
    </row>
    <row r="2992" spans="1:3">
      <c r="A2992" t="s">
        <v>12056</v>
      </c>
      <c r="B2992" t="s">
        <v>12059</v>
      </c>
      <c r="C2992" t="s">
        <v>12060</v>
      </c>
    </row>
    <row r="2993" spans="1:3">
      <c r="A2993" t="s">
        <v>12056</v>
      </c>
      <c r="B2993" t="s">
        <v>12061</v>
      </c>
      <c r="C2993" t="s">
        <v>12062</v>
      </c>
    </row>
    <row r="2994" spans="1:3">
      <c r="A2994" t="s">
        <v>12063</v>
      </c>
      <c r="B2994" t="s">
        <v>12064</v>
      </c>
      <c r="C2994" t="s">
        <v>12065</v>
      </c>
    </row>
    <row r="2995" spans="1:3">
      <c r="A2995" t="s">
        <v>12063</v>
      </c>
      <c r="B2995" t="s">
        <v>12066</v>
      </c>
      <c r="C2995" t="s">
        <v>12067</v>
      </c>
    </row>
    <row r="2996" spans="1:3">
      <c r="A2996" t="s">
        <v>12063</v>
      </c>
      <c r="B2996" t="s">
        <v>12068</v>
      </c>
      <c r="C2996" t="s">
        <v>12069</v>
      </c>
    </row>
    <row r="2997" spans="1:3">
      <c r="A2997" t="s">
        <v>12070</v>
      </c>
      <c r="B2997" t="s">
        <v>12071</v>
      </c>
      <c r="C2997" t="s">
        <v>12072</v>
      </c>
    </row>
    <row r="2998" spans="1:3">
      <c r="A2998" t="s">
        <v>12070</v>
      </c>
      <c r="B2998" t="s">
        <v>12073</v>
      </c>
      <c r="C2998" t="s">
        <v>12074</v>
      </c>
    </row>
    <row r="2999" spans="1:3">
      <c r="A2999" t="s">
        <v>12070</v>
      </c>
      <c r="B2999" t="s">
        <v>12075</v>
      </c>
      <c r="C2999" t="s">
        <v>12076</v>
      </c>
    </row>
    <row r="3000" spans="1:3">
      <c r="A3000" t="s">
        <v>12077</v>
      </c>
      <c r="B3000" t="s">
        <v>12078</v>
      </c>
      <c r="C3000" t="s">
        <v>12079</v>
      </c>
    </row>
    <row r="3001" spans="1:3">
      <c r="A3001" t="s">
        <v>12077</v>
      </c>
      <c r="B3001" t="s">
        <v>12080</v>
      </c>
      <c r="C3001" t="s">
        <v>12081</v>
      </c>
    </row>
    <row r="3002" spans="1:3">
      <c r="A3002" t="s">
        <v>12077</v>
      </c>
      <c r="B3002" t="s">
        <v>12082</v>
      </c>
      <c r="C3002" t="s">
        <v>12083</v>
      </c>
    </row>
    <row r="3003" spans="1:3">
      <c r="A3003" t="s">
        <v>12084</v>
      </c>
      <c r="B3003" t="s">
        <v>12085</v>
      </c>
      <c r="C3003" t="s">
        <v>12086</v>
      </c>
    </row>
    <row r="3004" spans="1:3">
      <c r="A3004" t="s">
        <v>12084</v>
      </c>
      <c r="B3004" t="s">
        <v>12087</v>
      </c>
      <c r="C3004" t="s">
        <v>12088</v>
      </c>
    </row>
    <row r="3005" spans="1:3">
      <c r="A3005" t="s">
        <v>12084</v>
      </c>
      <c r="B3005" t="s">
        <v>12089</v>
      </c>
      <c r="C3005" t="s">
        <v>12090</v>
      </c>
    </row>
    <row r="3006" spans="1:3">
      <c r="A3006" t="s">
        <v>12091</v>
      </c>
      <c r="B3006" t="s">
        <v>12092</v>
      </c>
      <c r="C3006" t="s">
        <v>12093</v>
      </c>
    </row>
    <row r="3007" spans="1:3">
      <c r="A3007" t="s">
        <v>12091</v>
      </c>
      <c r="B3007" t="s">
        <v>12094</v>
      </c>
      <c r="C3007" t="s">
        <v>12095</v>
      </c>
    </row>
    <row r="3008" spans="1:3">
      <c r="A3008" t="s">
        <v>12091</v>
      </c>
      <c r="B3008" t="s">
        <v>12096</v>
      </c>
      <c r="C3008" t="s">
        <v>12097</v>
      </c>
    </row>
    <row r="3009" spans="1:3">
      <c r="A3009" t="s">
        <v>12098</v>
      </c>
      <c r="B3009" t="s">
        <v>12099</v>
      </c>
      <c r="C3009" t="s">
        <v>12100</v>
      </c>
    </row>
    <row r="3010" spans="1:3">
      <c r="A3010" t="s">
        <v>12098</v>
      </c>
      <c r="B3010" t="s">
        <v>12101</v>
      </c>
      <c r="C3010" t="s">
        <v>12102</v>
      </c>
    </row>
    <row r="3011" spans="1:3">
      <c r="A3011" t="s">
        <v>12098</v>
      </c>
      <c r="B3011" t="s">
        <v>12103</v>
      </c>
      <c r="C3011" t="s">
        <v>12104</v>
      </c>
    </row>
    <row r="3012" spans="1:3">
      <c r="A3012" t="s">
        <v>12105</v>
      </c>
      <c r="B3012" t="s">
        <v>12106</v>
      </c>
      <c r="C3012" t="s">
        <v>12107</v>
      </c>
    </row>
    <row r="3013" spans="1:3">
      <c r="A3013" t="s">
        <v>12105</v>
      </c>
      <c r="B3013" t="s">
        <v>12108</v>
      </c>
      <c r="C3013" t="s">
        <v>12109</v>
      </c>
    </row>
    <row r="3014" spans="1:3">
      <c r="A3014" t="s">
        <v>12105</v>
      </c>
      <c r="B3014" t="s">
        <v>12110</v>
      </c>
      <c r="C3014" t="s">
        <v>12111</v>
      </c>
    </row>
    <row r="3015" spans="1:3">
      <c r="A3015" t="s">
        <v>12112</v>
      </c>
      <c r="B3015" t="s">
        <v>12113</v>
      </c>
      <c r="C3015" t="s">
        <v>12114</v>
      </c>
    </row>
    <row r="3016" spans="1:3">
      <c r="A3016" t="s">
        <v>12112</v>
      </c>
      <c r="B3016" t="s">
        <v>12115</v>
      </c>
      <c r="C3016" t="s">
        <v>12116</v>
      </c>
    </row>
    <row r="3017" spans="1:3">
      <c r="A3017" t="s">
        <v>12112</v>
      </c>
      <c r="B3017" t="s">
        <v>12117</v>
      </c>
      <c r="C3017" t="s">
        <v>12118</v>
      </c>
    </row>
    <row r="3018" spans="1:3">
      <c r="A3018" t="s">
        <v>12119</v>
      </c>
      <c r="B3018" t="s">
        <v>12120</v>
      </c>
      <c r="C3018" t="s">
        <v>12121</v>
      </c>
    </row>
    <row r="3019" spans="1:3">
      <c r="A3019" t="s">
        <v>12119</v>
      </c>
      <c r="B3019" t="s">
        <v>12122</v>
      </c>
      <c r="C3019" t="s">
        <v>12123</v>
      </c>
    </row>
    <row r="3020" spans="1:3">
      <c r="A3020" t="s">
        <v>12119</v>
      </c>
      <c r="B3020" t="s">
        <v>12124</v>
      </c>
      <c r="C3020" t="s">
        <v>12125</v>
      </c>
    </row>
    <row r="3021" spans="1:3">
      <c r="A3021" t="s">
        <v>12126</v>
      </c>
      <c r="B3021" t="s">
        <v>12127</v>
      </c>
      <c r="C3021" t="s">
        <v>12128</v>
      </c>
    </row>
    <row r="3022" spans="1:3">
      <c r="A3022" t="s">
        <v>12126</v>
      </c>
      <c r="B3022" t="s">
        <v>12129</v>
      </c>
      <c r="C3022" t="s">
        <v>12130</v>
      </c>
    </row>
    <row r="3023" spans="1:3">
      <c r="A3023" t="s">
        <v>12126</v>
      </c>
      <c r="B3023" t="s">
        <v>12131</v>
      </c>
      <c r="C3023" t="s">
        <v>12132</v>
      </c>
    </row>
    <row r="3024" spans="1:3">
      <c r="A3024" t="s">
        <v>12133</v>
      </c>
      <c r="B3024" t="s">
        <v>12134</v>
      </c>
      <c r="C3024" t="s">
        <v>12135</v>
      </c>
    </row>
    <row r="3025" spans="1:3">
      <c r="A3025" t="s">
        <v>12133</v>
      </c>
      <c r="B3025" t="s">
        <v>12136</v>
      </c>
      <c r="C3025" t="s">
        <v>12137</v>
      </c>
    </row>
    <row r="3026" spans="1:3">
      <c r="A3026" t="s">
        <v>12133</v>
      </c>
      <c r="B3026" t="s">
        <v>12138</v>
      </c>
      <c r="C3026" t="s">
        <v>12139</v>
      </c>
    </row>
    <row r="3027" spans="1:3">
      <c r="A3027" t="s">
        <v>12140</v>
      </c>
      <c r="B3027" t="s">
        <v>12141</v>
      </c>
      <c r="C3027" t="s">
        <v>12142</v>
      </c>
    </row>
    <row r="3028" spans="1:3">
      <c r="A3028" t="s">
        <v>12140</v>
      </c>
      <c r="B3028" t="s">
        <v>12143</v>
      </c>
      <c r="C3028" t="s">
        <v>12144</v>
      </c>
    </row>
    <row r="3029" spans="1:3">
      <c r="A3029" t="s">
        <v>12140</v>
      </c>
      <c r="B3029" t="s">
        <v>12145</v>
      </c>
      <c r="C3029" t="s">
        <v>12146</v>
      </c>
    </row>
    <row r="3030" spans="1:3">
      <c r="A3030" t="s">
        <v>12147</v>
      </c>
      <c r="B3030" t="s">
        <v>12148</v>
      </c>
      <c r="C3030" t="s">
        <v>12149</v>
      </c>
    </row>
    <row r="3031" spans="1:3">
      <c r="A3031" t="s">
        <v>12147</v>
      </c>
      <c r="B3031" t="s">
        <v>12150</v>
      </c>
      <c r="C3031" t="s">
        <v>12151</v>
      </c>
    </row>
    <row r="3032" spans="1:3">
      <c r="A3032" t="s">
        <v>12147</v>
      </c>
      <c r="B3032" t="s">
        <v>12152</v>
      </c>
      <c r="C3032" t="s">
        <v>12153</v>
      </c>
    </row>
    <row r="3033" spans="1:3">
      <c r="A3033" t="s">
        <v>12154</v>
      </c>
      <c r="B3033" t="s">
        <v>12155</v>
      </c>
      <c r="C3033" t="s">
        <v>12156</v>
      </c>
    </row>
    <row r="3034" spans="1:3">
      <c r="A3034" t="s">
        <v>12154</v>
      </c>
      <c r="B3034" t="s">
        <v>12157</v>
      </c>
      <c r="C3034" t="s">
        <v>12158</v>
      </c>
    </row>
    <row r="3035" spans="1:3">
      <c r="A3035" t="s">
        <v>12154</v>
      </c>
      <c r="B3035" t="s">
        <v>12159</v>
      </c>
      <c r="C3035" t="s">
        <v>12160</v>
      </c>
    </row>
    <row r="3036" spans="1:3">
      <c r="A3036" t="s">
        <v>12161</v>
      </c>
      <c r="B3036" t="s">
        <v>12162</v>
      </c>
      <c r="C3036" t="s">
        <v>12163</v>
      </c>
    </row>
    <row r="3037" spans="1:3">
      <c r="A3037" t="s">
        <v>12161</v>
      </c>
      <c r="B3037" t="s">
        <v>12164</v>
      </c>
      <c r="C3037" t="s">
        <v>12165</v>
      </c>
    </row>
    <row r="3038" spans="1:3">
      <c r="A3038" t="s">
        <v>12161</v>
      </c>
      <c r="B3038" t="s">
        <v>12166</v>
      </c>
      <c r="C3038" t="s">
        <v>12167</v>
      </c>
    </row>
    <row r="3039" spans="1:3">
      <c r="A3039" t="s">
        <v>12168</v>
      </c>
      <c r="B3039" t="s">
        <v>12169</v>
      </c>
      <c r="C3039" t="s">
        <v>12170</v>
      </c>
    </row>
    <row r="3040" spans="1:3">
      <c r="A3040" t="s">
        <v>12168</v>
      </c>
      <c r="B3040" t="s">
        <v>12171</v>
      </c>
      <c r="C3040" t="s">
        <v>12172</v>
      </c>
    </row>
    <row r="3041" spans="1:3">
      <c r="A3041" t="s">
        <v>12168</v>
      </c>
      <c r="B3041" t="s">
        <v>12173</v>
      </c>
      <c r="C3041" t="s">
        <v>12174</v>
      </c>
    </row>
    <row r="3042" spans="1:3">
      <c r="A3042" t="s">
        <v>12175</v>
      </c>
      <c r="B3042" t="s">
        <v>12176</v>
      </c>
      <c r="C3042" t="s">
        <v>12177</v>
      </c>
    </row>
    <row r="3043" spans="1:3">
      <c r="A3043" t="s">
        <v>12175</v>
      </c>
      <c r="B3043" t="s">
        <v>12178</v>
      </c>
      <c r="C3043" t="s">
        <v>12179</v>
      </c>
    </row>
    <row r="3044" spans="1:3">
      <c r="A3044" t="s">
        <v>12175</v>
      </c>
      <c r="B3044" t="s">
        <v>12180</v>
      </c>
      <c r="C3044" t="s">
        <v>12181</v>
      </c>
    </row>
    <row r="3045" spans="1:3">
      <c r="A3045" t="s">
        <v>12182</v>
      </c>
      <c r="B3045" t="s">
        <v>12183</v>
      </c>
      <c r="C3045" t="s">
        <v>12184</v>
      </c>
    </row>
    <row r="3046" spans="1:3">
      <c r="A3046" t="s">
        <v>12182</v>
      </c>
      <c r="B3046" t="s">
        <v>12185</v>
      </c>
      <c r="C3046" t="s">
        <v>12186</v>
      </c>
    </row>
    <row r="3047" spans="1:3">
      <c r="A3047" t="s">
        <v>12182</v>
      </c>
      <c r="B3047" t="s">
        <v>12187</v>
      </c>
      <c r="C3047" t="s">
        <v>12188</v>
      </c>
    </row>
    <row r="3048" spans="1:3">
      <c r="A3048" t="s">
        <v>12189</v>
      </c>
      <c r="B3048" t="s">
        <v>12190</v>
      </c>
      <c r="C3048" t="s">
        <v>12191</v>
      </c>
    </row>
    <row r="3049" spans="1:3">
      <c r="A3049" t="s">
        <v>12189</v>
      </c>
      <c r="B3049" t="s">
        <v>12192</v>
      </c>
      <c r="C3049" t="s">
        <v>12193</v>
      </c>
    </row>
    <row r="3050" spans="1:3">
      <c r="A3050" t="s">
        <v>12189</v>
      </c>
      <c r="B3050" t="s">
        <v>12194</v>
      </c>
      <c r="C3050" t="s">
        <v>12195</v>
      </c>
    </row>
    <row r="3051" spans="1:3">
      <c r="A3051" t="s">
        <v>12196</v>
      </c>
      <c r="B3051" t="s">
        <v>12197</v>
      </c>
      <c r="C3051" t="s">
        <v>12198</v>
      </c>
    </row>
    <row r="3052" spans="1:3">
      <c r="A3052" t="s">
        <v>12196</v>
      </c>
      <c r="B3052" t="s">
        <v>12199</v>
      </c>
      <c r="C3052" t="s">
        <v>12200</v>
      </c>
    </row>
    <row r="3053" spans="1:3">
      <c r="A3053" t="s">
        <v>12196</v>
      </c>
      <c r="B3053" t="s">
        <v>12201</v>
      </c>
      <c r="C3053" t="s">
        <v>12202</v>
      </c>
    </row>
    <row r="3054" spans="1:3">
      <c r="A3054" t="s">
        <v>12203</v>
      </c>
      <c r="B3054" t="s">
        <v>12204</v>
      </c>
      <c r="C3054" t="s">
        <v>12205</v>
      </c>
    </row>
    <row r="3055" spans="1:3">
      <c r="A3055" t="s">
        <v>12203</v>
      </c>
      <c r="B3055" t="s">
        <v>12204</v>
      </c>
      <c r="C3055" t="s">
        <v>12205</v>
      </c>
    </row>
    <row r="3056" spans="1:3">
      <c r="A3056" t="s">
        <v>12203</v>
      </c>
      <c r="B3056" t="s">
        <v>12206</v>
      </c>
      <c r="C3056" t="s">
        <v>12207</v>
      </c>
    </row>
    <row r="3057" spans="1:3">
      <c r="A3057" t="s">
        <v>12208</v>
      </c>
      <c r="B3057" t="s">
        <v>12209</v>
      </c>
      <c r="C3057" t="s">
        <v>12210</v>
      </c>
    </row>
    <row r="3058" spans="1:3">
      <c r="A3058" t="s">
        <v>12208</v>
      </c>
      <c r="B3058" t="s">
        <v>12211</v>
      </c>
      <c r="C3058" t="s">
        <v>12212</v>
      </c>
    </row>
    <row r="3059" spans="1:3">
      <c r="A3059" t="s">
        <v>12208</v>
      </c>
      <c r="B3059" t="s">
        <v>12213</v>
      </c>
      <c r="C3059" t="s">
        <v>12214</v>
      </c>
    </row>
    <row r="3060" spans="1:3">
      <c r="A3060" t="s">
        <v>12215</v>
      </c>
      <c r="B3060" t="s">
        <v>12216</v>
      </c>
      <c r="C3060" t="s">
        <v>12217</v>
      </c>
    </row>
    <row r="3061" spans="1:3">
      <c r="A3061" t="s">
        <v>12215</v>
      </c>
      <c r="B3061" t="s">
        <v>12218</v>
      </c>
      <c r="C3061" t="s">
        <v>12219</v>
      </c>
    </row>
    <row r="3062" spans="1:3">
      <c r="A3062" t="s">
        <v>12215</v>
      </c>
      <c r="B3062" t="s">
        <v>12220</v>
      </c>
      <c r="C3062" t="s">
        <v>12221</v>
      </c>
    </row>
    <row r="3063" spans="1:3">
      <c r="A3063" t="s">
        <v>12222</v>
      </c>
      <c r="B3063" t="s">
        <v>12223</v>
      </c>
      <c r="C3063" t="s">
        <v>12224</v>
      </c>
    </row>
    <row r="3064" spans="1:3">
      <c r="A3064" t="s">
        <v>12222</v>
      </c>
      <c r="B3064" t="s">
        <v>12223</v>
      </c>
      <c r="C3064" t="s">
        <v>12224</v>
      </c>
    </row>
    <row r="3065" spans="1:3">
      <c r="A3065" t="s">
        <v>12222</v>
      </c>
      <c r="B3065" t="s">
        <v>12225</v>
      </c>
      <c r="C3065" t="s">
        <v>12226</v>
      </c>
    </row>
    <row r="3066" spans="1:3">
      <c r="A3066" t="s">
        <v>12227</v>
      </c>
      <c r="B3066" t="s">
        <v>12228</v>
      </c>
      <c r="C3066" t="s">
        <v>12229</v>
      </c>
    </row>
    <row r="3067" spans="1:3">
      <c r="A3067" t="s">
        <v>12227</v>
      </c>
      <c r="B3067" t="s">
        <v>12230</v>
      </c>
      <c r="C3067" t="s">
        <v>12231</v>
      </c>
    </row>
    <row r="3068" spans="1:3">
      <c r="A3068" t="s">
        <v>12227</v>
      </c>
      <c r="B3068" t="s">
        <v>12232</v>
      </c>
      <c r="C3068" t="s">
        <v>12233</v>
      </c>
    </row>
    <row r="3069" spans="1:3">
      <c r="A3069" t="s">
        <v>12234</v>
      </c>
      <c r="B3069" t="s">
        <v>12235</v>
      </c>
      <c r="C3069" t="s">
        <v>12236</v>
      </c>
    </row>
    <row r="3070" spans="1:3">
      <c r="A3070" t="s">
        <v>12237</v>
      </c>
      <c r="B3070" t="s">
        <v>12238</v>
      </c>
      <c r="C3070" t="s">
        <v>12239</v>
      </c>
    </row>
    <row r="3071" spans="1:3">
      <c r="A3071" t="s">
        <v>12240</v>
      </c>
      <c r="B3071" t="s">
        <v>12241</v>
      </c>
      <c r="C3071" t="s">
        <v>12242</v>
      </c>
    </row>
    <row r="3072" spans="1:3">
      <c r="A3072" t="s">
        <v>12243</v>
      </c>
      <c r="B3072" t="s">
        <v>12244</v>
      </c>
      <c r="C3072" t="s">
        <v>12245</v>
      </c>
    </row>
    <row r="3073" spans="1:3">
      <c r="A3073" t="s">
        <v>12246</v>
      </c>
      <c r="B3073" t="s">
        <v>12247</v>
      </c>
      <c r="C3073" t="s">
        <v>12248</v>
      </c>
    </row>
    <row r="3074" spans="1:3">
      <c r="A3074" t="s">
        <v>12249</v>
      </c>
      <c r="B3074" t="s">
        <v>12250</v>
      </c>
      <c r="C3074" t="s">
        <v>12251</v>
      </c>
    </row>
    <row r="3075" spans="1:3">
      <c r="A3075" t="s">
        <v>12252</v>
      </c>
      <c r="B3075" t="s">
        <v>12253</v>
      </c>
      <c r="C3075" t="s">
        <v>12254</v>
      </c>
    </row>
    <row r="3076" spans="1:3">
      <c r="A3076" t="s">
        <v>12255</v>
      </c>
      <c r="B3076" t="s">
        <v>12256</v>
      </c>
      <c r="C3076" t="s">
        <v>12257</v>
      </c>
    </row>
    <row r="3077" spans="1:3">
      <c r="A3077" t="s">
        <v>12258</v>
      </c>
      <c r="B3077" t="s">
        <v>12259</v>
      </c>
      <c r="C3077" t="s">
        <v>12260</v>
      </c>
    </row>
    <row r="3078" spans="1:3">
      <c r="A3078" t="s">
        <v>12261</v>
      </c>
      <c r="B3078" t="s">
        <v>12262</v>
      </c>
      <c r="C3078" t="s">
        <v>12263</v>
      </c>
    </row>
    <row r="3079" spans="1:3">
      <c r="A3079" t="s">
        <v>12264</v>
      </c>
      <c r="B3079" t="s">
        <v>12265</v>
      </c>
      <c r="C3079" t="s">
        <v>12266</v>
      </c>
    </row>
    <row r="3080" spans="1:3">
      <c r="A3080" t="s">
        <v>12267</v>
      </c>
      <c r="B3080" t="s">
        <v>12268</v>
      </c>
      <c r="C3080" t="s">
        <v>12269</v>
      </c>
    </row>
    <row r="3081" spans="1:3">
      <c r="A3081" t="s">
        <v>12270</v>
      </c>
      <c r="B3081" t="s">
        <v>12271</v>
      </c>
      <c r="C3081" t="s">
        <v>12272</v>
      </c>
    </row>
    <row r="3082" spans="1:3">
      <c r="A3082" t="s">
        <v>12273</v>
      </c>
      <c r="B3082" t="s">
        <v>12274</v>
      </c>
      <c r="C3082" t="s">
        <v>12275</v>
      </c>
    </row>
    <row r="3083" spans="1:3">
      <c r="A3083" t="s">
        <v>12276</v>
      </c>
      <c r="B3083" t="s">
        <v>12277</v>
      </c>
      <c r="C3083" t="s">
        <v>12278</v>
      </c>
    </row>
    <row r="3084" spans="1:3">
      <c r="A3084" t="s">
        <v>12279</v>
      </c>
      <c r="B3084" t="s">
        <v>12280</v>
      </c>
      <c r="C3084" t="s">
        <v>12281</v>
      </c>
    </row>
    <row r="3085" spans="1:3">
      <c r="A3085" t="s">
        <v>12279</v>
      </c>
      <c r="B3085" t="s">
        <v>12280</v>
      </c>
      <c r="C3085" t="s">
        <v>12281</v>
      </c>
    </row>
    <row r="3086" spans="1:3">
      <c r="A3086" t="s">
        <v>12282</v>
      </c>
      <c r="B3086" t="s">
        <v>12283</v>
      </c>
      <c r="C3086" t="s">
        <v>12284</v>
      </c>
    </row>
    <row r="3087" spans="1:3">
      <c r="A3087" t="s">
        <v>12282</v>
      </c>
      <c r="B3087" t="s">
        <v>12283</v>
      </c>
      <c r="C3087" t="s">
        <v>12284</v>
      </c>
    </row>
    <row r="3088" spans="1:3">
      <c r="A3088" t="s">
        <v>12285</v>
      </c>
      <c r="B3088" t="s">
        <v>12286</v>
      </c>
      <c r="C3088" t="s">
        <v>12287</v>
      </c>
    </row>
    <row r="3089" spans="1:3">
      <c r="A3089" t="s">
        <v>12285</v>
      </c>
      <c r="B3089" t="s">
        <v>12286</v>
      </c>
      <c r="C3089" t="s">
        <v>12287</v>
      </c>
    </row>
    <row r="3090" spans="1:3">
      <c r="A3090" t="s">
        <v>12288</v>
      </c>
      <c r="B3090" t="s">
        <v>12289</v>
      </c>
      <c r="C3090" t="s">
        <v>12290</v>
      </c>
    </row>
    <row r="3091" spans="1:3">
      <c r="A3091" t="s">
        <v>12288</v>
      </c>
      <c r="B3091" t="s">
        <v>12289</v>
      </c>
      <c r="C3091" t="s">
        <v>12290</v>
      </c>
    </row>
    <row r="3092" spans="1:3">
      <c r="A3092" t="s">
        <v>12291</v>
      </c>
      <c r="B3092" t="s">
        <v>12292</v>
      </c>
      <c r="C3092" t="s">
        <v>12293</v>
      </c>
    </row>
    <row r="3093" spans="1:3">
      <c r="A3093" t="s">
        <v>12291</v>
      </c>
      <c r="B3093" t="s">
        <v>12292</v>
      </c>
      <c r="C3093" t="s">
        <v>12293</v>
      </c>
    </row>
    <row r="3094" spans="1:3">
      <c r="A3094" t="s">
        <v>12294</v>
      </c>
      <c r="B3094" t="s">
        <v>12295</v>
      </c>
      <c r="C3094" t="s">
        <v>12296</v>
      </c>
    </row>
    <row r="3095" spans="1:3">
      <c r="A3095" t="s">
        <v>12294</v>
      </c>
      <c r="B3095" t="s">
        <v>12295</v>
      </c>
      <c r="C3095" t="s">
        <v>12296</v>
      </c>
    </row>
    <row r="3096" spans="1:3">
      <c r="A3096" t="s">
        <v>12297</v>
      </c>
      <c r="B3096" t="s">
        <v>12298</v>
      </c>
      <c r="C3096" t="s">
        <v>12299</v>
      </c>
    </row>
    <row r="3097" spans="1:3">
      <c r="A3097" t="s">
        <v>12297</v>
      </c>
      <c r="B3097" t="s">
        <v>12298</v>
      </c>
      <c r="C3097" t="s">
        <v>12299</v>
      </c>
    </row>
    <row r="3098" spans="1:3">
      <c r="A3098" t="s">
        <v>12300</v>
      </c>
      <c r="B3098" t="s">
        <v>12301</v>
      </c>
      <c r="C3098" t="s">
        <v>12302</v>
      </c>
    </row>
    <row r="3099" spans="1:3">
      <c r="A3099" t="s">
        <v>12300</v>
      </c>
      <c r="B3099" t="s">
        <v>12301</v>
      </c>
      <c r="C3099" t="s">
        <v>12302</v>
      </c>
    </row>
    <row r="3100" spans="1:3">
      <c r="A3100" t="s">
        <v>12303</v>
      </c>
      <c r="B3100" t="s">
        <v>12304</v>
      </c>
      <c r="C3100" t="s">
        <v>12305</v>
      </c>
    </row>
    <row r="3101" spans="1:3">
      <c r="A3101" t="s">
        <v>12303</v>
      </c>
      <c r="B3101" t="s">
        <v>12304</v>
      </c>
      <c r="C3101" t="s">
        <v>12305</v>
      </c>
    </row>
    <row r="3102" spans="1:3">
      <c r="A3102" t="s">
        <v>12306</v>
      </c>
      <c r="B3102" t="s">
        <v>12307</v>
      </c>
      <c r="C3102" t="s">
        <v>12308</v>
      </c>
    </row>
    <row r="3103" spans="1:3">
      <c r="A3103" t="s">
        <v>12306</v>
      </c>
      <c r="B3103" t="s">
        <v>12307</v>
      </c>
      <c r="C3103" t="s">
        <v>12308</v>
      </c>
    </row>
    <row r="3104" spans="1:3">
      <c r="A3104" t="s">
        <v>12309</v>
      </c>
      <c r="B3104" t="s">
        <v>12310</v>
      </c>
      <c r="C3104" t="s">
        <v>12311</v>
      </c>
    </row>
    <row r="3105" spans="1:3">
      <c r="A3105" t="s">
        <v>12312</v>
      </c>
      <c r="B3105" t="s">
        <v>12313</v>
      </c>
      <c r="C3105" t="s">
        <v>12314</v>
      </c>
    </row>
    <row r="3106" spans="1:3">
      <c r="A3106" t="s">
        <v>12315</v>
      </c>
      <c r="B3106" t="s">
        <v>12316</v>
      </c>
      <c r="C3106" t="s">
        <v>12317</v>
      </c>
    </row>
    <row r="3107" spans="1:3">
      <c r="A3107" t="s">
        <v>12318</v>
      </c>
      <c r="B3107" t="s">
        <v>12319</v>
      </c>
      <c r="C3107" t="s">
        <v>12320</v>
      </c>
    </row>
    <row r="3108" spans="1:3">
      <c r="A3108" t="s">
        <v>12321</v>
      </c>
      <c r="B3108" t="s">
        <v>12322</v>
      </c>
      <c r="C3108" t="s">
        <v>12323</v>
      </c>
    </row>
    <row r="3109" spans="1:3">
      <c r="A3109" t="s">
        <v>12324</v>
      </c>
      <c r="B3109" t="s">
        <v>12325</v>
      </c>
      <c r="C3109" t="s">
        <v>12326</v>
      </c>
    </row>
    <row r="3110" spans="1:3">
      <c r="A3110" t="s">
        <v>12327</v>
      </c>
      <c r="B3110" t="s">
        <v>12328</v>
      </c>
      <c r="C3110" t="s">
        <v>12329</v>
      </c>
    </row>
    <row r="3111" spans="1:3">
      <c r="A3111" t="s">
        <v>12330</v>
      </c>
      <c r="B3111" t="s">
        <v>12331</v>
      </c>
      <c r="C3111" t="s">
        <v>12332</v>
      </c>
    </row>
    <row r="3112" spans="1:3">
      <c r="A3112" t="s">
        <v>12333</v>
      </c>
      <c r="B3112" t="s">
        <v>12334</v>
      </c>
      <c r="C3112" t="s">
        <v>12335</v>
      </c>
    </row>
    <row r="3113" spans="1:3">
      <c r="A3113" t="s">
        <v>12336</v>
      </c>
      <c r="B3113" t="s">
        <v>12337</v>
      </c>
      <c r="C3113" t="s">
        <v>12338</v>
      </c>
    </row>
    <row r="3114" spans="1:3">
      <c r="A3114" t="s">
        <v>12339</v>
      </c>
      <c r="B3114" t="s">
        <v>12340</v>
      </c>
      <c r="C3114" t="s">
        <v>12341</v>
      </c>
    </row>
    <row r="3115" spans="1:3">
      <c r="A3115" t="s">
        <v>12342</v>
      </c>
      <c r="B3115" t="s">
        <v>12343</v>
      </c>
      <c r="C3115" t="s">
        <v>12344</v>
      </c>
    </row>
    <row r="3116" spans="1:3">
      <c r="A3116" t="s">
        <v>12345</v>
      </c>
      <c r="B3116" t="s">
        <v>12346</v>
      </c>
      <c r="C3116" t="s">
        <v>12347</v>
      </c>
    </row>
    <row r="3117" spans="1:3">
      <c r="A3117" t="s">
        <v>12348</v>
      </c>
      <c r="B3117" t="s">
        <v>12349</v>
      </c>
      <c r="C3117" t="s">
        <v>12350</v>
      </c>
    </row>
    <row r="3118" spans="1:3">
      <c r="A3118" t="s">
        <v>12351</v>
      </c>
      <c r="B3118" t="s">
        <v>12352</v>
      </c>
      <c r="C3118" t="s">
        <v>12353</v>
      </c>
    </row>
    <row r="3119" spans="1:3">
      <c r="A3119" t="s">
        <v>12354</v>
      </c>
      <c r="B3119" t="s">
        <v>12355</v>
      </c>
      <c r="C3119" t="s">
        <v>12356</v>
      </c>
    </row>
    <row r="3120" spans="1:3">
      <c r="A3120" t="s">
        <v>12357</v>
      </c>
      <c r="B3120" t="s">
        <v>12358</v>
      </c>
      <c r="C3120" t="s">
        <v>12359</v>
      </c>
    </row>
    <row r="3121" spans="1:3">
      <c r="A3121" t="s">
        <v>12360</v>
      </c>
      <c r="B3121" t="s">
        <v>12361</v>
      </c>
      <c r="C3121" t="s">
        <v>12362</v>
      </c>
    </row>
    <row r="3122" spans="1:3">
      <c r="A3122" t="s">
        <v>12363</v>
      </c>
      <c r="B3122" t="s">
        <v>12364</v>
      </c>
      <c r="C3122" t="s">
        <v>12365</v>
      </c>
    </row>
    <row r="3123" spans="1:3">
      <c r="A3123" t="s">
        <v>12366</v>
      </c>
      <c r="B3123" t="s">
        <v>12367</v>
      </c>
      <c r="C3123" t="s">
        <v>12368</v>
      </c>
    </row>
    <row r="3124" spans="1:3">
      <c r="A3124" t="s">
        <v>12369</v>
      </c>
      <c r="B3124" t="s">
        <v>12370</v>
      </c>
      <c r="C3124" t="s">
        <v>12371</v>
      </c>
    </row>
    <row r="3125" spans="1:3">
      <c r="A3125" t="s">
        <v>12372</v>
      </c>
      <c r="B3125" t="s">
        <v>12373</v>
      </c>
      <c r="C3125" t="s">
        <v>12374</v>
      </c>
    </row>
    <row r="3126" spans="1:3">
      <c r="A3126" t="s">
        <v>12375</v>
      </c>
      <c r="B3126" t="s">
        <v>12376</v>
      </c>
      <c r="C3126" t="s">
        <v>12377</v>
      </c>
    </row>
    <row r="3127" spans="1:3">
      <c r="A3127" t="s">
        <v>12378</v>
      </c>
      <c r="B3127" t="s">
        <v>12379</v>
      </c>
      <c r="C3127" t="s">
        <v>12380</v>
      </c>
    </row>
    <row r="3128" spans="1:3">
      <c r="A3128" t="s">
        <v>12381</v>
      </c>
      <c r="B3128" t="s">
        <v>12382</v>
      </c>
      <c r="C3128" t="s">
        <v>12383</v>
      </c>
    </row>
    <row r="3129" spans="1:3">
      <c r="A3129" t="s">
        <v>12384</v>
      </c>
      <c r="B3129" t="s">
        <v>12385</v>
      </c>
      <c r="C3129" t="s">
        <v>12386</v>
      </c>
    </row>
    <row r="3130" spans="1:3">
      <c r="A3130" t="s">
        <v>12387</v>
      </c>
      <c r="B3130" t="s">
        <v>12388</v>
      </c>
      <c r="C3130" t="s">
        <v>12389</v>
      </c>
    </row>
    <row r="3131" spans="1:3">
      <c r="A3131" t="s">
        <v>12390</v>
      </c>
      <c r="B3131" t="s">
        <v>12391</v>
      </c>
      <c r="C3131" t="s">
        <v>12392</v>
      </c>
    </row>
    <row r="3132" spans="1:3">
      <c r="A3132" t="s">
        <v>12393</v>
      </c>
      <c r="B3132" t="s">
        <v>12394</v>
      </c>
      <c r="C3132" t="s">
        <v>12395</v>
      </c>
    </row>
    <row r="3133" spans="1:3">
      <c r="A3133" t="s">
        <v>12396</v>
      </c>
      <c r="B3133" t="s">
        <v>12397</v>
      </c>
      <c r="C3133" t="s">
        <v>12398</v>
      </c>
    </row>
    <row r="3134" spans="1:3">
      <c r="A3134" t="s">
        <v>12399</v>
      </c>
      <c r="B3134" t="s">
        <v>12400</v>
      </c>
      <c r="C3134" t="s">
        <v>12401</v>
      </c>
    </row>
    <row r="3135" spans="1:3">
      <c r="A3135" t="s">
        <v>12402</v>
      </c>
      <c r="B3135" t="s">
        <v>12403</v>
      </c>
      <c r="C3135" t="s">
        <v>12404</v>
      </c>
    </row>
    <row r="3136" spans="1:3">
      <c r="A3136" t="s">
        <v>12405</v>
      </c>
      <c r="B3136" t="s">
        <v>12406</v>
      </c>
      <c r="C3136" t="s">
        <v>12407</v>
      </c>
    </row>
    <row r="3137" spans="1:3">
      <c r="A3137" t="s">
        <v>12408</v>
      </c>
      <c r="B3137" t="s">
        <v>12409</v>
      </c>
      <c r="C3137" t="s">
        <v>12410</v>
      </c>
    </row>
    <row r="3138" spans="1:3">
      <c r="A3138" t="s">
        <v>12411</v>
      </c>
      <c r="B3138" t="s">
        <v>12412</v>
      </c>
      <c r="C3138" t="s">
        <v>12413</v>
      </c>
    </row>
    <row r="3139" spans="1:3">
      <c r="A3139" t="s">
        <v>12414</v>
      </c>
      <c r="B3139" t="s">
        <v>12415</v>
      </c>
      <c r="C3139" t="s">
        <v>12416</v>
      </c>
    </row>
    <row r="3140" spans="1:3">
      <c r="A3140" t="s">
        <v>12417</v>
      </c>
      <c r="B3140" t="s">
        <v>12418</v>
      </c>
      <c r="C3140" t="s">
        <v>12419</v>
      </c>
    </row>
    <row r="3141" spans="1:3">
      <c r="A3141" t="s">
        <v>12420</v>
      </c>
      <c r="B3141" t="s">
        <v>12421</v>
      </c>
      <c r="C3141" t="s">
        <v>12422</v>
      </c>
    </row>
    <row r="3142" spans="1:3">
      <c r="A3142" t="s">
        <v>12423</v>
      </c>
      <c r="B3142" t="s">
        <v>12424</v>
      </c>
      <c r="C3142" t="s">
        <v>12425</v>
      </c>
    </row>
    <row r="3143" spans="1:3">
      <c r="A3143" t="s">
        <v>12426</v>
      </c>
      <c r="B3143" t="s">
        <v>12427</v>
      </c>
      <c r="C3143" t="s">
        <v>12428</v>
      </c>
    </row>
    <row r="3144" spans="1:3">
      <c r="A3144" t="s">
        <v>12429</v>
      </c>
      <c r="B3144" t="s">
        <v>12430</v>
      </c>
      <c r="C3144" t="s">
        <v>12431</v>
      </c>
    </row>
    <row r="3145" spans="1:3">
      <c r="A3145" t="s">
        <v>12432</v>
      </c>
      <c r="B3145" t="s">
        <v>12433</v>
      </c>
      <c r="C3145" t="s">
        <v>12434</v>
      </c>
    </row>
    <row r="3146" spans="1:3">
      <c r="A3146" t="s">
        <v>12435</v>
      </c>
      <c r="B3146" t="s">
        <v>12436</v>
      </c>
      <c r="C3146" t="s">
        <v>12437</v>
      </c>
    </row>
    <row r="3147" spans="1:3">
      <c r="A3147" t="s">
        <v>12438</v>
      </c>
      <c r="B3147" t="s">
        <v>12439</v>
      </c>
      <c r="C3147" t="s">
        <v>12440</v>
      </c>
    </row>
    <row r="3148" spans="1:3">
      <c r="A3148" t="s">
        <v>12441</v>
      </c>
      <c r="B3148" t="s">
        <v>12442</v>
      </c>
      <c r="C3148" t="s">
        <v>12443</v>
      </c>
    </row>
    <row r="3149" spans="1:3">
      <c r="A3149" t="s">
        <v>12444</v>
      </c>
      <c r="B3149" t="s">
        <v>12445</v>
      </c>
      <c r="C3149" t="s">
        <v>12446</v>
      </c>
    </row>
    <row r="3150" spans="1:3">
      <c r="A3150" t="s">
        <v>12447</v>
      </c>
      <c r="B3150" t="s">
        <v>12448</v>
      </c>
      <c r="C3150" t="s">
        <v>12449</v>
      </c>
    </row>
    <row r="3151" spans="1:3">
      <c r="A3151" t="s">
        <v>12450</v>
      </c>
      <c r="B3151" t="s">
        <v>12451</v>
      </c>
      <c r="C3151" t="s">
        <v>12452</v>
      </c>
    </row>
    <row r="3152" spans="1:3">
      <c r="A3152" t="s">
        <v>12453</v>
      </c>
      <c r="B3152" t="s">
        <v>12454</v>
      </c>
      <c r="C3152" t="s">
        <v>12455</v>
      </c>
    </row>
    <row r="3153" spans="1:3">
      <c r="A3153" t="s">
        <v>12456</v>
      </c>
      <c r="B3153" t="s">
        <v>12457</v>
      </c>
      <c r="C3153" t="s">
        <v>12458</v>
      </c>
    </row>
    <row r="3154" spans="1:3">
      <c r="A3154" t="s">
        <v>12459</v>
      </c>
      <c r="B3154" t="s">
        <v>12460</v>
      </c>
      <c r="C3154" t="s">
        <v>12461</v>
      </c>
    </row>
    <row r="3155" spans="1:3">
      <c r="A3155" t="s">
        <v>12462</v>
      </c>
      <c r="B3155" t="s">
        <v>12463</v>
      </c>
      <c r="C3155" t="s">
        <v>12464</v>
      </c>
    </row>
    <row r="3156" spans="1:3">
      <c r="A3156" t="s">
        <v>12465</v>
      </c>
      <c r="B3156" t="s">
        <v>12466</v>
      </c>
      <c r="C3156" t="s">
        <v>12467</v>
      </c>
    </row>
    <row r="3157" spans="1:3">
      <c r="A3157" t="s">
        <v>12468</v>
      </c>
      <c r="B3157" t="s">
        <v>12469</v>
      </c>
      <c r="C3157" t="s">
        <v>12470</v>
      </c>
    </row>
    <row r="3158" spans="1:3">
      <c r="A3158" t="s">
        <v>12471</v>
      </c>
      <c r="B3158" t="s">
        <v>12472</v>
      </c>
      <c r="C3158" t="s">
        <v>12473</v>
      </c>
    </row>
    <row r="3159" spans="1:3">
      <c r="A3159" t="s">
        <v>12474</v>
      </c>
      <c r="B3159" t="s">
        <v>12475</v>
      </c>
      <c r="C3159" t="s">
        <v>12476</v>
      </c>
    </row>
    <row r="3160" spans="1:3">
      <c r="A3160" t="s">
        <v>12477</v>
      </c>
      <c r="B3160" t="s">
        <v>12478</v>
      </c>
      <c r="C3160" t="s">
        <v>12479</v>
      </c>
    </row>
    <row r="3161" spans="1:3">
      <c r="A3161" t="s">
        <v>12480</v>
      </c>
      <c r="B3161" t="s">
        <v>12481</v>
      </c>
      <c r="C3161" t="s">
        <v>12482</v>
      </c>
    </row>
    <row r="3162" spans="1:3">
      <c r="A3162" t="s">
        <v>12483</v>
      </c>
      <c r="B3162" t="s">
        <v>12484</v>
      </c>
      <c r="C3162" t="s">
        <v>12485</v>
      </c>
    </row>
    <row r="3163" spans="1:3">
      <c r="A3163" t="s">
        <v>12486</v>
      </c>
      <c r="B3163" t="s">
        <v>12487</v>
      </c>
      <c r="C3163" t="s">
        <v>12488</v>
      </c>
    </row>
    <row r="3164" spans="1:3">
      <c r="A3164" t="s">
        <v>12489</v>
      </c>
      <c r="B3164" t="s">
        <v>12490</v>
      </c>
      <c r="C3164" t="s">
        <v>12491</v>
      </c>
    </row>
    <row r="3165" spans="1:3">
      <c r="A3165" t="s">
        <v>12492</v>
      </c>
      <c r="B3165" t="s">
        <v>12493</v>
      </c>
      <c r="C3165" t="s">
        <v>12494</v>
      </c>
    </row>
    <row r="3166" spans="1:3">
      <c r="A3166" t="s">
        <v>12495</v>
      </c>
      <c r="B3166" t="s">
        <v>12496</v>
      </c>
      <c r="C3166" t="s">
        <v>12497</v>
      </c>
    </row>
    <row r="3167" spans="1:3">
      <c r="A3167" t="s">
        <v>12498</v>
      </c>
      <c r="B3167" t="s">
        <v>12499</v>
      </c>
      <c r="C3167" t="s">
        <v>12500</v>
      </c>
    </row>
    <row r="3168" spans="1:3">
      <c r="A3168" t="s">
        <v>12501</v>
      </c>
      <c r="B3168" t="s">
        <v>12502</v>
      </c>
      <c r="C3168" t="s">
        <v>12503</v>
      </c>
    </row>
    <row r="3169" spans="1:3">
      <c r="A3169" t="s">
        <v>12504</v>
      </c>
      <c r="B3169" t="s">
        <v>12505</v>
      </c>
      <c r="C3169" t="s">
        <v>12506</v>
      </c>
    </row>
    <row r="3170" spans="1:3">
      <c r="A3170" t="s">
        <v>12507</v>
      </c>
      <c r="B3170" t="s">
        <v>12508</v>
      </c>
      <c r="C3170" t="s">
        <v>12509</v>
      </c>
    </row>
    <row r="3171" spans="1:3">
      <c r="A3171" t="s">
        <v>12510</v>
      </c>
      <c r="B3171" t="s">
        <v>12511</v>
      </c>
      <c r="C3171" t="s">
        <v>12512</v>
      </c>
    </row>
    <row r="3172" spans="1:3">
      <c r="A3172" t="s">
        <v>12513</v>
      </c>
      <c r="B3172" t="s">
        <v>12514</v>
      </c>
      <c r="C3172" t="s">
        <v>12515</v>
      </c>
    </row>
    <row r="3173" spans="1:3">
      <c r="A3173" t="s">
        <v>12516</v>
      </c>
      <c r="B3173" t="s">
        <v>12517</v>
      </c>
      <c r="C3173" t="s">
        <v>12518</v>
      </c>
    </row>
    <row r="3174" spans="1:3">
      <c r="A3174" t="s">
        <v>12519</v>
      </c>
      <c r="B3174" t="s">
        <v>12520</v>
      </c>
      <c r="C3174" t="s">
        <v>12521</v>
      </c>
    </row>
    <row r="3175" spans="1:3">
      <c r="A3175" t="s">
        <v>12519</v>
      </c>
      <c r="B3175" t="s">
        <v>12520</v>
      </c>
      <c r="C3175" t="s">
        <v>12521</v>
      </c>
    </row>
    <row r="3176" spans="1:3">
      <c r="A3176" t="s">
        <v>12519</v>
      </c>
      <c r="B3176" t="s">
        <v>12522</v>
      </c>
      <c r="C3176" t="s">
        <v>12523</v>
      </c>
    </row>
    <row r="3177" spans="1:3">
      <c r="A3177" t="s">
        <v>12524</v>
      </c>
      <c r="B3177" t="s">
        <v>12525</v>
      </c>
      <c r="C3177" t="s">
        <v>12526</v>
      </c>
    </row>
    <row r="3178" spans="1:3">
      <c r="A3178" t="s">
        <v>12524</v>
      </c>
      <c r="B3178" t="s">
        <v>12527</v>
      </c>
      <c r="C3178" t="s">
        <v>12528</v>
      </c>
    </row>
    <row r="3179" spans="1:3">
      <c r="A3179" t="s">
        <v>12524</v>
      </c>
      <c r="B3179" t="s">
        <v>12529</v>
      </c>
      <c r="C3179" t="s">
        <v>12530</v>
      </c>
    </row>
    <row r="3180" spans="1:3">
      <c r="A3180" t="s">
        <v>12531</v>
      </c>
      <c r="B3180" t="s">
        <v>12532</v>
      </c>
      <c r="C3180" t="s">
        <v>12533</v>
      </c>
    </row>
    <row r="3181" spans="1:3">
      <c r="A3181" t="s">
        <v>12531</v>
      </c>
      <c r="B3181" t="s">
        <v>12532</v>
      </c>
      <c r="C3181" t="s">
        <v>12533</v>
      </c>
    </row>
    <row r="3182" spans="1:3">
      <c r="A3182" t="s">
        <v>12531</v>
      </c>
      <c r="B3182" t="s">
        <v>12534</v>
      </c>
      <c r="C3182" t="s">
        <v>12535</v>
      </c>
    </row>
    <row r="3183" spans="1:3">
      <c r="A3183" t="s">
        <v>12536</v>
      </c>
      <c r="B3183" t="s">
        <v>12537</v>
      </c>
      <c r="C3183" t="s">
        <v>12538</v>
      </c>
    </row>
    <row r="3184" spans="1:3">
      <c r="A3184" t="s">
        <v>12536</v>
      </c>
      <c r="B3184" t="s">
        <v>12537</v>
      </c>
      <c r="C3184" t="s">
        <v>12538</v>
      </c>
    </row>
    <row r="3185" spans="1:3">
      <c r="A3185" t="s">
        <v>12536</v>
      </c>
      <c r="B3185" t="s">
        <v>12539</v>
      </c>
      <c r="C3185" t="s">
        <v>12540</v>
      </c>
    </row>
    <row r="3186" spans="1:3">
      <c r="A3186" t="s">
        <v>12541</v>
      </c>
      <c r="B3186" t="s">
        <v>12542</v>
      </c>
      <c r="C3186" t="s">
        <v>12543</v>
      </c>
    </row>
    <row r="3187" spans="1:3">
      <c r="A3187" t="s">
        <v>12541</v>
      </c>
      <c r="B3187" t="s">
        <v>12544</v>
      </c>
      <c r="C3187" t="s">
        <v>12545</v>
      </c>
    </row>
    <row r="3188" spans="1:3">
      <c r="A3188" t="s">
        <v>12541</v>
      </c>
      <c r="B3188" t="s">
        <v>12546</v>
      </c>
      <c r="C3188" t="s">
        <v>12547</v>
      </c>
    </row>
    <row r="3189" spans="1:3">
      <c r="A3189" t="s">
        <v>12548</v>
      </c>
      <c r="B3189" t="s">
        <v>12549</v>
      </c>
      <c r="C3189" t="s">
        <v>12550</v>
      </c>
    </row>
    <row r="3190" spans="1:3">
      <c r="A3190" t="s">
        <v>12548</v>
      </c>
      <c r="B3190" t="s">
        <v>12549</v>
      </c>
      <c r="C3190" t="s">
        <v>12550</v>
      </c>
    </row>
    <row r="3191" spans="1:3">
      <c r="A3191" t="s">
        <v>12548</v>
      </c>
      <c r="B3191" t="s">
        <v>12551</v>
      </c>
      <c r="C3191" t="s">
        <v>12552</v>
      </c>
    </row>
    <row r="3192" spans="1:3">
      <c r="A3192" t="s">
        <v>12553</v>
      </c>
      <c r="B3192" t="s">
        <v>12554</v>
      </c>
      <c r="C3192" t="s">
        <v>12555</v>
      </c>
    </row>
    <row r="3193" spans="1:3">
      <c r="A3193" t="s">
        <v>12553</v>
      </c>
      <c r="B3193" t="s">
        <v>4813</v>
      </c>
      <c r="C3193" t="s">
        <v>12556</v>
      </c>
    </row>
    <row r="3194" spans="1:3">
      <c r="A3194" t="s">
        <v>12553</v>
      </c>
      <c r="B3194" t="s">
        <v>12557</v>
      </c>
      <c r="C3194" t="s">
        <v>12558</v>
      </c>
    </row>
    <row r="3195" spans="1:3">
      <c r="A3195" t="s">
        <v>12559</v>
      </c>
      <c r="B3195" t="s">
        <v>12560</v>
      </c>
      <c r="C3195" t="s">
        <v>12561</v>
      </c>
    </row>
    <row r="3196" spans="1:3">
      <c r="A3196" t="s">
        <v>12559</v>
      </c>
      <c r="B3196" t="s">
        <v>12560</v>
      </c>
      <c r="C3196" t="s">
        <v>12561</v>
      </c>
    </row>
    <row r="3197" spans="1:3">
      <c r="A3197" t="s">
        <v>12559</v>
      </c>
      <c r="B3197" t="s">
        <v>12562</v>
      </c>
      <c r="C3197" t="s">
        <v>12563</v>
      </c>
    </row>
    <row r="3198" spans="1:3">
      <c r="A3198" t="s">
        <v>12564</v>
      </c>
      <c r="B3198" t="s">
        <v>12565</v>
      </c>
      <c r="C3198" t="s">
        <v>12566</v>
      </c>
    </row>
    <row r="3199" spans="1:3">
      <c r="A3199" t="s">
        <v>12564</v>
      </c>
      <c r="B3199" t="s">
        <v>12567</v>
      </c>
      <c r="C3199" t="s">
        <v>12568</v>
      </c>
    </row>
    <row r="3200" spans="1:3">
      <c r="A3200" t="s">
        <v>12564</v>
      </c>
      <c r="B3200" t="s">
        <v>12569</v>
      </c>
      <c r="C3200" t="s">
        <v>12570</v>
      </c>
    </row>
    <row r="3201" spans="1:3">
      <c r="A3201" t="s">
        <v>12571</v>
      </c>
      <c r="B3201" t="s">
        <v>12572</v>
      </c>
      <c r="C3201" t="s">
        <v>12573</v>
      </c>
    </row>
    <row r="3202" spans="1:3">
      <c r="A3202" t="s">
        <v>12571</v>
      </c>
      <c r="B3202" t="s">
        <v>12572</v>
      </c>
      <c r="C3202" t="s">
        <v>12573</v>
      </c>
    </row>
    <row r="3203" spans="1:3">
      <c r="A3203" t="s">
        <v>12571</v>
      </c>
      <c r="B3203" t="s">
        <v>12574</v>
      </c>
      <c r="C3203" t="s">
        <v>12575</v>
      </c>
    </row>
    <row r="3204" spans="1:3">
      <c r="A3204" t="s">
        <v>12576</v>
      </c>
      <c r="B3204" t="s">
        <v>12577</v>
      </c>
      <c r="C3204" t="s">
        <v>12578</v>
      </c>
    </row>
    <row r="3205" spans="1:3">
      <c r="A3205" t="s">
        <v>12576</v>
      </c>
      <c r="B3205" t="s">
        <v>12577</v>
      </c>
      <c r="C3205" t="s">
        <v>12578</v>
      </c>
    </row>
    <row r="3206" spans="1:3">
      <c r="A3206" t="s">
        <v>12576</v>
      </c>
      <c r="B3206" t="s">
        <v>12579</v>
      </c>
      <c r="C3206" t="s">
        <v>12580</v>
      </c>
    </row>
    <row r="3207" spans="1:3">
      <c r="A3207" t="s">
        <v>12581</v>
      </c>
      <c r="B3207" t="s">
        <v>12582</v>
      </c>
      <c r="C3207" t="s">
        <v>12583</v>
      </c>
    </row>
    <row r="3208" spans="1:3">
      <c r="A3208" t="s">
        <v>12581</v>
      </c>
      <c r="B3208" t="s">
        <v>12582</v>
      </c>
      <c r="C3208" t="s">
        <v>12583</v>
      </c>
    </row>
    <row r="3209" spans="1:3">
      <c r="A3209" t="s">
        <v>12581</v>
      </c>
      <c r="B3209" t="s">
        <v>12584</v>
      </c>
      <c r="C3209" t="s">
        <v>12585</v>
      </c>
    </row>
    <row r="3210" spans="1:3">
      <c r="A3210" t="s">
        <v>12586</v>
      </c>
      <c r="B3210" t="s">
        <v>12587</v>
      </c>
      <c r="C3210" t="s">
        <v>12588</v>
      </c>
    </row>
    <row r="3211" spans="1:3">
      <c r="A3211" t="s">
        <v>12589</v>
      </c>
      <c r="B3211" t="s">
        <v>12590</v>
      </c>
      <c r="C3211" t="s">
        <v>12591</v>
      </c>
    </row>
    <row r="3212" spans="1:3">
      <c r="A3212" t="s">
        <v>12592</v>
      </c>
      <c r="B3212" t="s">
        <v>12593</v>
      </c>
      <c r="C3212" t="s">
        <v>12594</v>
      </c>
    </row>
    <row r="3213" spans="1:3">
      <c r="A3213" t="s">
        <v>12595</v>
      </c>
      <c r="B3213" t="s">
        <v>12596</v>
      </c>
      <c r="C3213" t="s">
        <v>12597</v>
      </c>
    </row>
    <row r="3214" spans="1:3">
      <c r="A3214" t="s">
        <v>12598</v>
      </c>
      <c r="B3214" t="s">
        <v>12599</v>
      </c>
      <c r="C3214" t="s">
        <v>12600</v>
      </c>
    </row>
    <row r="3215" spans="1:3">
      <c r="A3215" t="s">
        <v>12601</v>
      </c>
      <c r="B3215" t="s">
        <v>12602</v>
      </c>
      <c r="C3215" t="s">
        <v>12603</v>
      </c>
    </row>
    <row r="3216" spans="1:3">
      <c r="A3216" t="s">
        <v>12604</v>
      </c>
      <c r="B3216" t="s">
        <v>12605</v>
      </c>
      <c r="C3216" t="s">
        <v>12606</v>
      </c>
    </row>
    <row r="3217" spans="1:3">
      <c r="A3217" t="s">
        <v>12607</v>
      </c>
      <c r="B3217" t="s">
        <v>12608</v>
      </c>
      <c r="C3217" t="s">
        <v>12609</v>
      </c>
    </row>
    <row r="3218" spans="1:3">
      <c r="A3218" t="s">
        <v>12610</v>
      </c>
      <c r="B3218" t="s">
        <v>12611</v>
      </c>
      <c r="C3218" t="s">
        <v>12612</v>
      </c>
    </row>
    <row r="3219" spans="1:3">
      <c r="A3219" t="s">
        <v>12613</v>
      </c>
      <c r="B3219" t="s">
        <v>12614</v>
      </c>
      <c r="C3219" t="s">
        <v>12615</v>
      </c>
    </row>
    <row r="3220" spans="1:3">
      <c r="A3220" t="s">
        <v>12616</v>
      </c>
      <c r="B3220" t="s">
        <v>12617</v>
      </c>
      <c r="C3220" t="s">
        <v>12618</v>
      </c>
    </row>
    <row r="3221" spans="1:3">
      <c r="A3221" t="s">
        <v>12619</v>
      </c>
      <c r="B3221" t="s">
        <v>12620</v>
      </c>
      <c r="C3221" t="s">
        <v>12621</v>
      </c>
    </row>
    <row r="3222" spans="1:3">
      <c r="A3222" t="s">
        <v>12622</v>
      </c>
      <c r="B3222" t="s">
        <v>12623</v>
      </c>
      <c r="C3222" t="s">
        <v>12624</v>
      </c>
    </row>
    <row r="3223" spans="1:3">
      <c r="A3223" t="s">
        <v>12625</v>
      </c>
      <c r="B3223" t="s">
        <v>12626</v>
      </c>
      <c r="C3223" t="s">
        <v>12627</v>
      </c>
    </row>
    <row r="3224" spans="1:3">
      <c r="A3224" t="s">
        <v>12628</v>
      </c>
      <c r="B3224" t="s">
        <v>12629</v>
      </c>
      <c r="C3224" t="s">
        <v>12630</v>
      </c>
    </row>
    <row r="3225" spans="1:3">
      <c r="A3225" t="s">
        <v>12631</v>
      </c>
      <c r="B3225" t="s">
        <v>12632</v>
      </c>
      <c r="C3225" t="s">
        <v>12633</v>
      </c>
    </row>
    <row r="3226" spans="1:3">
      <c r="A3226" t="s">
        <v>12634</v>
      </c>
      <c r="B3226" t="s">
        <v>12635</v>
      </c>
      <c r="C3226" t="s">
        <v>12636</v>
      </c>
    </row>
    <row r="3227" spans="1:3">
      <c r="A3227" t="s">
        <v>12637</v>
      </c>
      <c r="B3227" t="s">
        <v>12638</v>
      </c>
      <c r="C3227" t="s">
        <v>12639</v>
      </c>
    </row>
    <row r="3228" spans="1:3">
      <c r="A3228" t="s">
        <v>12640</v>
      </c>
      <c r="B3228" t="s">
        <v>12641</v>
      </c>
      <c r="C3228" t="s">
        <v>12642</v>
      </c>
    </row>
    <row r="3229" spans="1:3">
      <c r="A3229" t="s">
        <v>12643</v>
      </c>
      <c r="B3229" t="s">
        <v>12644</v>
      </c>
      <c r="C3229" t="s">
        <v>12645</v>
      </c>
    </row>
    <row r="3230" spans="1:3">
      <c r="A3230" t="s">
        <v>12646</v>
      </c>
      <c r="B3230" t="s">
        <v>12647</v>
      </c>
      <c r="C3230" t="s">
        <v>12648</v>
      </c>
    </row>
    <row r="3231" spans="1:3">
      <c r="A3231" t="s">
        <v>12649</v>
      </c>
      <c r="B3231" t="s">
        <v>12650</v>
      </c>
      <c r="C3231" t="s">
        <v>12651</v>
      </c>
    </row>
    <row r="3232" spans="1:3">
      <c r="A3232" t="s">
        <v>12652</v>
      </c>
      <c r="B3232" t="s">
        <v>12653</v>
      </c>
      <c r="C3232" t="s">
        <v>12654</v>
      </c>
    </row>
    <row r="3233" spans="1:3">
      <c r="A3233" t="s">
        <v>12655</v>
      </c>
      <c r="B3233" t="s">
        <v>12656</v>
      </c>
      <c r="C3233" t="s">
        <v>12657</v>
      </c>
    </row>
    <row r="3234" spans="1:3">
      <c r="A3234" t="s">
        <v>12658</v>
      </c>
      <c r="B3234" t="s">
        <v>12659</v>
      </c>
      <c r="C3234" t="s">
        <v>12660</v>
      </c>
    </row>
    <row r="3235" spans="1:3">
      <c r="A3235" t="s">
        <v>12661</v>
      </c>
      <c r="B3235" t="s">
        <v>12662</v>
      </c>
      <c r="C3235" t="s">
        <v>12663</v>
      </c>
    </row>
    <row r="3236" spans="1:3">
      <c r="A3236" t="s">
        <v>12664</v>
      </c>
      <c r="B3236" t="s">
        <v>12665</v>
      </c>
      <c r="C3236" t="s">
        <v>12666</v>
      </c>
    </row>
    <row r="3237" spans="1:3">
      <c r="A3237" t="s">
        <v>12667</v>
      </c>
      <c r="B3237" t="s">
        <v>12668</v>
      </c>
      <c r="C3237" t="s">
        <v>12669</v>
      </c>
    </row>
    <row r="3238" spans="1:3">
      <c r="A3238" t="s">
        <v>12670</v>
      </c>
      <c r="B3238" t="s">
        <v>12671</v>
      </c>
      <c r="C3238" t="s">
        <v>12672</v>
      </c>
    </row>
    <row r="3239" spans="1:3">
      <c r="A3239" t="s">
        <v>12673</v>
      </c>
      <c r="B3239" t="s">
        <v>12674</v>
      </c>
      <c r="C3239" t="s">
        <v>12675</v>
      </c>
    </row>
    <row r="3240" spans="1:3">
      <c r="A3240" t="s">
        <v>12676</v>
      </c>
      <c r="B3240" t="s">
        <v>12677</v>
      </c>
      <c r="C3240" t="s">
        <v>12678</v>
      </c>
    </row>
    <row r="3241" spans="1:3">
      <c r="A3241" t="s">
        <v>12679</v>
      </c>
      <c r="B3241" t="s">
        <v>12680</v>
      </c>
      <c r="C3241" t="s">
        <v>12681</v>
      </c>
    </row>
    <row r="3242" spans="1:3">
      <c r="A3242" t="s">
        <v>12682</v>
      </c>
      <c r="B3242" t="s">
        <v>12683</v>
      </c>
      <c r="C3242" t="s">
        <v>12684</v>
      </c>
    </row>
    <row r="3243" spans="1:3">
      <c r="A3243" t="s">
        <v>12685</v>
      </c>
      <c r="B3243" t="s">
        <v>12686</v>
      </c>
      <c r="C3243" t="s">
        <v>12687</v>
      </c>
    </row>
    <row r="3244" spans="1:3">
      <c r="A3244" t="s">
        <v>12688</v>
      </c>
      <c r="B3244" t="s">
        <v>12689</v>
      </c>
      <c r="C3244" t="s">
        <v>12690</v>
      </c>
    </row>
    <row r="3245" spans="1:3">
      <c r="A3245" t="s">
        <v>12691</v>
      </c>
      <c r="B3245" t="s">
        <v>12692</v>
      </c>
      <c r="C3245" t="s">
        <v>12693</v>
      </c>
    </row>
    <row r="3246" spans="1:3">
      <c r="A3246" t="s">
        <v>12694</v>
      </c>
      <c r="B3246" t="s">
        <v>12695</v>
      </c>
      <c r="C3246" t="s">
        <v>12696</v>
      </c>
    </row>
    <row r="3247" spans="1:3">
      <c r="A3247" t="s">
        <v>12697</v>
      </c>
      <c r="B3247" t="s">
        <v>12698</v>
      </c>
      <c r="C3247" t="s">
        <v>12699</v>
      </c>
    </row>
    <row r="3248" spans="1:3">
      <c r="A3248" t="s">
        <v>12700</v>
      </c>
      <c r="B3248" t="s">
        <v>12701</v>
      </c>
      <c r="C3248" t="s">
        <v>12702</v>
      </c>
    </row>
    <row r="3249" spans="1:3">
      <c r="A3249" t="s">
        <v>12703</v>
      </c>
      <c r="B3249" t="s">
        <v>12704</v>
      </c>
      <c r="C3249" t="s">
        <v>12705</v>
      </c>
    </row>
    <row r="3250" spans="1:3">
      <c r="A3250" t="s">
        <v>12706</v>
      </c>
      <c r="B3250" t="s">
        <v>12707</v>
      </c>
      <c r="C3250" t="s">
        <v>12708</v>
      </c>
    </row>
    <row r="3251" spans="1:3">
      <c r="A3251" t="s">
        <v>12709</v>
      </c>
      <c r="B3251" t="s">
        <v>12710</v>
      </c>
      <c r="C3251" t="s">
        <v>12711</v>
      </c>
    </row>
    <row r="3252" spans="1:3">
      <c r="A3252" t="s">
        <v>12712</v>
      </c>
      <c r="B3252" t="s">
        <v>12713</v>
      </c>
      <c r="C3252" t="s">
        <v>12714</v>
      </c>
    </row>
    <row r="3253" spans="1:3">
      <c r="A3253" t="s">
        <v>12715</v>
      </c>
      <c r="B3253" t="s">
        <v>12716</v>
      </c>
      <c r="C3253" t="s">
        <v>12717</v>
      </c>
    </row>
    <row r="3254" spans="1:3">
      <c r="A3254" t="s">
        <v>12718</v>
      </c>
      <c r="B3254" t="s">
        <v>12719</v>
      </c>
      <c r="C3254" t="s">
        <v>12720</v>
      </c>
    </row>
    <row r="3255" spans="1:3">
      <c r="A3255" t="s">
        <v>12721</v>
      </c>
      <c r="B3255" t="s">
        <v>12722</v>
      </c>
      <c r="C3255" t="s">
        <v>12723</v>
      </c>
    </row>
    <row r="3256" spans="1:3">
      <c r="A3256" t="s">
        <v>12724</v>
      </c>
      <c r="B3256" t="s">
        <v>12725</v>
      </c>
      <c r="C3256" t="s">
        <v>12726</v>
      </c>
    </row>
    <row r="3257" spans="1:3">
      <c r="A3257" t="s">
        <v>12727</v>
      </c>
      <c r="B3257" t="s">
        <v>12728</v>
      </c>
      <c r="C3257" t="s">
        <v>12729</v>
      </c>
    </row>
    <row r="3258" spans="1:3">
      <c r="A3258" t="s">
        <v>12730</v>
      </c>
      <c r="B3258" t="s">
        <v>12731</v>
      </c>
      <c r="C3258" t="s">
        <v>12732</v>
      </c>
    </row>
    <row r="3259" spans="1:3">
      <c r="A3259" t="s">
        <v>12733</v>
      </c>
      <c r="B3259" t="s">
        <v>12734</v>
      </c>
      <c r="C3259" t="s">
        <v>12735</v>
      </c>
    </row>
    <row r="3260" spans="1:3">
      <c r="A3260" t="s">
        <v>12736</v>
      </c>
      <c r="B3260" t="s">
        <v>12737</v>
      </c>
      <c r="C3260" t="s">
        <v>12738</v>
      </c>
    </row>
    <row r="3261" spans="1:3">
      <c r="A3261" t="s">
        <v>12739</v>
      </c>
      <c r="B3261" t="s">
        <v>12740</v>
      </c>
      <c r="C3261" t="s">
        <v>12741</v>
      </c>
    </row>
    <row r="3262" spans="1:3">
      <c r="A3262" t="s">
        <v>12742</v>
      </c>
      <c r="B3262" t="s">
        <v>12743</v>
      </c>
      <c r="C3262" t="s">
        <v>12744</v>
      </c>
    </row>
    <row r="3263" spans="1:3">
      <c r="A3263" t="s">
        <v>12745</v>
      </c>
      <c r="B3263" t="s">
        <v>12746</v>
      </c>
      <c r="C3263" t="s">
        <v>12747</v>
      </c>
    </row>
    <row r="3264" spans="1:3">
      <c r="A3264" t="s">
        <v>12748</v>
      </c>
      <c r="B3264" t="s">
        <v>12749</v>
      </c>
      <c r="C3264" t="s">
        <v>12750</v>
      </c>
    </row>
    <row r="3265" spans="1:3">
      <c r="A3265" t="s">
        <v>12751</v>
      </c>
      <c r="B3265" t="s">
        <v>12752</v>
      </c>
      <c r="C3265" t="s">
        <v>12753</v>
      </c>
    </row>
    <row r="3266" spans="1:3">
      <c r="A3266" t="s">
        <v>12754</v>
      </c>
      <c r="B3266" t="s">
        <v>12755</v>
      </c>
      <c r="C3266" t="s">
        <v>12756</v>
      </c>
    </row>
    <row r="3267" spans="1:3">
      <c r="A3267" t="s">
        <v>12757</v>
      </c>
      <c r="B3267" t="s">
        <v>12758</v>
      </c>
      <c r="C3267" t="s">
        <v>12759</v>
      </c>
    </row>
    <row r="3268" spans="1:3">
      <c r="A3268" t="s">
        <v>12760</v>
      </c>
      <c r="B3268" t="s">
        <v>12761</v>
      </c>
      <c r="C3268" t="s">
        <v>12762</v>
      </c>
    </row>
    <row r="3269" spans="1:3">
      <c r="A3269" t="s">
        <v>12763</v>
      </c>
      <c r="B3269" t="s">
        <v>12764</v>
      </c>
      <c r="C3269" t="s">
        <v>12765</v>
      </c>
    </row>
    <row r="3270" spans="1:3">
      <c r="A3270" t="s">
        <v>12766</v>
      </c>
      <c r="B3270" t="s">
        <v>12767</v>
      </c>
      <c r="C3270" t="s">
        <v>12768</v>
      </c>
    </row>
    <row r="3271" spans="1:3">
      <c r="A3271" t="s">
        <v>12769</v>
      </c>
      <c r="B3271" t="s">
        <v>12770</v>
      </c>
      <c r="C3271" t="s">
        <v>12771</v>
      </c>
    </row>
    <row r="3272" spans="1:3">
      <c r="A3272" t="s">
        <v>12772</v>
      </c>
      <c r="B3272" t="s">
        <v>12773</v>
      </c>
      <c r="C3272" t="s">
        <v>12774</v>
      </c>
    </row>
    <row r="3273" spans="1:3">
      <c r="A3273" t="s">
        <v>12775</v>
      </c>
      <c r="B3273" t="s">
        <v>12776</v>
      </c>
      <c r="C3273" t="s">
        <v>12777</v>
      </c>
    </row>
    <row r="3274" spans="1:3">
      <c r="A3274" t="s">
        <v>12778</v>
      </c>
      <c r="B3274" t="s">
        <v>12779</v>
      </c>
      <c r="C3274" t="s">
        <v>12780</v>
      </c>
    </row>
    <row r="3275" spans="1:3">
      <c r="A3275" t="s">
        <v>12781</v>
      </c>
      <c r="B3275" t="s">
        <v>12782</v>
      </c>
      <c r="C3275" t="s">
        <v>12783</v>
      </c>
    </row>
    <row r="3276" spans="1:3">
      <c r="A3276" t="s">
        <v>12784</v>
      </c>
      <c r="B3276" t="s">
        <v>12785</v>
      </c>
      <c r="C3276" t="s">
        <v>12786</v>
      </c>
    </row>
    <row r="3277" spans="1:3">
      <c r="A3277" t="s">
        <v>12787</v>
      </c>
      <c r="B3277" t="s">
        <v>12788</v>
      </c>
      <c r="C3277" t="s">
        <v>12789</v>
      </c>
    </row>
    <row r="3278" spans="1:3">
      <c r="A3278" t="s">
        <v>12790</v>
      </c>
      <c r="B3278" t="s">
        <v>12791</v>
      </c>
      <c r="C3278" t="s">
        <v>12792</v>
      </c>
    </row>
    <row r="3279" spans="1:3">
      <c r="A3279" t="s">
        <v>12793</v>
      </c>
      <c r="B3279" t="s">
        <v>12794</v>
      </c>
      <c r="C3279" t="s">
        <v>12795</v>
      </c>
    </row>
    <row r="3280" spans="1:3">
      <c r="A3280" t="s">
        <v>12796</v>
      </c>
      <c r="B3280" t="s">
        <v>12797</v>
      </c>
      <c r="C3280" t="s">
        <v>12798</v>
      </c>
    </row>
    <row r="3281" spans="1:3">
      <c r="A3281" t="s">
        <v>12799</v>
      </c>
      <c r="B3281" t="s">
        <v>12800</v>
      </c>
      <c r="C3281" t="s">
        <v>12801</v>
      </c>
    </row>
    <row r="3282" spans="1:3">
      <c r="A3282" t="s">
        <v>12802</v>
      </c>
      <c r="B3282" t="s">
        <v>12803</v>
      </c>
      <c r="C3282" t="s">
        <v>12804</v>
      </c>
    </row>
    <row r="3283" spans="1:3">
      <c r="A3283" t="s">
        <v>12805</v>
      </c>
      <c r="B3283" t="s">
        <v>12806</v>
      </c>
      <c r="C3283" t="s">
        <v>12807</v>
      </c>
    </row>
    <row r="3284" spans="1:3">
      <c r="A3284" t="s">
        <v>12808</v>
      </c>
      <c r="B3284" t="s">
        <v>12809</v>
      </c>
      <c r="C3284" t="s">
        <v>12810</v>
      </c>
    </row>
    <row r="3285" spans="1:3">
      <c r="A3285" t="s">
        <v>12811</v>
      </c>
      <c r="B3285" t="s">
        <v>12812</v>
      </c>
      <c r="C3285" t="s">
        <v>12813</v>
      </c>
    </row>
    <row r="3286" spans="1:3">
      <c r="A3286" t="s">
        <v>12814</v>
      </c>
      <c r="B3286" t="s">
        <v>12815</v>
      </c>
      <c r="C3286" t="s">
        <v>12816</v>
      </c>
    </row>
    <row r="3287" spans="1:3">
      <c r="A3287" t="s">
        <v>12817</v>
      </c>
      <c r="B3287" t="s">
        <v>12818</v>
      </c>
      <c r="C3287" t="s">
        <v>12819</v>
      </c>
    </row>
    <row r="3288" spans="1:3">
      <c r="A3288" t="s">
        <v>12820</v>
      </c>
      <c r="B3288" t="s">
        <v>12821</v>
      </c>
      <c r="C3288" t="s">
        <v>12822</v>
      </c>
    </row>
    <row r="3289" spans="1:3">
      <c r="A3289" t="s">
        <v>12823</v>
      </c>
      <c r="B3289" t="s">
        <v>12824</v>
      </c>
      <c r="C3289" t="s">
        <v>12825</v>
      </c>
    </row>
    <row r="3290" spans="1:3">
      <c r="A3290" t="s">
        <v>12826</v>
      </c>
      <c r="B3290" t="s">
        <v>12827</v>
      </c>
      <c r="C3290" t="s">
        <v>12828</v>
      </c>
    </row>
    <row r="3291" spans="1:3">
      <c r="A3291" t="s">
        <v>12829</v>
      </c>
      <c r="B3291" t="s">
        <v>12830</v>
      </c>
      <c r="C3291" t="s">
        <v>12831</v>
      </c>
    </row>
    <row r="3292" spans="1:3">
      <c r="A3292" t="s">
        <v>12832</v>
      </c>
      <c r="B3292" t="s">
        <v>12833</v>
      </c>
      <c r="C3292" t="s">
        <v>12834</v>
      </c>
    </row>
    <row r="3293" spans="1:3">
      <c r="A3293" t="s">
        <v>12835</v>
      </c>
      <c r="B3293" t="s">
        <v>12836</v>
      </c>
      <c r="C3293" t="s">
        <v>12837</v>
      </c>
    </row>
    <row r="3294" spans="1:3">
      <c r="A3294" t="s">
        <v>12838</v>
      </c>
      <c r="B3294" t="s">
        <v>12839</v>
      </c>
      <c r="C3294" t="s">
        <v>12840</v>
      </c>
    </row>
    <row r="3295" spans="1:3">
      <c r="A3295" t="s">
        <v>12841</v>
      </c>
      <c r="B3295" t="s">
        <v>12842</v>
      </c>
      <c r="C3295" t="s">
        <v>12843</v>
      </c>
    </row>
    <row r="3296" spans="1:3">
      <c r="A3296" t="s">
        <v>12844</v>
      </c>
      <c r="B3296" t="s">
        <v>12845</v>
      </c>
      <c r="C3296" t="s">
        <v>12846</v>
      </c>
    </row>
    <row r="3297" spans="1:3">
      <c r="A3297" t="s">
        <v>12847</v>
      </c>
      <c r="B3297" t="s">
        <v>12848</v>
      </c>
      <c r="C3297" t="s">
        <v>12849</v>
      </c>
    </row>
    <row r="3298" spans="1:3">
      <c r="A3298" t="s">
        <v>12850</v>
      </c>
      <c r="B3298" t="s">
        <v>12851</v>
      </c>
      <c r="C3298" t="s">
        <v>12852</v>
      </c>
    </row>
    <row r="3299" spans="1:3">
      <c r="A3299" t="s">
        <v>12853</v>
      </c>
      <c r="B3299" t="s">
        <v>12854</v>
      </c>
      <c r="C3299" t="s">
        <v>12855</v>
      </c>
    </row>
    <row r="3300" spans="1:3">
      <c r="A3300" t="s">
        <v>12856</v>
      </c>
      <c r="B3300" t="s">
        <v>12857</v>
      </c>
      <c r="C3300" t="s">
        <v>12858</v>
      </c>
    </row>
    <row r="3301" spans="1:3">
      <c r="A3301" t="s">
        <v>12859</v>
      </c>
      <c r="B3301" t="s">
        <v>12860</v>
      </c>
      <c r="C3301" t="s">
        <v>12861</v>
      </c>
    </row>
    <row r="3302" spans="1:3">
      <c r="A3302" t="s">
        <v>12862</v>
      </c>
      <c r="B3302" t="s">
        <v>12863</v>
      </c>
      <c r="C3302" t="s">
        <v>12864</v>
      </c>
    </row>
    <row r="3303" spans="1:3">
      <c r="A3303" t="s">
        <v>12865</v>
      </c>
      <c r="B3303" t="s">
        <v>12866</v>
      </c>
      <c r="C3303" t="s">
        <v>12867</v>
      </c>
    </row>
    <row r="3304" spans="1:3">
      <c r="A3304" t="s">
        <v>12868</v>
      </c>
      <c r="B3304" t="s">
        <v>12869</v>
      </c>
      <c r="C3304" t="s">
        <v>12870</v>
      </c>
    </row>
    <row r="3305" spans="1:3">
      <c r="A3305" t="s">
        <v>12871</v>
      </c>
      <c r="B3305" t="s">
        <v>12872</v>
      </c>
      <c r="C3305" t="s">
        <v>12873</v>
      </c>
    </row>
    <row r="3306" spans="1:3">
      <c r="A3306" t="s">
        <v>12874</v>
      </c>
      <c r="B3306" t="s">
        <v>12875</v>
      </c>
      <c r="C3306" t="s">
        <v>12876</v>
      </c>
    </row>
    <row r="3307" spans="1:3">
      <c r="A3307" t="s">
        <v>12877</v>
      </c>
      <c r="B3307" t="s">
        <v>12878</v>
      </c>
      <c r="C3307" t="s">
        <v>12879</v>
      </c>
    </row>
    <row r="3308" spans="1:3">
      <c r="A3308" t="s">
        <v>12880</v>
      </c>
      <c r="B3308" t="s">
        <v>12881</v>
      </c>
      <c r="C3308" t="s">
        <v>12882</v>
      </c>
    </row>
    <row r="3309" spans="1:3">
      <c r="A3309" t="s">
        <v>12883</v>
      </c>
      <c r="B3309" t="s">
        <v>12884</v>
      </c>
      <c r="C3309" t="s">
        <v>12885</v>
      </c>
    </row>
    <row r="3310" spans="1:3">
      <c r="A3310" t="s">
        <v>12886</v>
      </c>
      <c r="B3310" t="s">
        <v>12887</v>
      </c>
      <c r="C3310" t="s">
        <v>12888</v>
      </c>
    </row>
    <row r="3311" spans="1:3">
      <c r="A3311" t="s">
        <v>12889</v>
      </c>
      <c r="B3311" t="s">
        <v>12890</v>
      </c>
      <c r="C3311" t="s">
        <v>12891</v>
      </c>
    </row>
    <row r="3312" spans="1:3">
      <c r="A3312" t="s">
        <v>12892</v>
      </c>
      <c r="B3312" t="s">
        <v>12893</v>
      </c>
      <c r="C3312" t="s">
        <v>12894</v>
      </c>
    </row>
    <row r="3313" spans="1:3">
      <c r="A3313" t="s">
        <v>12895</v>
      </c>
      <c r="B3313" t="s">
        <v>12896</v>
      </c>
      <c r="C3313" t="s">
        <v>12897</v>
      </c>
    </row>
    <row r="3314" spans="1:3">
      <c r="A3314" t="s">
        <v>12898</v>
      </c>
      <c r="B3314" t="s">
        <v>12899</v>
      </c>
      <c r="C3314" t="s">
        <v>12900</v>
      </c>
    </row>
    <row r="3315" spans="1:3">
      <c r="A3315" t="s">
        <v>12901</v>
      </c>
      <c r="B3315" t="s">
        <v>12902</v>
      </c>
      <c r="C3315" t="s">
        <v>12903</v>
      </c>
    </row>
    <row r="3316" spans="1:3">
      <c r="A3316" t="s">
        <v>12904</v>
      </c>
      <c r="B3316" t="s">
        <v>12905</v>
      </c>
      <c r="C3316" t="s">
        <v>12906</v>
      </c>
    </row>
    <row r="3317" spans="1:3">
      <c r="A3317" t="s">
        <v>12907</v>
      </c>
      <c r="B3317" t="s">
        <v>12908</v>
      </c>
      <c r="C3317" t="s">
        <v>12909</v>
      </c>
    </row>
    <row r="3318" spans="1:3">
      <c r="A3318" t="s">
        <v>12910</v>
      </c>
      <c r="B3318" t="s">
        <v>12911</v>
      </c>
      <c r="C3318" t="s">
        <v>12912</v>
      </c>
    </row>
    <row r="3319" spans="1:3">
      <c r="A3319" t="s">
        <v>12913</v>
      </c>
      <c r="B3319" t="s">
        <v>12914</v>
      </c>
      <c r="C3319" t="s">
        <v>12915</v>
      </c>
    </row>
    <row r="3320" spans="1:3">
      <c r="A3320" t="s">
        <v>12916</v>
      </c>
      <c r="B3320" t="s">
        <v>12917</v>
      </c>
      <c r="C3320" t="s">
        <v>12918</v>
      </c>
    </row>
    <row r="3321" spans="1:3">
      <c r="A3321" t="s">
        <v>12919</v>
      </c>
      <c r="B3321" t="s">
        <v>12920</v>
      </c>
      <c r="C3321" t="s">
        <v>12921</v>
      </c>
    </row>
    <row r="3322" spans="1:3">
      <c r="A3322" t="s">
        <v>12922</v>
      </c>
      <c r="B3322" t="s">
        <v>12923</v>
      </c>
      <c r="C3322" t="s">
        <v>12924</v>
      </c>
    </row>
    <row r="3323" spans="1:3">
      <c r="A3323" t="s">
        <v>12925</v>
      </c>
      <c r="B3323" t="s">
        <v>12926</v>
      </c>
      <c r="C3323" t="s">
        <v>12927</v>
      </c>
    </row>
    <row r="3324" spans="1:3">
      <c r="A3324" t="s">
        <v>12928</v>
      </c>
      <c r="B3324" t="s">
        <v>12929</v>
      </c>
      <c r="C3324" t="s">
        <v>12930</v>
      </c>
    </row>
    <row r="3325" spans="1:3">
      <c r="A3325" t="s">
        <v>12931</v>
      </c>
      <c r="B3325" t="s">
        <v>12932</v>
      </c>
      <c r="C3325" t="s">
        <v>12933</v>
      </c>
    </row>
    <row r="3326" spans="1:3">
      <c r="A3326" t="s">
        <v>12934</v>
      </c>
      <c r="B3326" t="s">
        <v>12935</v>
      </c>
      <c r="C3326" t="s">
        <v>12936</v>
      </c>
    </row>
    <row r="3327" spans="1:3">
      <c r="A3327" t="s">
        <v>12937</v>
      </c>
      <c r="B3327" t="s">
        <v>12938</v>
      </c>
      <c r="C3327" t="s">
        <v>12939</v>
      </c>
    </row>
    <row r="3328" spans="1:3">
      <c r="A3328" t="s">
        <v>12940</v>
      </c>
      <c r="B3328" t="s">
        <v>321</v>
      </c>
      <c r="C3328" t="s">
        <v>12941</v>
      </c>
    </row>
    <row r="3329" spans="1:3">
      <c r="A3329" t="s">
        <v>12942</v>
      </c>
      <c r="B3329" t="s">
        <v>320</v>
      </c>
      <c r="C3329" t="s">
        <v>12943</v>
      </c>
    </row>
    <row r="3330" spans="1:3">
      <c r="A3330" t="s">
        <v>12944</v>
      </c>
      <c r="B3330" t="s">
        <v>12945</v>
      </c>
      <c r="C3330" t="s">
        <v>12946</v>
      </c>
    </row>
    <row r="3331" spans="1:3">
      <c r="A3331" t="s">
        <v>12947</v>
      </c>
      <c r="B3331" t="s">
        <v>12948</v>
      </c>
      <c r="C3331" t="s">
        <v>12949</v>
      </c>
    </row>
    <row r="3332" spans="1:3">
      <c r="A3332" t="s">
        <v>12950</v>
      </c>
      <c r="B3332" t="s">
        <v>12951</v>
      </c>
      <c r="C3332" t="s">
        <v>12952</v>
      </c>
    </row>
    <row r="3333" spans="1:3">
      <c r="A3333" t="s">
        <v>12953</v>
      </c>
      <c r="B3333" t="s">
        <v>12954</v>
      </c>
      <c r="C3333" t="s">
        <v>12955</v>
      </c>
    </row>
    <row r="3334" spans="1:3">
      <c r="A3334" t="s">
        <v>12956</v>
      </c>
      <c r="B3334" t="s">
        <v>12957</v>
      </c>
      <c r="C3334" t="s">
        <v>12958</v>
      </c>
    </row>
    <row r="3335" spans="1:3">
      <c r="A3335" t="s">
        <v>12959</v>
      </c>
      <c r="B3335" t="s">
        <v>12960</v>
      </c>
      <c r="C3335" t="s">
        <v>12961</v>
      </c>
    </row>
    <row r="3336" spans="1:3">
      <c r="A3336" t="s">
        <v>12962</v>
      </c>
      <c r="B3336" t="s">
        <v>12963</v>
      </c>
      <c r="C3336" t="s">
        <v>12964</v>
      </c>
    </row>
    <row r="3337" spans="1:3">
      <c r="A3337" t="s">
        <v>12965</v>
      </c>
      <c r="B3337" t="s">
        <v>12966</v>
      </c>
      <c r="C3337" t="s">
        <v>12967</v>
      </c>
    </row>
    <row r="3338" spans="1:3">
      <c r="A3338" t="s">
        <v>12968</v>
      </c>
      <c r="B3338" t="s">
        <v>12969</v>
      </c>
      <c r="C3338" t="s">
        <v>12970</v>
      </c>
    </row>
    <row r="3339" spans="1:3">
      <c r="A3339" t="s">
        <v>12971</v>
      </c>
      <c r="B3339" t="s">
        <v>12972</v>
      </c>
      <c r="C3339" t="s">
        <v>12973</v>
      </c>
    </row>
    <row r="3340" spans="1:3">
      <c r="A3340" t="s">
        <v>12974</v>
      </c>
      <c r="B3340" t="s">
        <v>12975</v>
      </c>
      <c r="C3340" t="s">
        <v>12976</v>
      </c>
    </row>
    <row r="3341" spans="1:3">
      <c r="A3341" t="s">
        <v>12977</v>
      </c>
      <c r="B3341" t="s">
        <v>12978</v>
      </c>
      <c r="C3341" t="s">
        <v>12979</v>
      </c>
    </row>
    <row r="3342" spans="1:3">
      <c r="A3342" t="s">
        <v>12980</v>
      </c>
      <c r="B3342" t="s">
        <v>12981</v>
      </c>
      <c r="C3342" t="s">
        <v>12982</v>
      </c>
    </row>
    <row r="3343" spans="1:3">
      <c r="A3343" t="s">
        <v>12983</v>
      </c>
      <c r="B3343" t="s">
        <v>12984</v>
      </c>
      <c r="C3343" t="s">
        <v>12985</v>
      </c>
    </row>
    <row r="3344" spans="1:3">
      <c r="A3344" t="s">
        <v>12986</v>
      </c>
      <c r="B3344" t="s">
        <v>12987</v>
      </c>
      <c r="C3344" t="s">
        <v>12988</v>
      </c>
    </row>
    <row r="3345" spans="1:3">
      <c r="A3345" t="s">
        <v>12989</v>
      </c>
      <c r="B3345" t="s">
        <v>12990</v>
      </c>
      <c r="C3345" t="s">
        <v>12991</v>
      </c>
    </row>
    <row r="3346" spans="1:3">
      <c r="A3346" t="s">
        <v>12992</v>
      </c>
      <c r="B3346" t="s">
        <v>12993</v>
      </c>
      <c r="C3346" t="s">
        <v>12994</v>
      </c>
    </row>
    <row r="3347" spans="1:3">
      <c r="A3347" t="s">
        <v>12995</v>
      </c>
      <c r="B3347" t="s">
        <v>12996</v>
      </c>
      <c r="C3347" t="s">
        <v>12997</v>
      </c>
    </row>
    <row r="3348" spans="1:3">
      <c r="A3348" t="s">
        <v>12998</v>
      </c>
      <c r="B3348" t="s">
        <v>12999</v>
      </c>
      <c r="C3348" t="s">
        <v>13000</v>
      </c>
    </row>
    <row r="3349" spans="1:3">
      <c r="A3349" t="s">
        <v>13001</v>
      </c>
      <c r="B3349" t="s">
        <v>13002</v>
      </c>
      <c r="C3349" t="s">
        <v>13003</v>
      </c>
    </row>
    <row r="3350" spans="1:3">
      <c r="A3350" t="s">
        <v>13004</v>
      </c>
      <c r="B3350" t="s">
        <v>13005</v>
      </c>
      <c r="C3350" t="s">
        <v>13006</v>
      </c>
    </row>
    <row r="3351" spans="1:3">
      <c r="A3351" t="s">
        <v>13007</v>
      </c>
      <c r="B3351" t="s">
        <v>13008</v>
      </c>
      <c r="C3351" t="s">
        <v>13009</v>
      </c>
    </row>
    <row r="3352" spans="1:3">
      <c r="A3352" t="s">
        <v>13010</v>
      </c>
      <c r="B3352" t="s">
        <v>13011</v>
      </c>
      <c r="C3352" t="s">
        <v>13012</v>
      </c>
    </row>
    <row r="3353" spans="1:3">
      <c r="A3353" t="s">
        <v>13013</v>
      </c>
      <c r="B3353" t="s">
        <v>13014</v>
      </c>
      <c r="C3353" t="s">
        <v>13015</v>
      </c>
    </row>
    <row r="3354" spans="1:3">
      <c r="A3354" t="s">
        <v>13016</v>
      </c>
      <c r="B3354" t="s">
        <v>13017</v>
      </c>
      <c r="C3354" t="s">
        <v>13018</v>
      </c>
    </row>
    <row r="3355" spans="1:3">
      <c r="A3355" t="s">
        <v>13019</v>
      </c>
      <c r="B3355" t="s">
        <v>13020</v>
      </c>
      <c r="C3355" t="s">
        <v>13021</v>
      </c>
    </row>
    <row r="3356" spans="1:3">
      <c r="A3356" t="s">
        <v>13022</v>
      </c>
      <c r="B3356" t="s">
        <v>13023</v>
      </c>
      <c r="C3356" t="s">
        <v>13024</v>
      </c>
    </row>
    <row r="3357" spans="1:3">
      <c r="A3357" t="s">
        <v>13025</v>
      </c>
      <c r="B3357" t="s">
        <v>13026</v>
      </c>
      <c r="C3357" t="s">
        <v>13027</v>
      </c>
    </row>
    <row r="3358" spans="1:3">
      <c r="A3358" t="s">
        <v>13028</v>
      </c>
      <c r="B3358" t="s">
        <v>13029</v>
      </c>
      <c r="C3358" t="s">
        <v>13030</v>
      </c>
    </row>
    <row r="3359" spans="1:3">
      <c r="A3359" t="s">
        <v>13031</v>
      </c>
      <c r="B3359" t="s">
        <v>13032</v>
      </c>
      <c r="C3359" t="s">
        <v>13033</v>
      </c>
    </row>
    <row r="3360" spans="1:3">
      <c r="A3360" t="s">
        <v>13034</v>
      </c>
      <c r="B3360" t="s">
        <v>13035</v>
      </c>
      <c r="C3360" t="s">
        <v>13036</v>
      </c>
    </row>
    <row r="3361" spans="1:3">
      <c r="A3361" t="s">
        <v>13037</v>
      </c>
      <c r="B3361" t="s">
        <v>13038</v>
      </c>
      <c r="C3361" t="s">
        <v>13039</v>
      </c>
    </row>
    <row r="3362" spans="1:3">
      <c r="A3362" t="s">
        <v>13040</v>
      </c>
      <c r="B3362" t="s">
        <v>13041</v>
      </c>
      <c r="C3362" t="s">
        <v>13042</v>
      </c>
    </row>
    <row r="3363" spans="1:3">
      <c r="A3363" t="s">
        <v>13043</v>
      </c>
      <c r="B3363" t="s">
        <v>13044</v>
      </c>
      <c r="C3363" t="s">
        <v>13045</v>
      </c>
    </row>
    <row r="3364" spans="1:3">
      <c r="A3364" t="s">
        <v>13046</v>
      </c>
      <c r="B3364" t="s">
        <v>13047</v>
      </c>
      <c r="C3364" t="s">
        <v>13048</v>
      </c>
    </row>
    <row r="3365" spans="1:3">
      <c r="A3365" t="s">
        <v>13049</v>
      </c>
      <c r="B3365" t="s">
        <v>13050</v>
      </c>
      <c r="C3365" t="s">
        <v>13051</v>
      </c>
    </row>
    <row r="3366" spans="1:3">
      <c r="A3366" t="s">
        <v>13052</v>
      </c>
      <c r="B3366" t="s">
        <v>13053</v>
      </c>
      <c r="C3366" t="s">
        <v>13054</v>
      </c>
    </row>
    <row r="3367" spans="1:3">
      <c r="A3367" t="s">
        <v>13055</v>
      </c>
      <c r="B3367" t="s">
        <v>13056</v>
      </c>
      <c r="C3367" t="s">
        <v>13057</v>
      </c>
    </row>
    <row r="3368" spans="1:3">
      <c r="A3368" t="s">
        <v>13058</v>
      </c>
      <c r="B3368" t="s">
        <v>13059</v>
      </c>
      <c r="C3368" t="s">
        <v>13060</v>
      </c>
    </row>
    <row r="3369" spans="1:3">
      <c r="A3369" t="s">
        <v>13061</v>
      </c>
      <c r="B3369" t="s">
        <v>13062</v>
      </c>
      <c r="C3369" t="s">
        <v>13063</v>
      </c>
    </row>
    <row r="3370" spans="1:3">
      <c r="A3370" t="s">
        <v>13064</v>
      </c>
      <c r="B3370" t="s">
        <v>13065</v>
      </c>
      <c r="C3370" t="s">
        <v>13066</v>
      </c>
    </row>
    <row r="3371" spans="1:3">
      <c r="A3371" t="s">
        <v>13067</v>
      </c>
      <c r="B3371" t="s">
        <v>13068</v>
      </c>
      <c r="C3371" t="s">
        <v>13069</v>
      </c>
    </row>
    <row r="3372" spans="1:3">
      <c r="A3372" t="s">
        <v>13070</v>
      </c>
      <c r="B3372" t="s">
        <v>13071</v>
      </c>
      <c r="C3372" t="s">
        <v>13072</v>
      </c>
    </row>
    <row r="3373" spans="1:3">
      <c r="A3373" t="s">
        <v>13073</v>
      </c>
      <c r="B3373" t="s">
        <v>13074</v>
      </c>
      <c r="C3373" t="s">
        <v>13075</v>
      </c>
    </row>
    <row r="3374" spans="1:3">
      <c r="A3374" t="s">
        <v>13076</v>
      </c>
      <c r="B3374" t="s">
        <v>13077</v>
      </c>
      <c r="C3374" t="s">
        <v>13078</v>
      </c>
    </row>
    <row r="3375" spans="1:3">
      <c r="A3375" t="s">
        <v>13079</v>
      </c>
      <c r="B3375" t="s">
        <v>13080</v>
      </c>
      <c r="C3375" t="s">
        <v>13081</v>
      </c>
    </row>
    <row r="3376" spans="1:3">
      <c r="A3376" t="s">
        <v>13082</v>
      </c>
      <c r="B3376" t="s">
        <v>13083</v>
      </c>
      <c r="C3376" t="s">
        <v>13084</v>
      </c>
    </row>
    <row r="3377" spans="1:3">
      <c r="A3377" t="s">
        <v>13085</v>
      </c>
      <c r="B3377" t="s">
        <v>13086</v>
      </c>
      <c r="C3377" t="s">
        <v>13087</v>
      </c>
    </row>
    <row r="3378" spans="1:3">
      <c r="A3378" t="s">
        <v>13088</v>
      </c>
      <c r="B3378" t="s">
        <v>13089</v>
      </c>
      <c r="C3378" t="s">
        <v>13090</v>
      </c>
    </row>
    <row r="3379" spans="1:3">
      <c r="A3379" t="s">
        <v>13091</v>
      </c>
      <c r="B3379" t="s">
        <v>13092</v>
      </c>
      <c r="C3379" t="s">
        <v>13093</v>
      </c>
    </row>
    <row r="3380" spans="1:3">
      <c r="A3380" t="s">
        <v>13094</v>
      </c>
      <c r="B3380" t="s">
        <v>13095</v>
      </c>
      <c r="C3380" t="s">
        <v>13096</v>
      </c>
    </row>
    <row r="3381" spans="1:3">
      <c r="A3381" t="s">
        <v>13097</v>
      </c>
      <c r="B3381" t="s">
        <v>13098</v>
      </c>
      <c r="C3381" t="s">
        <v>13099</v>
      </c>
    </row>
    <row r="3382" spans="1:3">
      <c r="A3382" t="s">
        <v>13100</v>
      </c>
      <c r="B3382" t="s">
        <v>13101</v>
      </c>
      <c r="C3382" t="s">
        <v>13102</v>
      </c>
    </row>
    <row r="3383" spans="1:3">
      <c r="A3383" t="s">
        <v>13103</v>
      </c>
      <c r="B3383" t="s">
        <v>13104</v>
      </c>
      <c r="C3383" t="s">
        <v>13105</v>
      </c>
    </row>
    <row r="3384" spans="1:3">
      <c r="A3384" t="s">
        <v>13106</v>
      </c>
      <c r="B3384" t="s">
        <v>13107</v>
      </c>
      <c r="C3384" t="s">
        <v>13108</v>
      </c>
    </row>
    <row r="3385" spans="1:3">
      <c r="A3385" t="s">
        <v>13109</v>
      </c>
      <c r="B3385" t="s">
        <v>13110</v>
      </c>
      <c r="C3385" t="s">
        <v>13111</v>
      </c>
    </row>
    <row r="3386" spans="1:3">
      <c r="A3386" t="s">
        <v>13112</v>
      </c>
      <c r="B3386" t="s">
        <v>13113</v>
      </c>
      <c r="C3386" t="s">
        <v>13114</v>
      </c>
    </row>
    <row r="3387" spans="1:3">
      <c r="A3387" t="s">
        <v>13115</v>
      </c>
      <c r="B3387" t="s">
        <v>13116</v>
      </c>
      <c r="C3387" t="s">
        <v>13117</v>
      </c>
    </row>
    <row r="3388" spans="1:3">
      <c r="A3388" t="s">
        <v>13118</v>
      </c>
      <c r="B3388" t="s">
        <v>13119</v>
      </c>
      <c r="C3388" t="s">
        <v>13120</v>
      </c>
    </row>
    <row r="3389" spans="1:3">
      <c r="A3389" t="s">
        <v>13121</v>
      </c>
      <c r="B3389" t="s">
        <v>13122</v>
      </c>
      <c r="C3389" t="s">
        <v>13123</v>
      </c>
    </row>
    <row r="3390" spans="1:3">
      <c r="A3390" t="s">
        <v>13124</v>
      </c>
      <c r="B3390" t="s">
        <v>13125</v>
      </c>
      <c r="C3390" t="s">
        <v>13126</v>
      </c>
    </row>
    <row r="3391" spans="1:3">
      <c r="A3391" t="s">
        <v>13127</v>
      </c>
      <c r="B3391" t="s">
        <v>13128</v>
      </c>
      <c r="C3391" t="s">
        <v>13129</v>
      </c>
    </row>
    <row r="3392" spans="1:3">
      <c r="A3392" t="s">
        <v>13130</v>
      </c>
      <c r="B3392" t="s">
        <v>13131</v>
      </c>
      <c r="C3392" t="s">
        <v>13132</v>
      </c>
    </row>
    <row r="3393" spans="1:3">
      <c r="A3393" t="s">
        <v>13133</v>
      </c>
      <c r="B3393" t="s">
        <v>13134</v>
      </c>
      <c r="C3393" t="s">
        <v>13135</v>
      </c>
    </row>
    <row r="3394" spans="1:3">
      <c r="A3394" t="s">
        <v>13136</v>
      </c>
      <c r="B3394" t="s">
        <v>13137</v>
      </c>
      <c r="C3394" t="s">
        <v>13138</v>
      </c>
    </row>
    <row r="3395" spans="1:3">
      <c r="A3395" t="s">
        <v>13139</v>
      </c>
      <c r="B3395" t="s">
        <v>13140</v>
      </c>
      <c r="C3395" t="s">
        <v>13141</v>
      </c>
    </row>
    <row r="3396" spans="1:3">
      <c r="A3396" t="s">
        <v>13142</v>
      </c>
      <c r="B3396" t="s">
        <v>13143</v>
      </c>
      <c r="C3396" t="s">
        <v>13144</v>
      </c>
    </row>
    <row r="3397" spans="1:3">
      <c r="A3397" t="s">
        <v>13145</v>
      </c>
      <c r="B3397" t="s">
        <v>13146</v>
      </c>
      <c r="C3397" t="s">
        <v>13147</v>
      </c>
    </row>
    <row r="3398" spans="1:3">
      <c r="A3398" t="s">
        <v>13148</v>
      </c>
      <c r="B3398" t="s">
        <v>13149</v>
      </c>
      <c r="C3398" t="s">
        <v>13150</v>
      </c>
    </row>
    <row r="3399" spans="1:3">
      <c r="A3399" t="s">
        <v>13151</v>
      </c>
      <c r="B3399" t="s">
        <v>13152</v>
      </c>
      <c r="C3399" t="s">
        <v>13153</v>
      </c>
    </row>
    <row r="3400" spans="1:3">
      <c r="A3400" t="s">
        <v>13154</v>
      </c>
      <c r="B3400" t="s">
        <v>13155</v>
      </c>
      <c r="C3400" t="s">
        <v>13156</v>
      </c>
    </row>
    <row r="3401" spans="1:3">
      <c r="A3401" t="s">
        <v>13157</v>
      </c>
      <c r="B3401" t="s">
        <v>13158</v>
      </c>
      <c r="C3401" t="s">
        <v>13159</v>
      </c>
    </row>
    <row r="3402" spans="1:3">
      <c r="A3402" t="s">
        <v>13160</v>
      </c>
      <c r="B3402" t="s">
        <v>13161</v>
      </c>
      <c r="C3402" t="s">
        <v>13162</v>
      </c>
    </row>
    <row r="3403" spans="1:3">
      <c r="A3403" t="s">
        <v>13163</v>
      </c>
      <c r="B3403" t="s">
        <v>13164</v>
      </c>
      <c r="C3403" t="s">
        <v>13165</v>
      </c>
    </row>
    <row r="3404" spans="1:3">
      <c r="A3404" t="s">
        <v>13166</v>
      </c>
      <c r="B3404" t="s">
        <v>13167</v>
      </c>
      <c r="C3404" t="s">
        <v>13168</v>
      </c>
    </row>
    <row r="3405" spans="1:3">
      <c r="A3405" t="s">
        <v>13169</v>
      </c>
      <c r="B3405" t="s">
        <v>13170</v>
      </c>
      <c r="C3405" t="s">
        <v>13171</v>
      </c>
    </row>
    <row r="3406" spans="1:3">
      <c r="A3406" t="s">
        <v>13172</v>
      </c>
      <c r="B3406" t="s">
        <v>13173</v>
      </c>
      <c r="C3406" t="s">
        <v>13174</v>
      </c>
    </row>
    <row r="3407" spans="1:3">
      <c r="A3407" t="s">
        <v>13175</v>
      </c>
      <c r="B3407" t="s">
        <v>13176</v>
      </c>
      <c r="C3407" t="s">
        <v>13177</v>
      </c>
    </row>
    <row r="3408" spans="1:3">
      <c r="A3408" t="s">
        <v>13178</v>
      </c>
      <c r="B3408" t="s">
        <v>13179</v>
      </c>
      <c r="C3408" t="s">
        <v>13180</v>
      </c>
    </row>
    <row r="3409" spans="1:3">
      <c r="A3409" t="s">
        <v>13181</v>
      </c>
      <c r="B3409" t="s">
        <v>13182</v>
      </c>
      <c r="C3409" t="s">
        <v>13183</v>
      </c>
    </row>
    <row r="3410" spans="1:3">
      <c r="A3410" t="s">
        <v>13184</v>
      </c>
      <c r="B3410" t="s">
        <v>13185</v>
      </c>
      <c r="C3410" t="s">
        <v>13186</v>
      </c>
    </row>
    <row r="3411" spans="1:3">
      <c r="A3411" t="s">
        <v>13187</v>
      </c>
      <c r="B3411" t="s">
        <v>13188</v>
      </c>
      <c r="C3411" t="s">
        <v>13189</v>
      </c>
    </row>
    <row r="3412" spans="1:3">
      <c r="A3412" t="s">
        <v>13190</v>
      </c>
      <c r="B3412" t="s">
        <v>13191</v>
      </c>
      <c r="C3412" t="s">
        <v>13192</v>
      </c>
    </row>
    <row r="3413" spans="1:3">
      <c r="A3413" t="s">
        <v>13193</v>
      </c>
      <c r="B3413" t="s">
        <v>13194</v>
      </c>
      <c r="C3413" t="s">
        <v>13195</v>
      </c>
    </row>
    <row r="3414" spans="1:3">
      <c r="A3414" t="s">
        <v>13196</v>
      </c>
      <c r="B3414" t="s">
        <v>13197</v>
      </c>
      <c r="C3414" t="s">
        <v>13198</v>
      </c>
    </row>
    <row r="3415" spans="1:3">
      <c r="A3415" t="s">
        <v>13199</v>
      </c>
      <c r="B3415" t="s">
        <v>13200</v>
      </c>
      <c r="C3415" t="s">
        <v>13201</v>
      </c>
    </row>
    <row r="3416" spans="1:3">
      <c r="A3416" t="s">
        <v>13202</v>
      </c>
      <c r="B3416" t="s">
        <v>13203</v>
      </c>
      <c r="C3416" t="s">
        <v>13204</v>
      </c>
    </row>
    <row r="3417" spans="1:3">
      <c r="A3417" t="s">
        <v>13205</v>
      </c>
      <c r="B3417" t="s">
        <v>13206</v>
      </c>
      <c r="C3417" t="s">
        <v>13207</v>
      </c>
    </row>
    <row r="3418" spans="1:3">
      <c r="A3418" t="s">
        <v>13208</v>
      </c>
      <c r="B3418" t="s">
        <v>13209</v>
      </c>
      <c r="C3418" t="s">
        <v>13210</v>
      </c>
    </row>
    <row r="3419" spans="1:3">
      <c r="A3419" t="s">
        <v>13211</v>
      </c>
      <c r="B3419" t="s">
        <v>13212</v>
      </c>
      <c r="C3419" t="s">
        <v>13213</v>
      </c>
    </row>
    <row r="3420" spans="1:3">
      <c r="A3420" t="s">
        <v>13214</v>
      </c>
      <c r="B3420" t="s">
        <v>13215</v>
      </c>
      <c r="C3420" t="s">
        <v>13216</v>
      </c>
    </row>
    <row r="3421" spans="1:3">
      <c r="A3421" t="s">
        <v>13217</v>
      </c>
      <c r="B3421" t="s">
        <v>13218</v>
      </c>
      <c r="C3421" t="s">
        <v>13219</v>
      </c>
    </row>
    <row r="3422" spans="1:3">
      <c r="A3422" t="s">
        <v>13220</v>
      </c>
      <c r="B3422" t="s">
        <v>13221</v>
      </c>
      <c r="C3422" t="s">
        <v>13222</v>
      </c>
    </row>
    <row r="3423" spans="1:3">
      <c r="A3423" t="s">
        <v>13223</v>
      </c>
      <c r="B3423" t="s">
        <v>13224</v>
      </c>
      <c r="C3423" t="s">
        <v>13225</v>
      </c>
    </row>
    <row r="3424" spans="1:3">
      <c r="A3424" t="s">
        <v>13226</v>
      </c>
      <c r="B3424" t="s">
        <v>13227</v>
      </c>
      <c r="C3424" t="s">
        <v>13228</v>
      </c>
    </row>
    <row r="3425" spans="1:3">
      <c r="A3425" t="s">
        <v>13229</v>
      </c>
      <c r="B3425" t="s">
        <v>13230</v>
      </c>
      <c r="C3425" t="s">
        <v>13231</v>
      </c>
    </row>
    <row r="3426" spans="1:3">
      <c r="A3426" t="s">
        <v>13232</v>
      </c>
      <c r="B3426" t="s">
        <v>13233</v>
      </c>
      <c r="C3426" t="s">
        <v>13234</v>
      </c>
    </row>
    <row r="3427" spans="1:3">
      <c r="A3427" t="s">
        <v>13235</v>
      </c>
      <c r="B3427" t="s">
        <v>13236</v>
      </c>
      <c r="C3427" t="s">
        <v>13237</v>
      </c>
    </row>
    <row r="3428" spans="1:3">
      <c r="A3428" t="s">
        <v>13238</v>
      </c>
      <c r="B3428" t="s">
        <v>13239</v>
      </c>
      <c r="C3428" t="s">
        <v>13240</v>
      </c>
    </row>
    <row r="3429" spans="1:3">
      <c r="A3429" t="s">
        <v>13241</v>
      </c>
      <c r="B3429" t="s">
        <v>13242</v>
      </c>
      <c r="C3429" t="s">
        <v>13243</v>
      </c>
    </row>
    <row r="3430" spans="1:3">
      <c r="A3430" t="s">
        <v>13244</v>
      </c>
      <c r="B3430" t="s">
        <v>13245</v>
      </c>
      <c r="C3430" t="s">
        <v>13246</v>
      </c>
    </row>
    <row r="3431" spans="1:3">
      <c r="A3431" t="s">
        <v>13247</v>
      </c>
      <c r="B3431" t="s">
        <v>13248</v>
      </c>
      <c r="C3431" t="s">
        <v>13249</v>
      </c>
    </row>
    <row r="3432" spans="1:3">
      <c r="A3432" t="s">
        <v>13250</v>
      </c>
      <c r="B3432" t="s">
        <v>13251</v>
      </c>
      <c r="C3432" t="s">
        <v>13252</v>
      </c>
    </row>
    <row r="3433" spans="1:3">
      <c r="A3433" t="s">
        <v>13253</v>
      </c>
      <c r="B3433" t="s">
        <v>13254</v>
      </c>
      <c r="C3433" t="s">
        <v>13255</v>
      </c>
    </row>
    <row r="3434" spans="1:3">
      <c r="A3434" t="s">
        <v>13256</v>
      </c>
      <c r="B3434" t="s">
        <v>13257</v>
      </c>
      <c r="C3434" t="s">
        <v>13258</v>
      </c>
    </row>
    <row r="3435" spans="1:3">
      <c r="A3435" t="s">
        <v>13259</v>
      </c>
      <c r="B3435" t="s">
        <v>13260</v>
      </c>
      <c r="C3435" t="s">
        <v>13261</v>
      </c>
    </row>
    <row r="3436" spans="1:3">
      <c r="A3436" t="s">
        <v>13262</v>
      </c>
      <c r="B3436" t="s">
        <v>13263</v>
      </c>
      <c r="C3436" t="s">
        <v>13264</v>
      </c>
    </row>
    <row r="3437" spans="1:3">
      <c r="A3437" t="s">
        <v>13265</v>
      </c>
      <c r="B3437" t="s">
        <v>13266</v>
      </c>
      <c r="C3437" t="s">
        <v>13267</v>
      </c>
    </row>
    <row r="3438" spans="1:3">
      <c r="A3438" t="s">
        <v>13268</v>
      </c>
      <c r="B3438" t="s">
        <v>13269</v>
      </c>
      <c r="C3438" t="s">
        <v>13270</v>
      </c>
    </row>
    <row r="3439" spans="1:3">
      <c r="A3439" t="s">
        <v>13271</v>
      </c>
      <c r="B3439" t="s">
        <v>13272</v>
      </c>
      <c r="C3439" t="s">
        <v>13273</v>
      </c>
    </row>
    <row r="3440" spans="1:3">
      <c r="A3440" t="s">
        <v>13274</v>
      </c>
      <c r="B3440" t="s">
        <v>13275</v>
      </c>
      <c r="C3440" t="s">
        <v>13276</v>
      </c>
    </row>
    <row r="3441" spans="1:3">
      <c r="A3441" t="s">
        <v>13277</v>
      </c>
      <c r="B3441" t="s">
        <v>338</v>
      </c>
      <c r="C3441" t="s">
        <v>13278</v>
      </c>
    </row>
    <row r="3442" spans="1:3">
      <c r="A3442" t="s">
        <v>13279</v>
      </c>
      <c r="B3442" t="s">
        <v>13280</v>
      </c>
      <c r="C3442" t="s">
        <v>13281</v>
      </c>
    </row>
    <row r="3443" spans="1:3">
      <c r="A3443" t="s">
        <v>13282</v>
      </c>
      <c r="B3443" t="s">
        <v>13283</v>
      </c>
      <c r="C3443" t="s">
        <v>13284</v>
      </c>
    </row>
    <row r="3444" spans="1:3">
      <c r="A3444" t="s">
        <v>13285</v>
      </c>
      <c r="B3444" t="s">
        <v>13286</v>
      </c>
      <c r="C3444" t="s">
        <v>13287</v>
      </c>
    </row>
    <row r="3445" spans="1:3">
      <c r="A3445" t="s">
        <v>13288</v>
      </c>
      <c r="B3445" t="s">
        <v>13289</v>
      </c>
      <c r="C3445" t="s">
        <v>13290</v>
      </c>
    </row>
    <row r="3446" spans="1:3">
      <c r="A3446" t="s">
        <v>13291</v>
      </c>
      <c r="B3446" t="s">
        <v>1189</v>
      </c>
      <c r="C3446" t="s">
        <v>13292</v>
      </c>
    </row>
    <row r="3447" spans="1:3">
      <c r="A3447" t="s">
        <v>13293</v>
      </c>
      <c r="B3447" t="s">
        <v>13294</v>
      </c>
      <c r="C3447" t="s">
        <v>13295</v>
      </c>
    </row>
    <row r="3448" spans="1:3">
      <c r="A3448" t="s">
        <v>13293</v>
      </c>
      <c r="B3448" t="s">
        <v>13294</v>
      </c>
      <c r="C3448" t="s">
        <v>13295</v>
      </c>
    </row>
    <row r="3449" spans="1:3">
      <c r="A3449" t="s">
        <v>13296</v>
      </c>
      <c r="B3449" t="s">
        <v>13297</v>
      </c>
      <c r="C3449" t="s">
        <v>13298</v>
      </c>
    </row>
    <row r="3450" spans="1:3">
      <c r="A3450" t="s">
        <v>13296</v>
      </c>
      <c r="B3450" t="s">
        <v>13299</v>
      </c>
      <c r="C3450" t="s">
        <v>13300</v>
      </c>
    </row>
    <row r="3451" spans="1:3">
      <c r="A3451" t="s">
        <v>13301</v>
      </c>
      <c r="B3451" t="s">
        <v>13302</v>
      </c>
      <c r="C3451" t="s">
        <v>13303</v>
      </c>
    </row>
    <row r="3452" spans="1:3">
      <c r="A3452" t="s">
        <v>13301</v>
      </c>
      <c r="B3452" t="s">
        <v>13304</v>
      </c>
      <c r="C3452" t="s">
        <v>13305</v>
      </c>
    </row>
    <row r="3453" spans="1:3">
      <c r="A3453" t="s">
        <v>13306</v>
      </c>
      <c r="B3453" t="s">
        <v>13307</v>
      </c>
      <c r="C3453" t="s">
        <v>13308</v>
      </c>
    </row>
    <row r="3454" spans="1:3">
      <c r="A3454" t="s">
        <v>13306</v>
      </c>
      <c r="B3454" t="s">
        <v>13309</v>
      </c>
      <c r="C3454" t="s">
        <v>13310</v>
      </c>
    </row>
    <row r="3455" spans="1:3">
      <c r="A3455" t="s">
        <v>13311</v>
      </c>
      <c r="B3455" t="s">
        <v>13312</v>
      </c>
      <c r="C3455" t="s">
        <v>13313</v>
      </c>
    </row>
    <row r="3456" spans="1:3">
      <c r="A3456" t="s">
        <v>13311</v>
      </c>
      <c r="B3456" t="s">
        <v>13314</v>
      </c>
      <c r="C3456" t="s">
        <v>13315</v>
      </c>
    </row>
    <row r="3457" spans="1:3">
      <c r="A3457" t="s">
        <v>13316</v>
      </c>
      <c r="B3457" t="s">
        <v>13317</v>
      </c>
      <c r="C3457" t="s">
        <v>13318</v>
      </c>
    </row>
    <row r="3458" spans="1:3">
      <c r="A3458" t="s">
        <v>13316</v>
      </c>
      <c r="B3458" t="s">
        <v>13319</v>
      </c>
      <c r="C3458" t="s">
        <v>13320</v>
      </c>
    </row>
    <row r="3459" spans="1:3">
      <c r="A3459" t="s">
        <v>13321</v>
      </c>
      <c r="B3459" t="s">
        <v>13322</v>
      </c>
      <c r="C3459" t="s">
        <v>13323</v>
      </c>
    </row>
    <row r="3460" spans="1:3">
      <c r="A3460" t="s">
        <v>13321</v>
      </c>
      <c r="B3460" t="s">
        <v>13324</v>
      </c>
      <c r="C3460" t="s">
        <v>13325</v>
      </c>
    </row>
    <row r="3461" spans="1:3">
      <c r="A3461" t="s">
        <v>13326</v>
      </c>
      <c r="B3461" t="s">
        <v>13327</v>
      </c>
      <c r="C3461" t="s">
        <v>13328</v>
      </c>
    </row>
    <row r="3462" spans="1:3">
      <c r="A3462" t="s">
        <v>13326</v>
      </c>
      <c r="B3462" t="s">
        <v>13329</v>
      </c>
      <c r="C3462" t="s">
        <v>13330</v>
      </c>
    </row>
    <row r="3463" spans="1:3">
      <c r="A3463" t="s">
        <v>13331</v>
      </c>
      <c r="B3463" t="s">
        <v>13332</v>
      </c>
      <c r="C3463" t="s">
        <v>13333</v>
      </c>
    </row>
    <row r="3464" spans="1:3">
      <c r="A3464" t="s">
        <v>13331</v>
      </c>
      <c r="B3464" t="s">
        <v>13332</v>
      </c>
      <c r="C3464" t="s">
        <v>13333</v>
      </c>
    </row>
    <row r="3465" spans="1:3">
      <c r="A3465" t="s">
        <v>13334</v>
      </c>
      <c r="B3465" t="s">
        <v>13335</v>
      </c>
      <c r="C3465" t="s">
        <v>13336</v>
      </c>
    </row>
    <row r="3466" spans="1:3">
      <c r="A3466" t="s">
        <v>13334</v>
      </c>
      <c r="B3466" t="s">
        <v>13337</v>
      </c>
      <c r="C3466" t="s">
        <v>13338</v>
      </c>
    </row>
    <row r="3467" spans="1:3">
      <c r="A3467" t="s">
        <v>13339</v>
      </c>
      <c r="B3467" t="s">
        <v>13340</v>
      </c>
      <c r="C3467" t="s">
        <v>13341</v>
      </c>
    </row>
    <row r="3468" spans="1:3">
      <c r="A3468" t="s">
        <v>13339</v>
      </c>
      <c r="B3468" t="s">
        <v>13342</v>
      </c>
      <c r="C3468" t="s">
        <v>13343</v>
      </c>
    </row>
    <row r="3469" spans="1:3">
      <c r="A3469" t="s">
        <v>13344</v>
      </c>
      <c r="B3469" t="s">
        <v>13345</v>
      </c>
      <c r="C3469" t="s">
        <v>13346</v>
      </c>
    </row>
    <row r="3470" spans="1:3">
      <c r="A3470" t="s">
        <v>13344</v>
      </c>
      <c r="B3470" t="s">
        <v>13347</v>
      </c>
      <c r="C3470" t="s">
        <v>13348</v>
      </c>
    </row>
    <row r="3471" spans="1:3">
      <c r="A3471" t="s">
        <v>13349</v>
      </c>
      <c r="B3471" t="s">
        <v>13350</v>
      </c>
      <c r="C3471" t="s">
        <v>13351</v>
      </c>
    </row>
    <row r="3472" spans="1:3">
      <c r="A3472" t="s">
        <v>13349</v>
      </c>
      <c r="B3472" t="s">
        <v>13352</v>
      </c>
      <c r="C3472" t="s">
        <v>13353</v>
      </c>
    </row>
    <row r="3473" spans="1:3">
      <c r="A3473" t="s">
        <v>13354</v>
      </c>
      <c r="B3473" t="s">
        <v>13355</v>
      </c>
      <c r="C3473" t="s">
        <v>13356</v>
      </c>
    </row>
    <row r="3474" spans="1:3">
      <c r="A3474" t="s">
        <v>13354</v>
      </c>
      <c r="B3474" t="s">
        <v>13355</v>
      </c>
      <c r="C3474" t="s">
        <v>13356</v>
      </c>
    </row>
    <row r="3475" spans="1:3">
      <c r="A3475" t="s">
        <v>13357</v>
      </c>
      <c r="B3475" t="s">
        <v>13358</v>
      </c>
      <c r="C3475" t="s">
        <v>13359</v>
      </c>
    </row>
    <row r="3476" spans="1:3">
      <c r="A3476" t="s">
        <v>13357</v>
      </c>
      <c r="B3476" t="s">
        <v>13360</v>
      </c>
      <c r="C3476" t="s">
        <v>13361</v>
      </c>
    </row>
    <row r="3477" spans="1:3">
      <c r="A3477" t="s">
        <v>13362</v>
      </c>
      <c r="B3477" t="s">
        <v>13363</v>
      </c>
      <c r="C3477" t="s">
        <v>13364</v>
      </c>
    </row>
    <row r="3478" spans="1:3">
      <c r="A3478" t="s">
        <v>13362</v>
      </c>
      <c r="B3478" t="s">
        <v>13363</v>
      </c>
      <c r="C3478" t="s">
        <v>13364</v>
      </c>
    </row>
    <row r="3479" spans="1:3">
      <c r="A3479" t="s">
        <v>13365</v>
      </c>
      <c r="B3479" t="s">
        <v>13366</v>
      </c>
      <c r="C3479" t="s">
        <v>13367</v>
      </c>
    </row>
    <row r="3480" spans="1:3">
      <c r="A3480" t="s">
        <v>13365</v>
      </c>
      <c r="B3480" t="s">
        <v>13368</v>
      </c>
      <c r="C3480" t="s">
        <v>13369</v>
      </c>
    </row>
    <row r="3481" spans="1:3">
      <c r="A3481" t="s">
        <v>13370</v>
      </c>
      <c r="B3481" t="s">
        <v>13371</v>
      </c>
      <c r="C3481" t="s">
        <v>13372</v>
      </c>
    </row>
    <row r="3482" spans="1:3">
      <c r="A3482" t="s">
        <v>13370</v>
      </c>
      <c r="B3482" t="s">
        <v>13373</v>
      </c>
      <c r="C3482" t="s">
        <v>13374</v>
      </c>
    </row>
    <row r="3483" spans="1:3">
      <c r="A3483" t="s">
        <v>13375</v>
      </c>
      <c r="B3483" t="s">
        <v>13376</v>
      </c>
      <c r="C3483" t="s">
        <v>13377</v>
      </c>
    </row>
    <row r="3484" spans="1:3">
      <c r="A3484" t="s">
        <v>13375</v>
      </c>
      <c r="B3484" t="s">
        <v>13376</v>
      </c>
      <c r="C3484" t="s">
        <v>13377</v>
      </c>
    </row>
    <row r="3485" spans="1:3">
      <c r="A3485" t="s">
        <v>13378</v>
      </c>
      <c r="B3485" t="s">
        <v>13379</v>
      </c>
      <c r="C3485" t="s">
        <v>13380</v>
      </c>
    </row>
    <row r="3486" spans="1:3">
      <c r="A3486" t="s">
        <v>13378</v>
      </c>
      <c r="B3486" t="s">
        <v>13379</v>
      </c>
      <c r="C3486" t="s">
        <v>13380</v>
      </c>
    </row>
    <row r="3487" spans="1:3">
      <c r="A3487" t="s">
        <v>13381</v>
      </c>
      <c r="B3487" t="s">
        <v>13382</v>
      </c>
      <c r="C3487" t="s">
        <v>13383</v>
      </c>
    </row>
    <row r="3488" spans="1:3">
      <c r="A3488" t="s">
        <v>13381</v>
      </c>
      <c r="B3488" t="s">
        <v>13384</v>
      </c>
      <c r="C3488" t="s">
        <v>13385</v>
      </c>
    </row>
    <row r="3489" spans="1:3">
      <c r="A3489" t="s">
        <v>13386</v>
      </c>
      <c r="B3489" t="s">
        <v>13387</v>
      </c>
      <c r="C3489" t="s">
        <v>13388</v>
      </c>
    </row>
    <row r="3490" spans="1:3">
      <c r="A3490" t="s">
        <v>13386</v>
      </c>
      <c r="B3490" t="s">
        <v>13389</v>
      </c>
      <c r="C3490" t="s">
        <v>13390</v>
      </c>
    </row>
    <row r="3491" spans="1:3">
      <c r="A3491" t="s">
        <v>13391</v>
      </c>
      <c r="B3491" t="s">
        <v>13392</v>
      </c>
      <c r="C3491" t="s">
        <v>13393</v>
      </c>
    </row>
    <row r="3492" spans="1:3">
      <c r="A3492" t="s">
        <v>13391</v>
      </c>
      <c r="B3492" t="s">
        <v>13394</v>
      </c>
      <c r="C3492" t="s">
        <v>13395</v>
      </c>
    </row>
    <row r="3493" spans="1:3">
      <c r="A3493" t="s">
        <v>13396</v>
      </c>
      <c r="B3493" t="s">
        <v>13397</v>
      </c>
      <c r="C3493" t="s">
        <v>13398</v>
      </c>
    </row>
    <row r="3494" spans="1:3">
      <c r="A3494" t="s">
        <v>13396</v>
      </c>
      <c r="B3494" t="s">
        <v>13399</v>
      </c>
      <c r="C3494" t="s">
        <v>13400</v>
      </c>
    </row>
    <row r="3495" spans="1:3">
      <c r="A3495" t="s">
        <v>13401</v>
      </c>
      <c r="B3495" t="s">
        <v>13402</v>
      </c>
      <c r="C3495" t="s">
        <v>13403</v>
      </c>
    </row>
    <row r="3496" spans="1:3">
      <c r="A3496" t="s">
        <v>13401</v>
      </c>
      <c r="B3496" t="s">
        <v>13404</v>
      </c>
      <c r="C3496" t="s">
        <v>13405</v>
      </c>
    </row>
    <row r="3497" spans="1:3">
      <c r="A3497" t="s">
        <v>13406</v>
      </c>
      <c r="B3497" t="s">
        <v>13407</v>
      </c>
      <c r="C3497" t="s">
        <v>13408</v>
      </c>
    </row>
    <row r="3498" spans="1:3">
      <c r="A3498" t="s">
        <v>13406</v>
      </c>
      <c r="B3498" t="s">
        <v>13409</v>
      </c>
      <c r="C3498" t="s">
        <v>13410</v>
      </c>
    </row>
    <row r="3499" spans="1:3">
      <c r="A3499" t="s">
        <v>13411</v>
      </c>
      <c r="B3499" t="s">
        <v>13412</v>
      </c>
      <c r="C3499" t="s">
        <v>13413</v>
      </c>
    </row>
    <row r="3500" spans="1:3">
      <c r="A3500" t="s">
        <v>13414</v>
      </c>
      <c r="B3500" t="s">
        <v>13415</v>
      </c>
      <c r="C3500" t="s">
        <v>13416</v>
      </c>
    </row>
    <row r="3501" spans="1:3">
      <c r="A3501" t="s">
        <v>13417</v>
      </c>
      <c r="B3501" t="s">
        <v>13418</v>
      </c>
      <c r="C3501" t="s">
        <v>13419</v>
      </c>
    </row>
    <row r="3502" spans="1:3">
      <c r="A3502" t="s">
        <v>13420</v>
      </c>
      <c r="B3502" t="s">
        <v>13421</v>
      </c>
      <c r="C3502" t="s">
        <v>13422</v>
      </c>
    </row>
    <row r="3503" spans="1:3">
      <c r="A3503" t="s">
        <v>13423</v>
      </c>
      <c r="B3503" t="s">
        <v>13424</v>
      </c>
      <c r="C3503" t="s">
        <v>13425</v>
      </c>
    </row>
    <row r="3504" spans="1:3">
      <c r="A3504" t="s">
        <v>13426</v>
      </c>
      <c r="B3504" t="s">
        <v>13427</v>
      </c>
      <c r="C3504" t="s">
        <v>13428</v>
      </c>
    </row>
    <row r="3505" spans="1:3">
      <c r="A3505" t="s">
        <v>13429</v>
      </c>
      <c r="B3505" t="s">
        <v>13430</v>
      </c>
      <c r="C3505" t="s">
        <v>13431</v>
      </c>
    </row>
    <row r="3506" spans="1:3">
      <c r="A3506" t="s">
        <v>13432</v>
      </c>
      <c r="B3506" t="s">
        <v>13433</v>
      </c>
      <c r="C3506" t="s">
        <v>13434</v>
      </c>
    </row>
    <row r="3507" spans="1:3">
      <c r="A3507" t="s">
        <v>13435</v>
      </c>
      <c r="B3507" t="s">
        <v>13436</v>
      </c>
      <c r="C3507" t="s">
        <v>13437</v>
      </c>
    </row>
    <row r="3508" spans="1:3">
      <c r="A3508" t="s">
        <v>13438</v>
      </c>
      <c r="B3508" t="s">
        <v>13439</v>
      </c>
      <c r="C3508" t="s">
        <v>13440</v>
      </c>
    </row>
    <row r="3509" spans="1:3">
      <c r="A3509" t="s">
        <v>13441</v>
      </c>
      <c r="B3509" t="s">
        <v>13442</v>
      </c>
      <c r="C3509" t="s">
        <v>13443</v>
      </c>
    </row>
    <row r="3510" spans="1:3">
      <c r="A3510" t="s">
        <v>13444</v>
      </c>
      <c r="B3510" t="s">
        <v>13445</v>
      </c>
      <c r="C3510" t="s">
        <v>13446</v>
      </c>
    </row>
    <row r="3511" spans="1:3">
      <c r="A3511" t="s">
        <v>13447</v>
      </c>
      <c r="B3511" t="s">
        <v>13448</v>
      </c>
      <c r="C3511" t="s">
        <v>13449</v>
      </c>
    </row>
    <row r="3512" spans="1:3">
      <c r="A3512" t="s">
        <v>13450</v>
      </c>
      <c r="B3512" t="s">
        <v>13451</v>
      </c>
      <c r="C3512" t="s">
        <v>13452</v>
      </c>
    </row>
    <row r="3513" spans="1:3">
      <c r="A3513" t="s">
        <v>13453</v>
      </c>
      <c r="B3513" t="s">
        <v>13454</v>
      </c>
      <c r="C3513" t="s">
        <v>13455</v>
      </c>
    </row>
    <row r="3514" spans="1:3">
      <c r="A3514" t="s">
        <v>13456</v>
      </c>
      <c r="B3514" t="s">
        <v>13457</v>
      </c>
      <c r="C3514" t="s">
        <v>13458</v>
      </c>
    </row>
    <row r="3515" spans="1:3">
      <c r="A3515" t="s">
        <v>13459</v>
      </c>
      <c r="B3515" t="s">
        <v>13460</v>
      </c>
      <c r="C3515" t="s">
        <v>13461</v>
      </c>
    </row>
    <row r="3516" spans="1:3">
      <c r="A3516" t="s">
        <v>13462</v>
      </c>
      <c r="B3516" t="s">
        <v>13463</v>
      </c>
      <c r="C3516" t="s">
        <v>13464</v>
      </c>
    </row>
    <row r="3517" spans="1:3">
      <c r="A3517" t="s">
        <v>13465</v>
      </c>
      <c r="B3517" t="s">
        <v>13466</v>
      </c>
      <c r="C3517" t="s">
        <v>13467</v>
      </c>
    </row>
    <row r="3518" spans="1:3">
      <c r="A3518" t="s">
        <v>13468</v>
      </c>
      <c r="B3518" t="s">
        <v>13469</v>
      </c>
      <c r="C3518" t="s">
        <v>13470</v>
      </c>
    </row>
    <row r="3519" spans="1:3">
      <c r="A3519" t="s">
        <v>13471</v>
      </c>
      <c r="B3519" t="s">
        <v>13472</v>
      </c>
      <c r="C3519" t="s">
        <v>13473</v>
      </c>
    </row>
    <row r="3520" spans="1:3">
      <c r="A3520" t="s">
        <v>13474</v>
      </c>
      <c r="B3520" t="s">
        <v>13475</v>
      </c>
      <c r="C3520" t="s">
        <v>13476</v>
      </c>
    </row>
    <row r="3521" spans="1:3">
      <c r="A3521" t="s">
        <v>13477</v>
      </c>
      <c r="B3521" t="s">
        <v>13478</v>
      </c>
      <c r="C3521" t="s">
        <v>13479</v>
      </c>
    </row>
    <row r="3522" spans="1:3">
      <c r="A3522" t="s">
        <v>13480</v>
      </c>
      <c r="B3522" t="s">
        <v>13481</v>
      </c>
      <c r="C3522" t="s">
        <v>13482</v>
      </c>
    </row>
    <row r="3523" spans="1:3">
      <c r="A3523" t="s">
        <v>13483</v>
      </c>
      <c r="B3523" t="s">
        <v>13484</v>
      </c>
      <c r="C3523" t="s">
        <v>13485</v>
      </c>
    </row>
    <row r="3524" spans="1:3">
      <c r="A3524" t="s">
        <v>13486</v>
      </c>
      <c r="B3524" t="s">
        <v>13487</v>
      </c>
      <c r="C3524" t="s">
        <v>13488</v>
      </c>
    </row>
    <row r="3525" spans="1:3">
      <c r="A3525" t="s">
        <v>13489</v>
      </c>
      <c r="B3525" t="s">
        <v>13490</v>
      </c>
      <c r="C3525" t="s">
        <v>13491</v>
      </c>
    </row>
    <row r="3526" spans="1:3">
      <c r="A3526" t="s">
        <v>13492</v>
      </c>
      <c r="B3526" t="s">
        <v>13493</v>
      </c>
      <c r="C3526" t="s">
        <v>13494</v>
      </c>
    </row>
    <row r="3527" spans="1:3">
      <c r="A3527" t="s">
        <v>13495</v>
      </c>
      <c r="B3527" t="s">
        <v>13496</v>
      </c>
      <c r="C3527" t="s">
        <v>13497</v>
      </c>
    </row>
    <row r="3528" spans="1:3">
      <c r="A3528" t="s">
        <v>13498</v>
      </c>
      <c r="B3528" t="s">
        <v>13499</v>
      </c>
      <c r="C3528" t="s">
        <v>13500</v>
      </c>
    </row>
    <row r="3529" spans="1:3">
      <c r="A3529" t="s">
        <v>13501</v>
      </c>
      <c r="B3529" t="s">
        <v>13502</v>
      </c>
      <c r="C3529" t="s">
        <v>13503</v>
      </c>
    </row>
    <row r="3530" spans="1:3">
      <c r="A3530" t="s">
        <v>13504</v>
      </c>
      <c r="B3530" t="s">
        <v>13505</v>
      </c>
      <c r="C3530" t="s">
        <v>13506</v>
      </c>
    </row>
    <row r="3531" spans="1:3">
      <c r="A3531" t="s">
        <v>13507</v>
      </c>
      <c r="B3531" t="s">
        <v>13508</v>
      </c>
      <c r="C3531" t="s">
        <v>13509</v>
      </c>
    </row>
    <row r="3532" spans="1:3">
      <c r="A3532" t="s">
        <v>13510</v>
      </c>
      <c r="B3532" t="s">
        <v>13511</v>
      </c>
      <c r="C3532" t="s">
        <v>13512</v>
      </c>
    </row>
    <row r="3533" spans="1:3">
      <c r="A3533" t="s">
        <v>13513</v>
      </c>
      <c r="B3533" t="s">
        <v>13514</v>
      </c>
      <c r="C3533" t="s">
        <v>13515</v>
      </c>
    </row>
    <row r="3534" spans="1:3">
      <c r="A3534" t="s">
        <v>13516</v>
      </c>
      <c r="B3534" t="s">
        <v>13517</v>
      </c>
      <c r="C3534" t="s">
        <v>13518</v>
      </c>
    </row>
    <row r="3535" spans="1:3">
      <c r="A3535" t="s">
        <v>13519</v>
      </c>
      <c r="B3535" t="s">
        <v>13520</v>
      </c>
      <c r="C3535" t="s">
        <v>13521</v>
      </c>
    </row>
    <row r="3536" spans="1:3">
      <c r="A3536" t="s">
        <v>13522</v>
      </c>
      <c r="B3536" t="s">
        <v>13523</v>
      </c>
      <c r="C3536" t="s">
        <v>13524</v>
      </c>
    </row>
    <row r="3537" spans="1:3">
      <c r="A3537" t="s">
        <v>13525</v>
      </c>
      <c r="B3537" t="s">
        <v>13526</v>
      </c>
      <c r="C3537" t="s">
        <v>13527</v>
      </c>
    </row>
    <row r="3538" spans="1:3">
      <c r="A3538" t="s">
        <v>13528</v>
      </c>
      <c r="B3538" t="s">
        <v>13529</v>
      </c>
      <c r="C3538" t="s">
        <v>13530</v>
      </c>
    </row>
    <row r="3539" spans="1:3">
      <c r="A3539" t="s">
        <v>13531</v>
      </c>
      <c r="B3539" t="s">
        <v>13532</v>
      </c>
      <c r="C3539" t="s">
        <v>13533</v>
      </c>
    </row>
    <row r="3540" spans="1:3">
      <c r="A3540" t="s">
        <v>13534</v>
      </c>
      <c r="B3540" t="s">
        <v>13535</v>
      </c>
      <c r="C3540" t="s">
        <v>13536</v>
      </c>
    </row>
    <row r="3541" spans="1:3">
      <c r="A3541" t="s">
        <v>13537</v>
      </c>
      <c r="B3541" t="s">
        <v>13538</v>
      </c>
      <c r="C3541" t="s">
        <v>13539</v>
      </c>
    </row>
    <row r="3542" spans="1:3">
      <c r="A3542" t="s">
        <v>13540</v>
      </c>
      <c r="B3542" t="s">
        <v>13541</v>
      </c>
      <c r="C3542" t="s">
        <v>13542</v>
      </c>
    </row>
    <row r="3543" spans="1:3">
      <c r="A3543" t="s">
        <v>13543</v>
      </c>
      <c r="B3543" t="s">
        <v>13544</v>
      </c>
      <c r="C3543" t="s">
        <v>13545</v>
      </c>
    </row>
    <row r="3544" spans="1:3">
      <c r="A3544" t="s">
        <v>13546</v>
      </c>
      <c r="B3544" t="s">
        <v>13547</v>
      </c>
      <c r="C3544" t="s">
        <v>13548</v>
      </c>
    </row>
    <row r="3545" spans="1:3">
      <c r="A3545" t="s">
        <v>13549</v>
      </c>
      <c r="B3545" t="s">
        <v>13550</v>
      </c>
      <c r="C3545" t="s">
        <v>13551</v>
      </c>
    </row>
    <row r="3546" spans="1:3">
      <c r="A3546" t="s">
        <v>13552</v>
      </c>
      <c r="B3546" t="s">
        <v>13553</v>
      </c>
      <c r="C3546" t="s">
        <v>13554</v>
      </c>
    </row>
    <row r="3547" spans="1:3">
      <c r="A3547" t="s">
        <v>13555</v>
      </c>
      <c r="B3547" t="s">
        <v>13556</v>
      </c>
      <c r="C3547" t="s">
        <v>13557</v>
      </c>
    </row>
    <row r="3548" spans="1:3">
      <c r="A3548" t="s">
        <v>13558</v>
      </c>
      <c r="B3548" t="s">
        <v>13559</v>
      </c>
      <c r="C3548" t="s">
        <v>13560</v>
      </c>
    </row>
    <row r="3549" spans="1:3">
      <c r="A3549" t="s">
        <v>13561</v>
      </c>
      <c r="B3549" t="s">
        <v>13562</v>
      </c>
      <c r="C3549" t="s">
        <v>13563</v>
      </c>
    </row>
    <row r="3550" spans="1:3">
      <c r="A3550" t="s">
        <v>13564</v>
      </c>
      <c r="B3550" t="s">
        <v>13565</v>
      </c>
      <c r="C3550" t="s">
        <v>13566</v>
      </c>
    </row>
    <row r="3551" spans="1:3">
      <c r="A3551" t="s">
        <v>13567</v>
      </c>
      <c r="B3551" t="s">
        <v>13568</v>
      </c>
      <c r="C3551" t="s">
        <v>13569</v>
      </c>
    </row>
    <row r="3552" spans="1:3">
      <c r="A3552" t="s">
        <v>13570</v>
      </c>
      <c r="B3552" t="s">
        <v>13571</v>
      </c>
      <c r="C3552" t="s">
        <v>13572</v>
      </c>
    </row>
    <row r="3553" spans="1:3">
      <c r="A3553" t="s">
        <v>13573</v>
      </c>
      <c r="B3553" t="s">
        <v>13574</v>
      </c>
      <c r="C3553" t="s">
        <v>13575</v>
      </c>
    </row>
    <row r="3554" spans="1:3">
      <c r="A3554" t="s">
        <v>13576</v>
      </c>
      <c r="B3554" t="s">
        <v>13577</v>
      </c>
      <c r="C3554" t="s">
        <v>13578</v>
      </c>
    </row>
    <row r="3555" spans="1:3">
      <c r="A3555" t="s">
        <v>13579</v>
      </c>
      <c r="B3555" t="s">
        <v>13580</v>
      </c>
      <c r="C3555" t="s">
        <v>13581</v>
      </c>
    </row>
    <row r="3556" spans="1:3">
      <c r="A3556" t="s">
        <v>13582</v>
      </c>
      <c r="B3556" t="s">
        <v>13583</v>
      </c>
      <c r="C3556" t="s">
        <v>13584</v>
      </c>
    </row>
    <row r="3557" spans="1:3">
      <c r="A3557" t="s">
        <v>13585</v>
      </c>
      <c r="B3557" t="s">
        <v>13586</v>
      </c>
      <c r="C3557" t="s">
        <v>13587</v>
      </c>
    </row>
    <row r="3558" spans="1:3">
      <c r="A3558" t="s">
        <v>13588</v>
      </c>
      <c r="B3558" t="s">
        <v>13589</v>
      </c>
      <c r="C3558" t="s">
        <v>13590</v>
      </c>
    </row>
    <row r="3559" spans="1:3">
      <c r="A3559" t="s">
        <v>13591</v>
      </c>
      <c r="B3559" t="s">
        <v>13592</v>
      </c>
      <c r="C3559" t="s">
        <v>13593</v>
      </c>
    </row>
    <row r="3560" spans="1:3">
      <c r="A3560" t="s">
        <v>13594</v>
      </c>
      <c r="B3560" t="s">
        <v>13595</v>
      </c>
      <c r="C3560" t="s">
        <v>13596</v>
      </c>
    </row>
    <row r="3561" spans="1:3">
      <c r="A3561" t="s">
        <v>13597</v>
      </c>
      <c r="B3561" t="s">
        <v>13598</v>
      </c>
      <c r="C3561" t="s">
        <v>13599</v>
      </c>
    </row>
    <row r="3562" spans="1:3">
      <c r="A3562" t="s">
        <v>13600</v>
      </c>
      <c r="B3562" t="s">
        <v>13601</v>
      </c>
      <c r="C3562" t="s">
        <v>13602</v>
      </c>
    </row>
    <row r="3563" spans="1:3">
      <c r="A3563" t="s">
        <v>13603</v>
      </c>
      <c r="B3563" t="s">
        <v>13604</v>
      </c>
      <c r="C3563" t="s">
        <v>13605</v>
      </c>
    </row>
    <row r="3564" spans="1:3">
      <c r="A3564" t="s">
        <v>13606</v>
      </c>
      <c r="B3564" t="s">
        <v>13607</v>
      </c>
      <c r="C3564" t="s">
        <v>13608</v>
      </c>
    </row>
    <row r="3565" spans="1:3">
      <c r="A3565" t="s">
        <v>13609</v>
      </c>
      <c r="B3565" t="s">
        <v>13610</v>
      </c>
      <c r="C3565" t="s">
        <v>13611</v>
      </c>
    </row>
    <row r="3566" spans="1:3">
      <c r="A3566" t="s">
        <v>13612</v>
      </c>
      <c r="B3566" t="s">
        <v>13613</v>
      </c>
      <c r="C3566" t="s">
        <v>13614</v>
      </c>
    </row>
    <row r="3567" spans="1:3">
      <c r="A3567" t="s">
        <v>13615</v>
      </c>
      <c r="B3567" t="s">
        <v>13616</v>
      </c>
      <c r="C3567" t="s">
        <v>13617</v>
      </c>
    </row>
    <row r="3568" spans="1:3">
      <c r="A3568" t="s">
        <v>13618</v>
      </c>
      <c r="B3568" t="s">
        <v>13619</v>
      </c>
      <c r="C3568" t="s">
        <v>13620</v>
      </c>
    </row>
    <row r="3569" spans="1:3">
      <c r="A3569" t="s">
        <v>13621</v>
      </c>
      <c r="B3569" t="s">
        <v>13622</v>
      </c>
      <c r="C3569" t="s">
        <v>13623</v>
      </c>
    </row>
    <row r="3570" spans="1:3">
      <c r="A3570" t="s">
        <v>13624</v>
      </c>
      <c r="B3570" t="s">
        <v>13625</v>
      </c>
      <c r="C3570" t="s">
        <v>13626</v>
      </c>
    </row>
    <row r="3571" spans="1:3">
      <c r="A3571" t="s">
        <v>13627</v>
      </c>
      <c r="B3571" t="s">
        <v>13628</v>
      </c>
      <c r="C3571" t="s">
        <v>13629</v>
      </c>
    </row>
    <row r="3572" spans="1:3">
      <c r="A3572" t="s">
        <v>13630</v>
      </c>
      <c r="B3572" t="s">
        <v>13631</v>
      </c>
      <c r="C3572" t="s">
        <v>13632</v>
      </c>
    </row>
    <row r="3573" spans="1:3">
      <c r="A3573" t="s">
        <v>13633</v>
      </c>
      <c r="B3573" t="s">
        <v>13634</v>
      </c>
      <c r="C3573" t="s">
        <v>13635</v>
      </c>
    </row>
    <row r="3574" spans="1:3">
      <c r="A3574" t="s">
        <v>13636</v>
      </c>
      <c r="B3574" t="s">
        <v>13637</v>
      </c>
      <c r="C3574" t="s">
        <v>13638</v>
      </c>
    </row>
    <row r="3575" spans="1:3">
      <c r="A3575" t="s">
        <v>13639</v>
      </c>
      <c r="B3575" t="s">
        <v>13640</v>
      </c>
      <c r="C3575" t="s">
        <v>13641</v>
      </c>
    </row>
    <row r="3576" spans="1:3">
      <c r="A3576" t="s">
        <v>13642</v>
      </c>
      <c r="B3576" t="s">
        <v>13643</v>
      </c>
      <c r="C3576" t="s">
        <v>13644</v>
      </c>
    </row>
    <row r="3577" spans="1:3">
      <c r="A3577" t="s">
        <v>13645</v>
      </c>
      <c r="B3577" t="s">
        <v>13646</v>
      </c>
      <c r="C3577" t="s">
        <v>13647</v>
      </c>
    </row>
    <row r="3578" spans="1:3">
      <c r="A3578" t="s">
        <v>13648</v>
      </c>
      <c r="B3578" t="s">
        <v>13649</v>
      </c>
      <c r="C3578" t="s">
        <v>13650</v>
      </c>
    </row>
    <row r="3579" spans="1:3">
      <c r="A3579" t="s">
        <v>13651</v>
      </c>
      <c r="B3579" t="s">
        <v>13652</v>
      </c>
      <c r="C3579" t="s">
        <v>13653</v>
      </c>
    </row>
    <row r="3580" spans="1:3">
      <c r="A3580" t="s">
        <v>13654</v>
      </c>
      <c r="B3580" t="s">
        <v>13655</v>
      </c>
      <c r="C3580" t="s">
        <v>13656</v>
      </c>
    </row>
    <row r="3581" spans="1:3">
      <c r="A3581" t="s">
        <v>13657</v>
      </c>
      <c r="B3581" t="s">
        <v>13658</v>
      </c>
      <c r="C3581" t="s">
        <v>13659</v>
      </c>
    </row>
    <row r="3582" spans="1:3">
      <c r="A3582" t="s">
        <v>13660</v>
      </c>
      <c r="B3582" t="s">
        <v>13661</v>
      </c>
      <c r="C3582" t="s">
        <v>13662</v>
      </c>
    </row>
    <row r="3583" spans="1:3">
      <c r="A3583" t="s">
        <v>13663</v>
      </c>
      <c r="B3583" t="s">
        <v>13664</v>
      </c>
      <c r="C3583" t="s">
        <v>13665</v>
      </c>
    </row>
    <row r="3584" spans="1:3">
      <c r="A3584" t="s">
        <v>13666</v>
      </c>
      <c r="B3584" t="s">
        <v>13667</v>
      </c>
      <c r="C3584" t="s">
        <v>13668</v>
      </c>
    </row>
    <row r="3585" spans="1:3">
      <c r="A3585" t="s">
        <v>13669</v>
      </c>
      <c r="B3585" t="s">
        <v>13670</v>
      </c>
      <c r="C3585" t="s">
        <v>13671</v>
      </c>
    </row>
    <row r="3586" spans="1:3">
      <c r="A3586" t="s">
        <v>13672</v>
      </c>
      <c r="B3586" t="s">
        <v>13673</v>
      </c>
      <c r="C3586" t="s">
        <v>13674</v>
      </c>
    </row>
    <row r="3587" spans="1:3">
      <c r="A3587" t="s">
        <v>13675</v>
      </c>
      <c r="B3587" t="s">
        <v>13676</v>
      </c>
      <c r="C3587" t="s">
        <v>13677</v>
      </c>
    </row>
    <row r="3588" spans="1:3">
      <c r="A3588" t="s">
        <v>13678</v>
      </c>
      <c r="B3588" t="s">
        <v>13679</v>
      </c>
      <c r="C3588" t="s">
        <v>13680</v>
      </c>
    </row>
    <row r="3589" spans="1:3">
      <c r="A3589" t="s">
        <v>13681</v>
      </c>
      <c r="B3589" t="s">
        <v>13682</v>
      </c>
      <c r="C3589" t="s">
        <v>13683</v>
      </c>
    </row>
    <row r="3590" spans="1:3">
      <c r="A3590" t="s">
        <v>13684</v>
      </c>
      <c r="B3590" t="s">
        <v>13685</v>
      </c>
      <c r="C3590" t="s">
        <v>13686</v>
      </c>
    </row>
    <row r="3591" spans="1:3">
      <c r="A3591" t="s">
        <v>13687</v>
      </c>
      <c r="B3591" t="s">
        <v>13688</v>
      </c>
      <c r="C3591" t="s">
        <v>13689</v>
      </c>
    </row>
    <row r="3592" spans="1:3">
      <c r="A3592" t="s">
        <v>13690</v>
      </c>
      <c r="B3592" t="s">
        <v>13691</v>
      </c>
      <c r="C3592" t="s">
        <v>13692</v>
      </c>
    </row>
    <row r="3593" spans="1:3">
      <c r="A3593" t="s">
        <v>13693</v>
      </c>
      <c r="B3593" t="s">
        <v>13694</v>
      </c>
      <c r="C3593" t="s">
        <v>13695</v>
      </c>
    </row>
    <row r="3594" spans="1:3">
      <c r="A3594" t="s">
        <v>13696</v>
      </c>
      <c r="B3594" t="s">
        <v>13697</v>
      </c>
      <c r="C3594" t="s">
        <v>13698</v>
      </c>
    </row>
    <row r="3595" spans="1:3">
      <c r="A3595" t="s">
        <v>13699</v>
      </c>
      <c r="B3595" t="s">
        <v>13700</v>
      </c>
      <c r="C3595" t="s">
        <v>13701</v>
      </c>
    </row>
    <row r="3596" spans="1:3">
      <c r="A3596" t="s">
        <v>13702</v>
      </c>
      <c r="B3596" t="s">
        <v>13703</v>
      </c>
      <c r="C3596" t="s">
        <v>13704</v>
      </c>
    </row>
    <row r="3597" spans="1:3">
      <c r="A3597" t="s">
        <v>13705</v>
      </c>
      <c r="B3597" t="s">
        <v>13706</v>
      </c>
      <c r="C3597" t="s">
        <v>13707</v>
      </c>
    </row>
    <row r="3598" spans="1:3">
      <c r="A3598" t="s">
        <v>13708</v>
      </c>
      <c r="B3598" t="s">
        <v>13709</v>
      </c>
      <c r="C3598" t="s">
        <v>13710</v>
      </c>
    </row>
    <row r="3599" spans="1:3">
      <c r="A3599" t="s">
        <v>13711</v>
      </c>
      <c r="B3599" t="s">
        <v>13712</v>
      </c>
      <c r="C3599" t="s">
        <v>13713</v>
      </c>
    </row>
    <row r="3600" spans="1:3">
      <c r="A3600" t="s">
        <v>13714</v>
      </c>
      <c r="B3600" t="s">
        <v>13715</v>
      </c>
      <c r="C3600" t="s">
        <v>13716</v>
      </c>
    </row>
    <row r="3601" spans="1:3">
      <c r="A3601" t="s">
        <v>13717</v>
      </c>
      <c r="B3601" t="s">
        <v>13718</v>
      </c>
      <c r="C3601" t="s">
        <v>13719</v>
      </c>
    </row>
    <row r="3602" spans="1:3">
      <c r="A3602" t="s">
        <v>13720</v>
      </c>
      <c r="B3602" t="s">
        <v>13721</v>
      </c>
      <c r="C3602" t="s">
        <v>13722</v>
      </c>
    </row>
    <row r="3603" spans="1:3">
      <c r="A3603" t="s">
        <v>13723</v>
      </c>
      <c r="B3603" t="s">
        <v>13724</v>
      </c>
      <c r="C3603" t="s">
        <v>13725</v>
      </c>
    </row>
    <row r="3604" spans="1:3">
      <c r="A3604" t="s">
        <v>13726</v>
      </c>
      <c r="B3604" t="s">
        <v>13727</v>
      </c>
      <c r="C3604" t="s">
        <v>13728</v>
      </c>
    </row>
    <row r="3605" spans="1:3">
      <c r="A3605" t="s">
        <v>13729</v>
      </c>
      <c r="B3605" t="s">
        <v>13730</v>
      </c>
      <c r="C3605" t="s">
        <v>13731</v>
      </c>
    </row>
    <row r="3606" spans="1:3">
      <c r="A3606" t="s">
        <v>13732</v>
      </c>
      <c r="B3606" t="s">
        <v>13733</v>
      </c>
      <c r="C3606" t="s">
        <v>13734</v>
      </c>
    </row>
    <row r="3607" spans="1:3">
      <c r="A3607" t="s">
        <v>13735</v>
      </c>
      <c r="B3607" t="s">
        <v>13736</v>
      </c>
      <c r="C3607" t="s">
        <v>13737</v>
      </c>
    </row>
    <row r="3608" spans="1:3">
      <c r="A3608" t="s">
        <v>13738</v>
      </c>
      <c r="B3608" t="s">
        <v>13739</v>
      </c>
      <c r="C3608" t="s">
        <v>13740</v>
      </c>
    </row>
    <row r="3609" spans="1:3">
      <c r="A3609" t="s">
        <v>13741</v>
      </c>
      <c r="B3609" t="s">
        <v>13742</v>
      </c>
      <c r="C3609" t="s">
        <v>13743</v>
      </c>
    </row>
    <row r="3610" spans="1:3">
      <c r="A3610" t="s">
        <v>13744</v>
      </c>
      <c r="B3610" t="s">
        <v>13745</v>
      </c>
      <c r="C3610" t="s">
        <v>13746</v>
      </c>
    </row>
    <row r="3611" spans="1:3">
      <c r="A3611" t="s">
        <v>13747</v>
      </c>
      <c r="B3611" t="s">
        <v>13748</v>
      </c>
      <c r="C3611" t="s">
        <v>13749</v>
      </c>
    </row>
    <row r="3612" spans="1:3">
      <c r="A3612" t="s">
        <v>13750</v>
      </c>
      <c r="B3612" t="s">
        <v>13751</v>
      </c>
      <c r="C3612" t="s">
        <v>13752</v>
      </c>
    </row>
    <row r="3613" spans="1:3">
      <c r="A3613" t="s">
        <v>13753</v>
      </c>
      <c r="B3613" t="s">
        <v>13754</v>
      </c>
      <c r="C3613" t="s">
        <v>13755</v>
      </c>
    </row>
    <row r="3614" spans="1:3">
      <c r="A3614" t="s">
        <v>13756</v>
      </c>
      <c r="B3614" t="s">
        <v>13757</v>
      </c>
      <c r="C3614" t="s">
        <v>13758</v>
      </c>
    </row>
    <row r="3615" spans="1:3">
      <c r="A3615" t="s">
        <v>13759</v>
      </c>
      <c r="B3615" t="s">
        <v>13760</v>
      </c>
      <c r="C3615" t="s">
        <v>13761</v>
      </c>
    </row>
    <row r="3616" spans="1:3">
      <c r="A3616" t="s">
        <v>13762</v>
      </c>
      <c r="B3616" t="s">
        <v>13763</v>
      </c>
      <c r="C3616" t="s">
        <v>13764</v>
      </c>
    </row>
    <row r="3617" spans="1:3">
      <c r="A3617" t="s">
        <v>13765</v>
      </c>
      <c r="B3617" t="s">
        <v>13766</v>
      </c>
      <c r="C3617" t="s">
        <v>13767</v>
      </c>
    </row>
    <row r="3618" spans="1:3">
      <c r="A3618" t="s">
        <v>13768</v>
      </c>
      <c r="B3618" t="s">
        <v>13769</v>
      </c>
      <c r="C3618" t="s">
        <v>13770</v>
      </c>
    </row>
    <row r="3619" spans="1:3">
      <c r="A3619" t="s">
        <v>13771</v>
      </c>
      <c r="B3619" t="s">
        <v>13772</v>
      </c>
      <c r="C3619" t="s">
        <v>13773</v>
      </c>
    </row>
    <row r="3620" spans="1:3">
      <c r="A3620" t="s">
        <v>13774</v>
      </c>
      <c r="B3620" t="s">
        <v>13775</v>
      </c>
      <c r="C3620" t="s">
        <v>13776</v>
      </c>
    </row>
    <row r="3621" spans="1:3">
      <c r="A3621" t="s">
        <v>13777</v>
      </c>
      <c r="B3621" t="s">
        <v>13778</v>
      </c>
      <c r="C3621" t="s">
        <v>13779</v>
      </c>
    </row>
    <row r="3622" spans="1:3">
      <c r="A3622" t="s">
        <v>13780</v>
      </c>
      <c r="B3622" t="s">
        <v>13781</v>
      </c>
      <c r="C3622" t="s">
        <v>13782</v>
      </c>
    </row>
    <row r="3623" spans="1:3">
      <c r="A3623" t="s">
        <v>13783</v>
      </c>
      <c r="B3623" t="s">
        <v>13784</v>
      </c>
      <c r="C3623" t="s">
        <v>13785</v>
      </c>
    </row>
    <row r="3624" spans="1:3">
      <c r="A3624" t="s">
        <v>13786</v>
      </c>
      <c r="B3624" t="s">
        <v>13787</v>
      </c>
      <c r="C3624" t="s">
        <v>13788</v>
      </c>
    </row>
    <row r="3625" spans="1:3">
      <c r="A3625" t="s">
        <v>13789</v>
      </c>
      <c r="B3625" t="s">
        <v>13790</v>
      </c>
      <c r="C3625" t="s">
        <v>13791</v>
      </c>
    </row>
    <row r="3626" spans="1:3">
      <c r="A3626" t="s">
        <v>13792</v>
      </c>
      <c r="B3626" t="s">
        <v>13793</v>
      </c>
      <c r="C3626" t="s">
        <v>13794</v>
      </c>
    </row>
    <row r="3627" spans="1:3">
      <c r="A3627" t="s">
        <v>13795</v>
      </c>
      <c r="B3627" t="s">
        <v>13796</v>
      </c>
      <c r="C3627" t="s">
        <v>13797</v>
      </c>
    </row>
    <row r="3628" spans="1:3">
      <c r="A3628" t="s">
        <v>13798</v>
      </c>
      <c r="B3628" t="s">
        <v>13799</v>
      </c>
      <c r="C3628" t="s">
        <v>13800</v>
      </c>
    </row>
    <row r="3629" spans="1:3">
      <c r="A3629" t="s">
        <v>13801</v>
      </c>
      <c r="B3629" t="s">
        <v>13802</v>
      </c>
      <c r="C3629" t="s">
        <v>13803</v>
      </c>
    </row>
    <row r="3630" spans="1:3">
      <c r="A3630" t="s">
        <v>13804</v>
      </c>
      <c r="B3630" t="s">
        <v>13805</v>
      </c>
      <c r="C3630" t="s">
        <v>13806</v>
      </c>
    </row>
    <row r="3631" spans="1:3">
      <c r="A3631" t="s">
        <v>13807</v>
      </c>
      <c r="B3631" t="s">
        <v>13808</v>
      </c>
      <c r="C3631" t="s">
        <v>13809</v>
      </c>
    </row>
    <row r="3632" spans="1:3">
      <c r="A3632" t="s">
        <v>13810</v>
      </c>
      <c r="B3632" t="s">
        <v>13811</v>
      </c>
      <c r="C3632" t="s">
        <v>13812</v>
      </c>
    </row>
    <row r="3633" spans="1:3">
      <c r="A3633" t="s">
        <v>13813</v>
      </c>
      <c r="B3633" t="s">
        <v>6904</v>
      </c>
      <c r="C3633" t="s">
        <v>13814</v>
      </c>
    </row>
    <row r="3634" spans="1:3">
      <c r="A3634" t="s">
        <v>13815</v>
      </c>
      <c r="B3634" t="s">
        <v>13816</v>
      </c>
      <c r="C3634" t="s">
        <v>13817</v>
      </c>
    </row>
    <row r="3635" spans="1:3">
      <c r="A3635" t="s">
        <v>13818</v>
      </c>
      <c r="B3635" t="s">
        <v>13819</v>
      </c>
      <c r="C3635" t="s">
        <v>13820</v>
      </c>
    </row>
    <row r="3636" spans="1:3">
      <c r="A3636" t="s">
        <v>13821</v>
      </c>
      <c r="B3636" t="s">
        <v>13822</v>
      </c>
      <c r="C3636" t="s">
        <v>13823</v>
      </c>
    </row>
    <row r="3637" spans="1:3">
      <c r="A3637" t="s">
        <v>13824</v>
      </c>
      <c r="B3637" t="s">
        <v>13825</v>
      </c>
      <c r="C3637" t="s">
        <v>13826</v>
      </c>
    </row>
    <row r="3638" spans="1:3">
      <c r="A3638" t="s">
        <v>13827</v>
      </c>
      <c r="B3638" t="s">
        <v>13828</v>
      </c>
      <c r="C3638" t="s">
        <v>13829</v>
      </c>
    </row>
    <row r="3639" spans="1:3">
      <c r="A3639" t="s">
        <v>13830</v>
      </c>
      <c r="B3639" t="s">
        <v>13831</v>
      </c>
      <c r="C3639" t="s">
        <v>13832</v>
      </c>
    </row>
    <row r="3640" spans="1:3">
      <c r="A3640" t="s">
        <v>13830</v>
      </c>
      <c r="B3640" t="s">
        <v>13833</v>
      </c>
      <c r="C3640" t="s">
        <v>13834</v>
      </c>
    </row>
    <row r="3641" spans="1:3">
      <c r="A3641" t="s">
        <v>13835</v>
      </c>
      <c r="B3641" t="s">
        <v>13836</v>
      </c>
      <c r="C3641" t="s">
        <v>13837</v>
      </c>
    </row>
    <row r="3642" spans="1:3">
      <c r="A3642" t="s">
        <v>13835</v>
      </c>
      <c r="B3642" t="s">
        <v>13838</v>
      </c>
      <c r="C3642" t="s">
        <v>13839</v>
      </c>
    </row>
    <row r="3643" spans="1:3">
      <c r="A3643" t="s">
        <v>13840</v>
      </c>
      <c r="B3643" t="s">
        <v>13841</v>
      </c>
      <c r="C3643" t="s">
        <v>13842</v>
      </c>
    </row>
    <row r="3644" spans="1:3">
      <c r="A3644" t="s">
        <v>13840</v>
      </c>
      <c r="B3644" t="s">
        <v>13843</v>
      </c>
      <c r="C3644" t="s">
        <v>13844</v>
      </c>
    </row>
    <row r="3645" spans="1:3">
      <c r="A3645" t="s">
        <v>13845</v>
      </c>
      <c r="B3645" t="s">
        <v>13846</v>
      </c>
      <c r="C3645" t="s">
        <v>13847</v>
      </c>
    </row>
    <row r="3646" spans="1:3">
      <c r="A3646" t="s">
        <v>13845</v>
      </c>
      <c r="B3646" t="s">
        <v>13846</v>
      </c>
      <c r="C3646" t="s">
        <v>13847</v>
      </c>
    </row>
    <row r="3647" spans="1:3">
      <c r="A3647" t="s">
        <v>13848</v>
      </c>
      <c r="B3647" t="s">
        <v>13849</v>
      </c>
      <c r="C3647" t="s">
        <v>13850</v>
      </c>
    </row>
    <row r="3648" spans="1:3">
      <c r="A3648" t="s">
        <v>13848</v>
      </c>
      <c r="B3648" t="s">
        <v>13849</v>
      </c>
      <c r="C3648" t="s">
        <v>13850</v>
      </c>
    </row>
    <row r="3649" spans="1:3">
      <c r="A3649" t="s">
        <v>13851</v>
      </c>
      <c r="B3649" t="s">
        <v>13852</v>
      </c>
      <c r="C3649" t="s">
        <v>13853</v>
      </c>
    </row>
    <row r="3650" spans="1:3">
      <c r="A3650" t="s">
        <v>13851</v>
      </c>
      <c r="B3650" t="s">
        <v>13852</v>
      </c>
      <c r="C3650" t="s">
        <v>13853</v>
      </c>
    </row>
    <row r="3651" spans="1:3">
      <c r="A3651" t="s">
        <v>13854</v>
      </c>
      <c r="B3651" t="s">
        <v>13855</v>
      </c>
      <c r="C3651" t="s">
        <v>13856</v>
      </c>
    </row>
    <row r="3652" spans="1:3">
      <c r="A3652" t="s">
        <v>13854</v>
      </c>
      <c r="B3652" t="s">
        <v>13855</v>
      </c>
      <c r="C3652" t="s">
        <v>13856</v>
      </c>
    </row>
    <row r="3653" spans="1:3">
      <c r="A3653" t="s">
        <v>13857</v>
      </c>
      <c r="B3653" t="s">
        <v>13858</v>
      </c>
      <c r="C3653" t="s">
        <v>13859</v>
      </c>
    </row>
    <row r="3654" spans="1:3">
      <c r="A3654" t="s">
        <v>13857</v>
      </c>
      <c r="B3654" t="s">
        <v>13858</v>
      </c>
      <c r="C3654" t="s">
        <v>13859</v>
      </c>
    </row>
    <row r="3655" spans="1:3">
      <c r="A3655" t="s">
        <v>13860</v>
      </c>
      <c r="B3655" t="s">
        <v>13861</v>
      </c>
      <c r="C3655" t="s">
        <v>13862</v>
      </c>
    </row>
    <row r="3656" spans="1:3">
      <c r="A3656" t="s">
        <v>13860</v>
      </c>
      <c r="B3656" t="s">
        <v>13861</v>
      </c>
      <c r="C3656" t="s">
        <v>13862</v>
      </c>
    </row>
    <row r="3657" spans="1:3">
      <c r="A3657" t="s">
        <v>13863</v>
      </c>
      <c r="B3657" t="s">
        <v>13864</v>
      </c>
      <c r="C3657" t="s">
        <v>13865</v>
      </c>
    </row>
    <row r="3658" spans="1:3">
      <c r="A3658" t="s">
        <v>13863</v>
      </c>
      <c r="B3658" t="s">
        <v>13864</v>
      </c>
      <c r="C3658" t="s">
        <v>13865</v>
      </c>
    </row>
    <row r="3659" spans="1:3">
      <c r="A3659" t="s">
        <v>13866</v>
      </c>
      <c r="B3659" t="s">
        <v>13867</v>
      </c>
      <c r="C3659" t="s">
        <v>13868</v>
      </c>
    </row>
    <row r="3660" spans="1:3">
      <c r="A3660" t="s">
        <v>13866</v>
      </c>
      <c r="B3660" t="s">
        <v>13867</v>
      </c>
      <c r="C3660" t="s">
        <v>13868</v>
      </c>
    </row>
    <row r="3661" spans="1:3">
      <c r="A3661" t="s">
        <v>13869</v>
      </c>
      <c r="B3661" t="s">
        <v>13870</v>
      </c>
      <c r="C3661" t="s">
        <v>13871</v>
      </c>
    </row>
    <row r="3662" spans="1:3">
      <c r="A3662" t="s">
        <v>13869</v>
      </c>
      <c r="B3662" t="s">
        <v>13870</v>
      </c>
      <c r="C3662" t="s">
        <v>13871</v>
      </c>
    </row>
    <row r="3663" spans="1:3">
      <c r="A3663" t="s">
        <v>13872</v>
      </c>
      <c r="B3663" t="s">
        <v>13873</v>
      </c>
      <c r="C3663" t="s">
        <v>13874</v>
      </c>
    </row>
    <row r="3664" spans="1:3">
      <c r="A3664" t="s">
        <v>13872</v>
      </c>
      <c r="B3664" t="s">
        <v>13873</v>
      </c>
      <c r="C3664" t="s">
        <v>13874</v>
      </c>
    </row>
    <row r="3665" spans="1:3">
      <c r="A3665" t="s">
        <v>13875</v>
      </c>
      <c r="B3665" t="s">
        <v>13876</v>
      </c>
      <c r="C3665" t="s">
        <v>13877</v>
      </c>
    </row>
    <row r="3666" spans="1:3">
      <c r="A3666" t="s">
        <v>13875</v>
      </c>
      <c r="B3666" t="s">
        <v>13876</v>
      </c>
      <c r="C3666" t="s">
        <v>13877</v>
      </c>
    </row>
    <row r="3667" spans="1:3">
      <c r="A3667" t="s">
        <v>13878</v>
      </c>
      <c r="B3667" t="s">
        <v>13879</v>
      </c>
      <c r="C3667" t="s">
        <v>13880</v>
      </c>
    </row>
    <row r="3668" spans="1:3">
      <c r="A3668" t="s">
        <v>13878</v>
      </c>
      <c r="B3668" t="s">
        <v>13879</v>
      </c>
      <c r="C3668" t="s">
        <v>13880</v>
      </c>
    </row>
    <row r="3669" spans="1:3">
      <c r="A3669" t="s">
        <v>13881</v>
      </c>
      <c r="B3669" t="s">
        <v>13882</v>
      </c>
      <c r="C3669" t="s">
        <v>13883</v>
      </c>
    </row>
    <row r="3670" spans="1:3">
      <c r="A3670" t="s">
        <v>13881</v>
      </c>
      <c r="B3670" t="s">
        <v>13882</v>
      </c>
      <c r="C3670" t="s">
        <v>13883</v>
      </c>
    </row>
    <row r="3671" spans="1:3">
      <c r="A3671" t="s">
        <v>13884</v>
      </c>
      <c r="B3671" t="s">
        <v>13885</v>
      </c>
      <c r="C3671" t="s">
        <v>13886</v>
      </c>
    </row>
    <row r="3672" spans="1:3">
      <c r="A3672" t="s">
        <v>13884</v>
      </c>
      <c r="B3672" t="s">
        <v>13885</v>
      </c>
      <c r="C3672" t="s">
        <v>13886</v>
      </c>
    </row>
    <row r="3673" spans="1:3">
      <c r="A3673" t="s">
        <v>13887</v>
      </c>
      <c r="B3673" t="s">
        <v>13888</v>
      </c>
      <c r="C3673" t="s">
        <v>13889</v>
      </c>
    </row>
    <row r="3674" spans="1:3">
      <c r="A3674" t="s">
        <v>13887</v>
      </c>
      <c r="B3674" t="s">
        <v>13888</v>
      </c>
      <c r="C3674" t="s">
        <v>13889</v>
      </c>
    </row>
    <row r="3675" spans="1:3">
      <c r="A3675" t="s">
        <v>13890</v>
      </c>
      <c r="B3675" t="s">
        <v>13891</v>
      </c>
      <c r="C3675" t="s">
        <v>13892</v>
      </c>
    </row>
    <row r="3676" spans="1:3">
      <c r="A3676" t="s">
        <v>13890</v>
      </c>
      <c r="B3676" t="s">
        <v>13891</v>
      </c>
      <c r="C3676" t="s">
        <v>13892</v>
      </c>
    </row>
    <row r="3677" spans="1:3">
      <c r="A3677" t="s">
        <v>13893</v>
      </c>
      <c r="B3677" t="s">
        <v>13894</v>
      </c>
      <c r="C3677" t="s">
        <v>13895</v>
      </c>
    </row>
    <row r="3678" spans="1:3">
      <c r="A3678" t="s">
        <v>13893</v>
      </c>
      <c r="B3678" t="s">
        <v>13894</v>
      </c>
      <c r="C3678" t="s">
        <v>13895</v>
      </c>
    </row>
    <row r="3679" spans="1:3">
      <c r="A3679" t="s">
        <v>13896</v>
      </c>
      <c r="B3679" t="s">
        <v>13897</v>
      </c>
      <c r="C3679" t="s">
        <v>13898</v>
      </c>
    </row>
    <row r="3680" spans="1:3">
      <c r="A3680" t="s">
        <v>13896</v>
      </c>
      <c r="B3680" t="s">
        <v>13897</v>
      </c>
      <c r="C3680" t="s">
        <v>13898</v>
      </c>
    </row>
    <row r="3681" spans="1:3">
      <c r="A3681" t="s">
        <v>13899</v>
      </c>
      <c r="B3681" t="s">
        <v>13900</v>
      </c>
      <c r="C3681" t="s">
        <v>13901</v>
      </c>
    </row>
    <row r="3682" spans="1:3">
      <c r="A3682" t="s">
        <v>13899</v>
      </c>
      <c r="B3682" t="s">
        <v>13900</v>
      </c>
      <c r="C3682" t="s">
        <v>13901</v>
      </c>
    </row>
    <row r="3683" spans="1:3">
      <c r="A3683" t="s">
        <v>13902</v>
      </c>
      <c r="B3683" t="s">
        <v>13903</v>
      </c>
      <c r="C3683" t="s">
        <v>13904</v>
      </c>
    </row>
    <row r="3684" spans="1:3">
      <c r="A3684" t="s">
        <v>13902</v>
      </c>
      <c r="B3684" t="s">
        <v>13903</v>
      </c>
      <c r="C3684" t="s">
        <v>13904</v>
      </c>
    </row>
    <row r="3685" spans="1:3">
      <c r="A3685" t="s">
        <v>13905</v>
      </c>
      <c r="B3685" t="s">
        <v>13906</v>
      </c>
      <c r="C3685" t="s">
        <v>13907</v>
      </c>
    </row>
    <row r="3686" spans="1:3">
      <c r="A3686" t="s">
        <v>13905</v>
      </c>
      <c r="B3686" t="s">
        <v>13906</v>
      </c>
      <c r="C3686" t="s">
        <v>13907</v>
      </c>
    </row>
    <row r="3687" spans="1:3">
      <c r="A3687" t="s">
        <v>13908</v>
      </c>
      <c r="B3687" t="s">
        <v>13909</v>
      </c>
      <c r="C3687" t="s">
        <v>13910</v>
      </c>
    </row>
    <row r="3688" spans="1:3">
      <c r="A3688" t="s">
        <v>13908</v>
      </c>
      <c r="B3688" t="s">
        <v>13909</v>
      </c>
      <c r="C3688" t="s">
        <v>13910</v>
      </c>
    </row>
    <row r="3689" spans="1:3">
      <c r="A3689" t="s">
        <v>13911</v>
      </c>
      <c r="B3689" t="s">
        <v>13912</v>
      </c>
      <c r="C3689" t="s">
        <v>13913</v>
      </c>
    </row>
    <row r="3690" spans="1:3">
      <c r="A3690" t="s">
        <v>13911</v>
      </c>
      <c r="B3690" t="s">
        <v>13912</v>
      </c>
      <c r="C3690" t="s">
        <v>13913</v>
      </c>
    </row>
    <row r="3691" spans="1:3">
      <c r="A3691" t="s">
        <v>13914</v>
      </c>
      <c r="B3691" t="s">
        <v>13915</v>
      </c>
      <c r="C3691" t="s">
        <v>13916</v>
      </c>
    </row>
    <row r="3692" spans="1:3">
      <c r="A3692" t="s">
        <v>13914</v>
      </c>
      <c r="B3692" t="s">
        <v>13915</v>
      </c>
      <c r="C3692" t="s">
        <v>13916</v>
      </c>
    </row>
    <row r="3693" spans="1:3">
      <c r="A3693" t="s">
        <v>13917</v>
      </c>
      <c r="B3693" t="s">
        <v>13918</v>
      </c>
      <c r="C3693" t="s">
        <v>13919</v>
      </c>
    </row>
    <row r="3694" spans="1:3">
      <c r="A3694" t="s">
        <v>13917</v>
      </c>
      <c r="B3694" t="s">
        <v>13918</v>
      </c>
      <c r="C3694" t="s">
        <v>13919</v>
      </c>
    </row>
    <row r="3695" spans="1:3">
      <c r="A3695" t="s">
        <v>13920</v>
      </c>
      <c r="B3695" t="s">
        <v>13921</v>
      </c>
      <c r="C3695" t="s">
        <v>13922</v>
      </c>
    </row>
    <row r="3696" spans="1:3">
      <c r="A3696" t="s">
        <v>13920</v>
      </c>
      <c r="B3696" t="s">
        <v>13921</v>
      </c>
      <c r="C3696" t="s">
        <v>13922</v>
      </c>
    </row>
    <row r="3697" spans="1:3">
      <c r="A3697" t="s">
        <v>13923</v>
      </c>
      <c r="B3697" t="s">
        <v>13924</v>
      </c>
      <c r="C3697" t="s">
        <v>13925</v>
      </c>
    </row>
    <row r="3698" spans="1:3">
      <c r="A3698" t="s">
        <v>13923</v>
      </c>
      <c r="B3698" t="s">
        <v>13924</v>
      </c>
      <c r="C3698" t="s">
        <v>13925</v>
      </c>
    </row>
    <row r="3699" spans="1:3">
      <c r="A3699" t="s">
        <v>13926</v>
      </c>
      <c r="B3699" t="s">
        <v>13927</v>
      </c>
      <c r="C3699" t="s">
        <v>13928</v>
      </c>
    </row>
    <row r="3700" spans="1:3">
      <c r="A3700" t="s">
        <v>13926</v>
      </c>
      <c r="B3700" t="s">
        <v>13927</v>
      </c>
      <c r="C3700" t="s">
        <v>13928</v>
      </c>
    </row>
    <row r="3701" spans="1:3">
      <c r="A3701" t="s">
        <v>13929</v>
      </c>
      <c r="B3701" t="s">
        <v>13930</v>
      </c>
      <c r="C3701" t="s">
        <v>13931</v>
      </c>
    </row>
    <row r="3702" spans="1:3">
      <c r="A3702" t="s">
        <v>13929</v>
      </c>
      <c r="B3702" t="s">
        <v>13930</v>
      </c>
      <c r="C3702" t="s">
        <v>13931</v>
      </c>
    </row>
    <row r="3703" spans="1:3">
      <c r="A3703" t="s">
        <v>13932</v>
      </c>
      <c r="B3703" t="s">
        <v>13933</v>
      </c>
      <c r="C3703" t="s">
        <v>13934</v>
      </c>
    </row>
    <row r="3704" spans="1:3">
      <c r="A3704" t="s">
        <v>13932</v>
      </c>
      <c r="B3704" t="s">
        <v>13933</v>
      </c>
      <c r="C3704" t="s">
        <v>13934</v>
      </c>
    </row>
    <row r="3705" spans="1:3">
      <c r="A3705" t="s">
        <v>13935</v>
      </c>
      <c r="B3705" t="s">
        <v>13936</v>
      </c>
      <c r="C3705" t="s">
        <v>13937</v>
      </c>
    </row>
    <row r="3706" spans="1:3">
      <c r="A3706" t="s">
        <v>13935</v>
      </c>
      <c r="B3706" t="s">
        <v>13936</v>
      </c>
      <c r="C3706" t="s">
        <v>13937</v>
      </c>
    </row>
    <row r="3707" spans="1:3">
      <c r="A3707" t="s">
        <v>13938</v>
      </c>
      <c r="B3707" t="s">
        <v>13939</v>
      </c>
      <c r="C3707" t="s">
        <v>13940</v>
      </c>
    </row>
    <row r="3708" spans="1:3">
      <c r="A3708" t="s">
        <v>13938</v>
      </c>
      <c r="B3708" t="s">
        <v>13939</v>
      </c>
      <c r="C3708" t="s">
        <v>13940</v>
      </c>
    </row>
    <row r="3709" spans="1:3">
      <c r="A3709" t="s">
        <v>13941</v>
      </c>
      <c r="B3709" t="s">
        <v>13942</v>
      </c>
      <c r="C3709" t="s">
        <v>13943</v>
      </c>
    </row>
    <row r="3710" spans="1:3">
      <c r="A3710" t="s">
        <v>13941</v>
      </c>
      <c r="B3710" t="s">
        <v>13942</v>
      </c>
      <c r="C3710" t="s">
        <v>13943</v>
      </c>
    </row>
    <row r="3711" spans="1:3">
      <c r="A3711" t="s">
        <v>13944</v>
      </c>
      <c r="B3711" t="s">
        <v>13945</v>
      </c>
      <c r="C3711" t="s">
        <v>13946</v>
      </c>
    </row>
    <row r="3712" spans="1:3">
      <c r="A3712" t="s">
        <v>13944</v>
      </c>
      <c r="B3712" t="s">
        <v>13945</v>
      </c>
      <c r="C3712" t="s">
        <v>13946</v>
      </c>
    </row>
    <row r="3713" spans="1:3">
      <c r="A3713" t="s">
        <v>13947</v>
      </c>
      <c r="B3713" t="s">
        <v>13948</v>
      </c>
      <c r="C3713" t="s">
        <v>13949</v>
      </c>
    </row>
    <row r="3714" spans="1:3">
      <c r="A3714" t="s">
        <v>13947</v>
      </c>
      <c r="B3714" t="s">
        <v>13948</v>
      </c>
      <c r="C3714" t="s">
        <v>13949</v>
      </c>
    </row>
    <row r="3715" spans="1:3">
      <c r="A3715" t="s">
        <v>13950</v>
      </c>
      <c r="B3715" t="s">
        <v>13951</v>
      </c>
      <c r="C3715" t="s">
        <v>13952</v>
      </c>
    </row>
    <row r="3716" spans="1:3">
      <c r="A3716" t="s">
        <v>13950</v>
      </c>
      <c r="B3716" t="s">
        <v>13951</v>
      </c>
      <c r="C3716" t="s">
        <v>13952</v>
      </c>
    </row>
    <row r="3717" spans="1:3">
      <c r="A3717" t="s">
        <v>13953</v>
      </c>
      <c r="B3717" t="s">
        <v>13954</v>
      </c>
      <c r="C3717" t="s">
        <v>13955</v>
      </c>
    </row>
    <row r="3718" spans="1:3">
      <c r="A3718" t="s">
        <v>13953</v>
      </c>
      <c r="B3718" t="s">
        <v>13954</v>
      </c>
      <c r="C3718" t="s">
        <v>13955</v>
      </c>
    </row>
    <row r="3719" spans="1:3">
      <c r="A3719" t="s">
        <v>13956</v>
      </c>
      <c r="B3719" t="s">
        <v>13957</v>
      </c>
      <c r="C3719" t="s">
        <v>13958</v>
      </c>
    </row>
    <row r="3720" spans="1:3">
      <c r="A3720" t="s">
        <v>13956</v>
      </c>
      <c r="B3720" t="s">
        <v>13957</v>
      </c>
      <c r="C3720" t="s">
        <v>13958</v>
      </c>
    </row>
    <row r="3721" spans="1:3">
      <c r="A3721" t="s">
        <v>13959</v>
      </c>
      <c r="B3721" t="s">
        <v>13960</v>
      </c>
      <c r="C3721" t="s">
        <v>13961</v>
      </c>
    </row>
    <row r="3722" spans="1:3">
      <c r="A3722" t="s">
        <v>13959</v>
      </c>
      <c r="B3722" t="s">
        <v>13960</v>
      </c>
      <c r="C3722" t="s">
        <v>13961</v>
      </c>
    </row>
    <row r="3723" spans="1:3">
      <c r="A3723" t="s">
        <v>13962</v>
      </c>
      <c r="B3723" t="s">
        <v>13963</v>
      </c>
      <c r="C3723" t="s">
        <v>13964</v>
      </c>
    </row>
    <row r="3724" spans="1:3">
      <c r="A3724" t="s">
        <v>13962</v>
      </c>
      <c r="B3724" t="s">
        <v>13963</v>
      </c>
      <c r="C3724" t="s">
        <v>13964</v>
      </c>
    </row>
    <row r="3725" spans="1:3">
      <c r="A3725" t="s">
        <v>13965</v>
      </c>
      <c r="B3725" t="s">
        <v>13966</v>
      </c>
      <c r="C3725" t="s">
        <v>13967</v>
      </c>
    </row>
    <row r="3726" spans="1:3">
      <c r="A3726" t="s">
        <v>13965</v>
      </c>
      <c r="B3726" t="s">
        <v>13966</v>
      </c>
      <c r="C3726" t="s">
        <v>13967</v>
      </c>
    </row>
    <row r="3727" spans="1:3">
      <c r="A3727" t="s">
        <v>13968</v>
      </c>
      <c r="B3727" t="s">
        <v>13969</v>
      </c>
      <c r="C3727" t="s">
        <v>13970</v>
      </c>
    </row>
    <row r="3728" spans="1:3">
      <c r="A3728" t="s">
        <v>13968</v>
      </c>
      <c r="B3728" t="s">
        <v>13969</v>
      </c>
      <c r="C3728" t="s">
        <v>13970</v>
      </c>
    </row>
    <row r="3729" spans="1:3">
      <c r="A3729" t="s">
        <v>13971</v>
      </c>
      <c r="B3729" t="s">
        <v>13972</v>
      </c>
      <c r="C3729" t="s">
        <v>13973</v>
      </c>
    </row>
    <row r="3730" spans="1:3">
      <c r="A3730" t="s">
        <v>13971</v>
      </c>
      <c r="B3730" t="s">
        <v>13972</v>
      </c>
      <c r="C3730" t="s">
        <v>13973</v>
      </c>
    </row>
    <row r="3731" spans="1:3">
      <c r="A3731" t="s">
        <v>13974</v>
      </c>
      <c r="B3731" t="s">
        <v>13975</v>
      </c>
      <c r="C3731" t="s">
        <v>13976</v>
      </c>
    </row>
    <row r="3732" spans="1:3">
      <c r="A3732" t="s">
        <v>13974</v>
      </c>
      <c r="B3732" t="s">
        <v>13975</v>
      </c>
      <c r="C3732" t="s">
        <v>13976</v>
      </c>
    </row>
    <row r="3733" spans="1:3">
      <c r="A3733" t="s">
        <v>13977</v>
      </c>
      <c r="B3733" t="s">
        <v>13978</v>
      </c>
      <c r="C3733" t="s">
        <v>13979</v>
      </c>
    </row>
    <row r="3734" spans="1:3">
      <c r="A3734" t="s">
        <v>13977</v>
      </c>
      <c r="B3734" t="s">
        <v>13980</v>
      </c>
      <c r="C3734" t="s">
        <v>13981</v>
      </c>
    </row>
    <row r="3735" spans="1:3">
      <c r="A3735" t="s">
        <v>13982</v>
      </c>
      <c r="B3735" t="s">
        <v>13983</v>
      </c>
      <c r="C3735" t="s">
        <v>13984</v>
      </c>
    </row>
    <row r="3736" spans="1:3">
      <c r="A3736" t="s">
        <v>13982</v>
      </c>
      <c r="B3736" t="s">
        <v>13983</v>
      </c>
      <c r="C3736" t="s">
        <v>13984</v>
      </c>
    </row>
    <row r="3737" spans="1:3">
      <c r="A3737" t="s">
        <v>13985</v>
      </c>
      <c r="B3737" t="s">
        <v>12960</v>
      </c>
      <c r="C3737" t="s">
        <v>13986</v>
      </c>
    </row>
    <row r="3738" spans="1:3">
      <c r="A3738" t="s">
        <v>13985</v>
      </c>
      <c r="B3738" t="s">
        <v>12960</v>
      </c>
      <c r="C3738" t="s">
        <v>13986</v>
      </c>
    </row>
    <row r="3739" spans="1:3">
      <c r="A3739" t="s">
        <v>13987</v>
      </c>
      <c r="B3739" t="s">
        <v>13988</v>
      </c>
      <c r="C3739" t="s">
        <v>13989</v>
      </c>
    </row>
    <row r="3740" spans="1:3">
      <c r="A3740" t="s">
        <v>13987</v>
      </c>
      <c r="B3740" t="s">
        <v>13990</v>
      </c>
      <c r="C3740" t="s">
        <v>13991</v>
      </c>
    </row>
    <row r="3741" spans="1:3">
      <c r="A3741" t="s">
        <v>13992</v>
      </c>
      <c r="B3741" t="s">
        <v>4060</v>
      </c>
      <c r="C3741" t="s">
        <v>13993</v>
      </c>
    </row>
    <row r="3742" spans="1:3">
      <c r="A3742" t="s">
        <v>13992</v>
      </c>
      <c r="B3742" t="s">
        <v>13994</v>
      </c>
      <c r="C3742" t="s">
        <v>13995</v>
      </c>
    </row>
    <row r="3743" spans="1:3">
      <c r="A3743" t="s">
        <v>13996</v>
      </c>
      <c r="B3743" t="s">
        <v>13997</v>
      </c>
      <c r="C3743" t="s">
        <v>13998</v>
      </c>
    </row>
    <row r="3744" spans="1:3">
      <c r="A3744" t="s">
        <v>13996</v>
      </c>
      <c r="B3744" t="s">
        <v>13999</v>
      </c>
      <c r="C3744" t="s">
        <v>14000</v>
      </c>
    </row>
    <row r="3745" spans="1:3">
      <c r="A3745" t="s">
        <v>14001</v>
      </c>
      <c r="B3745" t="s">
        <v>14002</v>
      </c>
      <c r="C3745" t="s">
        <v>14003</v>
      </c>
    </row>
    <row r="3746" spans="1:3">
      <c r="A3746" t="s">
        <v>14001</v>
      </c>
      <c r="B3746" t="s">
        <v>14004</v>
      </c>
      <c r="C3746" t="s">
        <v>14005</v>
      </c>
    </row>
    <row r="3747" spans="1:3">
      <c r="A3747" t="s">
        <v>14006</v>
      </c>
      <c r="B3747" t="s">
        <v>14007</v>
      </c>
      <c r="C3747" t="s">
        <v>14008</v>
      </c>
    </row>
    <row r="3748" spans="1:3">
      <c r="A3748" t="s">
        <v>14006</v>
      </c>
      <c r="B3748" t="s">
        <v>14007</v>
      </c>
      <c r="C3748" t="s">
        <v>14008</v>
      </c>
    </row>
    <row r="3749" spans="1:3">
      <c r="A3749" t="s">
        <v>14009</v>
      </c>
      <c r="B3749" t="s">
        <v>14010</v>
      </c>
      <c r="C3749" t="s">
        <v>14011</v>
      </c>
    </row>
    <row r="3750" spans="1:3">
      <c r="A3750" t="s">
        <v>14009</v>
      </c>
      <c r="B3750" t="s">
        <v>14012</v>
      </c>
      <c r="C3750" t="s">
        <v>14013</v>
      </c>
    </row>
    <row r="3751" spans="1:3">
      <c r="A3751" t="s">
        <v>14014</v>
      </c>
      <c r="B3751" t="s">
        <v>14015</v>
      </c>
      <c r="C3751" t="s">
        <v>14016</v>
      </c>
    </row>
    <row r="3752" spans="1:3">
      <c r="A3752" t="s">
        <v>14014</v>
      </c>
      <c r="B3752" t="s">
        <v>14015</v>
      </c>
      <c r="C3752" t="s">
        <v>14016</v>
      </c>
    </row>
    <row r="3753" spans="1:3">
      <c r="A3753" t="s">
        <v>14017</v>
      </c>
      <c r="B3753" t="s">
        <v>14018</v>
      </c>
      <c r="C3753" t="s">
        <v>14019</v>
      </c>
    </row>
    <row r="3754" spans="1:3">
      <c r="A3754" t="s">
        <v>14017</v>
      </c>
      <c r="B3754" t="s">
        <v>14018</v>
      </c>
      <c r="C3754" t="s">
        <v>14019</v>
      </c>
    </row>
    <row r="3755" spans="1:3">
      <c r="A3755" t="s">
        <v>14020</v>
      </c>
      <c r="B3755" t="s">
        <v>14021</v>
      </c>
      <c r="C3755" t="s">
        <v>14022</v>
      </c>
    </row>
    <row r="3756" spans="1:3">
      <c r="A3756" t="s">
        <v>14020</v>
      </c>
      <c r="B3756" t="s">
        <v>14021</v>
      </c>
      <c r="C3756" t="s">
        <v>14022</v>
      </c>
    </row>
    <row r="3757" spans="1:3">
      <c r="A3757" t="s">
        <v>14023</v>
      </c>
      <c r="B3757" t="s">
        <v>14024</v>
      </c>
      <c r="C3757" t="s">
        <v>14025</v>
      </c>
    </row>
    <row r="3758" spans="1:3">
      <c r="A3758" t="s">
        <v>14023</v>
      </c>
      <c r="B3758" t="s">
        <v>14024</v>
      </c>
      <c r="C3758" t="s">
        <v>14025</v>
      </c>
    </row>
    <row r="3759" spans="1:3">
      <c r="A3759" t="s">
        <v>14026</v>
      </c>
      <c r="B3759" t="s">
        <v>14027</v>
      </c>
      <c r="C3759" t="s">
        <v>14028</v>
      </c>
    </row>
    <row r="3760" spans="1:3">
      <c r="A3760" t="s">
        <v>14026</v>
      </c>
      <c r="B3760" t="s">
        <v>14027</v>
      </c>
      <c r="C3760" t="s">
        <v>14028</v>
      </c>
    </row>
    <row r="3761" spans="1:3">
      <c r="A3761" t="s">
        <v>14029</v>
      </c>
      <c r="B3761" t="s">
        <v>14030</v>
      </c>
      <c r="C3761" t="s">
        <v>14031</v>
      </c>
    </row>
    <row r="3762" spans="1:3">
      <c r="A3762" t="s">
        <v>14029</v>
      </c>
      <c r="B3762" t="s">
        <v>14030</v>
      </c>
      <c r="C3762" t="s">
        <v>14031</v>
      </c>
    </row>
    <row r="3763" spans="1:3">
      <c r="A3763" t="s">
        <v>14032</v>
      </c>
      <c r="B3763" t="s">
        <v>14033</v>
      </c>
      <c r="C3763" t="s">
        <v>14034</v>
      </c>
    </row>
    <row r="3764" spans="1:3">
      <c r="A3764" t="s">
        <v>14032</v>
      </c>
      <c r="B3764" t="s">
        <v>14033</v>
      </c>
      <c r="C3764" t="s">
        <v>14034</v>
      </c>
    </row>
    <row r="3765" spans="1:3">
      <c r="A3765" t="s">
        <v>14035</v>
      </c>
      <c r="B3765" t="s">
        <v>14036</v>
      </c>
      <c r="C3765" t="s">
        <v>14037</v>
      </c>
    </row>
    <row r="3766" spans="1:3">
      <c r="A3766" t="s">
        <v>14035</v>
      </c>
      <c r="B3766" t="s">
        <v>14036</v>
      </c>
      <c r="C3766" t="s">
        <v>14037</v>
      </c>
    </row>
    <row r="3767" spans="1:3">
      <c r="A3767" t="s">
        <v>14038</v>
      </c>
      <c r="B3767" t="s">
        <v>14039</v>
      </c>
      <c r="C3767" t="s">
        <v>14040</v>
      </c>
    </row>
    <row r="3768" spans="1:3">
      <c r="A3768" t="s">
        <v>14038</v>
      </c>
      <c r="B3768" t="s">
        <v>14039</v>
      </c>
      <c r="C3768" t="s">
        <v>14040</v>
      </c>
    </row>
    <row r="3769" spans="1:3">
      <c r="A3769" t="s">
        <v>14041</v>
      </c>
      <c r="B3769" t="s">
        <v>14042</v>
      </c>
      <c r="C3769" t="s">
        <v>14043</v>
      </c>
    </row>
    <row r="3770" spans="1:3">
      <c r="A3770" t="s">
        <v>14041</v>
      </c>
      <c r="B3770" t="s">
        <v>14042</v>
      </c>
      <c r="C3770" t="s">
        <v>14043</v>
      </c>
    </row>
    <row r="3771" spans="1:3">
      <c r="A3771" t="s">
        <v>14044</v>
      </c>
      <c r="B3771" t="s">
        <v>14045</v>
      </c>
      <c r="C3771" t="s">
        <v>14046</v>
      </c>
    </row>
    <row r="3772" spans="1:3">
      <c r="A3772" t="s">
        <v>14044</v>
      </c>
      <c r="B3772" t="s">
        <v>14045</v>
      </c>
      <c r="C3772" t="s">
        <v>14046</v>
      </c>
    </row>
    <row r="3773" spans="1:3">
      <c r="A3773" t="s">
        <v>14047</v>
      </c>
      <c r="B3773" t="s">
        <v>14048</v>
      </c>
      <c r="C3773" t="s">
        <v>14049</v>
      </c>
    </row>
    <row r="3774" spans="1:3">
      <c r="A3774" t="s">
        <v>14047</v>
      </c>
      <c r="B3774" t="s">
        <v>14050</v>
      </c>
      <c r="C3774" t="s">
        <v>14051</v>
      </c>
    </row>
    <row r="3775" spans="1:3">
      <c r="A3775" t="s">
        <v>14052</v>
      </c>
      <c r="B3775" t="s">
        <v>14053</v>
      </c>
      <c r="C3775" t="s">
        <v>14054</v>
      </c>
    </row>
    <row r="3776" spans="1:3">
      <c r="A3776" t="s">
        <v>14052</v>
      </c>
      <c r="B3776" t="s">
        <v>14053</v>
      </c>
      <c r="C3776" t="s">
        <v>14054</v>
      </c>
    </row>
    <row r="3777" spans="1:3">
      <c r="A3777" t="s">
        <v>14055</v>
      </c>
      <c r="B3777" t="s">
        <v>14056</v>
      </c>
      <c r="C3777" t="s">
        <v>14057</v>
      </c>
    </row>
    <row r="3778" spans="1:3">
      <c r="A3778" t="s">
        <v>14055</v>
      </c>
      <c r="B3778" t="s">
        <v>14056</v>
      </c>
      <c r="C3778" t="s">
        <v>14057</v>
      </c>
    </row>
    <row r="3779" spans="1:3">
      <c r="A3779" t="s">
        <v>14058</v>
      </c>
      <c r="B3779" t="s">
        <v>14059</v>
      </c>
      <c r="C3779" t="s">
        <v>14060</v>
      </c>
    </row>
    <row r="3780" spans="1:3">
      <c r="A3780" t="s">
        <v>14058</v>
      </c>
      <c r="B3780" t="s">
        <v>14059</v>
      </c>
      <c r="C3780" t="s">
        <v>14060</v>
      </c>
    </row>
    <row r="3781" spans="1:3">
      <c r="A3781" t="s">
        <v>14061</v>
      </c>
      <c r="B3781" t="s">
        <v>14062</v>
      </c>
      <c r="C3781" t="s">
        <v>14063</v>
      </c>
    </row>
    <row r="3782" spans="1:3">
      <c r="A3782" t="s">
        <v>14064</v>
      </c>
      <c r="B3782" t="s">
        <v>14065</v>
      </c>
      <c r="C3782" t="s">
        <v>14066</v>
      </c>
    </row>
    <row r="3783" spans="1:3">
      <c r="A3783" t="s">
        <v>14067</v>
      </c>
      <c r="B3783" t="s">
        <v>14068</v>
      </c>
      <c r="C3783" t="s">
        <v>14069</v>
      </c>
    </row>
    <row r="3784" spans="1:3">
      <c r="A3784" t="s">
        <v>14070</v>
      </c>
      <c r="B3784" t="s">
        <v>14071</v>
      </c>
      <c r="C3784" t="s">
        <v>14072</v>
      </c>
    </row>
    <row r="3785" spans="1:3">
      <c r="A3785" t="s">
        <v>14073</v>
      </c>
      <c r="B3785" t="s">
        <v>14074</v>
      </c>
      <c r="C3785" t="s">
        <v>14075</v>
      </c>
    </row>
    <row r="3786" spans="1:3">
      <c r="A3786" t="s">
        <v>14076</v>
      </c>
      <c r="B3786" t="s">
        <v>14077</v>
      </c>
      <c r="C3786" t="s">
        <v>14078</v>
      </c>
    </row>
    <row r="3787" spans="1:3">
      <c r="A3787" t="s">
        <v>14079</v>
      </c>
      <c r="B3787" t="s">
        <v>14080</v>
      </c>
      <c r="C3787" t="s">
        <v>14081</v>
      </c>
    </row>
    <row r="3788" spans="1:3">
      <c r="A3788" t="s">
        <v>14082</v>
      </c>
      <c r="B3788" t="s">
        <v>14083</v>
      </c>
      <c r="C3788" t="s">
        <v>14084</v>
      </c>
    </row>
    <row r="3789" spans="1:3">
      <c r="A3789" t="s">
        <v>14085</v>
      </c>
      <c r="B3789" t="s">
        <v>14086</v>
      </c>
      <c r="C3789" t="s">
        <v>14087</v>
      </c>
    </row>
    <row r="3790" spans="1:3">
      <c r="A3790" t="s">
        <v>14088</v>
      </c>
      <c r="B3790" t="s">
        <v>14089</v>
      </c>
      <c r="C3790" t="s">
        <v>14090</v>
      </c>
    </row>
    <row r="3791" spans="1:3">
      <c r="A3791" t="s">
        <v>14091</v>
      </c>
      <c r="B3791" t="s">
        <v>14092</v>
      </c>
      <c r="C3791" t="s">
        <v>14093</v>
      </c>
    </row>
    <row r="3792" spans="1:3">
      <c r="A3792" t="s">
        <v>14094</v>
      </c>
      <c r="B3792" t="s">
        <v>14095</v>
      </c>
      <c r="C3792" t="s">
        <v>14096</v>
      </c>
    </row>
    <row r="3793" spans="1:3">
      <c r="A3793" t="s">
        <v>14097</v>
      </c>
      <c r="B3793" t="s">
        <v>14098</v>
      </c>
      <c r="C3793" t="s">
        <v>14099</v>
      </c>
    </row>
    <row r="3794" spans="1:3">
      <c r="A3794" t="s">
        <v>14097</v>
      </c>
      <c r="B3794" t="s">
        <v>14100</v>
      </c>
      <c r="C3794" t="s">
        <v>14101</v>
      </c>
    </row>
    <row r="3795" spans="1:3">
      <c r="A3795" t="s">
        <v>14102</v>
      </c>
      <c r="B3795" t="s">
        <v>14103</v>
      </c>
      <c r="C3795" t="s">
        <v>14104</v>
      </c>
    </row>
    <row r="3796" spans="1:3">
      <c r="A3796" t="s">
        <v>14102</v>
      </c>
      <c r="B3796" t="s">
        <v>14105</v>
      </c>
      <c r="C3796" t="s">
        <v>14106</v>
      </c>
    </row>
    <row r="3797" spans="1:3">
      <c r="A3797" t="s">
        <v>14107</v>
      </c>
      <c r="B3797" t="s">
        <v>14108</v>
      </c>
      <c r="C3797" t="s">
        <v>14109</v>
      </c>
    </row>
    <row r="3798" spans="1:3">
      <c r="A3798" t="s">
        <v>14107</v>
      </c>
      <c r="B3798" t="s">
        <v>14108</v>
      </c>
      <c r="C3798" t="s">
        <v>14109</v>
      </c>
    </row>
    <row r="3799" spans="1:3">
      <c r="A3799" t="s">
        <v>14110</v>
      </c>
      <c r="B3799" t="s">
        <v>14111</v>
      </c>
      <c r="C3799" t="s">
        <v>14112</v>
      </c>
    </row>
    <row r="3800" spans="1:3">
      <c r="A3800" t="s">
        <v>14110</v>
      </c>
      <c r="B3800" t="s">
        <v>14113</v>
      </c>
      <c r="C3800" t="s">
        <v>14114</v>
      </c>
    </row>
    <row r="3801" spans="1:3">
      <c r="A3801" t="s">
        <v>14115</v>
      </c>
      <c r="B3801" t="s">
        <v>14116</v>
      </c>
      <c r="C3801" t="s">
        <v>14117</v>
      </c>
    </row>
    <row r="3802" spans="1:3">
      <c r="A3802" t="s">
        <v>14115</v>
      </c>
      <c r="B3802" t="s">
        <v>14116</v>
      </c>
      <c r="C3802" t="s">
        <v>14117</v>
      </c>
    </row>
    <row r="3803" spans="1:3">
      <c r="A3803" t="s">
        <v>14118</v>
      </c>
      <c r="B3803" t="s">
        <v>14119</v>
      </c>
      <c r="C3803" t="s">
        <v>14120</v>
      </c>
    </row>
    <row r="3804" spans="1:3">
      <c r="A3804" t="s">
        <v>14118</v>
      </c>
      <c r="B3804" t="s">
        <v>14121</v>
      </c>
      <c r="C3804" t="s">
        <v>14122</v>
      </c>
    </row>
    <row r="3805" spans="1:3">
      <c r="A3805" t="s">
        <v>14123</v>
      </c>
      <c r="B3805" t="s">
        <v>14124</v>
      </c>
      <c r="C3805" t="s">
        <v>14125</v>
      </c>
    </row>
    <row r="3806" spans="1:3">
      <c r="A3806" t="s">
        <v>14123</v>
      </c>
      <c r="B3806" t="s">
        <v>14124</v>
      </c>
      <c r="C3806" t="s">
        <v>14125</v>
      </c>
    </row>
    <row r="3807" spans="1:3">
      <c r="A3807" t="s">
        <v>14126</v>
      </c>
      <c r="B3807" t="s">
        <v>14127</v>
      </c>
      <c r="C3807" t="s">
        <v>14128</v>
      </c>
    </row>
    <row r="3808" spans="1:3">
      <c r="A3808" t="s">
        <v>14126</v>
      </c>
      <c r="B3808" t="s">
        <v>14129</v>
      </c>
      <c r="C3808" t="s">
        <v>14130</v>
      </c>
    </row>
    <row r="3809" spans="1:3">
      <c r="A3809" t="s">
        <v>14131</v>
      </c>
      <c r="B3809" t="s">
        <v>14132</v>
      </c>
      <c r="C3809" t="s">
        <v>14133</v>
      </c>
    </row>
    <row r="3810" spans="1:3">
      <c r="A3810" t="s">
        <v>14131</v>
      </c>
      <c r="B3810" t="s">
        <v>14134</v>
      </c>
      <c r="C3810" t="s">
        <v>14135</v>
      </c>
    </row>
    <row r="3811" spans="1:3">
      <c r="A3811" t="s">
        <v>14136</v>
      </c>
      <c r="B3811" t="s">
        <v>14137</v>
      </c>
      <c r="C3811" t="s">
        <v>14138</v>
      </c>
    </row>
    <row r="3812" spans="1:3">
      <c r="A3812" t="s">
        <v>14136</v>
      </c>
      <c r="B3812" t="s">
        <v>14139</v>
      </c>
      <c r="C3812" t="s">
        <v>14140</v>
      </c>
    </row>
    <row r="3813" spans="1:3">
      <c r="A3813" t="s">
        <v>14141</v>
      </c>
      <c r="B3813" t="s">
        <v>14142</v>
      </c>
      <c r="C3813" t="s">
        <v>14143</v>
      </c>
    </row>
    <row r="3814" spans="1:3">
      <c r="A3814" t="s">
        <v>14141</v>
      </c>
      <c r="B3814" t="s">
        <v>14144</v>
      </c>
      <c r="C3814" t="s">
        <v>14145</v>
      </c>
    </row>
    <row r="3815" spans="1:3">
      <c r="A3815" t="s">
        <v>14146</v>
      </c>
      <c r="B3815" t="s">
        <v>14147</v>
      </c>
      <c r="C3815" t="s">
        <v>14148</v>
      </c>
    </row>
    <row r="3816" spans="1:3">
      <c r="A3816" t="s">
        <v>14146</v>
      </c>
      <c r="B3816" t="s">
        <v>14149</v>
      </c>
      <c r="C3816" t="s">
        <v>14150</v>
      </c>
    </row>
    <row r="3817" spans="1:3">
      <c r="A3817" t="s">
        <v>14151</v>
      </c>
      <c r="B3817" t="s">
        <v>14152</v>
      </c>
      <c r="C3817" t="s">
        <v>14153</v>
      </c>
    </row>
    <row r="3818" spans="1:3">
      <c r="A3818" t="s">
        <v>14151</v>
      </c>
      <c r="B3818" t="s">
        <v>14154</v>
      </c>
      <c r="C3818" t="s">
        <v>14155</v>
      </c>
    </row>
    <row r="3819" spans="1:3">
      <c r="A3819" t="s">
        <v>14156</v>
      </c>
      <c r="B3819" t="s">
        <v>14157</v>
      </c>
      <c r="C3819" t="s">
        <v>14158</v>
      </c>
    </row>
    <row r="3820" spans="1:3">
      <c r="A3820" t="s">
        <v>14156</v>
      </c>
      <c r="B3820" t="s">
        <v>14159</v>
      </c>
      <c r="C3820" t="s">
        <v>14160</v>
      </c>
    </row>
    <row r="3821" spans="1:3">
      <c r="A3821" t="s">
        <v>14161</v>
      </c>
      <c r="B3821" t="s">
        <v>14162</v>
      </c>
      <c r="C3821" t="s">
        <v>14163</v>
      </c>
    </row>
    <row r="3822" spans="1:3">
      <c r="A3822" t="s">
        <v>14161</v>
      </c>
      <c r="B3822" t="s">
        <v>14164</v>
      </c>
      <c r="C3822" t="s">
        <v>14165</v>
      </c>
    </row>
    <row r="3823" spans="1:3">
      <c r="A3823" t="s">
        <v>14166</v>
      </c>
      <c r="B3823" t="s">
        <v>14167</v>
      </c>
      <c r="C3823" t="s">
        <v>14168</v>
      </c>
    </row>
    <row r="3824" spans="1:3">
      <c r="A3824" t="s">
        <v>14166</v>
      </c>
      <c r="B3824" t="s">
        <v>14169</v>
      </c>
      <c r="C3824" t="s">
        <v>14170</v>
      </c>
    </row>
    <row r="3825" spans="1:3">
      <c r="A3825" t="s">
        <v>14171</v>
      </c>
      <c r="B3825" t="s">
        <v>14172</v>
      </c>
      <c r="C3825" t="s">
        <v>14173</v>
      </c>
    </row>
    <row r="3826" spans="1:3">
      <c r="A3826" t="s">
        <v>14171</v>
      </c>
      <c r="B3826" t="s">
        <v>14174</v>
      </c>
      <c r="C3826" t="s">
        <v>14175</v>
      </c>
    </row>
    <row r="3827" spans="1:3">
      <c r="A3827" t="s">
        <v>14176</v>
      </c>
      <c r="B3827" t="s">
        <v>14177</v>
      </c>
      <c r="C3827" t="s">
        <v>14178</v>
      </c>
    </row>
    <row r="3828" spans="1:3">
      <c r="A3828" t="s">
        <v>14176</v>
      </c>
      <c r="B3828" t="s">
        <v>14179</v>
      </c>
      <c r="C3828" t="s">
        <v>14180</v>
      </c>
    </row>
    <row r="3829" spans="1:3">
      <c r="A3829" t="s">
        <v>14181</v>
      </c>
      <c r="B3829" t="s">
        <v>14182</v>
      </c>
      <c r="C3829" t="s">
        <v>14183</v>
      </c>
    </row>
    <row r="3830" spans="1:3">
      <c r="A3830" t="s">
        <v>14181</v>
      </c>
      <c r="B3830" t="s">
        <v>14182</v>
      </c>
      <c r="C3830" t="s">
        <v>14183</v>
      </c>
    </row>
    <row r="3831" spans="1:3">
      <c r="A3831" t="s">
        <v>14184</v>
      </c>
      <c r="B3831" t="s">
        <v>14185</v>
      </c>
      <c r="C3831" t="s">
        <v>14186</v>
      </c>
    </row>
    <row r="3832" spans="1:3">
      <c r="A3832" t="s">
        <v>14184</v>
      </c>
      <c r="B3832" t="s">
        <v>14187</v>
      </c>
      <c r="C3832" t="s">
        <v>14188</v>
      </c>
    </row>
    <row r="3833" spans="1:3">
      <c r="A3833" t="s">
        <v>14189</v>
      </c>
      <c r="B3833" t="s">
        <v>14190</v>
      </c>
      <c r="C3833" t="s">
        <v>14191</v>
      </c>
    </row>
    <row r="3834" spans="1:3">
      <c r="A3834" t="s">
        <v>14189</v>
      </c>
      <c r="B3834" t="s">
        <v>14192</v>
      </c>
      <c r="C3834" t="s">
        <v>14193</v>
      </c>
    </row>
    <row r="3835" spans="1:3">
      <c r="A3835" t="s">
        <v>14194</v>
      </c>
      <c r="B3835" t="s">
        <v>14195</v>
      </c>
      <c r="C3835" t="s">
        <v>14196</v>
      </c>
    </row>
    <row r="3836" spans="1:3">
      <c r="A3836" t="s">
        <v>14194</v>
      </c>
      <c r="B3836" t="s">
        <v>14197</v>
      </c>
      <c r="C3836" t="s">
        <v>14198</v>
      </c>
    </row>
    <row r="3837" spans="1:3">
      <c r="A3837" t="s">
        <v>14199</v>
      </c>
      <c r="B3837" t="s">
        <v>14200</v>
      </c>
      <c r="C3837" t="s">
        <v>14201</v>
      </c>
    </row>
    <row r="3838" spans="1:3">
      <c r="A3838" t="s">
        <v>14199</v>
      </c>
      <c r="B3838" t="s">
        <v>14200</v>
      </c>
      <c r="C3838" t="s">
        <v>14201</v>
      </c>
    </row>
    <row r="3839" spans="1:3">
      <c r="A3839" t="s">
        <v>14202</v>
      </c>
      <c r="B3839" t="s">
        <v>14203</v>
      </c>
      <c r="C3839" t="s">
        <v>14204</v>
      </c>
    </row>
    <row r="3840" spans="1:3">
      <c r="A3840" t="s">
        <v>14202</v>
      </c>
      <c r="B3840" t="s">
        <v>14203</v>
      </c>
      <c r="C3840" t="s">
        <v>14204</v>
      </c>
    </row>
    <row r="3841" spans="1:3">
      <c r="A3841" t="s">
        <v>14205</v>
      </c>
      <c r="B3841" t="s">
        <v>14206</v>
      </c>
      <c r="C3841" t="s">
        <v>14207</v>
      </c>
    </row>
    <row r="3842" spans="1:3">
      <c r="A3842" t="s">
        <v>14205</v>
      </c>
      <c r="B3842" t="s">
        <v>14206</v>
      </c>
      <c r="C3842" t="s">
        <v>14207</v>
      </c>
    </row>
    <row r="3843" spans="1:3">
      <c r="A3843" t="s">
        <v>14208</v>
      </c>
      <c r="B3843" t="s">
        <v>14209</v>
      </c>
      <c r="C3843" t="s">
        <v>14210</v>
      </c>
    </row>
    <row r="3844" spans="1:3">
      <c r="A3844" t="s">
        <v>14208</v>
      </c>
      <c r="B3844" t="s">
        <v>14209</v>
      </c>
      <c r="C3844" t="s">
        <v>14210</v>
      </c>
    </row>
    <row r="3845" spans="1:3">
      <c r="A3845" t="s">
        <v>14211</v>
      </c>
      <c r="B3845" t="s">
        <v>14212</v>
      </c>
      <c r="C3845" t="s">
        <v>14213</v>
      </c>
    </row>
    <row r="3846" spans="1:3">
      <c r="A3846" t="s">
        <v>14211</v>
      </c>
      <c r="B3846" t="s">
        <v>14212</v>
      </c>
      <c r="C3846" t="s">
        <v>14213</v>
      </c>
    </row>
    <row r="3847" spans="1:3">
      <c r="A3847" t="s">
        <v>14214</v>
      </c>
      <c r="B3847" t="s">
        <v>14215</v>
      </c>
      <c r="C3847" t="s">
        <v>14216</v>
      </c>
    </row>
    <row r="3848" spans="1:3">
      <c r="A3848" t="s">
        <v>14214</v>
      </c>
      <c r="B3848" t="s">
        <v>14215</v>
      </c>
      <c r="C3848" t="s">
        <v>14216</v>
      </c>
    </row>
    <row r="3849" spans="1:3">
      <c r="A3849" t="s">
        <v>14217</v>
      </c>
      <c r="B3849" t="s">
        <v>14218</v>
      </c>
      <c r="C3849" t="s">
        <v>14219</v>
      </c>
    </row>
    <row r="3850" spans="1:3">
      <c r="A3850" t="s">
        <v>14217</v>
      </c>
      <c r="B3850" t="s">
        <v>14218</v>
      </c>
      <c r="C3850" t="s">
        <v>14219</v>
      </c>
    </row>
    <row r="3851" spans="1:3">
      <c r="A3851" t="s">
        <v>14220</v>
      </c>
      <c r="B3851" t="s">
        <v>14221</v>
      </c>
      <c r="C3851" t="s">
        <v>14222</v>
      </c>
    </row>
    <row r="3852" spans="1:3">
      <c r="A3852" t="s">
        <v>14220</v>
      </c>
      <c r="B3852" t="s">
        <v>14221</v>
      </c>
      <c r="C3852" t="s">
        <v>14222</v>
      </c>
    </row>
    <row r="3853" spans="1:3">
      <c r="A3853" t="s">
        <v>14223</v>
      </c>
      <c r="B3853" t="s">
        <v>14224</v>
      </c>
      <c r="C3853" t="s">
        <v>14225</v>
      </c>
    </row>
    <row r="3854" spans="1:3">
      <c r="A3854" t="s">
        <v>14223</v>
      </c>
      <c r="B3854" t="s">
        <v>14224</v>
      </c>
      <c r="C3854" t="s">
        <v>14225</v>
      </c>
    </row>
    <row r="3855" spans="1:3">
      <c r="A3855" t="s">
        <v>14226</v>
      </c>
      <c r="B3855" t="s">
        <v>14227</v>
      </c>
      <c r="C3855" t="s">
        <v>14228</v>
      </c>
    </row>
    <row r="3856" spans="1:3">
      <c r="A3856" t="s">
        <v>14226</v>
      </c>
      <c r="B3856" t="s">
        <v>14229</v>
      </c>
      <c r="C3856" t="s">
        <v>14230</v>
      </c>
    </row>
    <row r="3857" spans="1:3">
      <c r="A3857" t="s">
        <v>14231</v>
      </c>
      <c r="B3857" t="s">
        <v>14232</v>
      </c>
      <c r="C3857" t="s">
        <v>14233</v>
      </c>
    </row>
    <row r="3858" spans="1:3">
      <c r="A3858" t="s">
        <v>14231</v>
      </c>
      <c r="B3858" t="s">
        <v>14232</v>
      </c>
      <c r="C3858" t="s">
        <v>14233</v>
      </c>
    </row>
    <row r="3859" spans="1:3">
      <c r="A3859" t="s">
        <v>14234</v>
      </c>
      <c r="B3859" t="s">
        <v>14235</v>
      </c>
      <c r="C3859" t="s">
        <v>14236</v>
      </c>
    </row>
    <row r="3860" spans="1:3">
      <c r="A3860" t="s">
        <v>14234</v>
      </c>
      <c r="B3860" t="s">
        <v>14235</v>
      </c>
      <c r="C3860" t="s">
        <v>14236</v>
      </c>
    </row>
    <row r="3861" spans="1:3">
      <c r="A3861" t="s">
        <v>14237</v>
      </c>
      <c r="B3861" t="s">
        <v>14238</v>
      </c>
      <c r="C3861" t="s">
        <v>14239</v>
      </c>
    </row>
    <row r="3862" spans="1:3">
      <c r="A3862" t="s">
        <v>14237</v>
      </c>
      <c r="B3862" t="s">
        <v>14238</v>
      </c>
      <c r="C3862" t="s">
        <v>14239</v>
      </c>
    </row>
    <row r="3863" spans="1:3">
      <c r="A3863" t="s">
        <v>14240</v>
      </c>
      <c r="B3863" t="s">
        <v>14241</v>
      </c>
      <c r="C3863" t="s">
        <v>14242</v>
      </c>
    </row>
    <row r="3864" spans="1:3">
      <c r="A3864" t="s">
        <v>14240</v>
      </c>
      <c r="B3864" t="s">
        <v>14241</v>
      </c>
      <c r="C3864" t="s">
        <v>14242</v>
      </c>
    </row>
    <row r="3865" spans="1:3">
      <c r="A3865" t="s">
        <v>14243</v>
      </c>
      <c r="B3865" t="s">
        <v>14244</v>
      </c>
      <c r="C3865" t="s">
        <v>14245</v>
      </c>
    </row>
    <row r="3866" spans="1:3">
      <c r="A3866" t="s">
        <v>14243</v>
      </c>
      <c r="B3866" t="s">
        <v>14244</v>
      </c>
      <c r="C3866" t="s">
        <v>14245</v>
      </c>
    </row>
    <row r="3867" spans="1:3">
      <c r="A3867" t="s">
        <v>14246</v>
      </c>
      <c r="B3867" t="s">
        <v>14247</v>
      </c>
      <c r="C3867" t="s">
        <v>14248</v>
      </c>
    </row>
    <row r="3868" spans="1:3">
      <c r="A3868" t="s">
        <v>14246</v>
      </c>
      <c r="B3868" t="s">
        <v>14247</v>
      </c>
      <c r="C3868" t="s">
        <v>14248</v>
      </c>
    </row>
    <row r="3869" spans="1:3">
      <c r="A3869" t="s">
        <v>14249</v>
      </c>
      <c r="B3869" t="s">
        <v>14250</v>
      </c>
      <c r="C3869" t="s">
        <v>14251</v>
      </c>
    </row>
    <row r="3870" spans="1:3">
      <c r="A3870" t="s">
        <v>14249</v>
      </c>
      <c r="B3870" t="s">
        <v>14252</v>
      </c>
      <c r="C3870" t="s">
        <v>14253</v>
      </c>
    </row>
    <row r="3871" spans="1:3">
      <c r="A3871" t="s">
        <v>14254</v>
      </c>
      <c r="B3871" t="s">
        <v>14255</v>
      </c>
      <c r="C3871" t="s">
        <v>14256</v>
      </c>
    </row>
    <row r="3872" spans="1:3">
      <c r="A3872" t="s">
        <v>14254</v>
      </c>
      <c r="B3872" t="s">
        <v>14255</v>
      </c>
      <c r="C3872" t="s">
        <v>14256</v>
      </c>
    </row>
    <row r="3873" spans="1:3">
      <c r="A3873" t="s">
        <v>14257</v>
      </c>
      <c r="B3873" t="s">
        <v>14258</v>
      </c>
      <c r="C3873" t="s">
        <v>14259</v>
      </c>
    </row>
    <row r="3874" spans="1:3">
      <c r="A3874" t="s">
        <v>14257</v>
      </c>
      <c r="B3874" t="s">
        <v>14258</v>
      </c>
      <c r="C3874" t="s">
        <v>14259</v>
      </c>
    </row>
    <row r="3875" spans="1:3">
      <c r="A3875" t="s">
        <v>14260</v>
      </c>
      <c r="B3875" t="s">
        <v>14261</v>
      </c>
      <c r="C3875" t="s">
        <v>14262</v>
      </c>
    </row>
    <row r="3876" spans="1:3">
      <c r="A3876" t="s">
        <v>14260</v>
      </c>
      <c r="B3876" t="s">
        <v>14261</v>
      </c>
      <c r="C3876" t="s">
        <v>14262</v>
      </c>
    </row>
    <row r="3877" spans="1:3">
      <c r="A3877" t="s">
        <v>14263</v>
      </c>
      <c r="B3877" t="s">
        <v>14264</v>
      </c>
      <c r="C3877" t="s">
        <v>14265</v>
      </c>
    </row>
    <row r="3878" spans="1:3">
      <c r="A3878" t="s">
        <v>14263</v>
      </c>
      <c r="B3878" t="s">
        <v>14264</v>
      </c>
      <c r="C3878" t="s">
        <v>14265</v>
      </c>
    </row>
    <row r="3879" spans="1:3">
      <c r="A3879" t="s">
        <v>14266</v>
      </c>
      <c r="B3879" t="s">
        <v>14267</v>
      </c>
      <c r="C3879" t="s">
        <v>14268</v>
      </c>
    </row>
    <row r="3880" spans="1:3">
      <c r="A3880" t="s">
        <v>14266</v>
      </c>
      <c r="B3880" t="s">
        <v>14267</v>
      </c>
      <c r="C3880" t="s">
        <v>14268</v>
      </c>
    </row>
    <row r="3881" spans="1:3">
      <c r="A3881" t="s">
        <v>14269</v>
      </c>
      <c r="B3881" t="s">
        <v>14270</v>
      </c>
      <c r="C3881" t="s">
        <v>14271</v>
      </c>
    </row>
    <row r="3882" spans="1:3">
      <c r="A3882" t="s">
        <v>14269</v>
      </c>
      <c r="B3882" t="s">
        <v>14270</v>
      </c>
      <c r="C3882" t="s">
        <v>14271</v>
      </c>
    </row>
    <row r="3883" spans="1:3">
      <c r="A3883" t="s">
        <v>14272</v>
      </c>
      <c r="B3883" t="s">
        <v>14273</v>
      </c>
      <c r="C3883" t="s">
        <v>14274</v>
      </c>
    </row>
    <row r="3884" spans="1:3">
      <c r="A3884" t="s">
        <v>14272</v>
      </c>
      <c r="B3884" t="s">
        <v>14273</v>
      </c>
      <c r="C3884" t="s">
        <v>14274</v>
      </c>
    </row>
    <row r="3885" spans="1:3">
      <c r="A3885" t="s">
        <v>14275</v>
      </c>
      <c r="B3885" t="s">
        <v>14276</v>
      </c>
      <c r="C3885" t="s">
        <v>14277</v>
      </c>
    </row>
    <row r="3886" spans="1:3">
      <c r="A3886" t="s">
        <v>14275</v>
      </c>
      <c r="B3886" t="s">
        <v>14276</v>
      </c>
      <c r="C3886" t="s">
        <v>14277</v>
      </c>
    </row>
    <row r="3887" spans="1:3">
      <c r="A3887" t="s">
        <v>14278</v>
      </c>
      <c r="B3887" t="s">
        <v>14279</v>
      </c>
      <c r="C3887" t="s">
        <v>14280</v>
      </c>
    </row>
    <row r="3888" spans="1:3">
      <c r="A3888" t="s">
        <v>14278</v>
      </c>
      <c r="B3888" t="s">
        <v>14279</v>
      </c>
      <c r="C3888" t="s">
        <v>14280</v>
      </c>
    </row>
    <row r="3889" spans="1:3">
      <c r="A3889" t="s">
        <v>14281</v>
      </c>
      <c r="B3889" t="s">
        <v>14282</v>
      </c>
      <c r="C3889" t="s">
        <v>14283</v>
      </c>
    </row>
    <row r="3890" spans="1:3">
      <c r="A3890" t="s">
        <v>14281</v>
      </c>
      <c r="B3890" t="s">
        <v>14282</v>
      </c>
      <c r="C3890" t="s">
        <v>14283</v>
      </c>
    </row>
    <row r="3891" spans="1:3">
      <c r="A3891" t="s">
        <v>14284</v>
      </c>
      <c r="B3891" t="s">
        <v>14285</v>
      </c>
      <c r="C3891" t="s">
        <v>14286</v>
      </c>
    </row>
    <row r="3892" spans="1:3">
      <c r="A3892" t="s">
        <v>14284</v>
      </c>
      <c r="B3892" t="s">
        <v>14285</v>
      </c>
      <c r="C3892" t="s">
        <v>14286</v>
      </c>
    </row>
    <row r="3893" spans="1:3">
      <c r="A3893" t="s">
        <v>14287</v>
      </c>
      <c r="B3893" t="s">
        <v>14288</v>
      </c>
      <c r="C3893" t="s">
        <v>14289</v>
      </c>
    </row>
    <row r="3894" spans="1:3">
      <c r="A3894" t="s">
        <v>14287</v>
      </c>
      <c r="B3894" t="s">
        <v>14288</v>
      </c>
      <c r="C3894" t="s">
        <v>14289</v>
      </c>
    </row>
    <row r="3895" spans="1:3">
      <c r="A3895" t="s">
        <v>14290</v>
      </c>
      <c r="B3895" t="s">
        <v>14291</v>
      </c>
      <c r="C3895" t="s">
        <v>14292</v>
      </c>
    </row>
    <row r="3896" spans="1:3">
      <c r="A3896" t="s">
        <v>14290</v>
      </c>
      <c r="B3896" t="s">
        <v>14291</v>
      </c>
      <c r="C3896" t="s">
        <v>14292</v>
      </c>
    </row>
    <row r="3897" spans="1:3">
      <c r="A3897" t="s">
        <v>14293</v>
      </c>
      <c r="B3897" t="s">
        <v>14294</v>
      </c>
      <c r="C3897" t="s">
        <v>14295</v>
      </c>
    </row>
    <row r="3898" spans="1:3">
      <c r="A3898" t="s">
        <v>14296</v>
      </c>
      <c r="B3898" t="s">
        <v>14297</v>
      </c>
      <c r="C3898" t="s">
        <v>14298</v>
      </c>
    </row>
    <row r="3899" spans="1:3">
      <c r="A3899" t="s">
        <v>14299</v>
      </c>
      <c r="B3899" t="s">
        <v>14300</v>
      </c>
      <c r="C3899" t="s">
        <v>14301</v>
      </c>
    </row>
    <row r="3900" spans="1:3">
      <c r="A3900" t="s">
        <v>14302</v>
      </c>
      <c r="B3900" t="s">
        <v>14303</v>
      </c>
      <c r="C3900" t="s">
        <v>14304</v>
      </c>
    </row>
    <row r="3901" spans="1:3">
      <c r="A3901" t="s">
        <v>14305</v>
      </c>
      <c r="B3901" t="s">
        <v>14306</v>
      </c>
      <c r="C3901" t="s">
        <v>14307</v>
      </c>
    </row>
    <row r="3902" spans="1:3">
      <c r="A3902" t="s">
        <v>14308</v>
      </c>
      <c r="B3902" t="s">
        <v>14309</v>
      </c>
      <c r="C3902" t="s">
        <v>14310</v>
      </c>
    </row>
    <row r="3903" spans="1:3">
      <c r="A3903" t="s">
        <v>14311</v>
      </c>
      <c r="B3903" t="s">
        <v>14312</v>
      </c>
      <c r="C3903" t="s">
        <v>14313</v>
      </c>
    </row>
    <row r="3904" spans="1:3">
      <c r="A3904" t="s">
        <v>14314</v>
      </c>
      <c r="B3904" t="s">
        <v>14315</v>
      </c>
      <c r="C3904" t="s">
        <v>14316</v>
      </c>
    </row>
    <row r="3905" spans="1:3">
      <c r="A3905" t="s">
        <v>14317</v>
      </c>
      <c r="B3905" t="s">
        <v>14318</v>
      </c>
      <c r="C3905" t="s">
        <v>14319</v>
      </c>
    </row>
    <row r="3906" spans="1:3">
      <c r="A3906" t="s">
        <v>14320</v>
      </c>
      <c r="B3906" t="s">
        <v>14321</v>
      </c>
      <c r="C3906" t="s">
        <v>14322</v>
      </c>
    </row>
    <row r="3907" spans="1:3">
      <c r="A3907" t="s">
        <v>14323</v>
      </c>
      <c r="B3907" t="s">
        <v>14324</v>
      </c>
      <c r="C3907" t="s">
        <v>14325</v>
      </c>
    </row>
    <row r="3908" spans="1:3">
      <c r="A3908" t="s">
        <v>14326</v>
      </c>
      <c r="B3908" t="s">
        <v>14327</v>
      </c>
      <c r="C3908" t="s">
        <v>14328</v>
      </c>
    </row>
    <row r="3909" spans="1:3">
      <c r="A3909" t="s">
        <v>14329</v>
      </c>
      <c r="B3909" t="s">
        <v>841</v>
      </c>
      <c r="C3909" t="s">
        <v>14330</v>
      </c>
    </row>
    <row r="3910" spans="1:3">
      <c r="A3910" t="s">
        <v>14331</v>
      </c>
      <c r="B3910" t="s">
        <v>863</v>
      </c>
      <c r="C3910" t="s">
        <v>14332</v>
      </c>
    </row>
    <row r="3911" spans="1:3">
      <c r="A3911" t="s">
        <v>14333</v>
      </c>
      <c r="B3911" t="s">
        <v>14334</v>
      </c>
      <c r="C3911" t="s">
        <v>14335</v>
      </c>
    </row>
    <row r="3912" spans="1:3">
      <c r="A3912" t="s">
        <v>14336</v>
      </c>
      <c r="B3912" t="s">
        <v>14337</v>
      </c>
      <c r="C3912" t="s">
        <v>14338</v>
      </c>
    </row>
    <row r="3913" spans="1:3">
      <c r="A3913" t="s">
        <v>14339</v>
      </c>
      <c r="B3913" t="s">
        <v>14340</v>
      </c>
      <c r="C3913" t="s">
        <v>14341</v>
      </c>
    </row>
    <row r="3914" spans="1:3">
      <c r="A3914" t="s">
        <v>14342</v>
      </c>
      <c r="B3914" t="s">
        <v>14343</v>
      </c>
      <c r="C3914" t="s">
        <v>14344</v>
      </c>
    </row>
    <row r="3915" spans="1:3">
      <c r="A3915" t="s">
        <v>14345</v>
      </c>
      <c r="B3915" t="s">
        <v>14346</v>
      </c>
      <c r="C3915" t="s">
        <v>14347</v>
      </c>
    </row>
    <row r="3916" spans="1:3">
      <c r="A3916" t="s">
        <v>14348</v>
      </c>
      <c r="B3916" t="s">
        <v>14349</v>
      </c>
      <c r="C3916" t="s">
        <v>14350</v>
      </c>
    </row>
    <row r="3917" spans="1:3">
      <c r="A3917" t="s">
        <v>14351</v>
      </c>
      <c r="B3917" t="s">
        <v>14352</v>
      </c>
      <c r="C3917" t="s">
        <v>14353</v>
      </c>
    </row>
    <row r="3918" spans="1:3">
      <c r="A3918" t="s">
        <v>14354</v>
      </c>
      <c r="B3918" t="s">
        <v>14355</v>
      </c>
      <c r="C3918" t="s">
        <v>14356</v>
      </c>
    </row>
    <row r="3919" spans="1:3">
      <c r="A3919" t="s">
        <v>14357</v>
      </c>
      <c r="B3919" t="s">
        <v>14358</v>
      </c>
      <c r="C3919" t="s">
        <v>14359</v>
      </c>
    </row>
    <row r="3920" spans="1:3">
      <c r="A3920" t="s">
        <v>14360</v>
      </c>
      <c r="B3920" t="s">
        <v>846</v>
      </c>
      <c r="C3920" t="s">
        <v>14361</v>
      </c>
    </row>
    <row r="3921" spans="1:3">
      <c r="A3921" t="s">
        <v>14362</v>
      </c>
      <c r="B3921" t="s">
        <v>716</v>
      </c>
      <c r="C3921" t="s">
        <v>14363</v>
      </c>
    </row>
    <row r="3922" spans="1:3">
      <c r="A3922" t="s">
        <v>14364</v>
      </c>
      <c r="B3922" t="s">
        <v>14365</v>
      </c>
      <c r="C3922" t="s">
        <v>14366</v>
      </c>
    </row>
    <row r="3923" spans="1:3">
      <c r="A3923" t="s">
        <v>14367</v>
      </c>
      <c r="B3923" t="s">
        <v>14368</v>
      </c>
      <c r="C3923" t="s">
        <v>14369</v>
      </c>
    </row>
    <row r="3924" spans="1:3">
      <c r="A3924" t="s">
        <v>14370</v>
      </c>
      <c r="B3924" t="s">
        <v>14371</v>
      </c>
      <c r="C3924" t="s">
        <v>14372</v>
      </c>
    </row>
    <row r="3925" spans="1:3">
      <c r="A3925" t="s">
        <v>14373</v>
      </c>
      <c r="B3925" t="s">
        <v>14374</v>
      </c>
      <c r="C3925" t="s">
        <v>14375</v>
      </c>
    </row>
    <row r="3926" spans="1:3">
      <c r="A3926" t="s">
        <v>14376</v>
      </c>
      <c r="B3926" t="s">
        <v>14377</v>
      </c>
      <c r="C3926" t="s">
        <v>14378</v>
      </c>
    </row>
    <row r="3927" spans="1:3">
      <c r="A3927" t="s">
        <v>14379</v>
      </c>
      <c r="B3927" t="s">
        <v>14380</v>
      </c>
      <c r="C3927" t="s">
        <v>14381</v>
      </c>
    </row>
    <row r="3928" spans="1:3">
      <c r="A3928" t="s">
        <v>14382</v>
      </c>
      <c r="B3928" t="s">
        <v>14383</v>
      </c>
      <c r="C3928" t="s">
        <v>14384</v>
      </c>
    </row>
    <row r="3929" spans="1:3">
      <c r="A3929" t="s">
        <v>14385</v>
      </c>
      <c r="B3929" t="s">
        <v>14386</v>
      </c>
      <c r="C3929" t="s">
        <v>14387</v>
      </c>
    </row>
    <row r="3930" spans="1:3">
      <c r="A3930" t="s">
        <v>14388</v>
      </c>
      <c r="B3930" t="s">
        <v>14389</v>
      </c>
      <c r="C3930" t="s">
        <v>14390</v>
      </c>
    </row>
    <row r="3931" spans="1:3">
      <c r="A3931" t="s">
        <v>14391</v>
      </c>
      <c r="B3931" t="s">
        <v>14392</v>
      </c>
      <c r="C3931" t="s">
        <v>14393</v>
      </c>
    </row>
    <row r="3932" spans="1:3">
      <c r="A3932" t="s">
        <v>14394</v>
      </c>
      <c r="B3932" t="s">
        <v>14395</v>
      </c>
      <c r="C3932" t="s">
        <v>14396</v>
      </c>
    </row>
    <row r="3933" spans="1:3">
      <c r="A3933" t="s">
        <v>14397</v>
      </c>
      <c r="B3933" t="s">
        <v>14398</v>
      </c>
      <c r="C3933" t="s">
        <v>14399</v>
      </c>
    </row>
    <row r="3934" spans="1:3">
      <c r="A3934" t="s">
        <v>14400</v>
      </c>
      <c r="B3934" t="s">
        <v>14401</v>
      </c>
      <c r="C3934" t="s">
        <v>14402</v>
      </c>
    </row>
    <row r="3935" spans="1:3">
      <c r="A3935" t="s">
        <v>14403</v>
      </c>
      <c r="B3935" t="s">
        <v>14404</v>
      </c>
      <c r="C3935" t="s">
        <v>14405</v>
      </c>
    </row>
    <row r="3936" spans="1:3">
      <c r="A3936" t="s">
        <v>14406</v>
      </c>
      <c r="B3936" t="s">
        <v>14407</v>
      </c>
      <c r="C3936" t="s">
        <v>14408</v>
      </c>
    </row>
    <row r="3937" spans="1:3">
      <c r="A3937" t="s">
        <v>14409</v>
      </c>
      <c r="B3937" t="s">
        <v>14410</v>
      </c>
      <c r="C3937" t="s">
        <v>14411</v>
      </c>
    </row>
    <row r="3938" spans="1:3">
      <c r="A3938" t="s">
        <v>14412</v>
      </c>
      <c r="B3938" t="s">
        <v>14413</v>
      </c>
      <c r="C3938" t="s">
        <v>14414</v>
      </c>
    </row>
    <row r="3939" spans="1:3">
      <c r="A3939" t="s">
        <v>14415</v>
      </c>
      <c r="B3939" t="s">
        <v>14416</v>
      </c>
      <c r="C3939" t="s">
        <v>14417</v>
      </c>
    </row>
    <row r="3940" spans="1:3">
      <c r="A3940" t="s">
        <v>14418</v>
      </c>
      <c r="B3940" t="s">
        <v>14419</v>
      </c>
      <c r="C3940" t="s">
        <v>14420</v>
      </c>
    </row>
    <row r="3941" spans="1:3">
      <c r="A3941" t="s">
        <v>14421</v>
      </c>
      <c r="B3941" t="s">
        <v>14422</v>
      </c>
      <c r="C3941" t="s">
        <v>14423</v>
      </c>
    </row>
    <row r="3942" spans="1:3">
      <c r="A3942" t="s">
        <v>14424</v>
      </c>
      <c r="B3942" t="s">
        <v>14425</v>
      </c>
      <c r="C3942" t="s">
        <v>14426</v>
      </c>
    </row>
    <row r="3943" spans="1:3">
      <c r="A3943" t="s">
        <v>14427</v>
      </c>
      <c r="B3943" t="s">
        <v>14428</v>
      </c>
      <c r="C3943" t="s">
        <v>14429</v>
      </c>
    </row>
    <row r="3944" spans="1:3">
      <c r="A3944" t="s">
        <v>14430</v>
      </c>
      <c r="B3944" t="s">
        <v>14431</v>
      </c>
      <c r="C3944" t="s">
        <v>14432</v>
      </c>
    </row>
    <row r="3945" spans="1:3">
      <c r="A3945" t="s">
        <v>14433</v>
      </c>
      <c r="B3945" t="s">
        <v>14434</v>
      </c>
      <c r="C3945" t="s">
        <v>14435</v>
      </c>
    </row>
    <row r="3946" spans="1:3">
      <c r="A3946" t="s">
        <v>14436</v>
      </c>
      <c r="B3946" t="s">
        <v>14437</v>
      </c>
      <c r="C3946" t="s">
        <v>14438</v>
      </c>
    </row>
    <row r="3947" spans="1:3">
      <c r="A3947" t="s">
        <v>14439</v>
      </c>
      <c r="B3947" t="s">
        <v>14440</v>
      </c>
      <c r="C3947" t="s">
        <v>14441</v>
      </c>
    </row>
    <row r="3948" spans="1:3">
      <c r="A3948" t="s">
        <v>14442</v>
      </c>
      <c r="B3948" t="s">
        <v>14443</v>
      </c>
      <c r="C3948" t="s">
        <v>14444</v>
      </c>
    </row>
    <row r="3949" spans="1:3">
      <c r="A3949" t="s">
        <v>14445</v>
      </c>
      <c r="B3949" t="s">
        <v>14446</v>
      </c>
      <c r="C3949" t="s">
        <v>14447</v>
      </c>
    </row>
    <row r="3950" spans="1:3">
      <c r="A3950" t="s">
        <v>14448</v>
      </c>
      <c r="B3950" t="s">
        <v>14434</v>
      </c>
      <c r="C3950" t="s">
        <v>14435</v>
      </c>
    </row>
    <row r="3951" spans="1:3">
      <c r="A3951" t="s">
        <v>14449</v>
      </c>
      <c r="B3951" t="s">
        <v>14450</v>
      </c>
      <c r="C3951" t="s">
        <v>14451</v>
      </c>
    </row>
    <row r="3952" spans="1:3">
      <c r="A3952" t="s">
        <v>14452</v>
      </c>
      <c r="B3952" t="s">
        <v>14453</v>
      </c>
      <c r="C3952" t="s">
        <v>14454</v>
      </c>
    </row>
    <row r="3953" spans="1:3">
      <c r="A3953" t="s">
        <v>14455</v>
      </c>
      <c r="B3953" t="s">
        <v>14456</v>
      </c>
      <c r="C3953" t="s">
        <v>14457</v>
      </c>
    </row>
    <row r="3954" spans="1:3">
      <c r="A3954" t="s">
        <v>14458</v>
      </c>
      <c r="B3954" t="s">
        <v>14459</v>
      </c>
      <c r="C3954" t="s">
        <v>14460</v>
      </c>
    </row>
    <row r="3955" spans="1:3">
      <c r="A3955" t="s">
        <v>14461</v>
      </c>
      <c r="B3955" t="s">
        <v>14462</v>
      </c>
      <c r="C3955" t="s">
        <v>14463</v>
      </c>
    </row>
    <row r="3956" spans="1:3">
      <c r="A3956" t="s">
        <v>14464</v>
      </c>
      <c r="B3956" t="s">
        <v>14465</v>
      </c>
      <c r="C3956" t="s">
        <v>14466</v>
      </c>
    </row>
    <row r="3957" spans="1:3">
      <c r="A3957" t="s">
        <v>14467</v>
      </c>
      <c r="B3957" t="s">
        <v>14468</v>
      </c>
      <c r="C3957" t="s">
        <v>14469</v>
      </c>
    </row>
    <row r="3958" spans="1:3">
      <c r="A3958" t="s">
        <v>14470</v>
      </c>
      <c r="B3958" t="s">
        <v>14471</v>
      </c>
      <c r="C3958" t="s">
        <v>14472</v>
      </c>
    </row>
    <row r="3959" spans="1:3">
      <c r="A3959" t="s">
        <v>14473</v>
      </c>
      <c r="B3959" t="s">
        <v>14474</v>
      </c>
      <c r="C3959" t="s">
        <v>14475</v>
      </c>
    </row>
    <row r="3960" spans="1:3">
      <c r="A3960" t="s">
        <v>14476</v>
      </c>
      <c r="B3960" t="s">
        <v>14477</v>
      </c>
      <c r="C3960" t="s">
        <v>14478</v>
      </c>
    </row>
    <row r="3961" spans="1:3">
      <c r="A3961" t="s">
        <v>14479</v>
      </c>
      <c r="B3961" t="s">
        <v>14480</v>
      </c>
      <c r="C3961" t="s">
        <v>14481</v>
      </c>
    </row>
    <row r="3962" spans="1:3">
      <c r="A3962" t="s">
        <v>14482</v>
      </c>
      <c r="B3962" t="s">
        <v>14483</v>
      </c>
      <c r="C3962" t="s">
        <v>14484</v>
      </c>
    </row>
    <row r="3963" spans="1:3">
      <c r="A3963" t="s">
        <v>14485</v>
      </c>
      <c r="B3963" t="s">
        <v>14486</v>
      </c>
      <c r="C3963" t="s">
        <v>14487</v>
      </c>
    </row>
    <row r="3964" spans="1:3">
      <c r="A3964" t="s">
        <v>14488</v>
      </c>
      <c r="B3964" t="s">
        <v>14489</v>
      </c>
      <c r="C3964" t="s">
        <v>14490</v>
      </c>
    </row>
    <row r="3965" spans="1:3">
      <c r="A3965" t="s">
        <v>14491</v>
      </c>
      <c r="B3965" t="s">
        <v>14492</v>
      </c>
      <c r="C3965" t="s">
        <v>14493</v>
      </c>
    </row>
    <row r="3966" spans="1:3">
      <c r="A3966" t="s">
        <v>14494</v>
      </c>
      <c r="B3966" t="s">
        <v>14495</v>
      </c>
      <c r="C3966" t="s">
        <v>14496</v>
      </c>
    </row>
    <row r="3967" spans="1:3">
      <c r="A3967" t="s">
        <v>14497</v>
      </c>
      <c r="B3967" t="s">
        <v>14498</v>
      </c>
      <c r="C3967" t="s">
        <v>14499</v>
      </c>
    </row>
    <row r="3968" spans="1:3">
      <c r="A3968" t="s">
        <v>14500</v>
      </c>
      <c r="B3968" t="s">
        <v>14501</v>
      </c>
      <c r="C3968" t="s">
        <v>14502</v>
      </c>
    </row>
    <row r="3969" spans="1:3">
      <c r="A3969" t="s">
        <v>14503</v>
      </c>
      <c r="B3969" t="s">
        <v>14504</v>
      </c>
      <c r="C3969" t="s">
        <v>14505</v>
      </c>
    </row>
    <row r="3970" spans="1:3">
      <c r="A3970" t="s">
        <v>14506</v>
      </c>
      <c r="B3970" t="s">
        <v>14507</v>
      </c>
      <c r="C3970" t="s">
        <v>14508</v>
      </c>
    </row>
    <row r="3971" spans="1:3">
      <c r="A3971" t="s">
        <v>14509</v>
      </c>
      <c r="B3971" t="s">
        <v>14510</v>
      </c>
      <c r="C3971" t="s">
        <v>14511</v>
      </c>
    </row>
    <row r="3972" spans="1:3">
      <c r="A3972" t="s">
        <v>14512</v>
      </c>
      <c r="B3972" t="s">
        <v>14513</v>
      </c>
      <c r="C3972" t="s">
        <v>14514</v>
      </c>
    </row>
    <row r="3973" spans="1:3">
      <c r="A3973" t="s">
        <v>14515</v>
      </c>
      <c r="B3973" t="s">
        <v>14516</v>
      </c>
      <c r="C3973" t="s">
        <v>14517</v>
      </c>
    </row>
    <row r="3974" spans="1:3">
      <c r="A3974" t="s">
        <v>14518</v>
      </c>
      <c r="B3974" t="s">
        <v>14519</v>
      </c>
      <c r="C3974" t="s">
        <v>14520</v>
      </c>
    </row>
    <row r="3975" spans="1:3">
      <c r="A3975" t="s">
        <v>14521</v>
      </c>
      <c r="B3975" t="s">
        <v>14522</v>
      </c>
      <c r="C3975" t="s">
        <v>14523</v>
      </c>
    </row>
    <row r="3976" spans="1:3">
      <c r="A3976" t="s">
        <v>14524</v>
      </c>
      <c r="B3976" t="s">
        <v>14525</v>
      </c>
      <c r="C3976" t="s">
        <v>14526</v>
      </c>
    </row>
    <row r="3977" spans="1:3">
      <c r="A3977" t="s">
        <v>14527</v>
      </c>
      <c r="B3977" t="s">
        <v>14528</v>
      </c>
      <c r="C3977" t="s">
        <v>14529</v>
      </c>
    </row>
    <row r="3978" spans="1:3">
      <c r="A3978" t="s">
        <v>14530</v>
      </c>
      <c r="B3978" t="s">
        <v>14531</v>
      </c>
      <c r="C3978" t="s">
        <v>14532</v>
      </c>
    </row>
    <row r="3979" spans="1:3">
      <c r="A3979" t="s">
        <v>14533</v>
      </c>
      <c r="B3979" t="s">
        <v>14534</v>
      </c>
      <c r="C3979" t="s">
        <v>14535</v>
      </c>
    </row>
    <row r="3980" spans="1:3">
      <c r="A3980" t="s">
        <v>14536</v>
      </c>
      <c r="B3980" t="s">
        <v>14537</v>
      </c>
      <c r="C3980" t="s">
        <v>14538</v>
      </c>
    </row>
    <row r="3981" spans="1:3">
      <c r="A3981" t="s">
        <v>14539</v>
      </c>
      <c r="B3981" t="s">
        <v>14540</v>
      </c>
      <c r="C3981" t="s">
        <v>14541</v>
      </c>
    </row>
    <row r="3982" spans="1:3">
      <c r="A3982" t="s">
        <v>14542</v>
      </c>
      <c r="B3982" t="s">
        <v>14543</v>
      </c>
      <c r="C3982" t="s">
        <v>14544</v>
      </c>
    </row>
    <row r="3983" spans="1:3">
      <c r="A3983" t="s">
        <v>14545</v>
      </c>
      <c r="B3983" t="s">
        <v>14546</v>
      </c>
      <c r="C3983" t="s">
        <v>14547</v>
      </c>
    </row>
    <row r="3984" spans="1:3">
      <c r="A3984" t="s">
        <v>14548</v>
      </c>
      <c r="B3984" t="s">
        <v>14549</v>
      </c>
      <c r="C3984" t="s">
        <v>14550</v>
      </c>
    </row>
    <row r="3985" spans="1:3">
      <c r="A3985" t="s">
        <v>14551</v>
      </c>
      <c r="B3985" t="s">
        <v>14552</v>
      </c>
      <c r="C3985" t="s">
        <v>14553</v>
      </c>
    </row>
    <row r="3986" spans="1:3">
      <c r="A3986" t="s">
        <v>14554</v>
      </c>
      <c r="B3986" t="s">
        <v>14555</v>
      </c>
      <c r="C3986" t="s">
        <v>14556</v>
      </c>
    </row>
    <row r="3987" spans="1:3">
      <c r="A3987" t="s">
        <v>14557</v>
      </c>
      <c r="B3987" t="s">
        <v>14558</v>
      </c>
      <c r="C3987" t="s">
        <v>14559</v>
      </c>
    </row>
    <row r="3988" spans="1:3">
      <c r="A3988" t="s">
        <v>14560</v>
      </c>
      <c r="B3988" t="s">
        <v>14561</v>
      </c>
      <c r="C3988" t="s">
        <v>14562</v>
      </c>
    </row>
    <row r="3989" spans="1:3">
      <c r="A3989" t="s">
        <v>14563</v>
      </c>
      <c r="B3989" t="s">
        <v>14564</v>
      </c>
      <c r="C3989" t="s">
        <v>14565</v>
      </c>
    </row>
    <row r="3990" spans="1:3">
      <c r="A3990" t="s">
        <v>14566</v>
      </c>
      <c r="B3990" t="s">
        <v>14567</v>
      </c>
      <c r="C3990" t="s">
        <v>14568</v>
      </c>
    </row>
    <row r="3991" spans="1:3">
      <c r="A3991" t="s">
        <v>14569</v>
      </c>
      <c r="B3991" t="s">
        <v>14570</v>
      </c>
      <c r="C3991" t="s">
        <v>14571</v>
      </c>
    </row>
    <row r="3992" spans="1:3">
      <c r="A3992" t="s">
        <v>14572</v>
      </c>
      <c r="B3992" t="s">
        <v>14573</v>
      </c>
      <c r="C3992" t="s">
        <v>14574</v>
      </c>
    </row>
    <row r="3993" spans="1:3">
      <c r="A3993" t="s">
        <v>14575</v>
      </c>
      <c r="B3993" t="s">
        <v>14576</v>
      </c>
      <c r="C3993" t="s">
        <v>14577</v>
      </c>
    </row>
    <row r="3994" spans="1:3">
      <c r="A3994" t="s">
        <v>14578</v>
      </c>
      <c r="B3994" t="s">
        <v>14579</v>
      </c>
      <c r="C3994" t="s">
        <v>14580</v>
      </c>
    </row>
    <row r="3995" spans="1:3">
      <c r="A3995" t="s">
        <v>14581</v>
      </c>
      <c r="B3995" t="s">
        <v>14582</v>
      </c>
      <c r="C3995" t="s">
        <v>14583</v>
      </c>
    </row>
    <row r="3996" spans="1:3">
      <c r="A3996" t="s">
        <v>14584</v>
      </c>
      <c r="B3996" t="s">
        <v>14585</v>
      </c>
      <c r="C3996" t="s">
        <v>14586</v>
      </c>
    </row>
    <row r="3997" spans="1:3">
      <c r="A3997" t="s">
        <v>14587</v>
      </c>
      <c r="B3997" t="s">
        <v>14588</v>
      </c>
      <c r="C3997" t="s">
        <v>14589</v>
      </c>
    </row>
    <row r="3998" spans="1:3">
      <c r="A3998" t="s">
        <v>14590</v>
      </c>
      <c r="B3998" t="s">
        <v>14591</v>
      </c>
      <c r="C3998" t="s">
        <v>14592</v>
      </c>
    </row>
    <row r="3999" spans="1:3">
      <c r="A3999" t="s">
        <v>14593</v>
      </c>
      <c r="B3999" t="s">
        <v>14594</v>
      </c>
      <c r="C3999" t="s">
        <v>14595</v>
      </c>
    </row>
    <row r="4000" spans="1:3">
      <c r="A4000" t="s">
        <v>14596</v>
      </c>
      <c r="B4000" t="s">
        <v>14597</v>
      </c>
      <c r="C4000" t="s">
        <v>14598</v>
      </c>
    </row>
    <row r="4001" spans="1:3">
      <c r="A4001" t="s">
        <v>14599</v>
      </c>
      <c r="B4001" t="s">
        <v>14600</v>
      </c>
      <c r="C4001" t="s">
        <v>14601</v>
      </c>
    </row>
    <row r="4002" spans="1:3">
      <c r="A4002" t="s">
        <v>14602</v>
      </c>
      <c r="B4002" t="s">
        <v>14603</v>
      </c>
      <c r="C4002" t="s">
        <v>14604</v>
      </c>
    </row>
    <row r="4003" spans="1:3">
      <c r="A4003" t="s">
        <v>14605</v>
      </c>
      <c r="B4003" t="s">
        <v>14606</v>
      </c>
      <c r="C4003" t="s">
        <v>14607</v>
      </c>
    </row>
    <row r="4004" spans="1:3">
      <c r="A4004" t="s">
        <v>14608</v>
      </c>
      <c r="B4004" t="s">
        <v>14609</v>
      </c>
      <c r="C4004" t="s">
        <v>14610</v>
      </c>
    </row>
    <row r="4005" spans="1:3">
      <c r="A4005" t="s">
        <v>14611</v>
      </c>
      <c r="B4005" t="s">
        <v>14612</v>
      </c>
      <c r="C4005" t="s">
        <v>14613</v>
      </c>
    </row>
    <row r="4006" spans="1:3">
      <c r="A4006" t="s">
        <v>14614</v>
      </c>
      <c r="B4006" t="s">
        <v>14615</v>
      </c>
      <c r="C4006" t="s">
        <v>14616</v>
      </c>
    </row>
    <row r="4007" spans="1:3">
      <c r="A4007" t="s">
        <v>14617</v>
      </c>
      <c r="B4007" t="s">
        <v>14618</v>
      </c>
      <c r="C4007" t="s">
        <v>14619</v>
      </c>
    </row>
    <row r="4008" spans="1:3">
      <c r="A4008" t="s">
        <v>14620</v>
      </c>
      <c r="B4008" t="s">
        <v>5172</v>
      </c>
      <c r="C4008" t="s">
        <v>14621</v>
      </c>
    </row>
    <row r="4009" spans="1:3">
      <c r="A4009" t="s">
        <v>14622</v>
      </c>
      <c r="B4009" t="s">
        <v>14623</v>
      </c>
      <c r="C4009" t="s">
        <v>14624</v>
      </c>
    </row>
    <row r="4010" spans="1:3">
      <c r="A4010" t="s">
        <v>14625</v>
      </c>
      <c r="B4010" t="s">
        <v>14626</v>
      </c>
      <c r="C4010" t="s">
        <v>14627</v>
      </c>
    </row>
    <row r="4011" spans="1:3">
      <c r="A4011" t="s">
        <v>14628</v>
      </c>
      <c r="B4011" t="s">
        <v>14629</v>
      </c>
      <c r="C4011" t="s">
        <v>14630</v>
      </c>
    </row>
    <row r="4012" spans="1:3">
      <c r="A4012" t="s">
        <v>14631</v>
      </c>
      <c r="B4012" t="s">
        <v>14632</v>
      </c>
      <c r="C4012" t="s">
        <v>14633</v>
      </c>
    </row>
    <row r="4013" spans="1:3">
      <c r="A4013" t="s">
        <v>14634</v>
      </c>
      <c r="B4013" t="s">
        <v>14635</v>
      </c>
      <c r="C4013" t="s">
        <v>14636</v>
      </c>
    </row>
    <row r="4014" spans="1:3">
      <c r="A4014" t="s">
        <v>14637</v>
      </c>
      <c r="B4014" t="s">
        <v>14638</v>
      </c>
      <c r="C4014" t="s">
        <v>14639</v>
      </c>
    </row>
    <row r="4015" spans="1:3">
      <c r="A4015" t="s">
        <v>14640</v>
      </c>
      <c r="B4015" t="s">
        <v>14641</v>
      </c>
      <c r="C4015" t="s">
        <v>14642</v>
      </c>
    </row>
    <row r="4016" spans="1:3">
      <c r="A4016" t="s">
        <v>14643</v>
      </c>
      <c r="B4016" t="s">
        <v>14644</v>
      </c>
      <c r="C4016" t="s">
        <v>14645</v>
      </c>
    </row>
    <row r="4017" spans="1:3">
      <c r="A4017" t="s">
        <v>14646</v>
      </c>
      <c r="B4017" t="s">
        <v>14647</v>
      </c>
      <c r="C4017" t="s">
        <v>14648</v>
      </c>
    </row>
    <row r="4018" spans="1:3">
      <c r="A4018" t="s">
        <v>14649</v>
      </c>
      <c r="B4018" t="s">
        <v>14650</v>
      </c>
      <c r="C4018" t="s">
        <v>14651</v>
      </c>
    </row>
    <row r="4019" spans="1:3">
      <c r="A4019" t="s">
        <v>14652</v>
      </c>
      <c r="B4019" t="s">
        <v>14653</v>
      </c>
      <c r="C4019" t="s">
        <v>14654</v>
      </c>
    </row>
    <row r="4020" spans="1:3">
      <c r="A4020" t="s">
        <v>14655</v>
      </c>
      <c r="B4020" t="s">
        <v>7540</v>
      </c>
      <c r="C4020" t="s">
        <v>14656</v>
      </c>
    </row>
    <row r="4021" spans="1:3">
      <c r="A4021" t="s">
        <v>14657</v>
      </c>
      <c r="B4021" t="s">
        <v>14658</v>
      </c>
      <c r="C4021" t="s">
        <v>14659</v>
      </c>
    </row>
    <row r="4022" spans="1:3">
      <c r="A4022" t="s">
        <v>14660</v>
      </c>
      <c r="B4022" t="s">
        <v>7585</v>
      </c>
      <c r="C4022" t="s">
        <v>14661</v>
      </c>
    </row>
    <row r="4023" spans="1:3">
      <c r="A4023" t="s">
        <v>14662</v>
      </c>
      <c r="B4023" t="s">
        <v>14663</v>
      </c>
      <c r="C4023" t="s">
        <v>14664</v>
      </c>
    </row>
    <row r="4024" spans="1:3">
      <c r="A4024" t="s">
        <v>14665</v>
      </c>
      <c r="B4024" t="s">
        <v>14666</v>
      </c>
      <c r="C4024" t="s">
        <v>14667</v>
      </c>
    </row>
    <row r="4025" spans="1:3">
      <c r="A4025" t="s">
        <v>14668</v>
      </c>
      <c r="B4025" t="s">
        <v>14669</v>
      </c>
      <c r="C4025" t="s">
        <v>14670</v>
      </c>
    </row>
    <row r="4026" spans="1:3">
      <c r="A4026" t="s">
        <v>14671</v>
      </c>
      <c r="B4026" t="s">
        <v>14672</v>
      </c>
      <c r="C4026" t="s">
        <v>14673</v>
      </c>
    </row>
    <row r="4027" spans="1:3">
      <c r="A4027" t="s">
        <v>14674</v>
      </c>
      <c r="B4027" t="s">
        <v>14675</v>
      </c>
      <c r="C4027" t="s">
        <v>14676</v>
      </c>
    </row>
    <row r="4028" spans="1:3">
      <c r="A4028" t="s">
        <v>14677</v>
      </c>
      <c r="B4028" t="s">
        <v>14678</v>
      </c>
      <c r="C4028" t="s">
        <v>14679</v>
      </c>
    </row>
    <row r="4029" spans="1:3">
      <c r="A4029" t="s">
        <v>14680</v>
      </c>
      <c r="B4029" t="s">
        <v>14681</v>
      </c>
      <c r="C4029" t="s">
        <v>14682</v>
      </c>
    </row>
    <row r="4030" spans="1:3">
      <c r="A4030" t="s">
        <v>14683</v>
      </c>
      <c r="B4030" t="s">
        <v>14684</v>
      </c>
      <c r="C4030" t="s">
        <v>14685</v>
      </c>
    </row>
    <row r="4031" spans="1:3">
      <c r="A4031" t="s">
        <v>14686</v>
      </c>
      <c r="B4031" t="s">
        <v>14687</v>
      </c>
      <c r="C4031" t="s">
        <v>14688</v>
      </c>
    </row>
    <row r="4032" spans="1:3">
      <c r="A4032" t="s">
        <v>14689</v>
      </c>
      <c r="B4032" t="s">
        <v>14690</v>
      </c>
      <c r="C4032" t="s">
        <v>14691</v>
      </c>
    </row>
    <row r="4033" spans="1:3">
      <c r="A4033" t="s">
        <v>14692</v>
      </c>
      <c r="B4033" t="s">
        <v>14693</v>
      </c>
      <c r="C4033" t="s">
        <v>14694</v>
      </c>
    </row>
    <row r="4034" spans="1:3">
      <c r="A4034" t="s">
        <v>14695</v>
      </c>
      <c r="B4034" t="s">
        <v>14696</v>
      </c>
      <c r="C4034" t="s">
        <v>14697</v>
      </c>
    </row>
    <row r="4035" spans="1:3">
      <c r="A4035" t="s">
        <v>14698</v>
      </c>
      <c r="B4035" t="s">
        <v>14699</v>
      </c>
      <c r="C4035" t="s">
        <v>14700</v>
      </c>
    </row>
    <row r="4036" spans="1:3">
      <c r="A4036" t="s">
        <v>14701</v>
      </c>
      <c r="B4036" t="s">
        <v>14702</v>
      </c>
      <c r="C4036" t="s">
        <v>14703</v>
      </c>
    </row>
    <row r="4037" spans="1:3">
      <c r="A4037" t="s">
        <v>14704</v>
      </c>
      <c r="B4037" t="s">
        <v>4792</v>
      </c>
      <c r="C4037" t="s">
        <v>14705</v>
      </c>
    </row>
    <row r="4038" spans="1:3">
      <c r="A4038" t="s">
        <v>14706</v>
      </c>
      <c r="B4038" t="s">
        <v>14707</v>
      </c>
      <c r="C4038" t="s">
        <v>14708</v>
      </c>
    </row>
    <row r="4039" spans="1:3">
      <c r="A4039" t="s">
        <v>14709</v>
      </c>
      <c r="B4039" t="s">
        <v>14710</v>
      </c>
      <c r="C4039" t="s">
        <v>14711</v>
      </c>
    </row>
    <row r="4040" spans="1:3">
      <c r="A4040" t="s">
        <v>14712</v>
      </c>
      <c r="B4040" t="s">
        <v>14713</v>
      </c>
      <c r="C4040" t="s">
        <v>14714</v>
      </c>
    </row>
    <row r="4041" spans="1:3">
      <c r="A4041" t="s">
        <v>14715</v>
      </c>
      <c r="B4041" t="s">
        <v>14716</v>
      </c>
      <c r="C4041" t="s">
        <v>14717</v>
      </c>
    </row>
    <row r="4042" spans="1:3">
      <c r="A4042" t="s">
        <v>14718</v>
      </c>
      <c r="B4042" t="s">
        <v>14719</v>
      </c>
      <c r="C4042" t="s">
        <v>14720</v>
      </c>
    </row>
    <row r="4043" spans="1:3">
      <c r="A4043" t="s">
        <v>14721</v>
      </c>
      <c r="B4043" t="s">
        <v>14722</v>
      </c>
      <c r="C4043" t="s">
        <v>14723</v>
      </c>
    </row>
    <row r="4044" spans="1:3">
      <c r="A4044" t="s">
        <v>14724</v>
      </c>
      <c r="B4044" t="s">
        <v>14725</v>
      </c>
      <c r="C4044" t="s">
        <v>14726</v>
      </c>
    </row>
    <row r="4045" spans="1:3">
      <c r="A4045" t="s">
        <v>14727</v>
      </c>
      <c r="B4045" t="s">
        <v>14728</v>
      </c>
      <c r="C4045" t="s">
        <v>14729</v>
      </c>
    </row>
    <row r="4046" spans="1:3">
      <c r="A4046" t="s">
        <v>14730</v>
      </c>
      <c r="B4046" t="s">
        <v>14731</v>
      </c>
      <c r="C4046" t="s">
        <v>14732</v>
      </c>
    </row>
    <row r="4047" spans="1:3">
      <c r="A4047" t="s">
        <v>14733</v>
      </c>
      <c r="B4047" t="s">
        <v>14734</v>
      </c>
      <c r="C4047" t="s">
        <v>14735</v>
      </c>
    </row>
    <row r="4048" spans="1:3">
      <c r="A4048" t="s">
        <v>14736</v>
      </c>
      <c r="B4048" t="s">
        <v>14737</v>
      </c>
      <c r="C4048" t="s">
        <v>14738</v>
      </c>
    </row>
    <row r="4049" spans="1:3">
      <c r="A4049" t="s">
        <v>14739</v>
      </c>
      <c r="B4049" t="s">
        <v>14740</v>
      </c>
      <c r="C4049" t="s">
        <v>14741</v>
      </c>
    </row>
    <row r="4050" spans="1:3">
      <c r="A4050" t="s">
        <v>14742</v>
      </c>
      <c r="B4050" t="s">
        <v>14743</v>
      </c>
      <c r="C4050" t="s">
        <v>14744</v>
      </c>
    </row>
    <row r="4051" spans="1:3">
      <c r="A4051" t="s">
        <v>14742</v>
      </c>
      <c r="B4051" t="s">
        <v>14743</v>
      </c>
      <c r="C4051" t="s">
        <v>14744</v>
      </c>
    </row>
    <row r="4052" spans="1:3">
      <c r="A4052" t="s">
        <v>14745</v>
      </c>
      <c r="B4052" t="s">
        <v>14746</v>
      </c>
      <c r="C4052" t="s">
        <v>14747</v>
      </c>
    </row>
    <row r="4053" spans="1:3">
      <c r="A4053" t="s">
        <v>14745</v>
      </c>
      <c r="B4053" t="s">
        <v>14746</v>
      </c>
      <c r="C4053" t="s">
        <v>14747</v>
      </c>
    </row>
    <row r="4054" spans="1:3">
      <c r="A4054" t="s">
        <v>14748</v>
      </c>
      <c r="B4054" t="s">
        <v>14749</v>
      </c>
      <c r="C4054" t="s">
        <v>14750</v>
      </c>
    </row>
    <row r="4055" spans="1:3">
      <c r="A4055" t="s">
        <v>14748</v>
      </c>
      <c r="B4055" t="s">
        <v>14749</v>
      </c>
      <c r="C4055" t="s">
        <v>14750</v>
      </c>
    </row>
    <row r="4056" spans="1:3">
      <c r="A4056" t="s">
        <v>14751</v>
      </c>
      <c r="B4056" t="s">
        <v>14752</v>
      </c>
      <c r="C4056" t="s">
        <v>14753</v>
      </c>
    </row>
    <row r="4057" spans="1:3">
      <c r="A4057" t="s">
        <v>14751</v>
      </c>
      <c r="B4057" t="s">
        <v>14752</v>
      </c>
      <c r="C4057" t="s">
        <v>14753</v>
      </c>
    </row>
    <row r="4058" spans="1:3">
      <c r="A4058" t="s">
        <v>14754</v>
      </c>
      <c r="B4058" t="s">
        <v>14755</v>
      </c>
      <c r="C4058" t="s">
        <v>14756</v>
      </c>
    </row>
    <row r="4059" spans="1:3">
      <c r="A4059" t="s">
        <v>14754</v>
      </c>
      <c r="B4059" t="s">
        <v>14755</v>
      </c>
      <c r="C4059" t="s">
        <v>14756</v>
      </c>
    </row>
    <row r="4060" spans="1:3">
      <c r="A4060" t="s">
        <v>14757</v>
      </c>
      <c r="B4060" t="s">
        <v>14758</v>
      </c>
      <c r="C4060" t="s">
        <v>14759</v>
      </c>
    </row>
    <row r="4061" spans="1:3">
      <c r="A4061" t="s">
        <v>14757</v>
      </c>
      <c r="B4061" t="s">
        <v>14758</v>
      </c>
      <c r="C4061" t="s">
        <v>14759</v>
      </c>
    </row>
    <row r="4062" spans="1:3">
      <c r="A4062" t="s">
        <v>14760</v>
      </c>
      <c r="B4062" t="s">
        <v>14761</v>
      </c>
      <c r="C4062" t="s">
        <v>14762</v>
      </c>
    </row>
    <row r="4063" spans="1:3">
      <c r="A4063" t="s">
        <v>14760</v>
      </c>
      <c r="B4063" t="s">
        <v>14761</v>
      </c>
      <c r="C4063" t="s">
        <v>14762</v>
      </c>
    </row>
    <row r="4064" spans="1:3">
      <c r="A4064" t="s">
        <v>14763</v>
      </c>
      <c r="B4064" t="s">
        <v>386</v>
      </c>
      <c r="C4064" t="s">
        <v>14764</v>
      </c>
    </row>
    <row r="4065" spans="1:3">
      <c r="A4065" t="s">
        <v>14763</v>
      </c>
      <c r="B4065" t="s">
        <v>386</v>
      </c>
      <c r="C4065" t="s">
        <v>14764</v>
      </c>
    </row>
    <row r="4066" spans="1:3">
      <c r="A4066" t="s">
        <v>14765</v>
      </c>
      <c r="B4066" t="s">
        <v>710</v>
      </c>
      <c r="C4066" t="s">
        <v>14766</v>
      </c>
    </row>
    <row r="4067" spans="1:3">
      <c r="A4067" t="s">
        <v>14765</v>
      </c>
      <c r="B4067" t="s">
        <v>710</v>
      </c>
      <c r="C4067" t="s">
        <v>14766</v>
      </c>
    </row>
    <row r="4068" spans="1:3">
      <c r="A4068" t="s">
        <v>14767</v>
      </c>
      <c r="B4068" t="s">
        <v>14768</v>
      </c>
      <c r="C4068" t="s">
        <v>14769</v>
      </c>
    </row>
    <row r="4069" spans="1:3">
      <c r="A4069" t="s">
        <v>14767</v>
      </c>
      <c r="B4069" t="s">
        <v>14768</v>
      </c>
      <c r="C4069" t="s">
        <v>14769</v>
      </c>
    </row>
    <row r="4070" spans="1:3">
      <c r="A4070" t="s">
        <v>14767</v>
      </c>
      <c r="B4070" t="s">
        <v>14770</v>
      </c>
      <c r="C4070" t="s">
        <v>14771</v>
      </c>
    </row>
    <row r="4071" spans="1:3">
      <c r="A4071" t="s">
        <v>14772</v>
      </c>
      <c r="B4071" t="s">
        <v>14773</v>
      </c>
      <c r="C4071" t="s">
        <v>14774</v>
      </c>
    </row>
    <row r="4072" spans="1:3">
      <c r="A4072" t="s">
        <v>14772</v>
      </c>
      <c r="B4072" t="s">
        <v>14775</v>
      </c>
      <c r="C4072" t="s">
        <v>14776</v>
      </c>
    </row>
    <row r="4073" spans="1:3">
      <c r="A4073" t="s">
        <v>14772</v>
      </c>
      <c r="B4073" t="s">
        <v>14775</v>
      </c>
      <c r="C4073" t="s">
        <v>14776</v>
      </c>
    </row>
    <row r="4074" spans="1:3">
      <c r="A4074" t="s">
        <v>14772</v>
      </c>
      <c r="B4074" t="s">
        <v>14777</v>
      </c>
      <c r="C4074" t="s">
        <v>14778</v>
      </c>
    </row>
    <row r="4075" spans="1:3">
      <c r="A4075" t="s">
        <v>14779</v>
      </c>
      <c r="B4075" t="s">
        <v>14780</v>
      </c>
      <c r="C4075" t="s">
        <v>14781</v>
      </c>
    </row>
    <row r="4076" spans="1:3">
      <c r="A4076" t="s">
        <v>14779</v>
      </c>
      <c r="B4076" t="s">
        <v>14780</v>
      </c>
      <c r="C4076" t="s">
        <v>14781</v>
      </c>
    </row>
    <row r="4077" spans="1:3">
      <c r="A4077" t="s">
        <v>14782</v>
      </c>
      <c r="B4077" t="s">
        <v>14783</v>
      </c>
      <c r="C4077" t="s">
        <v>14784</v>
      </c>
    </row>
    <row r="4078" spans="1:3">
      <c r="A4078" t="s">
        <v>14782</v>
      </c>
      <c r="B4078" t="s">
        <v>14783</v>
      </c>
      <c r="C4078" t="s">
        <v>14784</v>
      </c>
    </row>
    <row r="4079" spans="1:3">
      <c r="A4079" t="s">
        <v>14785</v>
      </c>
      <c r="B4079" t="s">
        <v>14786</v>
      </c>
      <c r="C4079" t="s">
        <v>14787</v>
      </c>
    </row>
    <row r="4080" spans="1:3">
      <c r="A4080" t="s">
        <v>14785</v>
      </c>
      <c r="B4080" t="s">
        <v>14788</v>
      </c>
      <c r="C4080" t="s">
        <v>14789</v>
      </c>
    </row>
    <row r="4081" spans="1:3">
      <c r="A4081" t="s">
        <v>14790</v>
      </c>
      <c r="B4081" t="s">
        <v>14791</v>
      </c>
      <c r="C4081" t="s">
        <v>14792</v>
      </c>
    </row>
    <row r="4082" spans="1:3">
      <c r="A4082" t="s">
        <v>14790</v>
      </c>
      <c r="B4082" t="s">
        <v>14791</v>
      </c>
      <c r="C4082" t="s">
        <v>14792</v>
      </c>
    </row>
    <row r="4083" spans="1:3">
      <c r="A4083" t="s">
        <v>14793</v>
      </c>
      <c r="B4083" t="s">
        <v>14794</v>
      </c>
      <c r="C4083" t="s">
        <v>14795</v>
      </c>
    </row>
    <row r="4084" spans="1:3">
      <c r="A4084" t="s">
        <v>14793</v>
      </c>
      <c r="B4084" t="s">
        <v>14796</v>
      </c>
      <c r="C4084" t="s">
        <v>14797</v>
      </c>
    </row>
    <row r="4085" spans="1:3">
      <c r="A4085" t="s">
        <v>14798</v>
      </c>
      <c r="B4085" t="s">
        <v>14799</v>
      </c>
      <c r="C4085" t="s">
        <v>14800</v>
      </c>
    </row>
    <row r="4086" spans="1:3">
      <c r="A4086" t="s">
        <v>14798</v>
      </c>
      <c r="B4086" t="s">
        <v>14801</v>
      </c>
      <c r="C4086" t="s">
        <v>14802</v>
      </c>
    </row>
    <row r="4087" spans="1:3">
      <c r="A4087" t="s">
        <v>14803</v>
      </c>
      <c r="B4087" t="s">
        <v>14804</v>
      </c>
      <c r="C4087" t="s">
        <v>14805</v>
      </c>
    </row>
    <row r="4088" spans="1:3">
      <c r="A4088" t="s">
        <v>14803</v>
      </c>
      <c r="B4088" t="s">
        <v>14806</v>
      </c>
      <c r="C4088" t="s">
        <v>14807</v>
      </c>
    </row>
    <row r="4089" spans="1:3">
      <c r="A4089" t="s">
        <v>14808</v>
      </c>
      <c r="B4089" t="s">
        <v>14809</v>
      </c>
      <c r="C4089" t="s">
        <v>14810</v>
      </c>
    </row>
    <row r="4090" spans="1:3">
      <c r="A4090" t="s">
        <v>14808</v>
      </c>
      <c r="B4090" t="s">
        <v>14811</v>
      </c>
      <c r="C4090" t="s">
        <v>14812</v>
      </c>
    </row>
    <row r="4091" spans="1:3">
      <c r="A4091" t="s">
        <v>14813</v>
      </c>
      <c r="B4091" t="s">
        <v>14814</v>
      </c>
      <c r="C4091" t="s">
        <v>14815</v>
      </c>
    </row>
    <row r="4092" spans="1:3">
      <c r="A4092" t="s">
        <v>14813</v>
      </c>
      <c r="B4092" t="s">
        <v>14816</v>
      </c>
      <c r="C4092" t="s">
        <v>14817</v>
      </c>
    </row>
    <row r="4093" spans="1:3">
      <c r="A4093" t="s">
        <v>14818</v>
      </c>
      <c r="B4093" t="s">
        <v>14819</v>
      </c>
      <c r="C4093" t="s">
        <v>14820</v>
      </c>
    </row>
    <row r="4094" spans="1:3">
      <c r="A4094" t="s">
        <v>14818</v>
      </c>
      <c r="B4094" t="s">
        <v>14819</v>
      </c>
      <c r="C4094" t="s">
        <v>14820</v>
      </c>
    </row>
    <row r="4095" spans="1:3">
      <c r="A4095" t="s">
        <v>14821</v>
      </c>
      <c r="B4095" t="s">
        <v>14822</v>
      </c>
      <c r="C4095" t="s">
        <v>14823</v>
      </c>
    </row>
    <row r="4096" spans="1:3">
      <c r="A4096" t="s">
        <v>14821</v>
      </c>
      <c r="B4096" t="s">
        <v>14822</v>
      </c>
      <c r="C4096" t="s">
        <v>14823</v>
      </c>
    </row>
    <row r="4097" spans="1:3">
      <c r="A4097" t="s">
        <v>14824</v>
      </c>
      <c r="B4097" t="s">
        <v>14825</v>
      </c>
      <c r="C4097" t="s">
        <v>14826</v>
      </c>
    </row>
    <row r="4098" spans="1:3">
      <c r="A4098" t="s">
        <v>14824</v>
      </c>
      <c r="B4098" t="s">
        <v>14825</v>
      </c>
      <c r="C4098" t="s">
        <v>14826</v>
      </c>
    </row>
    <row r="4099" spans="1:3">
      <c r="A4099" t="s">
        <v>14827</v>
      </c>
      <c r="B4099" t="s">
        <v>14828</v>
      </c>
      <c r="C4099" t="s">
        <v>14829</v>
      </c>
    </row>
    <row r="4100" spans="1:3">
      <c r="A4100" t="s">
        <v>14827</v>
      </c>
      <c r="B4100" t="s">
        <v>14828</v>
      </c>
      <c r="C4100" t="s">
        <v>14829</v>
      </c>
    </row>
    <row r="4101" spans="1:3">
      <c r="A4101" t="s">
        <v>14830</v>
      </c>
      <c r="B4101" t="s">
        <v>14831</v>
      </c>
      <c r="C4101" t="s">
        <v>14832</v>
      </c>
    </row>
    <row r="4102" spans="1:3">
      <c r="A4102" t="s">
        <v>14830</v>
      </c>
      <c r="B4102" t="s">
        <v>14831</v>
      </c>
      <c r="C4102" t="s">
        <v>14832</v>
      </c>
    </row>
    <row r="4103" spans="1:3">
      <c r="A4103" t="s">
        <v>14833</v>
      </c>
      <c r="B4103" t="s">
        <v>14834</v>
      </c>
      <c r="C4103" t="s">
        <v>14835</v>
      </c>
    </row>
    <row r="4104" spans="1:3">
      <c r="A4104" t="s">
        <v>14833</v>
      </c>
      <c r="B4104" t="s">
        <v>14834</v>
      </c>
      <c r="C4104" t="s">
        <v>14835</v>
      </c>
    </row>
    <row r="4105" spans="1:3">
      <c r="A4105" t="s">
        <v>14836</v>
      </c>
      <c r="B4105" t="s">
        <v>14837</v>
      </c>
      <c r="C4105" t="s">
        <v>14838</v>
      </c>
    </row>
    <row r="4106" spans="1:3">
      <c r="A4106" t="s">
        <v>14836</v>
      </c>
      <c r="B4106" t="s">
        <v>14837</v>
      </c>
      <c r="C4106" t="s">
        <v>14838</v>
      </c>
    </row>
    <row r="4107" spans="1:3">
      <c r="A4107" t="s">
        <v>14839</v>
      </c>
      <c r="B4107" t="s">
        <v>14840</v>
      </c>
      <c r="C4107" t="s">
        <v>14841</v>
      </c>
    </row>
    <row r="4108" spans="1:3">
      <c r="A4108" t="s">
        <v>14839</v>
      </c>
      <c r="B4108" t="s">
        <v>14840</v>
      </c>
      <c r="C4108" t="s">
        <v>14841</v>
      </c>
    </row>
    <row r="4109" spans="1:3">
      <c r="A4109" t="s">
        <v>14842</v>
      </c>
      <c r="B4109" t="s">
        <v>14843</v>
      </c>
      <c r="C4109" t="s">
        <v>14844</v>
      </c>
    </row>
    <row r="4110" spans="1:3">
      <c r="A4110" t="s">
        <v>14842</v>
      </c>
      <c r="B4110" t="s">
        <v>14843</v>
      </c>
      <c r="C4110" t="s">
        <v>14844</v>
      </c>
    </row>
    <row r="4111" spans="1:3">
      <c r="A4111" t="s">
        <v>14845</v>
      </c>
      <c r="B4111" t="s">
        <v>14846</v>
      </c>
      <c r="C4111" t="s">
        <v>14847</v>
      </c>
    </row>
    <row r="4112" spans="1:3">
      <c r="A4112" t="s">
        <v>14845</v>
      </c>
      <c r="B4112" t="s">
        <v>14846</v>
      </c>
      <c r="C4112" t="s">
        <v>14847</v>
      </c>
    </row>
    <row r="4113" spans="1:3">
      <c r="A4113" t="s">
        <v>14848</v>
      </c>
      <c r="B4113" t="s">
        <v>14849</v>
      </c>
      <c r="C4113" t="s">
        <v>14850</v>
      </c>
    </row>
    <row r="4114" spans="1:3">
      <c r="A4114" t="s">
        <v>14848</v>
      </c>
      <c r="B4114" t="s">
        <v>14849</v>
      </c>
      <c r="C4114" t="s">
        <v>14850</v>
      </c>
    </row>
    <row r="4115" spans="1:3">
      <c r="A4115" t="s">
        <v>14851</v>
      </c>
      <c r="B4115" t="s">
        <v>14852</v>
      </c>
      <c r="C4115" t="s">
        <v>14853</v>
      </c>
    </row>
    <row r="4116" spans="1:3">
      <c r="A4116" t="s">
        <v>14851</v>
      </c>
      <c r="B4116" t="s">
        <v>14852</v>
      </c>
      <c r="C4116" t="s">
        <v>14853</v>
      </c>
    </row>
    <row r="4117" spans="1:3">
      <c r="A4117" t="s">
        <v>14854</v>
      </c>
      <c r="B4117" t="s">
        <v>14855</v>
      </c>
      <c r="C4117" t="s">
        <v>14856</v>
      </c>
    </row>
    <row r="4118" spans="1:3">
      <c r="A4118" t="s">
        <v>14854</v>
      </c>
      <c r="B4118" t="s">
        <v>14855</v>
      </c>
      <c r="C4118" t="s">
        <v>14856</v>
      </c>
    </row>
    <row r="4119" spans="1:3">
      <c r="A4119" t="s">
        <v>14857</v>
      </c>
      <c r="B4119" t="s">
        <v>14858</v>
      </c>
      <c r="C4119" t="s">
        <v>14859</v>
      </c>
    </row>
    <row r="4120" spans="1:3">
      <c r="A4120" t="s">
        <v>14857</v>
      </c>
      <c r="B4120" t="s">
        <v>14858</v>
      </c>
      <c r="C4120" t="s">
        <v>14859</v>
      </c>
    </row>
    <row r="4121" spans="1:3">
      <c r="A4121" t="s">
        <v>14860</v>
      </c>
      <c r="B4121" t="s">
        <v>14861</v>
      </c>
      <c r="C4121" t="s">
        <v>14862</v>
      </c>
    </row>
    <row r="4122" spans="1:3">
      <c r="A4122" t="s">
        <v>14860</v>
      </c>
      <c r="B4122" t="s">
        <v>14863</v>
      </c>
      <c r="C4122" t="s">
        <v>14864</v>
      </c>
    </row>
    <row r="4123" spans="1:3">
      <c r="A4123" t="s">
        <v>14865</v>
      </c>
      <c r="B4123" t="s">
        <v>14866</v>
      </c>
      <c r="C4123" t="s">
        <v>14867</v>
      </c>
    </row>
    <row r="4124" spans="1:3">
      <c r="A4124" t="s">
        <v>14865</v>
      </c>
      <c r="B4124" t="s">
        <v>14868</v>
      </c>
      <c r="C4124" t="s">
        <v>14869</v>
      </c>
    </row>
    <row r="4125" spans="1:3">
      <c r="A4125" t="s">
        <v>14870</v>
      </c>
      <c r="B4125" t="s">
        <v>14871</v>
      </c>
      <c r="C4125" t="s">
        <v>14872</v>
      </c>
    </row>
    <row r="4126" spans="1:3">
      <c r="A4126" t="s">
        <v>14870</v>
      </c>
      <c r="B4126" t="s">
        <v>14873</v>
      </c>
      <c r="C4126" t="s">
        <v>14874</v>
      </c>
    </row>
    <row r="4127" spans="1:3">
      <c r="A4127" t="s">
        <v>14875</v>
      </c>
      <c r="B4127" t="s">
        <v>14876</v>
      </c>
      <c r="C4127" t="s">
        <v>14877</v>
      </c>
    </row>
    <row r="4128" spans="1:3">
      <c r="A4128" t="s">
        <v>14875</v>
      </c>
      <c r="B4128" t="s">
        <v>14878</v>
      </c>
      <c r="C4128" t="s">
        <v>14879</v>
      </c>
    </row>
    <row r="4129" spans="1:3">
      <c r="A4129" t="s">
        <v>14880</v>
      </c>
      <c r="B4129" t="s">
        <v>14881</v>
      </c>
      <c r="C4129" t="s">
        <v>14882</v>
      </c>
    </row>
    <row r="4130" spans="1:3">
      <c r="A4130" t="s">
        <v>14880</v>
      </c>
      <c r="B4130" t="s">
        <v>14883</v>
      </c>
      <c r="C4130" t="s">
        <v>14884</v>
      </c>
    </row>
    <row r="4131" spans="1:3">
      <c r="A4131" t="s">
        <v>14885</v>
      </c>
      <c r="B4131" t="s">
        <v>14886</v>
      </c>
      <c r="C4131" t="s">
        <v>14887</v>
      </c>
    </row>
    <row r="4132" spans="1:3">
      <c r="A4132" t="s">
        <v>14888</v>
      </c>
      <c r="B4132" t="s">
        <v>14889</v>
      </c>
      <c r="C4132" t="s">
        <v>14890</v>
      </c>
    </row>
    <row r="4133" spans="1:3">
      <c r="A4133" t="s">
        <v>14888</v>
      </c>
      <c r="B4133" t="s">
        <v>14891</v>
      </c>
      <c r="C4133" t="s">
        <v>14892</v>
      </c>
    </row>
    <row r="4134" spans="1:3">
      <c r="A4134" t="s">
        <v>14893</v>
      </c>
      <c r="B4134" t="s">
        <v>14894</v>
      </c>
      <c r="C4134" t="s">
        <v>14895</v>
      </c>
    </row>
    <row r="4135" spans="1:3">
      <c r="A4135" t="s">
        <v>14893</v>
      </c>
      <c r="B4135" t="s">
        <v>14896</v>
      </c>
      <c r="C4135" t="s">
        <v>14897</v>
      </c>
    </row>
    <row r="4136" spans="1:3">
      <c r="A4136" t="s">
        <v>14898</v>
      </c>
      <c r="B4136" t="s">
        <v>14899</v>
      </c>
      <c r="C4136" t="s">
        <v>14900</v>
      </c>
    </row>
    <row r="4137" spans="1:3">
      <c r="A4137" t="s">
        <v>14898</v>
      </c>
      <c r="B4137" t="s">
        <v>14901</v>
      </c>
      <c r="C4137" t="s">
        <v>14902</v>
      </c>
    </row>
    <row r="4138" spans="1:3">
      <c r="A4138" t="s">
        <v>14903</v>
      </c>
      <c r="B4138" t="s">
        <v>14904</v>
      </c>
      <c r="C4138" t="s">
        <v>14905</v>
      </c>
    </row>
    <row r="4139" spans="1:3">
      <c r="A4139" t="s">
        <v>14903</v>
      </c>
      <c r="B4139" t="s">
        <v>14906</v>
      </c>
      <c r="C4139" t="s">
        <v>14907</v>
      </c>
    </row>
    <row r="4140" spans="1:3">
      <c r="A4140" t="s">
        <v>14908</v>
      </c>
      <c r="B4140" t="s">
        <v>14909</v>
      </c>
      <c r="C4140" t="s">
        <v>14910</v>
      </c>
    </row>
    <row r="4141" spans="1:3">
      <c r="A4141" t="s">
        <v>14908</v>
      </c>
      <c r="B4141" t="s">
        <v>14911</v>
      </c>
      <c r="C4141" t="s">
        <v>14912</v>
      </c>
    </row>
    <row r="4142" spans="1:3">
      <c r="A4142" t="s">
        <v>14913</v>
      </c>
      <c r="B4142" t="s">
        <v>14914</v>
      </c>
      <c r="C4142" t="s">
        <v>14915</v>
      </c>
    </row>
    <row r="4143" spans="1:3">
      <c r="A4143" t="s">
        <v>14913</v>
      </c>
      <c r="B4143" t="s">
        <v>14916</v>
      </c>
      <c r="C4143" t="s">
        <v>14917</v>
      </c>
    </row>
    <row r="4144" spans="1:3">
      <c r="A4144" t="s">
        <v>14918</v>
      </c>
      <c r="B4144" t="s">
        <v>14919</v>
      </c>
      <c r="C4144" t="s">
        <v>14920</v>
      </c>
    </row>
    <row r="4145" spans="1:3">
      <c r="A4145" t="s">
        <v>14918</v>
      </c>
      <c r="B4145" t="s">
        <v>14919</v>
      </c>
      <c r="C4145" t="s">
        <v>14920</v>
      </c>
    </row>
    <row r="4146" spans="1:3">
      <c r="A4146" t="s">
        <v>14921</v>
      </c>
      <c r="B4146" t="s">
        <v>14922</v>
      </c>
      <c r="C4146" t="s">
        <v>14923</v>
      </c>
    </row>
    <row r="4147" spans="1:3">
      <c r="A4147" t="s">
        <v>14921</v>
      </c>
      <c r="B4147" t="s">
        <v>14924</v>
      </c>
      <c r="C4147" t="s">
        <v>14925</v>
      </c>
    </row>
    <row r="4148" spans="1:3">
      <c r="A4148" t="s">
        <v>14926</v>
      </c>
      <c r="B4148" t="s">
        <v>14927</v>
      </c>
      <c r="C4148" t="s">
        <v>14928</v>
      </c>
    </row>
    <row r="4149" spans="1:3">
      <c r="A4149" t="s">
        <v>14926</v>
      </c>
      <c r="B4149" t="s">
        <v>14927</v>
      </c>
      <c r="C4149" t="s">
        <v>14928</v>
      </c>
    </row>
    <row r="4150" spans="1:3">
      <c r="A4150" t="s">
        <v>14929</v>
      </c>
      <c r="B4150" t="s">
        <v>14930</v>
      </c>
      <c r="C4150" t="s">
        <v>14931</v>
      </c>
    </row>
    <row r="4151" spans="1:3">
      <c r="A4151" t="s">
        <v>14929</v>
      </c>
      <c r="B4151" t="s">
        <v>14932</v>
      </c>
      <c r="C4151" t="s">
        <v>14933</v>
      </c>
    </row>
    <row r="4152" spans="1:3">
      <c r="A4152" t="s">
        <v>14934</v>
      </c>
      <c r="B4152" t="s">
        <v>14935</v>
      </c>
      <c r="C4152" t="s">
        <v>14936</v>
      </c>
    </row>
    <row r="4153" spans="1:3">
      <c r="A4153" t="s">
        <v>14934</v>
      </c>
      <c r="B4153" t="s">
        <v>14937</v>
      </c>
      <c r="C4153" t="s">
        <v>14938</v>
      </c>
    </row>
    <row r="4154" spans="1:3">
      <c r="A4154" t="s">
        <v>14939</v>
      </c>
      <c r="B4154" t="s">
        <v>14940</v>
      </c>
      <c r="C4154" t="s">
        <v>14941</v>
      </c>
    </row>
    <row r="4155" spans="1:3">
      <c r="A4155" t="s">
        <v>14942</v>
      </c>
      <c r="B4155" t="s">
        <v>14943</v>
      </c>
      <c r="C4155" t="s">
        <v>14944</v>
      </c>
    </row>
    <row r="4156" spans="1:3">
      <c r="A4156" t="s">
        <v>14945</v>
      </c>
      <c r="B4156" t="s">
        <v>14946</v>
      </c>
      <c r="C4156" t="s">
        <v>14947</v>
      </c>
    </row>
    <row r="4157" spans="1:3">
      <c r="A4157" t="s">
        <v>14948</v>
      </c>
      <c r="B4157" t="s">
        <v>14949</v>
      </c>
      <c r="C4157" t="s">
        <v>14950</v>
      </c>
    </row>
    <row r="4158" spans="1:3">
      <c r="A4158" t="s">
        <v>14951</v>
      </c>
      <c r="B4158" t="s">
        <v>14952</v>
      </c>
      <c r="C4158" t="s">
        <v>14953</v>
      </c>
    </row>
    <row r="4159" spans="1:3">
      <c r="A4159" t="s">
        <v>14954</v>
      </c>
      <c r="B4159" t="s">
        <v>14955</v>
      </c>
      <c r="C4159" t="s">
        <v>14956</v>
      </c>
    </row>
    <row r="4160" spans="1:3">
      <c r="A4160" t="s">
        <v>14957</v>
      </c>
      <c r="B4160" t="s">
        <v>14958</v>
      </c>
      <c r="C4160" t="s">
        <v>14959</v>
      </c>
    </row>
    <row r="4161" spans="1:3">
      <c r="A4161" t="s">
        <v>14960</v>
      </c>
      <c r="B4161" t="s">
        <v>14961</v>
      </c>
      <c r="C4161" t="s">
        <v>14962</v>
      </c>
    </row>
    <row r="4162" spans="1:3">
      <c r="A4162" t="s">
        <v>14963</v>
      </c>
      <c r="B4162" t="s">
        <v>14964</v>
      </c>
      <c r="C4162" t="s">
        <v>14965</v>
      </c>
    </row>
    <row r="4163" spans="1:3">
      <c r="A4163" t="s">
        <v>14966</v>
      </c>
      <c r="B4163" t="s">
        <v>14967</v>
      </c>
      <c r="C4163" t="s">
        <v>14968</v>
      </c>
    </row>
    <row r="4164" spans="1:3">
      <c r="A4164" t="s">
        <v>14969</v>
      </c>
      <c r="B4164" t="s">
        <v>14970</v>
      </c>
      <c r="C4164" t="s">
        <v>14971</v>
      </c>
    </row>
    <row r="4165" spans="1:3">
      <c r="A4165" t="s">
        <v>14972</v>
      </c>
      <c r="B4165" t="s">
        <v>14973</v>
      </c>
      <c r="C4165" t="s">
        <v>14974</v>
      </c>
    </row>
    <row r="4166" spans="1:3">
      <c r="A4166" t="s">
        <v>14975</v>
      </c>
      <c r="B4166" t="s">
        <v>14976</v>
      </c>
      <c r="C4166" t="s">
        <v>14977</v>
      </c>
    </row>
    <row r="4167" spans="1:3">
      <c r="A4167" t="s">
        <v>14978</v>
      </c>
      <c r="B4167" t="s">
        <v>14979</v>
      </c>
      <c r="C4167" t="s">
        <v>14980</v>
      </c>
    </row>
    <row r="4168" spans="1:3">
      <c r="A4168" t="s">
        <v>14981</v>
      </c>
      <c r="B4168" t="s">
        <v>14982</v>
      </c>
      <c r="C4168" t="s">
        <v>14983</v>
      </c>
    </row>
    <row r="4169" spans="1:3">
      <c r="A4169" t="s">
        <v>14984</v>
      </c>
      <c r="B4169" t="s">
        <v>14985</v>
      </c>
      <c r="C4169" t="s">
        <v>14986</v>
      </c>
    </row>
    <row r="4170" spans="1:3">
      <c r="A4170" t="s">
        <v>14987</v>
      </c>
      <c r="B4170" t="s">
        <v>14988</v>
      </c>
      <c r="C4170" t="s">
        <v>14989</v>
      </c>
    </row>
    <row r="4171" spans="1:3">
      <c r="A4171" t="s">
        <v>14990</v>
      </c>
      <c r="B4171" t="s">
        <v>14991</v>
      </c>
      <c r="C4171" t="s">
        <v>14992</v>
      </c>
    </row>
    <row r="4172" spans="1:3">
      <c r="A4172" t="s">
        <v>14993</v>
      </c>
      <c r="B4172" t="s">
        <v>9488</v>
      </c>
      <c r="C4172" t="s">
        <v>14994</v>
      </c>
    </row>
    <row r="4173" spans="1:3">
      <c r="A4173" t="s">
        <v>14995</v>
      </c>
      <c r="B4173" t="s">
        <v>14996</v>
      </c>
      <c r="C4173" t="s">
        <v>14997</v>
      </c>
    </row>
    <row r="4174" spans="1:3">
      <c r="A4174" t="s">
        <v>14998</v>
      </c>
      <c r="B4174" t="s">
        <v>14999</v>
      </c>
      <c r="C4174" t="s">
        <v>15000</v>
      </c>
    </row>
    <row r="4175" spans="1:3">
      <c r="A4175" t="s">
        <v>15001</v>
      </c>
      <c r="B4175" t="s">
        <v>15002</v>
      </c>
      <c r="C4175" t="s">
        <v>15003</v>
      </c>
    </row>
    <row r="4176" spans="1:3">
      <c r="A4176" t="s">
        <v>15004</v>
      </c>
      <c r="B4176" t="s">
        <v>15005</v>
      </c>
      <c r="C4176" t="s">
        <v>15006</v>
      </c>
    </row>
    <row r="4177" spans="1:3">
      <c r="A4177" t="s">
        <v>15007</v>
      </c>
      <c r="B4177" t="s">
        <v>15008</v>
      </c>
      <c r="C4177" t="s">
        <v>15009</v>
      </c>
    </row>
    <row r="4178" spans="1:3">
      <c r="A4178" t="s">
        <v>15010</v>
      </c>
      <c r="B4178" t="s">
        <v>15011</v>
      </c>
      <c r="C4178" t="s">
        <v>15012</v>
      </c>
    </row>
    <row r="4179" spans="1:3">
      <c r="A4179" t="s">
        <v>15013</v>
      </c>
      <c r="B4179" t="s">
        <v>15014</v>
      </c>
      <c r="C4179" t="s">
        <v>15015</v>
      </c>
    </row>
    <row r="4180" spans="1:3">
      <c r="A4180" t="s">
        <v>15013</v>
      </c>
      <c r="B4180" t="s">
        <v>15016</v>
      </c>
      <c r="C4180" t="s">
        <v>15017</v>
      </c>
    </row>
    <row r="4181" spans="1:3">
      <c r="A4181" t="s">
        <v>15013</v>
      </c>
      <c r="B4181" t="s">
        <v>5235</v>
      </c>
      <c r="C4181" t="s">
        <v>15018</v>
      </c>
    </row>
    <row r="4182" spans="1:3">
      <c r="A4182" t="s">
        <v>15019</v>
      </c>
      <c r="B4182" t="s">
        <v>15020</v>
      </c>
      <c r="C4182" t="s">
        <v>15021</v>
      </c>
    </row>
    <row r="4183" spans="1:3">
      <c r="A4183" t="s">
        <v>15019</v>
      </c>
      <c r="B4183" t="s">
        <v>15022</v>
      </c>
      <c r="C4183" t="s">
        <v>15023</v>
      </c>
    </row>
    <row r="4184" spans="1:3">
      <c r="A4184" t="s">
        <v>15019</v>
      </c>
      <c r="B4184" t="s">
        <v>15024</v>
      </c>
      <c r="C4184" t="s">
        <v>15025</v>
      </c>
    </row>
    <row r="4185" spans="1:3">
      <c r="A4185" t="s">
        <v>15026</v>
      </c>
      <c r="B4185" t="s">
        <v>15027</v>
      </c>
      <c r="C4185" t="s">
        <v>15028</v>
      </c>
    </row>
    <row r="4186" spans="1:3">
      <c r="A4186" t="s">
        <v>15026</v>
      </c>
      <c r="B4186" t="s">
        <v>15027</v>
      </c>
      <c r="C4186" t="s">
        <v>15028</v>
      </c>
    </row>
    <row r="4187" spans="1:3">
      <c r="A4187" t="s">
        <v>15026</v>
      </c>
      <c r="B4187" t="s">
        <v>15029</v>
      </c>
      <c r="C4187" t="s">
        <v>15030</v>
      </c>
    </row>
    <row r="4188" spans="1:3">
      <c r="A4188" t="s">
        <v>15031</v>
      </c>
      <c r="B4188" t="s">
        <v>15032</v>
      </c>
      <c r="C4188" t="s">
        <v>15033</v>
      </c>
    </row>
    <row r="4189" spans="1:3">
      <c r="A4189" t="s">
        <v>15031</v>
      </c>
      <c r="B4189" t="s">
        <v>15034</v>
      </c>
      <c r="C4189" t="s">
        <v>15035</v>
      </c>
    </row>
    <row r="4190" spans="1:3">
      <c r="A4190" t="s">
        <v>15031</v>
      </c>
      <c r="B4190" t="s">
        <v>731</v>
      </c>
      <c r="C4190" t="s">
        <v>15036</v>
      </c>
    </row>
    <row r="4191" spans="1:3">
      <c r="A4191" t="s">
        <v>15037</v>
      </c>
      <c r="B4191" t="s">
        <v>15038</v>
      </c>
      <c r="C4191" t="s">
        <v>15039</v>
      </c>
    </row>
    <row r="4192" spans="1:3">
      <c r="A4192" t="s">
        <v>15037</v>
      </c>
      <c r="B4192" t="s">
        <v>15040</v>
      </c>
      <c r="C4192" t="s">
        <v>15041</v>
      </c>
    </row>
    <row r="4193" spans="1:3">
      <c r="A4193" t="s">
        <v>15037</v>
      </c>
      <c r="B4193" t="s">
        <v>15042</v>
      </c>
      <c r="C4193" t="s">
        <v>15043</v>
      </c>
    </row>
    <row r="4194" spans="1:3">
      <c r="A4194" t="s">
        <v>15044</v>
      </c>
      <c r="B4194" t="s">
        <v>15045</v>
      </c>
      <c r="C4194" t="s">
        <v>15046</v>
      </c>
    </row>
    <row r="4195" spans="1:3">
      <c r="A4195" t="s">
        <v>15044</v>
      </c>
      <c r="B4195" t="s">
        <v>15047</v>
      </c>
      <c r="C4195" t="s">
        <v>15048</v>
      </c>
    </row>
    <row r="4196" spans="1:3">
      <c r="A4196" t="s">
        <v>15044</v>
      </c>
      <c r="B4196" t="s">
        <v>15049</v>
      </c>
      <c r="C4196" t="s">
        <v>15050</v>
      </c>
    </row>
    <row r="4197" spans="1:3">
      <c r="A4197" t="s">
        <v>15051</v>
      </c>
      <c r="B4197" t="s">
        <v>15052</v>
      </c>
      <c r="C4197" t="s">
        <v>15053</v>
      </c>
    </row>
    <row r="4198" spans="1:3">
      <c r="A4198" t="s">
        <v>15051</v>
      </c>
      <c r="B4198" t="s">
        <v>15054</v>
      </c>
      <c r="C4198" t="s">
        <v>15055</v>
      </c>
    </row>
    <row r="4199" spans="1:3">
      <c r="A4199" t="s">
        <v>15051</v>
      </c>
      <c r="B4199" t="s">
        <v>15056</v>
      </c>
      <c r="C4199" t="s">
        <v>15057</v>
      </c>
    </row>
    <row r="4200" spans="1:3">
      <c r="A4200" t="s">
        <v>15058</v>
      </c>
      <c r="B4200" t="s">
        <v>15059</v>
      </c>
      <c r="C4200" t="s">
        <v>15060</v>
      </c>
    </row>
    <row r="4201" spans="1:3">
      <c r="A4201" t="s">
        <v>15058</v>
      </c>
      <c r="B4201" t="s">
        <v>15061</v>
      </c>
      <c r="C4201" t="s">
        <v>15062</v>
      </c>
    </row>
    <row r="4202" spans="1:3">
      <c r="A4202" t="s">
        <v>15058</v>
      </c>
      <c r="B4202" t="s">
        <v>15063</v>
      </c>
      <c r="C4202" t="s">
        <v>15064</v>
      </c>
    </row>
    <row r="4203" spans="1:3">
      <c r="A4203" t="s">
        <v>15065</v>
      </c>
      <c r="B4203" t="s">
        <v>15066</v>
      </c>
      <c r="C4203" t="s">
        <v>15067</v>
      </c>
    </row>
    <row r="4204" spans="1:3">
      <c r="A4204" t="s">
        <v>15065</v>
      </c>
      <c r="B4204" t="s">
        <v>15066</v>
      </c>
      <c r="C4204" t="s">
        <v>15067</v>
      </c>
    </row>
    <row r="4205" spans="1:3">
      <c r="A4205" t="s">
        <v>15065</v>
      </c>
      <c r="B4205" t="s">
        <v>15068</v>
      </c>
      <c r="C4205" t="s">
        <v>15069</v>
      </c>
    </row>
    <row r="4206" spans="1:3">
      <c r="A4206" t="s">
        <v>15070</v>
      </c>
      <c r="B4206" t="s">
        <v>15071</v>
      </c>
      <c r="C4206" t="s">
        <v>15072</v>
      </c>
    </row>
    <row r="4207" spans="1:3">
      <c r="A4207" t="s">
        <v>15070</v>
      </c>
      <c r="B4207" t="s">
        <v>15073</v>
      </c>
      <c r="C4207" t="s">
        <v>15074</v>
      </c>
    </row>
    <row r="4208" spans="1:3">
      <c r="A4208" t="s">
        <v>15070</v>
      </c>
      <c r="B4208" t="s">
        <v>15075</v>
      </c>
      <c r="C4208" t="s">
        <v>15076</v>
      </c>
    </row>
    <row r="4209" spans="1:3">
      <c r="A4209" t="s">
        <v>15077</v>
      </c>
      <c r="B4209" t="s">
        <v>15078</v>
      </c>
      <c r="C4209" t="s">
        <v>15079</v>
      </c>
    </row>
    <row r="4210" spans="1:3">
      <c r="A4210" t="s">
        <v>15077</v>
      </c>
      <c r="B4210" t="s">
        <v>15078</v>
      </c>
      <c r="C4210" t="s">
        <v>15079</v>
      </c>
    </row>
    <row r="4211" spans="1:3">
      <c r="A4211" t="s">
        <v>15077</v>
      </c>
      <c r="B4211" t="s">
        <v>870</v>
      </c>
      <c r="C4211" t="s">
        <v>15080</v>
      </c>
    </row>
    <row r="4212" spans="1:3">
      <c r="A4212" t="s">
        <v>15081</v>
      </c>
      <c r="B4212" t="s">
        <v>15082</v>
      </c>
      <c r="C4212" t="s">
        <v>15083</v>
      </c>
    </row>
    <row r="4213" spans="1:3">
      <c r="A4213" t="s">
        <v>15081</v>
      </c>
      <c r="B4213" t="s">
        <v>15084</v>
      </c>
      <c r="C4213" t="s">
        <v>15085</v>
      </c>
    </row>
    <row r="4214" spans="1:3">
      <c r="A4214" t="s">
        <v>15081</v>
      </c>
      <c r="B4214" t="s">
        <v>15086</v>
      </c>
      <c r="C4214" t="s">
        <v>15087</v>
      </c>
    </row>
    <row r="4215" spans="1:3">
      <c r="A4215" t="s">
        <v>15088</v>
      </c>
      <c r="B4215" t="s">
        <v>15089</v>
      </c>
      <c r="C4215" t="s">
        <v>15090</v>
      </c>
    </row>
    <row r="4216" spans="1:3">
      <c r="A4216" t="s">
        <v>15088</v>
      </c>
      <c r="B4216" t="s">
        <v>15091</v>
      </c>
      <c r="C4216" t="s">
        <v>15092</v>
      </c>
    </row>
    <row r="4217" spans="1:3">
      <c r="A4217" t="s">
        <v>15088</v>
      </c>
      <c r="B4217" t="s">
        <v>15089</v>
      </c>
      <c r="C4217" t="s">
        <v>15090</v>
      </c>
    </row>
    <row r="4218" spans="1:3">
      <c r="A4218" t="s">
        <v>15093</v>
      </c>
      <c r="B4218" t="s">
        <v>15094</v>
      </c>
      <c r="C4218" t="s">
        <v>15095</v>
      </c>
    </row>
    <row r="4219" spans="1:3">
      <c r="A4219" t="s">
        <v>15093</v>
      </c>
      <c r="B4219" t="s">
        <v>15096</v>
      </c>
      <c r="C4219" t="s">
        <v>15097</v>
      </c>
    </row>
    <row r="4220" spans="1:3">
      <c r="A4220" t="s">
        <v>15093</v>
      </c>
      <c r="B4220" t="s">
        <v>15094</v>
      </c>
      <c r="C4220" t="s">
        <v>15095</v>
      </c>
    </row>
    <row r="4221" spans="1:3">
      <c r="A4221" t="s">
        <v>15098</v>
      </c>
      <c r="B4221" t="s">
        <v>15099</v>
      </c>
      <c r="C4221" t="s">
        <v>15100</v>
      </c>
    </row>
    <row r="4222" spans="1:3">
      <c r="A4222" t="s">
        <v>15098</v>
      </c>
      <c r="B4222" t="s">
        <v>15099</v>
      </c>
      <c r="C4222" t="s">
        <v>15100</v>
      </c>
    </row>
    <row r="4223" spans="1:3">
      <c r="A4223" t="s">
        <v>15098</v>
      </c>
      <c r="B4223" t="s">
        <v>15099</v>
      </c>
      <c r="C4223" t="s">
        <v>15100</v>
      </c>
    </row>
    <row r="4224" spans="1:3">
      <c r="A4224" t="s">
        <v>15101</v>
      </c>
      <c r="B4224" t="s">
        <v>15102</v>
      </c>
      <c r="C4224" t="s">
        <v>15103</v>
      </c>
    </row>
    <row r="4225" spans="1:3">
      <c r="A4225" t="s">
        <v>15101</v>
      </c>
      <c r="B4225" t="s">
        <v>15102</v>
      </c>
      <c r="C4225" t="s">
        <v>15103</v>
      </c>
    </row>
    <row r="4226" spans="1:3">
      <c r="A4226" t="s">
        <v>15101</v>
      </c>
      <c r="B4226" t="s">
        <v>15104</v>
      </c>
      <c r="C4226" t="s">
        <v>15105</v>
      </c>
    </row>
    <row r="4227" spans="1:3">
      <c r="A4227" t="s">
        <v>15106</v>
      </c>
      <c r="B4227" t="s">
        <v>15107</v>
      </c>
      <c r="C4227" t="s">
        <v>15108</v>
      </c>
    </row>
    <row r="4228" spans="1:3">
      <c r="A4228" t="s">
        <v>15106</v>
      </c>
      <c r="B4228" t="s">
        <v>15109</v>
      </c>
      <c r="C4228" t="s">
        <v>15110</v>
      </c>
    </row>
    <row r="4229" spans="1:3">
      <c r="A4229" t="s">
        <v>15106</v>
      </c>
      <c r="B4229" t="s">
        <v>15107</v>
      </c>
      <c r="C4229" t="s">
        <v>15108</v>
      </c>
    </row>
    <row r="4230" spans="1:3">
      <c r="A4230" t="s">
        <v>15111</v>
      </c>
      <c r="B4230" t="s">
        <v>15112</v>
      </c>
      <c r="C4230" t="s">
        <v>15113</v>
      </c>
    </row>
    <row r="4231" spans="1:3">
      <c r="A4231" t="s">
        <v>15111</v>
      </c>
      <c r="B4231" t="s">
        <v>15114</v>
      </c>
      <c r="C4231" t="s">
        <v>15115</v>
      </c>
    </row>
    <row r="4232" spans="1:3">
      <c r="A4232" t="s">
        <v>15111</v>
      </c>
      <c r="B4232" t="s">
        <v>802</v>
      </c>
      <c r="C4232" t="s">
        <v>15116</v>
      </c>
    </row>
    <row r="4233" spans="1:3">
      <c r="A4233" t="s">
        <v>15117</v>
      </c>
      <c r="B4233" t="s">
        <v>15118</v>
      </c>
      <c r="C4233" t="s">
        <v>15119</v>
      </c>
    </row>
    <row r="4234" spans="1:3">
      <c r="A4234" t="s">
        <v>15117</v>
      </c>
      <c r="B4234" t="s">
        <v>15118</v>
      </c>
      <c r="C4234" t="s">
        <v>15119</v>
      </c>
    </row>
    <row r="4235" spans="1:3">
      <c r="A4235" t="s">
        <v>15117</v>
      </c>
      <c r="B4235" t="s">
        <v>15120</v>
      </c>
      <c r="C4235" t="s">
        <v>15121</v>
      </c>
    </row>
    <row r="4236" spans="1:3">
      <c r="A4236" t="s">
        <v>15122</v>
      </c>
      <c r="B4236" t="s">
        <v>15123</v>
      </c>
      <c r="C4236" t="s">
        <v>15124</v>
      </c>
    </row>
    <row r="4237" spans="1:3">
      <c r="A4237" t="s">
        <v>15122</v>
      </c>
      <c r="B4237" t="s">
        <v>15125</v>
      </c>
      <c r="C4237" t="s">
        <v>15126</v>
      </c>
    </row>
    <row r="4238" spans="1:3">
      <c r="A4238" t="s">
        <v>15122</v>
      </c>
      <c r="B4238" t="s">
        <v>15123</v>
      </c>
      <c r="C4238" t="s">
        <v>15124</v>
      </c>
    </row>
    <row r="4239" spans="1:3">
      <c r="A4239" t="s">
        <v>15127</v>
      </c>
      <c r="B4239" t="s">
        <v>15128</v>
      </c>
      <c r="C4239" t="s">
        <v>15129</v>
      </c>
    </row>
    <row r="4240" spans="1:3">
      <c r="A4240" t="s">
        <v>15127</v>
      </c>
      <c r="B4240" t="s">
        <v>15130</v>
      </c>
      <c r="C4240" t="s">
        <v>15131</v>
      </c>
    </row>
    <row r="4241" spans="1:3">
      <c r="A4241" t="s">
        <v>15127</v>
      </c>
      <c r="B4241" t="s">
        <v>15128</v>
      </c>
      <c r="C4241" t="s">
        <v>15129</v>
      </c>
    </row>
    <row r="4242" spans="1:3">
      <c r="A4242" t="s">
        <v>15132</v>
      </c>
      <c r="B4242" t="s">
        <v>15133</v>
      </c>
      <c r="C4242" t="s">
        <v>15134</v>
      </c>
    </row>
    <row r="4243" spans="1:3">
      <c r="A4243" t="s">
        <v>15132</v>
      </c>
      <c r="B4243" t="s">
        <v>15135</v>
      </c>
      <c r="C4243" t="s">
        <v>15136</v>
      </c>
    </row>
    <row r="4244" spans="1:3">
      <c r="A4244" t="s">
        <v>15132</v>
      </c>
      <c r="B4244" t="s">
        <v>15133</v>
      </c>
      <c r="C4244" t="s">
        <v>15134</v>
      </c>
    </row>
    <row r="4245" spans="1:3">
      <c r="A4245" t="s">
        <v>15137</v>
      </c>
      <c r="B4245" t="s">
        <v>15138</v>
      </c>
      <c r="C4245" t="s">
        <v>15139</v>
      </c>
    </row>
    <row r="4246" spans="1:3">
      <c r="A4246" t="s">
        <v>15137</v>
      </c>
      <c r="B4246" t="s">
        <v>15140</v>
      </c>
      <c r="C4246" t="s">
        <v>15141</v>
      </c>
    </row>
    <row r="4247" spans="1:3">
      <c r="A4247" t="s">
        <v>15137</v>
      </c>
      <c r="B4247" t="s">
        <v>932</v>
      </c>
      <c r="C4247" t="s">
        <v>15142</v>
      </c>
    </row>
    <row r="4248" spans="1:3">
      <c r="A4248" t="s">
        <v>15143</v>
      </c>
      <c r="B4248" t="s">
        <v>15144</v>
      </c>
      <c r="C4248" t="s">
        <v>15145</v>
      </c>
    </row>
    <row r="4249" spans="1:3">
      <c r="A4249" t="s">
        <v>15143</v>
      </c>
      <c r="B4249" t="s">
        <v>15146</v>
      </c>
      <c r="C4249" t="s">
        <v>15147</v>
      </c>
    </row>
    <row r="4250" spans="1:3">
      <c r="A4250" t="s">
        <v>15143</v>
      </c>
      <c r="B4250" t="s">
        <v>15144</v>
      </c>
      <c r="C4250" t="s">
        <v>15145</v>
      </c>
    </row>
    <row r="4251" spans="1:3">
      <c r="A4251" t="s">
        <v>15148</v>
      </c>
      <c r="B4251" t="s">
        <v>15149</v>
      </c>
      <c r="C4251" t="s">
        <v>15150</v>
      </c>
    </row>
    <row r="4252" spans="1:3">
      <c r="A4252" t="s">
        <v>15148</v>
      </c>
      <c r="B4252" t="s">
        <v>15149</v>
      </c>
      <c r="C4252" t="s">
        <v>15150</v>
      </c>
    </row>
    <row r="4253" spans="1:3">
      <c r="A4253" t="s">
        <v>15148</v>
      </c>
      <c r="B4253" t="s">
        <v>15151</v>
      </c>
      <c r="C4253" t="s">
        <v>15152</v>
      </c>
    </row>
    <row r="4254" spans="1:3">
      <c r="A4254" t="s">
        <v>15153</v>
      </c>
      <c r="B4254" t="s">
        <v>15154</v>
      </c>
      <c r="C4254" t="s">
        <v>15155</v>
      </c>
    </row>
    <row r="4255" spans="1:3">
      <c r="A4255" t="s">
        <v>15153</v>
      </c>
      <c r="B4255" t="s">
        <v>15156</v>
      </c>
      <c r="C4255" t="s">
        <v>15157</v>
      </c>
    </row>
    <row r="4256" spans="1:3">
      <c r="A4256" t="s">
        <v>15153</v>
      </c>
      <c r="B4256" t="s">
        <v>15158</v>
      </c>
      <c r="C4256" t="s">
        <v>15159</v>
      </c>
    </row>
    <row r="4257" spans="1:3">
      <c r="A4257" t="s">
        <v>15160</v>
      </c>
      <c r="B4257" t="s">
        <v>15161</v>
      </c>
      <c r="C4257" t="s">
        <v>15162</v>
      </c>
    </row>
    <row r="4258" spans="1:3">
      <c r="A4258" t="s">
        <v>15163</v>
      </c>
      <c r="B4258" t="s">
        <v>15164</v>
      </c>
      <c r="C4258" t="s">
        <v>15165</v>
      </c>
    </row>
    <row r="4259" spans="1:3">
      <c r="A4259" t="s">
        <v>15166</v>
      </c>
      <c r="B4259" t="s">
        <v>5463</v>
      </c>
      <c r="C4259" t="s">
        <v>15167</v>
      </c>
    </row>
    <row r="4260" spans="1:3">
      <c r="A4260" t="s">
        <v>15168</v>
      </c>
      <c r="B4260" t="s">
        <v>15169</v>
      </c>
      <c r="C4260" t="s">
        <v>15170</v>
      </c>
    </row>
    <row r="4261" spans="1:3">
      <c r="A4261" t="s">
        <v>15171</v>
      </c>
      <c r="B4261" t="s">
        <v>15172</v>
      </c>
      <c r="C4261" t="s">
        <v>15173</v>
      </c>
    </row>
    <row r="4262" spans="1:3">
      <c r="A4262" t="s">
        <v>15174</v>
      </c>
      <c r="B4262" t="s">
        <v>15175</v>
      </c>
      <c r="C4262" t="s">
        <v>15176</v>
      </c>
    </row>
    <row r="4263" spans="1:3">
      <c r="A4263" t="s">
        <v>15177</v>
      </c>
      <c r="B4263" t="s">
        <v>15178</v>
      </c>
      <c r="C4263" t="s">
        <v>15179</v>
      </c>
    </row>
    <row r="4264" spans="1:3">
      <c r="A4264" t="s">
        <v>15180</v>
      </c>
      <c r="B4264" t="s">
        <v>15181</v>
      </c>
      <c r="C4264" t="s">
        <v>15182</v>
      </c>
    </row>
    <row r="4265" spans="1:3">
      <c r="A4265" t="s">
        <v>15183</v>
      </c>
      <c r="B4265" t="s">
        <v>15184</v>
      </c>
      <c r="C4265" t="s">
        <v>15185</v>
      </c>
    </row>
    <row r="4266" spans="1:3">
      <c r="A4266" t="s">
        <v>15186</v>
      </c>
      <c r="B4266" t="s">
        <v>15187</v>
      </c>
      <c r="C4266" t="s">
        <v>15188</v>
      </c>
    </row>
    <row r="4267" spans="1:3">
      <c r="A4267" t="s">
        <v>15189</v>
      </c>
      <c r="B4267" t="s">
        <v>15190</v>
      </c>
      <c r="C4267" t="s">
        <v>15191</v>
      </c>
    </row>
    <row r="4268" spans="1:3">
      <c r="A4268" t="s">
        <v>15192</v>
      </c>
      <c r="B4268" t="s">
        <v>15193</v>
      </c>
      <c r="C4268" t="s">
        <v>15194</v>
      </c>
    </row>
    <row r="4269" spans="1:3">
      <c r="A4269" t="s">
        <v>15195</v>
      </c>
      <c r="B4269" t="s">
        <v>15196</v>
      </c>
      <c r="C4269" t="s">
        <v>15197</v>
      </c>
    </row>
    <row r="4270" spans="1:3">
      <c r="A4270" t="s">
        <v>15198</v>
      </c>
      <c r="B4270" t="s">
        <v>15199</v>
      </c>
      <c r="C4270" t="s">
        <v>15200</v>
      </c>
    </row>
    <row r="4271" spans="1:3">
      <c r="A4271" t="s">
        <v>15201</v>
      </c>
      <c r="B4271" t="s">
        <v>15202</v>
      </c>
      <c r="C4271" t="s">
        <v>15203</v>
      </c>
    </row>
    <row r="4272" spans="1:3">
      <c r="A4272" t="s">
        <v>15204</v>
      </c>
      <c r="B4272" t="s">
        <v>7926</v>
      </c>
      <c r="C4272" t="s">
        <v>15205</v>
      </c>
    </row>
    <row r="4273" spans="1:3">
      <c r="A4273" t="s">
        <v>15206</v>
      </c>
      <c r="B4273" t="s">
        <v>15207</v>
      </c>
      <c r="C4273" t="s">
        <v>15208</v>
      </c>
    </row>
    <row r="4274" spans="1:3">
      <c r="A4274" t="s">
        <v>15209</v>
      </c>
      <c r="B4274" t="s">
        <v>15210</v>
      </c>
      <c r="C4274" t="s">
        <v>15211</v>
      </c>
    </row>
    <row r="4275" spans="1:3">
      <c r="A4275" t="s">
        <v>15212</v>
      </c>
      <c r="B4275" t="s">
        <v>15213</v>
      </c>
      <c r="C4275" t="s">
        <v>15214</v>
      </c>
    </row>
    <row r="4276" spans="1:3">
      <c r="A4276" t="s">
        <v>15215</v>
      </c>
      <c r="B4276" t="s">
        <v>15216</v>
      </c>
      <c r="C4276" t="s">
        <v>15217</v>
      </c>
    </row>
    <row r="4277" spans="1:3">
      <c r="A4277" t="s">
        <v>15218</v>
      </c>
      <c r="B4277" t="s">
        <v>7938</v>
      </c>
      <c r="C4277" t="s">
        <v>15219</v>
      </c>
    </row>
    <row r="4278" spans="1:3">
      <c r="A4278" t="s">
        <v>15220</v>
      </c>
      <c r="B4278" t="s">
        <v>15221</v>
      </c>
      <c r="C4278" t="s">
        <v>15222</v>
      </c>
    </row>
    <row r="4279" spans="1:3">
      <c r="A4279" t="s">
        <v>15223</v>
      </c>
      <c r="B4279" t="s">
        <v>15224</v>
      </c>
      <c r="C4279" t="s">
        <v>15225</v>
      </c>
    </row>
    <row r="4280" spans="1:3">
      <c r="A4280" t="s">
        <v>15223</v>
      </c>
      <c r="B4280" t="s">
        <v>15226</v>
      </c>
      <c r="C4280" t="s">
        <v>15227</v>
      </c>
    </row>
    <row r="4281" spans="1:3">
      <c r="A4281" t="s">
        <v>15228</v>
      </c>
      <c r="B4281" t="s">
        <v>15229</v>
      </c>
      <c r="C4281" t="s">
        <v>15230</v>
      </c>
    </row>
    <row r="4282" spans="1:3">
      <c r="A4282" t="s">
        <v>15228</v>
      </c>
      <c r="B4282" t="s">
        <v>15231</v>
      </c>
      <c r="C4282" t="s">
        <v>15232</v>
      </c>
    </row>
    <row r="4283" spans="1:3">
      <c r="A4283" t="s">
        <v>15233</v>
      </c>
      <c r="B4283" t="s">
        <v>15234</v>
      </c>
      <c r="C4283" t="s">
        <v>15235</v>
      </c>
    </row>
    <row r="4284" spans="1:3">
      <c r="A4284" t="s">
        <v>15233</v>
      </c>
      <c r="B4284" t="s">
        <v>15236</v>
      </c>
      <c r="C4284" t="s">
        <v>15237</v>
      </c>
    </row>
    <row r="4285" spans="1:3">
      <c r="A4285" t="s">
        <v>15238</v>
      </c>
      <c r="B4285" t="s">
        <v>15239</v>
      </c>
      <c r="C4285" t="s">
        <v>15240</v>
      </c>
    </row>
    <row r="4286" spans="1:3">
      <c r="A4286" t="s">
        <v>15238</v>
      </c>
      <c r="B4286" t="s">
        <v>15241</v>
      </c>
      <c r="C4286" t="s">
        <v>15242</v>
      </c>
    </row>
    <row r="4287" spans="1:3">
      <c r="A4287" t="s">
        <v>15243</v>
      </c>
      <c r="B4287" t="s">
        <v>15244</v>
      </c>
      <c r="C4287" t="s">
        <v>15245</v>
      </c>
    </row>
    <row r="4288" spans="1:3">
      <c r="A4288" t="s">
        <v>15243</v>
      </c>
      <c r="B4288" t="s">
        <v>15246</v>
      </c>
      <c r="C4288" t="s">
        <v>15247</v>
      </c>
    </row>
    <row r="4289" spans="1:3">
      <c r="A4289" t="s">
        <v>15248</v>
      </c>
      <c r="B4289" t="s">
        <v>15249</v>
      </c>
      <c r="C4289" t="s">
        <v>15250</v>
      </c>
    </row>
    <row r="4290" spans="1:3">
      <c r="A4290" t="s">
        <v>15248</v>
      </c>
      <c r="B4290" t="s">
        <v>15249</v>
      </c>
      <c r="C4290" t="s">
        <v>15250</v>
      </c>
    </row>
    <row r="4291" spans="1:3">
      <c r="A4291" t="s">
        <v>15251</v>
      </c>
      <c r="B4291" t="s">
        <v>15252</v>
      </c>
      <c r="C4291" t="s">
        <v>15253</v>
      </c>
    </row>
    <row r="4292" spans="1:3">
      <c r="A4292" t="s">
        <v>15251</v>
      </c>
      <c r="B4292" t="s">
        <v>15254</v>
      </c>
      <c r="C4292" t="s">
        <v>15255</v>
      </c>
    </row>
    <row r="4293" spans="1:3">
      <c r="A4293" t="s">
        <v>15256</v>
      </c>
      <c r="B4293" t="s">
        <v>15257</v>
      </c>
      <c r="C4293" t="s">
        <v>15258</v>
      </c>
    </row>
    <row r="4294" spans="1:3">
      <c r="A4294" t="s">
        <v>15256</v>
      </c>
      <c r="B4294" t="s">
        <v>15257</v>
      </c>
      <c r="C4294" t="s">
        <v>15258</v>
      </c>
    </row>
    <row r="4295" spans="1:3">
      <c r="A4295" t="s">
        <v>15259</v>
      </c>
      <c r="B4295" t="s">
        <v>15260</v>
      </c>
      <c r="C4295" t="s">
        <v>15261</v>
      </c>
    </row>
    <row r="4296" spans="1:3">
      <c r="A4296" t="s">
        <v>15259</v>
      </c>
      <c r="B4296" t="s">
        <v>15262</v>
      </c>
      <c r="C4296" t="s">
        <v>15263</v>
      </c>
    </row>
    <row r="4297" spans="1:3">
      <c r="A4297" t="s">
        <v>15264</v>
      </c>
      <c r="B4297" t="s">
        <v>15265</v>
      </c>
      <c r="C4297" t="s">
        <v>15266</v>
      </c>
    </row>
    <row r="4298" spans="1:3">
      <c r="A4298" t="s">
        <v>15264</v>
      </c>
      <c r="B4298" t="s">
        <v>15265</v>
      </c>
      <c r="C4298" t="s">
        <v>15266</v>
      </c>
    </row>
    <row r="4299" spans="1:3">
      <c r="A4299" t="s">
        <v>15267</v>
      </c>
      <c r="B4299" t="s">
        <v>15268</v>
      </c>
      <c r="C4299" t="s">
        <v>15269</v>
      </c>
    </row>
    <row r="4300" spans="1:3">
      <c r="A4300" t="s">
        <v>15267</v>
      </c>
      <c r="B4300" t="s">
        <v>15270</v>
      </c>
      <c r="C4300" t="s">
        <v>15271</v>
      </c>
    </row>
    <row r="4301" spans="1:3">
      <c r="A4301" t="s">
        <v>15272</v>
      </c>
      <c r="B4301" t="s">
        <v>15273</v>
      </c>
      <c r="C4301" t="s">
        <v>15274</v>
      </c>
    </row>
    <row r="4302" spans="1:3">
      <c r="A4302" t="s">
        <v>15272</v>
      </c>
      <c r="B4302" t="s">
        <v>15275</v>
      </c>
      <c r="C4302" t="s">
        <v>15276</v>
      </c>
    </row>
    <row r="4303" spans="1:3">
      <c r="A4303" t="s">
        <v>15277</v>
      </c>
      <c r="B4303" t="s">
        <v>15278</v>
      </c>
      <c r="C4303" t="s">
        <v>15279</v>
      </c>
    </row>
    <row r="4304" spans="1:3">
      <c r="A4304" t="s">
        <v>15277</v>
      </c>
      <c r="B4304" t="s">
        <v>15280</v>
      </c>
      <c r="C4304" t="s">
        <v>15281</v>
      </c>
    </row>
    <row r="4305" spans="1:3">
      <c r="A4305" t="s">
        <v>15282</v>
      </c>
      <c r="B4305" t="s">
        <v>15283</v>
      </c>
      <c r="C4305" t="s">
        <v>15284</v>
      </c>
    </row>
    <row r="4306" spans="1:3">
      <c r="A4306" t="s">
        <v>15282</v>
      </c>
      <c r="B4306" t="s">
        <v>15283</v>
      </c>
      <c r="C4306" t="s">
        <v>15284</v>
      </c>
    </row>
    <row r="4307" spans="1:3">
      <c r="A4307" t="s">
        <v>15285</v>
      </c>
      <c r="B4307" t="s">
        <v>15286</v>
      </c>
      <c r="C4307" t="s">
        <v>15287</v>
      </c>
    </row>
    <row r="4308" spans="1:3">
      <c r="A4308" t="s">
        <v>15285</v>
      </c>
      <c r="B4308" t="s">
        <v>15286</v>
      </c>
      <c r="C4308" t="s">
        <v>15287</v>
      </c>
    </row>
    <row r="4309" spans="1:3">
      <c r="A4309" t="s">
        <v>15288</v>
      </c>
      <c r="B4309" t="s">
        <v>15289</v>
      </c>
      <c r="C4309" t="s">
        <v>15290</v>
      </c>
    </row>
    <row r="4310" spans="1:3">
      <c r="A4310" t="s">
        <v>15288</v>
      </c>
      <c r="B4310" t="s">
        <v>15291</v>
      </c>
      <c r="C4310" t="s">
        <v>15292</v>
      </c>
    </row>
    <row r="4311" spans="1:3">
      <c r="A4311" t="s">
        <v>15293</v>
      </c>
      <c r="B4311" t="s">
        <v>15294</v>
      </c>
      <c r="C4311" t="s">
        <v>15295</v>
      </c>
    </row>
    <row r="4312" spans="1:3">
      <c r="A4312" t="s">
        <v>15293</v>
      </c>
      <c r="B4312" t="s">
        <v>15296</v>
      </c>
      <c r="C4312" t="s">
        <v>15297</v>
      </c>
    </row>
    <row r="4313" spans="1:3">
      <c r="A4313" t="s">
        <v>15298</v>
      </c>
      <c r="B4313" t="s">
        <v>15299</v>
      </c>
      <c r="C4313" t="s">
        <v>15300</v>
      </c>
    </row>
    <row r="4314" spans="1:3">
      <c r="A4314" t="s">
        <v>15298</v>
      </c>
      <c r="B4314" t="s">
        <v>15299</v>
      </c>
      <c r="C4314" t="s">
        <v>15300</v>
      </c>
    </row>
    <row r="4315" spans="1:3">
      <c r="A4315" t="s">
        <v>15301</v>
      </c>
      <c r="B4315" t="s">
        <v>15302</v>
      </c>
      <c r="C4315" t="s">
        <v>15303</v>
      </c>
    </row>
    <row r="4316" spans="1:3">
      <c r="A4316" t="s">
        <v>15301</v>
      </c>
      <c r="B4316" t="s">
        <v>15304</v>
      </c>
      <c r="C4316" t="s">
        <v>15305</v>
      </c>
    </row>
    <row r="4317" spans="1:3">
      <c r="A4317" t="s">
        <v>15306</v>
      </c>
      <c r="B4317" t="s">
        <v>15307</v>
      </c>
      <c r="C4317" t="s">
        <v>15308</v>
      </c>
    </row>
    <row r="4318" spans="1:3">
      <c r="A4318" t="s">
        <v>15306</v>
      </c>
      <c r="B4318" t="s">
        <v>15309</v>
      </c>
      <c r="C4318" t="s">
        <v>15310</v>
      </c>
    </row>
    <row r="4319" spans="1:3">
      <c r="A4319" t="s">
        <v>15311</v>
      </c>
      <c r="B4319" t="s">
        <v>15312</v>
      </c>
      <c r="C4319" t="s">
        <v>15313</v>
      </c>
    </row>
    <row r="4320" spans="1:3">
      <c r="A4320" t="s">
        <v>15311</v>
      </c>
      <c r="B4320" t="s">
        <v>15314</v>
      </c>
      <c r="C4320" t="s">
        <v>15315</v>
      </c>
    </row>
    <row r="4321" spans="1:3">
      <c r="A4321" t="s">
        <v>15316</v>
      </c>
      <c r="B4321" t="s">
        <v>15317</v>
      </c>
      <c r="C4321" t="s">
        <v>15318</v>
      </c>
    </row>
    <row r="4322" spans="1:3">
      <c r="A4322" t="s">
        <v>15316</v>
      </c>
      <c r="B4322" t="s">
        <v>15317</v>
      </c>
      <c r="C4322" t="s">
        <v>15318</v>
      </c>
    </row>
    <row r="4323" spans="1:3">
      <c r="A4323" t="s">
        <v>15319</v>
      </c>
      <c r="B4323" t="s">
        <v>15320</v>
      </c>
      <c r="C4323" t="s">
        <v>15321</v>
      </c>
    </row>
    <row r="4324" spans="1:3">
      <c r="A4324" t="s">
        <v>15319</v>
      </c>
      <c r="B4324" t="s">
        <v>15322</v>
      </c>
      <c r="C4324" t="s">
        <v>15323</v>
      </c>
    </row>
    <row r="4325" spans="1:3">
      <c r="A4325" t="s">
        <v>15324</v>
      </c>
      <c r="B4325" t="s">
        <v>15325</v>
      </c>
      <c r="C4325" t="s">
        <v>15326</v>
      </c>
    </row>
    <row r="4326" spans="1:3">
      <c r="A4326" t="s">
        <v>15324</v>
      </c>
      <c r="B4326" t="s">
        <v>15327</v>
      </c>
      <c r="C4326" t="s">
        <v>15328</v>
      </c>
    </row>
    <row r="4327" spans="1:3">
      <c r="A4327" t="s">
        <v>15329</v>
      </c>
      <c r="B4327" t="s">
        <v>15330</v>
      </c>
      <c r="C4327" t="s">
        <v>15331</v>
      </c>
    </row>
    <row r="4328" spans="1:3">
      <c r="A4328" t="s">
        <v>15329</v>
      </c>
      <c r="B4328" t="s">
        <v>15332</v>
      </c>
      <c r="C4328" t="s">
        <v>15333</v>
      </c>
    </row>
    <row r="4329" spans="1:3">
      <c r="A4329" t="s">
        <v>15334</v>
      </c>
      <c r="B4329" t="s">
        <v>15335</v>
      </c>
      <c r="C4329" t="s">
        <v>15336</v>
      </c>
    </row>
    <row r="4330" spans="1:3">
      <c r="A4330" t="s">
        <v>15334</v>
      </c>
      <c r="B4330" t="s">
        <v>15335</v>
      </c>
      <c r="C4330" t="s">
        <v>15336</v>
      </c>
    </row>
    <row r="4331" spans="1:3">
      <c r="A4331" t="s">
        <v>15337</v>
      </c>
      <c r="B4331" t="s">
        <v>15338</v>
      </c>
      <c r="C4331" t="s">
        <v>15339</v>
      </c>
    </row>
    <row r="4332" spans="1:3">
      <c r="A4332" t="s">
        <v>15337</v>
      </c>
      <c r="B4332" t="s">
        <v>15338</v>
      </c>
      <c r="C4332" t="s">
        <v>15339</v>
      </c>
    </row>
    <row r="4333" spans="1:3">
      <c r="A4333" t="s">
        <v>15340</v>
      </c>
      <c r="B4333" t="s">
        <v>15341</v>
      </c>
      <c r="C4333" t="s">
        <v>15342</v>
      </c>
    </row>
    <row r="4334" spans="1:3">
      <c r="A4334" t="s">
        <v>15340</v>
      </c>
      <c r="B4334" t="s">
        <v>15343</v>
      </c>
      <c r="C4334" t="s">
        <v>15344</v>
      </c>
    </row>
    <row r="4335" spans="1:3">
      <c r="A4335" t="s">
        <v>15345</v>
      </c>
      <c r="B4335" t="s">
        <v>15346</v>
      </c>
      <c r="C4335" t="s">
        <v>15347</v>
      </c>
    </row>
    <row r="4336" spans="1:3">
      <c r="A4336" t="s">
        <v>15345</v>
      </c>
      <c r="B4336" t="s">
        <v>15346</v>
      </c>
      <c r="C4336" t="s">
        <v>15347</v>
      </c>
    </row>
    <row r="4337" spans="1:3">
      <c r="A4337" t="s">
        <v>15348</v>
      </c>
      <c r="B4337" t="s">
        <v>15349</v>
      </c>
      <c r="C4337" t="s">
        <v>15350</v>
      </c>
    </row>
    <row r="4338" spans="1:3">
      <c r="A4338" t="s">
        <v>15348</v>
      </c>
      <c r="B4338" t="s">
        <v>15351</v>
      </c>
      <c r="C4338" t="s">
        <v>15352</v>
      </c>
    </row>
    <row r="4339" spans="1:3">
      <c r="A4339" t="s">
        <v>15353</v>
      </c>
      <c r="B4339" t="s">
        <v>15354</v>
      </c>
      <c r="C4339" t="s">
        <v>15355</v>
      </c>
    </row>
    <row r="4340" spans="1:3">
      <c r="A4340" t="s">
        <v>15353</v>
      </c>
      <c r="B4340" t="s">
        <v>15356</v>
      </c>
      <c r="C4340" t="s">
        <v>15357</v>
      </c>
    </row>
    <row r="4341" spans="1:3">
      <c r="A4341" t="s">
        <v>15358</v>
      </c>
      <c r="B4341" t="s">
        <v>15359</v>
      </c>
      <c r="C4341" t="s">
        <v>15360</v>
      </c>
    </row>
    <row r="4342" spans="1:3">
      <c r="A4342" t="s">
        <v>15358</v>
      </c>
      <c r="B4342" t="s">
        <v>15361</v>
      </c>
      <c r="C4342" t="s">
        <v>15362</v>
      </c>
    </row>
    <row r="4343" spans="1:3">
      <c r="A4343" t="s">
        <v>15363</v>
      </c>
      <c r="B4343" t="s">
        <v>15364</v>
      </c>
      <c r="C4343" t="s">
        <v>15365</v>
      </c>
    </row>
    <row r="4344" spans="1:3">
      <c r="A4344" t="s">
        <v>15363</v>
      </c>
      <c r="B4344" t="s">
        <v>15364</v>
      </c>
      <c r="C4344" t="s">
        <v>15365</v>
      </c>
    </row>
    <row r="4345" spans="1:3">
      <c r="A4345" t="s">
        <v>15366</v>
      </c>
      <c r="B4345" t="s">
        <v>15367</v>
      </c>
      <c r="C4345" t="s">
        <v>15368</v>
      </c>
    </row>
    <row r="4346" spans="1:3">
      <c r="A4346" t="s">
        <v>15366</v>
      </c>
      <c r="B4346" t="s">
        <v>15369</v>
      </c>
      <c r="C4346" t="s">
        <v>15370</v>
      </c>
    </row>
    <row r="4347" spans="1:3">
      <c r="A4347" t="s">
        <v>15371</v>
      </c>
      <c r="B4347" t="s">
        <v>15372</v>
      </c>
      <c r="C4347" t="s">
        <v>15373</v>
      </c>
    </row>
    <row r="4348" spans="1:3">
      <c r="A4348" t="s">
        <v>15371</v>
      </c>
      <c r="B4348" t="s">
        <v>15374</v>
      </c>
      <c r="C4348" t="s">
        <v>15375</v>
      </c>
    </row>
    <row r="4349" spans="1:3">
      <c r="A4349" t="s">
        <v>15376</v>
      </c>
      <c r="B4349" t="s">
        <v>15377</v>
      </c>
      <c r="C4349" t="s">
        <v>15378</v>
      </c>
    </row>
    <row r="4350" spans="1:3">
      <c r="A4350" t="s">
        <v>15376</v>
      </c>
      <c r="B4350" t="s">
        <v>15377</v>
      </c>
      <c r="C4350" t="s">
        <v>15378</v>
      </c>
    </row>
    <row r="4351" spans="1:3">
      <c r="A4351" t="s">
        <v>15379</v>
      </c>
      <c r="B4351" t="s">
        <v>15380</v>
      </c>
      <c r="C4351" t="s">
        <v>15381</v>
      </c>
    </row>
    <row r="4352" spans="1:3">
      <c r="A4352" t="s">
        <v>15379</v>
      </c>
      <c r="B4352" t="s">
        <v>15382</v>
      </c>
      <c r="C4352" t="s">
        <v>15383</v>
      </c>
    </row>
    <row r="4353" spans="1:3">
      <c r="A4353" t="s">
        <v>15384</v>
      </c>
      <c r="B4353" t="s">
        <v>15385</v>
      </c>
      <c r="C4353" t="s">
        <v>15386</v>
      </c>
    </row>
    <row r="4354" spans="1:3">
      <c r="A4354" t="s">
        <v>15384</v>
      </c>
      <c r="B4354" t="s">
        <v>15387</v>
      </c>
      <c r="C4354" t="s">
        <v>15388</v>
      </c>
    </row>
    <row r="4355" spans="1:3">
      <c r="A4355" t="s">
        <v>15389</v>
      </c>
      <c r="B4355" t="s">
        <v>15390</v>
      </c>
      <c r="C4355" t="s">
        <v>15391</v>
      </c>
    </row>
    <row r="4356" spans="1:3">
      <c r="A4356" t="s">
        <v>15389</v>
      </c>
      <c r="B4356" t="s">
        <v>15392</v>
      </c>
      <c r="C4356" t="s">
        <v>15393</v>
      </c>
    </row>
    <row r="4357" spans="1:3">
      <c r="A4357" t="s">
        <v>15394</v>
      </c>
      <c r="B4357" t="s">
        <v>15395</v>
      </c>
      <c r="C4357" t="s">
        <v>15396</v>
      </c>
    </row>
    <row r="4358" spans="1:3">
      <c r="A4358" t="s">
        <v>15394</v>
      </c>
      <c r="B4358" t="s">
        <v>15397</v>
      </c>
      <c r="C4358" t="s">
        <v>15398</v>
      </c>
    </row>
    <row r="4359" spans="1:3">
      <c r="A4359" t="s">
        <v>15399</v>
      </c>
      <c r="B4359" t="s">
        <v>15400</v>
      </c>
      <c r="C4359" t="s">
        <v>15401</v>
      </c>
    </row>
    <row r="4360" spans="1:3">
      <c r="A4360" t="s">
        <v>15399</v>
      </c>
      <c r="B4360" t="s">
        <v>15400</v>
      </c>
      <c r="C4360" t="s">
        <v>15401</v>
      </c>
    </row>
    <row r="4361" spans="1:3">
      <c r="A4361" t="s">
        <v>15402</v>
      </c>
      <c r="B4361" t="s">
        <v>15403</v>
      </c>
      <c r="C4361" t="s">
        <v>15404</v>
      </c>
    </row>
    <row r="4362" spans="1:3">
      <c r="A4362" t="s">
        <v>15402</v>
      </c>
      <c r="B4362" t="s">
        <v>15405</v>
      </c>
      <c r="C4362" t="s">
        <v>15406</v>
      </c>
    </row>
    <row r="4363" spans="1:3">
      <c r="A4363" t="s">
        <v>15407</v>
      </c>
      <c r="B4363" t="s">
        <v>807</v>
      </c>
      <c r="C4363" t="s">
        <v>15408</v>
      </c>
    </row>
    <row r="4364" spans="1:3">
      <c r="A4364" t="s">
        <v>15407</v>
      </c>
      <c r="B4364" t="s">
        <v>807</v>
      </c>
      <c r="C4364" t="s">
        <v>15408</v>
      </c>
    </row>
    <row r="4365" spans="1:3">
      <c r="A4365" t="s">
        <v>15409</v>
      </c>
      <c r="B4365" t="s">
        <v>15410</v>
      </c>
      <c r="C4365" t="s">
        <v>15411</v>
      </c>
    </row>
    <row r="4366" spans="1:3">
      <c r="A4366" t="s">
        <v>15409</v>
      </c>
      <c r="B4366" t="s">
        <v>15412</v>
      </c>
      <c r="C4366" t="s">
        <v>15413</v>
      </c>
    </row>
    <row r="4367" spans="1:3">
      <c r="A4367" t="s">
        <v>15414</v>
      </c>
      <c r="B4367" t="s">
        <v>15415</v>
      </c>
      <c r="C4367" t="s">
        <v>15416</v>
      </c>
    </row>
    <row r="4368" spans="1:3">
      <c r="A4368" t="s">
        <v>15414</v>
      </c>
      <c r="B4368" t="s">
        <v>15417</v>
      </c>
      <c r="C4368" t="s">
        <v>15418</v>
      </c>
    </row>
    <row r="4369" spans="1:3">
      <c r="A4369" t="s">
        <v>15419</v>
      </c>
      <c r="B4369" t="s">
        <v>15420</v>
      </c>
      <c r="C4369" t="s">
        <v>15421</v>
      </c>
    </row>
    <row r="4370" spans="1:3">
      <c r="A4370" t="s">
        <v>15419</v>
      </c>
      <c r="B4370" t="s">
        <v>15420</v>
      </c>
      <c r="C4370" t="s">
        <v>15421</v>
      </c>
    </row>
    <row r="4371" spans="1:3">
      <c r="A4371" t="s">
        <v>15422</v>
      </c>
      <c r="B4371" t="s">
        <v>15423</v>
      </c>
      <c r="C4371" t="s">
        <v>15424</v>
      </c>
    </row>
    <row r="4372" spans="1:3">
      <c r="A4372" t="s">
        <v>15422</v>
      </c>
      <c r="B4372" t="s">
        <v>15425</v>
      </c>
      <c r="C4372" t="s">
        <v>15426</v>
      </c>
    </row>
    <row r="4373" spans="1:3">
      <c r="A4373" t="s">
        <v>15427</v>
      </c>
      <c r="B4373" t="s">
        <v>15428</v>
      </c>
      <c r="C4373" t="s">
        <v>15429</v>
      </c>
    </row>
    <row r="4374" spans="1:3">
      <c r="A4374" t="s">
        <v>15427</v>
      </c>
      <c r="B4374" t="s">
        <v>15428</v>
      </c>
      <c r="C4374" t="s">
        <v>15429</v>
      </c>
    </row>
    <row r="4375" spans="1:3">
      <c r="A4375" t="s">
        <v>15430</v>
      </c>
      <c r="B4375" t="s">
        <v>15431</v>
      </c>
      <c r="C4375" t="s">
        <v>15432</v>
      </c>
    </row>
    <row r="4376" spans="1:3">
      <c r="A4376" t="s">
        <v>15430</v>
      </c>
      <c r="B4376" t="s">
        <v>15433</v>
      </c>
      <c r="C4376" t="s">
        <v>15434</v>
      </c>
    </row>
    <row r="4377" spans="1:3">
      <c r="A4377" t="s">
        <v>15435</v>
      </c>
      <c r="B4377" t="s">
        <v>15436</v>
      </c>
      <c r="C4377" t="s">
        <v>15437</v>
      </c>
    </row>
    <row r="4378" spans="1:3">
      <c r="A4378" t="s">
        <v>15435</v>
      </c>
      <c r="B4378" t="s">
        <v>15438</v>
      </c>
      <c r="C4378" t="s">
        <v>15439</v>
      </c>
    </row>
    <row r="4379" spans="1:3">
      <c r="A4379" t="s">
        <v>15440</v>
      </c>
      <c r="B4379" t="s">
        <v>15441</v>
      </c>
      <c r="C4379" t="s">
        <v>15442</v>
      </c>
    </row>
    <row r="4380" spans="1:3">
      <c r="A4380" t="s">
        <v>15440</v>
      </c>
      <c r="B4380" t="s">
        <v>15443</v>
      </c>
      <c r="C4380" t="s">
        <v>15444</v>
      </c>
    </row>
    <row r="4381" spans="1:3">
      <c r="A4381" t="s">
        <v>15445</v>
      </c>
      <c r="B4381" t="s">
        <v>15446</v>
      </c>
      <c r="C4381" t="s">
        <v>15447</v>
      </c>
    </row>
    <row r="4382" spans="1:3">
      <c r="A4382" t="s">
        <v>15445</v>
      </c>
      <c r="B4382" t="s">
        <v>15448</v>
      </c>
      <c r="C4382" t="s">
        <v>15449</v>
      </c>
    </row>
    <row r="4383" spans="1:3">
      <c r="A4383" t="s">
        <v>15450</v>
      </c>
      <c r="B4383" t="s">
        <v>15451</v>
      </c>
      <c r="C4383" t="s">
        <v>15452</v>
      </c>
    </row>
    <row r="4384" spans="1:3">
      <c r="A4384" t="s">
        <v>15450</v>
      </c>
      <c r="B4384" t="s">
        <v>15451</v>
      </c>
      <c r="C4384" t="s">
        <v>15452</v>
      </c>
    </row>
    <row r="4385" spans="1:3">
      <c r="A4385" t="s">
        <v>15453</v>
      </c>
      <c r="B4385" t="s">
        <v>15454</v>
      </c>
      <c r="C4385" t="s">
        <v>15455</v>
      </c>
    </row>
    <row r="4386" spans="1:3">
      <c r="A4386" t="s">
        <v>15453</v>
      </c>
      <c r="B4386" t="s">
        <v>15456</v>
      </c>
      <c r="C4386" t="s">
        <v>15457</v>
      </c>
    </row>
    <row r="4387" spans="1:3">
      <c r="A4387" t="s">
        <v>15458</v>
      </c>
      <c r="B4387" t="s">
        <v>15459</v>
      </c>
      <c r="C4387" t="s">
        <v>15460</v>
      </c>
    </row>
    <row r="4388" spans="1:3">
      <c r="A4388" t="s">
        <v>15458</v>
      </c>
      <c r="B4388" t="s">
        <v>15461</v>
      </c>
      <c r="C4388" t="s">
        <v>15462</v>
      </c>
    </row>
    <row r="4389" spans="1:3">
      <c r="A4389" t="s">
        <v>15463</v>
      </c>
      <c r="B4389" t="s">
        <v>15464</v>
      </c>
      <c r="C4389" t="s">
        <v>15465</v>
      </c>
    </row>
    <row r="4390" spans="1:3">
      <c r="A4390" t="s">
        <v>15463</v>
      </c>
      <c r="B4390" t="s">
        <v>15466</v>
      </c>
      <c r="C4390" t="s">
        <v>15467</v>
      </c>
    </row>
    <row r="4391" spans="1:3">
      <c r="A4391" t="s">
        <v>15468</v>
      </c>
      <c r="B4391" t="s">
        <v>15469</v>
      </c>
      <c r="C4391" t="s">
        <v>15470</v>
      </c>
    </row>
    <row r="4392" spans="1:3">
      <c r="A4392" t="s">
        <v>15468</v>
      </c>
      <c r="B4392" t="s">
        <v>15471</v>
      </c>
      <c r="C4392" t="s">
        <v>15472</v>
      </c>
    </row>
    <row r="4393" spans="1:3">
      <c r="A4393" t="s">
        <v>15473</v>
      </c>
      <c r="B4393" t="s">
        <v>15474</v>
      </c>
      <c r="C4393" t="s">
        <v>15475</v>
      </c>
    </row>
    <row r="4394" spans="1:3">
      <c r="A4394" t="s">
        <v>15476</v>
      </c>
      <c r="B4394" t="s">
        <v>15477</v>
      </c>
      <c r="C4394" t="s">
        <v>15478</v>
      </c>
    </row>
    <row r="4395" spans="1:3">
      <c r="A4395" t="s">
        <v>15476</v>
      </c>
      <c r="B4395" t="s">
        <v>15479</v>
      </c>
      <c r="C4395" t="s">
        <v>15480</v>
      </c>
    </row>
    <row r="4396" spans="1:3">
      <c r="A4396" t="s">
        <v>15481</v>
      </c>
      <c r="B4396" t="s">
        <v>15482</v>
      </c>
      <c r="C4396" t="s">
        <v>15483</v>
      </c>
    </row>
    <row r="4397" spans="1:3">
      <c r="A4397" t="s">
        <v>15481</v>
      </c>
      <c r="B4397" t="s">
        <v>15484</v>
      </c>
      <c r="C4397" t="s">
        <v>15485</v>
      </c>
    </row>
    <row r="4398" spans="1:3">
      <c r="A4398" t="s">
        <v>15486</v>
      </c>
      <c r="B4398" t="s">
        <v>15487</v>
      </c>
      <c r="C4398" t="s">
        <v>15488</v>
      </c>
    </row>
    <row r="4399" spans="1:3">
      <c r="A4399" t="s">
        <v>15486</v>
      </c>
      <c r="B4399" t="s">
        <v>15489</v>
      </c>
      <c r="C4399" t="s">
        <v>15490</v>
      </c>
    </row>
    <row r="4400" spans="1:3">
      <c r="A4400" t="s">
        <v>15491</v>
      </c>
      <c r="B4400" t="s">
        <v>15492</v>
      </c>
      <c r="C4400" t="s">
        <v>15493</v>
      </c>
    </row>
    <row r="4401" spans="1:3">
      <c r="A4401" t="s">
        <v>15491</v>
      </c>
      <c r="B4401" t="s">
        <v>15494</v>
      </c>
      <c r="C4401" t="s">
        <v>15495</v>
      </c>
    </row>
    <row r="4402" spans="1:3">
      <c r="A4402" t="s">
        <v>15496</v>
      </c>
      <c r="B4402" t="s">
        <v>15497</v>
      </c>
      <c r="C4402" t="s">
        <v>15498</v>
      </c>
    </row>
    <row r="4403" spans="1:3">
      <c r="A4403" t="s">
        <v>15496</v>
      </c>
      <c r="B4403" t="s">
        <v>15497</v>
      </c>
      <c r="C4403" t="s">
        <v>15498</v>
      </c>
    </row>
    <row r="4404" spans="1:3">
      <c r="A4404" t="s">
        <v>15499</v>
      </c>
      <c r="B4404" t="s">
        <v>15500</v>
      </c>
      <c r="C4404" t="s">
        <v>15501</v>
      </c>
    </row>
    <row r="4405" spans="1:3">
      <c r="A4405" t="s">
        <v>15499</v>
      </c>
      <c r="B4405" t="s">
        <v>15502</v>
      </c>
      <c r="C4405" t="s">
        <v>15503</v>
      </c>
    </row>
    <row r="4406" spans="1:3">
      <c r="A4406" t="s">
        <v>15504</v>
      </c>
      <c r="B4406" t="s">
        <v>15505</v>
      </c>
      <c r="C4406" t="s">
        <v>15506</v>
      </c>
    </row>
    <row r="4407" spans="1:3">
      <c r="A4407" t="s">
        <v>15504</v>
      </c>
      <c r="B4407" t="s">
        <v>15507</v>
      </c>
      <c r="C4407" t="s">
        <v>15508</v>
      </c>
    </row>
    <row r="4408" spans="1:3">
      <c r="A4408" t="s">
        <v>15509</v>
      </c>
      <c r="B4408" t="s">
        <v>15510</v>
      </c>
      <c r="C4408" t="s">
        <v>15511</v>
      </c>
    </row>
    <row r="4409" spans="1:3">
      <c r="A4409" t="s">
        <v>15509</v>
      </c>
      <c r="B4409" t="s">
        <v>15512</v>
      </c>
      <c r="C4409" t="s">
        <v>15513</v>
      </c>
    </row>
    <row r="4410" spans="1:3">
      <c r="A4410" t="s">
        <v>15514</v>
      </c>
      <c r="B4410" t="s">
        <v>15515</v>
      </c>
      <c r="C4410" t="s">
        <v>15516</v>
      </c>
    </row>
    <row r="4411" spans="1:3">
      <c r="A4411" t="s">
        <v>15514</v>
      </c>
      <c r="B4411" t="s">
        <v>15517</v>
      </c>
      <c r="C4411" t="s">
        <v>15518</v>
      </c>
    </row>
    <row r="4412" spans="1:3">
      <c r="A4412" t="s">
        <v>15519</v>
      </c>
      <c r="B4412" t="s">
        <v>15520</v>
      </c>
      <c r="C4412" t="s">
        <v>15521</v>
      </c>
    </row>
    <row r="4413" spans="1:3">
      <c r="A4413" t="s">
        <v>15519</v>
      </c>
      <c r="B4413" t="s">
        <v>15520</v>
      </c>
      <c r="C4413" t="s">
        <v>15521</v>
      </c>
    </row>
    <row r="4414" spans="1:3">
      <c r="A4414" t="s">
        <v>15522</v>
      </c>
      <c r="B4414" t="s">
        <v>15523</v>
      </c>
      <c r="C4414" t="s">
        <v>15524</v>
      </c>
    </row>
    <row r="4415" spans="1:3">
      <c r="A4415" t="s">
        <v>15522</v>
      </c>
      <c r="B4415" t="s">
        <v>15525</v>
      </c>
      <c r="C4415" t="s">
        <v>15526</v>
      </c>
    </row>
    <row r="4416" spans="1:3">
      <c r="A4416" t="s">
        <v>15527</v>
      </c>
      <c r="B4416" t="s">
        <v>15528</v>
      </c>
      <c r="C4416" t="s">
        <v>15529</v>
      </c>
    </row>
    <row r="4417" spans="1:3">
      <c r="A4417" t="s">
        <v>15527</v>
      </c>
      <c r="B4417" t="s">
        <v>15530</v>
      </c>
      <c r="C4417" t="s">
        <v>15531</v>
      </c>
    </row>
    <row r="4418" spans="1:3">
      <c r="A4418" t="s">
        <v>15532</v>
      </c>
      <c r="B4418" t="s">
        <v>15533</v>
      </c>
      <c r="C4418" t="s">
        <v>15534</v>
      </c>
    </row>
    <row r="4419" spans="1:3">
      <c r="A4419" t="s">
        <v>15532</v>
      </c>
      <c r="B4419" t="s">
        <v>15535</v>
      </c>
      <c r="C4419" t="s">
        <v>15536</v>
      </c>
    </row>
    <row r="4420" spans="1:3">
      <c r="A4420" t="s">
        <v>15537</v>
      </c>
      <c r="B4420" t="s">
        <v>15538</v>
      </c>
      <c r="C4420" t="s">
        <v>15539</v>
      </c>
    </row>
    <row r="4421" spans="1:3">
      <c r="A4421" t="s">
        <v>15537</v>
      </c>
      <c r="B4421" t="s">
        <v>15540</v>
      </c>
      <c r="C4421" t="s">
        <v>15541</v>
      </c>
    </row>
    <row r="4422" spans="1:3">
      <c r="A4422" t="s">
        <v>15542</v>
      </c>
      <c r="B4422" t="s">
        <v>617</v>
      </c>
      <c r="C4422" t="s">
        <v>15543</v>
      </c>
    </row>
    <row r="4423" spans="1:3">
      <c r="A4423" t="s">
        <v>15542</v>
      </c>
      <c r="B4423" t="s">
        <v>15544</v>
      </c>
      <c r="C4423" t="s">
        <v>15545</v>
      </c>
    </row>
    <row r="4424" spans="1:3">
      <c r="A4424" t="s">
        <v>15546</v>
      </c>
      <c r="B4424" t="s">
        <v>15547</v>
      </c>
      <c r="C4424" t="s">
        <v>15548</v>
      </c>
    </row>
    <row r="4425" spans="1:3">
      <c r="A4425" t="s">
        <v>15546</v>
      </c>
      <c r="B4425" t="s">
        <v>15549</v>
      </c>
      <c r="C4425" t="s">
        <v>15550</v>
      </c>
    </row>
    <row r="4426" spans="1:3">
      <c r="A4426" t="s">
        <v>15551</v>
      </c>
      <c r="B4426" t="s">
        <v>15552</v>
      </c>
      <c r="C4426" t="s">
        <v>15553</v>
      </c>
    </row>
    <row r="4427" spans="1:3">
      <c r="A4427" t="s">
        <v>15551</v>
      </c>
      <c r="B4427" t="s">
        <v>15554</v>
      </c>
      <c r="C4427" t="s">
        <v>15555</v>
      </c>
    </row>
    <row r="4428" spans="1:3">
      <c r="A4428" t="s">
        <v>15556</v>
      </c>
      <c r="B4428" t="s">
        <v>15557</v>
      </c>
      <c r="C4428" t="s">
        <v>15558</v>
      </c>
    </row>
    <row r="4429" spans="1:3">
      <c r="A4429" t="s">
        <v>15556</v>
      </c>
      <c r="B4429" t="s">
        <v>15559</v>
      </c>
      <c r="C4429" t="s">
        <v>15560</v>
      </c>
    </row>
    <row r="4430" spans="1:3">
      <c r="A4430" t="s">
        <v>15561</v>
      </c>
      <c r="B4430" t="s">
        <v>15562</v>
      </c>
      <c r="C4430" t="s">
        <v>15563</v>
      </c>
    </row>
    <row r="4431" spans="1:3">
      <c r="A4431" t="s">
        <v>15561</v>
      </c>
      <c r="B4431" t="s">
        <v>15564</v>
      </c>
      <c r="C4431" t="s">
        <v>15565</v>
      </c>
    </row>
    <row r="4432" spans="1:3">
      <c r="A4432" t="s">
        <v>15566</v>
      </c>
      <c r="B4432" t="s">
        <v>15567</v>
      </c>
      <c r="C4432" t="s">
        <v>15568</v>
      </c>
    </row>
    <row r="4433" spans="1:3">
      <c r="A4433" t="s">
        <v>15566</v>
      </c>
      <c r="B4433" t="s">
        <v>15569</v>
      </c>
      <c r="C4433" t="s">
        <v>15570</v>
      </c>
    </row>
    <row r="4434" spans="1:3">
      <c r="A4434" t="s">
        <v>15571</v>
      </c>
      <c r="B4434" t="s">
        <v>15572</v>
      </c>
      <c r="C4434" t="s">
        <v>15573</v>
      </c>
    </row>
    <row r="4435" spans="1:3">
      <c r="A4435" t="s">
        <v>15571</v>
      </c>
      <c r="B4435" t="s">
        <v>15572</v>
      </c>
      <c r="C4435" t="s">
        <v>15573</v>
      </c>
    </row>
    <row r="4436" spans="1:3">
      <c r="A4436" t="s">
        <v>15574</v>
      </c>
      <c r="B4436" t="s">
        <v>15575</v>
      </c>
      <c r="C4436" t="s">
        <v>15576</v>
      </c>
    </row>
    <row r="4437" spans="1:3">
      <c r="A4437" t="s">
        <v>15574</v>
      </c>
      <c r="B4437" t="s">
        <v>15575</v>
      </c>
      <c r="C4437" t="s">
        <v>15576</v>
      </c>
    </row>
    <row r="4438" spans="1:3">
      <c r="A4438" t="s">
        <v>15577</v>
      </c>
      <c r="B4438" t="s">
        <v>15578</v>
      </c>
      <c r="C4438" t="s">
        <v>15579</v>
      </c>
    </row>
    <row r="4439" spans="1:3">
      <c r="A4439" t="s">
        <v>15577</v>
      </c>
      <c r="B4439" t="s">
        <v>15580</v>
      </c>
      <c r="C4439" t="s">
        <v>15581</v>
      </c>
    </row>
    <row r="4440" spans="1:3">
      <c r="A4440" t="s">
        <v>15582</v>
      </c>
      <c r="B4440" t="s">
        <v>15583</v>
      </c>
      <c r="C4440" t="s">
        <v>15584</v>
      </c>
    </row>
    <row r="4441" spans="1:3">
      <c r="A4441" t="s">
        <v>15582</v>
      </c>
      <c r="B4441" t="s">
        <v>15583</v>
      </c>
      <c r="C4441" t="s">
        <v>15584</v>
      </c>
    </row>
    <row r="4442" spans="1:3">
      <c r="A4442" t="s">
        <v>15585</v>
      </c>
      <c r="B4442" t="s">
        <v>15586</v>
      </c>
      <c r="C4442" t="s">
        <v>15587</v>
      </c>
    </row>
    <row r="4443" spans="1:3">
      <c r="A4443" t="s">
        <v>15585</v>
      </c>
      <c r="B4443" t="s">
        <v>15588</v>
      </c>
      <c r="C4443" t="s">
        <v>15589</v>
      </c>
    </row>
    <row r="4444" spans="1:3">
      <c r="A4444" t="s">
        <v>15590</v>
      </c>
      <c r="B4444" t="s">
        <v>15591</v>
      </c>
      <c r="C4444" t="s">
        <v>15592</v>
      </c>
    </row>
    <row r="4445" spans="1:3">
      <c r="A4445" t="s">
        <v>15590</v>
      </c>
      <c r="B4445" t="s">
        <v>15593</v>
      </c>
      <c r="C4445" t="s">
        <v>15594</v>
      </c>
    </row>
    <row r="4446" spans="1:3">
      <c r="A4446" t="s">
        <v>15595</v>
      </c>
      <c r="B4446" t="s">
        <v>15596</v>
      </c>
      <c r="C4446" t="s">
        <v>15597</v>
      </c>
    </row>
    <row r="4447" spans="1:3">
      <c r="A4447" t="s">
        <v>15595</v>
      </c>
      <c r="B4447" t="s">
        <v>15598</v>
      </c>
      <c r="C4447" t="s">
        <v>15599</v>
      </c>
    </row>
    <row r="4448" spans="1:3">
      <c r="A4448" t="s">
        <v>15600</v>
      </c>
      <c r="B4448" t="s">
        <v>15601</v>
      </c>
      <c r="C4448" t="s">
        <v>15602</v>
      </c>
    </row>
    <row r="4449" spans="1:3">
      <c r="A4449" t="s">
        <v>15600</v>
      </c>
      <c r="B4449" t="s">
        <v>15601</v>
      </c>
      <c r="C4449" t="s">
        <v>15602</v>
      </c>
    </row>
    <row r="4450" spans="1:3">
      <c r="A4450" t="s">
        <v>15603</v>
      </c>
      <c r="B4450" t="s">
        <v>15604</v>
      </c>
      <c r="C4450" t="s">
        <v>15605</v>
      </c>
    </row>
    <row r="4451" spans="1:3">
      <c r="A4451" t="s">
        <v>15603</v>
      </c>
      <c r="B4451" t="s">
        <v>15606</v>
      </c>
      <c r="C4451" t="s">
        <v>15607</v>
      </c>
    </row>
    <row r="4452" spans="1:3">
      <c r="A4452" t="s">
        <v>15608</v>
      </c>
      <c r="B4452" t="s">
        <v>15609</v>
      </c>
      <c r="C4452" t="s">
        <v>15610</v>
      </c>
    </row>
    <row r="4453" spans="1:3">
      <c r="A4453" t="s">
        <v>15608</v>
      </c>
      <c r="B4453" t="s">
        <v>15611</v>
      </c>
      <c r="C4453" t="s">
        <v>15612</v>
      </c>
    </row>
    <row r="4454" spans="1:3">
      <c r="A4454" t="s">
        <v>15613</v>
      </c>
      <c r="B4454" t="s">
        <v>15614</v>
      </c>
      <c r="C4454" t="s">
        <v>15615</v>
      </c>
    </row>
    <row r="4455" spans="1:3">
      <c r="A4455" t="s">
        <v>15613</v>
      </c>
      <c r="B4455" t="s">
        <v>15614</v>
      </c>
      <c r="C4455" t="s">
        <v>15615</v>
      </c>
    </row>
    <row r="4456" spans="1:3">
      <c r="A4456" t="s">
        <v>15616</v>
      </c>
      <c r="B4456" t="s">
        <v>15617</v>
      </c>
      <c r="C4456" t="s">
        <v>15618</v>
      </c>
    </row>
    <row r="4457" spans="1:3">
      <c r="A4457" t="s">
        <v>15616</v>
      </c>
      <c r="B4457" t="s">
        <v>15619</v>
      </c>
      <c r="C4457" t="s">
        <v>15620</v>
      </c>
    </row>
    <row r="4458" spans="1:3">
      <c r="A4458" t="s">
        <v>15621</v>
      </c>
      <c r="B4458" t="s">
        <v>15622</v>
      </c>
      <c r="C4458" t="s">
        <v>15623</v>
      </c>
    </row>
    <row r="4459" spans="1:3">
      <c r="A4459" t="s">
        <v>15621</v>
      </c>
      <c r="B4459" t="s">
        <v>15622</v>
      </c>
      <c r="C4459" t="s">
        <v>15623</v>
      </c>
    </row>
    <row r="4460" spans="1:3">
      <c r="A4460" t="s">
        <v>15624</v>
      </c>
      <c r="B4460" t="s">
        <v>15625</v>
      </c>
      <c r="C4460" t="s">
        <v>15626</v>
      </c>
    </row>
    <row r="4461" spans="1:3">
      <c r="A4461" t="s">
        <v>15624</v>
      </c>
      <c r="B4461" t="s">
        <v>15627</v>
      </c>
      <c r="C4461" t="s">
        <v>15628</v>
      </c>
    </row>
    <row r="4462" spans="1:3">
      <c r="A4462" t="s">
        <v>15629</v>
      </c>
      <c r="B4462" t="s">
        <v>15630</v>
      </c>
      <c r="C4462" t="s">
        <v>15631</v>
      </c>
    </row>
    <row r="4463" spans="1:3">
      <c r="A4463" t="s">
        <v>15629</v>
      </c>
      <c r="B4463" t="s">
        <v>15632</v>
      </c>
      <c r="C4463" t="s">
        <v>15633</v>
      </c>
    </row>
    <row r="4464" spans="1:3">
      <c r="A4464" t="s">
        <v>15634</v>
      </c>
      <c r="B4464" t="s">
        <v>15635</v>
      </c>
      <c r="C4464" t="s">
        <v>15636</v>
      </c>
    </row>
    <row r="4465" spans="1:3">
      <c r="A4465" t="s">
        <v>15634</v>
      </c>
      <c r="B4465" t="s">
        <v>15637</v>
      </c>
      <c r="C4465" t="s">
        <v>15638</v>
      </c>
    </row>
    <row r="4466" spans="1:3">
      <c r="A4466" t="s">
        <v>15639</v>
      </c>
      <c r="B4466" t="s">
        <v>15640</v>
      </c>
      <c r="C4466" t="s">
        <v>15641</v>
      </c>
    </row>
    <row r="4467" spans="1:3">
      <c r="A4467" t="s">
        <v>15639</v>
      </c>
      <c r="B4467" t="s">
        <v>15642</v>
      </c>
      <c r="C4467" t="s">
        <v>15643</v>
      </c>
    </row>
    <row r="4468" spans="1:3">
      <c r="A4468" t="s">
        <v>15644</v>
      </c>
      <c r="B4468" t="s">
        <v>15645</v>
      </c>
      <c r="C4468" t="s">
        <v>15646</v>
      </c>
    </row>
    <row r="4469" spans="1:3">
      <c r="A4469" t="s">
        <v>15644</v>
      </c>
      <c r="B4469" t="s">
        <v>15647</v>
      </c>
      <c r="C4469" t="s">
        <v>15648</v>
      </c>
    </row>
    <row r="4470" spans="1:3">
      <c r="A4470" t="s">
        <v>15649</v>
      </c>
      <c r="B4470" t="s">
        <v>15650</v>
      </c>
      <c r="C4470" t="s">
        <v>15651</v>
      </c>
    </row>
    <row r="4471" spans="1:3">
      <c r="A4471" t="s">
        <v>15649</v>
      </c>
      <c r="B4471" t="s">
        <v>15652</v>
      </c>
      <c r="C4471" t="s">
        <v>15653</v>
      </c>
    </row>
    <row r="4472" spans="1:3">
      <c r="A4472" t="s">
        <v>15654</v>
      </c>
      <c r="B4472" t="s">
        <v>327</v>
      </c>
      <c r="C4472" t="s">
        <v>15655</v>
      </c>
    </row>
    <row r="4473" spans="1:3">
      <c r="A4473" t="s">
        <v>15654</v>
      </c>
      <c r="B4473" t="s">
        <v>327</v>
      </c>
      <c r="C4473" t="s">
        <v>15655</v>
      </c>
    </row>
    <row r="4474" spans="1:3">
      <c r="A4474" t="s">
        <v>15656</v>
      </c>
      <c r="B4474" t="s">
        <v>15657</v>
      </c>
      <c r="C4474" t="s">
        <v>15658</v>
      </c>
    </row>
    <row r="4475" spans="1:3">
      <c r="A4475" t="s">
        <v>15656</v>
      </c>
      <c r="B4475" t="s">
        <v>15657</v>
      </c>
      <c r="C4475" t="s">
        <v>15658</v>
      </c>
    </row>
    <row r="4476" spans="1:3">
      <c r="A4476" t="s">
        <v>15659</v>
      </c>
      <c r="B4476" t="s">
        <v>15660</v>
      </c>
      <c r="C4476" t="s">
        <v>15661</v>
      </c>
    </row>
    <row r="4477" spans="1:3">
      <c r="A4477" t="s">
        <v>15659</v>
      </c>
      <c r="B4477" t="s">
        <v>15662</v>
      </c>
      <c r="C4477" t="s">
        <v>15663</v>
      </c>
    </row>
    <row r="4478" spans="1:3">
      <c r="A4478" t="s">
        <v>15664</v>
      </c>
      <c r="B4478" t="s">
        <v>15665</v>
      </c>
      <c r="C4478" t="s">
        <v>15666</v>
      </c>
    </row>
    <row r="4479" spans="1:3">
      <c r="A4479" t="s">
        <v>15664</v>
      </c>
      <c r="B4479" t="s">
        <v>15667</v>
      </c>
      <c r="C4479" t="s">
        <v>15668</v>
      </c>
    </row>
    <row r="4480" spans="1:3">
      <c r="A4480" t="s">
        <v>15669</v>
      </c>
      <c r="B4480" t="s">
        <v>15670</v>
      </c>
      <c r="C4480" t="s">
        <v>15671</v>
      </c>
    </row>
    <row r="4481" spans="1:3">
      <c r="A4481" t="s">
        <v>15669</v>
      </c>
      <c r="B4481" t="s">
        <v>15672</v>
      </c>
      <c r="C4481" t="s">
        <v>15673</v>
      </c>
    </row>
    <row r="4482" spans="1:3">
      <c r="A4482" t="s">
        <v>15674</v>
      </c>
      <c r="B4482" t="s">
        <v>15675</v>
      </c>
      <c r="C4482" t="s">
        <v>15676</v>
      </c>
    </row>
    <row r="4483" spans="1:3">
      <c r="A4483" t="s">
        <v>15674</v>
      </c>
      <c r="B4483" t="s">
        <v>15677</v>
      </c>
      <c r="C4483" t="s">
        <v>15678</v>
      </c>
    </row>
    <row r="4484" spans="1:3">
      <c r="A4484" t="s">
        <v>15679</v>
      </c>
      <c r="B4484" t="s">
        <v>15680</v>
      </c>
      <c r="C4484" t="s">
        <v>15681</v>
      </c>
    </row>
    <row r="4485" spans="1:3">
      <c r="A4485" t="s">
        <v>15679</v>
      </c>
      <c r="B4485" t="s">
        <v>15682</v>
      </c>
      <c r="C4485" t="s">
        <v>15683</v>
      </c>
    </row>
    <row r="4486" spans="1:3">
      <c r="A4486" t="s">
        <v>15684</v>
      </c>
      <c r="B4486" t="s">
        <v>10148</v>
      </c>
      <c r="C4486" t="s">
        <v>15685</v>
      </c>
    </row>
    <row r="4487" spans="1:3">
      <c r="A4487" t="s">
        <v>15684</v>
      </c>
      <c r="B4487" t="s">
        <v>15686</v>
      </c>
      <c r="C4487" t="s">
        <v>15687</v>
      </c>
    </row>
    <row r="4488" spans="1:3">
      <c r="A4488" t="s">
        <v>15688</v>
      </c>
      <c r="B4488" t="s">
        <v>15689</v>
      </c>
      <c r="C4488" t="s">
        <v>15690</v>
      </c>
    </row>
    <row r="4489" spans="1:3">
      <c r="A4489" t="s">
        <v>15688</v>
      </c>
      <c r="B4489" t="s">
        <v>15689</v>
      </c>
      <c r="C4489" t="s">
        <v>15690</v>
      </c>
    </row>
    <row r="4490" spans="1:3">
      <c r="A4490" t="s">
        <v>15691</v>
      </c>
      <c r="B4490" t="s">
        <v>794</v>
      </c>
      <c r="C4490" t="s">
        <v>15692</v>
      </c>
    </row>
    <row r="4491" spans="1:3">
      <c r="A4491" t="s">
        <v>15693</v>
      </c>
      <c r="B4491" t="s">
        <v>15694</v>
      </c>
      <c r="C4491" t="s">
        <v>15695</v>
      </c>
    </row>
    <row r="4492" spans="1:3">
      <c r="A4492" t="s">
        <v>15696</v>
      </c>
      <c r="B4492" t="s">
        <v>15697</v>
      </c>
      <c r="C4492" t="s">
        <v>15698</v>
      </c>
    </row>
    <row r="4493" spans="1:3">
      <c r="A4493" t="s">
        <v>15699</v>
      </c>
      <c r="B4493" t="s">
        <v>15700</v>
      </c>
      <c r="C4493" t="s">
        <v>15701</v>
      </c>
    </row>
    <row r="4494" spans="1:3">
      <c r="A4494" t="s">
        <v>15702</v>
      </c>
      <c r="B4494" t="s">
        <v>15703</v>
      </c>
      <c r="C4494" t="s">
        <v>15704</v>
      </c>
    </row>
    <row r="4495" spans="1:3">
      <c r="A4495" t="s">
        <v>15705</v>
      </c>
      <c r="B4495" t="s">
        <v>15706</v>
      </c>
      <c r="C4495" t="s">
        <v>15707</v>
      </c>
    </row>
    <row r="4496" spans="1:3">
      <c r="A4496" t="s">
        <v>15708</v>
      </c>
      <c r="B4496" t="s">
        <v>15709</v>
      </c>
      <c r="C4496" t="s">
        <v>15710</v>
      </c>
    </row>
    <row r="4497" spans="1:3">
      <c r="A4497" t="s">
        <v>15711</v>
      </c>
      <c r="B4497" t="s">
        <v>15712</v>
      </c>
      <c r="C4497" t="s">
        <v>15713</v>
      </c>
    </row>
    <row r="4498" spans="1:3">
      <c r="A4498" t="s">
        <v>15714</v>
      </c>
      <c r="B4498" t="s">
        <v>15715</v>
      </c>
      <c r="C4498" t="s">
        <v>15716</v>
      </c>
    </row>
    <row r="4499" spans="1:3">
      <c r="A4499" t="s">
        <v>15717</v>
      </c>
      <c r="B4499" t="s">
        <v>15718</v>
      </c>
      <c r="C4499" t="s">
        <v>15719</v>
      </c>
    </row>
    <row r="4500" spans="1:3">
      <c r="A4500" t="s">
        <v>15720</v>
      </c>
      <c r="B4500" t="s">
        <v>15721</v>
      </c>
      <c r="C4500" t="s">
        <v>15722</v>
      </c>
    </row>
    <row r="4501" spans="1:3">
      <c r="A4501" t="s">
        <v>15723</v>
      </c>
      <c r="B4501" t="s">
        <v>15724</v>
      </c>
      <c r="C4501" t="s">
        <v>15725</v>
      </c>
    </row>
    <row r="4502" spans="1:3">
      <c r="A4502" t="s">
        <v>15726</v>
      </c>
      <c r="B4502" t="s">
        <v>15727</v>
      </c>
      <c r="C4502" t="s">
        <v>15728</v>
      </c>
    </row>
    <row r="4503" spans="1:3">
      <c r="A4503" t="s">
        <v>15729</v>
      </c>
      <c r="B4503" t="s">
        <v>15730</v>
      </c>
      <c r="C4503" t="s">
        <v>15731</v>
      </c>
    </row>
    <row r="4504" spans="1:3">
      <c r="A4504" t="s">
        <v>15732</v>
      </c>
      <c r="B4504" t="s">
        <v>15733</v>
      </c>
      <c r="C4504" t="s">
        <v>15734</v>
      </c>
    </row>
    <row r="4505" spans="1:3">
      <c r="A4505" t="s">
        <v>15735</v>
      </c>
      <c r="B4505" t="s">
        <v>15736</v>
      </c>
      <c r="C4505" t="s">
        <v>15737</v>
      </c>
    </row>
    <row r="4506" spans="1:3">
      <c r="A4506" t="s">
        <v>15738</v>
      </c>
      <c r="B4506" t="s">
        <v>15739</v>
      </c>
      <c r="C4506" t="s">
        <v>15740</v>
      </c>
    </row>
    <row r="4507" spans="1:3">
      <c r="A4507" t="s">
        <v>15738</v>
      </c>
      <c r="B4507" t="s">
        <v>15741</v>
      </c>
      <c r="C4507" t="s">
        <v>15742</v>
      </c>
    </row>
    <row r="4508" spans="1:3">
      <c r="A4508" t="s">
        <v>15743</v>
      </c>
      <c r="B4508" t="s">
        <v>15744</v>
      </c>
      <c r="C4508" t="s">
        <v>15745</v>
      </c>
    </row>
    <row r="4509" spans="1:3">
      <c r="A4509" t="s">
        <v>15743</v>
      </c>
      <c r="B4509" t="s">
        <v>15746</v>
      </c>
      <c r="C4509" t="s">
        <v>15747</v>
      </c>
    </row>
    <row r="4510" spans="1:3">
      <c r="A4510" t="s">
        <v>15748</v>
      </c>
      <c r="B4510" t="s">
        <v>15749</v>
      </c>
      <c r="C4510" t="s">
        <v>15750</v>
      </c>
    </row>
    <row r="4511" spans="1:3">
      <c r="A4511" t="s">
        <v>15748</v>
      </c>
      <c r="B4511" t="s">
        <v>14443</v>
      </c>
      <c r="C4511" t="s">
        <v>15751</v>
      </c>
    </row>
    <row r="4512" spans="1:3">
      <c r="A4512" t="s">
        <v>15752</v>
      </c>
      <c r="B4512" t="s">
        <v>15753</v>
      </c>
      <c r="C4512" t="s">
        <v>15754</v>
      </c>
    </row>
    <row r="4513" spans="1:3">
      <c r="A4513" t="s">
        <v>15752</v>
      </c>
      <c r="B4513" t="s">
        <v>15755</v>
      </c>
      <c r="C4513" t="s">
        <v>15756</v>
      </c>
    </row>
    <row r="4514" spans="1:3">
      <c r="A4514" t="s">
        <v>15757</v>
      </c>
      <c r="B4514" t="s">
        <v>10053</v>
      </c>
      <c r="C4514" t="s">
        <v>15758</v>
      </c>
    </row>
    <row r="4515" spans="1:3">
      <c r="A4515" t="s">
        <v>15757</v>
      </c>
      <c r="B4515" t="s">
        <v>15759</v>
      </c>
      <c r="C4515" t="s">
        <v>15760</v>
      </c>
    </row>
    <row r="4516" spans="1:3">
      <c r="A4516" t="s">
        <v>15761</v>
      </c>
      <c r="B4516" t="s">
        <v>15762</v>
      </c>
      <c r="C4516" t="s">
        <v>15763</v>
      </c>
    </row>
    <row r="4517" spans="1:3">
      <c r="A4517" t="s">
        <v>15761</v>
      </c>
      <c r="B4517" t="s">
        <v>15764</v>
      </c>
      <c r="C4517" t="s">
        <v>15765</v>
      </c>
    </row>
    <row r="4518" spans="1:3">
      <c r="A4518" t="s">
        <v>15766</v>
      </c>
      <c r="B4518" t="s">
        <v>15767</v>
      </c>
      <c r="C4518" t="s">
        <v>15768</v>
      </c>
    </row>
    <row r="4519" spans="1:3">
      <c r="A4519" t="s">
        <v>15766</v>
      </c>
      <c r="B4519" t="s">
        <v>15769</v>
      </c>
      <c r="C4519" t="s">
        <v>15770</v>
      </c>
    </row>
    <row r="4520" spans="1:3">
      <c r="A4520" t="s">
        <v>15771</v>
      </c>
      <c r="B4520" t="s">
        <v>15772</v>
      </c>
      <c r="C4520" t="s">
        <v>15773</v>
      </c>
    </row>
    <row r="4521" spans="1:3">
      <c r="A4521" t="s">
        <v>15771</v>
      </c>
      <c r="B4521" t="s">
        <v>15774</v>
      </c>
      <c r="C4521" t="s">
        <v>15775</v>
      </c>
    </row>
    <row r="4522" spans="1:3">
      <c r="A4522" t="s">
        <v>15776</v>
      </c>
      <c r="B4522" t="s">
        <v>15777</v>
      </c>
      <c r="C4522" t="s">
        <v>15778</v>
      </c>
    </row>
    <row r="4523" spans="1:3">
      <c r="A4523" t="s">
        <v>15776</v>
      </c>
      <c r="B4523" t="s">
        <v>15779</v>
      </c>
      <c r="C4523" t="s">
        <v>15780</v>
      </c>
    </row>
    <row r="4524" spans="1:3">
      <c r="A4524" t="s">
        <v>15781</v>
      </c>
      <c r="B4524" t="s">
        <v>15782</v>
      </c>
      <c r="C4524" t="s">
        <v>15783</v>
      </c>
    </row>
    <row r="4525" spans="1:3">
      <c r="A4525" t="s">
        <v>15781</v>
      </c>
      <c r="B4525" t="s">
        <v>15784</v>
      </c>
      <c r="C4525" t="s">
        <v>15785</v>
      </c>
    </row>
    <row r="4526" spans="1:3">
      <c r="A4526" t="s">
        <v>15786</v>
      </c>
      <c r="B4526" t="s">
        <v>15787</v>
      </c>
      <c r="C4526" t="s">
        <v>15788</v>
      </c>
    </row>
    <row r="4527" spans="1:3">
      <c r="A4527" t="s">
        <v>15786</v>
      </c>
      <c r="B4527" t="s">
        <v>15789</v>
      </c>
      <c r="C4527" t="s">
        <v>15790</v>
      </c>
    </row>
    <row r="4528" spans="1:3">
      <c r="A4528" t="s">
        <v>15791</v>
      </c>
      <c r="B4528" t="s">
        <v>15792</v>
      </c>
      <c r="C4528" t="s">
        <v>15793</v>
      </c>
    </row>
    <row r="4529" spans="1:3">
      <c r="A4529" t="s">
        <v>15791</v>
      </c>
      <c r="B4529" t="s">
        <v>15794</v>
      </c>
      <c r="C4529" t="s">
        <v>15795</v>
      </c>
    </row>
    <row r="4530" spans="1:3">
      <c r="A4530" t="s">
        <v>15796</v>
      </c>
      <c r="B4530" t="s">
        <v>15797</v>
      </c>
      <c r="C4530" t="s">
        <v>15798</v>
      </c>
    </row>
    <row r="4531" spans="1:3">
      <c r="A4531" t="s">
        <v>15796</v>
      </c>
      <c r="B4531" t="s">
        <v>15799</v>
      </c>
      <c r="C4531" t="s">
        <v>15800</v>
      </c>
    </row>
    <row r="4532" spans="1:3">
      <c r="A4532" t="s">
        <v>15801</v>
      </c>
      <c r="B4532" t="s">
        <v>15802</v>
      </c>
      <c r="C4532" t="s">
        <v>15803</v>
      </c>
    </row>
    <row r="4533" spans="1:3">
      <c r="A4533" t="s">
        <v>15801</v>
      </c>
      <c r="B4533" t="s">
        <v>15804</v>
      </c>
      <c r="C4533" t="s">
        <v>15805</v>
      </c>
    </row>
    <row r="4534" spans="1:3">
      <c r="A4534" t="s">
        <v>15806</v>
      </c>
      <c r="B4534" t="s">
        <v>15807</v>
      </c>
      <c r="C4534" t="s">
        <v>15808</v>
      </c>
    </row>
    <row r="4535" spans="1:3">
      <c r="A4535" t="s">
        <v>15806</v>
      </c>
      <c r="B4535" t="s">
        <v>15809</v>
      </c>
      <c r="C4535" t="s">
        <v>15810</v>
      </c>
    </row>
    <row r="4536" spans="1:3">
      <c r="A4536" t="s">
        <v>15811</v>
      </c>
      <c r="B4536" t="s">
        <v>15812</v>
      </c>
      <c r="C4536" t="s">
        <v>15813</v>
      </c>
    </row>
    <row r="4537" spans="1:3">
      <c r="A4537" t="s">
        <v>15811</v>
      </c>
      <c r="B4537" t="s">
        <v>15814</v>
      </c>
      <c r="C4537" t="s">
        <v>15815</v>
      </c>
    </row>
    <row r="4538" spans="1:3">
      <c r="A4538" t="s">
        <v>15816</v>
      </c>
      <c r="B4538" t="s">
        <v>15817</v>
      </c>
      <c r="C4538" t="s">
        <v>15818</v>
      </c>
    </row>
    <row r="4539" spans="1:3">
      <c r="A4539" t="s">
        <v>15819</v>
      </c>
      <c r="B4539" t="s">
        <v>15820</v>
      </c>
      <c r="C4539" t="s">
        <v>15821</v>
      </c>
    </row>
    <row r="4540" spans="1:3">
      <c r="A4540" t="s">
        <v>15822</v>
      </c>
      <c r="B4540" t="s">
        <v>15823</v>
      </c>
      <c r="C4540" t="s">
        <v>15824</v>
      </c>
    </row>
    <row r="4541" spans="1:3">
      <c r="A4541" t="s">
        <v>15825</v>
      </c>
      <c r="B4541" t="s">
        <v>15826</v>
      </c>
      <c r="C4541" t="s">
        <v>15827</v>
      </c>
    </row>
    <row r="4542" spans="1:3">
      <c r="A4542" t="s">
        <v>15828</v>
      </c>
      <c r="B4542" t="s">
        <v>15829</v>
      </c>
      <c r="C4542" t="s">
        <v>15830</v>
      </c>
    </row>
    <row r="4543" spans="1:3">
      <c r="A4543" t="s">
        <v>15831</v>
      </c>
      <c r="B4543" t="s">
        <v>15832</v>
      </c>
      <c r="C4543" t="s">
        <v>15833</v>
      </c>
    </row>
    <row r="4544" spans="1:3">
      <c r="A4544" t="s">
        <v>15834</v>
      </c>
      <c r="B4544" t="s">
        <v>15835</v>
      </c>
      <c r="C4544" t="s">
        <v>15836</v>
      </c>
    </row>
    <row r="4545" spans="1:3">
      <c r="A4545" t="s">
        <v>15837</v>
      </c>
      <c r="B4545" t="s">
        <v>15838</v>
      </c>
      <c r="C4545" t="s">
        <v>15839</v>
      </c>
    </row>
    <row r="4546" spans="1:3">
      <c r="A4546" t="s">
        <v>15840</v>
      </c>
      <c r="B4546" t="s">
        <v>15841</v>
      </c>
      <c r="C4546" t="s">
        <v>15842</v>
      </c>
    </row>
    <row r="4547" spans="1:3">
      <c r="A4547" t="s">
        <v>15843</v>
      </c>
      <c r="B4547" t="s">
        <v>15844</v>
      </c>
      <c r="C4547" t="s">
        <v>15845</v>
      </c>
    </row>
    <row r="4548" spans="1:3">
      <c r="A4548" t="s">
        <v>15846</v>
      </c>
      <c r="B4548" t="s">
        <v>15847</v>
      </c>
      <c r="C4548" t="s">
        <v>15848</v>
      </c>
    </row>
    <row r="4549" spans="1:3">
      <c r="A4549" t="s">
        <v>15849</v>
      </c>
      <c r="B4549" t="s">
        <v>15850</v>
      </c>
      <c r="C4549" t="s">
        <v>15851</v>
      </c>
    </row>
    <row r="4550" spans="1:3">
      <c r="A4550" t="s">
        <v>15852</v>
      </c>
      <c r="B4550" t="s">
        <v>15853</v>
      </c>
      <c r="C4550" t="s">
        <v>15854</v>
      </c>
    </row>
    <row r="4551" spans="1:3">
      <c r="A4551" t="s">
        <v>15855</v>
      </c>
      <c r="B4551" t="s">
        <v>15856</v>
      </c>
      <c r="C4551" t="s">
        <v>15857</v>
      </c>
    </row>
    <row r="4552" spans="1:3">
      <c r="A4552" t="s">
        <v>15858</v>
      </c>
      <c r="B4552" t="s">
        <v>15859</v>
      </c>
      <c r="C4552" t="s">
        <v>15860</v>
      </c>
    </row>
    <row r="4553" spans="1:3">
      <c r="A4553" t="s">
        <v>15861</v>
      </c>
      <c r="B4553" t="s">
        <v>15862</v>
      </c>
      <c r="C4553" t="s">
        <v>15863</v>
      </c>
    </row>
    <row r="4554" spans="1:3">
      <c r="A4554" t="s">
        <v>15864</v>
      </c>
      <c r="B4554" t="s">
        <v>15865</v>
      </c>
      <c r="C4554" t="s">
        <v>15866</v>
      </c>
    </row>
    <row r="4555" spans="1:3">
      <c r="A4555" t="s">
        <v>15867</v>
      </c>
      <c r="B4555" t="s">
        <v>15868</v>
      </c>
      <c r="C4555" t="s">
        <v>15869</v>
      </c>
    </row>
    <row r="4556" spans="1:3">
      <c r="A4556" t="s">
        <v>15870</v>
      </c>
      <c r="B4556" t="s">
        <v>15871</v>
      </c>
      <c r="C4556" t="s">
        <v>15872</v>
      </c>
    </row>
    <row r="4557" spans="1:3">
      <c r="A4557" t="s">
        <v>15873</v>
      </c>
      <c r="B4557" t="s">
        <v>15874</v>
      </c>
      <c r="C4557" t="s">
        <v>15875</v>
      </c>
    </row>
    <row r="4558" spans="1:3">
      <c r="A4558" t="s">
        <v>15876</v>
      </c>
      <c r="B4558" t="s">
        <v>15877</v>
      </c>
      <c r="C4558" t="s">
        <v>15878</v>
      </c>
    </row>
    <row r="4559" spans="1:3">
      <c r="A4559" t="s">
        <v>15876</v>
      </c>
      <c r="B4559" t="s">
        <v>15877</v>
      </c>
      <c r="C4559" t="s">
        <v>15878</v>
      </c>
    </row>
    <row r="4560" spans="1:3">
      <c r="A4560" t="s">
        <v>15879</v>
      </c>
      <c r="B4560" t="s">
        <v>15880</v>
      </c>
      <c r="C4560" t="s">
        <v>15881</v>
      </c>
    </row>
    <row r="4561" spans="1:3">
      <c r="A4561" t="s">
        <v>15879</v>
      </c>
      <c r="B4561" t="s">
        <v>15880</v>
      </c>
      <c r="C4561" t="s">
        <v>15881</v>
      </c>
    </row>
    <row r="4562" spans="1:3">
      <c r="A4562" t="s">
        <v>15882</v>
      </c>
      <c r="B4562" t="s">
        <v>15883</v>
      </c>
      <c r="C4562" t="s">
        <v>15884</v>
      </c>
    </row>
    <row r="4563" spans="1:3">
      <c r="A4563" t="s">
        <v>15882</v>
      </c>
      <c r="B4563" t="s">
        <v>15883</v>
      </c>
      <c r="C4563" t="s">
        <v>15884</v>
      </c>
    </row>
    <row r="4564" spans="1:3">
      <c r="A4564" t="s">
        <v>15885</v>
      </c>
      <c r="B4564" t="s">
        <v>15886</v>
      </c>
      <c r="C4564" t="s">
        <v>15887</v>
      </c>
    </row>
    <row r="4565" spans="1:3">
      <c r="A4565" t="s">
        <v>15885</v>
      </c>
      <c r="B4565" t="s">
        <v>15886</v>
      </c>
      <c r="C4565" t="s">
        <v>15887</v>
      </c>
    </row>
    <row r="4566" spans="1:3">
      <c r="A4566" t="s">
        <v>15888</v>
      </c>
      <c r="B4566" t="s">
        <v>15889</v>
      </c>
      <c r="C4566" t="s">
        <v>15890</v>
      </c>
    </row>
    <row r="4567" spans="1:3">
      <c r="A4567" t="s">
        <v>15888</v>
      </c>
      <c r="B4567" t="s">
        <v>15889</v>
      </c>
      <c r="C4567" t="s">
        <v>15890</v>
      </c>
    </row>
    <row r="4568" spans="1:3">
      <c r="A4568" t="s">
        <v>15891</v>
      </c>
      <c r="B4568" t="s">
        <v>15892</v>
      </c>
      <c r="C4568" t="s">
        <v>15893</v>
      </c>
    </row>
    <row r="4569" spans="1:3">
      <c r="A4569" t="s">
        <v>15891</v>
      </c>
      <c r="B4569" t="s">
        <v>15892</v>
      </c>
      <c r="C4569" t="s">
        <v>15893</v>
      </c>
    </row>
    <row r="4570" spans="1:3">
      <c r="A4570" t="s">
        <v>15894</v>
      </c>
      <c r="B4570" t="s">
        <v>15895</v>
      </c>
      <c r="C4570" t="s">
        <v>15896</v>
      </c>
    </row>
    <row r="4571" spans="1:3">
      <c r="A4571" t="s">
        <v>15894</v>
      </c>
      <c r="B4571" t="s">
        <v>15895</v>
      </c>
      <c r="C4571" t="s">
        <v>15896</v>
      </c>
    </row>
    <row r="4572" spans="1:3">
      <c r="A4572" t="s">
        <v>15897</v>
      </c>
      <c r="B4572" t="s">
        <v>15898</v>
      </c>
      <c r="C4572" t="s">
        <v>15899</v>
      </c>
    </row>
    <row r="4573" spans="1:3">
      <c r="A4573" t="s">
        <v>15897</v>
      </c>
      <c r="B4573" t="s">
        <v>15898</v>
      </c>
      <c r="C4573" t="s">
        <v>15899</v>
      </c>
    </row>
    <row r="4574" spans="1:3">
      <c r="A4574" t="s">
        <v>15900</v>
      </c>
      <c r="B4574" t="s">
        <v>15901</v>
      </c>
      <c r="C4574" t="s">
        <v>15902</v>
      </c>
    </row>
    <row r="4575" spans="1:3">
      <c r="A4575" t="s">
        <v>15900</v>
      </c>
      <c r="B4575" t="s">
        <v>15901</v>
      </c>
      <c r="C4575" t="s">
        <v>15902</v>
      </c>
    </row>
    <row r="4576" spans="1:3">
      <c r="A4576" t="s">
        <v>15903</v>
      </c>
      <c r="B4576" t="s">
        <v>15904</v>
      </c>
      <c r="C4576" t="s">
        <v>15905</v>
      </c>
    </row>
    <row r="4577" spans="1:3">
      <c r="A4577" t="s">
        <v>15903</v>
      </c>
      <c r="B4577" t="s">
        <v>15904</v>
      </c>
      <c r="C4577" t="s">
        <v>15905</v>
      </c>
    </row>
    <row r="4578" spans="1:3">
      <c r="A4578" t="s">
        <v>15906</v>
      </c>
      <c r="B4578" t="s">
        <v>15907</v>
      </c>
      <c r="C4578" t="s">
        <v>15908</v>
      </c>
    </row>
    <row r="4579" spans="1:3">
      <c r="A4579" t="s">
        <v>15906</v>
      </c>
      <c r="B4579" t="s">
        <v>15907</v>
      </c>
      <c r="C4579" t="s">
        <v>15908</v>
      </c>
    </row>
    <row r="4580" spans="1:3">
      <c r="A4580" t="s">
        <v>15909</v>
      </c>
      <c r="B4580" t="s">
        <v>15910</v>
      </c>
      <c r="C4580" t="s">
        <v>15911</v>
      </c>
    </row>
    <row r="4581" spans="1:3">
      <c r="A4581" t="s">
        <v>15909</v>
      </c>
      <c r="B4581" t="s">
        <v>15910</v>
      </c>
      <c r="C4581" t="s">
        <v>15911</v>
      </c>
    </row>
    <row r="4582" spans="1:3">
      <c r="A4582" t="s">
        <v>15912</v>
      </c>
      <c r="B4582" t="s">
        <v>15913</v>
      </c>
      <c r="C4582" t="s">
        <v>15914</v>
      </c>
    </row>
    <row r="4583" spans="1:3">
      <c r="A4583" t="s">
        <v>15912</v>
      </c>
      <c r="B4583" t="s">
        <v>15913</v>
      </c>
      <c r="C4583" t="s">
        <v>15914</v>
      </c>
    </row>
    <row r="4584" spans="1:3">
      <c r="A4584" t="s">
        <v>15915</v>
      </c>
      <c r="B4584" t="s">
        <v>15916</v>
      </c>
      <c r="C4584" t="s">
        <v>15917</v>
      </c>
    </row>
    <row r="4585" spans="1:3">
      <c r="A4585" t="s">
        <v>15915</v>
      </c>
      <c r="B4585" t="s">
        <v>15916</v>
      </c>
      <c r="C4585" t="s">
        <v>15917</v>
      </c>
    </row>
    <row r="4586" spans="1:3">
      <c r="A4586" t="s">
        <v>15918</v>
      </c>
      <c r="B4586" t="s">
        <v>15919</v>
      </c>
      <c r="C4586" t="s">
        <v>15920</v>
      </c>
    </row>
    <row r="4587" spans="1:3">
      <c r="A4587" t="s">
        <v>15918</v>
      </c>
      <c r="B4587" t="s">
        <v>15919</v>
      </c>
      <c r="C4587" t="s">
        <v>15920</v>
      </c>
    </row>
    <row r="4588" spans="1:3">
      <c r="A4588" t="s">
        <v>15921</v>
      </c>
      <c r="B4588" t="s">
        <v>15922</v>
      </c>
      <c r="C4588" t="s">
        <v>15923</v>
      </c>
    </row>
    <row r="4589" spans="1:3">
      <c r="A4589" t="s">
        <v>15921</v>
      </c>
      <c r="B4589" t="s">
        <v>15922</v>
      </c>
      <c r="C4589" t="s">
        <v>15923</v>
      </c>
    </row>
    <row r="4590" spans="1:3">
      <c r="A4590" t="s">
        <v>15924</v>
      </c>
      <c r="B4590" t="s">
        <v>15925</v>
      </c>
      <c r="C4590" t="s">
        <v>15926</v>
      </c>
    </row>
    <row r="4591" spans="1:3">
      <c r="A4591" t="s">
        <v>15927</v>
      </c>
      <c r="B4591" t="s">
        <v>15928</v>
      </c>
      <c r="C4591" t="s">
        <v>15929</v>
      </c>
    </row>
    <row r="4592" spans="1:3">
      <c r="A4592" t="s">
        <v>15930</v>
      </c>
      <c r="B4592" t="s">
        <v>5463</v>
      </c>
      <c r="C4592" t="s">
        <v>15931</v>
      </c>
    </row>
    <row r="4593" spans="1:3">
      <c r="A4593" t="s">
        <v>15932</v>
      </c>
      <c r="B4593" t="s">
        <v>15933</v>
      </c>
      <c r="C4593" t="s">
        <v>15934</v>
      </c>
    </row>
    <row r="4594" spans="1:3">
      <c r="A4594" t="s">
        <v>15935</v>
      </c>
      <c r="B4594" t="s">
        <v>15936</v>
      </c>
      <c r="C4594" t="s">
        <v>15937</v>
      </c>
    </row>
    <row r="4595" spans="1:3">
      <c r="A4595" t="s">
        <v>15938</v>
      </c>
      <c r="B4595" t="s">
        <v>15939</v>
      </c>
      <c r="C4595" t="s">
        <v>15940</v>
      </c>
    </row>
    <row r="4596" spans="1:3">
      <c r="A4596" t="s">
        <v>15941</v>
      </c>
      <c r="B4596" t="s">
        <v>15942</v>
      </c>
      <c r="C4596" t="s">
        <v>15943</v>
      </c>
    </row>
    <row r="4597" spans="1:3">
      <c r="A4597" t="s">
        <v>15944</v>
      </c>
      <c r="B4597" t="s">
        <v>15945</v>
      </c>
      <c r="C4597" t="s">
        <v>15946</v>
      </c>
    </row>
    <row r="4598" spans="1:3">
      <c r="A4598" t="s">
        <v>15947</v>
      </c>
      <c r="B4598" t="s">
        <v>15948</v>
      </c>
      <c r="C4598" t="s">
        <v>15949</v>
      </c>
    </row>
    <row r="4599" spans="1:3">
      <c r="A4599" t="s">
        <v>15950</v>
      </c>
      <c r="B4599" t="s">
        <v>15951</v>
      </c>
      <c r="C4599" t="s">
        <v>15952</v>
      </c>
    </row>
    <row r="4600" spans="1:3">
      <c r="A4600" t="s">
        <v>15953</v>
      </c>
      <c r="B4600" t="s">
        <v>15954</v>
      </c>
      <c r="C4600" t="s">
        <v>15955</v>
      </c>
    </row>
    <row r="4601" spans="1:3">
      <c r="A4601" t="s">
        <v>15956</v>
      </c>
      <c r="B4601" t="s">
        <v>15957</v>
      </c>
      <c r="C4601" t="s">
        <v>15958</v>
      </c>
    </row>
    <row r="4602" spans="1:3">
      <c r="A4602" t="s">
        <v>15959</v>
      </c>
      <c r="B4602" t="s">
        <v>15960</v>
      </c>
      <c r="C4602" t="s">
        <v>15961</v>
      </c>
    </row>
    <row r="4603" spans="1:3">
      <c r="A4603" t="s">
        <v>15962</v>
      </c>
      <c r="B4603" t="s">
        <v>15963</v>
      </c>
      <c r="C4603" t="s">
        <v>15964</v>
      </c>
    </row>
    <row r="4604" spans="1:3">
      <c r="A4604" t="s">
        <v>15965</v>
      </c>
      <c r="B4604" t="s">
        <v>15966</v>
      </c>
      <c r="C4604" t="s">
        <v>15967</v>
      </c>
    </row>
    <row r="4605" spans="1:3">
      <c r="A4605" t="s">
        <v>15968</v>
      </c>
      <c r="B4605" t="s">
        <v>4230</v>
      </c>
      <c r="C4605" t="s">
        <v>15969</v>
      </c>
    </row>
    <row r="4606" spans="1:3">
      <c r="A4606" t="s">
        <v>15970</v>
      </c>
      <c r="B4606" t="s">
        <v>15971</v>
      </c>
      <c r="C4606" t="s">
        <v>15972</v>
      </c>
    </row>
    <row r="4607" spans="1:3">
      <c r="A4607" t="s">
        <v>15973</v>
      </c>
      <c r="B4607" t="s">
        <v>15974</v>
      </c>
      <c r="C4607" t="s">
        <v>15975</v>
      </c>
    </row>
    <row r="4608" spans="1:3">
      <c r="A4608" t="s">
        <v>15976</v>
      </c>
      <c r="B4608" t="s">
        <v>15977</v>
      </c>
      <c r="C4608" t="s">
        <v>15978</v>
      </c>
    </row>
    <row r="4609" spans="1:3">
      <c r="A4609" t="s">
        <v>15979</v>
      </c>
      <c r="B4609" t="s">
        <v>15980</v>
      </c>
      <c r="C4609" t="s">
        <v>15981</v>
      </c>
    </row>
    <row r="4610" spans="1:3">
      <c r="A4610" t="s">
        <v>15982</v>
      </c>
      <c r="B4610" t="s">
        <v>15983</v>
      </c>
      <c r="C4610" t="s">
        <v>15984</v>
      </c>
    </row>
    <row r="4611" spans="1:3">
      <c r="A4611" t="s">
        <v>15985</v>
      </c>
      <c r="B4611" t="s">
        <v>15986</v>
      </c>
      <c r="C4611" t="s">
        <v>15987</v>
      </c>
    </row>
    <row r="4612" spans="1:3">
      <c r="A4612" t="s">
        <v>15988</v>
      </c>
      <c r="B4612" t="s">
        <v>15989</v>
      </c>
      <c r="C4612" t="s">
        <v>15990</v>
      </c>
    </row>
    <row r="4613" spans="1:3">
      <c r="A4613" t="s">
        <v>15991</v>
      </c>
      <c r="B4613" t="s">
        <v>15992</v>
      </c>
      <c r="C4613" t="s">
        <v>15993</v>
      </c>
    </row>
    <row r="4614" spans="1:3">
      <c r="A4614" t="s">
        <v>15994</v>
      </c>
      <c r="B4614" t="s">
        <v>15995</v>
      </c>
      <c r="C4614" t="s">
        <v>15996</v>
      </c>
    </row>
    <row r="4615" spans="1:3">
      <c r="A4615" t="s">
        <v>15997</v>
      </c>
      <c r="B4615" t="s">
        <v>15998</v>
      </c>
      <c r="C4615" t="s">
        <v>15999</v>
      </c>
    </row>
    <row r="4616" spans="1:3">
      <c r="A4616" t="s">
        <v>16000</v>
      </c>
      <c r="B4616" t="s">
        <v>16001</v>
      </c>
      <c r="C4616" t="s">
        <v>16002</v>
      </c>
    </row>
    <row r="4617" spans="1:3">
      <c r="A4617" t="s">
        <v>16003</v>
      </c>
      <c r="B4617" t="s">
        <v>16004</v>
      </c>
      <c r="C4617" t="s">
        <v>16005</v>
      </c>
    </row>
    <row r="4618" spans="1:3">
      <c r="A4618" t="s">
        <v>16006</v>
      </c>
      <c r="B4618" t="s">
        <v>16007</v>
      </c>
      <c r="C4618" t="s">
        <v>16008</v>
      </c>
    </row>
    <row r="4619" spans="1:3">
      <c r="A4619" t="s">
        <v>16009</v>
      </c>
      <c r="B4619" t="s">
        <v>16010</v>
      </c>
      <c r="C4619" t="s">
        <v>16011</v>
      </c>
    </row>
    <row r="4620" spans="1:3">
      <c r="A4620" t="s">
        <v>16012</v>
      </c>
      <c r="B4620" t="s">
        <v>16013</v>
      </c>
      <c r="C4620" t="s">
        <v>16014</v>
      </c>
    </row>
    <row r="4621" spans="1:3">
      <c r="A4621" t="s">
        <v>16015</v>
      </c>
      <c r="B4621" t="s">
        <v>16016</v>
      </c>
      <c r="C4621" t="s">
        <v>16017</v>
      </c>
    </row>
    <row r="4622" spans="1:3">
      <c r="A4622" t="s">
        <v>16018</v>
      </c>
      <c r="B4622" t="s">
        <v>16019</v>
      </c>
      <c r="C4622" t="s">
        <v>16020</v>
      </c>
    </row>
    <row r="4623" spans="1:3">
      <c r="A4623" t="s">
        <v>16021</v>
      </c>
      <c r="B4623" t="s">
        <v>16022</v>
      </c>
      <c r="C4623" t="s">
        <v>16023</v>
      </c>
    </row>
    <row r="4624" spans="1:3">
      <c r="A4624" t="s">
        <v>16024</v>
      </c>
      <c r="B4624" t="s">
        <v>16025</v>
      </c>
      <c r="C4624" t="s">
        <v>16026</v>
      </c>
    </row>
    <row r="4625" spans="1:3">
      <c r="A4625" t="s">
        <v>16027</v>
      </c>
      <c r="B4625" t="s">
        <v>16028</v>
      </c>
      <c r="C4625" t="s">
        <v>16029</v>
      </c>
    </row>
    <row r="4626" spans="1:3">
      <c r="A4626" t="s">
        <v>16030</v>
      </c>
      <c r="B4626" t="s">
        <v>16031</v>
      </c>
      <c r="C4626" t="s">
        <v>16032</v>
      </c>
    </row>
    <row r="4627" spans="1:3">
      <c r="A4627" t="s">
        <v>16033</v>
      </c>
      <c r="B4627" t="s">
        <v>13104</v>
      </c>
      <c r="C4627" t="s">
        <v>16034</v>
      </c>
    </row>
    <row r="4628" spans="1:3">
      <c r="A4628" t="s">
        <v>16035</v>
      </c>
      <c r="B4628" t="s">
        <v>16036</v>
      </c>
      <c r="C4628" t="s">
        <v>16037</v>
      </c>
    </row>
    <row r="4629" spans="1:3">
      <c r="A4629" t="s">
        <v>16038</v>
      </c>
      <c r="B4629" t="s">
        <v>16039</v>
      </c>
      <c r="C4629" t="s">
        <v>16040</v>
      </c>
    </row>
    <row r="4630" spans="1:3">
      <c r="A4630" t="s">
        <v>16041</v>
      </c>
      <c r="B4630" t="s">
        <v>16042</v>
      </c>
      <c r="C4630" t="s">
        <v>16043</v>
      </c>
    </row>
    <row r="4631" spans="1:3">
      <c r="A4631" t="s">
        <v>16044</v>
      </c>
      <c r="B4631" t="s">
        <v>16045</v>
      </c>
      <c r="C4631" t="s">
        <v>16046</v>
      </c>
    </row>
    <row r="4632" spans="1:3">
      <c r="A4632" t="s">
        <v>16047</v>
      </c>
      <c r="B4632" t="s">
        <v>16048</v>
      </c>
      <c r="C4632" t="s">
        <v>16049</v>
      </c>
    </row>
    <row r="4633" spans="1:3">
      <c r="A4633" t="s">
        <v>16050</v>
      </c>
      <c r="B4633" t="s">
        <v>16051</v>
      </c>
      <c r="C4633" t="s">
        <v>16052</v>
      </c>
    </row>
    <row r="4634" spans="1:3">
      <c r="A4634" t="s">
        <v>16053</v>
      </c>
      <c r="B4634" t="s">
        <v>16054</v>
      </c>
      <c r="C4634" t="s">
        <v>16055</v>
      </c>
    </row>
    <row r="4635" spans="1:3">
      <c r="A4635" t="s">
        <v>16056</v>
      </c>
      <c r="B4635" t="s">
        <v>16057</v>
      </c>
      <c r="C4635" t="s">
        <v>16058</v>
      </c>
    </row>
    <row r="4636" spans="1:3">
      <c r="A4636" t="s">
        <v>16059</v>
      </c>
      <c r="B4636" t="s">
        <v>16060</v>
      </c>
      <c r="C4636" t="s">
        <v>16061</v>
      </c>
    </row>
    <row r="4637" spans="1:3">
      <c r="A4637" t="s">
        <v>16062</v>
      </c>
      <c r="B4637" t="s">
        <v>16063</v>
      </c>
      <c r="C4637" t="s">
        <v>16064</v>
      </c>
    </row>
    <row r="4638" spans="1:3">
      <c r="A4638" t="s">
        <v>16065</v>
      </c>
      <c r="B4638" t="s">
        <v>16066</v>
      </c>
      <c r="C4638" t="s">
        <v>16067</v>
      </c>
    </row>
    <row r="4639" spans="1:3">
      <c r="A4639" t="s">
        <v>16068</v>
      </c>
      <c r="B4639" t="s">
        <v>16069</v>
      </c>
      <c r="C4639" t="s">
        <v>16070</v>
      </c>
    </row>
    <row r="4640" spans="1:3">
      <c r="A4640" t="s">
        <v>16071</v>
      </c>
      <c r="B4640" t="s">
        <v>16072</v>
      </c>
      <c r="C4640" t="s">
        <v>16073</v>
      </c>
    </row>
    <row r="4641" spans="1:3">
      <c r="A4641" t="s">
        <v>16074</v>
      </c>
      <c r="B4641" t="s">
        <v>16075</v>
      </c>
      <c r="C4641" t="s">
        <v>16076</v>
      </c>
    </row>
    <row r="4642" spans="1:3">
      <c r="A4642" t="s">
        <v>16077</v>
      </c>
      <c r="B4642" t="s">
        <v>16078</v>
      </c>
      <c r="C4642" t="s">
        <v>16079</v>
      </c>
    </row>
    <row r="4643" spans="1:3">
      <c r="A4643" t="s">
        <v>16080</v>
      </c>
      <c r="B4643" t="s">
        <v>16081</v>
      </c>
      <c r="C4643" t="s">
        <v>16082</v>
      </c>
    </row>
    <row r="4644" spans="1:3">
      <c r="A4644" t="s">
        <v>16083</v>
      </c>
      <c r="B4644" t="s">
        <v>16084</v>
      </c>
      <c r="C4644" t="s">
        <v>16085</v>
      </c>
    </row>
    <row r="4645" spans="1:3">
      <c r="A4645" t="s">
        <v>16086</v>
      </c>
      <c r="B4645" t="s">
        <v>16087</v>
      </c>
      <c r="C4645" t="s">
        <v>16088</v>
      </c>
    </row>
    <row r="4646" spans="1:3">
      <c r="A4646" t="s">
        <v>16089</v>
      </c>
      <c r="B4646" t="s">
        <v>16090</v>
      </c>
      <c r="C4646" t="s">
        <v>16091</v>
      </c>
    </row>
    <row r="4647" spans="1:3">
      <c r="A4647" t="s">
        <v>16092</v>
      </c>
      <c r="B4647" t="s">
        <v>16093</v>
      </c>
      <c r="C4647" t="s">
        <v>16094</v>
      </c>
    </row>
    <row r="4648" spans="1:3">
      <c r="A4648" t="s">
        <v>16095</v>
      </c>
      <c r="B4648" t="s">
        <v>16096</v>
      </c>
      <c r="C4648" t="s">
        <v>16097</v>
      </c>
    </row>
    <row r="4649" spans="1:3">
      <c r="A4649" t="s">
        <v>16098</v>
      </c>
      <c r="B4649" t="s">
        <v>16099</v>
      </c>
      <c r="C4649" t="s">
        <v>16100</v>
      </c>
    </row>
    <row r="4650" spans="1:3">
      <c r="A4650" t="s">
        <v>16101</v>
      </c>
      <c r="B4650" t="s">
        <v>16102</v>
      </c>
      <c r="C4650" t="s">
        <v>16103</v>
      </c>
    </row>
    <row r="4651" spans="1:3">
      <c r="A4651" t="s">
        <v>16104</v>
      </c>
      <c r="B4651" t="s">
        <v>16105</v>
      </c>
      <c r="C4651" t="s">
        <v>16106</v>
      </c>
    </row>
    <row r="4652" spans="1:3">
      <c r="A4652" t="s">
        <v>16107</v>
      </c>
      <c r="B4652" t="s">
        <v>16108</v>
      </c>
      <c r="C4652" t="s">
        <v>16109</v>
      </c>
    </row>
    <row r="4653" spans="1:3">
      <c r="A4653" t="s">
        <v>16110</v>
      </c>
      <c r="B4653" t="s">
        <v>16111</v>
      </c>
      <c r="C4653" t="s">
        <v>16112</v>
      </c>
    </row>
    <row r="4654" spans="1:3">
      <c r="A4654" t="s">
        <v>16113</v>
      </c>
      <c r="B4654" t="s">
        <v>16114</v>
      </c>
      <c r="C4654" t="s">
        <v>16115</v>
      </c>
    </row>
    <row r="4655" spans="1:3">
      <c r="A4655" t="s">
        <v>16116</v>
      </c>
      <c r="B4655" t="s">
        <v>16117</v>
      </c>
      <c r="C4655" t="s">
        <v>16118</v>
      </c>
    </row>
    <row r="4656" spans="1:3">
      <c r="A4656" t="s">
        <v>16119</v>
      </c>
      <c r="B4656" t="s">
        <v>16120</v>
      </c>
      <c r="C4656" t="s">
        <v>16121</v>
      </c>
    </row>
    <row r="4657" spans="1:3">
      <c r="A4657" t="s">
        <v>16122</v>
      </c>
      <c r="B4657" t="s">
        <v>16123</v>
      </c>
      <c r="C4657" t="s">
        <v>16124</v>
      </c>
    </row>
    <row r="4658" spans="1:3">
      <c r="A4658" t="s">
        <v>16125</v>
      </c>
      <c r="B4658" t="s">
        <v>16126</v>
      </c>
      <c r="C4658" t="s">
        <v>16127</v>
      </c>
    </row>
    <row r="4659" spans="1:3">
      <c r="A4659" t="s">
        <v>16128</v>
      </c>
      <c r="B4659" t="s">
        <v>16129</v>
      </c>
      <c r="C4659" t="s">
        <v>16130</v>
      </c>
    </row>
    <row r="4660" spans="1:3">
      <c r="A4660" t="s">
        <v>16131</v>
      </c>
      <c r="B4660" t="s">
        <v>16132</v>
      </c>
      <c r="C4660" t="s">
        <v>16133</v>
      </c>
    </row>
    <row r="4661" spans="1:3">
      <c r="A4661" t="s">
        <v>16134</v>
      </c>
      <c r="B4661" t="s">
        <v>16135</v>
      </c>
      <c r="C4661" t="s">
        <v>16136</v>
      </c>
    </row>
    <row r="4662" spans="1:3">
      <c r="A4662" t="s">
        <v>16137</v>
      </c>
      <c r="B4662" t="s">
        <v>16138</v>
      </c>
      <c r="C4662" t="s">
        <v>16139</v>
      </c>
    </row>
    <row r="4663" spans="1:3">
      <c r="A4663" t="s">
        <v>16140</v>
      </c>
      <c r="B4663" t="s">
        <v>16141</v>
      </c>
      <c r="C4663" t="s">
        <v>16142</v>
      </c>
    </row>
    <row r="4664" spans="1:3">
      <c r="A4664" t="s">
        <v>16143</v>
      </c>
      <c r="B4664" t="s">
        <v>16144</v>
      </c>
      <c r="C4664" t="s">
        <v>16145</v>
      </c>
    </row>
    <row r="4665" spans="1:3">
      <c r="A4665" t="s">
        <v>16146</v>
      </c>
      <c r="B4665" t="s">
        <v>16147</v>
      </c>
      <c r="C4665" t="s">
        <v>16148</v>
      </c>
    </row>
    <row r="4666" spans="1:3">
      <c r="A4666" t="s">
        <v>16149</v>
      </c>
      <c r="B4666" t="s">
        <v>16150</v>
      </c>
      <c r="C4666" t="s">
        <v>16151</v>
      </c>
    </row>
    <row r="4667" spans="1:3">
      <c r="A4667" t="s">
        <v>16152</v>
      </c>
      <c r="B4667" t="s">
        <v>16153</v>
      </c>
      <c r="C4667" t="s">
        <v>16154</v>
      </c>
    </row>
    <row r="4668" spans="1:3">
      <c r="A4668" t="s">
        <v>16155</v>
      </c>
      <c r="B4668" t="s">
        <v>16156</v>
      </c>
      <c r="C4668" t="s">
        <v>16157</v>
      </c>
    </row>
    <row r="4669" spans="1:3">
      <c r="A4669" t="s">
        <v>16158</v>
      </c>
      <c r="B4669" t="s">
        <v>16159</v>
      </c>
      <c r="C4669" t="s">
        <v>16160</v>
      </c>
    </row>
    <row r="4670" spans="1:3">
      <c r="A4670" t="s">
        <v>16161</v>
      </c>
      <c r="B4670" t="s">
        <v>16162</v>
      </c>
      <c r="C4670" t="s">
        <v>16163</v>
      </c>
    </row>
    <row r="4671" spans="1:3">
      <c r="A4671" t="s">
        <v>16164</v>
      </c>
      <c r="B4671" t="s">
        <v>16165</v>
      </c>
      <c r="C4671" t="s">
        <v>16166</v>
      </c>
    </row>
    <row r="4672" spans="1:3">
      <c r="A4672" t="s">
        <v>16167</v>
      </c>
      <c r="B4672" t="s">
        <v>16168</v>
      </c>
      <c r="C4672" t="s">
        <v>16169</v>
      </c>
    </row>
    <row r="4673" spans="1:3">
      <c r="A4673" t="s">
        <v>16170</v>
      </c>
      <c r="B4673" t="s">
        <v>16171</v>
      </c>
      <c r="C4673" t="s">
        <v>16172</v>
      </c>
    </row>
    <row r="4674" spans="1:3">
      <c r="A4674" t="s">
        <v>16173</v>
      </c>
      <c r="B4674" t="s">
        <v>16174</v>
      </c>
      <c r="C4674" t="s">
        <v>16175</v>
      </c>
    </row>
    <row r="4675" spans="1:3">
      <c r="A4675" t="s">
        <v>16176</v>
      </c>
      <c r="B4675" t="s">
        <v>16177</v>
      </c>
      <c r="C4675" t="s">
        <v>16178</v>
      </c>
    </row>
    <row r="4676" spans="1:3">
      <c r="A4676" t="s">
        <v>16179</v>
      </c>
      <c r="B4676" t="s">
        <v>16180</v>
      </c>
      <c r="C4676" t="s">
        <v>16181</v>
      </c>
    </row>
    <row r="4677" spans="1:3">
      <c r="A4677" t="s">
        <v>16182</v>
      </c>
      <c r="B4677" t="s">
        <v>16183</v>
      </c>
      <c r="C4677" t="s">
        <v>16184</v>
      </c>
    </row>
    <row r="4678" spans="1:3">
      <c r="A4678" t="s">
        <v>16185</v>
      </c>
      <c r="B4678" t="s">
        <v>16186</v>
      </c>
      <c r="C4678" t="s">
        <v>16187</v>
      </c>
    </row>
    <row r="4679" spans="1:3">
      <c r="A4679" t="s">
        <v>16188</v>
      </c>
      <c r="B4679" t="s">
        <v>16189</v>
      </c>
      <c r="C4679" t="s">
        <v>16190</v>
      </c>
    </row>
    <row r="4680" spans="1:3">
      <c r="A4680" t="s">
        <v>16191</v>
      </c>
      <c r="B4680" t="s">
        <v>16192</v>
      </c>
      <c r="C4680" t="s">
        <v>16193</v>
      </c>
    </row>
    <row r="4681" spans="1:3">
      <c r="A4681" t="s">
        <v>16194</v>
      </c>
      <c r="B4681" t="s">
        <v>16195</v>
      </c>
      <c r="C4681" t="s">
        <v>16196</v>
      </c>
    </row>
    <row r="4682" spans="1:3">
      <c r="A4682" t="s">
        <v>16197</v>
      </c>
      <c r="B4682" t="s">
        <v>16198</v>
      </c>
      <c r="C4682" t="s">
        <v>16199</v>
      </c>
    </row>
    <row r="4683" spans="1:3">
      <c r="A4683" t="s">
        <v>16200</v>
      </c>
      <c r="B4683" t="s">
        <v>16201</v>
      </c>
      <c r="C4683" t="s">
        <v>16202</v>
      </c>
    </row>
    <row r="4684" spans="1:3">
      <c r="A4684" t="s">
        <v>16203</v>
      </c>
      <c r="B4684" t="s">
        <v>16204</v>
      </c>
      <c r="C4684" t="s">
        <v>16205</v>
      </c>
    </row>
    <row r="4685" spans="1:3">
      <c r="A4685" t="s">
        <v>16206</v>
      </c>
      <c r="B4685" t="s">
        <v>16207</v>
      </c>
      <c r="C4685" t="s">
        <v>16208</v>
      </c>
    </row>
    <row r="4686" spans="1:3">
      <c r="A4686" t="s">
        <v>16209</v>
      </c>
      <c r="B4686" t="s">
        <v>16210</v>
      </c>
      <c r="C4686" t="s">
        <v>16211</v>
      </c>
    </row>
    <row r="4687" spans="1:3">
      <c r="A4687" t="s">
        <v>16212</v>
      </c>
      <c r="B4687" t="s">
        <v>16213</v>
      </c>
      <c r="C4687" t="s">
        <v>16214</v>
      </c>
    </row>
    <row r="4688" spans="1:3">
      <c r="A4688" t="s">
        <v>16215</v>
      </c>
      <c r="B4688" t="s">
        <v>16216</v>
      </c>
      <c r="C4688" t="s">
        <v>16217</v>
      </c>
    </row>
    <row r="4689" spans="1:3">
      <c r="A4689" t="s">
        <v>16218</v>
      </c>
      <c r="B4689" t="s">
        <v>16219</v>
      </c>
      <c r="C4689" t="s">
        <v>16220</v>
      </c>
    </row>
    <row r="4690" spans="1:3">
      <c r="A4690" t="s">
        <v>16221</v>
      </c>
      <c r="B4690" t="s">
        <v>16222</v>
      </c>
      <c r="C4690" t="s">
        <v>16223</v>
      </c>
    </row>
    <row r="4691" spans="1:3">
      <c r="A4691" t="s">
        <v>16221</v>
      </c>
      <c r="B4691" t="s">
        <v>16224</v>
      </c>
      <c r="C4691" t="s">
        <v>16225</v>
      </c>
    </row>
    <row r="4692" spans="1:3">
      <c r="A4692" t="s">
        <v>16226</v>
      </c>
      <c r="B4692" t="s">
        <v>16227</v>
      </c>
      <c r="C4692" t="s">
        <v>16228</v>
      </c>
    </row>
    <row r="4693" spans="1:3">
      <c r="A4693" t="s">
        <v>16226</v>
      </c>
      <c r="B4693" t="s">
        <v>16229</v>
      </c>
      <c r="C4693" t="s">
        <v>16230</v>
      </c>
    </row>
    <row r="4694" spans="1:3">
      <c r="A4694" t="s">
        <v>16231</v>
      </c>
      <c r="B4694" t="s">
        <v>16232</v>
      </c>
      <c r="C4694" t="s">
        <v>16233</v>
      </c>
    </row>
    <row r="4695" spans="1:3">
      <c r="A4695" t="s">
        <v>16231</v>
      </c>
      <c r="B4695" t="s">
        <v>16234</v>
      </c>
      <c r="C4695" t="s">
        <v>16235</v>
      </c>
    </row>
    <row r="4696" spans="1:3">
      <c r="A4696" t="s">
        <v>16236</v>
      </c>
      <c r="B4696" t="s">
        <v>16237</v>
      </c>
      <c r="C4696" t="s">
        <v>16238</v>
      </c>
    </row>
    <row r="4697" spans="1:3">
      <c r="A4697" t="s">
        <v>16236</v>
      </c>
      <c r="B4697" t="s">
        <v>16239</v>
      </c>
      <c r="C4697" t="s">
        <v>16240</v>
      </c>
    </row>
    <row r="4698" spans="1:3">
      <c r="A4698" t="s">
        <v>16241</v>
      </c>
      <c r="B4698" t="s">
        <v>16242</v>
      </c>
      <c r="C4698" t="s">
        <v>16243</v>
      </c>
    </row>
    <row r="4699" spans="1:3">
      <c r="A4699" t="s">
        <v>16241</v>
      </c>
      <c r="B4699" t="s">
        <v>16244</v>
      </c>
      <c r="C4699" t="s">
        <v>16245</v>
      </c>
    </row>
    <row r="4700" spans="1:3">
      <c r="A4700" t="s">
        <v>16246</v>
      </c>
      <c r="B4700" t="s">
        <v>16247</v>
      </c>
      <c r="C4700" t="s">
        <v>16248</v>
      </c>
    </row>
    <row r="4701" spans="1:3">
      <c r="A4701" t="s">
        <v>16246</v>
      </c>
      <c r="B4701" t="s">
        <v>837</v>
      </c>
      <c r="C4701" t="s">
        <v>16249</v>
      </c>
    </row>
    <row r="4702" spans="1:3">
      <c r="A4702" t="s">
        <v>16250</v>
      </c>
      <c r="B4702" t="s">
        <v>16251</v>
      </c>
      <c r="C4702" t="s">
        <v>16252</v>
      </c>
    </row>
    <row r="4703" spans="1:3">
      <c r="A4703" t="s">
        <v>16250</v>
      </c>
      <c r="B4703" t="s">
        <v>16253</v>
      </c>
      <c r="C4703" t="s">
        <v>16254</v>
      </c>
    </row>
    <row r="4704" spans="1:3">
      <c r="A4704" t="s">
        <v>16255</v>
      </c>
      <c r="B4704" t="s">
        <v>16256</v>
      </c>
      <c r="C4704" t="s">
        <v>16257</v>
      </c>
    </row>
    <row r="4705" spans="1:3">
      <c r="A4705" t="s">
        <v>16255</v>
      </c>
      <c r="B4705" t="s">
        <v>16258</v>
      </c>
      <c r="C4705" t="s">
        <v>16259</v>
      </c>
    </row>
    <row r="4706" spans="1:3">
      <c r="A4706" t="s">
        <v>16260</v>
      </c>
      <c r="B4706" t="s">
        <v>16261</v>
      </c>
      <c r="C4706" t="s">
        <v>16262</v>
      </c>
    </row>
    <row r="4707" spans="1:3">
      <c r="A4707" t="s">
        <v>16260</v>
      </c>
      <c r="B4707" t="s">
        <v>16263</v>
      </c>
      <c r="C4707" t="s">
        <v>16264</v>
      </c>
    </row>
    <row r="4708" spans="1:3">
      <c r="A4708" t="s">
        <v>16265</v>
      </c>
      <c r="B4708" t="s">
        <v>16266</v>
      </c>
      <c r="C4708" t="s">
        <v>16267</v>
      </c>
    </row>
    <row r="4709" spans="1:3">
      <c r="A4709" t="s">
        <v>16265</v>
      </c>
      <c r="B4709" t="s">
        <v>16268</v>
      </c>
      <c r="C4709" t="s">
        <v>16269</v>
      </c>
    </row>
    <row r="4710" spans="1:3">
      <c r="A4710" t="s">
        <v>16270</v>
      </c>
      <c r="B4710" t="s">
        <v>16271</v>
      </c>
      <c r="C4710" t="s">
        <v>16272</v>
      </c>
    </row>
    <row r="4711" spans="1:3">
      <c r="A4711" t="s">
        <v>16270</v>
      </c>
      <c r="B4711" t="s">
        <v>16273</v>
      </c>
      <c r="C4711" t="s">
        <v>16274</v>
      </c>
    </row>
    <row r="4712" spans="1:3">
      <c r="A4712" t="s">
        <v>16275</v>
      </c>
      <c r="B4712" t="s">
        <v>16276</v>
      </c>
      <c r="C4712" t="s">
        <v>16277</v>
      </c>
    </row>
    <row r="4713" spans="1:3">
      <c r="A4713" t="s">
        <v>16275</v>
      </c>
      <c r="B4713" t="s">
        <v>16278</v>
      </c>
      <c r="C4713" t="s">
        <v>16279</v>
      </c>
    </row>
    <row r="4714" spans="1:3">
      <c r="A4714" t="s">
        <v>16280</v>
      </c>
      <c r="B4714" t="s">
        <v>16281</v>
      </c>
      <c r="C4714" t="s">
        <v>16282</v>
      </c>
    </row>
    <row r="4715" spans="1:3">
      <c r="A4715" t="s">
        <v>16280</v>
      </c>
      <c r="B4715" t="s">
        <v>16283</v>
      </c>
      <c r="C4715" t="s">
        <v>16284</v>
      </c>
    </row>
    <row r="4716" spans="1:3">
      <c r="A4716" t="s">
        <v>16285</v>
      </c>
      <c r="B4716" t="s">
        <v>16286</v>
      </c>
      <c r="C4716" t="s">
        <v>16287</v>
      </c>
    </row>
    <row r="4717" spans="1:3">
      <c r="A4717" t="s">
        <v>16285</v>
      </c>
      <c r="B4717" t="s">
        <v>16288</v>
      </c>
      <c r="C4717" t="s">
        <v>16289</v>
      </c>
    </row>
    <row r="4718" spans="1:3">
      <c r="A4718" t="s">
        <v>16290</v>
      </c>
      <c r="B4718" t="s">
        <v>16291</v>
      </c>
      <c r="C4718" t="s">
        <v>16292</v>
      </c>
    </row>
    <row r="4719" spans="1:3">
      <c r="A4719" t="s">
        <v>16290</v>
      </c>
      <c r="B4719" t="s">
        <v>16293</v>
      </c>
      <c r="C4719" t="s">
        <v>16294</v>
      </c>
    </row>
    <row r="4720" spans="1:3">
      <c r="A4720" t="s">
        <v>16295</v>
      </c>
      <c r="B4720" t="s">
        <v>16296</v>
      </c>
      <c r="C4720" t="s">
        <v>16297</v>
      </c>
    </row>
    <row r="4721" spans="1:3">
      <c r="A4721" t="s">
        <v>16295</v>
      </c>
      <c r="B4721" t="s">
        <v>16298</v>
      </c>
      <c r="C4721" t="s">
        <v>16299</v>
      </c>
    </row>
    <row r="4722" spans="1:3">
      <c r="A4722" t="s">
        <v>16300</v>
      </c>
      <c r="B4722" t="s">
        <v>16301</v>
      </c>
      <c r="C4722" t="s">
        <v>16302</v>
      </c>
    </row>
    <row r="4723" spans="1:3">
      <c r="A4723" t="s">
        <v>16300</v>
      </c>
      <c r="B4723" t="s">
        <v>16303</v>
      </c>
      <c r="C4723" t="s">
        <v>16304</v>
      </c>
    </row>
    <row r="4724" spans="1:3">
      <c r="A4724" t="s">
        <v>16305</v>
      </c>
      <c r="B4724" t="s">
        <v>16306</v>
      </c>
      <c r="C4724" t="s">
        <v>16307</v>
      </c>
    </row>
    <row r="4725" spans="1:3">
      <c r="A4725" t="s">
        <v>16305</v>
      </c>
      <c r="B4725" t="s">
        <v>16308</v>
      </c>
      <c r="C4725" t="s">
        <v>16309</v>
      </c>
    </row>
    <row r="4726" spans="1:3">
      <c r="A4726" t="s">
        <v>16310</v>
      </c>
      <c r="B4726" t="s">
        <v>16311</v>
      </c>
      <c r="C4726" t="s">
        <v>16312</v>
      </c>
    </row>
    <row r="4727" spans="1:3">
      <c r="A4727" t="s">
        <v>16310</v>
      </c>
      <c r="B4727" t="s">
        <v>16313</v>
      </c>
      <c r="C4727" t="s">
        <v>16314</v>
      </c>
    </row>
    <row r="4728" spans="1:3">
      <c r="A4728" t="s">
        <v>16315</v>
      </c>
      <c r="B4728" t="s">
        <v>470</v>
      </c>
      <c r="C4728" t="s">
        <v>16316</v>
      </c>
    </row>
    <row r="4729" spans="1:3">
      <c r="A4729" t="s">
        <v>16315</v>
      </c>
      <c r="B4729" t="s">
        <v>16317</v>
      </c>
      <c r="C4729" t="s">
        <v>16318</v>
      </c>
    </row>
    <row r="4730" spans="1:3">
      <c r="A4730" t="s">
        <v>16319</v>
      </c>
      <c r="B4730" t="s">
        <v>16320</v>
      </c>
      <c r="C4730" t="s">
        <v>16321</v>
      </c>
    </row>
    <row r="4731" spans="1:3">
      <c r="A4731" t="s">
        <v>16319</v>
      </c>
      <c r="B4731" t="s">
        <v>16322</v>
      </c>
      <c r="C4731" t="s">
        <v>16323</v>
      </c>
    </row>
    <row r="4732" spans="1:3">
      <c r="A4732" t="s">
        <v>16324</v>
      </c>
      <c r="B4732" t="s">
        <v>16325</v>
      </c>
      <c r="C4732" t="s">
        <v>16326</v>
      </c>
    </row>
    <row r="4733" spans="1:3">
      <c r="A4733" t="s">
        <v>16324</v>
      </c>
      <c r="B4733" t="s">
        <v>16327</v>
      </c>
      <c r="C4733" t="s">
        <v>16328</v>
      </c>
    </row>
    <row r="4734" spans="1:3">
      <c r="A4734" t="s">
        <v>16329</v>
      </c>
      <c r="B4734" t="s">
        <v>16330</v>
      </c>
      <c r="C4734" t="s">
        <v>16331</v>
      </c>
    </row>
    <row r="4735" spans="1:3">
      <c r="A4735" t="s">
        <v>16329</v>
      </c>
      <c r="B4735" t="s">
        <v>16332</v>
      </c>
      <c r="C4735" t="s">
        <v>16333</v>
      </c>
    </row>
    <row r="4736" spans="1:3">
      <c r="A4736" t="s">
        <v>16334</v>
      </c>
      <c r="B4736" t="s">
        <v>16335</v>
      </c>
      <c r="C4736" t="s">
        <v>16336</v>
      </c>
    </row>
    <row r="4737" spans="1:3">
      <c r="A4737" t="s">
        <v>16334</v>
      </c>
      <c r="B4737" t="s">
        <v>16337</v>
      </c>
      <c r="C4737" t="s">
        <v>16338</v>
      </c>
    </row>
    <row r="4738" spans="1:3">
      <c r="A4738" t="s">
        <v>16339</v>
      </c>
      <c r="B4738" t="s">
        <v>16340</v>
      </c>
      <c r="C4738" t="s">
        <v>16341</v>
      </c>
    </row>
    <row r="4739" spans="1:3">
      <c r="A4739" t="s">
        <v>16339</v>
      </c>
      <c r="B4739" t="s">
        <v>16342</v>
      </c>
      <c r="C4739" t="s">
        <v>16343</v>
      </c>
    </row>
    <row r="4740" spans="1:3">
      <c r="A4740" t="s">
        <v>16344</v>
      </c>
      <c r="B4740" t="s">
        <v>16345</v>
      </c>
      <c r="C4740" t="s">
        <v>16346</v>
      </c>
    </row>
    <row r="4741" spans="1:3">
      <c r="A4741" t="s">
        <v>16344</v>
      </c>
      <c r="B4741" t="s">
        <v>16347</v>
      </c>
      <c r="C4741" t="s">
        <v>16348</v>
      </c>
    </row>
    <row r="4742" spans="1:3">
      <c r="A4742" t="s">
        <v>16349</v>
      </c>
      <c r="B4742" t="s">
        <v>16350</v>
      </c>
      <c r="C4742" t="s">
        <v>16351</v>
      </c>
    </row>
    <row r="4743" spans="1:3">
      <c r="A4743" t="s">
        <v>16349</v>
      </c>
      <c r="B4743" t="s">
        <v>16352</v>
      </c>
      <c r="C4743" t="s">
        <v>16353</v>
      </c>
    </row>
    <row r="4744" spans="1:3">
      <c r="A4744" t="s">
        <v>16354</v>
      </c>
      <c r="B4744" t="s">
        <v>16355</v>
      </c>
      <c r="C4744" t="s">
        <v>16356</v>
      </c>
    </row>
    <row r="4745" spans="1:3">
      <c r="A4745" t="s">
        <v>16354</v>
      </c>
      <c r="B4745" t="s">
        <v>16357</v>
      </c>
      <c r="C4745" t="s">
        <v>16358</v>
      </c>
    </row>
    <row r="4746" spans="1:3">
      <c r="A4746" t="s">
        <v>16359</v>
      </c>
      <c r="B4746" t="s">
        <v>16360</v>
      </c>
      <c r="C4746" t="s">
        <v>16361</v>
      </c>
    </row>
    <row r="4747" spans="1:3">
      <c r="A4747" t="s">
        <v>16359</v>
      </c>
      <c r="B4747" t="s">
        <v>16362</v>
      </c>
      <c r="C4747" t="s">
        <v>16363</v>
      </c>
    </row>
    <row r="4748" spans="1:3">
      <c r="A4748" t="s">
        <v>16364</v>
      </c>
      <c r="B4748" t="s">
        <v>16365</v>
      </c>
      <c r="C4748" t="s">
        <v>16366</v>
      </c>
    </row>
    <row r="4749" spans="1:3">
      <c r="A4749" t="s">
        <v>16364</v>
      </c>
      <c r="B4749" t="s">
        <v>16367</v>
      </c>
      <c r="C4749" t="s">
        <v>16368</v>
      </c>
    </row>
    <row r="4750" spans="1:3">
      <c r="A4750" t="s">
        <v>16369</v>
      </c>
      <c r="B4750" t="s">
        <v>16370</v>
      </c>
      <c r="C4750" t="s">
        <v>16371</v>
      </c>
    </row>
    <row r="4751" spans="1:3">
      <c r="A4751" t="s">
        <v>16369</v>
      </c>
      <c r="B4751" t="s">
        <v>16372</v>
      </c>
      <c r="C4751" t="s">
        <v>16373</v>
      </c>
    </row>
    <row r="4752" spans="1:3">
      <c r="A4752" t="s">
        <v>16374</v>
      </c>
      <c r="B4752" t="s">
        <v>16375</v>
      </c>
      <c r="C4752" t="s">
        <v>16376</v>
      </c>
    </row>
    <row r="4753" spans="1:3">
      <c r="A4753" t="s">
        <v>16374</v>
      </c>
      <c r="B4753" t="s">
        <v>16377</v>
      </c>
      <c r="C4753" t="s">
        <v>16378</v>
      </c>
    </row>
    <row r="4754" spans="1:3">
      <c r="A4754" t="s">
        <v>16379</v>
      </c>
      <c r="B4754" t="s">
        <v>16380</v>
      </c>
      <c r="C4754" t="s">
        <v>16381</v>
      </c>
    </row>
    <row r="4755" spans="1:3">
      <c r="A4755" t="s">
        <v>16379</v>
      </c>
      <c r="B4755" t="s">
        <v>16382</v>
      </c>
      <c r="C4755" t="s">
        <v>16383</v>
      </c>
    </row>
    <row r="4756" spans="1:3">
      <c r="A4756" t="s">
        <v>16384</v>
      </c>
      <c r="B4756" t="s">
        <v>16385</v>
      </c>
      <c r="C4756" t="s">
        <v>16386</v>
      </c>
    </row>
    <row r="4757" spans="1:3">
      <c r="A4757" t="s">
        <v>16384</v>
      </c>
      <c r="B4757" t="s">
        <v>16387</v>
      </c>
      <c r="C4757" t="s">
        <v>16388</v>
      </c>
    </row>
    <row r="4758" spans="1:3">
      <c r="A4758" t="s">
        <v>16389</v>
      </c>
      <c r="B4758" t="s">
        <v>16390</v>
      </c>
      <c r="C4758" t="s">
        <v>16391</v>
      </c>
    </row>
    <row r="4759" spans="1:3">
      <c r="A4759" t="s">
        <v>16389</v>
      </c>
      <c r="B4759" t="s">
        <v>16392</v>
      </c>
      <c r="C4759" t="s">
        <v>16393</v>
      </c>
    </row>
    <row r="4760" spans="1:3">
      <c r="A4760" t="s">
        <v>16394</v>
      </c>
      <c r="B4760" t="s">
        <v>16395</v>
      </c>
      <c r="C4760" t="s">
        <v>16396</v>
      </c>
    </row>
    <row r="4761" spans="1:3">
      <c r="A4761" t="s">
        <v>16394</v>
      </c>
      <c r="B4761" t="s">
        <v>16397</v>
      </c>
      <c r="C4761" t="s">
        <v>16398</v>
      </c>
    </row>
    <row r="4762" spans="1:3">
      <c r="A4762" t="s">
        <v>16399</v>
      </c>
      <c r="B4762" t="s">
        <v>16400</v>
      </c>
      <c r="C4762" t="s">
        <v>16401</v>
      </c>
    </row>
    <row r="4763" spans="1:3">
      <c r="A4763" t="s">
        <v>16399</v>
      </c>
      <c r="B4763" t="s">
        <v>16402</v>
      </c>
      <c r="C4763" t="s">
        <v>16403</v>
      </c>
    </row>
    <row r="4764" spans="1:3">
      <c r="A4764" t="s">
        <v>16404</v>
      </c>
      <c r="B4764" t="s">
        <v>16405</v>
      </c>
      <c r="C4764" t="s">
        <v>16406</v>
      </c>
    </row>
    <row r="4765" spans="1:3">
      <c r="A4765" t="s">
        <v>16404</v>
      </c>
      <c r="B4765" t="s">
        <v>16407</v>
      </c>
      <c r="C4765" t="s">
        <v>16408</v>
      </c>
    </row>
    <row r="4766" spans="1:3">
      <c r="A4766" t="s">
        <v>16409</v>
      </c>
      <c r="B4766" t="s">
        <v>16410</v>
      </c>
      <c r="C4766" t="s">
        <v>16411</v>
      </c>
    </row>
    <row r="4767" spans="1:3">
      <c r="A4767" t="s">
        <v>16409</v>
      </c>
      <c r="B4767" t="s">
        <v>16412</v>
      </c>
      <c r="C4767" t="s">
        <v>16413</v>
      </c>
    </row>
    <row r="4768" spans="1:3">
      <c r="A4768" t="s">
        <v>16414</v>
      </c>
      <c r="B4768" t="s">
        <v>16415</v>
      </c>
      <c r="C4768" t="s">
        <v>16416</v>
      </c>
    </row>
    <row r="4769" spans="1:3">
      <c r="A4769" t="s">
        <v>16414</v>
      </c>
      <c r="B4769" t="s">
        <v>16417</v>
      </c>
      <c r="C4769" t="s">
        <v>16418</v>
      </c>
    </row>
    <row r="4770" spans="1:3">
      <c r="A4770" t="s">
        <v>16419</v>
      </c>
      <c r="B4770" t="s">
        <v>16420</v>
      </c>
      <c r="C4770" t="s">
        <v>16421</v>
      </c>
    </row>
    <row r="4771" spans="1:3">
      <c r="A4771" t="s">
        <v>16419</v>
      </c>
      <c r="B4771" t="s">
        <v>16422</v>
      </c>
      <c r="C4771" t="s">
        <v>16423</v>
      </c>
    </row>
    <row r="4772" spans="1:3">
      <c r="A4772" t="s">
        <v>16424</v>
      </c>
      <c r="B4772" t="s">
        <v>16425</v>
      </c>
      <c r="C4772" t="s">
        <v>16426</v>
      </c>
    </row>
    <row r="4773" spans="1:3">
      <c r="A4773" t="s">
        <v>16424</v>
      </c>
      <c r="B4773" t="s">
        <v>16427</v>
      </c>
      <c r="C4773" t="s">
        <v>16428</v>
      </c>
    </row>
    <row r="4774" spans="1:3">
      <c r="A4774" t="s">
        <v>16429</v>
      </c>
      <c r="B4774" t="s">
        <v>16430</v>
      </c>
      <c r="C4774" t="s">
        <v>16431</v>
      </c>
    </row>
    <row r="4775" spans="1:3">
      <c r="A4775" t="s">
        <v>16429</v>
      </c>
      <c r="B4775" t="s">
        <v>16432</v>
      </c>
      <c r="C4775" t="s">
        <v>16433</v>
      </c>
    </row>
    <row r="4776" spans="1:3">
      <c r="A4776" t="s">
        <v>16434</v>
      </c>
      <c r="B4776" t="s">
        <v>16435</v>
      </c>
      <c r="C4776" t="s">
        <v>16436</v>
      </c>
    </row>
    <row r="4777" spans="1:3">
      <c r="A4777" t="s">
        <v>16434</v>
      </c>
      <c r="B4777" t="s">
        <v>16437</v>
      </c>
      <c r="C4777" t="s">
        <v>16438</v>
      </c>
    </row>
    <row r="4778" spans="1:3">
      <c r="A4778" t="s">
        <v>16439</v>
      </c>
      <c r="B4778" t="s">
        <v>16440</v>
      </c>
      <c r="C4778" t="s">
        <v>16441</v>
      </c>
    </row>
    <row r="4779" spans="1:3">
      <c r="A4779" t="s">
        <v>16439</v>
      </c>
      <c r="B4779" t="s">
        <v>16442</v>
      </c>
      <c r="C4779" t="s">
        <v>16443</v>
      </c>
    </row>
    <row r="4780" spans="1:3">
      <c r="A4780" t="s">
        <v>16444</v>
      </c>
      <c r="B4780" t="s">
        <v>16445</v>
      </c>
      <c r="C4780" t="s">
        <v>16446</v>
      </c>
    </row>
    <row r="4781" spans="1:3">
      <c r="A4781" t="s">
        <v>16444</v>
      </c>
      <c r="B4781" t="s">
        <v>16447</v>
      </c>
      <c r="C4781" t="s">
        <v>16448</v>
      </c>
    </row>
    <row r="4782" spans="1:3">
      <c r="A4782" t="s">
        <v>16449</v>
      </c>
      <c r="B4782" t="s">
        <v>16450</v>
      </c>
      <c r="C4782" t="s">
        <v>16451</v>
      </c>
    </row>
    <row r="4783" spans="1:3">
      <c r="A4783" t="s">
        <v>16449</v>
      </c>
      <c r="B4783" t="s">
        <v>16452</v>
      </c>
      <c r="C4783" t="s">
        <v>16453</v>
      </c>
    </row>
    <row r="4784" spans="1:3">
      <c r="A4784" t="s">
        <v>16454</v>
      </c>
      <c r="B4784" t="s">
        <v>16455</v>
      </c>
      <c r="C4784" t="s">
        <v>16456</v>
      </c>
    </row>
    <row r="4785" spans="1:3">
      <c r="A4785" t="s">
        <v>16454</v>
      </c>
      <c r="B4785" t="s">
        <v>16457</v>
      </c>
      <c r="C4785" t="s">
        <v>16458</v>
      </c>
    </row>
    <row r="4786" spans="1:3">
      <c r="A4786" t="s">
        <v>16459</v>
      </c>
      <c r="B4786" t="s">
        <v>16460</v>
      </c>
      <c r="C4786" t="s">
        <v>16461</v>
      </c>
    </row>
    <row r="4787" spans="1:3">
      <c r="A4787" t="s">
        <v>16459</v>
      </c>
      <c r="B4787" t="s">
        <v>16462</v>
      </c>
      <c r="C4787" t="s">
        <v>16463</v>
      </c>
    </row>
    <row r="4788" spans="1:3">
      <c r="A4788" t="s">
        <v>16464</v>
      </c>
      <c r="B4788" t="s">
        <v>16465</v>
      </c>
      <c r="C4788" t="s">
        <v>16466</v>
      </c>
    </row>
    <row r="4789" spans="1:3">
      <c r="A4789" t="s">
        <v>16464</v>
      </c>
      <c r="B4789" t="s">
        <v>16467</v>
      </c>
      <c r="C4789" t="s">
        <v>16468</v>
      </c>
    </row>
    <row r="4790" spans="1:3">
      <c r="A4790" t="s">
        <v>16469</v>
      </c>
      <c r="B4790" t="s">
        <v>16470</v>
      </c>
      <c r="C4790" t="s">
        <v>16471</v>
      </c>
    </row>
    <row r="4791" spans="1:3">
      <c r="A4791" t="s">
        <v>16469</v>
      </c>
      <c r="B4791" t="s">
        <v>16470</v>
      </c>
      <c r="C4791" t="s">
        <v>16471</v>
      </c>
    </row>
    <row r="4792" spans="1:3">
      <c r="A4792" t="s">
        <v>16472</v>
      </c>
      <c r="B4792" t="s">
        <v>1166</v>
      </c>
      <c r="C4792" t="s">
        <v>16473</v>
      </c>
    </row>
    <row r="4793" spans="1:3">
      <c r="A4793" t="s">
        <v>16472</v>
      </c>
      <c r="B4793" t="s">
        <v>1166</v>
      </c>
      <c r="C4793" t="s">
        <v>16473</v>
      </c>
    </row>
    <row r="4794" spans="1:3">
      <c r="A4794" t="s">
        <v>16474</v>
      </c>
      <c r="B4794" t="s">
        <v>16475</v>
      </c>
      <c r="C4794" t="s">
        <v>16476</v>
      </c>
    </row>
    <row r="4795" spans="1:3">
      <c r="A4795" t="s">
        <v>16474</v>
      </c>
      <c r="B4795" t="s">
        <v>16477</v>
      </c>
      <c r="C4795" t="s">
        <v>16478</v>
      </c>
    </row>
    <row r="4796" spans="1:3">
      <c r="A4796" t="s">
        <v>16479</v>
      </c>
      <c r="B4796" t="s">
        <v>16480</v>
      </c>
      <c r="C4796" t="s">
        <v>16481</v>
      </c>
    </row>
    <row r="4797" spans="1:3">
      <c r="A4797" t="s">
        <v>16479</v>
      </c>
      <c r="B4797" t="s">
        <v>16482</v>
      </c>
      <c r="C4797" t="s">
        <v>16483</v>
      </c>
    </row>
    <row r="4798" spans="1:3">
      <c r="A4798" t="s">
        <v>16484</v>
      </c>
      <c r="B4798" t="s">
        <v>16485</v>
      </c>
      <c r="C4798" t="s">
        <v>16486</v>
      </c>
    </row>
    <row r="4799" spans="1:3">
      <c r="A4799" t="s">
        <v>16484</v>
      </c>
      <c r="B4799" t="s">
        <v>16487</v>
      </c>
      <c r="C4799" t="s">
        <v>16488</v>
      </c>
    </row>
    <row r="4800" spans="1:3">
      <c r="A4800" t="s">
        <v>16489</v>
      </c>
      <c r="B4800" t="s">
        <v>16490</v>
      </c>
      <c r="C4800" t="s">
        <v>16491</v>
      </c>
    </row>
    <row r="4801" spans="1:3">
      <c r="A4801" t="s">
        <v>16489</v>
      </c>
      <c r="B4801" t="s">
        <v>16492</v>
      </c>
      <c r="C4801" t="s">
        <v>16493</v>
      </c>
    </row>
    <row r="4802" spans="1:3">
      <c r="A4802" t="s">
        <v>16494</v>
      </c>
      <c r="B4802" t="s">
        <v>16495</v>
      </c>
      <c r="C4802" t="s">
        <v>16496</v>
      </c>
    </row>
    <row r="4803" spans="1:3">
      <c r="A4803" t="s">
        <v>16494</v>
      </c>
      <c r="B4803" t="s">
        <v>16497</v>
      </c>
      <c r="C4803" t="s">
        <v>16498</v>
      </c>
    </row>
    <row r="4804" spans="1:3">
      <c r="A4804" t="s">
        <v>16499</v>
      </c>
      <c r="B4804" t="s">
        <v>16500</v>
      </c>
      <c r="C4804" t="s">
        <v>16501</v>
      </c>
    </row>
    <row r="4805" spans="1:3">
      <c r="A4805" t="s">
        <v>16499</v>
      </c>
      <c r="B4805" t="s">
        <v>539</v>
      </c>
      <c r="C4805" t="s">
        <v>16502</v>
      </c>
    </row>
    <row r="4806" spans="1:3">
      <c r="A4806" t="s">
        <v>16503</v>
      </c>
      <c r="B4806" t="s">
        <v>16504</v>
      </c>
      <c r="C4806" t="s">
        <v>16505</v>
      </c>
    </row>
    <row r="4807" spans="1:3">
      <c r="A4807" t="s">
        <v>16503</v>
      </c>
      <c r="B4807" t="s">
        <v>16506</v>
      </c>
      <c r="C4807" t="s">
        <v>16507</v>
      </c>
    </row>
    <row r="4808" spans="1:3">
      <c r="A4808" t="s">
        <v>16508</v>
      </c>
      <c r="B4808" t="s">
        <v>16509</v>
      </c>
      <c r="C4808" t="s">
        <v>16510</v>
      </c>
    </row>
    <row r="4809" spans="1:3">
      <c r="A4809" t="s">
        <v>16508</v>
      </c>
      <c r="B4809" t="s">
        <v>16511</v>
      </c>
      <c r="C4809" t="s">
        <v>16512</v>
      </c>
    </row>
    <row r="4810" spans="1:3">
      <c r="A4810" t="s">
        <v>16513</v>
      </c>
      <c r="B4810" t="s">
        <v>16514</v>
      </c>
      <c r="C4810" t="s">
        <v>16515</v>
      </c>
    </row>
    <row r="4811" spans="1:3">
      <c r="A4811" t="s">
        <v>16513</v>
      </c>
      <c r="B4811" t="s">
        <v>16516</v>
      </c>
      <c r="C4811" t="s">
        <v>16517</v>
      </c>
    </row>
    <row r="4812" spans="1:3">
      <c r="A4812" t="s">
        <v>16518</v>
      </c>
      <c r="B4812" t="s">
        <v>16519</v>
      </c>
      <c r="C4812" t="s">
        <v>16520</v>
      </c>
    </row>
    <row r="4813" spans="1:3">
      <c r="A4813" t="s">
        <v>16518</v>
      </c>
      <c r="B4813" t="s">
        <v>16521</v>
      </c>
      <c r="C4813" t="s">
        <v>16522</v>
      </c>
    </row>
    <row r="4814" spans="1:3">
      <c r="A4814" t="s">
        <v>16523</v>
      </c>
      <c r="B4814" t="s">
        <v>16524</v>
      </c>
      <c r="C4814" t="s">
        <v>16525</v>
      </c>
    </row>
    <row r="4815" spans="1:3">
      <c r="A4815" t="s">
        <v>16523</v>
      </c>
      <c r="B4815" t="s">
        <v>16526</v>
      </c>
      <c r="C4815" t="s">
        <v>16527</v>
      </c>
    </row>
    <row r="4816" spans="1:3">
      <c r="A4816" t="s">
        <v>16528</v>
      </c>
      <c r="B4816" t="s">
        <v>16529</v>
      </c>
      <c r="C4816" t="s">
        <v>16530</v>
      </c>
    </row>
    <row r="4817" spans="1:3">
      <c r="A4817" t="s">
        <v>16528</v>
      </c>
      <c r="B4817" t="s">
        <v>16531</v>
      </c>
      <c r="C4817" t="s">
        <v>16532</v>
      </c>
    </row>
    <row r="4818" spans="1:3">
      <c r="A4818" t="s">
        <v>16533</v>
      </c>
      <c r="B4818" t="s">
        <v>16534</v>
      </c>
      <c r="C4818" t="s">
        <v>16535</v>
      </c>
    </row>
    <row r="4819" spans="1:3">
      <c r="A4819" t="s">
        <v>16533</v>
      </c>
      <c r="B4819" t="s">
        <v>16536</v>
      </c>
      <c r="C4819" t="s">
        <v>16537</v>
      </c>
    </row>
    <row r="4820" spans="1:3">
      <c r="A4820" t="s">
        <v>16538</v>
      </c>
      <c r="B4820" t="s">
        <v>16539</v>
      </c>
      <c r="C4820" t="s">
        <v>16540</v>
      </c>
    </row>
    <row r="4821" spans="1:3">
      <c r="A4821" t="s">
        <v>16538</v>
      </c>
      <c r="B4821" t="s">
        <v>16541</v>
      </c>
      <c r="C4821" t="s">
        <v>16542</v>
      </c>
    </row>
    <row r="4822" spans="1:3">
      <c r="A4822" t="s">
        <v>16543</v>
      </c>
      <c r="B4822" t="s">
        <v>16544</v>
      </c>
      <c r="C4822" t="s">
        <v>16545</v>
      </c>
    </row>
    <row r="4823" spans="1:3">
      <c r="A4823" t="s">
        <v>16543</v>
      </c>
      <c r="B4823" t="s">
        <v>16546</v>
      </c>
      <c r="C4823" t="s">
        <v>16547</v>
      </c>
    </row>
    <row r="4824" spans="1:3">
      <c r="A4824" t="s">
        <v>16548</v>
      </c>
      <c r="B4824" t="s">
        <v>16549</v>
      </c>
      <c r="C4824" t="s">
        <v>16550</v>
      </c>
    </row>
    <row r="4825" spans="1:3">
      <c r="A4825" t="s">
        <v>16548</v>
      </c>
      <c r="B4825" t="s">
        <v>16551</v>
      </c>
      <c r="C4825" t="s">
        <v>16552</v>
      </c>
    </row>
    <row r="4826" spans="1:3">
      <c r="A4826" t="s">
        <v>16553</v>
      </c>
      <c r="B4826" t="s">
        <v>16554</v>
      </c>
      <c r="C4826" t="s">
        <v>16555</v>
      </c>
    </row>
    <row r="4827" spans="1:3">
      <c r="A4827" t="s">
        <v>16553</v>
      </c>
      <c r="B4827" t="s">
        <v>16554</v>
      </c>
      <c r="C4827" t="s">
        <v>16555</v>
      </c>
    </row>
    <row r="4828" spans="1:3">
      <c r="A4828" t="s">
        <v>16556</v>
      </c>
      <c r="B4828" t="s">
        <v>16557</v>
      </c>
      <c r="C4828" t="s">
        <v>16558</v>
      </c>
    </row>
    <row r="4829" spans="1:3">
      <c r="A4829" t="s">
        <v>16556</v>
      </c>
      <c r="B4829" t="s">
        <v>16559</v>
      </c>
      <c r="C4829" t="s">
        <v>16560</v>
      </c>
    </row>
    <row r="4830" spans="1:3">
      <c r="A4830" t="s">
        <v>16561</v>
      </c>
      <c r="B4830" t="s">
        <v>16562</v>
      </c>
      <c r="C4830" t="s">
        <v>16563</v>
      </c>
    </row>
    <row r="4831" spans="1:3">
      <c r="A4831" t="s">
        <v>16561</v>
      </c>
      <c r="B4831" t="s">
        <v>16564</v>
      </c>
      <c r="C4831" t="s">
        <v>16565</v>
      </c>
    </row>
    <row r="4832" spans="1:3">
      <c r="A4832" t="s">
        <v>16566</v>
      </c>
      <c r="B4832" t="s">
        <v>16567</v>
      </c>
      <c r="C4832" t="s">
        <v>16568</v>
      </c>
    </row>
    <row r="4833" spans="1:3">
      <c r="A4833" t="s">
        <v>16566</v>
      </c>
      <c r="B4833" t="s">
        <v>16569</v>
      </c>
      <c r="C4833" t="s">
        <v>16570</v>
      </c>
    </row>
    <row r="4834" spans="1:3">
      <c r="A4834" t="s">
        <v>16571</v>
      </c>
      <c r="B4834" t="s">
        <v>16572</v>
      </c>
      <c r="C4834" t="s">
        <v>16573</v>
      </c>
    </row>
    <row r="4835" spans="1:3">
      <c r="A4835" t="s">
        <v>16571</v>
      </c>
      <c r="B4835" t="s">
        <v>16574</v>
      </c>
      <c r="C4835" t="s">
        <v>16575</v>
      </c>
    </row>
    <row r="4836" spans="1:3">
      <c r="A4836" t="s">
        <v>16576</v>
      </c>
      <c r="B4836" t="s">
        <v>16577</v>
      </c>
      <c r="C4836" t="s">
        <v>16578</v>
      </c>
    </row>
    <row r="4837" spans="1:3">
      <c r="A4837" t="s">
        <v>16576</v>
      </c>
      <c r="B4837" t="s">
        <v>16579</v>
      </c>
      <c r="C4837" t="s">
        <v>16580</v>
      </c>
    </row>
    <row r="4838" spans="1:3">
      <c r="A4838" t="s">
        <v>16581</v>
      </c>
      <c r="B4838" t="s">
        <v>16582</v>
      </c>
      <c r="C4838" t="s">
        <v>16583</v>
      </c>
    </row>
    <row r="4839" spans="1:3">
      <c r="A4839" t="s">
        <v>16581</v>
      </c>
      <c r="B4839" t="s">
        <v>16582</v>
      </c>
      <c r="C4839" t="s">
        <v>16583</v>
      </c>
    </row>
    <row r="4840" spans="1:3">
      <c r="A4840" t="s">
        <v>16584</v>
      </c>
      <c r="B4840" t="s">
        <v>16585</v>
      </c>
      <c r="C4840" t="s">
        <v>16586</v>
      </c>
    </row>
    <row r="4841" spans="1:3">
      <c r="A4841" t="s">
        <v>16584</v>
      </c>
      <c r="B4841" t="s">
        <v>16587</v>
      </c>
      <c r="C4841" t="s">
        <v>16588</v>
      </c>
    </row>
    <row r="4842" spans="1:3">
      <c r="A4842" t="s">
        <v>16589</v>
      </c>
      <c r="B4842" t="s">
        <v>16590</v>
      </c>
      <c r="C4842" t="s">
        <v>16591</v>
      </c>
    </row>
    <row r="4843" spans="1:3">
      <c r="A4843" t="s">
        <v>16589</v>
      </c>
      <c r="B4843" t="s">
        <v>16592</v>
      </c>
      <c r="C4843" t="s">
        <v>16593</v>
      </c>
    </row>
    <row r="4844" spans="1:3">
      <c r="A4844" t="s">
        <v>16594</v>
      </c>
      <c r="B4844" t="s">
        <v>16595</v>
      </c>
      <c r="C4844" t="s">
        <v>16596</v>
      </c>
    </row>
    <row r="4845" spans="1:3">
      <c r="A4845" t="s">
        <v>16594</v>
      </c>
      <c r="B4845" t="s">
        <v>16597</v>
      </c>
      <c r="C4845" t="s">
        <v>16598</v>
      </c>
    </row>
    <row r="4846" spans="1:3">
      <c r="A4846" t="s">
        <v>16599</v>
      </c>
      <c r="B4846" t="s">
        <v>16600</v>
      </c>
      <c r="C4846" t="s">
        <v>16601</v>
      </c>
    </row>
    <row r="4847" spans="1:3">
      <c r="A4847" t="s">
        <v>16599</v>
      </c>
      <c r="B4847" t="s">
        <v>16602</v>
      </c>
      <c r="C4847" t="s">
        <v>16603</v>
      </c>
    </row>
    <row r="4848" spans="1:3">
      <c r="A4848" t="s">
        <v>16604</v>
      </c>
      <c r="B4848" t="s">
        <v>16605</v>
      </c>
      <c r="C4848" t="s">
        <v>16606</v>
      </c>
    </row>
    <row r="4849" spans="1:3">
      <c r="A4849" t="s">
        <v>16604</v>
      </c>
      <c r="B4849" t="s">
        <v>16607</v>
      </c>
      <c r="C4849" t="s">
        <v>16608</v>
      </c>
    </row>
    <row r="4850" spans="1:3">
      <c r="A4850" t="s">
        <v>16609</v>
      </c>
      <c r="B4850" t="s">
        <v>16610</v>
      </c>
      <c r="C4850" t="s">
        <v>16611</v>
      </c>
    </row>
    <row r="4851" spans="1:3">
      <c r="A4851" t="s">
        <v>16609</v>
      </c>
      <c r="B4851" t="s">
        <v>16610</v>
      </c>
      <c r="C4851" t="s">
        <v>16611</v>
      </c>
    </row>
    <row r="4852" spans="1:3">
      <c r="A4852" t="s">
        <v>16612</v>
      </c>
      <c r="B4852" t="s">
        <v>16613</v>
      </c>
      <c r="C4852" t="s">
        <v>16614</v>
      </c>
    </row>
    <row r="4853" spans="1:3">
      <c r="A4853" t="s">
        <v>16612</v>
      </c>
      <c r="B4853" t="s">
        <v>16613</v>
      </c>
      <c r="C4853" t="s">
        <v>16614</v>
      </c>
    </row>
    <row r="4854" spans="1:3">
      <c r="A4854" t="s">
        <v>16615</v>
      </c>
      <c r="B4854" t="s">
        <v>16616</v>
      </c>
      <c r="C4854" t="s">
        <v>16617</v>
      </c>
    </row>
    <row r="4855" spans="1:3">
      <c r="A4855" t="s">
        <v>16615</v>
      </c>
      <c r="B4855" t="s">
        <v>16618</v>
      </c>
      <c r="C4855" t="s">
        <v>16619</v>
      </c>
    </row>
    <row r="4856" spans="1:3">
      <c r="A4856" t="s">
        <v>16620</v>
      </c>
      <c r="B4856" t="s">
        <v>16621</v>
      </c>
      <c r="C4856" t="s">
        <v>16622</v>
      </c>
    </row>
    <row r="4857" spans="1:3">
      <c r="A4857" t="s">
        <v>16620</v>
      </c>
      <c r="B4857" t="s">
        <v>16623</v>
      </c>
      <c r="C4857" t="s">
        <v>16624</v>
      </c>
    </row>
    <row r="4858" spans="1:3">
      <c r="A4858" t="s">
        <v>16620</v>
      </c>
      <c r="B4858" t="s">
        <v>16625</v>
      </c>
      <c r="C4858" t="s">
        <v>16626</v>
      </c>
    </row>
    <row r="4859" spans="1:3">
      <c r="A4859" t="s">
        <v>16627</v>
      </c>
      <c r="B4859" t="s">
        <v>7914</v>
      </c>
      <c r="C4859" t="s">
        <v>16628</v>
      </c>
    </row>
    <row r="4860" spans="1:3">
      <c r="A4860" t="s">
        <v>16627</v>
      </c>
      <c r="B4860" t="s">
        <v>4906</v>
      </c>
      <c r="C4860" t="s">
        <v>16629</v>
      </c>
    </row>
    <row r="4861" spans="1:3">
      <c r="A4861" t="s">
        <v>16627</v>
      </c>
      <c r="B4861" t="s">
        <v>16630</v>
      </c>
      <c r="C4861" t="s">
        <v>16631</v>
      </c>
    </row>
    <row r="4862" spans="1:3">
      <c r="A4862" t="s">
        <v>16632</v>
      </c>
      <c r="B4862" t="s">
        <v>7926</v>
      </c>
      <c r="C4862" t="s">
        <v>16633</v>
      </c>
    </row>
    <row r="4863" spans="1:3">
      <c r="A4863" t="s">
        <v>16632</v>
      </c>
      <c r="B4863" t="s">
        <v>4936</v>
      </c>
      <c r="C4863" t="s">
        <v>16634</v>
      </c>
    </row>
    <row r="4864" spans="1:3">
      <c r="A4864" t="s">
        <v>16632</v>
      </c>
      <c r="B4864" t="s">
        <v>16635</v>
      </c>
      <c r="C4864" t="s">
        <v>16636</v>
      </c>
    </row>
    <row r="4865" spans="1:3">
      <c r="A4865" t="s">
        <v>16637</v>
      </c>
      <c r="B4865" t="s">
        <v>7938</v>
      </c>
      <c r="C4865" t="s">
        <v>16638</v>
      </c>
    </row>
    <row r="4866" spans="1:3">
      <c r="A4866" t="s">
        <v>16637</v>
      </c>
      <c r="B4866" t="s">
        <v>6030</v>
      </c>
      <c r="C4866" t="s">
        <v>16639</v>
      </c>
    </row>
    <row r="4867" spans="1:3">
      <c r="A4867" t="s">
        <v>16637</v>
      </c>
      <c r="B4867" t="s">
        <v>16640</v>
      </c>
      <c r="C4867" t="s">
        <v>16641</v>
      </c>
    </row>
    <row r="4868" spans="1:3">
      <c r="A4868" t="s">
        <v>16642</v>
      </c>
      <c r="B4868" t="s">
        <v>5490</v>
      </c>
      <c r="C4868" t="s">
        <v>16643</v>
      </c>
    </row>
    <row r="4869" spans="1:3">
      <c r="A4869" t="s">
        <v>16642</v>
      </c>
      <c r="B4869" t="s">
        <v>6035</v>
      </c>
      <c r="C4869" t="s">
        <v>16644</v>
      </c>
    </row>
    <row r="4870" spans="1:3">
      <c r="A4870" t="s">
        <v>16642</v>
      </c>
      <c r="B4870" t="s">
        <v>16645</v>
      </c>
      <c r="C4870" t="s">
        <v>16646</v>
      </c>
    </row>
    <row r="4871" spans="1:3">
      <c r="A4871" t="s">
        <v>16647</v>
      </c>
      <c r="B4871" t="s">
        <v>16648</v>
      </c>
      <c r="C4871" t="s">
        <v>16649</v>
      </c>
    </row>
    <row r="4872" spans="1:3">
      <c r="A4872" t="s">
        <v>16650</v>
      </c>
      <c r="B4872" t="s">
        <v>16651</v>
      </c>
      <c r="C4872" t="s">
        <v>16652</v>
      </c>
    </row>
    <row r="4873" spans="1:3">
      <c r="A4873" t="s">
        <v>16653</v>
      </c>
      <c r="B4873" t="s">
        <v>16654</v>
      </c>
      <c r="C4873" t="s">
        <v>16655</v>
      </c>
    </row>
    <row r="4874" spans="1:3">
      <c r="A4874" t="s">
        <v>16656</v>
      </c>
      <c r="B4874" t="s">
        <v>7487</v>
      </c>
      <c r="C4874" t="s">
        <v>16657</v>
      </c>
    </row>
    <row r="4875" spans="1:3">
      <c r="A4875" t="s">
        <v>16658</v>
      </c>
      <c r="B4875" t="s">
        <v>16659</v>
      </c>
      <c r="C4875" t="s">
        <v>16660</v>
      </c>
    </row>
    <row r="4876" spans="1:3">
      <c r="A4876" t="s">
        <v>16661</v>
      </c>
      <c r="B4876" t="s">
        <v>16662</v>
      </c>
      <c r="C4876" t="s">
        <v>16663</v>
      </c>
    </row>
    <row r="4877" spans="1:3">
      <c r="A4877" t="s">
        <v>16664</v>
      </c>
      <c r="B4877" t="s">
        <v>16665</v>
      </c>
      <c r="C4877" t="s">
        <v>16666</v>
      </c>
    </row>
    <row r="4878" spans="1:3">
      <c r="A4878" t="s">
        <v>16667</v>
      </c>
      <c r="B4878" t="s">
        <v>16668</v>
      </c>
      <c r="C4878" t="s">
        <v>16669</v>
      </c>
    </row>
    <row r="4879" spans="1:3">
      <c r="A4879" t="s">
        <v>16670</v>
      </c>
      <c r="B4879" t="s">
        <v>16671</v>
      </c>
      <c r="C4879" t="s">
        <v>16672</v>
      </c>
    </row>
    <row r="4880" spans="1:3">
      <c r="A4880" t="s">
        <v>16673</v>
      </c>
      <c r="B4880" t="s">
        <v>16674</v>
      </c>
      <c r="C4880" t="s">
        <v>16675</v>
      </c>
    </row>
    <row r="4881" spans="1:3">
      <c r="A4881" t="s">
        <v>16676</v>
      </c>
      <c r="B4881" t="s">
        <v>16677</v>
      </c>
      <c r="C4881" t="s">
        <v>16678</v>
      </c>
    </row>
    <row r="4882" spans="1:3">
      <c r="A4882" t="s">
        <v>16679</v>
      </c>
      <c r="B4882" t="s">
        <v>16680</v>
      </c>
      <c r="C4882" t="s">
        <v>16681</v>
      </c>
    </row>
    <row r="4883" spans="1:3">
      <c r="A4883" t="s">
        <v>16682</v>
      </c>
      <c r="B4883" t="s">
        <v>16683</v>
      </c>
      <c r="C4883" t="s">
        <v>16684</v>
      </c>
    </row>
    <row r="4884" spans="1:3">
      <c r="A4884" t="s">
        <v>16685</v>
      </c>
      <c r="B4884" t="s">
        <v>5463</v>
      </c>
      <c r="C4884" t="s">
        <v>16686</v>
      </c>
    </row>
    <row r="4885" spans="1:3">
      <c r="A4885" t="s">
        <v>16687</v>
      </c>
      <c r="B4885" t="s">
        <v>11946</v>
      </c>
      <c r="C4885" t="s">
        <v>16688</v>
      </c>
    </row>
    <row r="4886" spans="1:3">
      <c r="A4886" t="s">
        <v>16689</v>
      </c>
      <c r="B4886" t="s">
        <v>16690</v>
      </c>
      <c r="C4886" t="s">
        <v>16691</v>
      </c>
    </row>
    <row r="4887" spans="1:3">
      <c r="A4887" t="s">
        <v>16692</v>
      </c>
      <c r="B4887" t="s">
        <v>806</v>
      </c>
      <c r="C4887" t="s">
        <v>16693</v>
      </c>
    </row>
    <row r="4888" spans="1:3">
      <c r="A4888" t="s">
        <v>16694</v>
      </c>
      <c r="B4888" t="s">
        <v>16695</v>
      </c>
      <c r="C4888" t="s">
        <v>16696</v>
      </c>
    </row>
    <row r="4889" spans="1:3">
      <c r="A4889" t="s">
        <v>16697</v>
      </c>
      <c r="B4889" t="s">
        <v>16698</v>
      </c>
      <c r="C4889" t="s">
        <v>16699</v>
      </c>
    </row>
    <row r="4890" spans="1:3">
      <c r="A4890" t="s">
        <v>16700</v>
      </c>
      <c r="B4890" t="s">
        <v>16701</v>
      </c>
      <c r="C4890" t="s">
        <v>16702</v>
      </c>
    </row>
    <row r="4891" spans="1:3">
      <c r="A4891" t="s">
        <v>16703</v>
      </c>
      <c r="B4891" t="s">
        <v>16704</v>
      </c>
      <c r="C4891" t="s">
        <v>16705</v>
      </c>
    </row>
    <row r="4892" spans="1:3">
      <c r="A4892" t="s">
        <v>16706</v>
      </c>
      <c r="B4892" t="s">
        <v>7938</v>
      </c>
      <c r="C4892" t="s">
        <v>16707</v>
      </c>
    </row>
    <row r="4893" spans="1:3">
      <c r="A4893" t="s">
        <v>16708</v>
      </c>
      <c r="B4893" t="s">
        <v>16709</v>
      </c>
      <c r="C4893" t="s">
        <v>16710</v>
      </c>
    </row>
    <row r="4894" spans="1:3">
      <c r="A4894" t="s">
        <v>16711</v>
      </c>
      <c r="B4894" t="s">
        <v>16712</v>
      </c>
      <c r="C4894" t="s">
        <v>16713</v>
      </c>
    </row>
    <row r="4895" spans="1:3">
      <c r="A4895" t="s">
        <v>16711</v>
      </c>
      <c r="B4895" t="s">
        <v>16714</v>
      </c>
      <c r="C4895" t="s">
        <v>16715</v>
      </c>
    </row>
    <row r="4896" spans="1:3">
      <c r="A4896" t="s">
        <v>16711</v>
      </c>
      <c r="B4896" t="s">
        <v>16714</v>
      </c>
      <c r="C4896" t="s">
        <v>16715</v>
      </c>
    </row>
    <row r="4897" spans="1:3">
      <c r="A4897" t="s">
        <v>16716</v>
      </c>
      <c r="B4897" t="s">
        <v>16717</v>
      </c>
      <c r="C4897" t="s">
        <v>16718</v>
      </c>
    </row>
    <row r="4898" spans="1:3">
      <c r="A4898" t="s">
        <v>16716</v>
      </c>
      <c r="B4898" t="s">
        <v>16719</v>
      </c>
      <c r="C4898" t="s">
        <v>16720</v>
      </c>
    </row>
    <row r="4899" spans="1:3">
      <c r="A4899" t="s">
        <v>16716</v>
      </c>
      <c r="B4899" t="s">
        <v>16719</v>
      </c>
      <c r="C4899" t="s">
        <v>16720</v>
      </c>
    </row>
    <row r="4900" spans="1:3">
      <c r="A4900" t="s">
        <v>16721</v>
      </c>
      <c r="B4900" t="s">
        <v>16722</v>
      </c>
      <c r="C4900" t="s">
        <v>16723</v>
      </c>
    </row>
    <row r="4901" spans="1:3">
      <c r="A4901" t="s">
        <v>16721</v>
      </c>
      <c r="B4901" t="s">
        <v>16724</v>
      </c>
      <c r="C4901" t="s">
        <v>16725</v>
      </c>
    </row>
    <row r="4902" spans="1:3">
      <c r="A4902" t="s">
        <v>16721</v>
      </c>
      <c r="B4902" t="s">
        <v>16726</v>
      </c>
      <c r="C4902" t="s">
        <v>16727</v>
      </c>
    </row>
    <row r="4903" spans="1:3">
      <c r="A4903" t="s">
        <v>16728</v>
      </c>
      <c r="B4903" t="s">
        <v>16729</v>
      </c>
      <c r="C4903" t="s">
        <v>16730</v>
      </c>
    </row>
    <row r="4904" spans="1:3">
      <c r="A4904" t="s">
        <v>16728</v>
      </c>
      <c r="B4904" t="s">
        <v>16731</v>
      </c>
      <c r="C4904" t="s">
        <v>16732</v>
      </c>
    </row>
    <row r="4905" spans="1:3">
      <c r="A4905" t="s">
        <v>16728</v>
      </c>
      <c r="B4905" t="s">
        <v>16731</v>
      </c>
      <c r="C4905" t="s">
        <v>16732</v>
      </c>
    </row>
    <row r="4906" spans="1:3">
      <c r="A4906" t="s">
        <v>16733</v>
      </c>
      <c r="B4906" t="s">
        <v>16734</v>
      </c>
      <c r="C4906" t="s">
        <v>16735</v>
      </c>
    </row>
    <row r="4907" spans="1:3">
      <c r="A4907" t="s">
        <v>16733</v>
      </c>
      <c r="B4907" t="s">
        <v>16736</v>
      </c>
      <c r="C4907" t="s">
        <v>16737</v>
      </c>
    </row>
    <row r="4908" spans="1:3">
      <c r="A4908" t="s">
        <v>16733</v>
      </c>
      <c r="B4908" t="s">
        <v>16736</v>
      </c>
      <c r="C4908" t="s">
        <v>16737</v>
      </c>
    </row>
    <row r="4909" spans="1:3">
      <c r="A4909" t="s">
        <v>16738</v>
      </c>
      <c r="B4909" t="s">
        <v>16739</v>
      </c>
      <c r="C4909" t="s">
        <v>16740</v>
      </c>
    </row>
    <row r="4910" spans="1:3">
      <c r="A4910" t="s">
        <v>16738</v>
      </c>
      <c r="B4910" t="s">
        <v>16741</v>
      </c>
      <c r="C4910" t="s">
        <v>16742</v>
      </c>
    </row>
    <row r="4911" spans="1:3">
      <c r="A4911" t="s">
        <v>16738</v>
      </c>
      <c r="B4911" t="s">
        <v>16741</v>
      </c>
      <c r="C4911" t="s">
        <v>16742</v>
      </c>
    </row>
    <row r="4912" spans="1:3">
      <c r="A4912" t="s">
        <v>16743</v>
      </c>
      <c r="B4912" t="s">
        <v>16744</v>
      </c>
      <c r="C4912" t="s">
        <v>16745</v>
      </c>
    </row>
    <row r="4913" spans="1:3">
      <c r="A4913" t="s">
        <v>16743</v>
      </c>
      <c r="B4913" t="s">
        <v>16746</v>
      </c>
      <c r="C4913" t="s">
        <v>16747</v>
      </c>
    </row>
    <row r="4914" spans="1:3">
      <c r="A4914" t="s">
        <v>16743</v>
      </c>
      <c r="B4914" t="s">
        <v>16748</v>
      </c>
      <c r="C4914" t="s">
        <v>16749</v>
      </c>
    </row>
    <row r="4915" spans="1:3">
      <c r="A4915" t="s">
        <v>16750</v>
      </c>
      <c r="B4915" t="s">
        <v>16751</v>
      </c>
      <c r="C4915" t="s">
        <v>16752</v>
      </c>
    </row>
    <row r="4916" spans="1:3">
      <c r="A4916" t="s">
        <v>16750</v>
      </c>
      <c r="B4916" t="s">
        <v>16753</v>
      </c>
      <c r="C4916" t="s">
        <v>16754</v>
      </c>
    </row>
    <row r="4917" spans="1:3">
      <c r="A4917" t="s">
        <v>16750</v>
      </c>
      <c r="B4917" t="s">
        <v>16753</v>
      </c>
      <c r="C4917" t="s">
        <v>16754</v>
      </c>
    </row>
    <row r="4918" spans="1:3">
      <c r="A4918" t="s">
        <v>16755</v>
      </c>
      <c r="B4918" t="s">
        <v>16756</v>
      </c>
      <c r="C4918" t="s">
        <v>16757</v>
      </c>
    </row>
    <row r="4919" spans="1:3">
      <c r="A4919" t="s">
        <v>16755</v>
      </c>
      <c r="B4919" t="s">
        <v>16758</v>
      </c>
      <c r="C4919" t="s">
        <v>16759</v>
      </c>
    </row>
    <row r="4920" spans="1:3">
      <c r="A4920" t="s">
        <v>16755</v>
      </c>
      <c r="B4920" t="s">
        <v>16758</v>
      </c>
      <c r="C4920" t="s">
        <v>16759</v>
      </c>
    </row>
    <row r="4921" spans="1:3">
      <c r="A4921" t="s">
        <v>16760</v>
      </c>
      <c r="B4921" t="s">
        <v>16761</v>
      </c>
      <c r="C4921" t="s">
        <v>16762</v>
      </c>
    </row>
    <row r="4922" spans="1:3">
      <c r="A4922" t="s">
        <v>16760</v>
      </c>
      <c r="B4922" t="s">
        <v>16763</v>
      </c>
      <c r="C4922" t="s">
        <v>16764</v>
      </c>
    </row>
    <row r="4923" spans="1:3">
      <c r="A4923" t="s">
        <v>16760</v>
      </c>
      <c r="B4923" t="s">
        <v>16763</v>
      </c>
      <c r="C4923" t="s">
        <v>16764</v>
      </c>
    </row>
    <row r="4924" spans="1:3">
      <c r="A4924" t="s">
        <v>16765</v>
      </c>
      <c r="B4924" t="s">
        <v>16766</v>
      </c>
      <c r="C4924" t="s">
        <v>16767</v>
      </c>
    </row>
    <row r="4925" spans="1:3">
      <c r="A4925" t="s">
        <v>16765</v>
      </c>
      <c r="B4925" t="s">
        <v>16768</v>
      </c>
      <c r="C4925" t="s">
        <v>16769</v>
      </c>
    </row>
    <row r="4926" spans="1:3">
      <c r="A4926" t="s">
        <v>16765</v>
      </c>
      <c r="B4926" t="s">
        <v>16768</v>
      </c>
      <c r="C4926" t="s">
        <v>16769</v>
      </c>
    </row>
    <row r="4927" spans="1:3">
      <c r="A4927" t="s">
        <v>16770</v>
      </c>
      <c r="B4927" t="s">
        <v>16771</v>
      </c>
      <c r="C4927" t="s">
        <v>16772</v>
      </c>
    </row>
    <row r="4928" spans="1:3">
      <c r="A4928" t="s">
        <v>16770</v>
      </c>
      <c r="B4928" t="s">
        <v>16773</v>
      </c>
      <c r="C4928" t="s">
        <v>16774</v>
      </c>
    </row>
    <row r="4929" spans="1:3">
      <c r="A4929" t="s">
        <v>16770</v>
      </c>
      <c r="B4929" t="s">
        <v>16773</v>
      </c>
      <c r="C4929" t="s">
        <v>16774</v>
      </c>
    </row>
    <row r="4930" spans="1:3">
      <c r="A4930" t="s">
        <v>16775</v>
      </c>
      <c r="B4930" t="s">
        <v>16776</v>
      </c>
      <c r="C4930" t="s">
        <v>16777</v>
      </c>
    </row>
    <row r="4931" spans="1:3">
      <c r="A4931" t="s">
        <v>16775</v>
      </c>
      <c r="B4931" t="s">
        <v>16778</v>
      </c>
      <c r="C4931" t="s">
        <v>16779</v>
      </c>
    </row>
    <row r="4932" spans="1:3">
      <c r="A4932" t="s">
        <v>16775</v>
      </c>
      <c r="B4932" t="s">
        <v>16780</v>
      </c>
      <c r="C4932" t="s">
        <v>16781</v>
      </c>
    </row>
    <row r="4933" spans="1:3">
      <c r="A4933" t="s">
        <v>16782</v>
      </c>
      <c r="B4933" t="s">
        <v>16783</v>
      </c>
      <c r="C4933" t="s">
        <v>16784</v>
      </c>
    </row>
    <row r="4934" spans="1:3">
      <c r="A4934" t="s">
        <v>16782</v>
      </c>
      <c r="B4934" t="s">
        <v>16785</v>
      </c>
      <c r="C4934" t="s">
        <v>16786</v>
      </c>
    </row>
    <row r="4935" spans="1:3">
      <c r="A4935" t="s">
        <v>16782</v>
      </c>
      <c r="B4935" t="s">
        <v>16787</v>
      </c>
      <c r="C4935" t="s">
        <v>16788</v>
      </c>
    </row>
    <row r="4936" spans="1:3">
      <c r="A4936" t="s">
        <v>16789</v>
      </c>
      <c r="B4936" t="s">
        <v>16790</v>
      </c>
      <c r="C4936" t="s">
        <v>16791</v>
      </c>
    </row>
    <row r="4937" spans="1:3">
      <c r="A4937" t="s">
        <v>16789</v>
      </c>
      <c r="B4937" t="s">
        <v>16792</v>
      </c>
      <c r="C4937" t="s">
        <v>16793</v>
      </c>
    </row>
    <row r="4938" spans="1:3">
      <c r="A4938" t="s">
        <v>16789</v>
      </c>
      <c r="B4938" t="s">
        <v>16792</v>
      </c>
      <c r="C4938" t="s">
        <v>16793</v>
      </c>
    </row>
    <row r="4939" spans="1:3">
      <c r="A4939" t="s">
        <v>16794</v>
      </c>
      <c r="B4939" t="s">
        <v>16795</v>
      </c>
      <c r="C4939" t="s">
        <v>16796</v>
      </c>
    </row>
    <row r="4940" spans="1:3">
      <c r="A4940" t="s">
        <v>16794</v>
      </c>
      <c r="B4940" t="s">
        <v>16797</v>
      </c>
      <c r="C4940" t="s">
        <v>16798</v>
      </c>
    </row>
    <row r="4941" spans="1:3">
      <c r="A4941" t="s">
        <v>16794</v>
      </c>
      <c r="B4941" t="s">
        <v>16799</v>
      </c>
      <c r="C4941" t="s">
        <v>16800</v>
      </c>
    </row>
    <row r="4942" spans="1:3">
      <c r="A4942" t="s">
        <v>16801</v>
      </c>
      <c r="B4942" t="s">
        <v>16802</v>
      </c>
      <c r="C4942" t="s">
        <v>16803</v>
      </c>
    </row>
    <row r="4943" spans="1:3">
      <c r="A4943" t="s">
        <v>16801</v>
      </c>
      <c r="B4943" t="s">
        <v>16804</v>
      </c>
      <c r="C4943" t="s">
        <v>16805</v>
      </c>
    </row>
    <row r="4944" spans="1:3">
      <c r="A4944" t="s">
        <v>16801</v>
      </c>
      <c r="B4944" t="s">
        <v>16804</v>
      </c>
      <c r="C4944" t="s">
        <v>16805</v>
      </c>
    </row>
    <row r="4945" spans="1:3">
      <c r="A4945" t="s">
        <v>16806</v>
      </c>
      <c r="B4945" t="s">
        <v>16807</v>
      </c>
      <c r="C4945" t="s">
        <v>16808</v>
      </c>
    </row>
    <row r="4946" spans="1:3">
      <c r="A4946" t="s">
        <v>16806</v>
      </c>
      <c r="B4946" t="s">
        <v>16809</v>
      </c>
      <c r="C4946" t="s">
        <v>16810</v>
      </c>
    </row>
    <row r="4947" spans="1:3">
      <c r="A4947" t="s">
        <v>16806</v>
      </c>
      <c r="B4947" t="s">
        <v>16809</v>
      </c>
      <c r="C4947" t="s">
        <v>16810</v>
      </c>
    </row>
    <row r="4948" spans="1:3">
      <c r="A4948" t="s">
        <v>16811</v>
      </c>
      <c r="B4948" t="s">
        <v>16812</v>
      </c>
      <c r="C4948" t="s">
        <v>16813</v>
      </c>
    </row>
    <row r="4949" spans="1:3">
      <c r="A4949" t="s">
        <v>16811</v>
      </c>
      <c r="B4949" t="s">
        <v>16814</v>
      </c>
      <c r="C4949" t="s">
        <v>16815</v>
      </c>
    </row>
    <row r="4950" spans="1:3">
      <c r="A4950" t="s">
        <v>16811</v>
      </c>
      <c r="B4950" t="s">
        <v>16814</v>
      </c>
      <c r="C4950" t="s">
        <v>16815</v>
      </c>
    </row>
    <row r="4951" spans="1:3">
      <c r="A4951" t="s">
        <v>16816</v>
      </c>
      <c r="B4951" t="s">
        <v>16817</v>
      </c>
      <c r="C4951" t="s">
        <v>16818</v>
      </c>
    </row>
    <row r="4952" spans="1:3">
      <c r="A4952" t="s">
        <v>16816</v>
      </c>
      <c r="B4952" t="s">
        <v>16819</v>
      </c>
      <c r="C4952" t="s">
        <v>16820</v>
      </c>
    </row>
    <row r="4953" spans="1:3">
      <c r="A4953" t="s">
        <v>16816</v>
      </c>
      <c r="B4953" t="s">
        <v>16821</v>
      </c>
      <c r="C4953" t="s">
        <v>16822</v>
      </c>
    </row>
    <row r="4954" spans="1:3">
      <c r="A4954" t="s">
        <v>16823</v>
      </c>
      <c r="B4954" t="s">
        <v>16824</v>
      </c>
      <c r="C4954" t="s">
        <v>16825</v>
      </c>
    </row>
    <row r="4955" spans="1:3">
      <c r="A4955" t="s">
        <v>16823</v>
      </c>
      <c r="B4955" t="s">
        <v>16826</v>
      </c>
      <c r="C4955" t="s">
        <v>16827</v>
      </c>
    </row>
    <row r="4956" spans="1:3">
      <c r="A4956" t="s">
        <v>16823</v>
      </c>
      <c r="B4956" t="s">
        <v>16826</v>
      </c>
      <c r="C4956" t="s">
        <v>16827</v>
      </c>
    </row>
    <row r="4957" spans="1:3">
      <c r="A4957" t="s">
        <v>16828</v>
      </c>
      <c r="B4957" t="s">
        <v>16829</v>
      </c>
      <c r="C4957" t="s">
        <v>16830</v>
      </c>
    </row>
    <row r="4958" spans="1:3">
      <c r="A4958" t="s">
        <v>16828</v>
      </c>
      <c r="B4958" t="s">
        <v>16831</v>
      </c>
      <c r="C4958" t="s">
        <v>16832</v>
      </c>
    </row>
    <row r="4959" spans="1:3">
      <c r="A4959" t="s">
        <v>16828</v>
      </c>
      <c r="B4959" t="s">
        <v>16833</v>
      </c>
      <c r="C4959" t="s">
        <v>16834</v>
      </c>
    </row>
    <row r="4960" spans="1:3">
      <c r="A4960" t="s">
        <v>16835</v>
      </c>
      <c r="B4960" t="s">
        <v>16836</v>
      </c>
      <c r="C4960" t="s">
        <v>16837</v>
      </c>
    </row>
    <row r="4961" spans="1:3">
      <c r="A4961" t="s">
        <v>16835</v>
      </c>
      <c r="B4961" t="s">
        <v>16836</v>
      </c>
      <c r="C4961" t="s">
        <v>16837</v>
      </c>
    </row>
    <row r="4962" spans="1:3">
      <c r="A4962" t="s">
        <v>16835</v>
      </c>
      <c r="B4962" t="s">
        <v>16836</v>
      </c>
      <c r="C4962" t="s">
        <v>16837</v>
      </c>
    </row>
    <row r="4963" spans="1:3">
      <c r="A4963" t="s">
        <v>16838</v>
      </c>
      <c r="B4963" t="s">
        <v>16839</v>
      </c>
      <c r="C4963" t="s">
        <v>16840</v>
      </c>
    </row>
    <row r="4964" spans="1:3">
      <c r="A4964" t="s">
        <v>16838</v>
      </c>
      <c r="B4964" t="s">
        <v>16841</v>
      </c>
      <c r="C4964" t="s">
        <v>16842</v>
      </c>
    </row>
    <row r="4965" spans="1:3">
      <c r="A4965" t="s">
        <v>16838</v>
      </c>
      <c r="B4965" t="s">
        <v>16841</v>
      </c>
      <c r="C4965" t="s">
        <v>16842</v>
      </c>
    </row>
    <row r="4966" spans="1:3">
      <c r="A4966" t="s">
        <v>16843</v>
      </c>
      <c r="B4966" t="s">
        <v>16844</v>
      </c>
      <c r="C4966" t="s">
        <v>16845</v>
      </c>
    </row>
    <row r="4967" spans="1:3">
      <c r="A4967" t="s">
        <v>16843</v>
      </c>
      <c r="B4967" t="s">
        <v>16846</v>
      </c>
      <c r="C4967" t="s">
        <v>16847</v>
      </c>
    </row>
    <row r="4968" spans="1:3">
      <c r="A4968" t="s">
        <v>16843</v>
      </c>
      <c r="B4968" t="s">
        <v>16848</v>
      </c>
      <c r="C4968" t="s">
        <v>16849</v>
      </c>
    </row>
    <row r="4969" spans="1:3">
      <c r="A4969" t="s">
        <v>16850</v>
      </c>
      <c r="B4969" t="s">
        <v>16851</v>
      </c>
      <c r="C4969" t="s">
        <v>16852</v>
      </c>
    </row>
    <row r="4970" spans="1:3">
      <c r="A4970" t="s">
        <v>16850</v>
      </c>
      <c r="B4970" t="s">
        <v>16853</v>
      </c>
      <c r="C4970" t="s">
        <v>16854</v>
      </c>
    </row>
    <row r="4971" spans="1:3">
      <c r="A4971" t="s">
        <v>16855</v>
      </c>
      <c r="B4971" t="s">
        <v>16856</v>
      </c>
      <c r="C4971" t="s">
        <v>16857</v>
      </c>
    </row>
    <row r="4972" spans="1:3">
      <c r="A4972" t="s">
        <v>16855</v>
      </c>
      <c r="B4972" t="s">
        <v>16858</v>
      </c>
      <c r="C4972" t="s">
        <v>16859</v>
      </c>
    </row>
    <row r="4973" spans="1:3">
      <c r="A4973" t="s">
        <v>16860</v>
      </c>
      <c r="B4973" t="s">
        <v>16861</v>
      </c>
      <c r="C4973" t="s">
        <v>16862</v>
      </c>
    </row>
    <row r="4974" spans="1:3">
      <c r="A4974" t="s">
        <v>16860</v>
      </c>
      <c r="B4974" t="s">
        <v>16863</v>
      </c>
      <c r="C4974" t="s">
        <v>16864</v>
      </c>
    </row>
    <row r="4975" spans="1:3">
      <c r="A4975" t="s">
        <v>16865</v>
      </c>
      <c r="B4975" t="s">
        <v>16866</v>
      </c>
      <c r="C4975" t="s">
        <v>16867</v>
      </c>
    </row>
    <row r="4976" spans="1:3">
      <c r="A4976" t="s">
        <v>16865</v>
      </c>
      <c r="B4976" t="s">
        <v>16868</v>
      </c>
      <c r="C4976" t="s">
        <v>16869</v>
      </c>
    </row>
    <row r="4977" spans="1:3">
      <c r="A4977" t="s">
        <v>16870</v>
      </c>
      <c r="B4977" t="s">
        <v>16871</v>
      </c>
      <c r="C4977" t="s">
        <v>16872</v>
      </c>
    </row>
    <row r="4978" spans="1:3">
      <c r="A4978" t="s">
        <v>16870</v>
      </c>
      <c r="B4978" t="s">
        <v>16873</v>
      </c>
      <c r="C4978" t="s">
        <v>16874</v>
      </c>
    </row>
    <row r="4979" spans="1:3">
      <c r="A4979" t="s">
        <v>16875</v>
      </c>
      <c r="B4979" t="s">
        <v>16876</v>
      </c>
      <c r="C4979" t="s">
        <v>16877</v>
      </c>
    </row>
    <row r="4980" spans="1:3">
      <c r="A4980" t="s">
        <v>16875</v>
      </c>
      <c r="B4980" t="s">
        <v>16878</v>
      </c>
      <c r="C4980" t="s">
        <v>16879</v>
      </c>
    </row>
    <row r="4981" spans="1:3">
      <c r="A4981" t="s">
        <v>16880</v>
      </c>
      <c r="B4981" t="s">
        <v>16881</v>
      </c>
      <c r="C4981" t="s">
        <v>16882</v>
      </c>
    </row>
    <row r="4982" spans="1:3">
      <c r="A4982" t="s">
        <v>16880</v>
      </c>
      <c r="B4982" t="s">
        <v>16883</v>
      </c>
      <c r="C4982" t="s">
        <v>16884</v>
      </c>
    </row>
    <row r="4983" spans="1:3">
      <c r="A4983" t="s">
        <v>16885</v>
      </c>
      <c r="B4983" t="s">
        <v>16886</v>
      </c>
      <c r="C4983" t="s">
        <v>16887</v>
      </c>
    </row>
    <row r="4984" spans="1:3">
      <c r="A4984" t="s">
        <v>16885</v>
      </c>
      <c r="B4984" t="s">
        <v>16888</v>
      </c>
      <c r="C4984" t="s">
        <v>16889</v>
      </c>
    </row>
    <row r="4985" spans="1:3">
      <c r="A4985" t="s">
        <v>16890</v>
      </c>
      <c r="B4985" t="s">
        <v>16891</v>
      </c>
      <c r="C4985" t="s">
        <v>16892</v>
      </c>
    </row>
    <row r="4986" spans="1:3">
      <c r="A4986" t="s">
        <v>16890</v>
      </c>
      <c r="B4986" t="s">
        <v>16893</v>
      </c>
      <c r="C4986" t="s">
        <v>16894</v>
      </c>
    </row>
    <row r="4987" spans="1:3">
      <c r="A4987" t="s">
        <v>16895</v>
      </c>
      <c r="B4987" t="s">
        <v>16896</v>
      </c>
      <c r="C4987" t="s">
        <v>16897</v>
      </c>
    </row>
    <row r="4988" spans="1:3">
      <c r="A4988" t="s">
        <v>16895</v>
      </c>
      <c r="B4988" t="s">
        <v>16898</v>
      </c>
      <c r="C4988" t="s">
        <v>16899</v>
      </c>
    </row>
    <row r="4989" spans="1:3">
      <c r="A4989" t="s">
        <v>16900</v>
      </c>
      <c r="B4989" t="s">
        <v>16901</v>
      </c>
      <c r="C4989" t="s">
        <v>16902</v>
      </c>
    </row>
    <row r="4990" spans="1:3">
      <c r="A4990" t="s">
        <v>16900</v>
      </c>
      <c r="B4990" t="s">
        <v>16903</v>
      </c>
      <c r="C4990" t="s">
        <v>16904</v>
      </c>
    </row>
    <row r="4991" spans="1:3">
      <c r="A4991" t="s">
        <v>16905</v>
      </c>
      <c r="B4991" t="s">
        <v>16906</v>
      </c>
      <c r="C4991" t="s">
        <v>16907</v>
      </c>
    </row>
    <row r="4992" spans="1:3">
      <c r="A4992" t="s">
        <v>16905</v>
      </c>
      <c r="B4992" t="s">
        <v>16908</v>
      </c>
      <c r="C4992" t="s">
        <v>16909</v>
      </c>
    </row>
    <row r="4993" spans="1:3">
      <c r="A4993" t="s">
        <v>16910</v>
      </c>
      <c r="B4993" t="s">
        <v>16911</v>
      </c>
      <c r="C4993" t="s">
        <v>16912</v>
      </c>
    </row>
    <row r="4994" spans="1:3">
      <c r="A4994" t="s">
        <v>16910</v>
      </c>
      <c r="B4994" t="s">
        <v>16913</v>
      </c>
      <c r="C4994" t="s">
        <v>16914</v>
      </c>
    </row>
    <row r="4995" spans="1:3">
      <c r="A4995" t="s">
        <v>16915</v>
      </c>
      <c r="B4995" t="s">
        <v>16916</v>
      </c>
      <c r="C4995" t="s">
        <v>16917</v>
      </c>
    </row>
    <row r="4996" spans="1:3">
      <c r="A4996" t="s">
        <v>16915</v>
      </c>
      <c r="B4996" t="s">
        <v>16918</v>
      </c>
      <c r="C4996" t="s">
        <v>16919</v>
      </c>
    </row>
    <row r="4997" spans="1:3">
      <c r="A4997" t="s">
        <v>16920</v>
      </c>
      <c r="B4997" t="s">
        <v>16921</v>
      </c>
      <c r="C4997" t="s">
        <v>16922</v>
      </c>
    </row>
    <row r="4998" spans="1:3">
      <c r="A4998" t="s">
        <v>16920</v>
      </c>
      <c r="B4998" t="s">
        <v>16923</v>
      </c>
      <c r="C4998" t="s">
        <v>16924</v>
      </c>
    </row>
    <row r="4999" spans="1:3">
      <c r="A4999" t="s">
        <v>16925</v>
      </c>
      <c r="B4999" t="s">
        <v>5085</v>
      </c>
      <c r="C4999" t="s">
        <v>16926</v>
      </c>
    </row>
    <row r="5000" spans="1:3">
      <c r="A5000" t="s">
        <v>16925</v>
      </c>
      <c r="B5000" t="s">
        <v>7926</v>
      </c>
      <c r="C5000" t="s">
        <v>16927</v>
      </c>
    </row>
    <row r="5001" spans="1:3">
      <c r="A5001" t="s">
        <v>16928</v>
      </c>
      <c r="B5001" t="s">
        <v>16929</v>
      </c>
      <c r="C5001" t="s">
        <v>16930</v>
      </c>
    </row>
    <row r="5002" spans="1:3">
      <c r="A5002" t="s">
        <v>16928</v>
      </c>
      <c r="B5002" t="s">
        <v>16931</v>
      </c>
      <c r="C5002" t="s">
        <v>16932</v>
      </c>
    </row>
    <row r="5003" spans="1:3">
      <c r="A5003" t="s">
        <v>16933</v>
      </c>
      <c r="B5003" t="s">
        <v>16934</v>
      </c>
      <c r="C5003" t="s">
        <v>16935</v>
      </c>
    </row>
    <row r="5004" spans="1:3">
      <c r="A5004" t="s">
        <v>16933</v>
      </c>
      <c r="B5004" t="s">
        <v>16936</v>
      </c>
      <c r="C5004" t="s">
        <v>16937</v>
      </c>
    </row>
    <row r="5005" spans="1:3">
      <c r="A5005" t="s">
        <v>16938</v>
      </c>
      <c r="B5005" t="s">
        <v>7427</v>
      </c>
      <c r="C5005" t="s">
        <v>16939</v>
      </c>
    </row>
    <row r="5006" spans="1:3">
      <c r="A5006" t="s">
        <v>16938</v>
      </c>
      <c r="B5006" t="s">
        <v>16940</v>
      </c>
      <c r="C5006" t="s">
        <v>16941</v>
      </c>
    </row>
    <row r="5007" spans="1:3">
      <c r="A5007" t="s">
        <v>16942</v>
      </c>
      <c r="B5007" t="s">
        <v>16943</v>
      </c>
      <c r="C5007" t="s">
        <v>16944</v>
      </c>
    </row>
    <row r="5008" spans="1:3">
      <c r="A5008" t="s">
        <v>16942</v>
      </c>
      <c r="B5008" t="s">
        <v>16945</v>
      </c>
      <c r="C5008" t="s">
        <v>16946</v>
      </c>
    </row>
    <row r="5009" spans="1:3">
      <c r="A5009" t="s">
        <v>16947</v>
      </c>
      <c r="B5009" t="s">
        <v>16948</v>
      </c>
      <c r="C5009" t="s">
        <v>16949</v>
      </c>
    </row>
    <row r="5010" spans="1:3">
      <c r="A5010" t="s">
        <v>16950</v>
      </c>
      <c r="B5010" t="s">
        <v>706</v>
      </c>
      <c r="C5010" t="s">
        <v>16951</v>
      </c>
    </row>
    <row r="5011" spans="1:3">
      <c r="A5011" t="s">
        <v>16952</v>
      </c>
      <c r="B5011" t="s">
        <v>16953</v>
      </c>
      <c r="C5011" t="s">
        <v>16954</v>
      </c>
    </row>
    <row r="5012" spans="1:3">
      <c r="A5012" t="s">
        <v>16955</v>
      </c>
      <c r="B5012" t="s">
        <v>16956</v>
      </c>
      <c r="C5012" t="s">
        <v>16957</v>
      </c>
    </row>
    <row r="5013" spans="1:3">
      <c r="A5013" t="s">
        <v>16958</v>
      </c>
      <c r="B5013" t="s">
        <v>16959</v>
      </c>
      <c r="C5013" t="s">
        <v>16960</v>
      </c>
    </row>
    <row r="5014" spans="1:3">
      <c r="A5014" t="s">
        <v>16961</v>
      </c>
      <c r="B5014" t="s">
        <v>16962</v>
      </c>
      <c r="C5014" t="s">
        <v>16963</v>
      </c>
    </row>
    <row r="5015" spans="1:3">
      <c r="A5015" t="s">
        <v>16964</v>
      </c>
      <c r="B5015" t="s">
        <v>16965</v>
      </c>
      <c r="C5015" t="s">
        <v>16966</v>
      </c>
    </row>
    <row r="5016" spans="1:3">
      <c r="A5016" t="s">
        <v>16967</v>
      </c>
      <c r="B5016" t="s">
        <v>16968</v>
      </c>
      <c r="C5016" t="s">
        <v>16969</v>
      </c>
    </row>
    <row r="5017" spans="1:3">
      <c r="A5017" t="s">
        <v>16970</v>
      </c>
      <c r="B5017" t="s">
        <v>16971</v>
      </c>
      <c r="C5017" t="s">
        <v>16972</v>
      </c>
    </row>
    <row r="5018" spans="1:3">
      <c r="A5018" t="s">
        <v>16973</v>
      </c>
      <c r="B5018" t="s">
        <v>16974</v>
      </c>
      <c r="C5018" t="s">
        <v>16975</v>
      </c>
    </row>
    <row r="5019" spans="1:3">
      <c r="A5019" t="s">
        <v>16976</v>
      </c>
      <c r="B5019" t="s">
        <v>16977</v>
      </c>
      <c r="C5019" t="s">
        <v>16978</v>
      </c>
    </row>
    <row r="5020" spans="1:3">
      <c r="A5020" t="s">
        <v>16979</v>
      </c>
      <c r="B5020" t="s">
        <v>16980</v>
      </c>
      <c r="C5020" t="s">
        <v>16981</v>
      </c>
    </row>
    <row r="5021" spans="1:3">
      <c r="A5021" t="s">
        <v>16982</v>
      </c>
      <c r="B5021" t="s">
        <v>16983</v>
      </c>
      <c r="C5021" t="s">
        <v>16984</v>
      </c>
    </row>
    <row r="5022" spans="1:3">
      <c r="A5022" t="s">
        <v>16985</v>
      </c>
      <c r="B5022" t="s">
        <v>16986</v>
      </c>
      <c r="C5022" t="s">
        <v>16987</v>
      </c>
    </row>
    <row r="5023" spans="1:3">
      <c r="A5023" t="s">
        <v>16988</v>
      </c>
      <c r="B5023" t="s">
        <v>16989</v>
      </c>
      <c r="C5023" t="s">
        <v>16990</v>
      </c>
    </row>
    <row r="5024" spans="1:3">
      <c r="A5024" t="s">
        <v>16991</v>
      </c>
      <c r="B5024" t="s">
        <v>16992</v>
      </c>
      <c r="C5024" t="s">
        <v>16993</v>
      </c>
    </row>
    <row r="5025" spans="1:3">
      <c r="A5025" t="s">
        <v>16994</v>
      </c>
      <c r="B5025" t="s">
        <v>16995</v>
      </c>
      <c r="C5025" t="s">
        <v>16996</v>
      </c>
    </row>
    <row r="5026" spans="1:3">
      <c r="A5026" t="s">
        <v>16997</v>
      </c>
      <c r="B5026" t="s">
        <v>16998</v>
      </c>
      <c r="C5026" t="s">
        <v>16999</v>
      </c>
    </row>
    <row r="5027" spans="1:3">
      <c r="A5027" t="s">
        <v>17000</v>
      </c>
      <c r="B5027" t="s">
        <v>17001</v>
      </c>
      <c r="C5027" t="s">
        <v>17002</v>
      </c>
    </row>
    <row r="5028" spans="1:3">
      <c r="A5028" t="s">
        <v>17003</v>
      </c>
      <c r="B5028" t="s">
        <v>17004</v>
      </c>
      <c r="C5028" t="s">
        <v>17005</v>
      </c>
    </row>
    <row r="5029" spans="1:3">
      <c r="A5029" t="s">
        <v>17006</v>
      </c>
      <c r="B5029" t="s">
        <v>17007</v>
      </c>
      <c r="C5029" t="s">
        <v>17008</v>
      </c>
    </row>
    <row r="5030" spans="1:3">
      <c r="A5030" t="s">
        <v>17009</v>
      </c>
      <c r="B5030" t="s">
        <v>17010</v>
      </c>
      <c r="C5030" t="s">
        <v>17011</v>
      </c>
    </row>
    <row r="5031" spans="1:3">
      <c r="A5031" t="s">
        <v>17012</v>
      </c>
      <c r="B5031" t="s">
        <v>5481</v>
      </c>
      <c r="C5031" t="s">
        <v>17013</v>
      </c>
    </row>
    <row r="5032" spans="1:3">
      <c r="A5032" t="s">
        <v>17014</v>
      </c>
      <c r="B5032" t="s">
        <v>5484</v>
      </c>
      <c r="C5032" t="s">
        <v>17015</v>
      </c>
    </row>
    <row r="5033" spans="1:3">
      <c r="A5033" t="s">
        <v>17016</v>
      </c>
      <c r="B5033" t="s">
        <v>5487</v>
      </c>
      <c r="C5033" t="s">
        <v>17017</v>
      </c>
    </row>
    <row r="5034" spans="1:3">
      <c r="A5034" t="s">
        <v>17018</v>
      </c>
      <c r="B5034" t="s">
        <v>17019</v>
      </c>
      <c r="C5034" t="s">
        <v>17020</v>
      </c>
    </row>
    <row r="5035" spans="1:3">
      <c r="A5035" t="s">
        <v>17021</v>
      </c>
      <c r="B5035" t="s">
        <v>17022</v>
      </c>
      <c r="C5035" t="s">
        <v>17023</v>
      </c>
    </row>
    <row r="5036" spans="1:3">
      <c r="A5036" t="s">
        <v>17024</v>
      </c>
      <c r="B5036" t="s">
        <v>17025</v>
      </c>
      <c r="C5036" t="s">
        <v>17026</v>
      </c>
    </row>
    <row r="5037" spans="1:3">
      <c r="A5037" t="s">
        <v>17027</v>
      </c>
      <c r="B5037" t="s">
        <v>17028</v>
      </c>
      <c r="C5037" t="s">
        <v>17029</v>
      </c>
    </row>
    <row r="5038" spans="1:3">
      <c r="A5038" t="s">
        <v>17030</v>
      </c>
      <c r="B5038" t="s">
        <v>17031</v>
      </c>
      <c r="C5038" t="s">
        <v>17032</v>
      </c>
    </row>
    <row r="5039" spans="1:3">
      <c r="A5039" t="s">
        <v>17033</v>
      </c>
      <c r="B5039" t="s">
        <v>17034</v>
      </c>
      <c r="C5039" t="s">
        <v>17035</v>
      </c>
    </row>
    <row r="5040" spans="1:3">
      <c r="A5040" t="s">
        <v>17036</v>
      </c>
      <c r="B5040" t="s">
        <v>17037</v>
      </c>
      <c r="C5040" t="s">
        <v>17038</v>
      </c>
    </row>
    <row r="5041" spans="1:3">
      <c r="A5041" t="s">
        <v>17039</v>
      </c>
      <c r="B5041" t="s">
        <v>17040</v>
      </c>
      <c r="C5041" t="s">
        <v>17041</v>
      </c>
    </row>
    <row r="5042" spans="1:3">
      <c r="A5042" t="s">
        <v>17042</v>
      </c>
      <c r="B5042" t="s">
        <v>17043</v>
      </c>
      <c r="C5042" t="s">
        <v>17044</v>
      </c>
    </row>
    <row r="5043" spans="1:3">
      <c r="A5043" t="s">
        <v>17045</v>
      </c>
      <c r="B5043" t="s">
        <v>17046</v>
      </c>
      <c r="C5043" t="s">
        <v>17047</v>
      </c>
    </row>
    <row r="5044" spans="1:3">
      <c r="A5044" t="s">
        <v>17048</v>
      </c>
      <c r="B5044" t="s">
        <v>17049</v>
      </c>
      <c r="C5044" t="s">
        <v>17050</v>
      </c>
    </row>
    <row r="5045" spans="1:3">
      <c r="A5045" t="s">
        <v>17051</v>
      </c>
      <c r="B5045" t="s">
        <v>17052</v>
      </c>
      <c r="C5045" t="s">
        <v>17053</v>
      </c>
    </row>
    <row r="5046" spans="1:3">
      <c r="A5046" t="s">
        <v>17054</v>
      </c>
      <c r="B5046" t="s">
        <v>17055</v>
      </c>
      <c r="C5046" t="s">
        <v>17056</v>
      </c>
    </row>
    <row r="5047" spans="1:3">
      <c r="A5047" t="s">
        <v>17057</v>
      </c>
      <c r="B5047" t="s">
        <v>17058</v>
      </c>
      <c r="C5047" t="s">
        <v>17059</v>
      </c>
    </row>
    <row r="5048" spans="1:3">
      <c r="A5048" t="s">
        <v>17060</v>
      </c>
      <c r="B5048" t="s">
        <v>17061</v>
      </c>
      <c r="C5048" t="s">
        <v>17062</v>
      </c>
    </row>
    <row r="5049" spans="1:3">
      <c r="A5049" t="s">
        <v>17063</v>
      </c>
      <c r="B5049" t="s">
        <v>17064</v>
      </c>
      <c r="C5049" t="s">
        <v>17065</v>
      </c>
    </row>
    <row r="5050" spans="1:3">
      <c r="A5050" t="s">
        <v>17066</v>
      </c>
      <c r="B5050" t="s">
        <v>17067</v>
      </c>
      <c r="C5050" t="s">
        <v>17068</v>
      </c>
    </row>
    <row r="5051" spans="1:3">
      <c r="A5051" t="s">
        <v>17069</v>
      </c>
      <c r="B5051" t="s">
        <v>17070</v>
      </c>
      <c r="C5051" t="s">
        <v>17071</v>
      </c>
    </row>
    <row r="5052" spans="1:3">
      <c r="A5052" t="s">
        <v>17072</v>
      </c>
      <c r="B5052" t="s">
        <v>17073</v>
      </c>
      <c r="C5052" t="s">
        <v>17074</v>
      </c>
    </row>
    <row r="5053" spans="1:3">
      <c r="A5053" t="s">
        <v>17075</v>
      </c>
      <c r="B5053" t="s">
        <v>17076</v>
      </c>
      <c r="C5053" t="s">
        <v>17077</v>
      </c>
    </row>
    <row r="5054" spans="1:3">
      <c r="A5054" t="s">
        <v>17078</v>
      </c>
      <c r="B5054" t="s">
        <v>17079</v>
      </c>
      <c r="C5054" t="s">
        <v>17080</v>
      </c>
    </row>
    <row r="5055" spans="1:3">
      <c r="A5055" t="s">
        <v>17081</v>
      </c>
      <c r="B5055" t="s">
        <v>17082</v>
      </c>
      <c r="C5055" t="s">
        <v>17083</v>
      </c>
    </row>
    <row r="5056" spans="1:3">
      <c r="A5056" t="s">
        <v>17084</v>
      </c>
      <c r="B5056" t="s">
        <v>17085</v>
      </c>
      <c r="C5056" t="s">
        <v>17086</v>
      </c>
    </row>
    <row r="5057" spans="1:3">
      <c r="A5057" t="s">
        <v>17087</v>
      </c>
      <c r="B5057" t="s">
        <v>17088</v>
      </c>
      <c r="C5057" t="s">
        <v>17089</v>
      </c>
    </row>
    <row r="5058" spans="1:3">
      <c r="A5058" t="s">
        <v>17090</v>
      </c>
      <c r="B5058" t="s">
        <v>17091</v>
      </c>
      <c r="C5058" t="s">
        <v>17092</v>
      </c>
    </row>
    <row r="5059" spans="1:3">
      <c r="A5059" t="s">
        <v>17093</v>
      </c>
      <c r="B5059" t="s">
        <v>17094</v>
      </c>
      <c r="C5059" t="s">
        <v>17095</v>
      </c>
    </row>
    <row r="5060" spans="1:3">
      <c r="A5060" t="s">
        <v>17096</v>
      </c>
      <c r="B5060" t="s">
        <v>17097</v>
      </c>
      <c r="C5060" t="s">
        <v>17098</v>
      </c>
    </row>
    <row r="5061" spans="1:3">
      <c r="A5061" t="s">
        <v>17099</v>
      </c>
      <c r="B5061" t="s">
        <v>17100</v>
      </c>
      <c r="C5061" t="s">
        <v>17101</v>
      </c>
    </row>
    <row r="5062" spans="1:3">
      <c r="A5062" t="s">
        <v>17102</v>
      </c>
      <c r="B5062" t="s">
        <v>17103</v>
      </c>
      <c r="C5062" t="s">
        <v>17104</v>
      </c>
    </row>
    <row r="5063" spans="1:3">
      <c r="A5063" t="s">
        <v>17105</v>
      </c>
      <c r="B5063" t="s">
        <v>17106</v>
      </c>
      <c r="C5063" t="s">
        <v>17107</v>
      </c>
    </row>
    <row r="5064" spans="1:3">
      <c r="A5064" t="s">
        <v>17108</v>
      </c>
      <c r="B5064" t="s">
        <v>17109</v>
      </c>
      <c r="C5064" t="s">
        <v>17110</v>
      </c>
    </row>
    <row r="5065" spans="1:3">
      <c r="A5065" t="s">
        <v>17111</v>
      </c>
      <c r="B5065" t="s">
        <v>17112</v>
      </c>
      <c r="C5065" t="s">
        <v>17113</v>
      </c>
    </row>
    <row r="5066" spans="1:3">
      <c r="A5066" t="s">
        <v>17114</v>
      </c>
      <c r="B5066" t="s">
        <v>17115</v>
      </c>
      <c r="C5066" t="s">
        <v>17116</v>
      </c>
    </row>
    <row r="5067" spans="1:3">
      <c r="A5067" t="s">
        <v>17117</v>
      </c>
      <c r="B5067" t="s">
        <v>17118</v>
      </c>
      <c r="C5067" t="s">
        <v>17119</v>
      </c>
    </row>
    <row r="5068" spans="1:3">
      <c r="A5068" t="s">
        <v>17120</v>
      </c>
      <c r="B5068" t="s">
        <v>17121</v>
      </c>
      <c r="C5068" t="s">
        <v>17122</v>
      </c>
    </row>
    <row r="5069" spans="1:3">
      <c r="A5069" t="s">
        <v>17123</v>
      </c>
      <c r="B5069" t="s">
        <v>17124</v>
      </c>
      <c r="C5069" t="s">
        <v>17125</v>
      </c>
    </row>
    <row r="5070" spans="1:3">
      <c r="A5070" t="s">
        <v>17126</v>
      </c>
      <c r="B5070" t="s">
        <v>17127</v>
      </c>
      <c r="C5070" t="s">
        <v>17128</v>
      </c>
    </row>
    <row r="5071" spans="1:3">
      <c r="A5071" t="s">
        <v>17129</v>
      </c>
      <c r="B5071" t="s">
        <v>17130</v>
      </c>
      <c r="C5071" t="s">
        <v>17131</v>
      </c>
    </row>
    <row r="5072" spans="1:3">
      <c r="A5072" t="s">
        <v>17132</v>
      </c>
      <c r="B5072" t="s">
        <v>17133</v>
      </c>
      <c r="C5072" t="s">
        <v>17134</v>
      </c>
    </row>
    <row r="5073" spans="1:3">
      <c r="A5073" t="s">
        <v>17135</v>
      </c>
      <c r="B5073" t="s">
        <v>17136</v>
      </c>
      <c r="C5073" t="s">
        <v>17137</v>
      </c>
    </row>
    <row r="5074" spans="1:3">
      <c r="A5074" t="s">
        <v>17138</v>
      </c>
      <c r="B5074" t="s">
        <v>17139</v>
      </c>
      <c r="C5074" t="s">
        <v>17140</v>
      </c>
    </row>
    <row r="5075" spans="1:3">
      <c r="A5075" t="s">
        <v>17141</v>
      </c>
      <c r="B5075" t="s">
        <v>17142</v>
      </c>
      <c r="C5075" t="s">
        <v>17143</v>
      </c>
    </row>
    <row r="5076" spans="1:3">
      <c r="A5076" t="s">
        <v>17144</v>
      </c>
      <c r="B5076" t="s">
        <v>17145</v>
      </c>
      <c r="C5076" t="s">
        <v>17146</v>
      </c>
    </row>
    <row r="5077" spans="1:3">
      <c r="A5077" t="s">
        <v>17147</v>
      </c>
      <c r="B5077" t="s">
        <v>17148</v>
      </c>
      <c r="C5077" t="s">
        <v>17149</v>
      </c>
    </row>
    <row r="5078" spans="1:3">
      <c r="A5078" t="s">
        <v>17150</v>
      </c>
      <c r="B5078" t="s">
        <v>17151</v>
      </c>
      <c r="C5078" t="s">
        <v>17152</v>
      </c>
    </row>
    <row r="5079" spans="1:3">
      <c r="A5079" t="s">
        <v>17153</v>
      </c>
      <c r="B5079" t="s">
        <v>17154</v>
      </c>
      <c r="C5079" t="s">
        <v>17155</v>
      </c>
    </row>
    <row r="5080" spans="1:3">
      <c r="A5080" t="s">
        <v>17156</v>
      </c>
      <c r="B5080" t="s">
        <v>17157</v>
      </c>
      <c r="C5080" t="s">
        <v>17158</v>
      </c>
    </row>
    <row r="5081" spans="1:3">
      <c r="A5081" t="s">
        <v>17159</v>
      </c>
      <c r="B5081" t="s">
        <v>17160</v>
      </c>
      <c r="C5081" t="s">
        <v>17161</v>
      </c>
    </row>
    <row r="5082" spans="1:3">
      <c r="A5082" t="s">
        <v>17162</v>
      </c>
      <c r="B5082" t="s">
        <v>17163</v>
      </c>
      <c r="C5082" t="s">
        <v>17164</v>
      </c>
    </row>
    <row r="5083" spans="1:3">
      <c r="A5083" t="s">
        <v>17165</v>
      </c>
      <c r="B5083" t="s">
        <v>17166</v>
      </c>
      <c r="C5083" t="s">
        <v>17167</v>
      </c>
    </row>
    <row r="5084" spans="1:3">
      <c r="A5084" t="s">
        <v>17168</v>
      </c>
      <c r="B5084" t="s">
        <v>17169</v>
      </c>
      <c r="C5084" t="s">
        <v>17170</v>
      </c>
    </row>
    <row r="5085" spans="1:3">
      <c r="A5085" t="s">
        <v>17171</v>
      </c>
      <c r="B5085" t="s">
        <v>17172</v>
      </c>
      <c r="C5085" t="s">
        <v>17173</v>
      </c>
    </row>
    <row r="5086" spans="1:3">
      <c r="A5086" t="s">
        <v>17174</v>
      </c>
      <c r="B5086" t="s">
        <v>17175</v>
      </c>
      <c r="C5086" t="s">
        <v>17176</v>
      </c>
    </row>
    <row r="5087" spans="1:3">
      <c r="A5087" t="s">
        <v>17177</v>
      </c>
      <c r="B5087" t="s">
        <v>17178</v>
      </c>
      <c r="C5087" t="s">
        <v>17179</v>
      </c>
    </row>
    <row r="5088" spans="1:3">
      <c r="A5088" t="s">
        <v>17180</v>
      </c>
      <c r="B5088" t="s">
        <v>17181</v>
      </c>
      <c r="C5088" t="s">
        <v>17182</v>
      </c>
    </row>
    <row r="5089" spans="1:3">
      <c r="A5089" t="s">
        <v>17183</v>
      </c>
      <c r="B5089" t="s">
        <v>17184</v>
      </c>
      <c r="C5089" t="s">
        <v>17185</v>
      </c>
    </row>
    <row r="5090" spans="1:3">
      <c r="A5090" t="s">
        <v>17186</v>
      </c>
      <c r="B5090" t="s">
        <v>17187</v>
      </c>
      <c r="C5090" t="s">
        <v>17188</v>
      </c>
    </row>
    <row r="5091" spans="1:3">
      <c r="A5091" t="s">
        <v>17189</v>
      </c>
      <c r="B5091" t="s">
        <v>17190</v>
      </c>
      <c r="C5091" t="s">
        <v>17191</v>
      </c>
    </row>
    <row r="5092" spans="1:3">
      <c r="A5092" t="s">
        <v>17192</v>
      </c>
      <c r="B5092" t="s">
        <v>17193</v>
      </c>
      <c r="C5092" t="s">
        <v>17194</v>
      </c>
    </row>
    <row r="5093" spans="1:3">
      <c r="A5093" t="s">
        <v>17195</v>
      </c>
      <c r="B5093" t="s">
        <v>17196</v>
      </c>
      <c r="C5093" t="s">
        <v>17197</v>
      </c>
    </row>
    <row r="5094" spans="1:3">
      <c r="A5094" t="s">
        <v>17198</v>
      </c>
      <c r="B5094" t="s">
        <v>17199</v>
      </c>
      <c r="C5094" t="s">
        <v>17200</v>
      </c>
    </row>
    <row r="5095" spans="1:3">
      <c r="A5095" t="s">
        <v>17201</v>
      </c>
      <c r="B5095" t="s">
        <v>17202</v>
      </c>
      <c r="C5095" t="s">
        <v>17203</v>
      </c>
    </row>
    <row r="5096" spans="1:3">
      <c r="A5096" t="s">
        <v>17204</v>
      </c>
      <c r="B5096" t="s">
        <v>17205</v>
      </c>
      <c r="C5096" t="s">
        <v>17206</v>
      </c>
    </row>
    <row r="5097" spans="1:3">
      <c r="A5097" t="s">
        <v>17207</v>
      </c>
      <c r="B5097" t="s">
        <v>17208</v>
      </c>
      <c r="C5097" t="s">
        <v>17209</v>
      </c>
    </row>
    <row r="5098" spans="1:3">
      <c r="A5098" t="s">
        <v>17210</v>
      </c>
      <c r="B5098" t="s">
        <v>17211</v>
      </c>
      <c r="C5098" t="s">
        <v>17212</v>
      </c>
    </row>
    <row r="5099" spans="1:3">
      <c r="A5099" t="s">
        <v>17213</v>
      </c>
      <c r="B5099" t="s">
        <v>17214</v>
      </c>
      <c r="C5099" t="s">
        <v>17215</v>
      </c>
    </row>
    <row r="5100" spans="1:3">
      <c r="A5100" t="s">
        <v>17216</v>
      </c>
      <c r="B5100" t="s">
        <v>17217</v>
      </c>
      <c r="C5100" t="s">
        <v>17218</v>
      </c>
    </row>
    <row r="5101" spans="1:3">
      <c r="A5101" t="s">
        <v>17219</v>
      </c>
      <c r="B5101" t="s">
        <v>17220</v>
      </c>
      <c r="C5101" t="s">
        <v>17221</v>
      </c>
    </row>
    <row r="5102" spans="1:3">
      <c r="A5102" t="s">
        <v>17222</v>
      </c>
      <c r="B5102" t="s">
        <v>17223</v>
      </c>
      <c r="C5102" t="s">
        <v>17224</v>
      </c>
    </row>
    <row r="5103" spans="1:3">
      <c r="A5103" t="s">
        <v>17225</v>
      </c>
      <c r="B5103" t="s">
        <v>17226</v>
      </c>
      <c r="C5103" t="s">
        <v>17227</v>
      </c>
    </row>
    <row r="5104" spans="1:3">
      <c r="A5104" t="s">
        <v>17228</v>
      </c>
      <c r="B5104" t="s">
        <v>17229</v>
      </c>
      <c r="C5104" t="s">
        <v>17230</v>
      </c>
    </row>
    <row r="5105" spans="1:3">
      <c r="A5105" t="s">
        <v>17231</v>
      </c>
      <c r="B5105" t="s">
        <v>17232</v>
      </c>
      <c r="C5105" t="s">
        <v>17233</v>
      </c>
    </row>
    <row r="5106" spans="1:3">
      <c r="A5106" t="s">
        <v>17234</v>
      </c>
      <c r="B5106" t="s">
        <v>17235</v>
      </c>
      <c r="C5106" t="s">
        <v>17236</v>
      </c>
    </row>
    <row r="5107" spans="1:3">
      <c r="A5107" t="s">
        <v>17237</v>
      </c>
      <c r="B5107" t="s">
        <v>17238</v>
      </c>
      <c r="C5107" t="s">
        <v>17239</v>
      </c>
    </row>
    <row r="5108" spans="1:3">
      <c r="A5108" t="s">
        <v>17240</v>
      </c>
      <c r="B5108" t="s">
        <v>17241</v>
      </c>
      <c r="C5108" t="s">
        <v>17242</v>
      </c>
    </row>
    <row r="5109" spans="1:3">
      <c r="A5109" t="s">
        <v>17243</v>
      </c>
      <c r="B5109" t="s">
        <v>17244</v>
      </c>
      <c r="C5109" t="s">
        <v>17245</v>
      </c>
    </row>
    <row r="5110" spans="1:3">
      <c r="A5110" t="s">
        <v>17246</v>
      </c>
      <c r="B5110" t="s">
        <v>17247</v>
      </c>
      <c r="C5110" t="s">
        <v>17248</v>
      </c>
    </row>
    <row r="5111" spans="1:3">
      <c r="A5111" t="s">
        <v>17249</v>
      </c>
      <c r="B5111" t="s">
        <v>17250</v>
      </c>
      <c r="C5111" t="s">
        <v>17251</v>
      </c>
    </row>
    <row r="5112" spans="1:3">
      <c r="A5112" t="s">
        <v>17252</v>
      </c>
      <c r="B5112" t="s">
        <v>17253</v>
      </c>
      <c r="C5112" t="s">
        <v>17254</v>
      </c>
    </row>
    <row r="5113" spans="1:3">
      <c r="A5113" t="s">
        <v>17255</v>
      </c>
      <c r="B5113" t="s">
        <v>17256</v>
      </c>
      <c r="C5113" t="s">
        <v>17257</v>
      </c>
    </row>
    <row r="5114" spans="1:3">
      <c r="A5114" t="s">
        <v>17258</v>
      </c>
      <c r="B5114" t="s">
        <v>17259</v>
      </c>
      <c r="C5114" t="s">
        <v>17260</v>
      </c>
    </row>
    <row r="5115" spans="1:3">
      <c r="A5115" t="s">
        <v>17261</v>
      </c>
      <c r="B5115" t="s">
        <v>17262</v>
      </c>
      <c r="C5115" t="s">
        <v>17263</v>
      </c>
    </row>
    <row r="5116" spans="1:3">
      <c r="A5116" t="s">
        <v>17264</v>
      </c>
      <c r="B5116" t="s">
        <v>17265</v>
      </c>
      <c r="C5116" t="s">
        <v>17266</v>
      </c>
    </row>
    <row r="5117" spans="1:3">
      <c r="A5117" t="s">
        <v>17267</v>
      </c>
      <c r="B5117" t="s">
        <v>17268</v>
      </c>
      <c r="C5117" t="s">
        <v>17269</v>
      </c>
    </row>
    <row r="5118" spans="1:3">
      <c r="A5118" t="s">
        <v>17270</v>
      </c>
      <c r="B5118" t="s">
        <v>17271</v>
      </c>
      <c r="C5118" t="s">
        <v>17272</v>
      </c>
    </row>
    <row r="5119" spans="1:3">
      <c r="A5119" t="s">
        <v>17273</v>
      </c>
      <c r="B5119" t="s">
        <v>17274</v>
      </c>
      <c r="C5119" t="s">
        <v>17275</v>
      </c>
    </row>
    <row r="5120" spans="1:3">
      <c r="A5120" t="s">
        <v>17276</v>
      </c>
      <c r="B5120" t="s">
        <v>17277</v>
      </c>
      <c r="C5120" t="s">
        <v>17278</v>
      </c>
    </row>
    <row r="5121" spans="1:3">
      <c r="A5121" t="s">
        <v>17279</v>
      </c>
      <c r="B5121" t="s">
        <v>17280</v>
      </c>
      <c r="C5121" t="s">
        <v>17281</v>
      </c>
    </row>
    <row r="5122" spans="1:3">
      <c r="A5122" t="s">
        <v>17282</v>
      </c>
      <c r="B5122" t="s">
        <v>17283</v>
      </c>
      <c r="C5122" t="s">
        <v>17284</v>
      </c>
    </row>
    <row r="5123" spans="1:3">
      <c r="A5123" t="s">
        <v>17285</v>
      </c>
      <c r="B5123" t="s">
        <v>17286</v>
      </c>
      <c r="C5123" t="s">
        <v>17287</v>
      </c>
    </row>
    <row r="5124" spans="1:3">
      <c r="A5124" t="s">
        <v>17288</v>
      </c>
      <c r="B5124" t="s">
        <v>17289</v>
      </c>
      <c r="C5124" t="s">
        <v>17290</v>
      </c>
    </row>
    <row r="5125" spans="1:3">
      <c r="A5125" t="s">
        <v>17291</v>
      </c>
      <c r="B5125" t="s">
        <v>17292</v>
      </c>
      <c r="C5125" t="s">
        <v>17293</v>
      </c>
    </row>
    <row r="5126" spans="1:3">
      <c r="A5126" t="s">
        <v>17294</v>
      </c>
      <c r="B5126" t="s">
        <v>17295</v>
      </c>
      <c r="C5126" t="s">
        <v>17296</v>
      </c>
    </row>
    <row r="5127" spans="1:3">
      <c r="A5127" t="s">
        <v>17297</v>
      </c>
      <c r="B5127" t="s">
        <v>17298</v>
      </c>
      <c r="C5127" t="s">
        <v>17299</v>
      </c>
    </row>
    <row r="5128" spans="1:3">
      <c r="A5128" t="s">
        <v>17300</v>
      </c>
      <c r="B5128" t="s">
        <v>17301</v>
      </c>
      <c r="C5128" t="s">
        <v>17302</v>
      </c>
    </row>
    <row r="5129" spans="1:3">
      <c r="A5129" t="s">
        <v>17303</v>
      </c>
      <c r="B5129" t="s">
        <v>17304</v>
      </c>
      <c r="C5129" t="s">
        <v>17305</v>
      </c>
    </row>
    <row r="5130" spans="1:3">
      <c r="A5130" t="s">
        <v>17306</v>
      </c>
      <c r="B5130" t="s">
        <v>17307</v>
      </c>
      <c r="C5130" t="s">
        <v>17308</v>
      </c>
    </row>
    <row r="5131" spans="1:3">
      <c r="A5131" t="s">
        <v>17309</v>
      </c>
      <c r="B5131" t="s">
        <v>17310</v>
      </c>
      <c r="C5131" t="s">
        <v>17311</v>
      </c>
    </row>
    <row r="5132" spans="1:3">
      <c r="A5132" t="s">
        <v>17312</v>
      </c>
      <c r="B5132" t="s">
        <v>17313</v>
      </c>
      <c r="C5132" t="s">
        <v>17314</v>
      </c>
    </row>
    <row r="5133" spans="1:3">
      <c r="A5133" t="s">
        <v>17315</v>
      </c>
      <c r="B5133" t="s">
        <v>17316</v>
      </c>
      <c r="C5133" t="s">
        <v>17317</v>
      </c>
    </row>
    <row r="5134" spans="1:3">
      <c r="A5134" t="s">
        <v>17318</v>
      </c>
      <c r="B5134" t="s">
        <v>17319</v>
      </c>
      <c r="C5134" t="s">
        <v>17320</v>
      </c>
    </row>
    <row r="5135" spans="1:3">
      <c r="A5135" t="s">
        <v>17321</v>
      </c>
      <c r="B5135" t="s">
        <v>17322</v>
      </c>
      <c r="C5135" t="s">
        <v>17323</v>
      </c>
    </row>
    <row r="5136" spans="1:3">
      <c r="A5136" t="s">
        <v>17324</v>
      </c>
      <c r="B5136" t="s">
        <v>17325</v>
      </c>
      <c r="C5136" t="s">
        <v>17326</v>
      </c>
    </row>
    <row r="5137" spans="1:3">
      <c r="A5137" t="s">
        <v>17327</v>
      </c>
      <c r="B5137" t="s">
        <v>17328</v>
      </c>
      <c r="C5137" t="s">
        <v>17329</v>
      </c>
    </row>
    <row r="5138" spans="1:3">
      <c r="A5138" t="s">
        <v>17330</v>
      </c>
      <c r="B5138" t="s">
        <v>17331</v>
      </c>
      <c r="C5138" t="s">
        <v>17332</v>
      </c>
    </row>
    <row r="5139" spans="1:3">
      <c r="A5139" t="s">
        <v>17333</v>
      </c>
      <c r="B5139" t="s">
        <v>17334</v>
      </c>
      <c r="C5139" t="s">
        <v>17335</v>
      </c>
    </row>
    <row r="5140" spans="1:3">
      <c r="A5140" t="s">
        <v>17336</v>
      </c>
      <c r="B5140" t="s">
        <v>17337</v>
      </c>
      <c r="C5140" t="s">
        <v>17338</v>
      </c>
    </row>
    <row r="5141" spans="1:3">
      <c r="A5141" t="s">
        <v>17339</v>
      </c>
      <c r="B5141" t="s">
        <v>17340</v>
      </c>
      <c r="C5141" t="s">
        <v>17341</v>
      </c>
    </row>
    <row r="5142" spans="1:3">
      <c r="A5142" t="s">
        <v>17342</v>
      </c>
      <c r="B5142" t="s">
        <v>17343</v>
      </c>
      <c r="C5142" t="s">
        <v>17344</v>
      </c>
    </row>
    <row r="5143" spans="1:3">
      <c r="A5143" t="s">
        <v>17345</v>
      </c>
      <c r="B5143" t="s">
        <v>17346</v>
      </c>
      <c r="C5143" t="s">
        <v>17347</v>
      </c>
    </row>
    <row r="5144" spans="1:3">
      <c r="A5144" t="s">
        <v>17348</v>
      </c>
      <c r="B5144" t="s">
        <v>17349</v>
      </c>
      <c r="C5144" t="s">
        <v>17350</v>
      </c>
    </row>
    <row r="5145" spans="1:3">
      <c r="A5145" t="s">
        <v>17351</v>
      </c>
      <c r="B5145" t="s">
        <v>17352</v>
      </c>
      <c r="C5145" t="s">
        <v>17353</v>
      </c>
    </row>
    <row r="5146" spans="1:3">
      <c r="A5146" t="s">
        <v>17354</v>
      </c>
      <c r="B5146" t="s">
        <v>17355</v>
      </c>
      <c r="C5146" t="s">
        <v>17356</v>
      </c>
    </row>
    <row r="5147" spans="1:3">
      <c r="A5147" t="s">
        <v>17357</v>
      </c>
      <c r="B5147" t="s">
        <v>17358</v>
      </c>
      <c r="C5147" t="s">
        <v>17359</v>
      </c>
    </row>
    <row r="5148" spans="1:3">
      <c r="A5148" t="s">
        <v>17360</v>
      </c>
      <c r="B5148" t="s">
        <v>17361</v>
      </c>
      <c r="C5148" t="s">
        <v>17362</v>
      </c>
    </row>
    <row r="5149" spans="1:3">
      <c r="A5149" t="s">
        <v>17363</v>
      </c>
      <c r="B5149" t="s">
        <v>17364</v>
      </c>
      <c r="C5149" t="s">
        <v>17365</v>
      </c>
    </row>
    <row r="5150" spans="1:3">
      <c r="A5150" t="s">
        <v>17366</v>
      </c>
      <c r="B5150" t="s">
        <v>17367</v>
      </c>
      <c r="C5150" t="s">
        <v>17368</v>
      </c>
    </row>
    <row r="5151" spans="1:3">
      <c r="A5151" t="s">
        <v>17369</v>
      </c>
      <c r="B5151" t="s">
        <v>17370</v>
      </c>
      <c r="C5151" t="s">
        <v>17371</v>
      </c>
    </row>
    <row r="5152" spans="1:3">
      <c r="A5152" t="s">
        <v>17372</v>
      </c>
      <c r="B5152" t="s">
        <v>17373</v>
      </c>
      <c r="C5152" t="s">
        <v>17374</v>
      </c>
    </row>
    <row r="5153" spans="1:3">
      <c r="A5153" t="s">
        <v>17375</v>
      </c>
      <c r="B5153" t="s">
        <v>17376</v>
      </c>
      <c r="C5153" t="s">
        <v>17377</v>
      </c>
    </row>
    <row r="5154" spans="1:3">
      <c r="A5154" t="s">
        <v>17378</v>
      </c>
      <c r="B5154" t="s">
        <v>17379</v>
      </c>
      <c r="C5154" t="s">
        <v>17380</v>
      </c>
    </row>
    <row r="5155" spans="1:3">
      <c r="A5155" t="s">
        <v>17381</v>
      </c>
      <c r="B5155" t="s">
        <v>17382</v>
      </c>
      <c r="C5155" t="s">
        <v>17383</v>
      </c>
    </row>
    <row r="5156" spans="1:3">
      <c r="A5156" t="s">
        <v>17384</v>
      </c>
      <c r="B5156" t="s">
        <v>17385</v>
      </c>
      <c r="C5156" t="s">
        <v>17386</v>
      </c>
    </row>
    <row r="5157" spans="1:3">
      <c r="A5157" t="s">
        <v>17387</v>
      </c>
      <c r="B5157" t="s">
        <v>17388</v>
      </c>
      <c r="C5157" t="s">
        <v>17389</v>
      </c>
    </row>
    <row r="5158" spans="1:3">
      <c r="A5158" t="s">
        <v>17390</v>
      </c>
      <c r="B5158" t="s">
        <v>17391</v>
      </c>
      <c r="C5158" t="s">
        <v>17392</v>
      </c>
    </row>
    <row r="5159" spans="1:3">
      <c r="A5159" t="s">
        <v>17393</v>
      </c>
      <c r="B5159" t="s">
        <v>17394</v>
      </c>
      <c r="C5159" t="s">
        <v>17395</v>
      </c>
    </row>
    <row r="5160" spans="1:3">
      <c r="A5160" t="s">
        <v>17396</v>
      </c>
      <c r="B5160" t="s">
        <v>17397</v>
      </c>
      <c r="C5160" t="s">
        <v>17398</v>
      </c>
    </row>
    <row r="5161" spans="1:3">
      <c r="A5161" t="s">
        <v>17399</v>
      </c>
      <c r="B5161" t="s">
        <v>17400</v>
      </c>
      <c r="C5161" t="s">
        <v>17401</v>
      </c>
    </row>
    <row r="5162" spans="1:3">
      <c r="A5162" t="s">
        <v>17402</v>
      </c>
      <c r="B5162" t="s">
        <v>17403</v>
      </c>
      <c r="C5162" t="s">
        <v>17404</v>
      </c>
    </row>
    <row r="5163" spans="1:3">
      <c r="A5163" t="s">
        <v>17405</v>
      </c>
      <c r="B5163" t="s">
        <v>17406</v>
      </c>
      <c r="C5163" t="s">
        <v>17407</v>
      </c>
    </row>
    <row r="5164" spans="1:3">
      <c r="A5164" t="s">
        <v>17408</v>
      </c>
      <c r="B5164" t="s">
        <v>17409</v>
      </c>
      <c r="C5164" t="s">
        <v>17410</v>
      </c>
    </row>
    <row r="5165" spans="1:3">
      <c r="A5165" t="s">
        <v>17411</v>
      </c>
      <c r="B5165" t="s">
        <v>17412</v>
      </c>
      <c r="C5165" t="s">
        <v>17413</v>
      </c>
    </row>
    <row r="5166" spans="1:3">
      <c r="A5166" t="s">
        <v>17414</v>
      </c>
      <c r="B5166" t="s">
        <v>17415</v>
      </c>
      <c r="C5166" t="s">
        <v>17416</v>
      </c>
    </row>
    <row r="5167" spans="1:3">
      <c r="A5167" t="s">
        <v>17417</v>
      </c>
      <c r="B5167" t="s">
        <v>17418</v>
      </c>
      <c r="C5167" t="s">
        <v>17419</v>
      </c>
    </row>
    <row r="5168" spans="1:3">
      <c r="A5168" t="s">
        <v>17420</v>
      </c>
      <c r="B5168" t="s">
        <v>17421</v>
      </c>
      <c r="C5168" t="s">
        <v>17422</v>
      </c>
    </row>
    <row r="5169" spans="1:3">
      <c r="A5169" t="s">
        <v>17423</v>
      </c>
      <c r="B5169" t="s">
        <v>17424</v>
      </c>
      <c r="C5169" t="s">
        <v>17425</v>
      </c>
    </row>
    <row r="5170" spans="1:3">
      <c r="A5170" t="s">
        <v>17426</v>
      </c>
      <c r="B5170" t="s">
        <v>17427</v>
      </c>
      <c r="C5170" t="s">
        <v>17428</v>
      </c>
    </row>
    <row r="5171" spans="1:3">
      <c r="A5171" t="s">
        <v>17429</v>
      </c>
      <c r="B5171" t="s">
        <v>17430</v>
      </c>
      <c r="C5171" t="s">
        <v>17431</v>
      </c>
    </row>
    <row r="5172" spans="1:3">
      <c r="A5172" t="s">
        <v>17432</v>
      </c>
      <c r="B5172" t="s">
        <v>17433</v>
      </c>
      <c r="C5172" t="s">
        <v>17434</v>
      </c>
    </row>
    <row r="5173" spans="1:3">
      <c r="A5173" t="s">
        <v>17435</v>
      </c>
      <c r="B5173" t="s">
        <v>17436</v>
      </c>
      <c r="C5173" t="s">
        <v>17437</v>
      </c>
    </row>
    <row r="5174" spans="1:3">
      <c r="A5174" t="s">
        <v>17438</v>
      </c>
      <c r="B5174" t="s">
        <v>17439</v>
      </c>
      <c r="C5174" t="s">
        <v>17440</v>
      </c>
    </row>
    <row r="5175" spans="1:3">
      <c r="A5175" t="s">
        <v>17441</v>
      </c>
      <c r="B5175" t="s">
        <v>17442</v>
      </c>
      <c r="C5175" t="s">
        <v>17443</v>
      </c>
    </row>
    <row r="5176" spans="1:3">
      <c r="A5176" t="s">
        <v>17444</v>
      </c>
      <c r="B5176" t="s">
        <v>17445</v>
      </c>
      <c r="C5176" t="s">
        <v>17446</v>
      </c>
    </row>
    <row r="5177" spans="1:3">
      <c r="A5177" t="s">
        <v>17447</v>
      </c>
      <c r="B5177" t="s">
        <v>17448</v>
      </c>
      <c r="C5177" t="s">
        <v>17449</v>
      </c>
    </row>
    <row r="5178" spans="1:3">
      <c r="A5178" t="s">
        <v>17450</v>
      </c>
      <c r="B5178" t="s">
        <v>17451</v>
      </c>
      <c r="C5178" t="s">
        <v>17452</v>
      </c>
    </row>
    <row r="5179" spans="1:3">
      <c r="A5179" t="s">
        <v>17453</v>
      </c>
      <c r="B5179" t="s">
        <v>17454</v>
      </c>
      <c r="C5179" t="s">
        <v>17455</v>
      </c>
    </row>
    <row r="5180" spans="1:3">
      <c r="A5180" t="s">
        <v>17456</v>
      </c>
      <c r="B5180" t="s">
        <v>17457</v>
      </c>
      <c r="C5180" t="s">
        <v>17458</v>
      </c>
    </row>
    <row r="5181" spans="1:3">
      <c r="A5181" t="s">
        <v>17459</v>
      </c>
      <c r="B5181" t="s">
        <v>17460</v>
      </c>
      <c r="C5181" t="s">
        <v>17461</v>
      </c>
    </row>
    <row r="5182" spans="1:3">
      <c r="A5182" t="s">
        <v>17462</v>
      </c>
      <c r="B5182" t="s">
        <v>17463</v>
      </c>
      <c r="C5182" t="s">
        <v>17464</v>
      </c>
    </row>
    <row r="5183" spans="1:3">
      <c r="A5183" t="s">
        <v>17465</v>
      </c>
      <c r="B5183" t="s">
        <v>17466</v>
      </c>
      <c r="C5183" t="s">
        <v>17467</v>
      </c>
    </row>
    <row r="5184" spans="1:3">
      <c r="A5184" t="s">
        <v>17468</v>
      </c>
      <c r="B5184" t="s">
        <v>17469</v>
      </c>
      <c r="C5184" t="s">
        <v>17470</v>
      </c>
    </row>
    <row r="5185" spans="1:3">
      <c r="A5185" t="s">
        <v>17471</v>
      </c>
      <c r="B5185" t="s">
        <v>17472</v>
      </c>
      <c r="C5185" t="s">
        <v>17473</v>
      </c>
    </row>
    <row r="5186" spans="1:3">
      <c r="A5186" t="s">
        <v>17474</v>
      </c>
      <c r="B5186" t="s">
        <v>17475</v>
      </c>
      <c r="C5186" t="s">
        <v>17476</v>
      </c>
    </row>
    <row r="5187" spans="1:3">
      <c r="A5187" t="s">
        <v>17477</v>
      </c>
      <c r="B5187" t="s">
        <v>17478</v>
      </c>
      <c r="C5187" t="s">
        <v>17479</v>
      </c>
    </row>
    <row r="5188" spans="1:3">
      <c r="A5188" t="s">
        <v>17480</v>
      </c>
      <c r="B5188" t="s">
        <v>17481</v>
      </c>
      <c r="C5188" t="s">
        <v>17482</v>
      </c>
    </row>
    <row r="5189" spans="1:3">
      <c r="A5189" t="s">
        <v>17483</v>
      </c>
      <c r="B5189" t="s">
        <v>17484</v>
      </c>
      <c r="C5189" t="s">
        <v>17485</v>
      </c>
    </row>
    <row r="5190" spans="1:3">
      <c r="A5190" t="s">
        <v>17486</v>
      </c>
      <c r="B5190" t="s">
        <v>17487</v>
      </c>
      <c r="C5190" t="s">
        <v>17488</v>
      </c>
    </row>
    <row r="5191" spans="1:3">
      <c r="A5191" t="s">
        <v>17489</v>
      </c>
      <c r="B5191" t="s">
        <v>17490</v>
      </c>
      <c r="C5191" t="s">
        <v>17491</v>
      </c>
    </row>
    <row r="5192" spans="1:3">
      <c r="A5192" t="s">
        <v>17492</v>
      </c>
      <c r="B5192" t="s">
        <v>17493</v>
      </c>
      <c r="C5192" t="s">
        <v>17494</v>
      </c>
    </row>
    <row r="5193" spans="1:3">
      <c r="A5193" t="s">
        <v>17495</v>
      </c>
      <c r="B5193" t="s">
        <v>17496</v>
      </c>
      <c r="C5193" t="s">
        <v>17497</v>
      </c>
    </row>
    <row r="5194" spans="1:3">
      <c r="A5194" t="s">
        <v>17498</v>
      </c>
      <c r="B5194" t="s">
        <v>17499</v>
      </c>
      <c r="C5194" t="s">
        <v>17500</v>
      </c>
    </row>
    <row r="5195" spans="1:3">
      <c r="A5195" t="s">
        <v>17501</v>
      </c>
      <c r="B5195" t="s">
        <v>17502</v>
      </c>
      <c r="C5195" t="s">
        <v>17503</v>
      </c>
    </row>
    <row r="5196" spans="1:3">
      <c r="A5196" t="s">
        <v>17504</v>
      </c>
      <c r="B5196" t="s">
        <v>17505</v>
      </c>
      <c r="C5196" t="s">
        <v>17506</v>
      </c>
    </row>
    <row r="5197" spans="1:3">
      <c r="A5197" t="s">
        <v>17507</v>
      </c>
      <c r="B5197" t="s">
        <v>17508</v>
      </c>
      <c r="C5197" t="s">
        <v>17509</v>
      </c>
    </row>
    <row r="5198" spans="1:3">
      <c r="A5198" t="s">
        <v>17510</v>
      </c>
      <c r="B5198" t="s">
        <v>17511</v>
      </c>
      <c r="C5198" t="s">
        <v>17512</v>
      </c>
    </row>
    <row r="5199" spans="1:3">
      <c r="A5199" t="s">
        <v>17513</v>
      </c>
      <c r="B5199" t="s">
        <v>17514</v>
      </c>
      <c r="C5199" t="s">
        <v>17515</v>
      </c>
    </row>
    <row r="5200" spans="1:3">
      <c r="A5200" t="s">
        <v>17516</v>
      </c>
      <c r="B5200" t="s">
        <v>17517</v>
      </c>
      <c r="C5200" t="s">
        <v>17518</v>
      </c>
    </row>
    <row r="5201" spans="1:3">
      <c r="A5201" t="s">
        <v>17519</v>
      </c>
      <c r="B5201" t="s">
        <v>17520</v>
      </c>
      <c r="C5201" t="s">
        <v>17521</v>
      </c>
    </row>
    <row r="5202" spans="1:3">
      <c r="A5202" t="s">
        <v>17522</v>
      </c>
      <c r="B5202" t="s">
        <v>17523</v>
      </c>
      <c r="C5202" t="s">
        <v>17524</v>
      </c>
    </row>
    <row r="5203" spans="1:3">
      <c r="A5203" t="s">
        <v>17525</v>
      </c>
      <c r="B5203" t="s">
        <v>17526</v>
      </c>
      <c r="C5203" t="s">
        <v>17527</v>
      </c>
    </row>
    <row r="5204" spans="1:3">
      <c r="A5204" t="s">
        <v>17528</v>
      </c>
      <c r="B5204" t="s">
        <v>17529</v>
      </c>
      <c r="C5204" t="s">
        <v>17530</v>
      </c>
    </row>
    <row r="5205" spans="1:3">
      <c r="A5205" t="s">
        <v>17531</v>
      </c>
      <c r="B5205" t="s">
        <v>17532</v>
      </c>
      <c r="C5205" t="s">
        <v>17533</v>
      </c>
    </row>
    <row r="5206" spans="1:3">
      <c r="A5206" t="s">
        <v>17534</v>
      </c>
      <c r="B5206" t="s">
        <v>17535</v>
      </c>
      <c r="C5206" t="s">
        <v>17536</v>
      </c>
    </row>
    <row r="5207" spans="1:3">
      <c r="A5207" t="s">
        <v>17537</v>
      </c>
      <c r="B5207" t="s">
        <v>17538</v>
      </c>
      <c r="C5207" t="s">
        <v>17539</v>
      </c>
    </row>
    <row r="5208" spans="1:3">
      <c r="A5208" t="s">
        <v>17540</v>
      </c>
      <c r="B5208" t="s">
        <v>17541</v>
      </c>
      <c r="C5208" t="s">
        <v>17542</v>
      </c>
    </row>
    <row r="5209" spans="1:3">
      <c r="A5209" t="s">
        <v>17543</v>
      </c>
      <c r="B5209" t="s">
        <v>17544</v>
      </c>
      <c r="C5209" t="s">
        <v>17545</v>
      </c>
    </row>
    <row r="5210" spans="1:3">
      <c r="A5210" t="s">
        <v>17546</v>
      </c>
      <c r="B5210" t="s">
        <v>17547</v>
      </c>
      <c r="C5210" t="s">
        <v>17548</v>
      </c>
    </row>
    <row r="5211" spans="1:3">
      <c r="A5211" t="s">
        <v>17549</v>
      </c>
      <c r="B5211" t="s">
        <v>17550</v>
      </c>
      <c r="C5211" t="s">
        <v>17551</v>
      </c>
    </row>
    <row r="5212" spans="1:3">
      <c r="A5212" t="s">
        <v>17552</v>
      </c>
      <c r="B5212" t="s">
        <v>17553</v>
      </c>
      <c r="C5212" t="s">
        <v>17554</v>
      </c>
    </row>
    <row r="5213" spans="1:3">
      <c r="A5213" t="s">
        <v>17555</v>
      </c>
      <c r="B5213" t="s">
        <v>17556</v>
      </c>
      <c r="C5213" t="s">
        <v>17557</v>
      </c>
    </row>
    <row r="5214" spans="1:3">
      <c r="A5214" t="s">
        <v>17558</v>
      </c>
      <c r="B5214" t="s">
        <v>17559</v>
      </c>
      <c r="C5214" t="s">
        <v>17560</v>
      </c>
    </row>
    <row r="5215" spans="1:3">
      <c r="A5215" t="s">
        <v>17561</v>
      </c>
      <c r="B5215" t="s">
        <v>17562</v>
      </c>
      <c r="C5215" t="s">
        <v>17563</v>
      </c>
    </row>
    <row r="5216" spans="1:3">
      <c r="A5216" t="s">
        <v>17564</v>
      </c>
      <c r="B5216" t="s">
        <v>17565</v>
      </c>
      <c r="C5216" t="s">
        <v>17566</v>
      </c>
    </row>
    <row r="5217" spans="1:3">
      <c r="A5217" t="s">
        <v>17567</v>
      </c>
      <c r="B5217" t="s">
        <v>17568</v>
      </c>
      <c r="C5217" t="s">
        <v>17569</v>
      </c>
    </row>
    <row r="5218" spans="1:3">
      <c r="A5218" t="s">
        <v>17570</v>
      </c>
      <c r="B5218" t="s">
        <v>17571</v>
      </c>
      <c r="C5218" t="s">
        <v>17572</v>
      </c>
    </row>
    <row r="5219" spans="1:3">
      <c r="A5219" t="s">
        <v>17573</v>
      </c>
      <c r="B5219" t="s">
        <v>17574</v>
      </c>
      <c r="C5219" t="s">
        <v>17575</v>
      </c>
    </row>
    <row r="5220" spans="1:3">
      <c r="A5220" t="s">
        <v>17576</v>
      </c>
      <c r="B5220" t="s">
        <v>17577</v>
      </c>
      <c r="C5220" t="s">
        <v>17578</v>
      </c>
    </row>
    <row r="5221" spans="1:3">
      <c r="A5221" t="s">
        <v>17579</v>
      </c>
      <c r="B5221" t="s">
        <v>17580</v>
      </c>
      <c r="C5221" t="s">
        <v>17581</v>
      </c>
    </row>
    <row r="5222" spans="1:3">
      <c r="A5222" t="s">
        <v>17582</v>
      </c>
      <c r="B5222" t="s">
        <v>17583</v>
      </c>
      <c r="C5222" t="s">
        <v>17584</v>
      </c>
    </row>
    <row r="5223" spans="1:3">
      <c r="A5223" t="s">
        <v>17585</v>
      </c>
      <c r="B5223" t="s">
        <v>17586</v>
      </c>
      <c r="C5223" t="s">
        <v>17587</v>
      </c>
    </row>
    <row r="5224" spans="1:3">
      <c r="A5224" t="s">
        <v>17588</v>
      </c>
      <c r="B5224" t="s">
        <v>17589</v>
      </c>
      <c r="C5224" t="s">
        <v>17590</v>
      </c>
    </row>
    <row r="5225" spans="1:3">
      <c r="A5225" t="s">
        <v>17591</v>
      </c>
      <c r="B5225" t="s">
        <v>17592</v>
      </c>
      <c r="C5225" t="s">
        <v>17593</v>
      </c>
    </row>
    <row r="5226" spans="1:3">
      <c r="A5226" t="s">
        <v>17594</v>
      </c>
      <c r="B5226" t="s">
        <v>17595</v>
      </c>
      <c r="C5226" t="s">
        <v>17596</v>
      </c>
    </row>
    <row r="5227" spans="1:3">
      <c r="A5227" t="s">
        <v>17597</v>
      </c>
      <c r="B5227" t="s">
        <v>17598</v>
      </c>
      <c r="C5227" t="s">
        <v>17599</v>
      </c>
    </row>
    <row r="5228" spans="1:3">
      <c r="A5228" t="s">
        <v>17600</v>
      </c>
      <c r="B5228" t="s">
        <v>17601</v>
      </c>
      <c r="C5228" t="s">
        <v>17602</v>
      </c>
    </row>
    <row r="5229" spans="1:3">
      <c r="A5229" t="s">
        <v>17603</v>
      </c>
      <c r="B5229" t="s">
        <v>17604</v>
      </c>
      <c r="C5229" t="s">
        <v>17605</v>
      </c>
    </row>
    <row r="5230" spans="1:3">
      <c r="A5230" t="s">
        <v>17606</v>
      </c>
      <c r="B5230" t="s">
        <v>17607</v>
      </c>
      <c r="C5230" t="s">
        <v>17608</v>
      </c>
    </row>
    <row r="5231" spans="1:3">
      <c r="A5231" t="s">
        <v>17609</v>
      </c>
      <c r="B5231" t="s">
        <v>17610</v>
      </c>
      <c r="C5231" t="s">
        <v>17611</v>
      </c>
    </row>
    <row r="5232" spans="1:3">
      <c r="A5232" t="s">
        <v>17612</v>
      </c>
      <c r="B5232" t="s">
        <v>17613</v>
      </c>
      <c r="C5232" t="s">
        <v>17614</v>
      </c>
    </row>
    <row r="5233" spans="1:3">
      <c r="A5233" t="s">
        <v>17615</v>
      </c>
      <c r="B5233" t="s">
        <v>17616</v>
      </c>
      <c r="C5233" t="s">
        <v>17617</v>
      </c>
    </row>
    <row r="5234" spans="1:3">
      <c r="A5234" t="s">
        <v>17618</v>
      </c>
      <c r="B5234" t="s">
        <v>17619</v>
      </c>
      <c r="C5234" t="s">
        <v>17620</v>
      </c>
    </row>
    <row r="5235" spans="1:3">
      <c r="A5235" t="s">
        <v>17621</v>
      </c>
      <c r="B5235" t="s">
        <v>17622</v>
      </c>
      <c r="C5235" t="s">
        <v>17623</v>
      </c>
    </row>
    <row r="5236" spans="1:3">
      <c r="A5236" t="s">
        <v>17624</v>
      </c>
      <c r="B5236" t="s">
        <v>17625</v>
      </c>
      <c r="C5236" t="s">
        <v>17626</v>
      </c>
    </row>
    <row r="5237" spans="1:3">
      <c r="A5237" t="s">
        <v>17627</v>
      </c>
      <c r="B5237" t="s">
        <v>17628</v>
      </c>
      <c r="C5237" t="s">
        <v>17629</v>
      </c>
    </row>
    <row r="5238" spans="1:3">
      <c r="A5238" t="s">
        <v>17630</v>
      </c>
      <c r="B5238" t="s">
        <v>17631</v>
      </c>
      <c r="C5238" t="s">
        <v>17632</v>
      </c>
    </row>
    <row r="5239" spans="1:3">
      <c r="A5239" t="s">
        <v>17633</v>
      </c>
      <c r="B5239" t="s">
        <v>17634</v>
      </c>
      <c r="C5239" t="s">
        <v>17635</v>
      </c>
    </row>
    <row r="5240" spans="1:3">
      <c r="A5240" t="s">
        <v>17636</v>
      </c>
      <c r="B5240" t="s">
        <v>17637</v>
      </c>
      <c r="C5240" t="s">
        <v>17638</v>
      </c>
    </row>
    <row r="5241" spans="1:3">
      <c r="A5241" t="s">
        <v>17639</v>
      </c>
      <c r="B5241" t="s">
        <v>17640</v>
      </c>
      <c r="C5241" t="s">
        <v>17641</v>
      </c>
    </row>
    <row r="5242" spans="1:3">
      <c r="A5242" t="s">
        <v>17642</v>
      </c>
      <c r="B5242" t="s">
        <v>17643</v>
      </c>
      <c r="C5242" t="s">
        <v>17644</v>
      </c>
    </row>
    <row r="5243" spans="1:3">
      <c r="A5243" t="s">
        <v>17645</v>
      </c>
      <c r="B5243" t="s">
        <v>17646</v>
      </c>
      <c r="C5243" t="s">
        <v>17647</v>
      </c>
    </row>
    <row r="5244" spans="1:3">
      <c r="A5244" t="s">
        <v>17648</v>
      </c>
      <c r="B5244" t="s">
        <v>17649</v>
      </c>
      <c r="C5244" t="s">
        <v>17650</v>
      </c>
    </row>
    <row r="5245" spans="1:3">
      <c r="A5245" t="s">
        <v>17651</v>
      </c>
      <c r="B5245" t="s">
        <v>17652</v>
      </c>
      <c r="C5245" t="s">
        <v>17653</v>
      </c>
    </row>
    <row r="5246" spans="1:3">
      <c r="A5246" t="s">
        <v>17654</v>
      </c>
      <c r="B5246" t="s">
        <v>17655</v>
      </c>
      <c r="C5246" t="s">
        <v>17656</v>
      </c>
    </row>
    <row r="5247" spans="1:3">
      <c r="A5247" t="s">
        <v>17657</v>
      </c>
      <c r="B5247" t="s">
        <v>17658</v>
      </c>
      <c r="C5247" t="s">
        <v>17659</v>
      </c>
    </row>
    <row r="5248" spans="1:3">
      <c r="A5248" t="s">
        <v>17660</v>
      </c>
      <c r="B5248" t="s">
        <v>17661</v>
      </c>
      <c r="C5248" t="s">
        <v>17662</v>
      </c>
    </row>
    <row r="5249" spans="1:3">
      <c r="A5249" t="s">
        <v>17663</v>
      </c>
      <c r="B5249" t="s">
        <v>17664</v>
      </c>
      <c r="C5249" t="s">
        <v>17665</v>
      </c>
    </row>
    <row r="5250" spans="1:3">
      <c r="A5250" t="s">
        <v>17666</v>
      </c>
      <c r="B5250" t="s">
        <v>17667</v>
      </c>
      <c r="C5250" t="s">
        <v>17668</v>
      </c>
    </row>
    <row r="5251" spans="1:3">
      <c r="A5251" t="s">
        <v>17669</v>
      </c>
      <c r="B5251" t="s">
        <v>17670</v>
      </c>
      <c r="C5251" t="s">
        <v>17671</v>
      </c>
    </row>
    <row r="5252" spans="1:3">
      <c r="A5252" t="s">
        <v>17672</v>
      </c>
      <c r="B5252" t="s">
        <v>17673</v>
      </c>
      <c r="C5252" t="s">
        <v>17674</v>
      </c>
    </row>
    <row r="5253" spans="1:3">
      <c r="A5253" t="s">
        <v>17675</v>
      </c>
      <c r="B5253" t="s">
        <v>17676</v>
      </c>
      <c r="C5253" t="s">
        <v>17677</v>
      </c>
    </row>
    <row r="5254" spans="1:3">
      <c r="A5254" t="s">
        <v>17678</v>
      </c>
      <c r="B5254" t="s">
        <v>17679</v>
      </c>
      <c r="C5254" t="s">
        <v>17680</v>
      </c>
    </row>
    <row r="5255" spans="1:3">
      <c r="A5255" t="s">
        <v>17681</v>
      </c>
      <c r="B5255" t="s">
        <v>17682</v>
      </c>
      <c r="C5255" t="s">
        <v>17683</v>
      </c>
    </row>
    <row r="5256" spans="1:3">
      <c r="A5256" t="s">
        <v>17684</v>
      </c>
      <c r="B5256" t="s">
        <v>17685</v>
      </c>
      <c r="C5256" t="s">
        <v>17686</v>
      </c>
    </row>
    <row r="5257" spans="1:3">
      <c r="A5257" t="s">
        <v>17687</v>
      </c>
      <c r="B5257" t="s">
        <v>17688</v>
      </c>
      <c r="C5257" t="s">
        <v>17689</v>
      </c>
    </row>
    <row r="5258" spans="1:3">
      <c r="A5258" t="s">
        <v>17690</v>
      </c>
      <c r="B5258" t="s">
        <v>17691</v>
      </c>
      <c r="C5258" t="s">
        <v>17692</v>
      </c>
    </row>
    <row r="5259" spans="1:3">
      <c r="A5259" t="s">
        <v>17693</v>
      </c>
      <c r="B5259" t="s">
        <v>7914</v>
      </c>
      <c r="C5259" t="s">
        <v>17694</v>
      </c>
    </row>
    <row r="5260" spans="1:3">
      <c r="A5260" t="s">
        <v>17695</v>
      </c>
      <c r="B5260" t="s">
        <v>7926</v>
      </c>
      <c r="C5260" t="s">
        <v>17696</v>
      </c>
    </row>
    <row r="5261" spans="1:3">
      <c r="A5261" t="s">
        <v>17697</v>
      </c>
      <c r="B5261" t="s">
        <v>17698</v>
      </c>
      <c r="C5261" t="s">
        <v>17699</v>
      </c>
    </row>
    <row r="5262" spans="1:3">
      <c r="A5262" t="s">
        <v>17700</v>
      </c>
      <c r="B5262" t="s">
        <v>5490</v>
      </c>
      <c r="C5262" t="s">
        <v>17701</v>
      </c>
    </row>
    <row r="5263" spans="1:3">
      <c r="A5263" t="s">
        <v>17702</v>
      </c>
      <c r="B5263" t="s">
        <v>17703</v>
      </c>
      <c r="C5263" t="s">
        <v>17704</v>
      </c>
    </row>
    <row r="5264" spans="1:3">
      <c r="A5264" t="s">
        <v>17705</v>
      </c>
      <c r="B5264" t="s">
        <v>17706</v>
      </c>
      <c r="C5264" t="s">
        <v>17707</v>
      </c>
    </row>
    <row r="5265" spans="1:3">
      <c r="A5265" t="s">
        <v>17708</v>
      </c>
      <c r="B5265" t="s">
        <v>17709</v>
      </c>
      <c r="C5265" t="s">
        <v>17710</v>
      </c>
    </row>
    <row r="5266" spans="1:3">
      <c r="A5266" t="s">
        <v>17711</v>
      </c>
      <c r="B5266" t="s">
        <v>17712</v>
      </c>
      <c r="C5266" t="s">
        <v>17713</v>
      </c>
    </row>
    <row r="5267" spans="1:3">
      <c r="A5267" t="s">
        <v>17714</v>
      </c>
      <c r="B5267" t="s">
        <v>17715</v>
      </c>
      <c r="C5267" t="s">
        <v>17716</v>
      </c>
    </row>
    <row r="5268" spans="1:3">
      <c r="A5268" t="s">
        <v>17717</v>
      </c>
      <c r="B5268" t="s">
        <v>17718</v>
      </c>
      <c r="C5268" t="s">
        <v>17719</v>
      </c>
    </row>
    <row r="5269" spans="1:3">
      <c r="A5269" t="s">
        <v>17720</v>
      </c>
      <c r="B5269" t="s">
        <v>17721</v>
      </c>
      <c r="C5269" t="s">
        <v>17722</v>
      </c>
    </row>
    <row r="5270" spans="1:3">
      <c r="A5270" t="s">
        <v>17723</v>
      </c>
      <c r="B5270" t="s">
        <v>17724</v>
      </c>
      <c r="C5270" t="s">
        <v>17725</v>
      </c>
    </row>
    <row r="5271" spans="1:3">
      <c r="A5271" t="s">
        <v>17726</v>
      </c>
      <c r="B5271" t="s">
        <v>17727</v>
      </c>
      <c r="C5271" t="s">
        <v>17728</v>
      </c>
    </row>
    <row r="5272" spans="1:3">
      <c r="A5272" t="s">
        <v>17729</v>
      </c>
      <c r="B5272" t="s">
        <v>17730</v>
      </c>
      <c r="C5272" t="s">
        <v>17731</v>
      </c>
    </row>
    <row r="5273" spans="1:3">
      <c r="A5273" t="s">
        <v>17732</v>
      </c>
      <c r="B5273" t="s">
        <v>17733</v>
      </c>
      <c r="C5273" t="s">
        <v>17734</v>
      </c>
    </row>
    <row r="5274" spans="1:3">
      <c r="A5274" t="s">
        <v>17735</v>
      </c>
      <c r="B5274" t="s">
        <v>17736</v>
      </c>
      <c r="C5274" t="s">
        <v>17737</v>
      </c>
    </row>
    <row r="5275" spans="1:3">
      <c r="A5275" t="s">
        <v>17738</v>
      </c>
      <c r="B5275" t="s">
        <v>17739</v>
      </c>
      <c r="C5275" t="s">
        <v>17740</v>
      </c>
    </row>
    <row r="5276" spans="1:3">
      <c r="A5276" t="s">
        <v>17741</v>
      </c>
      <c r="B5276" t="s">
        <v>17742</v>
      </c>
      <c r="C5276" t="s">
        <v>17743</v>
      </c>
    </row>
    <row r="5277" spans="1:3">
      <c r="A5277" t="s">
        <v>17744</v>
      </c>
      <c r="B5277" t="s">
        <v>17745</v>
      </c>
      <c r="C5277" t="s">
        <v>17746</v>
      </c>
    </row>
    <row r="5278" spans="1:3">
      <c r="A5278" t="s">
        <v>17747</v>
      </c>
      <c r="B5278" t="s">
        <v>17748</v>
      </c>
      <c r="C5278" t="s">
        <v>17749</v>
      </c>
    </row>
    <row r="5279" spans="1:3">
      <c r="A5279" t="s">
        <v>17750</v>
      </c>
      <c r="B5279" t="s">
        <v>17751</v>
      </c>
      <c r="C5279" t="s">
        <v>17752</v>
      </c>
    </row>
    <row r="5280" spans="1:3">
      <c r="A5280" t="s">
        <v>17753</v>
      </c>
      <c r="B5280" t="s">
        <v>17754</v>
      </c>
      <c r="C5280" t="s">
        <v>17755</v>
      </c>
    </row>
    <row r="5281" spans="1:3">
      <c r="A5281" t="s">
        <v>17756</v>
      </c>
      <c r="B5281" t="s">
        <v>17757</v>
      </c>
      <c r="C5281" t="s">
        <v>17758</v>
      </c>
    </row>
    <row r="5282" spans="1:3">
      <c r="A5282" t="s">
        <v>17759</v>
      </c>
      <c r="B5282" t="s">
        <v>16833</v>
      </c>
      <c r="C5282" t="s">
        <v>17760</v>
      </c>
    </row>
    <row r="5283" spans="1:3">
      <c r="A5283" t="s">
        <v>17761</v>
      </c>
      <c r="B5283" t="s">
        <v>17762</v>
      </c>
      <c r="C5283" t="s">
        <v>17763</v>
      </c>
    </row>
    <row r="5284" spans="1:3">
      <c r="A5284" t="s">
        <v>17764</v>
      </c>
      <c r="B5284" t="s">
        <v>17765</v>
      </c>
      <c r="C5284" t="s">
        <v>17766</v>
      </c>
    </row>
    <row r="5285" spans="1:3">
      <c r="A5285" t="s">
        <v>17767</v>
      </c>
      <c r="B5285" t="s">
        <v>17768</v>
      </c>
      <c r="C5285" t="s">
        <v>17769</v>
      </c>
    </row>
    <row r="5286" spans="1:3">
      <c r="A5286" t="s">
        <v>17770</v>
      </c>
      <c r="B5286" t="s">
        <v>17771</v>
      </c>
      <c r="C5286" t="s">
        <v>17772</v>
      </c>
    </row>
    <row r="5287" spans="1:3">
      <c r="A5287" t="s">
        <v>17773</v>
      </c>
      <c r="B5287" t="s">
        <v>17774</v>
      </c>
      <c r="C5287" t="s">
        <v>17775</v>
      </c>
    </row>
    <row r="5288" spans="1:3">
      <c r="A5288" t="s">
        <v>17776</v>
      </c>
      <c r="B5288" t="s">
        <v>17777</v>
      </c>
      <c r="C5288" t="s">
        <v>17778</v>
      </c>
    </row>
    <row r="5289" spans="1:3">
      <c r="A5289" t="s">
        <v>17779</v>
      </c>
      <c r="B5289" t="s">
        <v>10818</v>
      </c>
      <c r="C5289" t="s">
        <v>17780</v>
      </c>
    </row>
    <row r="5290" spans="1:3">
      <c r="A5290" t="s">
        <v>17781</v>
      </c>
      <c r="B5290" t="s">
        <v>17782</v>
      </c>
      <c r="C5290" t="s">
        <v>17783</v>
      </c>
    </row>
    <row r="5291" spans="1:3">
      <c r="A5291" t="s">
        <v>17784</v>
      </c>
      <c r="B5291" t="s">
        <v>17785</v>
      </c>
      <c r="C5291" t="s">
        <v>17786</v>
      </c>
    </row>
    <row r="5292" spans="1:3">
      <c r="A5292" t="s">
        <v>17787</v>
      </c>
      <c r="B5292" t="s">
        <v>17788</v>
      </c>
      <c r="C5292" t="s">
        <v>17789</v>
      </c>
    </row>
    <row r="5293" spans="1:3">
      <c r="A5293" t="s">
        <v>17790</v>
      </c>
      <c r="B5293" t="s">
        <v>17791</v>
      </c>
      <c r="C5293" t="s">
        <v>17792</v>
      </c>
    </row>
    <row r="5294" spans="1:3">
      <c r="A5294" t="s">
        <v>17793</v>
      </c>
      <c r="B5294" t="s">
        <v>17794</v>
      </c>
      <c r="C5294" t="s">
        <v>17795</v>
      </c>
    </row>
    <row r="5295" spans="1:3">
      <c r="A5295" t="s">
        <v>17796</v>
      </c>
      <c r="B5295" t="s">
        <v>17797</v>
      </c>
      <c r="C5295" t="s">
        <v>17798</v>
      </c>
    </row>
    <row r="5296" spans="1:3">
      <c r="A5296" t="s">
        <v>17799</v>
      </c>
      <c r="B5296" t="s">
        <v>17800</v>
      </c>
      <c r="C5296" t="s">
        <v>17801</v>
      </c>
    </row>
    <row r="5297" spans="1:3">
      <c r="A5297" t="s">
        <v>17802</v>
      </c>
      <c r="B5297" t="s">
        <v>17803</v>
      </c>
      <c r="C5297" t="s">
        <v>17804</v>
      </c>
    </row>
    <row r="5298" spans="1:3">
      <c r="A5298" t="s">
        <v>17805</v>
      </c>
      <c r="B5298" t="s">
        <v>17806</v>
      </c>
      <c r="C5298" t="s">
        <v>17807</v>
      </c>
    </row>
    <row r="5299" spans="1:3">
      <c r="A5299" t="s">
        <v>17808</v>
      </c>
      <c r="B5299" t="s">
        <v>17809</v>
      </c>
      <c r="C5299" t="s">
        <v>17810</v>
      </c>
    </row>
    <row r="5300" spans="1:3">
      <c r="A5300" t="s">
        <v>17811</v>
      </c>
      <c r="B5300" t="s">
        <v>17812</v>
      </c>
      <c r="C5300" t="s">
        <v>17813</v>
      </c>
    </row>
    <row r="5301" spans="1:3">
      <c r="A5301" t="s">
        <v>17814</v>
      </c>
      <c r="B5301" t="s">
        <v>17815</v>
      </c>
      <c r="C5301" t="s">
        <v>17816</v>
      </c>
    </row>
    <row r="5302" spans="1:3">
      <c r="A5302" t="s">
        <v>17817</v>
      </c>
      <c r="B5302" t="s">
        <v>17818</v>
      </c>
      <c r="C5302" t="s">
        <v>17819</v>
      </c>
    </row>
    <row r="5303" spans="1:3">
      <c r="A5303" t="s">
        <v>17820</v>
      </c>
      <c r="B5303" t="s">
        <v>17821</v>
      </c>
      <c r="C5303" t="s">
        <v>17822</v>
      </c>
    </row>
    <row r="5304" spans="1:3">
      <c r="A5304" t="s">
        <v>17823</v>
      </c>
      <c r="B5304" t="s">
        <v>17824</v>
      </c>
      <c r="C5304" t="s">
        <v>17825</v>
      </c>
    </row>
    <row r="5305" spans="1:3">
      <c r="A5305" t="s">
        <v>17826</v>
      </c>
      <c r="B5305" t="s">
        <v>17827</v>
      </c>
      <c r="C5305" t="s">
        <v>17828</v>
      </c>
    </row>
    <row r="5306" spans="1:3">
      <c r="A5306" t="s">
        <v>17829</v>
      </c>
      <c r="B5306" t="s">
        <v>17830</v>
      </c>
      <c r="C5306" t="s">
        <v>17831</v>
      </c>
    </row>
    <row r="5307" spans="1:3">
      <c r="A5307" t="s">
        <v>17832</v>
      </c>
      <c r="B5307" t="s">
        <v>17833</v>
      </c>
      <c r="C5307" t="s">
        <v>17834</v>
      </c>
    </row>
    <row r="5308" spans="1:3">
      <c r="A5308" t="s">
        <v>17835</v>
      </c>
      <c r="B5308" t="s">
        <v>17836</v>
      </c>
      <c r="C5308" t="s">
        <v>17837</v>
      </c>
    </row>
    <row r="5309" spans="1:3">
      <c r="A5309" t="s">
        <v>17838</v>
      </c>
      <c r="B5309" t="s">
        <v>17839</v>
      </c>
      <c r="C5309" t="s">
        <v>17840</v>
      </c>
    </row>
    <row r="5310" spans="1:3">
      <c r="A5310" t="s">
        <v>17841</v>
      </c>
      <c r="B5310" t="s">
        <v>17842</v>
      </c>
      <c r="C5310" t="s">
        <v>17843</v>
      </c>
    </row>
    <row r="5311" spans="1:3">
      <c r="A5311" t="s">
        <v>17844</v>
      </c>
      <c r="B5311" t="s">
        <v>17845</v>
      </c>
      <c r="C5311" t="s">
        <v>17846</v>
      </c>
    </row>
    <row r="5312" spans="1:3">
      <c r="A5312" t="s">
        <v>17847</v>
      </c>
      <c r="B5312" t="s">
        <v>17848</v>
      </c>
      <c r="C5312" t="s">
        <v>17849</v>
      </c>
    </row>
    <row r="5313" spans="1:3">
      <c r="A5313" t="s">
        <v>17850</v>
      </c>
      <c r="B5313" t="s">
        <v>17851</v>
      </c>
      <c r="C5313" t="s">
        <v>17852</v>
      </c>
    </row>
    <row r="5314" spans="1:3">
      <c r="A5314" t="s">
        <v>17853</v>
      </c>
      <c r="B5314" t="s">
        <v>17854</v>
      </c>
      <c r="C5314" t="s">
        <v>17855</v>
      </c>
    </row>
    <row r="5315" spans="1:3">
      <c r="A5315" t="s">
        <v>17856</v>
      </c>
      <c r="B5315" t="s">
        <v>17857</v>
      </c>
      <c r="C5315" t="s">
        <v>17858</v>
      </c>
    </row>
    <row r="5316" spans="1:3">
      <c r="A5316" t="s">
        <v>17859</v>
      </c>
      <c r="B5316" t="s">
        <v>17860</v>
      </c>
      <c r="C5316" t="s">
        <v>17861</v>
      </c>
    </row>
    <row r="5317" spans="1:3">
      <c r="A5317" t="s">
        <v>17862</v>
      </c>
      <c r="B5317" t="s">
        <v>17863</v>
      </c>
      <c r="C5317" t="s">
        <v>17864</v>
      </c>
    </row>
    <row r="5318" spans="1:3">
      <c r="A5318" t="s">
        <v>17865</v>
      </c>
      <c r="B5318" t="s">
        <v>17866</v>
      </c>
      <c r="C5318" t="s">
        <v>17867</v>
      </c>
    </row>
    <row r="5319" spans="1:3">
      <c r="A5319" t="s">
        <v>17868</v>
      </c>
      <c r="B5319" t="s">
        <v>17869</v>
      </c>
      <c r="C5319" t="s">
        <v>17870</v>
      </c>
    </row>
    <row r="5320" spans="1:3">
      <c r="A5320" t="s">
        <v>17871</v>
      </c>
      <c r="B5320" t="s">
        <v>17872</v>
      </c>
      <c r="C5320" t="s">
        <v>17873</v>
      </c>
    </row>
    <row r="5321" spans="1:3">
      <c r="A5321" t="s">
        <v>17874</v>
      </c>
      <c r="B5321" t="s">
        <v>17875</v>
      </c>
      <c r="C5321" t="s">
        <v>17876</v>
      </c>
    </row>
    <row r="5322" spans="1:3">
      <c r="A5322" t="s">
        <v>17877</v>
      </c>
      <c r="B5322" t="s">
        <v>17878</v>
      </c>
      <c r="C5322" t="s">
        <v>17879</v>
      </c>
    </row>
    <row r="5323" spans="1:3">
      <c r="A5323" t="s">
        <v>17880</v>
      </c>
      <c r="B5323" t="s">
        <v>17881</v>
      </c>
      <c r="C5323" t="s">
        <v>17882</v>
      </c>
    </row>
    <row r="5324" spans="1:3">
      <c r="A5324" t="s">
        <v>17883</v>
      </c>
      <c r="B5324" t="s">
        <v>17884</v>
      </c>
      <c r="C5324" t="s">
        <v>17885</v>
      </c>
    </row>
    <row r="5325" spans="1:3">
      <c r="A5325" t="s">
        <v>17886</v>
      </c>
      <c r="B5325" t="s">
        <v>17887</v>
      </c>
      <c r="C5325" t="s">
        <v>17888</v>
      </c>
    </row>
    <row r="5326" spans="1:3">
      <c r="A5326" t="s">
        <v>17889</v>
      </c>
      <c r="B5326" t="s">
        <v>17890</v>
      </c>
      <c r="C5326" t="s">
        <v>17891</v>
      </c>
    </row>
    <row r="5327" spans="1:3">
      <c r="A5327" t="s">
        <v>17892</v>
      </c>
      <c r="B5327" t="s">
        <v>17893</v>
      </c>
      <c r="C5327" t="s">
        <v>17894</v>
      </c>
    </row>
    <row r="5328" spans="1:3">
      <c r="A5328" t="s">
        <v>17895</v>
      </c>
      <c r="B5328" t="s">
        <v>17896</v>
      </c>
      <c r="C5328" t="s">
        <v>17897</v>
      </c>
    </row>
    <row r="5329" spans="1:3">
      <c r="A5329" t="s">
        <v>17898</v>
      </c>
      <c r="B5329" t="s">
        <v>17899</v>
      </c>
      <c r="C5329" t="s">
        <v>17900</v>
      </c>
    </row>
    <row r="5330" spans="1:3">
      <c r="A5330" t="s">
        <v>17901</v>
      </c>
      <c r="B5330" t="s">
        <v>17902</v>
      </c>
      <c r="C5330" t="s">
        <v>17903</v>
      </c>
    </row>
    <row r="5331" spans="1:3">
      <c r="A5331" t="s">
        <v>17904</v>
      </c>
      <c r="B5331" t="s">
        <v>17905</v>
      </c>
      <c r="C5331" t="s">
        <v>17906</v>
      </c>
    </row>
    <row r="5332" spans="1:3">
      <c r="A5332" t="s">
        <v>17907</v>
      </c>
      <c r="B5332" t="s">
        <v>17908</v>
      </c>
      <c r="C5332" t="s">
        <v>17909</v>
      </c>
    </row>
    <row r="5333" spans="1:3">
      <c r="A5333" t="s">
        <v>17910</v>
      </c>
      <c r="B5333" t="s">
        <v>17911</v>
      </c>
      <c r="C5333" t="s">
        <v>17912</v>
      </c>
    </row>
    <row r="5334" spans="1:3">
      <c r="A5334" t="s">
        <v>17913</v>
      </c>
      <c r="B5334" t="s">
        <v>17914</v>
      </c>
      <c r="C5334" t="s">
        <v>17915</v>
      </c>
    </row>
    <row r="5335" spans="1:3">
      <c r="A5335" t="s">
        <v>17916</v>
      </c>
      <c r="B5335" t="s">
        <v>15089</v>
      </c>
      <c r="C5335" t="s">
        <v>17917</v>
      </c>
    </row>
    <row r="5336" spans="1:3">
      <c r="A5336" t="s">
        <v>17918</v>
      </c>
      <c r="B5336" t="s">
        <v>17919</v>
      </c>
      <c r="C5336" t="s">
        <v>17920</v>
      </c>
    </row>
    <row r="5337" spans="1:3">
      <c r="A5337" t="s">
        <v>17921</v>
      </c>
      <c r="B5337" t="s">
        <v>5201</v>
      </c>
      <c r="C5337" t="s">
        <v>17922</v>
      </c>
    </row>
    <row r="5338" spans="1:3">
      <c r="A5338" t="s">
        <v>17923</v>
      </c>
      <c r="B5338" t="s">
        <v>17924</v>
      </c>
      <c r="C5338" t="s">
        <v>17925</v>
      </c>
    </row>
    <row r="5339" spans="1:3">
      <c r="A5339" t="s">
        <v>17926</v>
      </c>
      <c r="B5339" t="s">
        <v>17927</v>
      </c>
      <c r="C5339" t="s">
        <v>17928</v>
      </c>
    </row>
    <row r="5340" spans="1:3">
      <c r="A5340" t="s">
        <v>17929</v>
      </c>
      <c r="B5340" t="s">
        <v>17930</v>
      </c>
      <c r="C5340" t="s">
        <v>17931</v>
      </c>
    </row>
    <row r="5341" spans="1:3">
      <c r="A5341" t="s">
        <v>17932</v>
      </c>
      <c r="B5341" t="s">
        <v>5391</v>
      </c>
      <c r="C5341" t="s">
        <v>17933</v>
      </c>
    </row>
    <row r="5342" spans="1:3">
      <c r="A5342" t="s">
        <v>17934</v>
      </c>
      <c r="B5342" t="s">
        <v>17935</v>
      </c>
      <c r="C5342" t="s">
        <v>17936</v>
      </c>
    </row>
    <row r="5343" spans="1:3">
      <c r="A5343" t="s">
        <v>17937</v>
      </c>
      <c r="B5343" t="s">
        <v>17938</v>
      </c>
      <c r="C5343" t="s">
        <v>17939</v>
      </c>
    </row>
    <row r="5344" spans="1:3">
      <c r="A5344" t="s">
        <v>17940</v>
      </c>
      <c r="B5344" t="s">
        <v>17941</v>
      </c>
      <c r="C5344" t="s">
        <v>17942</v>
      </c>
    </row>
    <row r="5345" spans="1:3">
      <c r="A5345" t="s">
        <v>17943</v>
      </c>
      <c r="B5345" t="s">
        <v>17944</v>
      </c>
      <c r="C5345" t="s">
        <v>17945</v>
      </c>
    </row>
    <row r="5346" spans="1:3">
      <c r="A5346" t="s">
        <v>17946</v>
      </c>
      <c r="B5346" t="s">
        <v>17947</v>
      </c>
      <c r="C5346" t="s">
        <v>17948</v>
      </c>
    </row>
    <row r="5347" spans="1:3">
      <c r="A5347" t="s">
        <v>17949</v>
      </c>
      <c r="B5347" t="s">
        <v>17950</v>
      </c>
      <c r="C5347" t="s">
        <v>17951</v>
      </c>
    </row>
    <row r="5348" spans="1:3">
      <c r="A5348" t="s">
        <v>17952</v>
      </c>
      <c r="B5348" t="s">
        <v>17953</v>
      </c>
      <c r="C5348" t="s">
        <v>17954</v>
      </c>
    </row>
    <row r="5349" spans="1:3">
      <c r="A5349" t="s">
        <v>17955</v>
      </c>
      <c r="B5349" t="s">
        <v>17956</v>
      </c>
      <c r="C5349" t="s">
        <v>17957</v>
      </c>
    </row>
    <row r="5350" spans="1:3">
      <c r="A5350" t="s">
        <v>17958</v>
      </c>
      <c r="B5350" t="s">
        <v>17959</v>
      </c>
      <c r="C5350" t="s">
        <v>17960</v>
      </c>
    </row>
    <row r="5351" spans="1:3">
      <c r="A5351" t="s">
        <v>17961</v>
      </c>
      <c r="B5351" t="s">
        <v>17962</v>
      </c>
      <c r="C5351" t="s">
        <v>17963</v>
      </c>
    </row>
    <row r="5352" spans="1:3">
      <c r="A5352" t="s">
        <v>17964</v>
      </c>
      <c r="B5352" t="s">
        <v>17965</v>
      </c>
      <c r="C5352" t="s">
        <v>17966</v>
      </c>
    </row>
    <row r="5353" spans="1:3">
      <c r="A5353" t="s">
        <v>17967</v>
      </c>
      <c r="B5353" t="s">
        <v>17968</v>
      </c>
      <c r="C5353" t="s">
        <v>17969</v>
      </c>
    </row>
    <row r="5354" spans="1:3">
      <c r="A5354" t="s">
        <v>17970</v>
      </c>
      <c r="B5354" t="s">
        <v>17971</v>
      </c>
      <c r="C5354" t="s">
        <v>17972</v>
      </c>
    </row>
    <row r="5355" spans="1:3">
      <c r="A5355" t="s">
        <v>17973</v>
      </c>
      <c r="B5355" t="s">
        <v>17974</v>
      </c>
      <c r="C5355" t="s">
        <v>17975</v>
      </c>
    </row>
    <row r="5356" spans="1:3">
      <c r="A5356" t="s">
        <v>17976</v>
      </c>
      <c r="B5356" t="s">
        <v>17977</v>
      </c>
      <c r="C5356" t="s">
        <v>17978</v>
      </c>
    </row>
    <row r="5357" spans="1:3">
      <c r="A5357" t="s">
        <v>17979</v>
      </c>
      <c r="B5357" t="s">
        <v>17980</v>
      </c>
      <c r="C5357" t="s">
        <v>17981</v>
      </c>
    </row>
    <row r="5358" spans="1:3">
      <c r="A5358" t="s">
        <v>17982</v>
      </c>
      <c r="B5358" t="s">
        <v>17983</v>
      </c>
      <c r="C5358" t="s">
        <v>17984</v>
      </c>
    </row>
    <row r="5359" spans="1:3">
      <c r="A5359" t="s">
        <v>17985</v>
      </c>
      <c r="B5359" t="s">
        <v>17986</v>
      </c>
      <c r="C5359" t="s">
        <v>17987</v>
      </c>
    </row>
    <row r="5360" spans="1:3">
      <c r="A5360" t="s">
        <v>17985</v>
      </c>
      <c r="B5360" t="s">
        <v>17986</v>
      </c>
      <c r="C5360" t="s">
        <v>17987</v>
      </c>
    </row>
    <row r="5361" spans="1:3">
      <c r="A5361" t="s">
        <v>17988</v>
      </c>
      <c r="B5361" t="s">
        <v>17989</v>
      </c>
      <c r="C5361" t="s">
        <v>17990</v>
      </c>
    </row>
    <row r="5362" spans="1:3">
      <c r="A5362" t="s">
        <v>17988</v>
      </c>
      <c r="B5362" t="s">
        <v>17989</v>
      </c>
      <c r="C5362" t="s">
        <v>17990</v>
      </c>
    </row>
    <row r="5363" spans="1:3">
      <c r="A5363" t="s">
        <v>17991</v>
      </c>
      <c r="B5363" t="s">
        <v>17992</v>
      </c>
      <c r="C5363" t="s">
        <v>17993</v>
      </c>
    </row>
    <row r="5364" spans="1:3">
      <c r="A5364" t="s">
        <v>17991</v>
      </c>
      <c r="B5364" t="s">
        <v>17992</v>
      </c>
      <c r="C5364" t="s">
        <v>17993</v>
      </c>
    </row>
    <row r="5365" spans="1:3">
      <c r="A5365" t="s">
        <v>17994</v>
      </c>
      <c r="B5365" t="s">
        <v>17995</v>
      </c>
      <c r="C5365" t="s">
        <v>17996</v>
      </c>
    </row>
    <row r="5366" spans="1:3">
      <c r="A5366" t="s">
        <v>17994</v>
      </c>
      <c r="B5366" t="s">
        <v>17995</v>
      </c>
      <c r="C5366" t="s">
        <v>17996</v>
      </c>
    </row>
    <row r="5367" spans="1:3">
      <c r="A5367" t="s">
        <v>17997</v>
      </c>
      <c r="B5367" t="s">
        <v>17998</v>
      </c>
      <c r="C5367" t="s">
        <v>17999</v>
      </c>
    </row>
    <row r="5368" spans="1:3">
      <c r="A5368" t="s">
        <v>17997</v>
      </c>
      <c r="B5368" t="s">
        <v>18000</v>
      </c>
      <c r="C5368" t="s">
        <v>18001</v>
      </c>
    </row>
    <row r="5369" spans="1:3">
      <c r="A5369" t="s">
        <v>18002</v>
      </c>
      <c r="B5369" t="s">
        <v>18003</v>
      </c>
      <c r="C5369" t="s">
        <v>18004</v>
      </c>
    </row>
    <row r="5370" spans="1:3">
      <c r="A5370" t="s">
        <v>18002</v>
      </c>
      <c r="B5370" t="s">
        <v>18005</v>
      </c>
      <c r="C5370" t="s">
        <v>18006</v>
      </c>
    </row>
    <row r="5371" spans="1:3">
      <c r="A5371" t="s">
        <v>18007</v>
      </c>
      <c r="B5371" t="s">
        <v>18008</v>
      </c>
      <c r="C5371" t="s">
        <v>18009</v>
      </c>
    </row>
    <row r="5372" spans="1:3">
      <c r="A5372" t="s">
        <v>18007</v>
      </c>
      <c r="B5372" t="s">
        <v>18010</v>
      </c>
      <c r="C5372" t="s">
        <v>18011</v>
      </c>
    </row>
    <row r="5373" spans="1:3">
      <c r="A5373" t="s">
        <v>18012</v>
      </c>
      <c r="B5373" t="s">
        <v>18013</v>
      </c>
      <c r="C5373" t="s">
        <v>18014</v>
      </c>
    </row>
    <row r="5374" spans="1:3">
      <c r="A5374" t="s">
        <v>18012</v>
      </c>
      <c r="B5374" t="s">
        <v>18015</v>
      </c>
      <c r="C5374" t="s">
        <v>18016</v>
      </c>
    </row>
    <row r="5375" spans="1:3">
      <c r="A5375" t="s">
        <v>18017</v>
      </c>
      <c r="B5375" t="s">
        <v>18018</v>
      </c>
      <c r="C5375" t="s">
        <v>18019</v>
      </c>
    </row>
    <row r="5376" spans="1:3">
      <c r="A5376" t="s">
        <v>18017</v>
      </c>
      <c r="B5376" t="s">
        <v>18020</v>
      </c>
      <c r="C5376" t="s">
        <v>18021</v>
      </c>
    </row>
    <row r="5377" spans="1:3">
      <c r="A5377" t="s">
        <v>18022</v>
      </c>
      <c r="B5377" t="s">
        <v>18023</v>
      </c>
      <c r="C5377" t="s">
        <v>18024</v>
      </c>
    </row>
    <row r="5378" spans="1:3">
      <c r="A5378" t="s">
        <v>18022</v>
      </c>
      <c r="B5378" t="s">
        <v>18025</v>
      </c>
      <c r="C5378" t="s">
        <v>18026</v>
      </c>
    </row>
    <row r="5379" spans="1:3">
      <c r="A5379" t="s">
        <v>18027</v>
      </c>
      <c r="B5379" t="s">
        <v>18028</v>
      </c>
      <c r="C5379" t="s">
        <v>18029</v>
      </c>
    </row>
    <row r="5380" spans="1:3">
      <c r="A5380" t="s">
        <v>18027</v>
      </c>
      <c r="B5380" t="s">
        <v>18030</v>
      </c>
      <c r="C5380" t="s">
        <v>18031</v>
      </c>
    </row>
    <row r="5381" spans="1:3">
      <c r="A5381" t="s">
        <v>18032</v>
      </c>
      <c r="B5381" t="s">
        <v>18033</v>
      </c>
      <c r="C5381" t="s">
        <v>18034</v>
      </c>
    </row>
    <row r="5382" spans="1:3">
      <c r="A5382" t="s">
        <v>18032</v>
      </c>
      <c r="B5382" t="s">
        <v>18035</v>
      </c>
      <c r="C5382" t="s">
        <v>18036</v>
      </c>
    </row>
    <row r="5383" spans="1:3">
      <c r="A5383" t="s">
        <v>18037</v>
      </c>
      <c r="B5383" t="s">
        <v>18038</v>
      </c>
      <c r="C5383" t="s">
        <v>18039</v>
      </c>
    </row>
    <row r="5384" spans="1:3">
      <c r="A5384" t="s">
        <v>18037</v>
      </c>
      <c r="B5384" t="s">
        <v>18040</v>
      </c>
      <c r="C5384" t="s">
        <v>18041</v>
      </c>
    </row>
    <row r="5385" spans="1:3">
      <c r="A5385" t="s">
        <v>18042</v>
      </c>
      <c r="B5385" t="s">
        <v>7430</v>
      </c>
      <c r="C5385" t="s">
        <v>18043</v>
      </c>
    </row>
    <row r="5386" spans="1:3">
      <c r="A5386" t="s">
        <v>18042</v>
      </c>
      <c r="B5386" t="s">
        <v>18044</v>
      </c>
      <c r="C5386" t="s">
        <v>18045</v>
      </c>
    </row>
    <row r="5387" spans="1:3">
      <c r="A5387" t="s">
        <v>18046</v>
      </c>
      <c r="B5387" t="s">
        <v>18047</v>
      </c>
      <c r="C5387" t="s">
        <v>18048</v>
      </c>
    </row>
    <row r="5388" spans="1:3">
      <c r="A5388" t="s">
        <v>18046</v>
      </c>
      <c r="B5388" t="s">
        <v>18049</v>
      </c>
      <c r="C5388" t="s">
        <v>18050</v>
      </c>
    </row>
    <row r="5389" spans="1:3">
      <c r="A5389" t="s">
        <v>18051</v>
      </c>
      <c r="B5389" t="s">
        <v>18052</v>
      </c>
      <c r="C5389" t="s">
        <v>18053</v>
      </c>
    </row>
    <row r="5390" spans="1:3">
      <c r="A5390" t="s">
        <v>18051</v>
      </c>
      <c r="B5390" t="s">
        <v>18054</v>
      </c>
      <c r="C5390" t="s">
        <v>18055</v>
      </c>
    </row>
    <row r="5391" spans="1:3">
      <c r="A5391" t="s">
        <v>18056</v>
      </c>
      <c r="B5391" t="s">
        <v>18057</v>
      </c>
      <c r="C5391" t="s">
        <v>18058</v>
      </c>
    </row>
    <row r="5392" spans="1:3">
      <c r="A5392" t="s">
        <v>18056</v>
      </c>
      <c r="B5392" t="s">
        <v>18059</v>
      </c>
      <c r="C5392" t="s">
        <v>18060</v>
      </c>
    </row>
    <row r="5393" spans="1:3">
      <c r="A5393" t="s">
        <v>18061</v>
      </c>
      <c r="B5393" t="s">
        <v>18062</v>
      </c>
      <c r="C5393" t="s">
        <v>18063</v>
      </c>
    </row>
    <row r="5394" spans="1:3">
      <c r="A5394" t="s">
        <v>18061</v>
      </c>
      <c r="B5394" t="s">
        <v>18064</v>
      </c>
      <c r="C5394" t="s">
        <v>18065</v>
      </c>
    </row>
    <row r="5395" spans="1:3">
      <c r="A5395" t="s">
        <v>18066</v>
      </c>
      <c r="B5395" t="s">
        <v>18067</v>
      </c>
      <c r="C5395" t="s">
        <v>18068</v>
      </c>
    </row>
    <row r="5396" spans="1:3">
      <c r="A5396" t="s">
        <v>18066</v>
      </c>
      <c r="B5396" t="s">
        <v>18069</v>
      </c>
      <c r="C5396" t="s">
        <v>18070</v>
      </c>
    </row>
    <row r="5397" spans="1:3">
      <c r="A5397" t="s">
        <v>18071</v>
      </c>
      <c r="B5397" t="s">
        <v>18072</v>
      </c>
      <c r="C5397" t="s">
        <v>18073</v>
      </c>
    </row>
    <row r="5398" spans="1:3">
      <c r="A5398" t="s">
        <v>18071</v>
      </c>
      <c r="B5398" t="s">
        <v>18074</v>
      </c>
      <c r="C5398" t="s">
        <v>18075</v>
      </c>
    </row>
    <row r="5399" spans="1:3">
      <c r="A5399" t="s">
        <v>18076</v>
      </c>
      <c r="B5399" t="s">
        <v>18077</v>
      </c>
      <c r="C5399" t="s">
        <v>18078</v>
      </c>
    </row>
    <row r="5400" spans="1:3">
      <c r="A5400" t="s">
        <v>18076</v>
      </c>
      <c r="B5400" t="s">
        <v>18079</v>
      </c>
      <c r="C5400" t="s">
        <v>18080</v>
      </c>
    </row>
    <row r="5401" spans="1:3">
      <c r="A5401" t="s">
        <v>18081</v>
      </c>
      <c r="B5401" t="s">
        <v>18082</v>
      </c>
      <c r="C5401" t="s">
        <v>18083</v>
      </c>
    </row>
    <row r="5402" spans="1:3">
      <c r="A5402" t="s">
        <v>18081</v>
      </c>
      <c r="B5402" t="s">
        <v>18084</v>
      </c>
      <c r="C5402" t="s">
        <v>18085</v>
      </c>
    </row>
    <row r="5403" spans="1:3">
      <c r="A5403" t="s">
        <v>18086</v>
      </c>
      <c r="B5403" t="s">
        <v>18087</v>
      </c>
      <c r="C5403" t="s">
        <v>18088</v>
      </c>
    </row>
    <row r="5404" spans="1:3">
      <c r="A5404" t="s">
        <v>18086</v>
      </c>
      <c r="B5404" t="s">
        <v>18089</v>
      </c>
      <c r="C5404" t="s">
        <v>18090</v>
      </c>
    </row>
    <row r="5405" spans="1:3">
      <c r="A5405" t="s">
        <v>18091</v>
      </c>
      <c r="B5405" t="s">
        <v>18092</v>
      </c>
      <c r="C5405" t="s">
        <v>18093</v>
      </c>
    </row>
    <row r="5406" spans="1:3">
      <c r="A5406" t="s">
        <v>18091</v>
      </c>
      <c r="B5406" t="s">
        <v>18094</v>
      </c>
      <c r="C5406" t="s">
        <v>18095</v>
      </c>
    </row>
    <row r="5407" spans="1:3">
      <c r="A5407" t="s">
        <v>18096</v>
      </c>
      <c r="B5407" t="s">
        <v>18097</v>
      </c>
      <c r="C5407" t="s">
        <v>18098</v>
      </c>
    </row>
    <row r="5408" spans="1:3">
      <c r="A5408" t="s">
        <v>18096</v>
      </c>
      <c r="B5408" t="s">
        <v>18099</v>
      </c>
      <c r="C5408" t="s">
        <v>18100</v>
      </c>
    </row>
    <row r="5409" spans="1:3">
      <c r="A5409" t="s">
        <v>18101</v>
      </c>
      <c r="B5409" t="s">
        <v>18102</v>
      </c>
      <c r="C5409" t="s">
        <v>18103</v>
      </c>
    </row>
    <row r="5410" spans="1:3">
      <c r="A5410" t="s">
        <v>18101</v>
      </c>
      <c r="B5410" t="s">
        <v>18104</v>
      </c>
      <c r="C5410" t="s">
        <v>18105</v>
      </c>
    </row>
    <row r="5411" spans="1:3">
      <c r="A5411" t="s">
        <v>18106</v>
      </c>
      <c r="B5411" t="s">
        <v>18107</v>
      </c>
      <c r="C5411" t="s">
        <v>18108</v>
      </c>
    </row>
    <row r="5412" spans="1:3">
      <c r="A5412" t="s">
        <v>18106</v>
      </c>
      <c r="B5412" t="s">
        <v>18109</v>
      </c>
      <c r="C5412" t="s">
        <v>18110</v>
      </c>
    </row>
    <row r="5413" spans="1:3">
      <c r="A5413" t="s">
        <v>18111</v>
      </c>
      <c r="B5413" t="s">
        <v>18112</v>
      </c>
      <c r="C5413" t="s">
        <v>18113</v>
      </c>
    </row>
    <row r="5414" spans="1:3">
      <c r="A5414" t="s">
        <v>18114</v>
      </c>
      <c r="B5414" t="s">
        <v>18115</v>
      </c>
      <c r="C5414" t="s">
        <v>18116</v>
      </c>
    </row>
    <row r="5415" spans="1:3">
      <c r="A5415" t="s">
        <v>18117</v>
      </c>
      <c r="B5415" t="s">
        <v>18118</v>
      </c>
      <c r="C5415" t="s">
        <v>18119</v>
      </c>
    </row>
    <row r="5416" spans="1:3">
      <c r="A5416" t="s">
        <v>18120</v>
      </c>
      <c r="B5416" t="s">
        <v>5805</v>
      </c>
      <c r="C5416" t="s">
        <v>18121</v>
      </c>
    </row>
    <row r="5417" spans="1:3">
      <c r="A5417" t="s">
        <v>18122</v>
      </c>
      <c r="B5417" t="s">
        <v>5949</v>
      </c>
      <c r="C5417" t="s">
        <v>18123</v>
      </c>
    </row>
    <row r="5418" spans="1:3">
      <c r="A5418" t="s">
        <v>18124</v>
      </c>
      <c r="B5418" t="s">
        <v>18125</v>
      </c>
      <c r="C5418" t="s">
        <v>18126</v>
      </c>
    </row>
    <row r="5419" spans="1:3">
      <c r="A5419" t="s">
        <v>18127</v>
      </c>
      <c r="B5419" t="s">
        <v>18128</v>
      </c>
      <c r="C5419" t="s">
        <v>18129</v>
      </c>
    </row>
    <row r="5420" spans="1:3">
      <c r="A5420" t="s">
        <v>18130</v>
      </c>
      <c r="B5420" t="s">
        <v>18131</v>
      </c>
      <c r="C5420" t="s">
        <v>18132</v>
      </c>
    </row>
    <row r="5421" spans="1:3">
      <c r="A5421" t="s">
        <v>18133</v>
      </c>
      <c r="B5421" t="s">
        <v>18134</v>
      </c>
      <c r="C5421" t="s">
        <v>18135</v>
      </c>
    </row>
    <row r="5422" spans="1:3">
      <c r="A5422" t="s">
        <v>18136</v>
      </c>
      <c r="B5422" t="s">
        <v>18137</v>
      </c>
      <c r="C5422" t="s">
        <v>18138</v>
      </c>
    </row>
    <row r="5423" spans="1:3">
      <c r="A5423" t="s">
        <v>18139</v>
      </c>
      <c r="B5423" t="s">
        <v>18140</v>
      </c>
      <c r="C5423" t="s">
        <v>18141</v>
      </c>
    </row>
    <row r="5424" spans="1:3">
      <c r="A5424" t="s">
        <v>18142</v>
      </c>
      <c r="B5424" t="s">
        <v>18143</v>
      </c>
      <c r="C5424" t="s">
        <v>18144</v>
      </c>
    </row>
    <row r="5425" spans="1:3">
      <c r="A5425" t="s">
        <v>18145</v>
      </c>
      <c r="B5425" t="s">
        <v>18146</v>
      </c>
      <c r="C5425" t="s">
        <v>18147</v>
      </c>
    </row>
    <row r="5426" spans="1:3">
      <c r="A5426" t="s">
        <v>18148</v>
      </c>
      <c r="B5426" t="s">
        <v>18149</v>
      </c>
      <c r="C5426" t="s">
        <v>18150</v>
      </c>
    </row>
    <row r="5427" spans="1:3">
      <c r="A5427" t="s">
        <v>18151</v>
      </c>
      <c r="B5427" t="s">
        <v>18152</v>
      </c>
      <c r="C5427" t="s">
        <v>18153</v>
      </c>
    </row>
    <row r="5428" spans="1:3">
      <c r="A5428" t="s">
        <v>18154</v>
      </c>
      <c r="B5428" t="s">
        <v>18155</v>
      </c>
      <c r="C5428" t="s">
        <v>18156</v>
      </c>
    </row>
    <row r="5429" spans="1:3">
      <c r="A5429" t="s">
        <v>18157</v>
      </c>
      <c r="B5429" t="s">
        <v>510</v>
      </c>
      <c r="C5429" t="s">
        <v>18158</v>
      </c>
    </row>
    <row r="5430" spans="1:3">
      <c r="A5430" t="s">
        <v>18159</v>
      </c>
      <c r="B5430" t="s">
        <v>18160</v>
      </c>
      <c r="C5430" t="s">
        <v>18161</v>
      </c>
    </row>
    <row r="5431" spans="1:3">
      <c r="A5431" t="s">
        <v>18162</v>
      </c>
      <c r="B5431" t="s">
        <v>18163</v>
      </c>
      <c r="C5431" t="s">
        <v>18164</v>
      </c>
    </row>
    <row r="5432" spans="1:3">
      <c r="A5432" t="s">
        <v>18165</v>
      </c>
      <c r="B5432" t="s">
        <v>18166</v>
      </c>
      <c r="C5432" t="s">
        <v>18167</v>
      </c>
    </row>
    <row r="5433" spans="1:3">
      <c r="A5433" t="s">
        <v>18168</v>
      </c>
      <c r="B5433" t="s">
        <v>18169</v>
      </c>
      <c r="C5433" t="s">
        <v>18170</v>
      </c>
    </row>
    <row r="5434" spans="1:3">
      <c r="A5434" t="s">
        <v>18171</v>
      </c>
      <c r="B5434" t="s">
        <v>18172</v>
      </c>
      <c r="C5434" t="s">
        <v>18173</v>
      </c>
    </row>
    <row r="5435" spans="1:3">
      <c r="A5435" t="s">
        <v>18174</v>
      </c>
      <c r="B5435" t="s">
        <v>18175</v>
      </c>
      <c r="C5435" t="s">
        <v>18176</v>
      </c>
    </row>
    <row r="5436" spans="1:3">
      <c r="A5436" t="s">
        <v>18177</v>
      </c>
      <c r="B5436" t="s">
        <v>18178</v>
      </c>
      <c r="C5436" t="s">
        <v>18179</v>
      </c>
    </row>
    <row r="5437" spans="1:3">
      <c r="A5437" t="s">
        <v>18180</v>
      </c>
      <c r="B5437" t="s">
        <v>18181</v>
      </c>
      <c r="C5437" t="s">
        <v>18182</v>
      </c>
    </row>
    <row r="5438" spans="1:3">
      <c r="A5438" t="s">
        <v>18183</v>
      </c>
      <c r="B5438" t="s">
        <v>18184</v>
      </c>
      <c r="C5438" t="s">
        <v>18185</v>
      </c>
    </row>
    <row r="5439" spans="1:3">
      <c r="A5439" t="s">
        <v>18186</v>
      </c>
      <c r="B5439" t="s">
        <v>18187</v>
      </c>
      <c r="C5439" t="s">
        <v>18188</v>
      </c>
    </row>
    <row r="5440" spans="1:3">
      <c r="A5440" t="s">
        <v>18189</v>
      </c>
      <c r="B5440" t="s">
        <v>18190</v>
      </c>
      <c r="C5440" t="s">
        <v>18191</v>
      </c>
    </row>
    <row r="5441" spans="1:3">
      <c r="A5441" t="s">
        <v>18192</v>
      </c>
      <c r="B5441" t="s">
        <v>18193</v>
      </c>
      <c r="C5441" t="s">
        <v>18194</v>
      </c>
    </row>
    <row r="5442" spans="1:3">
      <c r="A5442" t="s">
        <v>18195</v>
      </c>
      <c r="B5442" t="s">
        <v>18196</v>
      </c>
      <c r="C5442" t="s">
        <v>18197</v>
      </c>
    </row>
    <row r="5443" spans="1:3">
      <c r="A5443" t="s">
        <v>18198</v>
      </c>
      <c r="B5443" t="s">
        <v>18199</v>
      </c>
      <c r="C5443" t="s">
        <v>18200</v>
      </c>
    </row>
    <row r="5444" spans="1:3">
      <c r="A5444" t="s">
        <v>18201</v>
      </c>
      <c r="B5444" t="s">
        <v>18202</v>
      </c>
      <c r="C5444" t="s">
        <v>18203</v>
      </c>
    </row>
    <row r="5445" spans="1:3">
      <c r="A5445" t="s">
        <v>18204</v>
      </c>
      <c r="B5445" t="s">
        <v>18205</v>
      </c>
      <c r="C5445" t="s">
        <v>18206</v>
      </c>
    </row>
    <row r="5446" spans="1:3">
      <c r="A5446" t="s">
        <v>18207</v>
      </c>
      <c r="B5446" t="s">
        <v>18208</v>
      </c>
      <c r="C5446" t="s">
        <v>18209</v>
      </c>
    </row>
    <row r="5447" spans="1:3">
      <c r="A5447" t="s">
        <v>18210</v>
      </c>
      <c r="B5447" t="s">
        <v>18211</v>
      </c>
      <c r="C5447" t="s">
        <v>18212</v>
      </c>
    </row>
    <row r="5448" spans="1:3">
      <c r="A5448" t="s">
        <v>18213</v>
      </c>
      <c r="B5448" t="s">
        <v>18214</v>
      </c>
      <c r="C5448" t="s">
        <v>18215</v>
      </c>
    </row>
    <row r="5449" spans="1:3">
      <c r="A5449" t="s">
        <v>18216</v>
      </c>
      <c r="B5449" t="s">
        <v>18217</v>
      </c>
      <c r="C5449" t="s">
        <v>18218</v>
      </c>
    </row>
    <row r="5450" spans="1:3">
      <c r="A5450" t="s">
        <v>18219</v>
      </c>
      <c r="B5450" t="s">
        <v>18220</v>
      </c>
      <c r="C5450" t="s">
        <v>18221</v>
      </c>
    </row>
    <row r="5451" spans="1:3">
      <c r="A5451" t="s">
        <v>18222</v>
      </c>
      <c r="B5451" t="s">
        <v>18223</v>
      </c>
      <c r="C5451" t="s">
        <v>18224</v>
      </c>
    </row>
    <row r="5452" spans="1:3">
      <c r="A5452" t="s">
        <v>18225</v>
      </c>
      <c r="B5452" t="s">
        <v>18226</v>
      </c>
      <c r="C5452" t="s">
        <v>18227</v>
      </c>
    </row>
    <row r="5453" spans="1:3">
      <c r="A5453" t="s">
        <v>18228</v>
      </c>
      <c r="B5453" t="s">
        <v>18229</v>
      </c>
      <c r="C5453" t="s">
        <v>18230</v>
      </c>
    </row>
    <row r="5454" spans="1:3">
      <c r="A5454" t="s">
        <v>18231</v>
      </c>
      <c r="B5454" t="s">
        <v>18232</v>
      </c>
      <c r="C5454" t="s">
        <v>18233</v>
      </c>
    </row>
    <row r="5455" spans="1:3">
      <c r="A5455" t="s">
        <v>18234</v>
      </c>
      <c r="B5455" t="s">
        <v>18235</v>
      </c>
      <c r="C5455" t="s">
        <v>18236</v>
      </c>
    </row>
    <row r="5456" spans="1:3">
      <c r="A5456" t="s">
        <v>18237</v>
      </c>
      <c r="B5456" t="s">
        <v>18238</v>
      </c>
      <c r="C5456" t="s">
        <v>18239</v>
      </c>
    </row>
    <row r="5457" spans="1:3">
      <c r="A5457" t="s">
        <v>18240</v>
      </c>
      <c r="B5457" t="s">
        <v>18241</v>
      </c>
      <c r="C5457" t="s">
        <v>18242</v>
      </c>
    </row>
    <row r="5458" spans="1:3">
      <c r="A5458" t="s">
        <v>18243</v>
      </c>
      <c r="B5458" t="s">
        <v>18244</v>
      </c>
      <c r="C5458" t="s">
        <v>18245</v>
      </c>
    </row>
    <row r="5459" spans="1:3">
      <c r="A5459" t="s">
        <v>18246</v>
      </c>
      <c r="B5459" t="s">
        <v>18247</v>
      </c>
      <c r="C5459" t="s">
        <v>18248</v>
      </c>
    </row>
    <row r="5460" spans="1:3">
      <c r="A5460" t="s">
        <v>18249</v>
      </c>
      <c r="B5460" t="s">
        <v>18250</v>
      </c>
      <c r="C5460" t="s">
        <v>18251</v>
      </c>
    </row>
    <row r="5461" spans="1:3">
      <c r="A5461" t="s">
        <v>18252</v>
      </c>
      <c r="B5461" t="s">
        <v>18253</v>
      </c>
      <c r="C5461" t="s">
        <v>18254</v>
      </c>
    </row>
    <row r="5462" spans="1:3">
      <c r="A5462" t="s">
        <v>18255</v>
      </c>
      <c r="B5462" t="s">
        <v>18256</v>
      </c>
      <c r="C5462" t="s">
        <v>18257</v>
      </c>
    </row>
    <row r="5463" spans="1:3">
      <c r="A5463" t="s">
        <v>18258</v>
      </c>
      <c r="B5463" t="s">
        <v>18259</v>
      </c>
      <c r="C5463" t="s">
        <v>18260</v>
      </c>
    </row>
    <row r="5464" spans="1:3">
      <c r="A5464" t="s">
        <v>18261</v>
      </c>
      <c r="B5464" t="s">
        <v>18262</v>
      </c>
      <c r="C5464" t="s">
        <v>18263</v>
      </c>
    </row>
    <row r="5465" spans="1:3">
      <c r="A5465" t="s">
        <v>18264</v>
      </c>
      <c r="B5465" t="s">
        <v>18265</v>
      </c>
      <c r="C5465" t="s">
        <v>18266</v>
      </c>
    </row>
    <row r="5466" spans="1:3">
      <c r="A5466" t="s">
        <v>18267</v>
      </c>
      <c r="B5466" t="s">
        <v>18268</v>
      </c>
      <c r="C5466" t="s">
        <v>18269</v>
      </c>
    </row>
    <row r="5467" spans="1:3">
      <c r="A5467" t="s">
        <v>18270</v>
      </c>
      <c r="B5467" t="s">
        <v>18271</v>
      </c>
      <c r="C5467" t="s">
        <v>18272</v>
      </c>
    </row>
    <row r="5468" spans="1:3">
      <c r="A5468" t="s">
        <v>18273</v>
      </c>
      <c r="B5468" t="s">
        <v>18274</v>
      </c>
      <c r="C5468" t="s">
        <v>18275</v>
      </c>
    </row>
    <row r="5469" spans="1:3">
      <c r="A5469" t="s">
        <v>18276</v>
      </c>
      <c r="B5469" t="s">
        <v>18277</v>
      </c>
      <c r="C5469" t="s">
        <v>18278</v>
      </c>
    </row>
    <row r="5470" spans="1:3">
      <c r="A5470" t="s">
        <v>18279</v>
      </c>
      <c r="B5470" t="s">
        <v>18280</v>
      </c>
      <c r="C5470" t="s">
        <v>18281</v>
      </c>
    </row>
    <row r="5471" spans="1:3">
      <c r="A5471" t="s">
        <v>18282</v>
      </c>
      <c r="B5471" t="s">
        <v>18283</v>
      </c>
      <c r="C5471" t="s">
        <v>18284</v>
      </c>
    </row>
    <row r="5472" spans="1:3">
      <c r="A5472" t="s">
        <v>18285</v>
      </c>
      <c r="B5472" t="s">
        <v>18286</v>
      </c>
      <c r="C5472" t="s">
        <v>18287</v>
      </c>
    </row>
    <row r="5473" spans="1:3">
      <c r="A5473" t="s">
        <v>18288</v>
      </c>
      <c r="B5473" t="s">
        <v>18289</v>
      </c>
      <c r="C5473" t="s">
        <v>18290</v>
      </c>
    </row>
    <row r="5474" spans="1:3">
      <c r="A5474" t="s">
        <v>18291</v>
      </c>
      <c r="B5474" t="s">
        <v>18292</v>
      </c>
      <c r="C5474" t="s">
        <v>18293</v>
      </c>
    </row>
    <row r="5475" spans="1:3">
      <c r="A5475" t="s">
        <v>18294</v>
      </c>
      <c r="B5475" t="s">
        <v>18295</v>
      </c>
      <c r="C5475" t="s">
        <v>18296</v>
      </c>
    </row>
    <row r="5476" spans="1:3">
      <c r="A5476" t="s">
        <v>18297</v>
      </c>
      <c r="B5476" t="s">
        <v>18298</v>
      </c>
      <c r="C5476" t="s">
        <v>18299</v>
      </c>
    </row>
    <row r="5477" spans="1:3">
      <c r="A5477" t="s">
        <v>18300</v>
      </c>
      <c r="B5477" t="s">
        <v>18301</v>
      </c>
      <c r="C5477" t="s">
        <v>18302</v>
      </c>
    </row>
    <row r="5478" spans="1:3">
      <c r="A5478" t="s">
        <v>18303</v>
      </c>
      <c r="B5478" t="s">
        <v>18304</v>
      </c>
      <c r="C5478" t="s">
        <v>18305</v>
      </c>
    </row>
    <row r="5479" spans="1:3">
      <c r="A5479" t="s">
        <v>18306</v>
      </c>
      <c r="B5479" t="s">
        <v>18307</v>
      </c>
      <c r="C5479" t="s">
        <v>18308</v>
      </c>
    </row>
    <row r="5480" spans="1:3">
      <c r="A5480" t="s">
        <v>18309</v>
      </c>
      <c r="B5480" t="s">
        <v>18310</v>
      </c>
      <c r="C5480" t="s">
        <v>18311</v>
      </c>
    </row>
    <row r="5481" spans="1:3">
      <c r="A5481" t="s">
        <v>18312</v>
      </c>
      <c r="B5481" t="s">
        <v>18313</v>
      </c>
      <c r="C5481" t="s">
        <v>18314</v>
      </c>
    </row>
    <row r="5482" spans="1:3">
      <c r="A5482" t="s">
        <v>18315</v>
      </c>
      <c r="B5482" t="s">
        <v>18316</v>
      </c>
      <c r="C5482" t="s">
        <v>18317</v>
      </c>
    </row>
    <row r="5483" spans="1:3">
      <c r="A5483" t="s">
        <v>18318</v>
      </c>
      <c r="B5483" t="s">
        <v>18319</v>
      </c>
      <c r="C5483" t="s">
        <v>18320</v>
      </c>
    </row>
    <row r="5484" spans="1:3">
      <c r="A5484" t="s">
        <v>18321</v>
      </c>
      <c r="B5484" t="s">
        <v>18322</v>
      </c>
      <c r="C5484" t="s">
        <v>18323</v>
      </c>
    </row>
    <row r="5485" spans="1:3">
      <c r="A5485" t="s">
        <v>18324</v>
      </c>
      <c r="B5485" t="s">
        <v>18325</v>
      </c>
      <c r="C5485" t="s">
        <v>18326</v>
      </c>
    </row>
    <row r="5486" spans="1:3">
      <c r="A5486" t="s">
        <v>18327</v>
      </c>
      <c r="B5486" t="s">
        <v>18328</v>
      </c>
      <c r="C5486" t="s">
        <v>18329</v>
      </c>
    </row>
    <row r="5487" spans="1:3">
      <c r="A5487" t="s">
        <v>18330</v>
      </c>
      <c r="B5487" t="s">
        <v>18331</v>
      </c>
      <c r="C5487" t="s">
        <v>18332</v>
      </c>
    </row>
    <row r="5488" spans="1:3">
      <c r="A5488" t="s">
        <v>18333</v>
      </c>
      <c r="B5488" t="s">
        <v>18334</v>
      </c>
      <c r="C5488" t="s">
        <v>18335</v>
      </c>
    </row>
    <row r="5489" spans="1:3">
      <c r="A5489" t="s">
        <v>18336</v>
      </c>
      <c r="B5489" t="s">
        <v>18337</v>
      </c>
      <c r="C5489" t="s">
        <v>18338</v>
      </c>
    </row>
    <row r="5490" spans="1:3">
      <c r="A5490" t="s">
        <v>18339</v>
      </c>
      <c r="B5490" t="s">
        <v>18340</v>
      </c>
      <c r="C5490" t="s">
        <v>18341</v>
      </c>
    </row>
    <row r="5491" spans="1:3">
      <c r="A5491" t="s">
        <v>18342</v>
      </c>
      <c r="B5491" t="s">
        <v>18343</v>
      </c>
      <c r="C5491" t="s">
        <v>18344</v>
      </c>
    </row>
    <row r="5492" spans="1:3">
      <c r="A5492" t="s">
        <v>18345</v>
      </c>
      <c r="B5492" t="s">
        <v>18346</v>
      </c>
      <c r="C5492" t="s">
        <v>18347</v>
      </c>
    </row>
    <row r="5493" spans="1:3">
      <c r="A5493" t="s">
        <v>18348</v>
      </c>
      <c r="B5493" t="s">
        <v>18349</v>
      </c>
      <c r="C5493" t="s">
        <v>18350</v>
      </c>
    </row>
    <row r="5494" spans="1:3">
      <c r="A5494" t="s">
        <v>18351</v>
      </c>
      <c r="B5494" t="s">
        <v>18352</v>
      </c>
      <c r="C5494" t="s">
        <v>18353</v>
      </c>
    </row>
    <row r="5495" spans="1:3">
      <c r="A5495" t="s">
        <v>18354</v>
      </c>
      <c r="B5495" t="s">
        <v>18355</v>
      </c>
      <c r="C5495" t="s">
        <v>18356</v>
      </c>
    </row>
    <row r="5496" spans="1:3">
      <c r="A5496" t="s">
        <v>18357</v>
      </c>
      <c r="B5496" t="s">
        <v>18358</v>
      </c>
      <c r="C5496" t="s">
        <v>18359</v>
      </c>
    </row>
    <row r="5497" spans="1:3">
      <c r="A5497" t="s">
        <v>18360</v>
      </c>
      <c r="B5497" t="s">
        <v>18361</v>
      </c>
      <c r="C5497" t="s">
        <v>18362</v>
      </c>
    </row>
    <row r="5498" spans="1:3">
      <c r="A5498" t="s">
        <v>18363</v>
      </c>
      <c r="B5498" t="s">
        <v>18364</v>
      </c>
      <c r="C5498" t="s">
        <v>18365</v>
      </c>
    </row>
    <row r="5499" spans="1:3">
      <c r="A5499" t="s">
        <v>18366</v>
      </c>
      <c r="B5499" t="s">
        <v>18367</v>
      </c>
      <c r="C5499" t="s">
        <v>18368</v>
      </c>
    </row>
    <row r="5500" spans="1:3">
      <c r="A5500" t="s">
        <v>18369</v>
      </c>
      <c r="B5500" t="s">
        <v>18370</v>
      </c>
      <c r="C5500" t="s">
        <v>18371</v>
      </c>
    </row>
    <row r="5501" spans="1:3">
      <c r="A5501" t="s">
        <v>18372</v>
      </c>
      <c r="B5501" t="s">
        <v>18373</v>
      </c>
      <c r="C5501" t="s">
        <v>18374</v>
      </c>
    </row>
    <row r="5502" spans="1:3">
      <c r="A5502" t="s">
        <v>18372</v>
      </c>
      <c r="B5502" t="s">
        <v>18373</v>
      </c>
      <c r="C5502" t="s">
        <v>18374</v>
      </c>
    </row>
    <row r="5503" spans="1:3">
      <c r="A5503" t="s">
        <v>18375</v>
      </c>
      <c r="B5503" t="s">
        <v>18376</v>
      </c>
      <c r="C5503" t="s">
        <v>18377</v>
      </c>
    </row>
    <row r="5504" spans="1:3">
      <c r="A5504" t="s">
        <v>18375</v>
      </c>
      <c r="B5504" t="s">
        <v>18378</v>
      </c>
      <c r="C5504" t="s">
        <v>18379</v>
      </c>
    </row>
    <row r="5505" spans="1:3">
      <c r="A5505" t="s">
        <v>18380</v>
      </c>
      <c r="B5505" t="s">
        <v>18381</v>
      </c>
      <c r="C5505" t="s">
        <v>18382</v>
      </c>
    </row>
    <row r="5506" spans="1:3">
      <c r="A5506" t="s">
        <v>18380</v>
      </c>
      <c r="B5506" t="s">
        <v>18383</v>
      </c>
      <c r="C5506" t="s">
        <v>18384</v>
      </c>
    </row>
    <row r="5507" spans="1:3">
      <c r="A5507" t="s">
        <v>18385</v>
      </c>
      <c r="B5507" t="s">
        <v>18386</v>
      </c>
      <c r="C5507" t="s">
        <v>18387</v>
      </c>
    </row>
    <row r="5508" spans="1:3">
      <c r="A5508" t="s">
        <v>18385</v>
      </c>
      <c r="B5508" t="s">
        <v>18388</v>
      </c>
      <c r="C5508" t="s">
        <v>18389</v>
      </c>
    </row>
    <row r="5509" spans="1:3">
      <c r="A5509" t="s">
        <v>18390</v>
      </c>
      <c r="B5509" t="s">
        <v>18391</v>
      </c>
      <c r="C5509" t="s">
        <v>18392</v>
      </c>
    </row>
    <row r="5510" spans="1:3">
      <c r="A5510" t="s">
        <v>18390</v>
      </c>
      <c r="B5510" t="s">
        <v>18393</v>
      </c>
      <c r="C5510" t="s">
        <v>18394</v>
      </c>
    </row>
    <row r="5511" spans="1:3">
      <c r="A5511" t="s">
        <v>18395</v>
      </c>
      <c r="B5511" t="s">
        <v>18396</v>
      </c>
      <c r="C5511" t="s">
        <v>18397</v>
      </c>
    </row>
    <row r="5512" spans="1:3">
      <c r="A5512" t="s">
        <v>18395</v>
      </c>
      <c r="B5512" t="s">
        <v>18396</v>
      </c>
      <c r="C5512" t="s">
        <v>18397</v>
      </c>
    </row>
    <row r="5513" spans="1:3">
      <c r="A5513" t="s">
        <v>18398</v>
      </c>
      <c r="B5513" t="s">
        <v>18399</v>
      </c>
      <c r="C5513" t="s">
        <v>18400</v>
      </c>
    </row>
    <row r="5514" spans="1:3">
      <c r="A5514" t="s">
        <v>18398</v>
      </c>
      <c r="B5514" t="s">
        <v>18399</v>
      </c>
      <c r="C5514" t="s">
        <v>18400</v>
      </c>
    </row>
    <row r="5515" spans="1:3">
      <c r="A5515" t="s">
        <v>18401</v>
      </c>
      <c r="B5515" t="s">
        <v>18402</v>
      </c>
      <c r="C5515" t="s">
        <v>18403</v>
      </c>
    </row>
    <row r="5516" spans="1:3">
      <c r="A5516" t="s">
        <v>18401</v>
      </c>
      <c r="B5516" t="s">
        <v>18404</v>
      </c>
      <c r="C5516" t="s">
        <v>18405</v>
      </c>
    </row>
    <row r="5517" spans="1:3">
      <c r="A5517" t="s">
        <v>18406</v>
      </c>
      <c r="B5517" t="s">
        <v>18407</v>
      </c>
      <c r="C5517" t="s">
        <v>18408</v>
      </c>
    </row>
    <row r="5518" spans="1:3">
      <c r="A5518" t="s">
        <v>18406</v>
      </c>
      <c r="B5518" t="s">
        <v>18409</v>
      </c>
      <c r="C5518" t="s">
        <v>18410</v>
      </c>
    </row>
    <row r="5519" spans="1:3">
      <c r="A5519" t="s">
        <v>18411</v>
      </c>
      <c r="B5519" t="s">
        <v>18412</v>
      </c>
      <c r="C5519" t="s">
        <v>18413</v>
      </c>
    </row>
    <row r="5520" spans="1:3">
      <c r="A5520" t="s">
        <v>18411</v>
      </c>
      <c r="B5520" t="s">
        <v>18412</v>
      </c>
      <c r="C5520" t="s">
        <v>18413</v>
      </c>
    </row>
    <row r="5521" spans="1:3">
      <c r="A5521" t="s">
        <v>18414</v>
      </c>
      <c r="B5521" t="s">
        <v>18415</v>
      </c>
      <c r="C5521" t="s">
        <v>18416</v>
      </c>
    </row>
    <row r="5522" spans="1:3">
      <c r="A5522" t="s">
        <v>18414</v>
      </c>
      <c r="B5522" t="s">
        <v>18417</v>
      </c>
      <c r="C5522" t="s">
        <v>18418</v>
      </c>
    </row>
    <row r="5523" spans="1:3">
      <c r="A5523" t="s">
        <v>18419</v>
      </c>
      <c r="B5523" t="s">
        <v>18420</v>
      </c>
      <c r="C5523" t="s">
        <v>18421</v>
      </c>
    </row>
    <row r="5524" spans="1:3">
      <c r="A5524" t="s">
        <v>18419</v>
      </c>
      <c r="B5524" t="s">
        <v>18422</v>
      </c>
      <c r="C5524" t="s">
        <v>18423</v>
      </c>
    </row>
    <row r="5525" spans="1:3">
      <c r="A5525" t="s">
        <v>18424</v>
      </c>
      <c r="B5525" t="s">
        <v>18425</v>
      </c>
      <c r="C5525" t="s">
        <v>18426</v>
      </c>
    </row>
    <row r="5526" spans="1:3">
      <c r="A5526" t="s">
        <v>18424</v>
      </c>
      <c r="B5526" t="s">
        <v>18427</v>
      </c>
      <c r="C5526" t="s">
        <v>18428</v>
      </c>
    </row>
    <row r="5527" spans="1:3">
      <c r="A5527" t="s">
        <v>18429</v>
      </c>
      <c r="B5527" t="s">
        <v>18430</v>
      </c>
      <c r="C5527" t="s">
        <v>18431</v>
      </c>
    </row>
    <row r="5528" spans="1:3">
      <c r="A5528" t="s">
        <v>18432</v>
      </c>
      <c r="B5528" t="s">
        <v>18433</v>
      </c>
      <c r="C5528" t="s">
        <v>18434</v>
      </c>
    </row>
    <row r="5529" spans="1:3">
      <c r="A5529" t="s">
        <v>18435</v>
      </c>
      <c r="B5529" t="s">
        <v>18436</v>
      </c>
      <c r="C5529" t="s">
        <v>18437</v>
      </c>
    </row>
    <row r="5530" spans="1:3">
      <c r="A5530" t="s">
        <v>18438</v>
      </c>
      <c r="B5530" t="s">
        <v>18439</v>
      </c>
      <c r="C5530" t="s">
        <v>18440</v>
      </c>
    </row>
    <row r="5531" spans="1:3">
      <c r="A5531" t="s">
        <v>18441</v>
      </c>
      <c r="B5531" t="s">
        <v>18442</v>
      </c>
      <c r="C5531" t="s">
        <v>18443</v>
      </c>
    </row>
    <row r="5532" spans="1:3">
      <c r="A5532" t="s">
        <v>18444</v>
      </c>
      <c r="B5532" t="s">
        <v>18445</v>
      </c>
      <c r="C5532" t="s">
        <v>18446</v>
      </c>
    </row>
    <row r="5533" spans="1:3">
      <c r="A5533" t="s">
        <v>18447</v>
      </c>
      <c r="B5533" t="s">
        <v>18448</v>
      </c>
      <c r="C5533" t="s">
        <v>18449</v>
      </c>
    </row>
    <row r="5534" spans="1:3">
      <c r="A5534" t="s">
        <v>18450</v>
      </c>
      <c r="B5534" t="s">
        <v>18451</v>
      </c>
      <c r="C5534" t="s">
        <v>18452</v>
      </c>
    </row>
    <row r="5535" spans="1:3">
      <c r="A5535" t="s">
        <v>18453</v>
      </c>
      <c r="B5535" t="s">
        <v>18454</v>
      </c>
      <c r="C5535" t="s">
        <v>18455</v>
      </c>
    </row>
    <row r="5536" spans="1:3">
      <c r="A5536" t="s">
        <v>18456</v>
      </c>
      <c r="B5536" t="s">
        <v>18457</v>
      </c>
      <c r="C5536" t="s">
        <v>18458</v>
      </c>
    </row>
    <row r="5537" spans="1:3">
      <c r="A5537" t="s">
        <v>18459</v>
      </c>
      <c r="B5537" t="s">
        <v>18460</v>
      </c>
      <c r="C5537" t="s">
        <v>18461</v>
      </c>
    </row>
    <row r="5538" spans="1:3">
      <c r="A5538" t="s">
        <v>18462</v>
      </c>
      <c r="B5538" t="s">
        <v>18463</v>
      </c>
      <c r="C5538" t="s">
        <v>18464</v>
      </c>
    </row>
    <row r="5539" spans="1:3">
      <c r="A5539" t="s">
        <v>18465</v>
      </c>
      <c r="B5539" t="s">
        <v>18466</v>
      </c>
      <c r="C5539" t="s">
        <v>18467</v>
      </c>
    </row>
    <row r="5540" spans="1:3">
      <c r="A5540" t="s">
        <v>18468</v>
      </c>
      <c r="B5540" t="s">
        <v>18469</v>
      </c>
      <c r="C5540" t="s">
        <v>18470</v>
      </c>
    </row>
    <row r="5541" spans="1:3">
      <c r="A5541" t="s">
        <v>18471</v>
      </c>
      <c r="B5541" t="s">
        <v>18472</v>
      </c>
      <c r="C5541" t="s">
        <v>18473</v>
      </c>
    </row>
    <row r="5542" spans="1:3">
      <c r="A5542" t="s">
        <v>18474</v>
      </c>
      <c r="B5542" t="s">
        <v>18475</v>
      </c>
      <c r="C5542" t="s">
        <v>18476</v>
      </c>
    </row>
    <row r="5543" spans="1:3">
      <c r="A5543" t="s">
        <v>18477</v>
      </c>
      <c r="B5543" t="s">
        <v>18478</v>
      </c>
      <c r="C5543" t="s">
        <v>18479</v>
      </c>
    </row>
    <row r="5544" spans="1:3">
      <c r="A5544" t="s">
        <v>18480</v>
      </c>
      <c r="B5544" t="s">
        <v>18481</v>
      </c>
      <c r="C5544" t="s">
        <v>18482</v>
      </c>
    </row>
    <row r="5545" spans="1:3">
      <c r="A5545" t="s">
        <v>18483</v>
      </c>
      <c r="B5545" t="s">
        <v>18484</v>
      </c>
      <c r="C5545" t="s">
        <v>18485</v>
      </c>
    </row>
    <row r="5546" spans="1:3">
      <c r="A5546" t="s">
        <v>18486</v>
      </c>
      <c r="B5546" t="s">
        <v>18487</v>
      </c>
      <c r="C5546" t="s">
        <v>18488</v>
      </c>
    </row>
    <row r="5547" spans="1:3">
      <c r="A5547" t="s">
        <v>18489</v>
      </c>
      <c r="B5547" t="s">
        <v>18490</v>
      </c>
      <c r="C5547" t="s">
        <v>18491</v>
      </c>
    </row>
    <row r="5548" spans="1:3">
      <c r="A5548" t="s">
        <v>18492</v>
      </c>
      <c r="B5548" t="s">
        <v>18493</v>
      </c>
      <c r="C5548" t="s">
        <v>18494</v>
      </c>
    </row>
    <row r="5549" spans="1:3">
      <c r="A5549" t="s">
        <v>18495</v>
      </c>
      <c r="B5549" t="s">
        <v>18496</v>
      </c>
      <c r="C5549" t="s">
        <v>18497</v>
      </c>
    </row>
    <row r="5550" spans="1:3">
      <c r="A5550" t="s">
        <v>18498</v>
      </c>
      <c r="B5550" t="s">
        <v>18499</v>
      </c>
      <c r="C5550" t="s">
        <v>18500</v>
      </c>
    </row>
    <row r="5551" spans="1:3">
      <c r="A5551" t="s">
        <v>18501</v>
      </c>
      <c r="B5551" t="s">
        <v>18502</v>
      </c>
      <c r="C5551" t="s">
        <v>18503</v>
      </c>
    </row>
    <row r="5552" spans="1:3">
      <c r="A5552" t="s">
        <v>18504</v>
      </c>
      <c r="B5552" t="s">
        <v>18505</v>
      </c>
      <c r="C5552" t="s">
        <v>18506</v>
      </c>
    </row>
    <row r="5553" spans="1:3">
      <c r="A5553" t="s">
        <v>18507</v>
      </c>
      <c r="B5553" t="s">
        <v>18508</v>
      </c>
      <c r="C5553" t="s">
        <v>18509</v>
      </c>
    </row>
    <row r="5554" spans="1:3">
      <c r="A5554" t="s">
        <v>18510</v>
      </c>
      <c r="B5554" t="s">
        <v>18511</v>
      </c>
      <c r="C5554" t="s">
        <v>18512</v>
      </c>
    </row>
    <row r="5555" spans="1:3">
      <c r="A5555" t="s">
        <v>18513</v>
      </c>
      <c r="B5555" t="s">
        <v>18514</v>
      </c>
      <c r="C5555" t="s">
        <v>18515</v>
      </c>
    </row>
    <row r="5556" spans="1:3">
      <c r="A5556" t="s">
        <v>18516</v>
      </c>
      <c r="B5556" t="s">
        <v>18517</v>
      </c>
      <c r="C5556" t="s">
        <v>18518</v>
      </c>
    </row>
    <row r="5557" spans="1:3">
      <c r="A5557" t="s">
        <v>18519</v>
      </c>
      <c r="B5557" t="s">
        <v>18520</v>
      </c>
      <c r="C5557" t="s">
        <v>18521</v>
      </c>
    </row>
    <row r="5558" spans="1:3">
      <c r="A5558" t="s">
        <v>18519</v>
      </c>
      <c r="B5558" t="s">
        <v>18520</v>
      </c>
      <c r="C5558" t="s">
        <v>18521</v>
      </c>
    </row>
    <row r="5559" spans="1:3">
      <c r="A5559" t="s">
        <v>18522</v>
      </c>
      <c r="B5559" t="s">
        <v>18523</v>
      </c>
      <c r="C5559" t="s">
        <v>18524</v>
      </c>
    </row>
    <row r="5560" spans="1:3">
      <c r="A5560" t="s">
        <v>18522</v>
      </c>
      <c r="B5560" t="s">
        <v>18523</v>
      </c>
      <c r="C5560" t="s">
        <v>18524</v>
      </c>
    </row>
    <row r="5561" spans="1:3">
      <c r="A5561" t="s">
        <v>18525</v>
      </c>
      <c r="B5561" t="s">
        <v>18526</v>
      </c>
      <c r="C5561" t="s">
        <v>18527</v>
      </c>
    </row>
    <row r="5562" spans="1:3">
      <c r="A5562" t="s">
        <v>18525</v>
      </c>
      <c r="B5562" t="s">
        <v>18526</v>
      </c>
      <c r="C5562" t="s">
        <v>18527</v>
      </c>
    </row>
    <row r="5563" spans="1:3">
      <c r="A5563" t="s">
        <v>18528</v>
      </c>
      <c r="B5563" t="s">
        <v>18529</v>
      </c>
      <c r="C5563" t="s">
        <v>18530</v>
      </c>
    </row>
    <row r="5564" spans="1:3">
      <c r="A5564" t="s">
        <v>18528</v>
      </c>
      <c r="B5564" t="s">
        <v>18529</v>
      </c>
      <c r="C5564" t="s">
        <v>18530</v>
      </c>
    </row>
    <row r="5565" spans="1:3">
      <c r="A5565" t="s">
        <v>18531</v>
      </c>
      <c r="B5565" t="s">
        <v>18532</v>
      </c>
      <c r="C5565" t="s">
        <v>18533</v>
      </c>
    </row>
    <row r="5566" spans="1:3">
      <c r="A5566" t="s">
        <v>18531</v>
      </c>
      <c r="B5566" t="s">
        <v>18532</v>
      </c>
      <c r="C5566" t="s">
        <v>18533</v>
      </c>
    </row>
    <row r="5567" spans="1:3">
      <c r="A5567" t="s">
        <v>18534</v>
      </c>
      <c r="B5567" t="s">
        <v>18535</v>
      </c>
      <c r="C5567" t="s">
        <v>18536</v>
      </c>
    </row>
    <row r="5568" spans="1:3">
      <c r="A5568" t="s">
        <v>18537</v>
      </c>
      <c r="B5568" t="s">
        <v>18538</v>
      </c>
      <c r="C5568" t="s">
        <v>18539</v>
      </c>
    </row>
    <row r="5569" spans="1:3">
      <c r="A5569" t="s">
        <v>18540</v>
      </c>
      <c r="B5569" t="s">
        <v>18541</v>
      </c>
      <c r="C5569" t="s">
        <v>18542</v>
      </c>
    </row>
    <row r="5570" spans="1:3">
      <c r="A5570" t="s">
        <v>18543</v>
      </c>
      <c r="B5570" t="s">
        <v>18544</v>
      </c>
      <c r="C5570" t="s">
        <v>18545</v>
      </c>
    </row>
    <row r="5571" spans="1:3">
      <c r="A5571" t="s">
        <v>18546</v>
      </c>
      <c r="B5571" t="s">
        <v>18547</v>
      </c>
      <c r="C5571" t="s">
        <v>18548</v>
      </c>
    </row>
    <row r="5572" spans="1:3">
      <c r="A5572" t="s">
        <v>18549</v>
      </c>
      <c r="B5572" t="s">
        <v>18550</v>
      </c>
      <c r="C5572" t="s">
        <v>18551</v>
      </c>
    </row>
    <row r="5573" spans="1:3">
      <c r="A5573" t="s">
        <v>18552</v>
      </c>
      <c r="B5573" t="s">
        <v>18553</v>
      </c>
      <c r="C5573" t="s">
        <v>18554</v>
      </c>
    </row>
    <row r="5574" spans="1:3">
      <c r="A5574" t="s">
        <v>18555</v>
      </c>
      <c r="B5574" t="s">
        <v>18556</v>
      </c>
      <c r="C5574" t="s">
        <v>18557</v>
      </c>
    </row>
    <row r="5575" spans="1:3">
      <c r="A5575" t="s">
        <v>18558</v>
      </c>
      <c r="B5575" t="s">
        <v>18559</v>
      </c>
      <c r="C5575" t="s">
        <v>18560</v>
      </c>
    </row>
    <row r="5576" spans="1:3">
      <c r="A5576" t="s">
        <v>18561</v>
      </c>
      <c r="B5576" t="s">
        <v>18562</v>
      </c>
      <c r="C5576" t="s">
        <v>18563</v>
      </c>
    </row>
    <row r="5577" spans="1:3">
      <c r="A5577" t="s">
        <v>18564</v>
      </c>
      <c r="B5577" t="s">
        <v>18565</v>
      </c>
      <c r="C5577" t="s">
        <v>18566</v>
      </c>
    </row>
    <row r="5578" spans="1:3">
      <c r="A5578" t="s">
        <v>18567</v>
      </c>
      <c r="B5578" t="s">
        <v>18568</v>
      </c>
      <c r="C5578" t="s">
        <v>18569</v>
      </c>
    </row>
    <row r="5579" spans="1:3">
      <c r="A5579" t="s">
        <v>18570</v>
      </c>
      <c r="B5579" t="s">
        <v>18571</v>
      </c>
      <c r="C5579" t="s">
        <v>18572</v>
      </c>
    </row>
    <row r="5580" spans="1:3">
      <c r="A5580" t="s">
        <v>18573</v>
      </c>
      <c r="B5580" t="s">
        <v>18574</v>
      </c>
      <c r="C5580" t="s">
        <v>18575</v>
      </c>
    </row>
    <row r="5581" spans="1:3">
      <c r="A5581" t="s">
        <v>18576</v>
      </c>
      <c r="B5581" t="s">
        <v>18577</v>
      </c>
      <c r="C5581" t="s">
        <v>18578</v>
      </c>
    </row>
    <row r="5582" spans="1:3">
      <c r="A5582" t="s">
        <v>18579</v>
      </c>
      <c r="B5582" t="s">
        <v>18580</v>
      </c>
      <c r="C5582" t="s">
        <v>18581</v>
      </c>
    </row>
    <row r="5583" spans="1:3">
      <c r="A5583" t="s">
        <v>18582</v>
      </c>
      <c r="B5583" t="s">
        <v>18583</v>
      </c>
      <c r="C5583" t="s">
        <v>18584</v>
      </c>
    </row>
    <row r="5584" spans="1:3">
      <c r="A5584" t="s">
        <v>18585</v>
      </c>
      <c r="B5584" t="s">
        <v>18586</v>
      </c>
      <c r="C5584" t="s">
        <v>18587</v>
      </c>
    </row>
    <row r="5585" spans="1:3">
      <c r="A5585" t="s">
        <v>18588</v>
      </c>
      <c r="B5585" t="s">
        <v>18589</v>
      </c>
      <c r="C5585" t="s">
        <v>18590</v>
      </c>
    </row>
    <row r="5586" spans="1:3">
      <c r="A5586" t="s">
        <v>18591</v>
      </c>
      <c r="B5586" t="s">
        <v>18592</v>
      </c>
      <c r="C5586" t="s">
        <v>18593</v>
      </c>
    </row>
    <row r="5587" spans="1:3">
      <c r="A5587" t="s">
        <v>18594</v>
      </c>
      <c r="B5587" t="s">
        <v>18595</v>
      </c>
      <c r="C5587" t="s">
        <v>18596</v>
      </c>
    </row>
    <row r="5588" spans="1:3">
      <c r="A5588" t="s">
        <v>18597</v>
      </c>
      <c r="B5588" t="s">
        <v>18598</v>
      </c>
      <c r="C5588" t="s">
        <v>18599</v>
      </c>
    </row>
    <row r="5589" spans="1:3">
      <c r="A5589" t="s">
        <v>18600</v>
      </c>
      <c r="B5589" t="s">
        <v>18601</v>
      </c>
      <c r="C5589" t="s">
        <v>18602</v>
      </c>
    </row>
    <row r="5590" spans="1:3">
      <c r="A5590" t="s">
        <v>18603</v>
      </c>
      <c r="B5590" t="s">
        <v>18604</v>
      </c>
      <c r="C5590" t="s">
        <v>18605</v>
      </c>
    </row>
    <row r="5591" spans="1:3">
      <c r="A5591" t="s">
        <v>18606</v>
      </c>
      <c r="B5591" t="s">
        <v>18607</v>
      </c>
      <c r="C5591" t="s">
        <v>18608</v>
      </c>
    </row>
    <row r="5592" spans="1:3">
      <c r="A5592" t="s">
        <v>18609</v>
      </c>
      <c r="B5592" t="s">
        <v>18610</v>
      </c>
      <c r="C5592" t="s">
        <v>18611</v>
      </c>
    </row>
    <row r="5593" spans="1:3">
      <c r="A5593" t="s">
        <v>18612</v>
      </c>
      <c r="B5593" t="s">
        <v>18613</v>
      </c>
      <c r="C5593" t="s">
        <v>18614</v>
      </c>
    </row>
    <row r="5594" spans="1:3">
      <c r="A5594" t="s">
        <v>18615</v>
      </c>
      <c r="B5594" t="s">
        <v>18616</v>
      </c>
      <c r="C5594" t="s">
        <v>18617</v>
      </c>
    </row>
    <row r="5595" spans="1:3">
      <c r="A5595" t="s">
        <v>18618</v>
      </c>
      <c r="B5595" t="s">
        <v>18619</v>
      </c>
      <c r="C5595" t="s">
        <v>18620</v>
      </c>
    </row>
    <row r="5596" spans="1:3">
      <c r="A5596" t="s">
        <v>18621</v>
      </c>
      <c r="B5596" t="s">
        <v>18622</v>
      </c>
      <c r="C5596" t="s">
        <v>18623</v>
      </c>
    </row>
    <row r="5597" spans="1:3">
      <c r="A5597" t="s">
        <v>18624</v>
      </c>
      <c r="B5597" t="s">
        <v>18625</v>
      </c>
      <c r="C5597" t="s">
        <v>18626</v>
      </c>
    </row>
    <row r="5598" spans="1:3">
      <c r="A5598" t="s">
        <v>18627</v>
      </c>
      <c r="B5598" t="s">
        <v>18628</v>
      </c>
      <c r="C5598" t="s">
        <v>18629</v>
      </c>
    </row>
    <row r="5599" spans="1:3">
      <c r="A5599" t="s">
        <v>18630</v>
      </c>
      <c r="B5599" t="s">
        <v>18631</v>
      </c>
      <c r="C5599" t="s">
        <v>18632</v>
      </c>
    </row>
    <row r="5600" spans="1:3">
      <c r="A5600" t="s">
        <v>18633</v>
      </c>
      <c r="B5600" t="s">
        <v>18634</v>
      </c>
      <c r="C5600" t="s">
        <v>18635</v>
      </c>
    </row>
    <row r="5601" spans="1:3">
      <c r="A5601" t="s">
        <v>18636</v>
      </c>
      <c r="B5601" t="s">
        <v>18637</v>
      </c>
      <c r="C5601" t="s">
        <v>18638</v>
      </c>
    </row>
    <row r="5602" spans="1:3">
      <c r="A5602" t="s">
        <v>18639</v>
      </c>
      <c r="B5602" t="s">
        <v>18640</v>
      </c>
      <c r="C5602" t="s">
        <v>18641</v>
      </c>
    </row>
    <row r="5603" spans="1:3">
      <c r="A5603" t="s">
        <v>18642</v>
      </c>
      <c r="B5603" t="s">
        <v>18643</v>
      </c>
      <c r="C5603" t="s">
        <v>18644</v>
      </c>
    </row>
    <row r="5604" spans="1:3">
      <c r="A5604" t="s">
        <v>18645</v>
      </c>
      <c r="B5604" t="s">
        <v>18646</v>
      </c>
      <c r="C5604" t="s">
        <v>18647</v>
      </c>
    </row>
    <row r="5605" spans="1:3">
      <c r="A5605" t="s">
        <v>18648</v>
      </c>
      <c r="B5605" t="s">
        <v>18649</v>
      </c>
      <c r="C5605" t="s">
        <v>18650</v>
      </c>
    </row>
    <row r="5606" spans="1:3">
      <c r="A5606" t="s">
        <v>18651</v>
      </c>
      <c r="B5606" t="s">
        <v>18652</v>
      </c>
      <c r="C5606" t="s">
        <v>18653</v>
      </c>
    </row>
    <row r="5607" spans="1:3">
      <c r="A5607" t="s">
        <v>18654</v>
      </c>
      <c r="B5607" t="s">
        <v>18655</v>
      </c>
      <c r="C5607" t="s">
        <v>18656</v>
      </c>
    </row>
    <row r="5608" spans="1:3">
      <c r="A5608" t="s">
        <v>18657</v>
      </c>
      <c r="B5608" t="s">
        <v>18658</v>
      </c>
      <c r="C5608" t="s">
        <v>18659</v>
      </c>
    </row>
    <row r="5609" spans="1:3">
      <c r="A5609" t="s">
        <v>18660</v>
      </c>
      <c r="B5609" t="s">
        <v>18661</v>
      </c>
      <c r="C5609" t="s">
        <v>18662</v>
      </c>
    </row>
    <row r="5610" spans="1:3">
      <c r="A5610" t="s">
        <v>18663</v>
      </c>
      <c r="B5610" t="s">
        <v>18664</v>
      </c>
      <c r="C5610" t="s">
        <v>18665</v>
      </c>
    </row>
    <row r="5611" spans="1:3">
      <c r="A5611" t="s">
        <v>18666</v>
      </c>
      <c r="B5611" t="s">
        <v>18667</v>
      </c>
      <c r="C5611" t="s">
        <v>18668</v>
      </c>
    </row>
    <row r="5612" spans="1:3">
      <c r="A5612" t="s">
        <v>18669</v>
      </c>
      <c r="B5612" t="s">
        <v>18670</v>
      </c>
      <c r="C5612" t="s">
        <v>18671</v>
      </c>
    </row>
    <row r="5613" spans="1:3">
      <c r="A5613" t="s">
        <v>18672</v>
      </c>
      <c r="B5613" t="s">
        <v>344</v>
      </c>
      <c r="C5613" t="s">
        <v>18673</v>
      </c>
    </row>
    <row r="5614" spans="1:3">
      <c r="A5614" t="s">
        <v>18674</v>
      </c>
      <c r="B5614" t="s">
        <v>18675</v>
      </c>
      <c r="C5614" t="s">
        <v>18676</v>
      </c>
    </row>
    <row r="5615" spans="1:3">
      <c r="A5615" t="s">
        <v>18677</v>
      </c>
      <c r="B5615" t="s">
        <v>18678</v>
      </c>
      <c r="C5615" t="s">
        <v>18679</v>
      </c>
    </row>
    <row r="5616" spans="1:3">
      <c r="A5616" t="s">
        <v>18680</v>
      </c>
      <c r="B5616" t="s">
        <v>18681</v>
      </c>
      <c r="C5616" t="s">
        <v>18682</v>
      </c>
    </row>
    <row r="5617" spans="1:3">
      <c r="A5617" t="s">
        <v>18683</v>
      </c>
      <c r="B5617" t="s">
        <v>18684</v>
      </c>
      <c r="C5617" t="s">
        <v>18685</v>
      </c>
    </row>
    <row r="5618" spans="1:3">
      <c r="A5618" t="s">
        <v>18686</v>
      </c>
      <c r="B5618" t="s">
        <v>18687</v>
      </c>
      <c r="C5618" t="s">
        <v>18688</v>
      </c>
    </row>
    <row r="5619" spans="1:3">
      <c r="A5619" t="s">
        <v>18689</v>
      </c>
      <c r="B5619" t="s">
        <v>18690</v>
      </c>
      <c r="C5619" t="s">
        <v>18691</v>
      </c>
    </row>
    <row r="5620" spans="1:3">
      <c r="A5620" t="s">
        <v>18692</v>
      </c>
      <c r="B5620" t="s">
        <v>18693</v>
      </c>
      <c r="C5620" t="s">
        <v>18694</v>
      </c>
    </row>
    <row r="5621" spans="1:3">
      <c r="A5621" t="s">
        <v>18695</v>
      </c>
      <c r="B5621" t="s">
        <v>18696</v>
      </c>
      <c r="C5621" t="s">
        <v>18697</v>
      </c>
    </row>
    <row r="5622" spans="1:3">
      <c r="A5622" t="s">
        <v>18698</v>
      </c>
      <c r="B5622" t="s">
        <v>18699</v>
      </c>
      <c r="C5622" t="s">
        <v>18700</v>
      </c>
    </row>
    <row r="5623" spans="1:3">
      <c r="A5623" t="s">
        <v>18701</v>
      </c>
      <c r="B5623" t="s">
        <v>18702</v>
      </c>
      <c r="C5623" t="s">
        <v>18703</v>
      </c>
    </row>
    <row r="5624" spans="1:3">
      <c r="A5624" t="s">
        <v>18704</v>
      </c>
      <c r="B5624" t="s">
        <v>18705</v>
      </c>
      <c r="C5624" t="s">
        <v>18706</v>
      </c>
    </row>
    <row r="5625" spans="1:3">
      <c r="A5625" t="s">
        <v>18707</v>
      </c>
      <c r="B5625" t="s">
        <v>18708</v>
      </c>
      <c r="C5625" t="s">
        <v>18709</v>
      </c>
    </row>
    <row r="5626" spans="1:3">
      <c r="A5626" t="s">
        <v>18710</v>
      </c>
      <c r="B5626" t="s">
        <v>18711</v>
      </c>
      <c r="C5626" t="s">
        <v>18712</v>
      </c>
    </row>
    <row r="5627" spans="1:3">
      <c r="A5627" t="s">
        <v>18713</v>
      </c>
      <c r="B5627" t="s">
        <v>18714</v>
      </c>
      <c r="C5627" t="s">
        <v>18715</v>
      </c>
    </row>
    <row r="5628" spans="1:3">
      <c r="A5628" t="s">
        <v>18716</v>
      </c>
      <c r="B5628" t="s">
        <v>18717</v>
      </c>
      <c r="C5628" t="s">
        <v>18718</v>
      </c>
    </row>
    <row r="5629" spans="1:3">
      <c r="A5629" t="s">
        <v>18719</v>
      </c>
      <c r="B5629" t="s">
        <v>18720</v>
      </c>
      <c r="C5629" t="s">
        <v>18721</v>
      </c>
    </row>
    <row r="5630" spans="1:3">
      <c r="A5630" t="s">
        <v>18722</v>
      </c>
      <c r="B5630" t="s">
        <v>18723</v>
      </c>
      <c r="C5630" t="s">
        <v>18724</v>
      </c>
    </row>
    <row r="5631" spans="1:3">
      <c r="A5631" t="s">
        <v>18725</v>
      </c>
      <c r="B5631" t="s">
        <v>18726</v>
      </c>
      <c r="C5631" t="s">
        <v>18727</v>
      </c>
    </row>
    <row r="5632" spans="1:3">
      <c r="A5632" t="s">
        <v>18728</v>
      </c>
      <c r="B5632" t="s">
        <v>18729</v>
      </c>
      <c r="C5632" t="s">
        <v>18730</v>
      </c>
    </row>
    <row r="5633" spans="1:3">
      <c r="A5633" t="s">
        <v>18731</v>
      </c>
      <c r="B5633" t="s">
        <v>18732</v>
      </c>
      <c r="C5633" t="s">
        <v>18733</v>
      </c>
    </row>
    <row r="5634" spans="1:3">
      <c r="A5634" t="s">
        <v>18734</v>
      </c>
      <c r="B5634" t="s">
        <v>18735</v>
      </c>
      <c r="C5634" t="s">
        <v>18736</v>
      </c>
    </row>
    <row r="5635" spans="1:3">
      <c r="A5635" t="s">
        <v>18737</v>
      </c>
      <c r="B5635" t="s">
        <v>18738</v>
      </c>
      <c r="C5635" t="s">
        <v>18739</v>
      </c>
    </row>
    <row r="5636" spans="1:3">
      <c r="A5636" t="s">
        <v>18740</v>
      </c>
      <c r="B5636" t="s">
        <v>18741</v>
      </c>
      <c r="C5636" t="s">
        <v>18742</v>
      </c>
    </row>
    <row r="5637" spans="1:3">
      <c r="A5637" t="s">
        <v>18743</v>
      </c>
      <c r="B5637" t="s">
        <v>18744</v>
      </c>
      <c r="C5637" t="s">
        <v>18745</v>
      </c>
    </row>
    <row r="5638" spans="1:3">
      <c r="A5638" t="s">
        <v>18746</v>
      </c>
      <c r="B5638" t="s">
        <v>18747</v>
      </c>
      <c r="C5638" t="s">
        <v>18748</v>
      </c>
    </row>
    <row r="5639" spans="1:3">
      <c r="A5639" t="s">
        <v>18749</v>
      </c>
      <c r="B5639" t="s">
        <v>18750</v>
      </c>
      <c r="C5639" t="s">
        <v>18751</v>
      </c>
    </row>
    <row r="5640" spans="1:3">
      <c r="A5640" t="s">
        <v>18752</v>
      </c>
      <c r="B5640" t="s">
        <v>18753</v>
      </c>
      <c r="C5640" t="s">
        <v>18754</v>
      </c>
    </row>
    <row r="5641" spans="1:3">
      <c r="A5641" t="s">
        <v>18755</v>
      </c>
      <c r="B5641" t="s">
        <v>18756</v>
      </c>
      <c r="C5641" t="s">
        <v>18757</v>
      </c>
    </row>
    <row r="5642" spans="1:3">
      <c r="A5642" t="s">
        <v>18758</v>
      </c>
      <c r="B5642" t="s">
        <v>18759</v>
      </c>
      <c r="C5642" t="s">
        <v>18760</v>
      </c>
    </row>
    <row r="5643" spans="1:3">
      <c r="A5643" t="s">
        <v>18761</v>
      </c>
      <c r="B5643" t="s">
        <v>18762</v>
      </c>
      <c r="C5643" t="s">
        <v>18763</v>
      </c>
    </row>
    <row r="5644" spans="1:3">
      <c r="A5644" t="s">
        <v>18764</v>
      </c>
      <c r="B5644" t="s">
        <v>18765</v>
      </c>
      <c r="C5644" t="s">
        <v>18766</v>
      </c>
    </row>
    <row r="5645" spans="1:3">
      <c r="A5645" t="s">
        <v>18767</v>
      </c>
      <c r="B5645" t="s">
        <v>18768</v>
      </c>
      <c r="C5645" t="s">
        <v>18769</v>
      </c>
    </row>
    <row r="5646" spans="1:3">
      <c r="A5646" t="s">
        <v>18770</v>
      </c>
      <c r="B5646" t="s">
        <v>18771</v>
      </c>
      <c r="C5646" t="s">
        <v>18772</v>
      </c>
    </row>
    <row r="5647" spans="1:3">
      <c r="A5647" t="s">
        <v>18773</v>
      </c>
      <c r="B5647" t="s">
        <v>18774</v>
      </c>
      <c r="C5647" t="s">
        <v>18775</v>
      </c>
    </row>
    <row r="5648" spans="1:3">
      <c r="A5648" t="s">
        <v>18776</v>
      </c>
      <c r="B5648" t="s">
        <v>18777</v>
      </c>
      <c r="C5648" t="s">
        <v>18778</v>
      </c>
    </row>
    <row r="5649" spans="1:3">
      <c r="A5649" t="s">
        <v>18779</v>
      </c>
      <c r="B5649" t="s">
        <v>18780</v>
      </c>
      <c r="C5649" t="s">
        <v>18781</v>
      </c>
    </row>
    <row r="5650" spans="1:3">
      <c r="A5650" t="s">
        <v>18782</v>
      </c>
      <c r="B5650" t="s">
        <v>18783</v>
      </c>
      <c r="C5650" t="s">
        <v>18784</v>
      </c>
    </row>
    <row r="5651" spans="1:3">
      <c r="A5651" t="s">
        <v>18785</v>
      </c>
      <c r="B5651" t="s">
        <v>18786</v>
      </c>
      <c r="C5651" t="s">
        <v>18787</v>
      </c>
    </row>
    <row r="5652" spans="1:3">
      <c r="A5652" t="s">
        <v>18788</v>
      </c>
      <c r="B5652" t="s">
        <v>18789</v>
      </c>
      <c r="C5652" t="s">
        <v>18790</v>
      </c>
    </row>
    <row r="5653" spans="1:3">
      <c r="A5653" t="s">
        <v>18791</v>
      </c>
      <c r="B5653" t="s">
        <v>18792</v>
      </c>
      <c r="C5653" t="s">
        <v>18793</v>
      </c>
    </row>
    <row r="5654" spans="1:3">
      <c r="A5654" t="s">
        <v>18794</v>
      </c>
      <c r="B5654" t="s">
        <v>18795</v>
      </c>
      <c r="C5654" t="s">
        <v>18796</v>
      </c>
    </row>
    <row r="5655" spans="1:3">
      <c r="A5655" t="s">
        <v>18797</v>
      </c>
      <c r="B5655" t="s">
        <v>18798</v>
      </c>
      <c r="C5655" t="s">
        <v>18799</v>
      </c>
    </row>
    <row r="5656" spans="1:3">
      <c r="A5656" t="s">
        <v>18800</v>
      </c>
      <c r="B5656" t="s">
        <v>18801</v>
      </c>
      <c r="C5656" t="s">
        <v>18802</v>
      </c>
    </row>
    <row r="5657" spans="1:3">
      <c r="A5657" t="s">
        <v>18803</v>
      </c>
      <c r="B5657" t="s">
        <v>18804</v>
      </c>
      <c r="C5657" t="s">
        <v>18805</v>
      </c>
    </row>
    <row r="5658" spans="1:3">
      <c r="A5658" t="s">
        <v>18806</v>
      </c>
      <c r="B5658" t="s">
        <v>18807</v>
      </c>
      <c r="C5658" t="s">
        <v>18808</v>
      </c>
    </row>
    <row r="5659" spans="1:3">
      <c r="A5659" t="s">
        <v>18809</v>
      </c>
      <c r="B5659" t="s">
        <v>18810</v>
      </c>
      <c r="C5659" t="s">
        <v>18811</v>
      </c>
    </row>
    <row r="5660" spans="1:3">
      <c r="A5660" t="s">
        <v>18812</v>
      </c>
      <c r="B5660" t="s">
        <v>18813</v>
      </c>
      <c r="C5660" t="s">
        <v>18814</v>
      </c>
    </row>
    <row r="5661" spans="1:3">
      <c r="A5661" t="s">
        <v>18815</v>
      </c>
      <c r="B5661" t="s">
        <v>18816</v>
      </c>
      <c r="C5661" t="s">
        <v>18817</v>
      </c>
    </row>
    <row r="5662" spans="1:3">
      <c r="A5662" t="s">
        <v>18818</v>
      </c>
      <c r="B5662" t="s">
        <v>18819</v>
      </c>
      <c r="C5662" t="s">
        <v>18820</v>
      </c>
    </row>
    <row r="5663" spans="1:3">
      <c r="A5663" t="s">
        <v>18821</v>
      </c>
      <c r="B5663" t="s">
        <v>18822</v>
      </c>
      <c r="C5663" t="s">
        <v>18823</v>
      </c>
    </row>
    <row r="5664" spans="1:3">
      <c r="A5664" t="s">
        <v>18824</v>
      </c>
      <c r="B5664" t="s">
        <v>18825</v>
      </c>
      <c r="C5664" t="s">
        <v>18826</v>
      </c>
    </row>
    <row r="5665" spans="1:3">
      <c r="A5665" t="s">
        <v>18827</v>
      </c>
      <c r="B5665" t="s">
        <v>18828</v>
      </c>
      <c r="C5665" t="s">
        <v>18829</v>
      </c>
    </row>
    <row r="5666" spans="1:3">
      <c r="A5666" t="s">
        <v>18830</v>
      </c>
      <c r="B5666" t="s">
        <v>18831</v>
      </c>
      <c r="C5666" t="s">
        <v>18832</v>
      </c>
    </row>
    <row r="5667" spans="1:3">
      <c r="A5667" t="s">
        <v>18833</v>
      </c>
      <c r="B5667" t="s">
        <v>18834</v>
      </c>
      <c r="C5667" t="s">
        <v>18835</v>
      </c>
    </row>
    <row r="5668" spans="1:3">
      <c r="A5668" t="s">
        <v>18836</v>
      </c>
      <c r="B5668" t="s">
        <v>18837</v>
      </c>
      <c r="C5668" t="s">
        <v>18838</v>
      </c>
    </row>
    <row r="5669" spans="1:3">
      <c r="A5669" t="s">
        <v>18839</v>
      </c>
      <c r="B5669" t="s">
        <v>18840</v>
      </c>
      <c r="C5669" t="s">
        <v>18841</v>
      </c>
    </row>
    <row r="5670" spans="1:3">
      <c r="A5670" t="s">
        <v>18842</v>
      </c>
      <c r="B5670" t="s">
        <v>18843</v>
      </c>
      <c r="C5670" t="s">
        <v>18844</v>
      </c>
    </row>
    <row r="5671" spans="1:3">
      <c r="A5671" t="s">
        <v>18845</v>
      </c>
      <c r="B5671" t="s">
        <v>18846</v>
      </c>
      <c r="C5671" t="s">
        <v>18847</v>
      </c>
    </row>
    <row r="5672" spans="1:3">
      <c r="A5672" t="s">
        <v>18848</v>
      </c>
      <c r="B5672" t="s">
        <v>18849</v>
      </c>
      <c r="C5672" t="s">
        <v>18850</v>
      </c>
    </row>
    <row r="5673" spans="1:3">
      <c r="A5673" t="s">
        <v>18851</v>
      </c>
      <c r="B5673" t="s">
        <v>18852</v>
      </c>
      <c r="C5673" t="s">
        <v>18853</v>
      </c>
    </row>
    <row r="5674" spans="1:3">
      <c r="A5674" t="s">
        <v>18854</v>
      </c>
      <c r="B5674" t="s">
        <v>18855</v>
      </c>
      <c r="C5674" t="s">
        <v>18856</v>
      </c>
    </row>
    <row r="5675" spans="1:3">
      <c r="A5675" t="s">
        <v>18857</v>
      </c>
      <c r="B5675" t="s">
        <v>18858</v>
      </c>
      <c r="C5675" t="s">
        <v>18859</v>
      </c>
    </row>
    <row r="5676" spans="1:3">
      <c r="A5676" t="s">
        <v>18860</v>
      </c>
      <c r="B5676" t="s">
        <v>519</v>
      </c>
      <c r="C5676" t="s">
        <v>18861</v>
      </c>
    </row>
    <row r="5677" spans="1:3">
      <c r="A5677" t="s">
        <v>18862</v>
      </c>
      <c r="B5677" t="s">
        <v>18863</v>
      </c>
      <c r="C5677" t="s">
        <v>18864</v>
      </c>
    </row>
    <row r="5678" spans="1:3">
      <c r="A5678" t="s">
        <v>18865</v>
      </c>
      <c r="B5678" t="s">
        <v>18866</v>
      </c>
      <c r="C5678" t="s">
        <v>18867</v>
      </c>
    </row>
    <row r="5679" spans="1:3">
      <c r="A5679" t="s">
        <v>18868</v>
      </c>
      <c r="B5679" t="s">
        <v>18869</v>
      </c>
      <c r="C5679" t="s">
        <v>18870</v>
      </c>
    </row>
    <row r="5680" spans="1:3">
      <c r="A5680" t="s">
        <v>18871</v>
      </c>
      <c r="B5680" t="s">
        <v>18872</v>
      </c>
      <c r="C5680" t="s">
        <v>18873</v>
      </c>
    </row>
    <row r="5681" spans="1:3">
      <c r="A5681" t="s">
        <v>18874</v>
      </c>
      <c r="B5681" t="s">
        <v>18846</v>
      </c>
      <c r="C5681" t="s">
        <v>18847</v>
      </c>
    </row>
    <row r="5682" spans="1:3">
      <c r="A5682" t="s">
        <v>18875</v>
      </c>
      <c r="B5682" t="s">
        <v>18849</v>
      </c>
      <c r="C5682" t="s">
        <v>18850</v>
      </c>
    </row>
    <row r="5683" spans="1:3">
      <c r="A5683" t="s">
        <v>18876</v>
      </c>
      <c r="B5683" t="s">
        <v>18877</v>
      </c>
      <c r="C5683" t="s">
        <v>18878</v>
      </c>
    </row>
    <row r="5684" spans="1:3">
      <c r="A5684" t="s">
        <v>18879</v>
      </c>
      <c r="B5684" t="s">
        <v>492</v>
      </c>
      <c r="C5684" t="s">
        <v>18880</v>
      </c>
    </row>
    <row r="5685" spans="1:3">
      <c r="A5685" t="s">
        <v>18881</v>
      </c>
      <c r="B5685" t="s">
        <v>18882</v>
      </c>
      <c r="C5685" t="s">
        <v>18883</v>
      </c>
    </row>
    <row r="5686" spans="1:3">
      <c r="A5686" t="s">
        <v>18884</v>
      </c>
      <c r="B5686" t="s">
        <v>18885</v>
      </c>
      <c r="C5686" t="s">
        <v>18886</v>
      </c>
    </row>
    <row r="5687" spans="1:3">
      <c r="A5687" t="s">
        <v>18887</v>
      </c>
      <c r="B5687" t="s">
        <v>331</v>
      </c>
      <c r="C5687" t="s">
        <v>18888</v>
      </c>
    </row>
    <row r="5688" spans="1:3">
      <c r="A5688" t="s">
        <v>18889</v>
      </c>
      <c r="B5688" t="s">
        <v>18890</v>
      </c>
      <c r="C5688" t="s">
        <v>18891</v>
      </c>
    </row>
    <row r="5689" spans="1:3">
      <c r="A5689" t="s">
        <v>18892</v>
      </c>
      <c r="B5689" t="s">
        <v>18893</v>
      </c>
      <c r="C5689" t="s">
        <v>18894</v>
      </c>
    </row>
    <row r="5690" spans="1:3">
      <c r="A5690" t="s">
        <v>18895</v>
      </c>
      <c r="B5690" t="s">
        <v>462</v>
      </c>
      <c r="C5690" t="s">
        <v>18896</v>
      </c>
    </row>
    <row r="5691" spans="1:3">
      <c r="A5691" t="s">
        <v>18897</v>
      </c>
      <c r="B5691" t="s">
        <v>18898</v>
      </c>
      <c r="C5691" t="s">
        <v>18899</v>
      </c>
    </row>
    <row r="5692" spans="1:3">
      <c r="A5692" t="s">
        <v>18900</v>
      </c>
      <c r="B5692" t="s">
        <v>18901</v>
      </c>
      <c r="C5692" t="s">
        <v>18902</v>
      </c>
    </row>
    <row r="5693" spans="1:3">
      <c r="A5693" t="s">
        <v>18903</v>
      </c>
      <c r="B5693" t="s">
        <v>18904</v>
      </c>
      <c r="C5693" t="s">
        <v>18905</v>
      </c>
    </row>
    <row r="5694" spans="1:3">
      <c r="A5694" t="s">
        <v>18906</v>
      </c>
      <c r="B5694" t="s">
        <v>18907</v>
      </c>
      <c r="C5694" t="s">
        <v>18908</v>
      </c>
    </row>
    <row r="5695" spans="1:3">
      <c r="A5695" t="s">
        <v>18909</v>
      </c>
      <c r="B5695" t="s">
        <v>18910</v>
      </c>
      <c r="C5695" t="s">
        <v>18911</v>
      </c>
    </row>
    <row r="5696" spans="1:3">
      <c r="A5696" t="s">
        <v>18912</v>
      </c>
      <c r="B5696" t="s">
        <v>18913</v>
      </c>
      <c r="C5696" t="s">
        <v>18914</v>
      </c>
    </row>
    <row r="5697" spans="1:3">
      <c r="A5697" t="s">
        <v>18915</v>
      </c>
      <c r="B5697" t="s">
        <v>18916</v>
      </c>
      <c r="C5697" t="s">
        <v>18917</v>
      </c>
    </row>
    <row r="5698" spans="1:3">
      <c r="A5698" t="s">
        <v>18918</v>
      </c>
      <c r="B5698" t="s">
        <v>18919</v>
      </c>
      <c r="C5698" t="s">
        <v>18920</v>
      </c>
    </row>
    <row r="5699" spans="1:3">
      <c r="A5699" t="s">
        <v>18918</v>
      </c>
      <c r="B5699" t="s">
        <v>18921</v>
      </c>
      <c r="C5699" t="s">
        <v>18922</v>
      </c>
    </row>
    <row r="5700" spans="1:3">
      <c r="A5700" t="s">
        <v>18923</v>
      </c>
      <c r="B5700" t="s">
        <v>18924</v>
      </c>
      <c r="C5700" t="s">
        <v>18925</v>
      </c>
    </row>
    <row r="5701" spans="1:3">
      <c r="A5701" t="s">
        <v>18923</v>
      </c>
      <c r="B5701" t="s">
        <v>18926</v>
      </c>
      <c r="C5701" t="s">
        <v>18927</v>
      </c>
    </row>
    <row r="5702" spans="1:3">
      <c r="A5702" t="s">
        <v>18928</v>
      </c>
      <c r="B5702" t="s">
        <v>18929</v>
      </c>
      <c r="C5702" t="s">
        <v>18930</v>
      </c>
    </row>
    <row r="5703" spans="1:3">
      <c r="A5703" t="s">
        <v>18931</v>
      </c>
      <c r="B5703" t="s">
        <v>18932</v>
      </c>
      <c r="C5703" t="s">
        <v>18933</v>
      </c>
    </row>
    <row r="5704" spans="1:3">
      <c r="A5704" t="s">
        <v>18934</v>
      </c>
      <c r="B5704" t="s">
        <v>18935</v>
      </c>
      <c r="C5704" t="s">
        <v>18936</v>
      </c>
    </row>
    <row r="5705" spans="1:3">
      <c r="A5705" t="s">
        <v>18934</v>
      </c>
      <c r="B5705" t="s">
        <v>18937</v>
      </c>
      <c r="C5705" t="s">
        <v>18938</v>
      </c>
    </row>
    <row r="5706" spans="1:3">
      <c r="A5706" t="s">
        <v>18939</v>
      </c>
      <c r="B5706" t="s">
        <v>18940</v>
      </c>
      <c r="C5706" t="s">
        <v>18941</v>
      </c>
    </row>
    <row r="5707" spans="1:3">
      <c r="A5707" t="s">
        <v>18939</v>
      </c>
      <c r="B5707" t="s">
        <v>18942</v>
      </c>
      <c r="C5707" t="s">
        <v>18943</v>
      </c>
    </row>
    <row r="5708" spans="1:3">
      <c r="A5708" t="s">
        <v>18944</v>
      </c>
      <c r="B5708" t="s">
        <v>18945</v>
      </c>
      <c r="C5708" t="s">
        <v>18946</v>
      </c>
    </row>
    <row r="5709" spans="1:3">
      <c r="A5709" t="s">
        <v>18947</v>
      </c>
      <c r="B5709" t="s">
        <v>18948</v>
      </c>
      <c r="C5709" t="s">
        <v>18949</v>
      </c>
    </row>
    <row r="5710" spans="1:3">
      <c r="A5710" t="s">
        <v>18950</v>
      </c>
      <c r="B5710" t="s">
        <v>18951</v>
      </c>
      <c r="C5710" t="s">
        <v>18952</v>
      </c>
    </row>
    <row r="5711" spans="1:3">
      <c r="A5711" t="s">
        <v>18953</v>
      </c>
      <c r="B5711" t="s">
        <v>18954</v>
      </c>
      <c r="C5711" t="s">
        <v>18955</v>
      </c>
    </row>
    <row r="5712" spans="1:3">
      <c r="A5712" t="s">
        <v>18953</v>
      </c>
      <c r="B5712" t="s">
        <v>18956</v>
      </c>
      <c r="C5712" t="s">
        <v>18957</v>
      </c>
    </row>
    <row r="5713" spans="1:3">
      <c r="A5713" t="s">
        <v>18958</v>
      </c>
      <c r="B5713" t="s">
        <v>18959</v>
      </c>
      <c r="C5713" t="s">
        <v>18960</v>
      </c>
    </row>
    <row r="5714" spans="1:3">
      <c r="A5714" t="s">
        <v>18961</v>
      </c>
      <c r="B5714" t="s">
        <v>18962</v>
      </c>
      <c r="C5714" t="s">
        <v>18963</v>
      </c>
    </row>
    <row r="5715" spans="1:3">
      <c r="A5715" t="s">
        <v>18964</v>
      </c>
      <c r="B5715" t="s">
        <v>14276</v>
      </c>
      <c r="C5715" t="s">
        <v>18965</v>
      </c>
    </row>
    <row r="5716" spans="1:3">
      <c r="A5716" t="s">
        <v>18966</v>
      </c>
      <c r="B5716" t="s">
        <v>18967</v>
      </c>
      <c r="C5716" t="s">
        <v>18968</v>
      </c>
    </row>
    <row r="5717" spans="1:3">
      <c r="A5717" t="s">
        <v>18966</v>
      </c>
      <c r="B5717" t="s">
        <v>18969</v>
      </c>
      <c r="C5717" t="s">
        <v>18970</v>
      </c>
    </row>
    <row r="5718" spans="1:3">
      <c r="A5718" t="s">
        <v>18971</v>
      </c>
      <c r="B5718" t="s">
        <v>18972</v>
      </c>
      <c r="C5718" t="s">
        <v>18973</v>
      </c>
    </row>
    <row r="5719" spans="1:3">
      <c r="A5719" t="s">
        <v>18974</v>
      </c>
      <c r="B5719" t="s">
        <v>18975</v>
      </c>
      <c r="C5719" t="s">
        <v>18976</v>
      </c>
    </row>
    <row r="5720" spans="1:3">
      <c r="A5720" t="s">
        <v>18977</v>
      </c>
      <c r="B5720" t="s">
        <v>18978</v>
      </c>
      <c r="C5720" t="s">
        <v>18979</v>
      </c>
    </row>
    <row r="5721" spans="1:3">
      <c r="A5721" t="s">
        <v>18980</v>
      </c>
      <c r="B5721" t="s">
        <v>18981</v>
      </c>
      <c r="C5721" t="s">
        <v>18982</v>
      </c>
    </row>
    <row r="5722" spans="1:3">
      <c r="A5722" t="s">
        <v>18983</v>
      </c>
      <c r="B5722" t="s">
        <v>18984</v>
      </c>
      <c r="C5722" t="s">
        <v>18985</v>
      </c>
    </row>
    <row r="5723" spans="1:3">
      <c r="A5723" t="s">
        <v>18986</v>
      </c>
      <c r="B5723" t="s">
        <v>18987</v>
      </c>
      <c r="C5723" t="s">
        <v>18988</v>
      </c>
    </row>
    <row r="5724" spans="1:3">
      <c r="A5724" t="s">
        <v>18989</v>
      </c>
      <c r="B5724" t="s">
        <v>18990</v>
      </c>
      <c r="C5724" t="s">
        <v>18991</v>
      </c>
    </row>
    <row r="5725" spans="1:3">
      <c r="A5725" t="s">
        <v>18992</v>
      </c>
      <c r="B5725" t="s">
        <v>18993</v>
      </c>
      <c r="C5725" t="s">
        <v>18994</v>
      </c>
    </row>
    <row r="5726" spans="1:3">
      <c r="A5726" t="s">
        <v>18995</v>
      </c>
      <c r="B5726" t="s">
        <v>18996</v>
      </c>
      <c r="C5726" t="s">
        <v>18997</v>
      </c>
    </row>
    <row r="5727" spans="1:3">
      <c r="A5727" t="s">
        <v>18998</v>
      </c>
      <c r="B5727" t="s">
        <v>18999</v>
      </c>
      <c r="C5727" t="s">
        <v>19000</v>
      </c>
    </row>
    <row r="5728" spans="1:3">
      <c r="A5728" t="s">
        <v>19001</v>
      </c>
      <c r="B5728" t="s">
        <v>19002</v>
      </c>
      <c r="C5728" t="s">
        <v>19003</v>
      </c>
    </row>
    <row r="5729" spans="1:3">
      <c r="A5729" t="s">
        <v>19004</v>
      </c>
      <c r="B5729" t="s">
        <v>19005</v>
      </c>
      <c r="C5729" t="s">
        <v>19006</v>
      </c>
    </row>
    <row r="5730" spans="1:3">
      <c r="A5730" t="s">
        <v>19004</v>
      </c>
      <c r="B5730" t="s">
        <v>19005</v>
      </c>
      <c r="C5730" t="s">
        <v>19006</v>
      </c>
    </row>
    <row r="5731" spans="1:3">
      <c r="A5731" t="s">
        <v>19007</v>
      </c>
      <c r="B5731" t="s">
        <v>19008</v>
      </c>
      <c r="C5731" t="s">
        <v>19009</v>
      </c>
    </row>
    <row r="5732" spans="1:3">
      <c r="A5732" t="s">
        <v>19010</v>
      </c>
      <c r="B5732" t="s">
        <v>19011</v>
      </c>
      <c r="C5732" t="s">
        <v>19012</v>
      </c>
    </row>
    <row r="5733" spans="1:3">
      <c r="A5733" t="s">
        <v>19013</v>
      </c>
      <c r="B5733" t="s">
        <v>19014</v>
      </c>
      <c r="C5733" t="s">
        <v>19015</v>
      </c>
    </row>
    <row r="5734" spans="1:3">
      <c r="A5734" t="s">
        <v>19016</v>
      </c>
      <c r="B5734" t="s">
        <v>19017</v>
      </c>
      <c r="C5734" t="s">
        <v>19018</v>
      </c>
    </row>
    <row r="5735" spans="1:3">
      <c r="A5735" t="s">
        <v>19019</v>
      </c>
      <c r="B5735" t="s">
        <v>19020</v>
      </c>
      <c r="C5735" t="s">
        <v>19021</v>
      </c>
    </row>
    <row r="5736" spans="1:3">
      <c r="A5736" t="s">
        <v>19022</v>
      </c>
      <c r="B5736" t="s">
        <v>19023</v>
      </c>
      <c r="C5736" t="s">
        <v>19024</v>
      </c>
    </row>
    <row r="5737" spans="1:3">
      <c r="A5737" t="s">
        <v>19025</v>
      </c>
      <c r="B5737" t="s">
        <v>19026</v>
      </c>
      <c r="C5737" t="s">
        <v>19027</v>
      </c>
    </row>
    <row r="5738" spans="1:3">
      <c r="A5738" t="s">
        <v>19028</v>
      </c>
      <c r="B5738" t="s">
        <v>19029</v>
      </c>
      <c r="C5738" t="s">
        <v>19030</v>
      </c>
    </row>
    <row r="5739" spans="1:3">
      <c r="A5739" t="s">
        <v>19031</v>
      </c>
      <c r="B5739" t="s">
        <v>19032</v>
      </c>
      <c r="C5739" t="s">
        <v>19033</v>
      </c>
    </row>
    <row r="5740" spans="1:3">
      <c r="A5740" t="s">
        <v>19034</v>
      </c>
      <c r="B5740" t="s">
        <v>19035</v>
      </c>
      <c r="C5740" t="s">
        <v>19036</v>
      </c>
    </row>
    <row r="5741" spans="1:3">
      <c r="A5741" t="s">
        <v>19037</v>
      </c>
      <c r="B5741" t="s">
        <v>19038</v>
      </c>
      <c r="C5741" t="s">
        <v>19039</v>
      </c>
    </row>
    <row r="5742" spans="1:3">
      <c r="A5742" t="s">
        <v>19040</v>
      </c>
      <c r="B5742" t="s">
        <v>19041</v>
      </c>
      <c r="C5742" t="s">
        <v>19042</v>
      </c>
    </row>
    <row r="5743" spans="1:3">
      <c r="A5743" t="s">
        <v>19043</v>
      </c>
      <c r="B5743" t="s">
        <v>19044</v>
      </c>
      <c r="C5743" t="s">
        <v>19045</v>
      </c>
    </row>
    <row r="5744" spans="1:3">
      <c r="A5744" t="s">
        <v>19046</v>
      </c>
      <c r="B5744" t="s">
        <v>19047</v>
      </c>
      <c r="C5744" t="s">
        <v>19048</v>
      </c>
    </row>
    <row r="5745" spans="1:3">
      <c r="A5745" t="s">
        <v>19049</v>
      </c>
      <c r="B5745" t="s">
        <v>19050</v>
      </c>
      <c r="C5745" t="s">
        <v>19051</v>
      </c>
    </row>
    <row r="5746" spans="1:3">
      <c r="A5746" t="s">
        <v>19052</v>
      </c>
      <c r="B5746" t="s">
        <v>19053</v>
      </c>
      <c r="C5746" t="s">
        <v>19054</v>
      </c>
    </row>
    <row r="5747" spans="1:3">
      <c r="A5747" t="s">
        <v>19055</v>
      </c>
      <c r="B5747" t="s">
        <v>19056</v>
      </c>
      <c r="C5747" t="s">
        <v>19057</v>
      </c>
    </row>
    <row r="5748" spans="1:3">
      <c r="A5748" t="s">
        <v>19058</v>
      </c>
      <c r="B5748" t="s">
        <v>19059</v>
      </c>
      <c r="C5748" t="s">
        <v>19060</v>
      </c>
    </row>
    <row r="5749" spans="1:3">
      <c r="A5749" t="s">
        <v>19061</v>
      </c>
      <c r="B5749" t="s">
        <v>19062</v>
      </c>
      <c r="C5749" t="s">
        <v>19063</v>
      </c>
    </row>
    <row r="5750" spans="1:3">
      <c r="A5750" t="s">
        <v>19064</v>
      </c>
      <c r="B5750" t="s">
        <v>19065</v>
      </c>
      <c r="C5750" t="s">
        <v>19066</v>
      </c>
    </row>
    <row r="5751" spans="1:3">
      <c r="A5751" t="s">
        <v>19067</v>
      </c>
      <c r="B5751" t="s">
        <v>19068</v>
      </c>
      <c r="C5751" t="s">
        <v>19069</v>
      </c>
    </row>
    <row r="5752" spans="1:3">
      <c r="A5752" t="s">
        <v>19070</v>
      </c>
      <c r="B5752" t="s">
        <v>19071</v>
      </c>
      <c r="C5752" t="s">
        <v>19072</v>
      </c>
    </row>
    <row r="5753" spans="1:3">
      <c r="A5753" t="s">
        <v>19073</v>
      </c>
      <c r="B5753" t="s">
        <v>19074</v>
      </c>
      <c r="C5753" t="s">
        <v>19075</v>
      </c>
    </row>
    <row r="5754" spans="1:3">
      <c r="A5754" t="s">
        <v>19076</v>
      </c>
      <c r="B5754" t="s">
        <v>19077</v>
      </c>
      <c r="C5754" t="s">
        <v>19078</v>
      </c>
    </row>
    <row r="5755" spans="1:3">
      <c r="A5755" t="s">
        <v>19079</v>
      </c>
      <c r="B5755" t="s">
        <v>19080</v>
      </c>
      <c r="C5755" t="s">
        <v>19081</v>
      </c>
    </row>
    <row r="5756" spans="1:3">
      <c r="A5756" t="s">
        <v>19082</v>
      </c>
      <c r="B5756" t="s">
        <v>19083</v>
      </c>
      <c r="C5756" t="s">
        <v>19084</v>
      </c>
    </row>
    <row r="5757" spans="1:3">
      <c r="A5757" t="s">
        <v>19085</v>
      </c>
      <c r="B5757" t="s">
        <v>19086</v>
      </c>
      <c r="C5757" t="s">
        <v>19087</v>
      </c>
    </row>
    <row r="5758" spans="1:3">
      <c r="A5758" t="s">
        <v>19088</v>
      </c>
      <c r="B5758" t="s">
        <v>5463</v>
      </c>
      <c r="C5758" t="s">
        <v>19089</v>
      </c>
    </row>
    <row r="5759" spans="1:3">
      <c r="A5759" t="s">
        <v>19090</v>
      </c>
      <c r="B5759" t="s">
        <v>19091</v>
      </c>
      <c r="C5759" t="s">
        <v>19092</v>
      </c>
    </row>
    <row r="5760" spans="1:3">
      <c r="A5760" t="s">
        <v>19093</v>
      </c>
      <c r="B5760" t="s">
        <v>19094</v>
      </c>
      <c r="C5760" t="s">
        <v>19095</v>
      </c>
    </row>
    <row r="5761" spans="1:3">
      <c r="A5761" t="s">
        <v>19096</v>
      </c>
      <c r="B5761" t="s">
        <v>19097</v>
      </c>
      <c r="C5761" t="s">
        <v>19098</v>
      </c>
    </row>
    <row r="5762" spans="1:3">
      <c r="A5762" t="s">
        <v>19099</v>
      </c>
      <c r="B5762" t="s">
        <v>19100</v>
      </c>
      <c r="C5762" t="s">
        <v>19101</v>
      </c>
    </row>
    <row r="5763" spans="1:3">
      <c r="A5763" t="s">
        <v>19102</v>
      </c>
      <c r="B5763" t="s">
        <v>19103</v>
      </c>
      <c r="C5763" t="s">
        <v>19104</v>
      </c>
    </row>
    <row r="5764" spans="1:3">
      <c r="A5764" t="s">
        <v>19105</v>
      </c>
      <c r="B5764" t="s">
        <v>19106</v>
      </c>
      <c r="C5764" t="s">
        <v>19107</v>
      </c>
    </row>
    <row r="5765" spans="1:3">
      <c r="A5765" t="s">
        <v>19108</v>
      </c>
      <c r="B5765" t="s">
        <v>19109</v>
      </c>
      <c r="C5765" t="s">
        <v>19110</v>
      </c>
    </row>
    <row r="5766" spans="1:3">
      <c r="A5766" t="s">
        <v>19111</v>
      </c>
      <c r="B5766" t="s">
        <v>19112</v>
      </c>
      <c r="C5766" t="s">
        <v>19113</v>
      </c>
    </row>
    <row r="5767" spans="1:3">
      <c r="A5767" t="s">
        <v>19114</v>
      </c>
      <c r="B5767" t="s">
        <v>19115</v>
      </c>
      <c r="C5767" t="s">
        <v>19116</v>
      </c>
    </row>
    <row r="5768" spans="1:3">
      <c r="A5768" t="s">
        <v>19117</v>
      </c>
      <c r="B5768" t="s">
        <v>19118</v>
      </c>
      <c r="C5768" t="s">
        <v>19119</v>
      </c>
    </row>
    <row r="5769" spans="1:3">
      <c r="A5769" t="s">
        <v>19120</v>
      </c>
      <c r="B5769" t="s">
        <v>19121</v>
      </c>
      <c r="C5769" t="s">
        <v>19122</v>
      </c>
    </row>
    <row r="5770" spans="1:3">
      <c r="A5770" t="s">
        <v>19123</v>
      </c>
      <c r="B5770" t="s">
        <v>19124</v>
      </c>
      <c r="C5770" t="s">
        <v>19125</v>
      </c>
    </row>
    <row r="5771" spans="1:3">
      <c r="A5771" t="s">
        <v>19126</v>
      </c>
      <c r="B5771" t="s">
        <v>19127</v>
      </c>
      <c r="C5771" t="s">
        <v>19128</v>
      </c>
    </row>
    <row r="5772" spans="1:3">
      <c r="A5772" t="s">
        <v>19129</v>
      </c>
      <c r="B5772" t="s">
        <v>19130</v>
      </c>
      <c r="C5772" t="s">
        <v>19131</v>
      </c>
    </row>
    <row r="5773" spans="1:3">
      <c r="A5773" t="s">
        <v>19132</v>
      </c>
      <c r="B5773" t="s">
        <v>19133</v>
      </c>
      <c r="C5773" t="s">
        <v>19134</v>
      </c>
    </row>
    <row r="5774" spans="1:3">
      <c r="A5774" t="s">
        <v>19135</v>
      </c>
      <c r="B5774" t="s">
        <v>19136</v>
      </c>
      <c r="C5774" t="s">
        <v>19137</v>
      </c>
    </row>
    <row r="5775" spans="1:3">
      <c r="A5775" t="s">
        <v>19138</v>
      </c>
      <c r="B5775" t="s">
        <v>19139</v>
      </c>
      <c r="C5775" t="s">
        <v>19140</v>
      </c>
    </row>
    <row r="5776" spans="1:3">
      <c r="A5776" t="s">
        <v>19141</v>
      </c>
      <c r="B5776" t="s">
        <v>19142</v>
      </c>
      <c r="C5776" t="s">
        <v>19143</v>
      </c>
    </row>
    <row r="5777" spans="1:3">
      <c r="A5777" t="s">
        <v>19144</v>
      </c>
      <c r="B5777" t="s">
        <v>19145</v>
      </c>
      <c r="C5777" t="s">
        <v>19146</v>
      </c>
    </row>
    <row r="5778" spans="1:3">
      <c r="A5778" t="s">
        <v>19147</v>
      </c>
      <c r="B5778" t="s">
        <v>19148</v>
      </c>
      <c r="C5778" t="s">
        <v>19149</v>
      </c>
    </row>
    <row r="5779" spans="1:3">
      <c r="A5779" t="s">
        <v>19150</v>
      </c>
      <c r="B5779" t="s">
        <v>19151</v>
      </c>
      <c r="C5779" t="s">
        <v>19152</v>
      </c>
    </row>
    <row r="5780" spans="1:3">
      <c r="A5780" t="s">
        <v>19153</v>
      </c>
      <c r="B5780" t="s">
        <v>19154</v>
      </c>
      <c r="C5780" t="s">
        <v>19155</v>
      </c>
    </row>
    <row r="5781" spans="1:3">
      <c r="A5781" t="s">
        <v>19156</v>
      </c>
      <c r="B5781" t="s">
        <v>19157</v>
      </c>
      <c r="C5781" t="s">
        <v>19158</v>
      </c>
    </row>
    <row r="5782" spans="1:3">
      <c r="A5782" t="s">
        <v>19159</v>
      </c>
      <c r="B5782" t="s">
        <v>19160</v>
      </c>
      <c r="C5782" t="s">
        <v>19161</v>
      </c>
    </row>
    <row r="5783" spans="1:3">
      <c r="A5783" t="s">
        <v>19162</v>
      </c>
      <c r="B5783" t="s">
        <v>19163</v>
      </c>
      <c r="C5783" t="s">
        <v>19164</v>
      </c>
    </row>
    <row r="5784" spans="1:3">
      <c r="A5784" t="s">
        <v>19165</v>
      </c>
      <c r="B5784" t="s">
        <v>19166</v>
      </c>
      <c r="C5784" t="s">
        <v>19167</v>
      </c>
    </row>
    <row r="5785" spans="1:3">
      <c r="A5785" t="s">
        <v>19168</v>
      </c>
      <c r="B5785" t="s">
        <v>7914</v>
      </c>
      <c r="C5785" t="s">
        <v>19169</v>
      </c>
    </row>
    <row r="5786" spans="1:3">
      <c r="A5786" t="s">
        <v>19170</v>
      </c>
      <c r="B5786" t="s">
        <v>19171</v>
      </c>
      <c r="C5786" t="s">
        <v>19172</v>
      </c>
    </row>
    <row r="5787" spans="1:3">
      <c r="A5787" t="s">
        <v>19173</v>
      </c>
      <c r="B5787" t="s">
        <v>11188</v>
      </c>
      <c r="C5787" t="s">
        <v>19174</v>
      </c>
    </row>
    <row r="5788" spans="1:3">
      <c r="A5788" t="s">
        <v>19175</v>
      </c>
      <c r="B5788" t="s">
        <v>19176</v>
      </c>
      <c r="C5788" t="s">
        <v>19177</v>
      </c>
    </row>
    <row r="5789" spans="1:3">
      <c r="A5789" t="s">
        <v>19178</v>
      </c>
      <c r="B5789" t="s">
        <v>19179</v>
      </c>
      <c r="C5789" t="s">
        <v>19180</v>
      </c>
    </row>
    <row r="5790" spans="1:3">
      <c r="A5790" t="s">
        <v>19181</v>
      </c>
      <c r="B5790" t="s">
        <v>19182</v>
      </c>
      <c r="C5790" t="s">
        <v>19183</v>
      </c>
    </row>
    <row r="5791" spans="1:3">
      <c r="A5791" t="s">
        <v>19184</v>
      </c>
      <c r="B5791" t="s">
        <v>19185</v>
      </c>
      <c r="C5791" t="s">
        <v>19186</v>
      </c>
    </row>
    <row r="5792" spans="1:3">
      <c r="A5792" t="s">
        <v>19187</v>
      </c>
      <c r="B5792" t="s">
        <v>19188</v>
      </c>
      <c r="C5792" t="s">
        <v>19189</v>
      </c>
    </row>
    <row r="5793" spans="1:3">
      <c r="A5793" t="s">
        <v>19190</v>
      </c>
      <c r="B5793" t="s">
        <v>19191</v>
      </c>
      <c r="C5793" t="s">
        <v>19192</v>
      </c>
    </row>
    <row r="5794" spans="1:3">
      <c r="A5794" t="s">
        <v>19193</v>
      </c>
      <c r="B5794" t="s">
        <v>19194</v>
      </c>
      <c r="C5794" t="s">
        <v>19195</v>
      </c>
    </row>
    <row r="5795" spans="1:3">
      <c r="A5795" t="s">
        <v>19196</v>
      </c>
      <c r="B5795" t="s">
        <v>19197</v>
      </c>
      <c r="C5795" t="s">
        <v>19198</v>
      </c>
    </row>
    <row r="5796" spans="1:3">
      <c r="A5796" t="s">
        <v>19199</v>
      </c>
      <c r="B5796" t="s">
        <v>19200</v>
      </c>
      <c r="C5796" t="s">
        <v>19201</v>
      </c>
    </row>
    <row r="5797" spans="1:3">
      <c r="A5797" t="s">
        <v>19202</v>
      </c>
      <c r="B5797" t="s">
        <v>19203</v>
      </c>
      <c r="C5797" t="s">
        <v>19204</v>
      </c>
    </row>
    <row r="5798" spans="1:3">
      <c r="A5798" t="s">
        <v>19205</v>
      </c>
      <c r="B5798" t="s">
        <v>19206</v>
      </c>
      <c r="C5798" t="s">
        <v>19207</v>
      </c>
    </row>
    <row r="5799" spans="1:3">
      <c r="A5799" t="s">
        <v>19208</v>
      </c>
      <c r="B5799" t="s">
        <v>19209</v>
      </c>
      <c r="C5799" t="s">
        <v>19210</v>
      </c>
    </row>
    <row r="5800" spans="1:3">
      <c r="A5800" t="s">
        <v>19211</v>
      </c>
      <c r="B5800" t="s">
        <v>19212</v>
      </c>
      <c r="C5800" t="s">
        <v>19213</v>
      </c>
    </row>
    <row r="5801" spans="1:3">
      <c r="A5801" t="s">
        <v>19214</v>
      </c>
      <c r="B5801" t="s">
        <v>19215</v>
      </c>
      <c r="C5801" t="s">
        <v>19216</v>
      </c>
    </row>
    <row r="5802" spans="1:3">
      <c r="A5802" t="s">
        <v>19217</v>
      </c>
      <c r="B5802" t="s">
        <v>19218</v>
      </c>
      <c r="C5802" t="s">
        <v>19219</v>
      </c>
    </row>
    <row r="5803" spans="1:3">
      <c r="A5803" t="s">
        <v>19220</v>
      </c>
      <c r="B5803" t="s">
        <v>19221</v>
      </c>
      <c r="C5803" t="s">
        <v>19222</v>
      </c>
    </row>
    <row r="5804" spans="1:3">
      <c r="A5804" t="s">
        <v>19223</v>
      </c>
      <c r="B5804" t="s">
        <v>19224</v>
      </c>
      <c r="C5804" t="s">
        <v>19225</v>
      </c>
    </row>
    <row r="5805" spans="1:3">
      <c r="A5805" t="s">
        <v>19226</v>
      </c>
      <c r="B5805" t="s">
        <v>19227</v>
      </c>
      <c r="C5805" t="s">
        <v>19228</v>
      </c>
    </row>
    <row r="5806" spans="1:3">
      <c r="A5806" t="s">
        <v>19229</v>
      </c>
      <c r="B5806" t="s">
        <v>19230</v>
      </c>
      <c r="C5806" t="s">
        <v>19231</v>
      </c>
    </row>
    <row r="5807" spans="1:3">
      <c r="A5807" t="s">
        <v>19232</v>
      </c>
      <c r="B5807" t="s">
        <v>19233</v>
      </c>
      <c r="C5807" t="s">
        <v>19234</v>
      </c>
    </row>
    <row r="5808" spans="1:3">
      <c r="A5808" t="s">
        <v>19235</v>
      </c>
      <c r="B5808" t="s">
        <v>19236</v>
      </c>
      <c r="C5808" t="s">
        <v>19237</v>
      </c>
    </row>
    <row r="5809" spans="1:3">
      <c r="A5809" t="s">
        <v>19238</v>
      </c>
      <c r="B5809" t="s">
        <v>19239</v>
      </c>
      <c r="C5809" t="s">
        <v>19240</v>
      </c>
    </row>
    <row r="5810" spans="1:3">
      <c r="A5810" t="s">
        <v>19241</v>
      </c>
      <c r="B5810" t="s">
        <v>19242</v>
      </c>
      <c r="C5810" t="s">
        <v>19243</v>
      </c>
    </row>
    <row r="5811" spans="1:3">
      <c r="A5811" t="s">
        <v>19244</v>
      </c>
      <c r="B5811" t="s">
        <v>19245</v>
      </c>
      <c r="C5811" t="s">
        <v>19246</v>
      </c>
    </row>
    <row r="5812" spans="1:3">
      <c r="A5812" t="s">
        <v>19247</v>
      </c>
      <c r="B5812" t="s">
        <v>19248</v>
      </c>
      <c r="C5812" t="s">
        <v>19249</v>
      </c>
    </row>
    <row r="5813" spans="1:3">
      <c r="A5813" t="s">
        <v>19250</v>
      </c>
      <c r="B5813" t="s">
        <v>19251</v>
      </c>
      <c r="C5813" t="s">
        <v>19252</v>
      </c>
    </row>
    <row r="5814" spans="1:3">
      <c r="A5814" t="s">
        <v>19253</v>
      </c>
      <c r="B5814" t="s">
        <v>19254</v>
      </c>
      <c r="C5814" t="s">
        <v>19255</v>
      </c>
    </row>
    <row r="5815" spans="1:3">
      <c r="A5815" t="s">
        <v>19256</v>
      </c>
      <c r="B5815" t="s">
        <v>19257</v>
      </c>
      <c r="C5815" t="s">
        <v>19258</v>
      </c>
    </row>
    <row r="5816" spans="1:3">
      <c r="A5816" t="s">
        <v>19259</v>
      </c>
      <c r="B5816" t="s">
        <v>19260</v>
      </c>
      <c r="C5816" t="s">
        <v>19261</v>
      </c>
    </row>
    <row r="5817" spans="1:3">
      <c r="A5817" t="s">
        <v>19262</v>
      </c>
      <c r="B5817" t="s">
        <v>19263</v>
      </c>
      <c r="C5817" t="s">
        <v>19264</v>
      </c>
    </row>
    <row r="5818" spans="1:3">
      <c r="A5818" t="s">
        <v>19265</v>
      </c>
      <c r="B5818" t="s">
        <v>19266</v>
      </c>
      <c r="C5818" t="s">
        <v>19267</v>
      </c>
    </row>
    <row r="5819" spans="1:3">
      <c r="A5819" t="s">
        <v>19268</v>
      </c>
      <c r="B5819" t="s">
        <v>19269</v>
      </c>
      <c r="C5819" t="s">
        <v>19270</v>
      </c>
    </row>
    <row r="5820" spans="1:3">
      <c r="A5820" t="s">
        <v>19271</v>
      </c>
      <c r="B5820" t="s">
        <v>19272</v>
      </c>
      <c r="C5820" t="s">
        <v>19273</v>
      </c>
    </row>
    <row r="5821" spans="1:3">
      <c r="A5821" t="s">
        <v>19274</v>
      </c>
      <c r="B5821" t="s">
        <v>19275</v>
      </c>
      <c r="C5821" t="s">
        <v>19276</v>
      </c>
    </row>
    <row r="5822" spans="1:3">
      <c r="A5822" t="s">
        <v>19277</v>
      </c>
      <c r="B5822" t="s">
        <v>19278</v>
      </c>
      <c r="C5822" t="s">
        <v>19279</v>
      </c>
    </row>
    <row r="5823" spans="1:3">
      <c r="A5823" t="s">
        <v>19280</v>
      </c>
      <c r="B5823" t="s">
        <v>7926</v>
      </c>
      <c r="C5823" t="s">
        <v>19281</v>
      </c>
    </row>
    <row r="5824" spans="1:3">
      <c r="A5824" t="s">
        <v>19282</v>
      </c>
      <c r="B5824" t="s">
        <v>19283</v>
      </c>
      <c r="C5824" t="s">
        <v>19284</v>
      </c>
    </row>
    <row r="5825" spans="1:3">
      <c r="A5825" t="s">
        <v>19285</v>
      </c>
      <c r="B5825" t="s">
        <v>19286</v>
      </c>
      <c r="C5825" t="s">
        <v>19287</v>
      </c>
    </row>
    <row r="5826" spans="1:3">
      <c r="A5826" t="s">
        <v>19288</v>
      </c>
      <c r="B5826" t="s">
        <v>19289</v>
      </c>
      <c r="C5826" t="s">
        <v>19290</v>
      </c>
    </row>
    <row r="5827" spans="1:3">
      <c r="A5827" t="s">
        <v>19291</v>
      </c>
      <c r="B5827" t="s">
        <v>19292</v>
      </c>
      <c r="C5827" t="s">
        <v>19293</v>
      </c>
    </row>
    <row r="5828" spans="1:3">
      <c r="A5828" t="s">
        <v>19294</v>
      </c>
      <c r="B5828" t="s">
        <v>19295</v>
      </c>
      <c r="C5828" t="s">
        <v>19296</v>
      </c>
    </row>
    <row r="5829" spans="1:3">
      <c r="A5829" t="s">
        <v>19297</v>
      </c>
      <c r="B5829" t="s">
        <v>19298</v>
      </c>
      <c r="C5829" t="s">
        <v>19299</v>
      </c>
    </row>
    <row r="5830" spans="1:3">
      <c r="A5830" t="s">
        <v>19300</v>
      </c>
      <c r="B5830" t="s">
        <v>19301</v>
      </c>
      <c r="C5830" t="s">
        <v>19302</v>
      </c>
    </row>
    <row r="5831" spans="1:3">
      <c r="A5831" t="s">
        <v>19303</v>
      </c>
      <c r="B5831" t="s">
        <v>19304</v>
      </c>
      <c r="C5831" t="s">
        <v>19305</v>
      </c>
    </row>
    <row r="5832" spans="1:3">
      <c r="A5832" t="s">
        <v>19306</v>
      </c>
      <c r="B5832" t="s">
        <v>19307</v>
      </c>
      <c r="C5832" t="s">
        <v>19308</v>
      </c>
    </row>
    <row r="5833" spans="1:3">
      <c r="A5833" t="s">
        <v>19309</v>
      </c>
      <c r="B5833" t="s">
        <v>19310</v>
      </c>
      <c r="C5833" t="s">
        <v>19311</v>
      </c>
    </row>
    <row r="5834" spans="1:3">
      <c r="A5834" t="s">
        <v>19312</v>
      </c>
      <c r="B5834" t="s">
        <v>19313</v>
      </c>
      <c r="C5834" t="s">
        <v>19314</v>
      </c>
    </row>
    <row r="5835" spans="1:3">
      <c r="A5835" t="s">
        <v>19315</v>
      </c>
      <c r="B5835" t="s">
        <v>19316</v>
      </c>
      <c r="C5835" t="s">
        <v>19317</v>
      </c>
    </row>
    <row r="5836" spans="1:3">
      <c r="A5836" t="s">
        <v>19318</v>
      </c>
      <c r="B5836" t="s">
        <v>19319</v>
      </c>
      <c r="C5836" t="s">
        <v>19320</v>
      </c>
    </row>
    <row r="5837" spans="1:3">
      <c r="A5837" t="s">
        <v>19321</v>
      </c>
      <c r="B5837" t="s">
        <v>19322</v>
      </c>
      <c r="C5837" t="s">
        <v>19323</v>
      </c>
    </row>
    <row r="5838" spans="1:3">
      <c r="A5838" t="s">
        <v>19324</v>
      </c>
      <c r="B5838" t="s">
        <v>19325</v>
      </c>
      <c r="C5838" t="s">
        <v>19326</v>
      </c>
    </row>
    <row r="5839" spans="1:3">
      <c r="A5839" t="s">
        <v>19327</v>
      </c>
      <c r="B5839" t="s">
        <v>19328</v>
      </c>
      <c r="C5839" t="s">
        <v>19329</v>
      </c>
    </row>
    <row r="5840" spans="1:3">
      <c r="A5840" t="s">
        <v>19330</v>
      </c>
      <c r="B5840" t="s">
        <v>19331</v>
      </c>
      <c r="C5840" t="s">
        <v>19332</v>
      </c>
    </row>
    <row r="5841" spans="1:3">
      <c r="A5841" t="s">
        <v>19333</v>
      </c>
      <c r="B5841" t="s">
        <v>19334</v>
      </c>
      <c r="C5841" t="s">
        <v>19335</v>
      </c>
    </row>
    <row r="5842" spans="1:3">
      <c r="A5842" t="s">
        <v>19336</v>
      </c>
      <c r="B5842" t="s">
        <v>19337</v>
      </c>
      <c r="C5842" t="s">
        <v>19338</v>
      </c>
    </row>
    <row r="5843" spans="1:3">
      <c r="A5843" t="s">
        <v>19339</v>
      </c>
      <c r="B5843" t="s">
        <v>19340</v>
      </c>
      <c r="C5843" t="s">
        <v>19341</v>
      </c>
    </row>
    <row r="5844" spans="1:3">
      <c r="A5844" t="s">
        <v>19342</v>
      </c>
      <c r="B5844" t="s">
        <v>19343</v>
      </c>
      <c r="C5844" t="s">
        <v>19344</v>
      </c>
    </row>
    <row r="5845" spans="1:3">
      <c r="A5845" t="s">
        <v>19345</v>
      </c>
      <c r="B5845" t="s">
        <v>19346</v>
      </c>
      <c r="C5845" t="s">
        <v>19347</v>
      </c>
    </row>
    <row r="5846" spans="1:3">
      <c r="A5846" t="s">
        <v>19348</v>
      </c>
      <c r="B5846" t="s">
        <v>19349</v>
      </c>
      <c r="C5846" t="s">
        <v>19350</v>
      </c>
    </row>
    <row r="5847" spans="1:3">
      <c r="A5847" t="s">
        <v>19351</v>
      </c>
      <c r="B5847" t="s">
        <v>19352</v>
      </c>
      <c r="C5847" t="s">
        <v>19353</v>
      </c>
    </row>
    <row r="5848" spans="1:3">
      <c r="A5848" t="s">
        <v>19354</v>
      </c>
      <c r="B5848" t="s">
        <v>19355</v>
      </c>
      <c r="C5848" t="s">
        <v>19356</v>
      </c>
    </row>
    <row r="5849" spans="1:3">
      <c r="A5849" t="s">
        <v>19357</v>
      </c>
      <c r="B5849" t="s">
        <v>19358</v>
      </c>
      <c r="C5849" t="s">
        <v>19359</v>
      </c>
    </row>
    <row r="5850" spans="1:3">
      <c r="A5850" t="s">
        <v>19360</v>
      </c>
      <c r="B5850" t="s">
        <v>19361</v>
      </c>
      <c r="C5850" t="s">
        <v>19362</v>
      </c>
    </row>
    <row r="5851" spans="1:3">
      <c r="A5851" t="s">
        <v>19363</v>
      </c>
      <c r="B5851" t="s">
        <v>19364</v>
      </c>
      <c r="C5851" t="s">
        <v>19365</v>
      </c>
    </row>
    <row r="5852" spans="1:3">
      <c r="A5852" t="s">
        <v>19366</v>
      </c>
      <c r="B5852" t="s">
        <v>19367</v>
      </c>
      <c r="C5852" t="s">
        <v>19368</v>
      </c>
    </row>
    <row r="5853" spans="1:3">
      <c r="A5853" t="s">
        <v>19369</v>
      </c>
      <c r="B5853" t="s">
        <v>19370</v>
      </c>
      <c r="C5853" t="s">
        <v>19371</v>
      </c>
    </row>
    <row r="5854" spans="1:3">
      <c r="A5854" t="s">
        <v>19372</v>
      </c>
      <c r="B5854" t="s">
        <v>19373</v>
      </c>
      <c r="C5854" t="s">
        <v>19374</v>
      </c>
    </row>
    <row r="5855" spans="1:3">
      <c r="A5855" t="s">
        <v>19375</v>
      </c>
      <c r="B5855" t="s">
        <v>19376</v>
      </c>
      <c r="C5855" t="s">
        <v>19377</v>
      </c>
    </row>
    <row r="5856" spans="1:3">
      <c r="A5856" t="s">
        <v>19378</v>
      </c>
      <c r="B5856" t="s">
        <v>19379</v>
      </c>
      <c r="C5856" t="s">
        <v>19380</v>
      </c>
    </row>
    <row r="5857" spans="1:3">
      <c r="A5857" t="s">
        <v>19381</v>
      </c>
      <c r="B5857" t="s">
        <v>19382</v>
      </c>
      <c r="C5857" t="s">
        <v>19383</v>
      </c>
    </row>
    <row r="5858" spans="1:3">
      <c r="A5858" t="s">
        <v>19384</v>
      </c>
      <c r="B5858" t="s">
        <v>19385</v>
      </c>
      <c r="C5858" t="s">
        <v>19386</v>
      </c>
    </row>
    <row r="5859" spans="1:3">
      <c r="A5859" t="s">
        <v>19387</v>
      </c>
      <c r="B5859" t="s">
        <v>19388</v>
      </c>
      <c r="C5859" t="s">
        <v>19389</v>
      </c>
    </row>
    <row r="5860" spans="1:3">
      <c r="A5860" t="s">
        <v>19390</v>
      </c>
      <c r="B5860" t="s">
        <v>19391</v>
      </c>
      <c r="C5860" t="s">
        <v>19392</v>
      </c>
    </row>
    <row r="5861" spans="1:3">
      <c r="A5861" t="s">
        <v>19393</v>
      </c>
      <c r="B5861" t="s">
        <v>7938</v>
      </c>
      <c r="C5861" t="s">
        <v>19394</v>
      </c>
    </row>
    <row r="5862" spans="1:3">
      <c r="A5862" t="s">
        <v>19395</v>
      </c>
      <c r="B5862" t="s">
        <v>19396</v>
      </c>
      <c r="C5862" t="s">
        <v>19397</v>
      </c>
    </row>
    <row r="5863" spans="1:3">
      <c r="A5863" t="s">
        <v>19398</v>
      </c>
      <c r="B5863" t="s">
        <v>19399</v>
      </c>
      <c r="C5863" t="s">
        <v>19400</v>
      </c>
    </row>
    <row r="5864" spans="1:3">
      <c r="A5864" t="s">
        <v>19401</v>
      </c>
      <c r="B5864" t="s">
        <v>19402</v>
      </c>
      <c r="C5864" t="s">
        <v>19403</v>
      </c>
    </row>
    <row r="5865" spans="1:3">
      <c r="A5865" t="s">
        <v>19404</v>
      </c>
      <c r="B5865" t="s">
        <v>19405</v>
      </c>
      <c r="C5865" t="s">
        <v>19406</v>
      </c>
    </row>
    <row r="5866" spans="1:3">
      <c r="A5866" t="s">
        <v>19407</v>
      </c>
      <c r="B5866" t="s">
        <v>19408</v>
      </c>
      <c r="C5866" t="s">
        <v>19409</v>
      </c>
    </row>
    <row r="5867" spans="1:3">
      <c r="A5867" t="s">
        <v>19410</v>
      </c>
      <c r="B5867" t="s">
        <v>19411</v>
      </c>
      <c r="C5867" t="s">
        <v>19412</v>
      </c>
    </row>
    <row r="5868" spans="1:3">
      <c r="A5868" t="s">
        <v>19413</v>
      </c>
      <c r="B5868" t="s">
        <v>19414</v>
      </c>
      <c r="C5868" t="s">
        <v>19415</v>
      </c>
    </row>
    <row r="5869" spans="1:3">
      <c r="A5869" t="s">
        <v>19416</v>
      </c>
      <c r="B5869" t="s">
        <v>19417</v>
      </c>
      <c r="C5869" t="s">
        <v>19418</v>
      </c>
    </row>
    <row r="5870" spans="1:3">
      <c r="A5870" t="s">
        <v>19419</v>
      </c>
      <c r="B5870" t="s">
        <v>19420</v>
      </c>
      <c r="C5870" t="s">
        <v>19421</v>
      </c>
    </row>
    <row r="5871" spans="1:3">
      <c r="A5871" t="s">
        <v>19422</v>
      </c>
      <c r="B5871" t="s">
        <v>19423</v>
      </c>
      <c r="C5871" t="s">
        <v>19424</v>
      </c>
    </row>
    <row r="5872" spans="1:3">
      <c r="A5872" t="s">
        <v>19425</v>
      </c>
      <c r="B5872" t="s">
        <v>19426</v>
      </c>
      <c r="C5872" t="s">
        <v>19427</v>
      </c>
    </row>
    <row r="5873" spans="1:3">
      <c r="A5873" t="s">
        <v>19428</v>
      </c>
      <c r="B5873" t="s">
        <v>19429</v>
      </c>
      <c r="C5873" t="s">
        <v>19430</v>
      </c>
    </row>
    <row r="5874" spans="1:3">
      <c r="A5874" t="s">
        <v>19431</v>
      </c>
      <c r="B5874" t="s">
        <v>19432</v>
      </c>
      <c r="C5874" t="s">
        <v>19433</v>
      </c>
    </row>
    <row r="5875" spans="1:3">
      <c r="A5875" t="s">
        <v>19434</v>
      </c>
      <c r="B5875" t="s">
        <v>19435</v>
      </c>
      <c r="C5875" t="s">
        <v>19436</v>
      </c>
    </row>
    <row r="5876" spans="1:3">
      <c r="A5876" t="s">
        <v>19437</v>
      </c>
      <c r="B5876" t="s">
        <v>19438</v>
      </c>
      <c r="C5876" t="s">
        <v>19439</v>
      </c>
    </row>
    <row r="5877" spans="1:3">
      <c r="A5877" t="s">
        <v>19440</v>
      </c>
      <c r="B5877" t="s">
        <v>19441</v>
      </c>
      <c r="C5877" t="s">
        <v>19442</v>
      </c>
    </row>
    <row r="5878" spans="1:3">
      <c r="A5878" t="s">
        <v>19443</v>
      </c>
      <c r="B5878" t="s">
        <v>19444</v>
      </c>
      <c r="C5878" t="s">
        <v>19445</v>
      </c>
    </row>
    <row r="5879" spans="1:3">
      <c r="A5879" t="s">
        <v>19446</v>
      </c>
      <c r="B5879" t="s">
        <v>19447</v>
      </c>
      <c r="C5879" t="s">
        <v>19448</v>
      </c>
    </row>
    <row r="5880" spans="1:3">
      <c r="A5880" t="s">
        <v>19449</v>
      </c>
      <c r="B5880" t="s">
        <v>19450</v>
      </c>
      <c r="C5880" t="s">
        <v>19451</v>
      </c>
    </row>
    <row r="5881" spans="1:3">
      <c r="A5881" t="s">
        <v>19452</v>
      </c>
      <c r="B5881" t="s">
        <v>19453</v>
      </c>
      <c r="C5881" t="s">
        <v>19454</v>
      </c>
    </row>
    <row r="5882" spans="1:3">
      <c r="A5882" t="s">
        <v>19455</v>
      </c>
      <c r="B5882" t="s">
        <v>19456</v>
      </c>
      <c r="C5882" t="s">
        <v>19457</v>
      </c>
    </row>
    <row r="5883" spans="1:3">
      <c r="A5883" t="s">
        <v>19458</v>
      </c>
      <c r="B5883" t="s">
        <v>19459</v>
      </c>
      <c r="C5883" t="s">
        <v>19460</v>
      </c>
    </row>
    <row r="5884" spans="1:3">
      <c r="A5884" t="s">
        <v>19461</v>
      </c>
      <c r="B5884" t="s">
        <v>19462</v>
      </c>
      <c r="C5884" t="s">
        <v>19463</v>
      </c>
    </row>
    <row r="5885" spans="1:3">
      <c r="A5885" t="s">
        <v>19464</v>
      </c>
      <c r="B5885" t="s">
        <v>19465</v>
      </c>
      <c r="C5885" t="s">
        <v>19466</v>
      </c>
    </row>
    <row r="5886" spans="1:3">
      <c r="A5886" t="s">
        <v>19467</v>
      </c>
      <c r="B5886" t="s">
        <v>19468</v>
      </c>
      <c r="C5886" t="s">
        <v>19469</v>
      </c>
    </row>
    <row r="5887" spans="1:3">
      <c r="A5887" t="s">
        <v>19470</v>
      </c>
      <c r="B5887" t="s">
        <v>19471</v>
      </c>
      <c r="C5887" t="s">
        <v>19472</v>
      </c>
    </row>
    <row r="5888" spans="1:3">
      <c r="A5888" t="s">
        <v>19473</v>
      </c>
      <c r="B5888" t="s">
        <v>19474</v>
      </c>
      <c r="C5888" t="s">
        <v>19475</v>
      </c>
    </row>
    <row r="5889" spans="1:3">
      <c r="A5889" t="s">
        <v>19476</v>
      </c>
      <c r="B5889" t="s">
        <v>19477</v>
      </c>
      <c r="C5889" t="s">
        <v>19478</v>
      </c>
    </row>
    <row r="5890" spans="1:3">
      <c r="A5890" t="s">
        <v>19479</v>
      </c>
      <c r="B5890" t="s">
        <v>19480</v>
      </c>
      <c r="C5890" t="s">
        <v>19481</v>
      </c>
    </row>
    <row r="5891" spans="1:3">
      <c r="A5891" t="s">
        <v>19482</v>
      </c>
      <c r="B5891" t="s">
        <v>19483</v>
      </c>
      <c r="C5891" t="s">
        <v>19484</v>
      </c>
    </row>
    <row r="5892" spans="1:3">
      <c r="A5892" t="s">
        <v>19485</v>
      </c>
      <c r="B5892" t="s">
        <v>19486</v>
      </c>
      <c r="C5892" t="s">
        <v>19487</v>
      </c>
    </row>
    <row r="5893" spans="1:3">
      <c r="A5893" t="s">
        <v>19488</v>
      </c>
      <c r="B5893" t="s">
        <v>19489</v>
      </c>
      <c r="C5893" t="s">
        <v>19490</v>
      </c>
    </row>
    <row r="5894" spans="1:3">
      <c r="A5894" t="s">
        <v>19491</v>
      </c>
      <c r="B5894" t="s">
        <v>19492</v>
      </c>
      <c r="C5894" t="s">
        <v>19493</v>
      </c>
    </row>
    <row r="5895" spans="1:3">
      <c r="A5895" t="s">
        <v>19494</v>
      </c>
      <c r="B5895" t="s">
        <v>19495</v>
      </c>
      <c r="C5895" t="s">
        <v>19496</v>
      </c>
    </row>
    <row r="5896" spans="1:3">
      <c r="A5896" t="s">
        <v>19497</v>
      </c>
      <c r="B5896" t="s">
        <v>19498</v>
      </c>
      <c r="C5896" t="s">
        <v>19499</v>
      </c>
    </row>
    <row r="5897" spans="1:3">
      <c r="A5897" t="s">
        <v>19500</v>
      </c>
      <c r="B5897" t="s">
        <v>19501</v>
      </c>
      <c r="C5897" t="s">
        <v>19502</v>
      </c>
    </row>
    <row r="5898" spans="1:3">
      <c r="A5898" t="s">
        <v>19503</v>
      </c>
      <c r="B5898" t="s">
        <v>19504</v>
      </c>
      <c r="C5898" t="s">
        <v>19505</v>
      </c>
    </row>
    <row r="5899" spans="1:3">
      <c r="A5899" t="s">
        <v>19506</v>
      </c>
      <c r="B5899" t="s">
        <v>19507</v>
      </c>
      <c r="C5899" t="s">
        <v>19508</v>
      </c>
    </row>
    <row r="5900" spans="1:3">
      <c r="A5900" t="s">
        <v>19509</v>
      </c>
      <c r="B5900" t="s">
        <v>19510</v>
      </c>
      <c r="C5900" t="s">
        <v>19511</v>
      </c>
    </row>
    <row r="5901" spans="1:3">
      <c r="A5901" t="s">
        <v>19512</v>
      </c>
      <c r="B5901" t="s">
        <v>19513</v>
      </c>
      <c r="C5901" t="s">
        <v>19514</v>
      </c>
    </row>
    <row r="5902" spans="1:3">
      <c r="A5902" t="s">
        <v>19515</v>
      </c>
      <c r="B5902" t="s">
        <v>19516</v>
      </c>
      <c r="C5902" t="s">
        <v>19517</v>
      </c>
    </row>
    <row r="5903" spans="1:3">
      <c r="A5903" t="s">
        <v>19518</v>
      </c>
      <c r="B5903" t="s">
        <v>19519</v>
      </c>
      <c r="C5903" t="s">
        <v>19520</v>
      </c>
    </row>
    <row r="5904" spans="1:3">
      <c r="A5904" t="s">
        <v>19521</v>
      </c>
      <c r="B5904" t="s">
        <v>19522</v>
      </c>
      <c r="C5904" t="s">
        <v>19523</v>
      </c>
    </row>
    <row r="5905" spans="1:3">
      <c r="A5905" t="s">
        <v>19524</v>
      </c>
      <c r="B5905" t="s">
        <v>19525</v>
      </c>
      <c r="C5905" t="s">
        <v>19526</v>
      </c>
    </row>
    <row r="5906" spans="1:3">
      <c r="A5906" t="s">
        <v>19527</v>
      </c>
      <c r="B5906" t="s">
        <v>19528</v>
      </c>
      <c r="C5906" t="s">
        <v>19529</v>
      </c>
    </row>
    <row r="5907" spans="1:3">
      <c r="A5907" t="s">
        <v>19530</v>
      </c>
      <c r="B5907" t="s">
        <v>19531</v>
      </c>
      <c r="C5907" t="s">
        <v>19532</v>
      </c>
    </row>
    <row r="5908" spans="1:3">
      <c r="A5908" t="s">
        <v>19533</v>
      </c>
      <c r="B5908" t="s">
        <v>19534</v>
      </c>
      <c r="C5908" t="s">
        <v>19535</v>
      </c>
    </row>
    <row r="5909" spans="1:3">
      <c r="A5909" t="s">
        <v>19536</v>
      </c>
      <c r="B5909" t="s">
        <v>19537</v>
      </c>
      <c r="C5909" t="s">
        <v>19538</v>
      </c>
    </row>
    <row r="5910" spans="1:3">
      <c r="A5910" t="s">
        <v>19539</v>
      </c>
      <c r="B5910" t="s">
        <v>19540</v>
      </c>
      <c r="C5910" t="s">
        <v>19541</v>
      </c>
    </row>
    <row r="5911" spans="1:3">
      <c r="A5911" t="s">
        <v>19542</v>
      </c>
      <c r="B5911" t="s">
        <v>19543</v>
      </c>
      <c r="C5911" t="s">
        <v>19544</v>
      </c>
    </row>
    <row r="5912" spans="1:3">
      <c r="A5912" t="s">
        <v>19545</v>
      </c>
      <c r="B5912" t="s">
        <v>19546</v>
      </c>
      <c r="C5912" t="s">
        <v>19547</v>
      </c>
    </row>
    <row r="5913" spans="1:3">
      <c r="A5913" t="s">
        <v>19548</v>
      </c>
      <c r="B5913" t="s">
        <v>19549</v>
      </c>
      <c r="C5913" t="s">
        <v>19550</v>
      </c>
    </row>
    <row r="5914" spans="1:3">
      <c r="A5914" t="s">
        <v>19551</v>
      </c>
      <c r="B5914" t="s">
        <v>19552</v>
      </c>
      <c r="C5914" t="s">
        <v>19553</v>
      </c>
    </row>
    <row r="5915" spans="1:3">
      <c r="A5915" t="s">
        <v>19554</v>
      </c>
      <c r="B5915" t="s">
        <v>19555</v>
      </c>
      <c r="C5915" t="s">
        <v>19556</v>
      </c>
    </row>
    <row r="5916" spans="1:3">
      <c r="A5916" t="s">
        <v>19557</v>
      </c>
      <c r="B5916" t="s">
        <v>694</v>
      </c>
      <c r="C5916" t="s">
        <v>19558</v>
      </c>
    </row>
    <row r="5917" spans="1:3">
      <c r="A5917" t="s">
        <v>19559</v>
      </c>
      <c r="B5917" t="s">
        <v>19560</v>
      </c>
      <c r="C5917" t="s">
        <v>19561</v>
      </c>
    </row>
    <row r="5918" spans="1:3">
      <c r="A5918" t="s">
        <v>19562</v>
      </c>
      <c r="B5918" t="s">
        <v>19563</v>
      </c>
      <c r="C5918" t="s">
        <v>19564</v>
      </c>
    </row>
    <row r="5919" spans="1:3">
      <c r="A5919" t="s">
        <v>19565</v>
      </c>
      <c r="B5919" t="s">
        <v>19566</v>
      </c>
      <c r="C5919" t="s">
        <v>19567</v>
      </c>
    </row>
    <row r="5920" spans="1:3">
      <c r="A5920" t="s">
        <v>19568</v>
      </c>
      <c r="B5920" t="s">
        <v>19569</v>
      </c>
      <c r="C5920" t="s">
        <v>19570</v>
      </c>
    </row>
    <row r="5921" spans="1:3">
      <c r="A5921" t="s">
        <v>19571</v>
      </c>
      <c r="B5921" t="s">
        <v>19572</v>
      </c>
      <c r="C5921" t="s">
        <v>19573</v>
      </c>
    </row>
    <row r="5922" spans="1:3">
      <c r="A5922" t="s">
        <v>19574</v>
      </c>
      <c r="B5922" t="s">
        <v>1201</v>
      </c>
      <c r="C5922" t="s">
        <v>19575</v>
      </c>
    </row>
    <row r="5923" spans="1:3">
      <c r="A5923" t="s">
        <v>19576</v>
      </c>
      <c r="B5923" t="s">
        <v>19577</v>
      </c>
      <c r="C5923" t="s">
        <v>19578</v>
      </c>
    </row>
    <row r="5924" spans="1:3">
      <c r="A5924" t="s">
        <v>19579</v>
      </c>
      <c r="B5924" t="s">
        <v>19580</v>
      </c>
      <c r="C5924" t="s">
        <v>19581</v>
      </c>
    </row>
    <row r="5925" spans="1:3">
      <c r="A5925" t="s">
        <v>19582</v>
      </c>
      <c r="B5925" t="s">
        <v>19583</v>
      </c>
      <c r="C5925" t="s">
        <v>19584</v>
      </c>
    </row>
    <row r="5926" spans="1:3">
      <c r="A5926" t="s">
        <v>19585</v>
      </c>
      <c r="B5926" t="s">
        <v>19586</v>
      </c>
      <c r="C5926" t="s">
        <v>19587</v>
      </c>
    </row>
    <row r="5927" spans="1:3">
      <c r="A5927" t="s">
        <v>19588</v>
      </c>
      <c r="B5927" t="s">
        <v>1127</v>
      </c>
      <c r="C5927" t="s">
        <v>19589</v>
      </c>
    </row>
    <row r="5928" spans="1:3">
      <c r="A5928" t="s">
        <v>19590</v>
      </c>
      <c r="B5928" t="s">
        <v>19591</v>
      </c>
      <c r="C5928" t="s">
        <v>19592</v>
      </c>
    </row>
    <row r="5929" spans="1:3">
      <c r="A5929" t="s">
        <v>19593</v>
      </c>
      <c r="B5929" t="s">
        <v>19594</v>
      </c>
      <c r="C5929" t="s">
        <v>19595</v>
      </c>
    </row>
    <row r="5930" spans="1:3">
      <c r="A5930" t="s">
        <v>19596</v>
      </c>
      <c r="B5930" t="s">
        <v>19597</v>
      </c>
      <c r="C5930" t="s">
        <v>19598</v>
      </c>
    </row>
    <row r="5931" spans="1:3">
      <c r="A5931" t="s">
        <v>19599</v>
      </c>
      <c r="B5931" t="s">
        <v>19600</v>
      </c>
      <c r="C5931" t="s">
        <v>19601</v>
      </c>
    </row>
    <row r="5932" spans="1:3">
      <c r="A5932" t="s">
        <v>19602</v>
      </c>
      <c r="B5932" t="s">
        <v>12265</v>
      </c>
      <c r="C5932" t="s">
        <v>19603</v>
      </c>
    </row>
    <row r="5933" spans="1:3">
      <c r="A5933" t="s">
        <v>19604</v>
      </c>
      <c r="B5933" t="s">
        <v>19605</v>
      </c>
      <c r="C5933" t="s">
        <v>19606</v>
      </c>
    </row>
    <row r="5934" spans="1:3">
      <c r="A5934" t="s">
        <v>19607</v>
      </c>
      <c r="B5934" t="s">
        <v>19608</v>
      </c>
      <c r="C5934" t="s">
        <v>19609</v>
      </c>
    </row>
    <row r="5935" spans="1:3">
      <c r="A5935" t="s">
        <v>19610</v>
      </c>
      <c r="B5935" t="s">
        <v>19611</v>
      </c>
      <c r="C5935" t="s">
        <v>19612</v>
      </c>
    </row>
    <row r="5936" spans="1:3">
      <c r="A5936" t="s">
        <v>19613</v>
      </c>
      <c r="B5936" t="s">
        <v>19614</v>
      </c>
      <c r="C5936" t="s">
        <v>19615</v>
      </c>
    </row>
    <row r="5937" spans="1:3">
      <c r="A5937" t="s">
        <v>19616</v>
      </c>
      <c r="B5937" t="s">
        <v>19617</v>
      </c>
      <c r="C5937" t="s">
        <v>19618</v>
      </c>
    </row>
    <row r="5938" spans="1:3">
      <c r="A5938" t="s">
        <v>19619</v>
      </c>
      <c r="B5938" t="s">
        <v>5026</v>
      </c>
      <c r="C5938" t="s">
        <v>19620</v>
      </c>
    </row>
    <row r="5939" spans="1:3">
      <c r="A5939" t="s">
        <v>19621</v>
      </c>
      <c r="B5939" t="s">
        <v>994</v>
      </c>
      <c r="C5939" t="s">
        <v>19622</v>
      </c>
    </row>
    <row r="5940" spans="1:3">
      <c r="A5940" t="s">
        <v>19623</v>
      </c>
      <c r="B5940" t="s">
        <v>19624</v>
      </c>
      <c r="C5940" t="s">
        <v>19625</v>
      </c>
    </row>
    <row r="5941" spans="1:3">
      <c r="A5941" t="s">
        <v>19626</v>
      </c>
      <c r="B5941" t="s">
        <v>19627</v>
      </c>
      <c r="C5941" t="s">
        <v>19628</v>
      </c>
    </row>
    <row r="5942" spans="1:3">
      <c r="A5942" t="s">
        <v>19629</v>
      </c>
      <c r="B5942" t="s">
        <v>19630</v>
      </c>
      <c r="C5942" t="s">
        <v>19631</v>
      </c>
    </row>
    <row r="5943" spans="1:3">
      <c r="A5943" t="s">
        <v>19632</v>
      </c>
      <c r="B5943" t="s">
        <v>19633</v>
      </c>
      <c r="C5943" t="s">
        <v>19634</v>
      </c>
    </row>
    <row r="5944" spans="1:3">
      <c r="A5944" t="s">
        <v>19635</v>
      </c>
      <c r="B5944" t="s">
        <v>741</v>
      </c>
      <c r="C5944" t="s">
        <v>19636</v>
      </c>
    </row>
    <row r="5945" spans="1:3">
      <c r="A5945" t="s">
        <v>19637</v>
      </c>
      <c r="B5945" t="s">
        <v>985</v>
      </c>
      <c r="C5945" t="s">
        <v>19638</v>
      </c>
    </row>
    <row r="5946" spans="1:3">
      <c r="A5946" t="s">
        <v>19639</v>
      </c>
      <c r="B5946" t="s">
        <v>19640</v>
      </c>
      <c r="C5946" t="s">
        <v>19641</v>
      </c>
    </row>
    <row r="5947" spans="1:3">
      <c r="A5947" t="s">
        <v>19642</v>
      </c>
      <c r="B5947" t="s">
        <v>19643</v>
      </c>
      <c r="C5947" t="s">
        <v>19644</v>
      </c>
    </row>
    <row r="5948" spans="1:3">
      <c r="A5948" t="s">
        <v>19645</v>
      </c>
      <c r="B5948" t="s">
        <v>19646</v>
      </c>
      <c r="C5948" t="s">
        <v>19647</v>
      </c>
    </row>
    <row r="5949" spans="1:3">
      <c r="A5949" t="s">
        <v>19648</v>
      </c>
      <c r="B5949" t="s">
        <v>19649</v>
      </c>
      <c r="C5949" t="s">
        <v>19650</v>
      </c>
    </row>
    <row r="5950" spans="1:3">
      <c r="A5950" t="s">
        <v>19651</v>
      </c>
      <c r="B5950" t="s">
        <v>19652</v>
      </c>
      <c r="C5950" t="s">
        <v>19653</v>
      </c>
    </row>
    <row r="5951" spans="1:3">
      <c r="A5951" t="s">
        <v>19654</v>
      </c>
      <c r="B5951" t="s">
        <v>19655</v>
      </c>
      <c r="C5951" t="s">
        <v>19656</v>
      </c>
    </row>
    <row r="5952" spans="1:3">
      <c r="A5952" t="s">
        <v>19657</v>
      </c>
      <c r="B5952" t="s">
        <v>19658</v>
      </c>
      <c r="C5952" t="s">
        <v>19659</v>
      </c>
    </row>
    <row r="5953" spans="1:3">
      <c r="A5953" t="s">
        <v>19660</v>
      </c>
      <c r="B5953" t="s">
        <v>19661</v>
      </c>
      <c r="C5953" t="s">
        <v>19662</v>
      </c>
    </row>
    <row r="5954" spans="1:3">
      <c r="A5954" t="s">
        <v>19663</v>
      </c>
      <c r="B5954" t="s">
        <v>19664</v>
      </c>
      <c r="C5954" t="s">
        <v>19665</v>
      </c>
    </row>
    <row r="5955" spans="1:3">
      <c r="A5955" t="s">
        <v>19666</v>
      </c>
      <c r="B5955" t="s">
        <v>774</v>
      </c>
      <c r="C5955" t="s">
        <v>19667</v>
      </c>
    </row>
    <row r="5956" spans="1:3">
      <c r="A5956" t="s">
        <v>19668</v>
      </c>
      <c r="B5956" t="s">
        <v>827</v>
      </c>
      <c r="C5956" t="s">
        <v>19669</v>
      </c>
    </row>
    <row r="5957" spans="1:3">
      <c r="A5957" t="s">
        <v>19670</v>
      </c>
      <c r="B5957" t="s">
        <v>19671</v>
      </c>
      <c r="C5957" t="s">
        <v>19672</v>
      </c>
    </row>
    <row r="5958" spans="1:3">
      <c r="A5958" t="s">
        <v>19673</v>
      </c>
      <c r="B5958" t="s">
        <v>19674</v>
      </c>
      <c r="C5958" t="s">
        <v>19675</v>
      </c>
    </row>
    <row r="5959" spans="1:3">
      <c r="A5959" t="s">
        <v>19676</v>
      </c>
      <c r="B5959" t="s">
        <v>19677</v>
      </c>
      <c r="C5959" t="s">
        <v>19678</v>
      </c>
    </row>
    <row r="5960" spans="1:3">
      <c r="A5960" t="s">
        <v>19679</v>
      </c>
      <c r="B5960" t="s">
        <v>19680</v>
      </c>
      <c r="C5960" t="s">
        <v>19681</v>
      </c>
    </row>
    <row r="5961" spans="1:3">
      <c r="A5961" t="s">
        <v>19682</v>
      </c>
      <c r="B5961" t="s">
        <v>19683</v>
      </c>
      <c r="C5961" t="s">
        <v>19684</v>
      </c>
    </row>
    <row r="5962" spans="1:3">
      <c r="A5962" t="s">
        <v>19685</v>
      </c>
      <c r="B5962" t="s">
        <v>19686</v>
      </c>
      <c r="C5962" t="s">
        <v>19687</v>
      </c>
    </row>
    <row r="5963" spans="1:3">
      <c r="A5963" t="s">
        <v>19688</v>
      </c>
      <c r="B5963" t="s">
        <v>19689</v>
      </c>
      <c r="C5963" t="s">
        <v>19690</v>
      </c>
    </row>
    <row r="5964" spans="1:3">
      <c r="A5964" t="s">
        <v>19691</v>
      </c>
      <c r="B5964" t="s">
        <v>19692</v>
      </c>
      <c r="C5964" t="s">
        <v>19693</v>
      </c>
    </row>
    <row r="5965" spans="1:3">
      <c r="A5965" t="s">
        <v>19694</v>
      </c>
      <c r="B5965" t="s">
        <v>19695</v>
      </c>
      <c r="C5965" t="s">
        <v>19696</v>
      </c>
    </row>
    <row r="5966" spans="1:3">
      <c r="A5966" t="s">
        <v>19697</v>
      </c>
      <c r="B5966" t="s">
        <v>19698</v>
      </c>
      <c r="C5966" t="s">
        <v>19699</v>
      </c>
    </row>
    <row r="5967" spans="1:3">
      <c r="A5967" t="s">
        <v>19700</v>
      </c>
      <c r="B5967" t="s">
        <v>19701</v>
      </c>
      <c r="C5967" t="s">
        <v>19702</v>
      </c>
    </row>
    <row r="5968" spans="1:3">
      <c r="A5968" t="s">
        <v>19703</v>
      </c>
      <c r="B5968" t="s">
        <v>19572</v>
      </c>
      <c r="C5968" t="s">
        <v>19704</v>
      </c>
    </row>
    <row r="5969" spans="1:3">
      <c r="A5969" t="s">
        <v>19705</v>
      </c>
      <c r="B5969" t="s">
        <v>19706</v>
      </c>
      <c r="C5969" t="s">
        <v>19707</v>
      </c>
    </row>
    <row r="5970" spans="1:3">
      <c r="A5970" t="s">
        <v>19708</v>
      </c>
      <c r="B5970" t="s">
        <v>19709</v>
      </c>
      <c r="C5970" t="s">
        <v>19710</v>
      </c>
    </row>
    <row r="5971" spans="1:3">
      <c r="A5971" t="s">
        <v>19711</v>
      </c>
      <c r="B5971" t="s">
        <v>19712</v>
      </c>
      <c r="C5971" t="s">
        <v>19713</v>
      </c>
    </row>
    <row r="5972" spans="1:3">
      <c r="A5972" t="s">
        <v>19714</v>
      </c>
      <c r="B5972" t="s">
        <v>19715</v>
      </c>
      <c r="C5972" t="s">
        <v>19716</v>
      </c>
    </row>
    <row r="5973" spans="1:3">
      <c r="A5973" t="s">
        <v>19717</v>
      </c>
      <c r="B5973" t="s">
        <v>19718</v>
      </c>
      <c r="C5973" t="s">
        <v>19719</v>
      </c>
    </row>
    <row r="5974" spans="1:3">
      <c r="A5974" t="s">
        <v>19720</v>
      </c>
      <c r="B5974" t="s">
        <v>4239</v>
      </c>
      <c r="C5974" t="s">
        <v>19721</v>
      </c>
    </row>
    <row r="5975" spans="1:3">
      <c r="A5975" t="s">
        <v>19722</v>
      </c>
      <c r="B5975" t="s">
        <v>19723</v>
      </c>
      <c r="C5975" t="s">
        <v>19724</v>
      </c>
    </row>
    <row r="5976" spans="1:3">
      <c r="A5976" t="s">
        <v>19725</v>
      </c>
      <c r="B5976" t="s">
        <v>19726</v>
      </c>
      <c r="C5976" t="s">
        <v>19727</v>
      </c>
    </row>
    <row r="5977" spans="1:3">
      <c r="A5977" t="s">
        <v>19728</v>
      </c>
      <c r="B5977" t="s">
        <v>19729</v>
      </c>
      <c r="C5977" t="s">
        <v>19730</v>
      </c>
    </row>
    <row r="5978" spans="1:3">
      <c r="A5978" t="s">
        <v>19731</v>
      </c>
      <c r="B5978" t="s">
        <v>6247</v>
      </c>
      <c r="C5978" t="s">
        <v>19732</v>
      </c>
    </row>
    <row r="5979" spans="1:3">
      <c r="A5979" t="s">
        <v>19733</v>
      </c>
      <c r="B5979" t="s">
        <v>19734</v>
      </c>
      <c r="C5979" t="s">
        <v>19735</v>
      </c>
    </row>
    <row r="5980" spans="1:3">
      <c r="A5980" t="s">
        <v>19736</v>
      </c>
      <c r="B5980" t="s">
        <v>19737</v>
      </c>
      <c r="C5980" t="s">
        <v>19738</v>
      </c>
    </row>
    <row r="5981" spans="1:3">
      <c r="A5981" t="s">
        <v>19739</v>
      </c>
      <c r="B5981" t="s">
        <v>19740</v>
      </c>
      <c r="C5981" t="s">
        <v>19741</v>
      </c>
    </row>
    <row r="5982" spans="1:3">
      <c r="A5982" t="s">
        <v>19742</v>
      </c>
      <c r="B5982" t="s">
        <v>19743</v>
      </c>
      <c r="C5982" t="s">
        <v>19744</v>
      </c>
    </row>
    <row r="5983" spans="1:3">
      <c r="A5983" t="s">
        <v>19745</v>
      </c>
      <c r="B5983" t="s">
        <v>19746</v>
      </c>
      <c r="C5983" t="s">
        <v>19747</v>
      </c>
    </row>
    <row r="5984" spans="1:3">
      <c r="A5984" t="s">
        <v>19748</v>
      </c>
      <c r="B5984" t="s">
        <v>19749</v>
      </c>
      <c r="C5984" t="s">
        <v>19750</v>
      </c>
    </row>
    <row r="5985" spans="1:3">
      <c r="A5985" t="s">
        <v>19751</v>
      </c>
      <c r="B5985" t="s">
        <v>19752</v>
      </c>
      <c r="C5985" t="s">
        <v>19753</v>
      </c>
    </row>
    <row r="5986" spans="1:3">
      <c r="A5986" t="s">
        <v>19754</v>
      </c>
      <c r="B5986" t="s">
        <v>19755</v>
      </c>
      <c r="C5986" t="s">
        <v>19756</v>
      </c>
    </row>
    <row r="5987" spans="1:3">
      <c r="A5987" t="s">
        <v>19757</v>
      </c>
      <c r="B5987" t="s">
        <v>19758</v>
      </c>
      <c r="C5987" t="s">
        <v>19759</v>
      </c>
    </row>
    <row r="5988" spans="1:3">
      <c r="A5988" t="s">
        <v>19760</v>
      </c>
      <c r="B5988" t="s">
        <v>19761</v>
      </c>
      <c r="C5988" t="s">
        <v>19762</v>
      </c>
    </row>
    <row r="5989" spans="1:3">
      <c r="A5989" t="s">
        <v>19763</v>
      </c>
      <c r="B5989" t="s">
        <v>19764</v>
      </c>
      <c r="C5989" t="s">
        <v>19765</v>
      </c>
    </row>
    <row r="5990" spans="1:3">
      <c r="A5990" t="s">
        <v>19766</v>
      </c>
      <c r="B5990" t="s">
        <v>19767</v>
      </c>
      <c r="C5990" t="s">
        <v>19768</v>
      </c>
    </row>
    <row r="5991" spans="1:3">
      <c r="A5991" t="s">
        <v>19769</v>
      </c>
      <c r="B5991" t="s">
        <v>19770</v>
      </c>
      <c r="C5991" t="s">
        <v>19771</v>
      </c>
    </row>
    <row r="5992" spans="1:3">
      <c r="A5992" t="s">
        <v>19772</v>
      </c>
      <c r="B5992" t="s">
        <v>19773</v>
      </c>
      <c r="C5992" t="s">
        <v>19774</v>
      </c>
    </row>
    <row r="5993" spans="1:3">
      <c r="A5993" t="s">
        <v>19775</v>
      </c>
      <c r="B5993" t="s">
        <v>19776</v>
      </c>
      <c r="C5993" t="s">
        <v>19777</v>
      </c>
    </row>
    <row r="5994" spans="1:3">
      <c r="A5994" t="s">
        <v>19778</v>
      </c>
      <c r="B5994" t="s">
        <v>19779</v>
      </c>
      <c r="C5994" t="s">
        <v>19780</v>
      </c>
    </row>
    <row r="5995" spans="1:3">
      <c r="A5995" t="s">
        <v>19781</v>
      </c>
      <c r="B5995" t="s">
        <v>19773</v>
      </c>
      <c r="C5995" t="s">
        <v>19774</v>
      </c>
    </row>
    <row r="5996" spans="1:3">
      <c r="A5996" t="s">
        <v>19782</v>
      </c>
      <c r="B5996" t="s">
        <v>19783</v>
      </c>
      <c r="C5996" t="s">
        <v>19784</v>
      </c>
    </row>
    <row r="5997" spans="1:3">
      <c r="A5997" t="s">
        <v>19785</v>
      </c>
      <c r="B5997" t="s">
        <v>4553</v>
      </c>
      <c r="C5997" t="s">
        <v>19786</v>
      </c>
    </row>
    <row r="5998" spans="1:3">
      <c r="A5998" t="s">
        <v>19787</v>
      </c>
      <c r="B5998" t="s">
        <v>6758</v>
      </c>
      <c r="C5998" t="s">
        <v>19788</v>
      </c>
    </row>
    <row r="5999" spans="1:3">
      <c r="A5999" t="s">
        <v>19789</v>
      </c>
      <c r="B5999" t="s">
        <v>4057</v>
      </c>
      <c r="C5999" t="s">
        <v>19790</v>
      </c>
    </row>
    <row r="6000" spans="1:3">
      <c r="A6000" t="s">
        <v>19791</v>
      </c>
      <c r="B6000" t="s">
        <v>6773</v>
      </c>
      <c r="C6000" t="s">
        <v>19792</v>
      </c>
    </row>
    <row r="6001" spans="1:3">
      <c r="A6001" t="s">
        <v>19793</v>
      </c>
      <c r="B6001" t="s">
        <v>19794</v>
      </c>
      <c r="C6001" t="s">
        <v>19795</v>
      </c>
    </row>
    <row r="6002" spans="1:3">
      <c r="A6002" t="s">
        <v>19796</v>
      </c>
      <c r="B6002" t="s">
        <v>19797</v>
      </c>
      <c r="C6002" t="s">
        <v>19798</v>
      </c>
    </row>
    <row r="6003" spans="1:3">
      <c r="A6003" t="s">
        <v>19799</v>
      </c>
      <c r="B6003" t="s">
        <v>19800</v>
      </c>
      <c r="C6003" t="s">
        <v>19801</v>
      </c>
    </row>
    <row r="6004" spans="1:3">
      <c r="A6004" t="s">
        <v>19802</v>
      </c>
      <c r="B6004" t="s">
        <v>19803</v>
      </c>
      <c r="C6004" t="s">
        <v>19804</v>
      </c>
    </row>
    <row r="6005" spans="1:3">
      <c r="A6005" t="s">
        <v>19805</v>
      </c>
      <c r="B6005" t="s">
        <v>19806</v>
      </c>
      <c r="C6005" t="s">
        <v>19807</v>
      </c>
    </row>
    <row r="6006" spans="1:3">
      <c r="A6006" t="s">
        <v>19808</v>
      </c>
      <c r="B6006" t="s">
        <v>6143</v>
      </c>
      <c r="C6006" t="s">
        <v>19809</v>
      </c>
    </row>
    <row r="6007" spans="1:3">
      <c r="A6007" t="s">
        <v>19810</v>
      </c>
      <c r="B6007" t="s">
        <v>19811</v>
      </c>
      <c r="C6007" t="s">
        <v>19812</v>
      </c>
    </row>
    <row r="6008" spans="1:3">
      <c r="A6008" t="s">
        <v>19813</v>
      </c>
      <c r="B6008" t="s">
        <v>19814</v>
      </c>
      <c r="C6008" t="s">
        <v>19815</v>
      </c>
    </row>
    <row r="6009" spans="1:3">
      <c r="A6009" t="s">
        <v>19816</v>
      </c>
      <c r="B6009" t="s">
        <v>19817</v>
      </c>
      <c r="C6009" t="s">
        <v>19818</v>
      </c>
    </row>
    <row r="6010" spans="1:3">
      <c r="A6010" t="s">
        <v>19819</v>
      </c>
      <c r="B6010" t="s">
        <v>19820</v>
      </c>
      <c r="C6010" t="s">
        <v>19821</v>
      </c>
    </row>
    <row r="6011" spans="1:3">
      <c r="A6011" t="s">
        <v>19822</v>
      </c>
      <c r="B6011" t="s">
        <v>19823</v>
      </c>
      <c r="C6011" t="s">
        <v>19824</v>
      </c>
    </row>
    <row r="6012" spans="1:3">
      <c r="A6012" t="s">
        <v>19825</v>
      </c>
      <c r="B6012" t="s">
        <v>19826</v>
      </c>
      <c r="C6012" t="s">
        <v>19827</v>
      </c>
    </row>
    <row r="6013" spans="1:3">
      <c r="A6013" t="s">
        <v>19828</v>
      </c>
      <c r="B6013" t="s">
        <v>19829</v>
      </c>
      <c r="C6013" t="s">
        <v>19830</v>
      </c>
    </row>
    <row r="6014" spans="1:3">
      <c r="A6014" t="s">
        <v>19831</v>
      </c>
      <c r="B6014" t="s">
        <v>19832</v>
      </c>
      <c r="C6014" t="s">
        <v>19833</v>
      </c>
    </row>
    <row r="6015" spans="1:3">
      <c r="A6015" t="s">
        <v>19834</v>
      </c>
      <c r="B6015" t="s">
        <v>19835</v>
      </c>
      <c r="C6015" t="s">
        <v>19836</v>
      </c>
    </row>
    <row r="6016" spans="1:3">
      <c r="A6016" t="s">
        <v>19837</v>
      </c>
      <c r="B6016" t="s">
        <v>19838</v>
      </c>
      <c r="C6016" t="s">
        <v>19839</v>
      </c>
    </row>
    <row r="6017" spans="1:3">
      <c r="A6017" t="s">
        <v>19840</v>
      </c>
      <c r="B6017" t="s">
        <v>6211</v>
      </c>
      <c r="C6017" t="s">
        <v>19841</v>
      </c>
    </row>
    <row r="6018" spans="1:3">
      <c r="A6018" t="s">
        <v>19842</v>
      </c>
      <c r="B6018" t="s">
        <v>19843</v>
      </c>
      <c r="C6018" t="s">
        <v>19844</v>
      </c>
    </row>
    <row r="6019" spans="1:3">
      <c r="A6019" t="s">
        <v>19845</v>
      </c>
      <c r="B6019" t="s">
        <v>19846</v>
      </c>
      <c r="C6019" t="s">
        <v>19847</v>
      </c>
    </row>
    <row r="6020" spans="1:3">
      <c r="A6020" t="s">
        <v>19848</v>
      </c>
      <c r="B6020" t="s">
        <v>19849</v>
      </c>
      <c r="C6020" t="s">
        <v>19850</v>
      </c>
    </row>
    <row r="6021" spans="1:3">
      <c r="A6021" t="s">
        <v>19851</v>
      </c>
      <c r="B6021" t="s">
        <v>19852</v>
      </c>
      <c r="C6021" t="s">
        <v>19853</v>
      </c>
    </row>
    <row r="6022" spans="1:3">
      <c r="A6022" t="s">
        <v>19854</v>
      </c>
      <c r="B6022" t="s">
        <v>19855</v>
      </c>
      <c r="C6022" t="s">
        <v>19856</v>
      </c>
    </row>
    <row r="6023" spans="1:3">
      <c r="A6023" t="s">
        <v>19857</v>
      </c>
      <c r="B6023" t="s">
        <v>19858</v>
      </c>
      <c r="C6023" t="s">
        <v>19859</v>
      </c>
    </row>
    <row r="6024" spans="1:3">
      <c r="A6024" t="s">
        <v>19860</v>
      </c>
      <c r="B6024" t="s">
        <v>5235</v>
      </c>
      <c r="C6024" t="s">
        <v>19861</v>
      </c>
    </row>
    <row r="6025" spans="1:3">
      <c r="A6025" t="s">
        <v>19862</v>
      </c>
      <c r="B6025" t="s">
        <v>19863</v>
      </c>
      <c r="C6025" t="s">
        <v>19864</v>
      </c>
    </row>
    <row r="6026" spans="1:3">
      <c r="A6026" t="s">
        <v>19865</v>
      </c>
      <c r="B6026" t="s">
        <v>19866</v>
      </c>
      <c r="C6026" t="s">
        <v>19867</v>
      </c>
    </row>
    <row r="6027" spans="1:3">
      <c r="A6027" t="s">
        <v>19868</v>
      </c>
      <c r="B6027" t="s">
        <v>19869</v>
      </c>
      <c r="C6027" t="s">
        <v>19870</v>
      </c>
    </row>
    <row r="6028" spans="1:3">
      <c r="A6028" t="s">
        <v>19871</v>
      </c>
      <c r="B6028" t="s">
        <v>19872</v>
      </c>
      <c r="C6028" t="s">
        <v>19873</v>
      </c>
    </row>
    <row r="6029" spans="1:3">
      <c r="A6029" t="s">
        <v>19874</v>
      </c>
      <c r="B6029" t="s">
        <v>19875</v>
      </c>
      <c r="C6029" t="s">
        <v>19876</v>
      </c>
    </row>
    <row r="6030" spans="1:3">
      <c r="A6030" t="s">
        <v>19877</v>
      </c>
      <c r="B6030" t="s">
        <v>19878</v>
      </c>
      <c r="C6030" t="s">
        <v>19879</v>
      </c>
    </row>
    <row r="6031" spans="1:3">
      <c r="A6031" t="s">
        <v>19880</v>
      </c>
      <c r="B6031" t="s">
        <v>19881</v>
      </c>
      <c r="C6031" t="s">
        <v>19882</v>
      </c>
    </row>
    <row r="6032" spans="1:3">
      <c r="A6032" t="s">
        <v>19883</v>
      </c>
      <c r="B6032" t="s">
        <v>19884</v>
      </c>
      <c r="C6032" t="s">
        <v>19885</v>
      </c>
    </row>
    <row r="6033" spans="1:3">
      <c r="A6033" t="s">
        <v>19886</v>
      </c>
      <c r="B6033" t="s">
        <v>19887</v>
      </c>
      <c r="C6033" t="s">
        <v>19888</v>
      </c>
    </row>
    <row r="6034" spans="1:3">
      <c r="A6034" t="s">
        <v>19889</v>
      </c>
      <c r="B6034" t="s">
        <v>19890</v>
      </c>
      <c r="C6034" t="s">
        <v>19891</v>
      </c>
    </row>
    <row r="6035" spans="1:3">
      <c r="A6035" t="s">
        <v>19892</v>
      </c>
      <c r="B6035" t="s">
        <v>19893</v>
      </c>
      <c r="C6035" t="s">
        <v>19894</v>
      </c>
    </row>
    <row r="6036" spans="1:3">
      <c r="A6036" t="s">
        <v>19895</v>
      </c>
      <c r="B6036" t="s">
        <v>19896</v>
      </c>
      <c r="C6036" t="s">
        <v>19897</v>
      </c>
    </row>
    <row r="6037" spans="1:3">
      <c r="A6037" t="s">
        <v>19898</v>
      </c>
      <c r="B6037" t="s">
        <v>19899</v>
      </c>
      <c r="C6037" t="s">
        <v>19900</v>
      </c>
    </row>
    <row r="6038" spans="1:3">
      <c r="A6038" t="s">
        <v>19901</v>
      </c>
      <c r="B6038" t="s">
        <v>19902</v>
      </c>
      <c r="C6038" t="s">
        <v>19903</v>
      </c>
    </row>
    <row r="6039" spans="1:3">
      <c r="A6039" t="s">
        <v>19904</v>
      </c>
      <c r="B6039" t="s">
        <v>544</v>
      </c>
      <c r="C6039" t="s">
        <v>19905</v>
      </c>
    </row>
    <row r="6040" spans="1:3">
      <c r="A6040" t="s">
        <v>19906</v>
      </c>
      <c r="B6040" t="s">
        <v>19907</v>
      </c>
      <c r="C6040" t="s">
        <v>19908</v>
      </c>
    </row>
    <row r="6041" spans="1:3">
      <c r="A6041" t="s">
        <v>19909</v>
      </c>
      <c r="B6041" t="s">
        <v>19910</v>
      </c>
      <c r="C6041" t="s">
        <v>19911</v>
      </c>
    </row>
    <row r="6042" spans="1:3">
      <c r="A6042" t="s">
        <v>19912</v>
      </c>
      <c r="B6042" t="s">
        <v>19913</v>
      </c>
      <c r="C6042" t="s">
        <v>19914</v>
      </c>
    </row>
    <row r="6043" spans="1:3">
      <c r="A6043" t="s">
        <v>19915</v>
      </c>
      <c r="B6043" t="s">
        <v>19916</v>
      </c>
      <c r="C6043" t="s">
        <v>19917</v>
      </c>
    </row>
    <row r="6044" spans="1:3">
      <c r="A6044" t="s">
        <v>19918</v>
      </c>
      <c r="B6044" t="s">
        <v>19919</v>
      </c>
      <c r="C6044" t="s">
        <v>19920</v>
      </c>
    </row>
    <row r="6045" spans="1:3">
      <c r="A6045" t="s">
        <v>19921</v>
      </c>
      <c r="B6045" t="s">
        <v>19922</v>
      </c>
      <c r="C6045" t="s">
        <v>19923</v>
      </c>
    </row>
    <row r="6046" spans="1:3">
      <c r="A6046" t="s">
        <v>19924</v>
      </c>
      <c r="B6046" t="s">
        <v>19925</v>
      </c>
      <c r="C6046" t="s">
        <v>19926</v>
      </c>
    </row>
    <row r="6047" spans="1:3">
      <c r="A6047" t="s">
        <v>19927</v>
      </c>
      <c r="B6047" t="s">
        <v>19928</v>
      </c>
      <c r="C6047" t="s">
        <v>19929</v>
      </c>
    </row>
    <row r="6048" spans="1:3">
      <c r="A6048" t="s">
        <v>19930</v>
      </c>
      <c r="B6048" t="s">
        <v>19931</v>
      </c>
      <c r="C6048" t="s">
        <v>19932</v>
      </c>
    </row>
    <row r="6049" spans="1:3">
      <c r="A6049" t="s">
        <v>19933</v>
      </c>
      <c r="B6049" t="s">
        <v>19934</v>
      </c>
      <c r="C6049" t="s">
        <v>19935</v>
      </c>
    </row>
    <row r="6050" spans="1:3">
      <c r="A6050" t="s">
        <v>19936</v>
      </c>
      <c r="B6050" t="s">
        <v>19937</v>
      </c>
      <c r="C6050" t="s">
        <v>19938</v>
      </c>
    </row>
    <row r="6051" spans="1:3">
      <c r="A6051" t="s">
        <v>19939</v>
      </c>
      <c r="B6051" t="s">
        <v>19940</v>
      </c>
      <c r="C6051" t="s">
        <v>19941</v>
      </c>
    </row>
    <row r="6052" spans="1:3">
      <c r="A6052" t="s">
        <v>19942</v>
      </c>
      <c r="B6052" t="s">
        <v>19943</v>
      </c>
      <c r="C6052" t="s">
        <v>19944</v>
      </c>
    </row>
    <row r="6053" spans="1:3">
      <c r="A6053" t="s">
        <v>19945</v>
      </c>
      <c r="B6053" t="s">
        <v>19946</v>
      </c>
      <c r="C6053" t="s">
        <v>19947</v>
      </c>
    </row>
    <row r="6054" spans="1:3">
      <c r="A6054" t="s">
        <v>19948</v>
      </c>
      <c r="B6054" t="s">
        <v>19949</v>
      </c>
      <c r="C6054" t="s">
        <v>19950</v>
      </c>
    </row>
    <row r="6055" spans="1:3">
      <c r="A6055" t="s">
        <v>19951</v>
      </c>
      <c r="B6055" t="s">
        <v>19952</v>
      </c>
      <c r="C6055" t="s">
        <v>19953</v>
      </c>
    </row>
    <row r="6056" spans="1:3">
      <c r="A6056" t="s">
        <v>19954</v>
      </c>
      <c r="B6056" t="s">
        <v>19955</v>
      </c>
      <c r="C6056" t="s">
        <v>19956</v>
      </c>
    </row>
    <row r="6057" spans="1:3">
      <c r="A6057" t="s">
        <v>19957</v>
      </c>
      <c r="B6057" t="s">
        <v>19958</v>
      </c>
      <c r="C6057" t="s">
        <v>19959</v>
      </c>
    </row>
    <row r="6058" spans="1:3">
      <c r="A6058" t="s">
        <v>19960</v>
      </c>
      <c r="B6058" t="s">
        <v>19961</v>
      </c>
      <c r="C6058" t="s">
        <v>19962</v>
      </c>
    </row>
    <row r="6059" spans="1:3">
      <c r="A6059" t="s">
        <v>19963</v>
      </c>
      <c r="B6059" t="s">
        <v>19964</v>
      </c>
      <c r="C6059" t="s">
        <v>19965</v>
      </c>
    </row>
    <row r="6060" spans="1:3">
      <c r="A6060" t="s">
        <v>19966</v>
      </c>
      <c r="B6060" t="s">
        <v>19967</v>
      </c>
      <c r="C6060" t="s">
        <v>19968</v>
      </c>
    </row>
    <row r="6061" spans="1:3">
      <c r="A6061" t="s">
        <v>19969</v>
      </c>
      <c r="B6061" t="s">
        <v>19970</v>
      </c>
      <c r="C6061" t="s">
        <v>19971</v>
      </c>
    </row>
    <row r="6062" spans="1:3">
      <c r="A6062" t="s">
        <v>19972</v>
      </c>
      <c r="B6062" t="s">
        <v>19973</v>
      </c>
      <c r="C6062" t="s">
        <v>19974</v>
      </c>
    </row>
    <row r="6063" spans="1:3">
      <c r="A6063" t="s">
        <v>19975</v>
      </c>
      <c r="B6063" t="s">
        <v>19976</v>
      </c>
      <c r="C6063" t="s">
        <v>19977</v>
      </c>
    </row>
    <row r="6064" spans="1:3">
      <c r="A6064" t="s">
        <v>19978</v>
      </c>
      <c r="B6064" t="s">
        <v>19979</v>
      </c>
      <c r="C6064" t="s">
        <v>19980</v>
      </c>
    </row>
    <row r="6065" spans="1:3">
      <c r="A6065" t="s">
        <v>19981</v>
      </c>
      <c r="B6065" t="s">
        <v>19982</v>
      </c>
      <c r="C6065" t="s">
        <v>19983</v>
      </c>
    </row>
    <row r="6066" spans="1:3">
      <c r="A6066" t="s">
        <v>19984</v>
      </c>
      <c r="B6066" t="s">
        <v>19985</v>
      </c>
      <c r="C6066" t="s">
        <v>19986</v>
      </c>
    </row>
    <row r="6067" spans="1:3">
      <c r="A6067" t="s">
        <v>19987</v>
      </c>
      <c r="B6067" t="s">
        <v>19988</v>
      </c>
      <c r="C6067" t="s">
        <v>19989</v>
      </c>
    </row>
    <row r="6068" spans="1:3">
      <c r="A6068" t="s">
        <v>19990</v>
      </c>
      <c r="B6068" t="s">
        <v>19991</v>
      </c>
      <c r="C6068" t="s">
        <v>19992</v>
      </c>
    </row>
    <row r="6069" spans="1:3">
      <c r="A6069" t="s">
        <v>19993</v>
      </c>
      <c r="B6069" t="s">
        <v>19994</v>
      </c>
      <c r="C6069" t="s">
        <v>19995</v>
      </c>
    </row>
    <row r="6070" spans="1:3">
      <c r="A6070" t="s">
        <v>19996</v>
      </c>
      <c r="B6070" t="s">
        <v>19997</v>
      </c>
      <c r="C6070" t="s">
        <v>19998</v>
      </c>
    </row>
    <row r="6071" spans="1:3">
      <c r="A6071" t="s">
        <v>19999</v>
      </c>
      <c r="B6071" t="s">
        <v>20000</v>
      </c>
      <c r="C6071" t="s">
        <v>20001</v>
      </c>
    </row>
    <row r="6072" spans="1:3">
      <c r="A6072" t="s">
        <v>20002</v>
      </c>
      <c r="B6072" t="s">
        <v>20003</v>
      </c>
      <c r="C6072" t="s">
        <v>20004</v>
      </c>
    </row>
    <row r="6073" spans="1:3">
      <c r="A6073" t="s">
        <v>20005</v>
      </c>
      <c r="B6073" t="s">
        <v>20006</v>
      </c>
      <c r="C6073" t="s">
        <v>20007</v>
      </c>
    </row>
    <row r="6074" spans="1:3">
      <c r="A6074" t="s">
        <v>20008</v>
      </c>
      <c r="B6074" t="s">
        <v>20009</v>
      </c>
      <c r="C6074" t="s">
        <v>20010</v>
      </c>
    </row>
    <row r="6075" spans="1:3">
      <c r="A6075" t="s">
        <v>20011</v>
      </c>
      <c r="B6075" t="s">
        <v>20012</v>
      </c>
      <c r="C6075" t="s">
        <v>20013</v>
      </c>
    </row>
    <row r="6076" spans="1:3">
      <c r="A6076" t="s">
        <v>20014</v>
      </c>
      <c r="B6076" t="s">
        <v>20015</v>
      </c>
      <c r="C6076" t="s">
        <v>20016</v>
      </c>
    </row>
    <row r="6077" spans="1:3">
      <c r="A6077" t="s">
        <v>20017</v>
      </c>
      <c r="B6077" t="s">
        <v>20018</v>
      </c>
      <c r="C6077" t="s">
        <v>20019</v>
      </c>
    </row>
    <row r="6078" spans="1:3">
      <c r="A6078" t="s">
        <v>20020</v>
      </c>
      <c r="B6078" t="s">
        <v>20021</v>
      </c>
      <c r="C6078" t="s">
        <v>20022</v>
      </c>
    </row>
    <row r="6079" spans="1:3">
      <c r="A6079" t="s">
        <v>20023</v>
      </c>
      <c r="B6079" t="s">
        <v>20024</v>
      </c>
      <c r="C6079" t="s">
        <v>20025</v>
      </c>
    </row>
    <row r="6080" spans="1:3">
      <c r="A6080" t="s">
        <v>20026</v>
      </c>
      <c r="B6080" t="s">
        <v>20027</v>
      </c>
      <c r="C6080" t="s">
        <v>20028</v>
      </c>
    </row>
    <row r="6081" spans="1:3">
      <c r="A6081" t="s">
        <v>20029</v>
      </c>
      <c r="B6081" t="s">
        <v>20030</v>
      </c>
      <c r="C6081" t="s">
        <v>20031</v>
      </c>
    </row>
    <row r="6082" spans="1:3">
      <c r="A6082" t="s">
        <v>20032</v>
      </c>
      <c r="B6082" t="s">
        <v>20033</v>
      </c>
      <c r="C6082" t="s">
        <v>20034</v>
      </c>
    </row>
    <row r="6083" spans="1:3">
      <c r="A6083" t="s">
        <v>20035</v>
      </c>
      <c r="B6083" t="s">
        <v>20036</v>
      </c>
      <c r="C6083" t="s">
        <v>20037</v>
      </c>
    </row>
    <row r="6084" spans="1:3">
      <c r="A6084" t="s">
        <v>20038</v>
      </c>
      <c r="B6084" t="s">
        <v>20039</v>
      </c>
      <c r="C6084" t="s">
        <v>20040</v>
      </c>
    </row>
    <row r="6085" spans="1:3">
      <c r="A6085" t="s">
        <v>20041</v>
      </c>
      <c r="B6085" t="s">
        <v>20042</v>
      </c>
      <c r="C6085" t="s">
        <v>20043</v>
      </c>
    </row>
    <row r="6086" spans="1:3">
      <c r="A6086" t="s">
        <v>20044</v>
      </c>
      <c r="B6086" t="s">
        <v>20045</v>
      </c>
      <c r="C6086" t="s">
        <v>20046</v>
      </c>
    </row>
    <row r="6087" spans="1:3">
      <c r="A6087" t="s">
        <v>20047</v>
      </c>
      <c r="B6087" t="s">
        <v>20048</v>
      </c>
      <c r="C6087" t="s">
        <v>20049</v>
      </c>
    </row>
    <row r="6088" spans="1:3">
      <c r="A6088" t="s">
        <v>20050</v>
      </c>
      <c r="B6088" t="s">
        <v>20051</v>
      </c>
      <c r="C6088" t="s">
        <v>20052</v>
      </c>
    </row>
    <row r="6089" spans="1:3">
      <c r="A6089" t="s">
        <v>20053</v>
      </c>
      <c r="B6089" t="s">
        <v>20054</v>
      </c>
      <c r="C6089" t="s">
        <v>20055</v>
      </c>
    </row>
    <row r="6090" spans="1:3">
      <c r="A6090" t="s">
        <v>20056</v>
      </c>
      <c r="B6090" t="s">
        <v>20057</v>
      </c>
      <c r="C6090" t="s">
        <v>20058</v>
      </c>
    </row>
    <row r="6091" spans="1:3">
      <c r="A6091" t="s">
        <v>20056</v>
      </c>
      <c r="B6091" t="s">
        <v>20057</v>
      </c>
      <c r="C6091" t="s">
        <v>20058</v>
      </c>
    </row>
    <row r="6092" spans="1:3">
      <c r="A6092" t="s">
        <v>20059</v>
      </c>
      <c r="B6092" t="s">
        <v>20060</v>
      </c>
      <c r="C6092" t="s">
        <v>20061</v>
      </c>
    </row>
    <row r="6093" spans="1:3">
      <c r="A6093" t="s">
        <v>20059</v>
      </c>
      <c r="B6093" t="s">
        <v>20060</v>
      </c>
      <c r="C6093" t="s">
        <v>20061</v>
      </c>
    </row>
    <row r="6094" spans="1:3">
      <c r="A6094" t="s">
        <v>20062</v>
      </c>
      <c r="B6094" t="s">
        <v>20063</v>
      </c>
      <c r="C6094" t="s">
        <v>20064</v>
      </c>
    </row>
    <row r="6095" spans="1:3">
      <c r="A6095" t="s">
        <v>20062</v>
      </c>
      <c r="B6095" t="s">
        <v>20063</v>
      </c>
      <c r="C6095" t="s">
        <v>20064</v>
      </c>
    </row>
    <row r="6096" spans="1:3">
      <c r="A6096" t="s">
        <v>20065</v>
      </c>
      <c r="B6096" t="s">
        <v>20066</v>
      </c>
      <c r="C6096" t="s">
        <v>20067</v>
      </c>
    </row>
    <row r="6097" spans="1:3">
      <c r="A6097" t="s">
        <v>20065</v>
      </c>
      <c r="B6097" t="s">
        <v>20066</v>
      </c>
      <c r="C6097" t="s">
        <v>20067</v>
      </c>
    </row>
    <row r="6098" spans="1:3">
      <c r="A6098" t="s">
        <v>20068</v>
      </c>
      <c r="B6098" t="s">
        <v>20069</v>
      </c>
      <c r="C6098" t="s">
        <v>20070</v>
      </c>
    </row>
    <row r="6099" spans="1:3">
      <c r="A6099" t="s">
        <v>20068</v>
      </c>
      <c r="B6099" t="s">
        <v>20069</v>
      </c>
      <c r="C6099" t="s">
        <v>20070</v>
      </c>
    </row>
    <row r="6100" spans="1:3">
      <c r="A6100" t="s">
        <v>20071</v>
      </c>
      <c r="B6100" t="s">
        <v>20072</v>
      </c>
      <c r="C6100" t="s">
        <v>20073</v>
      </c>
    </row>
    <row r="6101" spans="1:3">
      <c r="A6101" t="s">
        <v>20071</v>
      </c>
      <c r="B6101" t="s">
        <v>20072</v>
      </c>
      <c r="C6101" t="s">
        <v>20073</v>
      </c>
    </row>
    <row r="6102" spans="1:3">
      <c r="A6102" t="s">
        <v>20074</v>
      </c>
      <c r="B6102" t="s">
        <v>20075</v>
      </c>
      <c r="C6102" t="s">
        <v>20076</v>
      </c>
    </row>
    <row r="6103" spans="1:3">
      <c r="A6103" t="s">
        <v>20077</v>
      </c>
      <c r="B6103" t="s">
        <v>20078</v>
      </c>
      <c r="C6103" t="s">
        <v>20079</v>
      </c>
    </row>
    <row r="6104" spans="1:3">
      <c r="A6104" t="s">
        <v>20080</v>
      </c>
      <c r="B6104" t="s">
        <v>20081</v>
      </c>
      <c r="C6104" t="s">
        <v>20082</v>
      </c>
    </row>
    <row r="6105" spans="1:3">
      <c r="A6105" t="s">
        <v>20083</v>
      </c>
      <c r="B6105" t="s">
        <v>20084</v>
      </c>
      <c r="C6105" t="s">
        <v>20085</v>
      </c>
    </row>
    <row r="6106" spans="1:3">
      <c r="A6106" t="s">
        <v>20083</v>
      </c>
      <c r="B6106" t="s">
        <v>20084</v>
      </c>
      <c r="C6106" t="s">
        <v>20085</v>
      </c>
    </row>
    <row r="6107" spans="1:3">
      <c r="A6107" t="s">
        <v>20086</v>
      </c>
      <c r="B6107" t="s">
        <v>20087</v>
      </c>
      <c r="C6107" t="s">
        <v>20088</v>
      </c>
    </row>
    <row r="6108" spans="1:3">
      <c r="A6108" t="s">
        <v>20086</v>
      </c>
      <c r="B6108" t="s">
        <v>20087</v>
      </c>
      <c r="C6108" t="s">
        <v>20088</v>
      </c>
    </row>
    <row r="6109" spans="1:3">
      <c r="A6109" t="s">
        <v>20089</v>
      </c>
      <c r="B6109" t="s">
        <v>20090</v>
      </c>
      <c r="C6109" t="s">
        <v>20091</v>
      </c>
    </row>
    <row r="6110" spans="1:3">
      <c r="A6110" t="s">
        <v>20089</v>
      </c>
      <c r="B6110" t="s">
        <v>20090</v>
      </c>
      <c r="C6110" t="s">
        <v>20091</v>
      </c>
    </row>
    <row r="6111" spans="1:3">
      <c r="A6111" t="s">
        <v>20092</v>
      </c>
      <c r="B6111" t="s">
        <v>20093</v>
      </c>
      <c r="C6111" t="s">
        <v>20094</v>
      </c>
    </row>
    <row r="6112" spans="1:3">
      <c r="A6112" t="s">
        <v>20092</v>
      </c>
      <c r="B6112" t="s">
        <v>20093</v>
      </c>
      <c r="C6112" t="s">
        <v>20094</v>
      </c>
    </row>
    <row r="6113" spans="1:3">
      <c r="A6113" t="s">
        <v>20095</v>
      </c>
      <c r="B6113" t="s">
        <v>20096</v>
      </c>
      <c r="C6113" t="s">
        <v>20097</v>
      </c>
    </row>
    <row r="6114" spans="1:3">
      <c r="A6114" t="s">
        <v>20095</v>
      </c>
      <c r="B6114" t="s">
        <v>20096</v>
      </c>
      <c r="C6114" t="s">
        <v>20097</v>
      </c>
    </row>
    <row r="6115" spans="1:3">
      <c r="A6115" t="s">
        <v>20098</v>
      </c>
      <c r="B6115" t="s">
        <v>20099</v>
      </c>
      <c r="C6115" t="s">
        <v>20100</v>
      </c>
    </row>
    <row r="6116" spans="1:3">
      <c r="A6116" t="s">
        <v>20098</v>
      </c>
      <c r="B6116" t="s">
        <v>20099</v>
      </c>
      <c r="C6116" t="s">
        <v>20100</v>
      </c>
    </row>
    <row r="6117" spans="1:3">
      <c r="A6117" t="s">
        <v>20101</v>
      </c>
      <c r="B6117" t="s">
        <v>20102</v>
      </c>
      <c r="C6117" t="s">
        <v>20103</v>
      </c>
    </row>
    <row r="6118" spans="1:3">
      <c r="A6118" t="s">
        <v>20101</v>
      </c>
      <c r="B6118" t="s">
        <v>20102</v>
      </c>
      <c r="C6118" t="s">
        <v>20103</v>
      </c>
    </row>
    <row r="6119" spans="1:3">
      <c r="A6119" t="s">
        <v>20104</v>
      </c>
      <c r="B6119" t="s">
        <v>20105</v>
      </c>
      <c r="C6119" t="s">
        <v>20106</v>
      </c>
    </row>
    <row r="6120" spans="1:3">
      <c r="A6120" t="s">
        <v>20104</v>
      </c>
      <c r="B6120" t="s">
        <v>20105</v>
      </c>
      <c r="C6120" t="s">
        <v>20106</v>
      </c>
    </row>
    <row r="6121" spans="1:3">
      <c r="A6121" t="s">
        <v>20107</v>
      </c>
      <c r="B6121" t="s">
        <v>20108</v>
      </c>
      <c r="C6121" t="s">
        <v>20109</v>
      </c>
    </row>
    <row r="6122" spans="1:3">
      <c r="A6122" t="s">
        <v>20107</v>
      </c>
      <c r="B6122" t="s">
        <v>20108</v>
      </c>
      <c r="C6122" t="s">
        <v>20109</v>
      </c>
    </row>
    <row r="6123" spans="1:3">
      <c r="A6123" t="s">
        <v>20110</v>
      </c>
      <c r="B6123" t="s">
        <v>20111</v>
      </c>
      <c r="C6123" t="s">
        <v>20112</v>
      </c>
    </row>
    <row r="6124" spans="1:3">
      <c r="A6124" t="s">
        <v>20110</v>
      </c>
      <c r="B6124" t="s">
        <v>20111</v>
      </c>
      <c r="C6124" t="s">
        <v>20112</v>
      </c>
    </row>
    <row r="6125" spans="1:3">
      <c r="A6125" t="s">
        <v>20113</v>
      </c>
      <c r="B6125" t="s">
        <v>20114</v>
      </c>
      <c r="C6125" t="s">
        <v>20115</v>
      </c>
    </row>
    <row r="6126" spans="1:3">
      <c r="A6126" t="s">
        <v>20113</v>
      </c>
      <c r="B6126" t="s">
        <v>20114</v>
      </c>
      <c r="C6126" t="s">
        <v>20115</v>
      </c>
    </row>
    <row r="6127" spans="1:3">
      <c r="A6127" t="s">
        <v>20116</v>
      </c>
      <c r="B6127" t="s">
        <v>20117</v>
      </c>
      <c r="C6127" t="s">
        <v>20118</v>
      </c>
    </row>
    <row r="6128" spans="1:3">
      <c r="A6128" t="s">
        <v>20119</v>
      </c>
      <c r="B6128" t="s">
        <v>20120</v>
      </c>
      <c r="C6128" t="s">
        <v>20121</v>
      </c>
    </row>
    <row r="6129" spans="1:3">
      <c r="A6129" t="s">
        <v>20122</v>
      </c>
      <c r="B6129" t="s">
        <v>20123</v>
      </c>
      <c r="C6129" t="s">
        <v>20124</v>
      </c>
    </row>
    <row r="6130" spans="1:3">
      <c r="A6130" t="s">
        <v>20125</v>
      </c>
      <c r="B6130" t="s">
        <v>20126</v>
      </c>
      <c r="C6130" t="s">
        <v>20127</v>
      </c>
    </row>
    <row r="6131" spans="1:3">
      <c r="A6131" t="s">
        <v>20128</v>
      </c>
      <c r="B6131" t="s">
        <v>20129</v>
      </c>
      <c r="C6131" t="s">
        <v>20130</v>
      </c>
    </row>
    <row r="6132" spans="1:3">
      <c r="A6132" t="s">
        <v>20131</v>
      </c>
      <c r="B6132" t="s">
        <v>20132</v>
      </c>
      <c r="C6132" t="s">
        <v>20133</v>
      </c>
    </row>
    <row r="6133" spans="1:3">
      <c r="A6133" t="s">
        <v>20134</v>
      </c>
      <c r="B6133" t="s">
        <v>20135</v>
      </c>
      <c r="C6133" t="s">
        <v>20136</v>
      </c>
    </row>
    <row r="6134" spans="1:3">
      <c r="A6134" t="s">
        <v>20137</v>
      </c>
      <c r="B6134" t="s">
        <v>20138</v>
      </c>
      <c r="C6134" t="s">
        <v>20139</v>
      </c>
    </row>
    <row r="6135" spans="1:3">
      <c r="A6135" t="s">
        <v>20140</v>
      </c>
      <c r="B6135" t="s">
        <v>20141</v>
      </c>
      <c r="C6135" t="s">
        <v>20142</v>
      </c>
    </row>
    <row r="6136" spans="1:3">
      <c r="A6136" t="s">
        <v>20143</v>
      </c>
      <c r="B6136" t="s">
        <v>20144</v>
      </c>
      <c r="C6136" t="s">
        <v>20145</v>
      </c>
    </row>
    <row r="6137" spans="1:3">
      <c r="A6137" t="s">
        <v>20146</v>
      </c>
      <c r="B6137" t="s">
        <v>20147</v>
      </c>
      <c r="C6137" t="s">
        <v>20148</v>
      </c>
    </row>
    <row r="6138" spans="1:3">
      <c r="A6138" t="s">
        <v>20149</v>
      </c>
      <c r="B6138" t="s">
        <v>16680</v>
      </c>
      <c r="C6138" t="s">
        <v>20150</v>
      </c>
    </row>
    <row r="6139" spans="1:3">
      <c r="A6139" t="s">
        <v>20151</v>
      </c>
      <c r="B6139" t="s">
        <v>20152</v>
      </c>
      <c r="C6139" t="s">
        <v>20153</v>
      </c>
    </row>
    <row r="6140" spans="1:3">
      <c r="A6140" t="s">
        <v>20154</v>
      </c>
      <c r="B6140" t="s">
        <v>20155</v>
      </c>
      <c r="C6140" t="s">
        <v>20156</v>
      </c>
    </row>
    <row r="6141" spans="1:3">
      <c r="A6141" t="s">
        <v>20157</v>
      </c>
      <c r="B6141" t="s">
        <v>20158</v>
      </c>
      <c r="C6141" t="s">
        <v>20159</v>
      </c>
    </row>
    <row r="6142" spans="1:3">
      <c r="A6142" t="s">
        <v>20160</v>
      </c>
      <c r="B6142" t="s">
        <v>20161</v>
      </c>
      <c r="C6142" t="s">
        <v>20162</v>
      </c>
    </row>
    <row r="6143" spans="1:3">
      <c r="A6143" t="s">
        <v>20163</v>
      </c>
      <c r="B6143" t="s">
        <v>20164</v>
      </c>
      <c r="C6143" t="s">
        <v>20165</v>
      </c>
    </row>
    <row r="6144" spans="1:3">
      <c r="A6144" t="s">
        <v>20166</v>
      </c>
      <c r="B6144" t="s">
        <v>20167</v>
      </c>
      <c r="C6144" t="s">
        <v>20168</v>
      </c>
    </row>
    <row r="6145" spans="1:3">
      <c r="A6145" t="s">
        <v>20169</v>
      </c>
      <c r="B6145" t="s">
        <v>20170</v>
      </c>
      <c r="C6145" t="s">
        <v>20171</v>
      </c>
    </row>
    <row r="6146" spans="1:3">
      <c r="A6146" t="s">
        <v>20172</v>
      </c>
      <c r="B6146" t="s">
        <v>20173</v>
      </c>
      <c r="C6146" t="s">
        <v>20174</v>
      </c>
    </row>
    <row r="6147" spans="1:3">
      <c r="A6147" t="s">
        <v>20175</v>
      </c>
      <c r="B6147" t="s">
        <v>20176</v>
      </c>
      <c r="C6147" t="s">
        <v>20177</v>
      </c>
    </row>
    <row r="6148" spans="1:3">
      <c r="A6148" t="s">
        <v>20178</v>
      </c>
      <c r="B6148" t="s">
        <v>20179</v>
      </c>
      <c r="C6148" t="s">
        <v>20180</v>
      </c>
    </row>
    <row r="6149" spans="1:3">
      <c r="A6149" t="s">
        <v>20181</v>
      </c>
      <c r="B6149" t="s">
        <v>20182</v>
      </c>
      <c r="C6149" t="s">
        <v>20183</v>
      </c>
    </row>
    <row r="6150" spans="1:3">
      <c r="A6150" t="s">
        <v>20181</v>
      </c>
      <c r="B6150" t="s">
        <v>20184</v>
      </c>
      <c r="C6150" t="s">
        <v>20185</v>
      </c>
    </row>
    <row r="6151" spans="1:3">
      <c r="A6151" t="s">
        <v>20181</v>
      </c>
      <c r="B6151" t="s">
        <v>20186</v>
      </c>
      <c r="C6151" t="s">
        <v>20187</v>
      </c>
    </row>
    <row r="6152" spans="1:3">
      <c r="A6152" t="s">
        <v>20181</v>
      </c>
      <c r="B6152" t="s">
        <v>20188</v>
      </c>
      <c r="C6152" t="s">
        <v>20189</v>
      </c>
    </row>
    <row r="6153" spans="1:3">
      <c r="A6153" t="s">
        <v>20181</v>
      </c>
      <c r="B6153" t="s">
        <v>20190</v>
      </c>
      <c r="C6153" t="s">
        <v>20191</v>
      </c>
    </row>
    <row r="6154" spans="1:3">
      <c r="A6154" t="s">
        <v>20181</v>
      </c>
      <c r="B6154" t="s">
        <v>20192</v>
      </c>
      <c r="C6154" t="s">
        <v>20193</v>
      </c>
    </row>
    <row r="6155" spans="1:3">
      <c r="A6155" t="s">
        <v>20181</v>
      </c>
      <c r="B6155" t="s">
        <v>20194</v>
      </c>
      <c r="C6155" t="s">
        <v>20195</v>
      </c>
    </row>
    <row r="6156" spans="1:3">
      <c r="A6156" t="s">
        <v>20181</v>
      </c>
      <c r="B6156" t="s">
        <v>20196</v>
      </c>
      <c r="C6156" t="s">
        <v>20197</v>
      </c>
    </row>
    <row r="6157" spans="1:3">
      <c r="A6157" t="s">
        <v>20181</v>
      </c>
      <c r="B6157" t="s">
        <v>20198</v>
      </c>
      <c r="C6157" t="s">
        <v>20199</v>
      </c>
    </row>
    <row r="6158" spans="1:3">
      <c r="A6158" t="s">
        <v>20181</v>
      </c>
      <c r="B6158" t="s">
        <v>20200</v>
      </c>
      <c r="C6158" t="s">
        <v>20201</v>
      </c>
    </row>
    <row r="6159" spans="1:3">
      <c r="A6159" t="s">
        <v>20202</v>
      </c>
      <c r="B6159" t="s">
        <v>20203</v>
      </c>
      <c r="C6159" t="s">
        <v>20204</v>
      </c>
    </row>
    <row r="6160" spans="1:3">
      <c r="A6160" t="s">
        <v>20202</v>
      </c>
      <c r="B6160" t="s">
        <v>20205</v>
      </c>
      <c r="C6160" t="s">
        <v>20206</v>
      </c>
    </row>
    <row r="6161" spans="1:3">
      <c r="A6161" t="s">
        <v>20202</v>
      </c>
      <c r="B6161" t="s">
        <v>20207</v>
      </c>
      <c r="C6161" t="s">
        <v>20208</v>
      </c>
    </row>
    <row r="6162" spans="1:3">
      <c r="A6162" t="s">
        <v>20202</v>
      </c>
      <c r="B6162" t="s">
        <v>20209</v>
      </c>
      <c r="C6162" t="s">
        <v>20210</v>
      </c>
    </row>
    <row r="6163" spans="1:3">
      <c r="A6163" t="s">
        <v>20202</v>
      </c>
      <c r="B6163" t="s">
        <v>20209</v>
      </c>
      <c r="C6163" t="s">
        <v>20210</v>
      </c>
    </row>
    <row r="6164" spans="1:3">
      <c r="A6164" t="s">
        <v>20202</v>
      </c>
      <c r="B6164" t="s">
        <v>20211</v>
      </c>
      <c r="C6164" t="s">
        <v>20212</v>
      </c>
    </row>
    <row r="6165" spans="1:3">
      <c r="A6165" t="s">
        <v>20202</v>
      </c>
      <c r="B6165" t="s">
        <v>20205</v>
      </c>
      <c r="C6165" t="s">
        <v>20206</v>
      </c>
    </row>
    <row r="6166" spans="1:3">
      <c r="A6166" t="s">
        <v>20202</v>
      </c>
      <c r="B6166" t="s">
        <v>20213</v>
      </c>
      <c r="C6166" t="s">
        <v>20214</v>
      </c>
    </row>
    <row r="6167" spans="1:3">
      <c r="A6167" t="s">
        <v>20202</v>
      </c>
      <c r="B6167" t="s">
        <v>20215</v>
      </c>
      <c r="C6167" t="s">
        <v>20216</v>
      </c>
    </row>
    <row r="6168" spans="1:3">
      <c r="A6168" t="s">
        <v>20202</v>
      </c>
      <c r="B6168" t="s">
        <v>20217</v>
      </c>
      <c r="C6168" t="s">
        <v>20218</v>
      </c>
    </row>
    <row r="6169" spans="1:3">
      <c r="A6169" t="s">
        <v>20219</v>
      </c>
      <c r="B6169" t="s">
        <v>432</v>
      </c>
      <c r="C6169" t="s">
        <v>20220</v>
      </c>
    </row>
    <row r="6170" spans="1:3">
      <c r="A6170" t="s">
        <v>20219</v>
      </c>
      <c r="B6170" t="s">
        <v>432</v>
      </c>
      <c r="C6170" t="s">
        <v>20220</v>
      </c>
    </row>
    <row r="6171" spans="1:3">
      <c r="A6171" t="s">
        <v>20219</v>
      </c>
      <c r="B6171" t="s">
        <v>20221</v>
      </c>
      <c r="C6171" t="s">
        <v>20222</v>
      </c>
    </row>
    <row r="6172" spans="1:3">
      <c r="A6172" t="s">
        <v>20219</v>
      </c>
      <c r="B6172" t="s">
        <v>432</v>
      </c>
      <c r="C6172" t="s">
        <v>20220</v>
      </c>
    </row>
    <row r="6173" spans="1:3">
      <c r="A6173" t="s">
        <v>20219</v>
      </c>
      <c r="B6173" t="s">
        <v>20223</v>
      </c>
      <c r="C6173" t="s">
        <v>20224</v>
      </c>
    </row>
    <row r="6174" spans="1:3">
      <c r="A6174" t="s">
        <v>20219</v>
      </c>
      <c r="B6174" t="s">
        <v>432</v>
      </c>
      <c r="C6174" t="s">
        <v>20220</v>
      </c>
    </row>
    <row r="6175" spans="1:3">
      <c r="A6175" t="s">
        <v>20219</v>
      </c>
      <c r="B6175" t="s">
        <v>432</v>
      </c>
      <c r="C6175" t="s">
        <v>20220</v>
      </c>
    </row>
    <row r="6176" spans="1:3">
      <c r="A6176" t="s">
        <v>20219</v>
      </c>
      <c r="B6176" t="s">
        <v>432</v>
      </c>
      <c r="C6176" t="s">
        <v>20220</v>
      </c>
    </row>
    <row r="6177" spans="1:3">
      <c r="A6177" t="s">
        <v>20219</v>
      </c>
      <c r="B6177" t="s">
        <v>432</v>
      </c>
      <c r="C6177" t="s">
        <v>20220</v>
      </c>
    </row>
    <row r="6178" spans="1:3">
      <c r="A6178" t="s">
        <v>20219</v>
      </c>
      <c r="B6178" t="s">
        <v>20225</v>
      </c>
      <c r="C6178" t="s">
        <v>20226</v>
      </c>
    </row>
    <row r="6179" spans="1:3">
      <c r="A6179" t="s">
        <v>20219</v>
      </c>
      <c r="B6179" t="s">
        <v>432</v>
      </c>
      <c r="C6179" t="s">
        <v>20220</v>
      </c>
    </row>
    <row r="6180" spans="1:3">
      <c r="A6180" t="s">
        <v>20227</v>
      </c>
      <c r="B6180" t="s">
        <v>20228</v>
      </c>
      <c r="C6180" t="s">
        <v>20229</v>
      </c>
    </row>
    <row r="6181" spans="1:3">
      <c r="A6181" t="s">
        <v>20227</v>
      </c>
      <c r="B6181" t="s">
        <v>20230</v>
      </c>
      <c r="C6181" t="s">
        <v>20231</v>
      </c>
    </row>
    <row r="6182" spans="1:3">
      <c r="A6182" t="s">
        <v>20227</v>
      </c>
      <c r="B6182" t="s">
        <v>20232</v>
      </c>
      <c r="C6182" t="s">
        <v>20233</v>
      </c>
    </row>
    <row r="6183" spans="1:3">
      <c r="A6183" t="s">
        <v>20227</v>
      </c>
      <c r="B6183" t="s">
        <v>20234</v>
      </c>
      <c r="C6183" t="s">
        <v>20235</v>
      </c>
    </row>
    <row r="6184" spans="1:3">
      <c r="A6184" t="s">
        <v>20227</v>
      </c>
      <c r="B6184" t="s">
        <v>20236</v>
      </c>
      <c r="C6184" t="s">
        <v>20237</v>
      </c>
    </row>
    <row r="6185" spans="1:3">
      <c r="A6185" t="s">
        <v>20227</v>
      </c>
      <c r="B6185" t="s">
        <v>20238</v>
      </c>
      <c r="C6185" t="s">
        <v>20239</v>
      </c>
    </row>
    <row r="6186" spans="1:3">
      <c r="A6186" t="s">
        <v>20227</v>
      </c>
      <c r="B6186" t="s">
        <v>20228</v>
      </c>
      <c r="C6186" t="s">
        <v>20229</v>
      </c>
    </row>
    <row r="6187" spans="1:3">
      <c r="A6187" t="s">
        <v>20227</v>
      </c>
      <c r="B6187" t="s">
        <v>20230</v>
      </c>
      <c r="C6187" t="s">
        <v>20231</v>
      </c>
    </row>
    <row r="6188" spans="1:3">
      <c r="A6188" t="s">
        <v>20227</v>
      </c>
      <c r="B6188" t="s">
        <v>20240</v>
      </c>
      <c r="C6188" t="s">
        <v>20241</v>
      </c>
    </row>
    <row r="6189" spans="1:3">
      <c r="A6189" t="s">
        <v>20227</v>
      </c>
      <c r="B6189" t="s">
        <v>20242</v>
      </c>
      <c r="C6189" t="s">
        <v>20243</v>
      </c>
    </row>
    <row r="6190" spans="1:3">
      <c r="A6190" t="s">
        <v>20227</v>
      </c>
      <c r="B6190" t="s">
        <v>20238</v>
      </c>
      <c r="C6190" t="s">
        <v>20239</v>
      </c>
    </row>
    <row r="6191" spans="1:3">
      <c r="A6191" t="s">
        <v>20244</v>
      </c>
      <c r="B6191" t="s">
        <v>20245</v>
      </c>
      <c r="C6191" t="s">
        <v>20246</v>
      </c>
    </row>
    <row r="6192" spans="1:3">
      <c r="A6192" t="s">
        <v>20244</v>
      </c>
      <c r="B6192" t="s">
        <v>20245</v>
      </c>
      <c r="C6192" t="s">
        <v>20246</v>
      </c>
    </row>
    <row r="6193" spans="1:3">
      <c r="A6193" t="s">
        <v>20244</v>
      </c>
      <c r="B6193" t="s">
        <v>20245</v>
      </c>
      <c r="C6193" t="s">
        <v>20246</v>
      </c>
    </row>
    <row r="6194" spans="1:3">
      <c r="A6194" t="s">
        <v>20244</v>
      </c>
      <c r="B6194" t="s">
        <v>20245</v>
      </c>
      <c r="C6194" t="s">
        <v>20246</v>
      </c>
    </row>
    <row r="6195" spans="1:3">
      <c r="A6195" t="s">
        <v>20244</v>
      </c>
      <c r="B6195" t="s">
        <v>20245</v>
      </c>
      <c r="C6195" t="s">
        <v>20246</v>
      </c>
    </row>
    <row r="6196" spans="1:3">
      <c r="A6196" t="s">
        <v>20244</v>
      </c>
      <c r="B6196" t="s">
        <v>20245</v>
      </c>
      <c r="C6196" t="s">
        <v>20246</v>
      </c>
    </row>
    <row r="6197" spans="1:3">
      <c r="A6197" t="s">
        <v>20244</v>
      </c>
      <c r="B6197" t="s">
        <v>20245</v>
      </c>
      <c r="C6197" t="s">
        <v>20246</v>
      </c>
    </row>
    <row r="6198" spans="1:3">
      <c r="A6198" t="s">
        <v>20244</v>
      </c>
      <c r="B6198" t="s">
        <v>20245</v>
      </c>
      <c r="C6198" t="s">
        <v>20246</v>
      </c>
    </row>
    <row r="6199" spans="1:3">
      <c r="A6199" t="s">
        <v>20244</v>
      </c>
      <c r="B6199" t="s">
        <v>20247</v>
      </c>
      <c r="C6199" t="s">
        <v>20248</v>
      </c>
    </row>
    <row r="6200" spans="1:3">
      <c r="A6200" t="s">
        <v>20244</v>
      </c>
      <c r="B6200" t="s">
        <v>20245</v>
      </c>
      <c r="C6200" t="s">
        <v>20246</v>
      </c>
    </row>
    <row r="6201" spans="1:3">
      <c r="A6201" t="s">
        <v>20244</v>
      </c>
      <c r="B6201" t="s">
        <v>20245</v>
      </c>
      <c r="C6201" t="s">
        <v>20246</v>
      </c>
    </row>
    <row r="6202" spans="1:3">
      <c r="A6202" t="s">
        <v>20249</v>
      </c>
      <c r="B6202" t="s">
        <v>20250</v>
      </c>
      <c r="C6202" t="s">
        <v>20251</v>
      </c>
    </row>
    <row r="6203" spans="1:3">
      <c r="A6203" t="s">
        <v>20249</v>
      </c>
      <c r="B6203" t="s">
        <v>20250</v>
      </c>
      <c r="C6203" t="s">
        <v>20251</v>
      </c>
    </row>
    <row r="6204" spans="1:3">
      <c r="A6204" t="s">
        <v>20249</v>
      </c>
      <c r="B6204" t="s">
        <v>20252</v>
      </c>
      <c r="C6204" t="s">
        <v>20253</v>
      </c>
    </row>
    <row r="6205" spans="1:3">
      <c r="A6205" t="s">
        <v>20249</v>
      </c>
      <c r="B6205" t="s">
        <v>20250</v>
      </c>
      <c r="C6205" t="s">
        <v>20251</v>
      </c>
    </row>
    <row r="6206" spans="1:3">
      <c r="A6206" t="s">
        <v>20249</v>
      </c>
      <c r="B6206" t="s">
        <v>20250</v>
      </c>
      <c r="C6206" t="s">
        <v>20251</v>
      </c>
    </row>
    <row r="6207" spans="1:3">
      <c r="A6207" t="s">
        <v>20249</v>
      </c>
      <c r="B6207" t="s">
        <v>20250</v>
      </c>
      <c r="C6207" t="s">
        <v>20251</v>
      </c>
    </row>
    <row r="6208" spans="1:3">
      <c r="A6208" t="s">
        <v>20249</v>
      </c>
      <c r="B6208" t="s">
        <v>20250</v>
      </c>
      <c r="C6208" t="s">
        <v>20251</v>
      </c>
    </row>
    <row r="6209" spans="1:3">
      <c r="A6209" t="s">
        <v>20249</v>
      </c>
      <c r="B6209" t="s">
        <v>20250</v>
      </c>
      <c r="C6209" t="s">
        <v>20251</v>
      </c>
    </row>
    <row r="6210" spans="1:3">
      <c r="A6210" t="s">
        <v>20249</v>
      </c>
      <c r="B6210" t="s">
        <v>20250</v>
      </c>
      <c r="C6210" t="s">
        <v>20251</v>
      </c>
    </row>
    <row r="6211" spans="1:3">
      <c r="A6211" t="s">
        <v>20249</v>
      </c>
      <c r="B6211" t="s">
        <v>20250</v>
      </c>
      <c r="C6211" t="s">
        <v>20251</v>
      </c>
    </row>
    <row r="6212" spans="1:3">
      <c r="A6212" t="s">
        <v>20249</v>
      </c>
      <c r="B6212" t="s">
        <v>20250</v>
      </c>
      <c r="C6212" t="s">
        <v>20251</v>
      </c>
    </row>
    <row r="6213" spans="1:3">
      <c r="A6213" t="s">
        <v>20254</v>
      </c>
      <c r="B6213" t="s">
        <v>20255</v>
      </c>
      <c r="C6213" t="s">
        <v>20256</v>
      </c>
    </row>
    <row r="6214" spans="1:3">
      <c r="A6214" t="s">
        <v>20254</v>
      </c>
      <c r="B6214" t="s">
        <v>20257</v>
      </c>
      <c r="C6214" t="s">
        <v>20258</v>
      </c>
    </row>
    <row r="6215" spans="1:3">
      <c r="A6215" t="s">
        <v>20254</v>
      </c>
      <c r="B6215" t="s">
        <v>20259</v>
      </c>
      <c r="C6215" t="s">
        <v>20260</v>
      </c>
    </row>
    <row r="6216" spans="1:3">
      <c r="A6216" t="s">
        <v>20254</v>
      </c>
      <c r="B6216" t="s">
        <v>20261</v>
      </c>
      <c r="C6216" t="s">
        <v>20262</v>
      </c>
    </row>
    <row r="6217" spans="1:3">
      <c r="A6217" t="s">
        <v>20254</v>
      </c>
      <c r="B6217" t="s">
        <v>20261</v>
      </c>
      <c r="C6217" t="s">
        <v>20262</v>
      </c>
    </row>
    <row r="6218" spans="1:3">
      <c r="A6218" t="s">
        <v>20254</v>
      </c>
      <c r="B6218" t="s">
        <v>20263</v>
      </c>
      <c r="C6218" t="s">
        <v>20264</v>
      </c>
    </row>
    <row r="6219" spans="1:3">
      <c r="A6219" t="s">
        <v>20254</v>
      </c>
      <c r="B6219" t="s">
        <v>20265</v>
      </c>
      <c r="C6219" t="s">
        <v>20266</v>
      </c>
    </row>
    <row r="6220" spans="1:3">
      <c r="A6220" t="s">
        <v>20254</v>
      </c>
      <c r="B6220" t="s">
        <v>20267</v>
      </c>
      <c r="C6220" t="s">
        <v>20268</v>
      </c>
    </row>
    <row r="6221" spans="1:3">
      <c r="A6221" t="s">
        <v>20254</v>
      </c>
      <c r="B6221" t="s">
        <v>20269</v>
      </c>
      <c r="C6221" t="s">
        <v>20270</v>
      </c>
    </row>
    <row r="6222" spans="1:3">
      <c r="A6222" t="s">
        <v>20254</v>
      </c>
      <c r="B6222" t="s">
        <v>20271</v>
      </c>
      <c r="C6222" t="s">
        <v>20272</v>
      </c>
    </row>
    <row r="6223" spans="1:3">
      <c r="A6223" t="s">
        <v>20273</v>
      </c>
      <c r="B6223" t="s">
        <v>20274</v>
      </c>
      <c r="C6223" t="s">
        <v>20275</v>
      </c>
    </row>
    <row r="6224" spans="1:3">
      <c r="A6224" t="s">
        <v>20273</v>
      </c>
      <c r="B6224" t="s">
        <v>436</v>
      </c>
      <c r="C6224" t="s">
        <v>20276</v>
      </c>
    </row>
    <row r="6225" spans="1:3">
      <c r="A6225" t="s">
        <v>20273</v>
      </c>
      <c r="B6225" t="s">
        <v>20277</v>
      </c>
      <c r="C6225" t="s">
        <v>20278</v>
      </c>
    </row>
    <row r="6226" spans="1:3">
      <c r="A6226" t="s">
        <v>20273</v>
      </c>
      <c r="B6226" t="s">
        <v>20279</v>
      </c>
      <c r="C6226" t="s">
        <v>20280</v>
      </c>
    </row>
    <row r="6227" spans="1:3">
      <c r="A6227" t="s">
        <v>20273</v>
      </c>
      <c r="B6227" t="s">
        <v>20281</v>
      </c>
      <c r="C6227" t="s">
        <v>20282</v>
      </c>
    </row>
    <row r="6228" spans="1:3">
      <c r="A6228" t="s">
        <v>20273</v>
      </c>
      <c r="B6228" t="s">
        <v>20283</v>
      </c>
      <c r="C6228" t="s">
        <v>20284</v>
      </c>
    </row>
    <row r="6229" spans="1:3">
      <c r="A6229" t="s">
        <v>20273</v>
      </c>
      <c r="B6229" t="s">
        <v>20285</v>
      </c>
      <c r="C6229" t="s">
        <v>20286</v>
      </c>
    </row>
    <row r="6230" spans="1:3">
      <c r="A6230" t="s">
        <v>20273</v>
      </c>
      <c r="B6230" t="s">
        <v>20287</v>
      </c>
      <c r="C6230" t="s">
        <v>20288</v>
      </c>
    </row>
    <row r="6231" spans="1:3">
      <c r="A6231" t="s">
        <v>20273</v>
      </c>
      <c r="B6231" t="s">
        <v>20289</v>
      </c>
      <c r="C6231" t="s">
        <v>20290</v>
      </c>
    </row>
    <row r="6232" spans="1:3">
      <c r="A6232" t="s">
        <v>20291</v>
      </c>
      <c r="B6232" t="s">
        <v>20292</v>
      </c>
      <c r="C6232" t="s">
        <v>20293</v>
      </c>
    </row>
    <row r="6233" spans="1:3">
      <c r="A6233" t="s">
        <v>20291</v>
      </c>
      <c r="B6233" t="s">
        <v>20294</v>
      </c>
      <c r="C6233" t="s">
        <v>20295</v>
      </c>
    </row>
    <row r="6234" spans="1:3">
      <c r="A6234" t="s">
        <v>20291</v>
      </c>
      <c r="B6234" t="s">
        <v>20296</v>
      </c>
      <c r="C6234" t="s">
        <v>20297</v>
      </c>
    </row>
    <row r="6235" spans="1:3">
      <c r="A6235" t="s">
        <v>20291</v>
      </c>
      <c r="B6235" t="s">
        <v>20298</v>
      </c>
      <c r="C6235" t="s">
        <v>20299</v>
      </c>
    </row>
    <row r="6236" spans="1:3">
      <c r="A6236" t="s">
        <v>20291</v>
      </c>
      <c r="B6236" t="s">
        <v>20300</v>
      </c>
      <c r="C6236" t="s">
        <v>20301</v>
      </c>
    </row>
    <row r="6237" spans="1:3">
      <c r="A6237" t="s">
        <v>20291</v>
      </c>
      <c r="B6237" t="s">
        <v>20302</v>
      </c>
      <c r="C6237" t="s">
        <v>20303</v>
      </c>
    </row>
    <row r="6238" spans="1:3">
      <c r="A6238" t="s">
        <v>20291</v>
      </c>
      <c r="B6238" t="s">
        <v>20304</v>
      </c>
      <c r="C6238" t="s">
        <v>20305</v>
      </c>
    </row>
    <row r="6239" spans="1:3">
      <c r="A6239" t="s">
        <v>20291</v>
      </c>
      <c r="B6239" t="s">
        <v>20306</v>
      </c>
      <c r="C6239" t="s">
        <v>20307</v>
      </c>
    </row>
    <row r="6240" spans="1:3">
      <c r="A6240" t="s">
        <v>20291</v>
      </c>
      <c r="B6240" t="s">
        <v>20308</v>
      </c>
      <c r="C6240" t="s">
        <v>20309</v>
      </c>
    </row>
    <row r="6241" spans="1:3">
      <c r="A6241" t="s">
        <v>20291</v>
      </c>
      <c r="B6241" t="s">
        <v>20310</v>
      </c>
      <c r="C6241" t="s">
        <v>20311</v>
      </c>
    </row>
    <row r="6242" spans="1:3">
      <c r="A6242" t="s">
        <v>20312</v>
      </c>
      <c r="B6242" t="s">
        <v>7938</v>
      </c>
      <c r="C6242" t="s">
        <v>20313</v>
      </c>
    </row>
    <row r="6243" spans="1:3">
      <c r="A6243" t="s">
        <v>20314</v>
      </c>
      <c r="B6243" t="s">
        <v>5463</v>
      </c>
      <c r="C6243" t="s">
        <v>20315</v>
      </c>
    </row>
    <row r="6244" spans="1:3">
      <c r="A6244" t="s">
        <v>20316</v>
      </c>
      <c r="B6244" t="s">
        <v>7914</v>
      </c>
      <c r="C6244" t="s">
        <v>20317</v>
      </c>
    </row>
    <row r="6245" spans="1:3">
      <c r="A6245" t="s">
        <v>20318</v>
      </c>
      <c r="B6245" t="s">
        <v>20319</v>
      </c>
      <c r="C6245" t="s">
        <v>20320</v>
      </c>
    </row>
    <row r="6246" spans="1:3">
      <c r="A6246" t="s">
        <v>20321</v>
      </c>
      <c r="B6246" t="s">
        <v>7926</v>
      </c>
      <c r="C6246" t="s">
        <v>20322</v>
      </c>
    </row>
    <row r="6247" spans="1:3">
      <c r="A6247" t="s">
        <v>20323</v>
      </c>
      <c r="B6247" t="s">
        <v>818</v>
      </c>
      <c r="C6247" t="s">
        <v>20324</v>
      </c>
    </row>
    <row r="6248" spans="1:3">
      <c r="A6248" t="s">
        <v>20325</v>
      </c>
      <c r="B6248" t="s">
        <v>5490</v>
      </c>
      <c r="C6248" t="s">
        <v>20326</v>
      </c>
    </row>
    <row r="6249" spans="1:3">
      <c r="A6249" t="s">
        <v>20327</v>
      </c>
      <c r="B6249" t="s">
        <v>737</v>
      </c>
      <c r="C6249" t="s">
        <v>20328</v>
      </c>
    </row>
    <row r="6250" spans="1:3">
      <c r="A6250" t="s">
        <v>20329</v>
      </c>
      <c r="B6250" t="s">
        <v>20330</v>
      </c>
      <c r="C6250" t="s">
        <v>20331</v>
      </c>
    </row>
    <row r="6251" spans="1:3">
      <c r="A6251" t="s">
        <v>20332</v>
      </c>
      <c r="B6251" t="s">
        <v>20333</v>
      </c>
      <c r="C6251" t="s">
        <v>20334</v>
      </c>
    </row>
    <row r="6252" spans="1:3">
      <c r="A6252" t="s">
        <v>20335</v>
      </c>
      <c r="B6252" t="s">
        <v>20336</v>
      </c>
      <c r="C6252" t="s">
        <v>20337</v>
      </c>
    </row>
    <row r="6253" spans="1:3">
      <c r="A6253" t="s">
        <v>20338</v>
      </c>
      <c r="B6253" t="s">
        <v>20339</v>
      </c>
      <c r="C6253" t="s">
        <v>20340</v>
      </c>
    </row>
    <row r="6254" spans="1:3">
      <c r="A6254" t="s">
        <v>20341</v>
      </c>
      <c r="B6254" t="s">
        <v>20342</v>
      </c>
      <c r="C6254" t="s">
        <v>20343</v>
      </c>
    </row>
    <row r="6255" spans="1:3">
      <c r="A6255" t="s">
        <v>20344</v>
      </c>
      <c r="B6255" t="s">
        <v>20345</v>
      </c>
      <c r="C6255" t="s">
        <v>20346</v>
      </c>
    </row>
    <row r="6256" spans="1:3">
      <c r="A6256" t="s">
        <v>20347</v>
      </c>
      <c r="B6256" t="s">
        <v>20348</v>
      </c>
      <c r="C6256" t="s">
        <v>20349</v>
      </c>
    </row>
    <row r="6257" spans="1:3">
      <c r="A6257" t="s">
        <v>20350</v>
      </c>
      <c r="B6257" t="s">
        <v>20351</v>
      </c>
      <c r="C6257" t="s">
        <v>20352</v>
      </c>
    </row>
    <row r="6258" spans="1:3">
      <c r="A6258" t="s">
        <v>20353</v>
      </c>
      <c r="B6258" t="s">
        <v>20354</v>
      </c>
      <c r="C6258" t="s">
        <v>20355</v>
      </c>
    </row>
    <row r="6259" spans="1:3">
      <c r="A6259" t="s">
        <v>20356</v>
      </c>
      <c r="B6259" t="s">
        <v>20357</v>
      </c>
      <c r="C6259" t="s">
        <v>20358</v>
      </c>
    </row>
    <row r="6260" spans="1:3">
      <c r="A6260" t="s">
        <v>20359</v>
      </c>
      <c r="B6260" t="s">
        <v>20360</v>
      </c>
      <c r="C6260" t="s">
        <v>20361</v>
      </c>
    </row>
    <row r="6261" spans="1:3">
      <c r="A6261" t="s">
        <v>20362</v>
      </c>
      <c r="B6261" t="s">
        <v>661</v>
      </c>
      <c r="C6261" t="s">
        <v>20363</v>
      </c>
    </row>
  </sheetData>
  <autoFilter ref="B1:C1" xr:uid="{00000000-0009-0000-0000-00000B000000}"/>
  <pageMargins left="0.75" right="0.75" top="1" bottom="1" header="0.3" footer="0.3"/>
  <pageSetup orientation="portrait"/>
  <headerFooter>
    <oddHeader>&amp;R&amp;"Calibri"&amp;1 &amp;KFF0000 L2: Internal use only#_x000D_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91"/>
  <sheetViews>
    <sheetView showGridLines="0" workbookViewId="0"/>
  </sheetViews>
  <sheetFormatPr defaultColWidth="9" defaultRowHeight="13.5"/>
  <cols>
    <col min="1" max="1" width="143" style="150" customWidth="1"/>
    <col min="2" max="2" width="35" style="150" customWidth="1"/>
    <col min="3" max="4" width="9" style="150" customWidth="1"/>
    <col min="5" max="16384" width="9" style="150"/>
  </cols>
  <sheetData>
    <row r="1" spans="1:2" ht="104.25" customHeight="1">
      <c r="A1" s="165" t="str">
        <f ca="1">OFFSET(L!$C$1,MATCH("Instructions"&amp;ADDRESS(ROW(),COLUMN(),4),L!$A:$A,0)-1,SL,,)</f>
        <v>RMI 网站：(http://www.responsiblemineralsinitiative.org/)</v>
      </c>
      <c r="B1" s="173"/>
    </row>
    <row r="2" spans="1:2" ht="15" customHeight="1">
      <c r="A2" s="90" t="str">
        <f ca="1">OFFSET(L!$C$1,MATCH("Instructions"&amp;ADDRESS(ROW(),COLUMN(),4),L!$A:$A,0)-1,SL,,)</f>
        <v>介绍</v>
      </c>
      <c r="B2" s="173"/>
    </row>
    <row r="3" spans="1:2" ht="168.75" customHeight="1">
      <c r="A3" s="89" t="str">
        <f ca="1">OFFSET(L!$C$1,MATCH("Instructions"&amp;ADDRESS(ROW(),COLUMN(),4),L!$A:$A,0)-1,SL,,)</f>
        <v>此扩展矿物报告模板 (EMRT) 是 Responsible Minerals Initiative®（负责任矿物计划® (RMI®)）创建的免费标准化报告‏‎模板。该模板促进了通过关于矿产原产国、所使用冶炼厂、精炼厂和加工厂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执行尽职调查。该模板还促进辨识新的冶炼厂和精炼厂以通过负责任矿物审验流程对这些厂家进行潜在的审核。
EMRT 旨在供下游企业披露与其供应链
（截至但不包括冶炼厂）相关的信息。如果贵公司是冶炼厂或精炼厂，我们建议您在“冶炼厂目录”选项卡中输入贵公司名称。
填好的表格中不应有单元格条目以“=”或
“#”开头。</v>
      </c>
      <c r="B3" s="173"/>
    </row>
    <row r="4" spans="1:2" ht="16.5" customHeight="1">
      <c r="A4" s="211"/>
      <c r="B4" s="173"/>
    </row>
    <row r="5" spans="1:2" ht="42" customHeight="1">
      <c r="A5" s="212" t="str">
        <f ca="1">OFFSET(L!$C$1,MATCH("Instructions"&amp;ADDRESS(ROW(),COLUMN(),4),L!$A:$A,0)-1,SL,,)</f>
        <v>公司资料填写说明（第7-26行）。只限英文作答</v>
      </c>
      <c r="B5" s="173"/>
    </row>
    <row r="6" spans="1:2" ht="35.25" customHeight="1">
      <c r="A6" s="90" t="str">
        <f ca="1">OFFSET(L!$C$1,MATCH("Instructions"&amp;ADDRESS(ROW(),COLUMN(),4),L!$A:$A,0)-1,SL,,)</f>
        <v>注：带星号（*）的栏目必须填写</v>
      </c>
      <c r="B6" s="173"/>
    </row>
    <row r="7" spans="1:2" ht="48" customHeight="1">
      <c r="A7" s="190" t="str">
        <f ca="1">OFFSET(L!$C$1,MATCH("Instructions"&amp;ADDRESS(ROW(),COLUMN(),4),L!$A:$A,0)-1,SL,,)</f>
        <v>1. 插入贵公司的法定名称。请不要使用缩写。
在此字段中，您可以选择添加其他商业名称、营业名称等。此栏必须填写。</v>
      </c>
      <c r="B7" s="173"/>
    </row>
    <row r="8" spans="1:2" ht="300" customHeight="1">
      <c r="A8" s="190" t="str">
        <f ca="1">OFFSET(L!$C$1,MATCH("Instructions"&amp;ADDRESS(ROW(),COLUMN(),4),L!$A:$A,0)-1,SL,,)</f>
        <v>2. 选择贵公司的申报范围。范围的选项为：
A. 全公司
B. 产品（或产品清单）
C. 自定义 
如果选择范围为“全公司”，申报包括该公司的全部产品或由其母公司生产的全部产品物质。如果用户从公司层面报告指定矿产数据，则需要报告关于其生产的所有产品的数据。
如果选择范围为“产品（或产品清单）”，将显示产品清单的工作表选项卡。如果选择了此范围，则必须在“产品清单”工作表的 B 列中列出此申报范围涵盖的
产品的回复方产品序号。可以选择是否在“产品清单”工作表的 C 列中列出回复方产品名称。
如果选择范围为“自定义”，用户必须描述指定矿产披露适用的范围。该分类的范围应当由供应商在文本字段中定义，并且易于被客户或文档的接收人理解。举个例子，公司可以提供阐明信息的链接。
此栏必须填写。</v>
      </c>
      <c r="B8" s="173"/>
    </row>
    <row r="9" spans="1:2" ht="75" customHeight="1">
      <c r="A9" s="190" t="str">
        <f ca="1">OFFSET(L!$C$1,MATCH("Instructions"&amp;ADDRESS(ROW(),COLUMN(),4),L!$A:$A,0)-1,SL,,)</f>
        <v>3. 决定贵公司的矿产申报范围。这些字段包含六种 EMRT 矿物。要从声明中删除某种矿物，用户可选择“Delete [Mineral]”。提出请求的公司必须说明哪些矿产属于申报范围。问题 1 至 7 和 C 会自动按字母顺序填充的矿产。
这是必填项。</v>
      </c>
      <c r="B9" s="173"/>
    </row>
    <row r="10" spans="1:2" ht="34.5" customHeight="1">
      <c r="A10" s="89" t="str">
        <f ca="1">OFFSET(L!$C$1,MATCH("Instructions"&amp;ADDRESS(ROW(),COLUMN(),4),L!$A:$A,0)-1,SL,,)</f>
        <v>3. 输入贵公司的唯一识别序号或编号
（DUNS号码，VAT号码，客户特定识别码等）</v>
      </c>
      <c r="B10" s="173"/>
    </row>
    <row r="11" spans="1:2" ht="20.25" customHeight="1">
      <c r="A11" s="89" t="str">
        <f ca="1">OFFSET(L!$C$1,MATCH("Instructions"&amp;ADDRESS(ROW(),COLUMN(),4),L!$A:$A,0)-1,SL,,)</f>
        <v>4. 输入唯一识别序号或编号的出处 （如“DUNS”，“VAT”，“客户”等）</v>
      </c>
      <c r="B11" s="173"/>
    </row>
    <row r="12" spans="1:2" ht="20.25" customHeight="1">
      <c r="A12" s="89" t="str">
        <f ca="1">OFFSET(L!$C$1,MATCH("Instructions"&amp;ADDRESS(ROW(),COLUMN(),4),L!$A:$A,0)-1,SL,,)</f>
        <v>5. 插入贵公司的完整地址（街道、城市、州、国家或地区、邮政编码）。此为必填字段。</v>
      </c>
      <c r="B12" s="173"/>
    </row>
    <row r="13" spans="1:2" ht="35.25" customHeight="1">
      <c r="A13" s="89" t="str">
        <f ca="1">OFFSET(L!$C$1,MATCH("Instructions"&amp;ADDRESS(ROW(),COLUMN(),4),L!$A:$A,0)-1,SL,,)</f>
        <v>6. 插入与申报信息内容相关的联系人姓名。
此栏必须填写。</v>
      </c>
      <c r="B13" s="173"/>
    </row>
    <row r="14" spans="1:2" ht="33" customHeight="1">
      <c r="A14" s="89" t="str">
        <f ca="1">OFFSET(L!$C$1,MATCH("Instructions"&amp;ADDRESS(ROW(),COLUMN(),4),L!$A:$A,0)-1,SL,,)</f>
        <v>7. 插入联系人的电子邮件地址。如果没有电子邮件地址，请说明“无”或“不适用”。如留空此字段，会导致此表格出错。此为必填字段。</v>
      </c>
      <c r="B14" s="173"/>
    </row>
    <row r="15" spans="1:2" ht="20.25" customHeight="1">
      <c r="A15" s="89" t="str">
        <f ca="1">OFFSET(L!$C$1,MATCH("Instructions"&amp;ADDRESS(ROW(),COLUMN(),4),L!$A:$A,0)-1,SL,,)</f>
        <v>8. 插入联系人的电话号码。此栏必须填写。</v>
      </c>
      <c r="B15" s="173"/>
    </row>
    <row r="16" spans="1:2" ht="49.5" customHeight="1">
      <c r="A16" s="89" t="str">
        <f ca="1">OFFSET(L!$C$1,MATCH("Instructions"&amp;ADDRESS(ROW(),COLUMN(),4),L!$A:$A,0)-1,SL,,)</f>
        <v>9. 插入负责申报信息内容的人的姓名。
授权人可能是另一人而非联系人。使用“相
同”字眼或类似认定以提供授权人的姓名是不正确的。此栏必须填写。</v>
      </c>
      <c r="B16" s="173"/>
    </row>
    <row r="17" spans="1:2" ht="32.25" customHeight="1">
      <c r="A17" s="89" t="str">
        <f ca="1">OFFSET(L!$C$1,MATCH("Instructions"&amp;ADDRESS(ROW(),COLUMN(),4),L!$A:$A,0)-1,SL,,)</f>
        <v>10. 输入授权人的职位。 此为选填字段。</v>
      </c>
      <c r="B17" s="173"/>
    </row>
    <row r="18" spans="1:2" ht="30" customHeight="1">
      <c r="A18" s="89" t="str">
        <f ca="1">OFFSET(L!$C$1,MATCH("Instructions"&amp;ADDRESS(ROW(),COLUMN(),4),L!$A:$A,0)-1,SL,,)</f>
        <v>11. 插入授权人的电子邮件地址。
如果电子邮件地址不可用，说明“不可用”或“n/a”。空白字段可能导致表格填写错误。此栏必须填写。</v>
      </c>
      <c r="B18" s="173"/>
    </row>
    <row r="19" spans="1:2" ht="31.5" customHeight="1">
      <c r="A19" s="89" t="str">
        <f ca="1">OFFSET(L!$C$1,MATCH("Instructions"&amp;ADDRESS(ROW(),COLUMN(),4),L!$A:$A,0)-1,SL,,)</f>
        <v>12. 插入授权人的电话号码。此字段自由选择填写。</v>
      </c>
      <c r="B19" s="173"/>
    </row>
    <row r="20" spans="1:2" ht="35.5" customHeight="1">
      <c r="A20" s="89" t="str">
        <f ca="1">OFFSET(L!$C$1,MATCH("Instructions"&amp;ADDRESS(ROW(),COLUMN(),4),L!$A:$A,0)-1,SL,,)</f>
        <v>13. 请使用以下格式输入表格填写完毕的
日期：年—月—日。此栏必须填写。</v>
      </c>
      <c r="B20" s="173"/>
    </row>
    <row r="21" spans="1:2" ht="40.5" customHeight="1">
      <c r="A21" s="89" t="str">
        <f ca="1">OFFSET(L!$C$1,MATCH("Instructions"&amp;ADDRESS(ROW(),COLUMN(),4),L!$A:$A,0)-1,SL,,)</f>
        <v>14. 申报人应按“公司名-年月日.xlsx”
格式来命名并存档本报告。（日期格式为年-月-日）</v>
      </c>
      <c r="B21" s="173"/>
    </row>
    <row r="22" spans="1:2" ht="17.5" customHeight="1">
      <c r="A22" s="211"/>
      <c r="B22" s="173"/>
    </row>
    <row r="23" spans="1:2" ht="42.75" customHeight="1">
      <c r="A23" s="90" t="str">
        <f ca="1">OFFSET(L!$C$1,MATCH("Instructions"&amp;ADDRESS(ROW(),COLUMN(),4),L!$A:$A,0)-1,SL,,)</f>
        <v>六个申报范围问题的答复说明（第 28 - 107 行）。
仅以英文提供答复</v>
      </c>
      <c r="B23" s="173"/>
    </row>
    <row r="24" spans="1:2" ht="45" customHeight="1">
      <c r="A24" s="90" t="str">
        <f ca="1">OFFSET(L!$C$1,MATCH("Instructions"&amp;ADDRESS(ROW(),COLUMN(),4),L!$A:$A,0)-1,SL,,)</f>
        <v>这七个问题明确了指定矿产的用途、原产地和采购识别信息。这些问题旨在收集关于公司产品中指定矿产的使用情况和报告完整性的信息。对于这些问题的答复应当陈述公司信息部分中选择的“申报范围”。</v>
      </c>
      <c r="B24" s="173"/>
    </row>
    <row r="25" spans="1:2" ht="30.75" customHeight="1">
      <c r="A25" s="90" t="str">
        <f ca="1">OFFSET(L!$C$1,MATCH("Instructions"&amp;ADDRESS(ROW(),COLUMN(),4),L!$A:$A,0)-1,SL,,)</f>
        <v>按要求在备注部分提供备注来进一步说明您的答复。</v>
      </c>
      <c r="B25" s="173"/>
    </row>
    <row r="26" spans="1:2" ht="46.5" customHeight="1">
      <c r="A26" s="90" t="str">
        <f ca="1">OFFSET(L!$C$1,MATCH("Instructions"&amp;ADDRESS(ROW(),COLUMN(),4),L!$A:$A,0)-1,SL,,)</f>
        <v>使用下拉菜单选项提供答案。如果指定矿产的问题 1 答复是肯定的，则应完成指定矿产的所有问题，而且应完成关于公司的总体审核鉴定计划的后续审核鉴定问题（A 至 G）。</v>
      </c>
      <c r="B26" s="173"/>
    </row>
    <row r="27" spans="1:2" ht="120" customHeight="1">
      <c r="A27" s="89" t="str">
        <f ca="1">OFFSET(L!$C$1,MATCH("Instructions"&amp;ADDRESS(ROW(),COLUMN(),4),L!$A:$A,0)-1,SL,,)</f>
        <v>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v>
      </c>
      <c r="B27" s="173"/>
    </row>
    <row r="28" spans="1:2" ht="36" customHeight="1">
      <c r="A28" s="89" t="str">
        <f ca="1">OFFSET(L!$C$1,MATCH("Instructions"&amp;ADDRESS(ROW(),COLUMN(),4),L!$A:$A,0)-1,SL,,)</f>
        <v>部分公司可能要求给出“否”答复的证据，这些证据应当输入备注字段。</v>
      </c>
      <c r="B28" s="173"/>
    </row>
    <row r="29" spans="1:2" ht="195" customHeight="1">
      <c r="A29" s="89" t="str">
        <f ca="1">OFFSET(L!$C$1,MATCH("Instructions"&amp;ADDRESS(ROW(),COLUMN(),4),L!$A:$A,0)-1,SL,,)</f>
        <v>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v>
      </c>
      <c r="B29" s="173"/>
    </row>
    <row r="30" spans="1:2" ht="105" customHeight="1">
      <c r="A30" s="89" t="str">
        <f ca="1">OFFSET(L!$C$1,MATCH("Instructions"&amp;ADDRESS(ROW(),COLUMN(),4),L!$A:$A,0)-1,SL,,)</f>
        <v>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v>
      </c>
      <c r="B30" s="173"/>
    </row>
    <row r="31" spans="1:2" ht="135" customHeight="1">
      <c r="A31" s="89" t="str">
        <f ca="1">OFFSET(L!$C$1,MATCH("Instructions"&amp;ADDRESS(ROW(),COLUMN(),4),L!$A:$A,0)-1,SL,,)</f>
        <v>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v>
      </c>
      <c r="B31" s="173"/>
    </row>
    <row r="32" spans="1:2" ht="195" customHeight="1">
      <c r="A32" s="89" t="str">
        <f ca="1">OFFSET(L!$C$1,MATCH("Instructions"&amp;ADDRESS(ROW(),COLUMN(),4),L!$A:$A,0)-1,SL,,)</f>
        <v>5. 此问题是要确定公司是否已经从被合理认为提供本申报范围中产品含有的指定矿产所有直接供应商处得到相关披露。本问题的允许答复有：
­ 100%
- 超过 90%
- 超过 75%
- 超过 50%
- 50% 或以下
- 无
- 未调查
如果对问题 1 和 2 的答复为“是”，则必须为指定矿产回答此问题。</v>
      </c>
      <c r="B32" s="173"/>
    </row>
    <row r="33" spans="1:2" ht="45" customHeight="1">
      <c r="A33" s="89" t="str">
        <f ca="1">OFFSET(L!$C$1,MATCH("Instructions"&amp;ADDRESS(ROW(),COLUMN(),4),L!$A:$A,0)-1,SL,,)</f>
        <v>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v>
      </c>
      <c r="B33" s="173"/>
    </row>
    <row r="34" spans="1:2" ht="60" customHeight="1">
      <c r="A34" s="89" t="str">
        <f ca="1">OFFSET(L!$C$1,MATCH("Instructions"&amp;ADDRESS(ROW(),COLUMN(),4),L!$A:$A,0)-1,SL,,)</f>
        <v>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v>
      </c>
      <c r="B34" s="173"/>
    </row>
    <row r="35" spans="1:2" ht="15" customHeight="1">
      <c r="A35" s="221"/>
      <c r="B35" s="173"/>
    </row>
    <row r="36" spans="1:2" ht="68.5" customHeight="1">
      <c r="A36" s="212" t="str">
        <f ca="1">OFFSET(L!$C$1,MATCH("Instructions"&amp;ADDRESS(ROW(),COLUMN(),4),L!$A:$A,0)-1,SL,,)</f>
        <v>问题 A – G 回答说明（113 - 137 行）。如果为指定矿产回答问题 1 和 2 的答复为“是”，则必须回答问题 A 到 G。
仅以英文提供答复。</v>
      </c>
      <c r="B36" s="173"/>
    </row>
    <row r="37" spans="1:2" ht="120" customHeight="1">
      <c r="A37" s="212" t="str">
        <f ca="1">OFFSET(L!$C$1,MATCH("Instructions"&amp;ADDRESS(ROW(),COLUMN(),4),L!$A:$A,0)-1,SL,,)</f>
        <v>《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v>
      </c>
      <c r="B37" s="173"/>
    </row>
    <row r="38" spans="1:2" ht="30" customHeight="1">
      <c r="A38" s="89" t="str">
        <f ca="1">OFFSET(L!$C$1,MATCH("Instructions"&amp;ADDRESS(ROW(),COLUMN(),4),L!$A:$A,0)-1,SL,,)</f>
        <v>A. 此申报是为披露公司是否具有可公开查阅的负责任矿物采购政策。以“是”或“否”来答复此问题。</v>
      </c>
      <c r="B38" s="173"/>
    </row>
    <row r="39" spans="1:2" ht="30" customHeight="1">
      <c r="A39" s="89" t="str">
        <f ca="1">OFFSET(L!$C$1,MATCH("Instructions"&amp;ADDRESS(ROW(),COLUMN(),4),L!$A:$A,0)-1,SL,,)</f>
        <v>B. 此申报是为披露公司的负责任矿物采购政策是否可在公司网站上获取。以“是”或“否”来答复此问题。如果答案为“是”，请在备注字段中填写 URL。此字段必须填写。</v>
      </c>
      <c r="B39" s="173"/>
    </row>
    <row r="40" spans="1:2" ht="60" customHeight="1">
      <c r="A40" s="89" t="str">
        <f ca="1">OFFSET(L!$C$1,MATCH("Instructions"&amp;ADDRESS(ROW(),COLUMN(),4),L!$A:$A,0)-1,SL,,)</f>
        <v>C. 此申报是要确定公司是否要求其直接供应商从经独立验证的冶炼厂和加工厂处采购指定矿产。此问题时的答案应该是“是”、“是，当多个加工厂已被验证”或“否”。 应在问题备注字段记录备注。此字段必须填写。</v>
      </c>
      <c r="B40" s="173"/>
    </row>
    <row r="41" spans="1:2" ht="90" customHeight="1">
      <c r="A41" s="89" t="str">
        <f ca="1">OFFSET(L!$C$1,MATCH("Instructions"&amp;ADDRESS(ROW(),COLUMN(),4),L!$A:$A,0)-1,SL,,)</f>
        <v>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v>
      </c>
      <c r="B41" s="173"/>
    </row>
    <row r="42" spans="1:2" ht="150" customHeight="1">
      <c r="A42" s="89" t="str">
        <f ca="1">OFFSET(L!$C$1,MATCH("Instructions"&amp;ADDRESS(ROW(),COLUMN(),4),L!$A:$A,0)-1,SL,,)</f>
        <v>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v>
      </c>
      <c r="B42" s="173"/>
    </row>
    <row r="43" spans="1:2" ht="135" customHeight="1">
      <c r="A43" s="89" t="str">
        <f ca="1">OFFSET(L!$C$1,MATCH("Instructions"&amp;ADDRESS(ROW(),COLUMN(),4),L!$A:$A,0)-1,SL,,)</f>
        <v>F. 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v>
      </c>
      <c r="B43" s="173"/>
    </row>
    <row r="44" spans="1:2" ht="30" customHeight="1">
      <c r="A44" s="89" t="str">
        <f ca="1">OFFSET(L!$C$1,MATCH("Instructions"&amp;ADDRESS(ROW(),COLUMN(),4),L!$A:$A,0)-1,SL,,)</f>
        <v>G. 此问题是要披露公司的审核流程是否
包括纠正措施管理。以“是”或“否”来答复此问题。须在问题备注字段记录备注。此栏必须填写。</v>
      </c>
      <c r="B44" s="173"/>
    </row>
    <row r="45" spans="1:2" ht="16" customHeight="1">
      <c r="A45" s="211"/>
      <c r="B45" s="173"/>
    </row>
    <row r="46" spans="1:2" ht="60" customHeight="1">
      <c r="A46" s="90" t="str">
        <f ca="1">OFFSET(L!$C$1,MATCH("Instructions"&amp;ADDRESS(ROW(),COLUMN(),4),L!$A:$A,0)-1,SL,,)</f>
        <v>冶炼厂名单工作表的填写说明。只限英文作答
注：带星号（*）列表示此区域必须填写。</v>
      </c>
      <c r="B46" s="173"/>
    </row>
    <row r="47" spans="1:2" ht="63.75" customHeight="1">
      <c r="A47" s="90" t="str">
        <f ca="1">OFFSET(L!$C$1,MATCH("Instructions"&amp;ADDRESS(ROW(),COLUMN(),4),L!$A:$A,0)-1,SL,,)</f>
        <v>此模版可以使用冶炼厂查询清单来填写冶炼厂、精炼厂、加工厂。必须从左到右填写 B 列和 C 列，才能利用冶炼厂查询清单功能。
对于金属/冶炼厂/国家组合应使用分割线。</v>
      </c>
      <c r="B47" s="173"/>
    </row>
    <row r="48" spans="1:2" ht="52" customHeight="1">
      <c r="A48" s="89" t="str">
        <f ca="1">OFFSET(L!$C$1,MATCH("Instructions"&amp;ADDRESS(ROW(),COLUMN(),4),L!$A:$A,0)-1,SL,,)</f>
        <v>1. 冶炼厂识别输入列－如果您知道冶炼厂
识别号码，则在 A 列输入号码（B、C、D、
E、F、G、I 和 J 列将自动填入）。A 列不会自动填入。</v>
      </c>
      <c r="B48" s="173"/>
    </row>
    <row r="49" spans="1:2" ht="43.5" customHeight="1">
      <c r="A49" s="89" t="str">
        <f ca="1">OFFSET(L!$C$1,MATCH("Instructions"&amp;ADDRESS(ROW(),COLUMN(),4),L!$A:$A,0)-1,SL,,)</f>
        <v>2. 金属（*）- 在下拉菜单中选择
正在录入信息的冶炼厂所提炼的金属。仅当问题 1 和问题 2 中关于指定矿产的回答为“是”时，才会出现金属。此栏必须填写。</v>
      </c>
      <c r="B49" s="173"/>
    </row>
    <row r="50" spans="1:2" ht="60" customHeight="1">
      <c r="A50" s="89" t="str">
        <f ca="1">OFFSET(L!$C$1,MATCH("Instructions"&amp;ADDRESS(ROW(),COLUMN(),4),L!$A:$A,0)-1,SL,,)</f>
        <v xml:space="preserve">3. 冶炼厂查找 (*) - 从下拉菜单中
选择。目录列出了所有直到发布此申报模板时已知的冶炼厂。如果冶炼厂不在目录中时请选择‘冶炼厂没列出’。出现这种情况时请将该冶炼厂的名称输入 D 列。如果您不知道冶炼厂
的名称或地点，请选择‘冶炼厂尚未被识
别’。对于这个选项，D 和 E 列将会
自动填入‘未知’.  </v>
      </c>
      <c r="B50" s="173"/>
    </row>
    <row r="51" spans="1:2" ht="30" customHeight="1">
      <c r="A51" s="89" t="str">
        <f ca="1">OFFSET(L!$C$1,MATCH("Instructions"&amp;ADDRESS(ROW(),COLUMN(),4),L!$A:$A,0)-1,SL,,)</f>
        <v>4. 冶炼厂名称 (1)- 如果在 C 列选择了
“冶炼厂未列出”，则填入冶炼厂名称。当在 C 列选择了冶炼厂名称后，
此字段将自动填充。此字段必须填写。</v>
      </c>
      <c r="B51" s="173"/>
    </row>
    <row r="52" spans="1:2" ht="45.75" customHeight="1">
      <c r="A52" s="89" t="str">
        <f ca="1">OFFSET(L!$C$1,MATCH("Instructions"&amp;ADDRESS(ROW(),COLUMN(),4),L!$A:$A,0)-1,SL,,)</f>
        <v>5. 冶炼厂所在国家 (*) - 当在 C 列选择了
冶炼厂名称，此字段将自动填充。如果在 C 列选择了“冶炼厂未列出”，则使用下拉菜单选择冶炼厂的国家位置。此栏必须填写。</v>
      </c>
      <c r="B52" s="173"/>
    </row>
    <row r="53" spans="1:2" ht="45" customHeight="1">
      <c r="A53" s="89" t="str">
        <f ca="1">OFFSET(L!$C$1,MATCH("Instructions"&amp;ADDRESS(ROW(),COLUMN(),4),L!$A:$A,0)-1,SL,,)</f>
        <v xml:space="preserve">6. 冶炼厂识别 - 依据冶炼厂和
精炼厂识别系统每一冶炼厂或精炼厂均有一独一无二的标识。 相信会有一间冶炼厂或一间
精炼厂存在多个名称的情况出现。因此，唯一的冶炼厂标识能将其它名称和别名进行统一。 </v>
      </c>
      <c r="B53" s="173"/>
    </row>
    <row r="54" spans="1:2" ht="30" customHeight="1">
      <c r="A54" s="89" t="str">
        <f ca="1">OFFSET(L!$C$1,MATCH("Instructions"&amp;ADDRESS(ROW(),COLUMN(),4),L!$A:$A,0)-1,SL,,)</f>
        <v xml:space="preserve">7. 冶炼厂识别号码 -  F 列包括所有的
冶炼厂识别号码。如果在 C 列中选出冶炼厂
名称，此栏会自动填入。 </v>
      </c>
      <c r="B54" s="173"/>
    </row>
    <row r="55" spans="1:2" ht="35.5" customHeight="1">
      <c r="A55" s="89" t="str">
        <f ca="1">OFFSET(L!$C$1,MATCH("Instructions"&amp;ADDRESS(ROW(),COLUMN(),4),L!$A:$A,0)-1,SL,,)</f>
        <v>8. 冶炼厂所在街道 - 提供冶炼厂所在街道的名称。</v>
      </c>
      <c r="B55" s="173"/>
    </row>
    <row r="56" spans="1:2" ht="15" customHeight="1">
      <c r="A56" s="89" t="str">
        <f ca="1">OFFSET(L!$C$1,MATCH("Instructions"&amp;ADDRESS(ROW(),COLUMN(),4),L!$A:$A,0)-1,SL,,)</f>
        <v>9. 冶炼厂所在城市 - 提供冶炼厂所在城市的名称。</v>
      </c>
      <c r="B56" s="173"/>
    </row>
    <row r="57" spans="1:2" ht="34" customHeight="1">
      <c r="A57" s="89" t="str">
        <f ca="1">OFFSET(L!$C$1,MATCH("Instructions"&amp;ADDRESS(ROW(),COLUMN(),4),L!$A:$A,0)-1,SL,,)</f>
        <v>10. 冶炼厂地点： 州/省（如适用）- 提供冶炼厂所在的州/省。</v>
      </c>
      <c r="B57" s="173"/>
    </row>
    <row r="58" spans="1:2" ht="150" customHeight="1">
      <c r="A58" s="89" t="str">
        <f ca="1">OFFSET(L!$C$1,MATCH("Instructions"&amp;ADDRESS(ROW(),COLUMN(),4),L!$A:$A,0)-1,SL,,)</f>
        <v>11. 冶炼厂联系人姓名——扩展矿物报告模板 (EMRT)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
如果获得了分享该信息的许可，请填入与贵公司合作的冶炼厂设施联系人姓名。</v>
      </c>
      <c r="B58" s="173"/>
    </row>
    <row r="59" spans="1:2" ht="45" customHeight="1">
      <c r="A59" s="89" t="str">
        <f ca="1">OFFSET(L!$C$1,MATCH("Instructions"&amp;ADDRESS(ROW(),COLUMN(),4),L!$A:$A,0)-1,SL,,)</f>
        <v xml:space="preserve">12. 冶炼厂联系电邮地址 - 填入被确认为冶炼厂联系人的电邮地址作为冶炼厂联系信息。 例如： John.Smith@SmelterXXX.com。         请在填写此栏前阅读冶炼厂联系名称指引。 </v>
      </c>
      <c r="B59" s="173"/>
    </row>
    <row r="60" spans="1:2" ht="45" customHeight="1">
      <c r="A60" s="89" t="str">
        <f ca="1">OFFSET(L!$C$1,MATCH("Instructions"&amp;ADDRESS(ROW(),COLUMN(),4),L!$A:$A,0)-1,SL,,)</f>
        <v>13. 矿场名称——此字段供公司确定冶炼厂
正在使用的实际矿场。如果已知实际矿场的名称，请输入该名称。如果冶炼厂的所有原料均来自回收料或报废料资源，则输入“回收料”或“报废料”以取代矿场名称，并在 P 列回答“是”。</v>
      </c>
      <c r="B60" s="173"/>
    </row>
    <row r="61" spans="1:2" ht="60" customHeight="1">
      <c r="A61" s="89" t="str">
        <f ca="1">OFFSET(L!$C$1,MATCH("Instructions"&amp;ADDRESS(ROW(),COLUMN(),4),L!$A:$A,0)-1,SL,,)</f>
        <v>14.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v>
      </c>
      <c r="B61" s="173"/>
    </row>
    <row r="62" spans="1:2" ht="100" customHeight="1">
      <c r="A62" s="89" t="str">
        <f ca="1">OFFSET(L!$C$1,MATCH("Instructions"&amp;ADDRESS(ROW(),COLUMN(),4),L!$A:$A,0)-1,SL,,)</f>
        <v>15. 表明冶炼厂是否仅从回收料或报废料资源
中获取冶炼过程的来料。此问题自由选择答
复。本问题的允许答复有：
- 是
- 否
- 不知道</v>
      </c>
      <c r="B62" s="173"/>
    </row>
    <row r="63" spans="1:2" ht="30" customHeight="1">
      <c r="A63" s="89" t="str">
        <f ca="1">OFFSET(L!$C$1,MATCH("Instructions"&amp;ADDRESS(ROW(),COLUMN(),4),L!$A:$A,0)-1,SL,,)</f>
        <v>16. 注释 - 用自由的格式的文字栏来输入
任何有关冶炼厂的意见。例如：冶炼厂正在被
YYY公司收购</v>
      </c>
      <c r="B63" s="173"/>
    </row>
    <row r="64" spans="1:2" ht="15" customHeight="1">
      <c r="A64" s="211"/>
      <c r="B64" s="173"/>
    </row>
    <row r="65" spans="1:2" ht="30" customHeight="1">
      <c r="A65" s="212" t="str">
        <f ca="1">OFFSET(L!$C$1,MATCH("Instructions"&amp;ADDRESS(ROW(),COLUMN(),4),L!$A:$A,0)-1,SL,,)</f>
        <v>矿厂列表选项卡的填写说明。请仅以英文作答。</v>
      </c>
      <c r="B65" s="173"/>
    </row>
    <row r="66" spans="1:2" ht="30" customHeight="1">
      <c r="A66" s="89" t="str">
        <f ca="1">OFFSET(L!$C$1,MATCH("Instructions"&amp;ADDRESS(ROW(),COLUMN(),4),L!$A:$A,0)-1,SL,,)</f>
        <v>1. 金属 - 在下拉菜单中，选择正在输入信息的矿厂所提炼的金属。仅当问题 1 和问题 2 中关于指定矿产的回答为“是”时，才会出现金属。</v>
      </c>
      <c r="B66" s="173"/>
    </row>
    <row r="67" spans="1:2" ht="30" customHeight="1">
      <c r="A67" s="89" t="str">
        <f ca="1">OFFSET(L!$C$1,MATCH("Instructions"&amp;ADDRESS(ROW(),COLUMN(),4),L!$A:$A,0)-1,SL,,)</f>
        <v>2. 从该矿厂采购的冶炼厂的名称 - 请尽可能填写从所列矿厂或矿场采购的冶炼厂的名称。</v>
      </c>
      <c r="B67" s="173"/>
    </row>
    <row r="68" spans="1:2" ht="15" customHeight="1">
      <c r="A68" s="89" t="str">
        <f ca="1">OFFSET(L!$C$1,MATCH("Instructions"&amp;ADDRESS(ROW(),COLUMN(),4),L!$A:$A,0)-1,SL,,)</f>
        <v>3. 矿厂名称 - 提供矿厂的名称。</v>
      </c>
      <c r="B68" s="173"/>
    </row>
    <row r="69" spans="1:2" ht="45" customHeight="1">
      <c r="A69" s="89" t="str">
        <f ca="1">OFFSET(L!$C$1,MATCH("Instructions"&amp;ADDRESS(ROW(),COLUMN(),4),L!$A:$A,0)-1,SL,,)</f>
        <v>4. 矿厂识别 - 依据矿厂识别系统每一矿厂均有一独一无二的标识。相信会有一间矿厂存在多个名称的情况出现。 因此，唯一的矿厂标识能将其他名称和别名进行统一。</v>
      </c>
      <c r="B69" s="173"/>
    </row>
    <row r="70" spans="1:2" ht="15" customHeight="1">
      <c r="A70" s="89" t="str">
        <f ca="1">OFFSET(L!$C$1,MATCH("Instructions"&amp;ADDRESS(ROW(),COLUMN(),4),L!$A:$A,0)-1,SL,,)</f>
        <v>5. 矿厂识别号颁发者 - 这是 D 栏中输入的矿厂识别号的颁发者。</v>
      </c>
      <c r="B70" s="173"/>
    </row>
    <row r="71" spans="1:2" ht="15" customHeight="1">
      <c r="A71" s="89" t="str">
        <f ca="1">OFFSET(L!$C$1,MATCH("Instructions"&amp;ADDRESS(ROW(),COLUMN(),4),L!$A:$A,0)-1,SL,,)</f>
        <v>6. 矿厂识别号颁发者 - 这是 D 栏中输入的矿厂识别号的颁发者。</v>
      </c>
      <c r="B71" s="173"/>
    </row>
    <row r="72" spans="1:2" ht="15" customHeight="1">
      <c r="A72" s="89" t="str">
        <f ca="1">OFFSET(L!$C$1,MATCH("Instructions"&amp;ADDRESS(ROW(),COLUMN(),4),L!$A:$A,0)-1,SL,,)</f>
        <v>7. 矿厂所在街道 - 提供矿厂所在街道的名称。</v>
      </c>
      <c r="B72" s="173"/>
    </row>
    <row r="73" spans="1:2" ht="15" customHeight="1">
      <c r="A73" s="89" t="str">
        <f ca="1">OFFSET(L!$C$1,MATCH("Instructions"&amp;ADDRESS(ROW(),COLUMN(),4),L!$A:$A,0)-1,SL,,)</f>
        <v>8. 矿厂所在城市 - 提供矿厂所在城市的名称。</v>
      </c>
      <c r="B73" s="173"/>
    </row>
    <row r="74" spans="1:2" ht="15" customHeight="1">
      <c r="A74" s="89" t="str">
        <f ca="1">OFFSET(L!$C$1,MATCH("Instructions"&amp;ADDRESS(ROW(),COLUMN(),4),L!$A:$A,0)-1,SL,,)</f>
        <v>9. 矿厂地点：州/省（如适用）- 提供矿厂所在的州/省。</v>
      </c>
      <c r="B74" s="173"/>
    </row>
    <row r="75" spans="1:2" ht="90" customHeight="1">
      <c r="A75" s="89" t="str">
        <f ca="1">OFFSET(L!$C$1,MATCH("Instructions"&amp;ADDRESS(ROW(),COLUMN(),4),L!$A:$A,0)-1,SL,,)</f>
        <v>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v>
      </c>
      <c r="B75" s="173"/>
    </row>
    <row r="76" spans="1:2" ht="45" customHeight="1">
      <c r="A76" s="89" t="str">
        <f ca="1">OFFSET(L!$C$1,MATCH("Instructions"&amp;ADDRESS(ROW(),COLUMN(),4),L!$A:$A,0)-1,SL,,)</f>
        <v>11. 矿厂联系人电子邮件 - 填写被确定为矿厂联系人的电子邮件。例如： John.Smith@MineXXX.com。填写此字段栏前，请阅读矿厂联系人姓名填写指引。</v>
      </c>
      <c r="B76" s="173"/>
    </row>
    <row r="77" spans="1:2" ht="45" customHeight="1">
      <c r="A77" s="89" t="str">
        <f ca="1">OFFSET(L!$C$1,MATCH("Instructions"&amp;ADDRESS(ROW(),COLUMN(),4),L!$A:$A,0)-1,SL,,)</f>
        <v>12. 这是一个评论区，允许公司指定下一步管理矿厂的步骤。 如果该设施未列在负责任矿物审验流程 (RMAP) 合规矿厂列表，您可以对矿厂采取这些措施。 示例：要求通过 RMAP 评估矿厂设施，从首选供应商名单中删除等。</v>
      </c>
      <c r="B77" s="173"/>
    </row>
    <row r="78" spans="1:2" ht="30" customHeight="1">
      <c r="A78" s="89" t="str">
        <f ca="1">OFFSET(L!$C$1,MATCH("Instructions"&amp;ADDRESS(ROW(),COLUMN(),4),L!$A:$A,0)-1,SL,,)</f>
        <v>13. 注释 - 无格式限制的文字栏，可输入有关矿厂的任何意见。例如：矿厂正在被 YYY 公司收购</v>
      </c>
      <c r="B78" s="173"/>
    </row>
    <row r="79" spans="1:2" ht="15" customHeight="1">
      <c r="A79" s="211"/>
      <c r="B79" s="173"/>
    </row>
    <row r="80" spans="1:2" ht="90" customHeight="1">
      <c r="A80" s="212" t="str">
        <f ca="1">OFFSET(L!$C$1,MATCH("Instructions"&amp;ADDRESS(ROW(),COLUMN(),4),L!$A:$A,0)-1,SL,,)</f>
        <v>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C 列中的“备注”并按照
指示操作。贵公司可以使用 D 列中的 URL 以直接访问相关字段进行填写。</v>
      </c>
      <c r="B80" s="173"/>
    </row>
    <row r="81" spans="1:2" ht="15" customHeight="1">
      <c r="A81" s="211"/>
      <c r="B81" s="173"/>
    </row>
    <row r="82" spans="1:2" ht="18" customHeight="1">
      <c r="A82" s="90" t="str">
        <f ca="1">OFFSET(L!$C$1,MATCH("Instructions"&amp;ADDRESS(ROW(),COLUMN(),4),L!$A:$A,0)-1,SL,,)</f>
        <v>条款和条件
如有异议，以英文版扩展矿产报告模板为准。</v>
      </c>
      <c r="B82" s="173"/>
    </row>
    <row r="83" spans="1:2" ht="105" customHeight="1">
      <c r="A83" s="90" t="str">
        <f ca="1">OFFSET(L!$C$1,MATCH("Instructions"&amp;ADDRESS(ROW(),COLUMN(),4),L!$A:$A,0)-1,SL,,)</f>
        <v>责任商业联盟冶炼厂目录（“目录”）及计划模板和工具，包括但不限于扩展矿物报告模板（统称为“工具”），包括但不限于此处所提供的一切信息，仅供参考之用，并以其上载明日期为准。在目录或工具中，如有任何不准确或遗漏的信息，责任商业联盟 (RBA)（特拉华州注册的非股份公司）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v>
      </c>
      <c r="B83" s="173"/>
    </row>
    <row r="84" spans="1:2" ht="60" customHeight="1">
      <c r="A84" s="90" t="str">
        <f ca="1">OFFSET(L!$C$1,MATCH("Instructions"&amp;ADDRESS(ROW(),COLUMN(),4),L!$A:$A,0)-1,SL,,)</f>
        <v>RBA 不为目录或任何工具作任何的申述或保证。
目录和工具是依据“原样”和“现有”基础来提供。RBA 特此否认任何性质
（明示、暗示或其他方式）的所有保证，或因业务或惯例产生的所有保证，包括但不限于适销性、非侵权、质量、所有权、针对特定目的的适用性、完整性或准确性的任何暗示保证。</v>
      </c>
      <c r="B84" s="173"/>
    </row>
    <row r="85" spans="1:2" ht="60" customHeight="1">
      <c r="A85" s="90" t="str">
        <f ca="1">OFFSET(L!$C$1,MATCH("Instructions"&amp;ADDRESS(ROW(),COLUMN(),4),L!$A:$A,0)-1,SL,,)</f>
        <v>在适用法律允许的最大范围内，RBA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v>
      </c>
      <c r="B85" s="173"/>
    </row>
    <row r="86" spans="1:2" ht="120" customHeight="1">
      <c r="A86" s="90" t="str">
        <f ca="1">OFFSET(L!$C$1,MATCH("Instructions"&amp;ADDRESS(ROW(),COLUMN(),4),L!$A:$A,0)-1,SL,,)</f>
        <v>鉴于对目录和/或任何工具的访问和使用，用户在此同意 (a) 因目录或任何工具
或及其使用而导致或产生的用户有过或者可能拥有或声称拥有的对 RBA 及其管理人员、
董事、代理、员工、志愿者、代表、承包商、继承人、指定人的任何及全部索赔、起诉、损失、诉讼、损害赔偿、判决、征费和处决，让 RBA 以及其管理人员、董事、代理、
员工、志愿者、代表、承包商、继承人、指定人解除并永远免除责任；(b) 保护 RBA 及其管理人员、董事、代理、员工、
志愿者、代表、承包商、继承人、指定人，确保他们不承担因用户使用目录或任何工具而导致或产生的任何及全部索赔、起诉、损失、诉讼、损害赔偿、判决、征费和处决。</v>
      </c>
      <c r="B86" s="173"/>
    </row>
    <row r="87" spans="1:2" ht="45" customHeight="1">
      <c r="A87" s="90" t="str">
        <f ca="1">OFFSET(L!$C$1,MATCH("Instructions"&amp;ADDRESS(ROW(),COLUMN(),4),L!$A:$A,0)-1,SL,,)</f>
        <v>如果本条款和条件的任何部分被适用法律认为无效或不可执行，该部分将仅因此类无效或不可执行性而无效，但不会以任何方式影响所述条款的剩余部分或上述条款和条件的剩余条款的效力。</v>
      </c>
      <c r="B87" s="173"/>
    </row>
    <row r="88" spans="1:2" ht="15" customHeight="1">
      <c r="A88" s="90" t="str">
        <f ca="1">OFFSET(L!$C$1,MATCH("Instructions"&amp;ADDRESS(ROW(),COLUMN(),4),L!$A:$A,0)-1,SL,,)</f>
        <v>访问和使用此目录或任何工具以及考虑此目录和任何工具时，即表示该用户同意上述条款。</v>
      </c>
      <c r="B88" s="173"/>
    </row>
    <row r="89" spans="1:2" ht="15" customHeight="1">
      <c r="A89" s="89" t="str">
        <f ca="1">OFFSET(L!$C$1,MATCH("General"&amp;"Cpy",L!$A:$A,0)-1,SL,,)</f>
        <v>© 2026 负责任矿物计划。保留所有权利。</v>
      </c>
      <c r="B89" s="173"/>
    </row>
    <row r="90" spans="1:2" ht="34.5" customHeight="1">
      <c r="A90" s="176" t="s">
        <v>31</v>
      </c>
      <c r="B90" s="172"/>
    </row>
    <row r="91" spans="1:2" ht="15" customHeight="1">
      <c r="A91" s="185" t="s">
        <v>32</v>
      </c>
      <c r="B91" s="172"/>
    </row>
  </sheetData>
  <sheetProtection algorithmName="SHA-512" hashValue="38l/sSPcWyUJUXe6lAsf8lFBwn8/O1Jv+kT9fYETP6jlNL3hOX0xc4qzM0Mig8DkwVWX7z+cUfPBhHGgbD62qw==" saltValue="cgGAIOJe8/HA06CWpfkTTw==" spinCount="100000" sheet="1" formatRows="0"/>
  <hyperlinks>
    <hyperlink ref="A90" location="Declaration!A1" display="Return to declaration tab" xr:uid="{00000000-0004-0000-0100-000000000000}"/>
  </hyperlinks>
  <printOptions gridLines="1"/>
  <pageMargins left="0.70866141732283472" right="0.70866141732283472" top="0.74803149606299213" bottom="0.74803149606299213" header="0.31496062992125978" footer="0.31496062992125978"/>
  <pageSetup scale="38" fitToHeight="3" orientation="portrait"/>
  <headerFooter>
    <oddHeader>&amp;R&amp;"Calibri"&amp;1 &amp;KFF0000 L2: Internal use only#_x000D_</oddHead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3.5"/>
  <cols>
    <col min="1" max="1" width="1.765625" style="150" customWidth="1"/>
    <col min="2" max="2" width="35.4609375" style="150" customWidth="1"/>
    <col min="3" max="3" width="105.4609375" style="150" customWidth="1"/>
    <col min="4" max="5" width="1.765625" style="150" customWidth="1"/>
    <col min="6" max="6" width="52" style="150" customWidth="1"/>
    <col min="7" max="7" width="5" style="150" customWidth="1"/>
    <col min="8" max="8" width="9" style="150" customWidth="1"/>
    <col min="9" max="16384" width="9" style="150"/>
  </cols>
  <sheetData>
    <row r="1" spans="1:8" ht="90.75" customHeight="1" thickTop="1">
      <c r="A1" s="395"/>
      <c r="B1" s="396"/>
      <c r="C1" s="396"/>
      <c r="D1" s="397"/>
    </row>
    <row r="2" spans="1:8" ht="15" customHeight="1">
      <c r="A2" s="170"/>
      <c r="B2" s="171" t="str">
        <f ca="1">OFFSET(L!$C$1,MATCH("Definitions"&amp;ADDRESS(ROW(),COLUMN(),4),L!$A:$A,0)-1,SL,,)</f>
        <v>项目</v>
      </c>
      <c r="C2" s="171" t="str">
        <f ca="1">OFFSET(L!$C$1,MATCH("Definitions"&amp;ADDRESS(ROW(),COLUMN(),4),L!$A:$A,0)-1,SL,,)</f>
        <v>定义</v>
      </c>
      <c r="D2" s="398"/>
      <c r="E2" s="172"/>
    </row>
    <row r="3" spans="1:8" ht="45" customHeight="1">
      <c r="A3" s="170"/>
      <c r="B3" s="171" t="str">
        <f ca="1">OFFSET(L!$C$1,MATCH("Definitions"&amp;ADDRESS(ROW(),COLUMN(),4),L!$A:$A,0)-1,SL,,)</f>
        <v>授权人</v>
      </c>
      <c r="C3" s="171" t="str">
        <f ca="1">OFFSET(L!$C$1,MATCH("Definitions"&amp;ADDRESS(ROW(),COLUMN(),4),L!$A:$A,0)-1,SL,,)</f>
        <v xml:space="preserve">此栏目定义对申报内容负责的责任人.授权人可能与申报内容责任人不一致，故不能填写“相同一样”, 需提供授权人的姓名。 </v>
      </c>
      <c r="D3" s="399"/>
      <c r="E3" s="173"/>
    </row>
    <row r="4" spans="1:8" ht="60" customHeight="1">
      <c r="A4" s="170"/>
      <c r="B4" s="171" t="str">
        <f ca="1">OFFSET(L!$C$1,MATCH("Definitions"&amp;ADDRESS(ROW(),COLUMN(),4),L!$A:$A,0)-1,SL,,)</f>
        <v>钴精炼厂</v>
      </c>
      <c r="C4" s="171" t="str">
        <f ca="1">OFFSET(L!$C$1,MATCH("Definitions"&amp;ADDRESS(ROW(),COLUMN(),4),L!$A:$A,0)-1,SL,,)</f>
        <v>处理钴精矿、中间产品或再循环材料并生产直接用于下游制造工艺的钴产品的实体。</v>
      </c>
      <c r="D4" s="399"/>
      <c r="E4" s="173" t="s">
        <v>33</v>
      </c>
    </row>
    <row r="5" spans="1:8" ht="120" customHeight="1">
      <c r="A5" s="170"/>
      <c r="B5" s="171" t="str">
        <f ca="1">OFFSET(L!$C$1,MATCH("Definitions"&amp;ADDRESS(ROW(),COLUMN(),4),L!$A:$A,0)-1,SL,,)</f>
        <v>受冲突影响和高风险地区 (CAHRA)</v>
      </c>
      <c r="C5" s="171" t="str">
        <f ca="1">OFFSET(L!$C$1,MATCH("Definitions"&amp;ADDRESS(ROW(),COLUMN(),4),L!$A:$A,0)-1,SL,,)</f>
        <v>根据《经合组织尽职调查指南》的定义，受冲突影响和高风险地区 (CAHRA)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v>
      </c>
      <c r="D5" s="399"/>
      <c r="E5" s="173"/>
    </row>
    <row r="6" spans="1:8" ht="60" customHeight="1">
      <c r="A6" s="170"/>
      <c r="B6" s="171" t="str">
        <f ca="1">OFFSET(L!$C$1,MATCH("Definitions"&amp;ADDRESS(ROW(),COLUMN(),4),L!$A:$A,0)-1,SL,,)</f>
        <v>铜加工厂*</v>
      </c>
      <c r="C6" s="171" t="str">
        <f ca="1">OFFSET(L!$C$1,MATCH("Definitions"&amp;ADDRESS(ROW(),COLUMN(),4),L!$A:$A,0)-1,SL,,)</f>
        <v>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v>
      </c>
      <c r="D6" s="399"/>
      <c r="E6" s="173"/>
    </row>
    <row r="7" spans="1:8" ht="91.5" customHeight="1">
      <c r="A7" s="170"/>
      <c r="B7" s="171" t="str">
        <f ca="1">OFFSET(L!$C$1,MATCH("Definitions"&amp;ADDRESS(ROW(),COLUMN(),4),L!$A:$A,0)-1,SL,,)</f>
        <v>申报范围或类别</v>
      </c>
      <c r="C7" s="171" t="str">
        <f ca="1">OFFSET(L!$C$1,MATCH("Definitions"&amp;ADDRESS(ROW(),COLUMN(),4),L!$A:$A,0)-1,SL,,)</f>
        <v>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v>
      </c>
      <c r="D7" s="399"/>
      <c r="E7" s="173" t="s">
        <v>34</v>
      </c>
    </row>
    <row r="8" spans="1:8" ht="91.5" customHeight="1">
      <c r="A8" s="170"/>
      <c r="B8" s="171" t="str">
        <f ca="1">OFFSET(L!$C$1,MATCH("Definitions"&amp;ADDRESS(ROW(),COLUMN(),4),L!$A:$A,0)-1,SL,,)</f>
        <v>尽职调查</v>
      </c>
      <c r="C8" s="171" t="str">
        <f ca="1">OFFSET(L!$C$1,MATCH("Definitions"&amp;ADDRESS(ROW(),COLUMN(),4),L!$A:$A,0)-1,SL,,)</f>
        <v>《经济合作与发展组织关于来自受冲突影响和高风险地区矿石的负责任供应链尽职调查指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v>
      </c>
      <c r="D8" s="399"/>
      <c r="E8" s="173"/>
    </row>
    <row r="9" spans="1:8" ht="60" customHeight="1">
      <c r="A9" s="170"/>
      <c r="B9" s="171" t="str">
        <f ca="1">OFFSET(L!$C$1,MATCH("Definitions"&amp;ADDRESS(ROW(),COLUMN(),4),L!$A:$A,0)-1,SL,,)</f>
        <v>天然石墨*</v>
      </c>
      <c r="C9" s="171" t="str">
        <f ca="1">OFFSET(L!$C$1,MATCH("Definitions"&amp;ADDRESS(ROW(),COLUMN(),4),L!$A:$A,0)-1,SL,,)</f>
        <v>天然石墨是一种自然生成的结晶碳形态，主要见于片状石墨、无定形石墨和脉状石墨等含石墨矿石。天然石墨项目或经营（上游参与者）指正在进行的工业活动，主要专注于石墨矿石的开采及其后续选矿操作，最终生产石墨精矿。</v>
      </c>
      <c r="D9" s="399"/>
      <c r="E9" s="173" t="s">
        <v>35</v>
      </c>
    </row>
    <row r="10" spans="1:8" ht="75" customHeight="1">
      <c r="A10" s="170"/>
      <c r="B10" s="171" t="str">
        <f ca="1">OFFSET(L!$C$1,MATCH("Definitions"&amp;ADDRESS(ROW(),COLUMN(),4),L!$A:$A,0)-1,SL,,)</f>
        <v>石墨生产商*</v>
      </c>
      <c r="C10" s="171" t="str">
        <f ca="1">OFFSET(L!$C$1,MATCH("Definitions"&amp;ADDRESS(ROW(),COLUMN(),4),L!$A:$A,0)-1,SL,,)</f>
        <v>球形石墨生产商（夹点）指通过将天然或合成石墨精矿加工为球形石墨（也称作球化石墨）来生产锂离子电池阳极用高纯度、细颗粒石墨产品（涂层或无涂层）的工厂。</v>
      </c>
      <c r="D10" s="399"/>
      <c r="E10" s="173" t="s">
        <v>36</v>
      </c>
    </row>
    <row r="11" spans="1:8" ht="60" customHeight="1">
      <c r="A11" s="170"/>
      <c r="B11" s="171" t="str">
        <f ca="1">OFFSET(L!$C$1,MATCH("Definitions"&amp;ADDRESS(ROW(),COLUMN(),4),L!$A:$A,0)-1,SL,,)</f>
        <v>独立的私营审核机构</v>
      </c>
      <c r="C11" s="171" t="str">
        <f ca="1">OFFSET(L!$C$1,MATCH("Definitions"&amp;ADDRESS(ROW(),COLUMN(),4),L!$A:$A,0)-1,SL,,)</f>
        <v>就冶炼厂审计而言，“独立第三方审计事务
所”是指能够按照制定的标准对冶炼厂或精炼厂的尽职调查体系进行评估的私营机构。为保持中立和公正性，此类机构及其审计团队不得与被审单位存在利益冲突。</v>
      </c>
      <c r="D11" s="399"/>
      <c r="E11" s="173" t="s">
        <v>35</v>
      </c>
      <c r="H11" s="150">
        <v>14</v>
      </c>
    </row>
    <row r="12" spans="1:8" ht="30" customHeight="1">
      <c r="A12" s="170"/>
      <c r="B12" s="171" t="str">
        <f ca="1">OFFSET(L!$C$1,MATCH("Definitions"&amp;ADDRESS(ROW(),COLUMN(),4),L!$A:$A,0)-1,SL,,)</f>
        <v>有目的添加</v>
      </c>
      <c r="C12" s="171" t="str">
        <f ca="1">OFFSET(L!$C$1,MATCH("Definitions"&amp;ADDRESS(ROW(),COLUMN(),4),L!$A:$A,0)-1,SL,,)</f>
        <v>“有意添加”通常指故在产品生命周期的一个或多个阶段中使用的旨在赋予特定属性、反应或质量的物质。</v>
      </c>
      <c r="D12" s="399"/>
      <c r="E12" s="173"/>
    </row>
    <row r="13" spans="1:8" ht="75" customHeight="1">
      <c r="A13" s="170"/>
      <c r="B13" s="171" t="str">
        <f ca="1">OFFSET(L!$C$1,MATCH("Definitions"&amp;ADDRESS(ROW(),COLUMN(),4),L!$A:$A,0)-1,SL,,)</f>
        <v>锂加工厂*</v>
      </c>
      <c r="C13" s="171" t="str">
        <f ca="1">OFFSET(L!$C$1,MATCH("Definitions"&amp;ADDRESS(ROW(),COLUMN(),4),L!$A:$A,0)-1,SL,,)</f>
        <v>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v>
      </c>
      <c r="D13" s="399"/>
      <c r="E13" s="173"/>
    </row>
    <row r="14" spans="1:8" ht="105" customHeight="1">
      <c r="A14" s="170"/>
      <c r="B14" s="171" t="str">
        <f ca="1">OFFSET(L!$C$1,MATCH("Definitions"&amp;ADDRESS(ROW(),COLUMN(),4),L!$A:$A,0)-1,SL,,)</f>
        <v>组织经济合作与发展</v>
      </c>
      <c r="C14" s="171" t="str">
        <f ca="1">OFFSET(L!$C$1,MATCH("Definitions"&amp;ADDRESS(ROW(),COLUMN(),4),L!$A:$A,0)-1,SL,,)</f>
        <v>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(http://mneguidelines.oecd.org/mining.htm)</v>
      </c>
      <c r="D14" s="399"/>
      <c r="E14" s="173"/>
    </row>
    <row r="15" spans="1:8" ht="15" customHeight="1">
      <c r="A15" s="170"/>
      <c r="B15" s="171" t="str">
        <f ca="1">OFFSET(L!$C$1,MATCH("Definitions"&amp;ADDRESS(ROW(),COLUMN(),4),L!$A:$A,0)-1,SL,,)</f>
        <v>云母（天然）</v>
      </c>
      <c r="C15" s="171" t="str">
        <f ca="1">OFFSET(L!$C$1,MATCH("Definitions"&amp;ADDRESS(ROW(),COLUMN(),4),L!$A:$A,0)-1,SL,,)</f>
        <v>天然云母是开采出或自然形成的矿物，如白云母或金云母。</v>
      </c>
      <c r="D15" s="399"/>
      <c r="E15" s="173"/>
    </row>
    <row r="16" spans="1:8" ht="45" customHeight="1">
      <c r="A16" s="170"/>
      <c r="B16" s="171" t="str">
        <f ca="1">OFFSET(L!$C$1,MATCH("Definitions"&amp;ADDRESS(ROW(),COLUMN(),4),L!$A:$A,0)-1,SL,,)</f>
        <v>云母（合成）</v>
      </c>
      <c r="C16" s="171" t="str">
        <f ca="1">OFFSET(L!$C$1,MATCH("Definitions"&amp;ADDRESS(ROW(),COLUMN(),4),L!$A:$A,0)-1,SL,,)</f>
        <v>合成云母（氟金云母）是一种人工合成的材料，使用的原料包括镁、铝和硅。</v>
      </c>
      <c r="D16" s="399"/>
      <c r="E16" s="173" t="s">
        <v>35</v>
      </c>
    </row>
    <row r="17" spans="1:5" ht="75" customHeight="1">
      <c r="A17" s="170"/>
      <c r="B17" s="171" t="str">
        <f ca="1">OFFSET(L!$C$1,MATCH("Definitions"&amp;ADDRESS(ROW(),COLUMN(),4),L!$A:$A,0)-1,SL,,)</f>
        <v>云母加工厂</v>
      </c>
      <c r="C17" s="171" t="str">
        <f ca="1">OFFSET(L!$C$1,MATCH("Definitions"&amp;ADDRESS(ROW(),COLUMN(),4),L!$A:$A,0)-1,SL,,)</f>
        <v>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v>
      </c>
      <c r="D17" s="399"/>
      <c r="E17" s="173"/>
    </row>
    <row r="18" spans="1:5" ht="75" customHeight="1">
      <c r="A18" s="170"/>
      <c r="B18" s="171" t="str">
        <f ca="1">OFFSET(L!$C$1,MATCH("Definitions"&amp;ADDRESS(ROW(),COLUMN(),4),L!$A:$A,0)-1,SL,,)</f>
        <v>镍加工厂*</v>
      </c>
      <c r="C18" s="171" t="str">
        <f ca="1">OFFSET(L!$C$1,MATCH("Definitions"&amp;ADDRESS(ROW(),COLUMN(),4),L!$A:$A,0)-1,SL,,)</f>
        <v>镍加工厂是通过火法冶金、湿法冶金或电化学工艺，将含镍材料转化为金属镍、镍合金或中间产品的工厂。加工产品可能包括镍铁、镍生铁 (NPI)、镍锍、混合氢氧化物沉淀 (MHP)、混合硫化物沉淀 (MSP)、硫酸镍或精炼金属镍。</v>
      </c>
      <c r="D18" s="399"/>
      <c r="E18" s="173"/>
    </row>
    <row r="19" spans="1:5" ht="90" customHeight="1">
      <c r="A19" s="170"/>
      <c r="B19" s="171" t="str">
        <f ca="1">OFFSET(L!$C$1,MATCH("Definitions"&amp;ADDRESS(ROW(),COLUMN(),4),L!$A:$A,0)-1,SL,,)</f>
        <v>加工商</v>
      </c>
      <c r="C19" s="171" t="str">
        <f ca="1">OFFSET(L!$C$1,MATCH("Definitions"&amp;ADDRESS(ROW(),COLUMN(),4),L!$A:$A,0)-1,SL,,)</f>
        <v>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v>
      </c>
      <c r="D19" s="399"/>
      <c r="E19" s="173"/>
    </row>
    <row r="20" spans="1:5" ht="30" customHeight="1">
      <c r="A20" s="170"/>
      <c r="B20" s="171" t="str">
        <f ca="1">OFFSET(L!$C$1,MATCH("Definitions"&amp;ADDRESS(ROW(),COLUMN(),4),L!$A:$A,0)-1,SL,,)</f>
        <v>产品</v>
      </c>
      <c r="C20" s="171" t="str">
        <f ca="1">OFFSET(L!$C$1,MATCH("Definitions"&amp;ADDRESS(ROW(),COLUMN(),4),L!$A:$A,0)-1,SL,,)</f>
        <v xml:space="preserve">公司的产品或成品是指在制造生产阶段或最后完成阶段的物料或物品，并且已可以交付或销售给客户。 </v>
      </c>
      <c r="D20" s="399"/>
      <c r="E20" s="173"/>
    </row>
    <row r="21" spans="1:5" ht="105" customHeight="1">
      <c r="A21" s="170"/>
      <c r="B21" s="171" t="str">
        <f ca="1">OFFSET(L!$C$1,MATCH("Definitions"&amp;ADDRESS(ROW(),COLUMN(),4),L!$A:$A,0)-1,SL,,)</f>
        <v>回收或废料源</v>
      </c>
      <c r="C21" s="171" t="str">
        <f ca="1">OFFSET(L!$C$1,MATCH("Definitions"&amp;ADDRESS(ROW(),COLUMN(),4),L!$A:$A,0)-1,SL,,)</f>
        <v>回收料或报废料资源是指来自回收的最终用户产品或消费后产品的再生金属，或者在产品制造期间产生的金属加工废料。再生金属包括某些多余的、废弃的、缺陷的和废金属等材料，这些材料含有在生产此类金属时适于回收的已精炼或加工金属。再生金属的定义中不包括部分加工、未加工的矿物或者其他矿石的副产品。
注：至本模版出版之日，目前尚未进行规模化回收用后云母。</v>
      </c>
      <c r="D21" s="399"/>
      <c r="E21" s="173" t="s">
        <v>35</v>
      </c>
    </row>
    <row r="22" spans="1:5" ht="75" customHeight="1">
      <c r="A22" s="170"/>
      <c r="B22" s="171" t="str">
        <f ca="1">OFFSET(L!$C$1,MATCH("Definitions"&amp;ADDRESS(ROW(),COLUMN(),4),L!$A:$A,0)-1,SL,,)</f>
        <v>责任商业联盟 (RBA)</v>
      </c>
      <c r="C22" s="171" t="str">
        <f ca="1">OFFSET(L!$C$1,MATCH("Definitions"&amp;ADDRESS(ROW(),COLUMN(),4),L!$A:$A,0)-1,SL,,)</f>
        <v xml:space="preserve">责任商业联盟成立于 2004 年，是全球最大的
致力于在电子行业供应链中倡导企业责任的行业联盟。
(http://www.responsiblebusiness.org)
</v>
      </c>
      <c r="D22" s="399"/>
      <c r="E22" s="173" t="s">
        <v>36</v>
      </c>
    </row>
    <row r="23" spans="1:5" ht="60" customHeight="1">
      <c r="A23" s="170"/>
      <c r="B23" s="171" t="str">
        <f ca="1">OFFSET(L!$C$1,MATCH("Definitions"&amp;ADDRESS(ROW(),COLUMN(),4),L!$A:$A,0)-1,SL,,)</f>
        <v>不使用冲突矿产冶炼厂计划（RMAP）</v>
      </c>
      <c r="C23" s="171" t="str">
        <f ca="1">OFFSET(L!$C$1,MATCH("Definitions"&amp;ADDRESS(ROW(),COLUMN(),4),L!$A:$A,0)-1,SL,,)</f>
        <v>负责任矿物审验流程 (RMAP) 是由责任商业联盟 (RBA) 所制定，用于提高公司对金属责任采购进行查证的能力。有关 RMAP 的更多信息，请访问 http://www.responsiblemineralsinitiative.org/responsible-minerals-assurance-process/。</v>
      </c>
      <c r="D23" s="399"/>
      <c r="E23" s="173"/>
    </row>
    <row r="24" spans="1:5" ht="150" customHeight="1">
      <c r="A24" s="170"/>
      <c r="B24" s="171" t="str">
        <f ca="1">OFFSET(L!$C$1,MATCH("Definitions"&amp;ADDRESS(ROW(),COLUMN(),4),L!$A:$A,0)-1,SL,,)</f>
        <v>负责任矿物计划 (RMI)</v>
      </c>
      <c r="C24" s="171" t="str">
        <f ca="1">OFFSET(L!$C$1,MATCH("Definitions"&amp;ADDRESS(ROW(),COLUMN(),4),L!$A:$A,0)-1,SL,,)</f>
        <v>负责任矿物计划 (RMI) 是由责任商业联盟和全球电子永续
倡议组织的成员于 2008 发起成立，
已发展成为公司解决其供应链中的冲突矿产问题而最广泛使用和认可的资源之一。今天来自 7 个不同行业的超过 150 家公司加入了 RMI，这些公司贡献了一系列工具和资源，包括负责任矿物审验流程、冲突矿产报告模板、合理原产国查询数据以及各类关于冲突矿产采购的指导文档。RMI 还定期举办关于冲突矿产问题
的研讨会，促进政策制订，并且与主要公民社会组织和政府展开辩论。更多信息请访问 http://www.responsiblemineralsinitiative.org/。</v>
      </c>
      <c r="D24" s="399"/>
      <c r="E24" s="173" t="s">
        <v>35</v>
      </c>
    </row>
    <row r="25" spans="1:5" ht="135" customHeight="1">
      <c r="A25" s="170"/>
      <c r="B25" s="171" t="str">
        <f ca="1">OFFSET(L!$C$1,MATCH("Definitions"&amp;ADDRESS(ROW(),COLUMN(),4),L!$A:$A,0)-1,SL,,)</f>
        <v>RMAP 合规冶炼厂目录</v>
      </c>
      <c r="C25" s="171" t="str">
        <f ca="1">OFFSET(L!$C$1,MATCH("Definitions"&amp;ADDRESS(ROW(),COLUMN(),4),L!$A:$A,0)-1,SL,,)</f>
        <v>负责任矿物审验流程 (RMAP) 中的合规冶炼
厂目录包含了所有被评估并且符合标准的冶炼厂和精炼厂。其中的标准有负责任矿物审验流程 (RMAP)、负责任矿物计划 (RMI) 或其它对等机构计划（如，责任珠宝委员会或伦敦金银市场协会）。如果冶炼厂或精炼厂不在目录内，则表示其未完成 RMAP 评估或不
符合 RMAP 标准要求。
要查看经验证符合 RMAP 的冶炼厂和精炼厂
目录，请访问 www.responsiblemineralsinitiative.
org。</v>
      </c>
      <c r="D25" s="399"/>
      <c r="E25" s="173" t="s">
        <v>33</v>
      </c>
    </row>
    <row r="26" spans="1:5" ht="75" customHeight="1">
      <c r="A26" s="170"/>
      <c r="B26" s="171" t="str">
        <f ca="1">OFFSET(L!$C$1,MATCH("Definitions"&amp;ADDRESS(ROW(),COLUMN(),4),L!$A:$A,0)-1,SL,,)</f>
        <v>冶炼厂</v>
      </c>
      <c r="C26" s="171" t="str">
        <f ca="1">OFFSET(L!$C$1,MATCH("Definitions"&amp;ADDRESS(ROW(),COLUMN(),4),L!$A:$A,0)-1,SL,,)</f>
        <v>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v>
      </c>
      <c r="D26" s="399"/>
      <c r="E26" s="173"/>
    </row>
    <row r="27" spans="1:5" ht="60" customHeight="1">
      <c r="A27" s="170"/>
      <c r="B27" s="171" t="str">
        <f ca="1">OFFSET(L!$C$1,MATCH("Definitions"&amp;ADDRESS(ROW(),COLUMN(),4),L!$A:$A,0)-1,SL,,)</f>
        <v>冶炼厂识别序号</v>
      </c>
      <c r="C27" s="171" t="str">
        <f ca="1">OFFSET(L!$C$1,MATCH("Definitions"&amp;ADDRESS(ROW(),COLUMN(),4),L!$A:$A,0)-1,SL,,)</f>
        <v>RMI 为一些公司指定的唯一识别号，这些公司被供应链中的成员报告为冶炼厂或精炼厂，无论它们是否经过验证符合 RMAP 审计标准或其他适用审计计划所定义的冶炼厂或精炼厂的特征。</v>
      </c>
      <c r="D27" s="399"/>
      <c r="E27" s="173"/>
    </row>
    <row r="28" spans="1:5" ht="15" customHeight="1">
      <c r="A28" s="170"/>
      <c r="B28" s="403" t="str">
        <f ca="1">OFFSET(L!$C$1,MATCH("Definitions"&amp;ADDRESS(ROW(),COLUMN(),4),L!$A:$A,0)-1,SL,,)</f>
        <v>* 请查阅 EMRT 填写指南，了解更多关于本矿产主要和次要来源的详情。</v>
      </c>
      <c r="C28" s="404"/>
      <c r="D28" s="399"/>
      <c r="E28" s="173"/>
    </row>
    <row r="29" spans="1:5" ht="15" customHeight="1">
      <c r="A29" s="170"/>
      <c r="B29" s="401" t="str">
        <f ca="1">OFFSET(L!$C$1,MATCH("General"&amp;"Cpy",L!$A:$A,0)-1,SL,,)</f>
        <v>© 2026 负责任矿物计划。保留所有权利。</v>
      </c>
      <c r="C29" s="402"/>
      <c r="D29" s="399"/>
      <c r="E29" s="173"/>
    </row>
    <row r="30" spans="1:5" ht="14.15" customHeight="1" thickBot="1">
      <c r="A30" s="174"/>
      <c r="B30" s="175"/>
      <c r="C30" s="175"/>
      <c r="D30" s="400"/>
    </row>
    <row r="31" spans="1:5" ht="14.15" customHeight="1" thickTop="1"/>
  </sheetData>
  <sheetProtection algorithmName="SHA-512" hashValue="2bGb5P/qYSvQab/7LKzSs4/tBx61bSFAFN7NzdAl2lJBJQboVzX3CX931PFtenNJpfqfXnrJ3knVLq09mEol/Q==" saltValue="JRJqzA6fZ4Z6tVxu0TVs9g==" spinCount="100000" sheet="1" formatRows="0"/>
  <mergeCells count="4">
    <mergeCell ref="A1:D1"/>
    <mergeCell ref="D2:D30"/>
    <mergeCell ref="B29:C29"/>
    <mergeCell ref="B28:C28"/>
  </mergeCells>
  <pageMargins left="0.70866141732283472" right="0.70866141732283472" top="0.74803149606299213" bottom="0.74803149606299213" header="0.31496062992125978" footer="0.31496062992125978"/>
  <pageSetup scale="37" orientation="portrait"/>
  <headerFooter>
    <oddHeader>&amp;R&amp;"Calibri"&amp;1 &amp;KFF0000 L2: Internal use only#_x000D_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topLeftCell="B1" zoomScaleNormal="100" workbookViewId="0">
      <selection activeCell="D3" sqref="D3"/>
    </sheetView>
  </sheetViews>
  <sheetFormatPr defaultColWidth="9" defaultRowHeight="13.5"/>
  <cols>
    <col min="1" max="1" width="2" customWidth="1"/>
    <col min="2" max="2" width="84.15234375" customWidth="1"/>
    <col min="3" max="3" width="1.765625" customWidth="1"/>
    <col min="4" max="5" width="16.765625" customWidth="1"/>
    <col min="6" max="6" width="1.765625" customWidth="1"/>
    <col min="7" max="9" width="16.765625" customWidth="1"/>
    <col min="10" max="10" width="18" customWidth="1"/>
    <col min="11" max="11" width="3" customWidth="1"/>
    <col min="12" max="29" width="15.765625" hidden="1" customWidth="1"/>
    <col min="30" max="30" width="9.15234375" customWidth="1"/>
    <col min="31" max="32" width="9" customWidth="1"/>
  </cols>
  <sheetData>
    <row r="1" spans="1:34" ht="15.65" customHeight="1" thickTop="1">
      <c r="A1" s="441"/>
      <c r="B1" s="396"/>
      <c r="C1" s="396"/>
      <c r="D1" s="396"/>
      <c r="E1" s="396"/>
      <c r="F1" s="396"/>
      <c r="G1" s="396"/>
      <c r="H1" s="396"/>
      <c r="I1" s="396"/>
      <c r="J1" s="396"/>
      <c r="K1" s="397"/>
      <c r="L1" s="98"/>
      <c r="P1" s="2"/>
      <c r="Q1" s="2"/>
      <c r="R1" s="2"/>
      <c r="S1" s="2"/>
      <c r="T1" s="2"/>
      <c r="U1" s="2"/>
      <c r="V1" s="2"/>
      <c r="W1" s="2"/>
      <c r="X1" s="2"/>
      <c r="Y1" s="2"/>
      <c r="Z1" s="2"/>
      <c r="AA1" s="2"/>
      <c r="AB1" s="2"/>
      <c r="AC1" s="2"/>
      <c r="AD1" s="2"/>
      <c r="AE1" s="2"/>
      <c r="AF1" s="2"/>
      <c r="AG1" s="2"/>
      <c r="AH1" s="2"/>
    </row>
    <row r="2" spans="1:34" ht="81.75" customHeight="1">
      <c r="A2" s="27"/>
      <c r="B2" s="275"/>
      <c r="C2" s="28"/>
      <c r="D2" s="424" t="str">
        <f ca="1">OFFSET(L!$C$1,MATCH("Declaration"&amp;ADDRESS(ROW(),COLUMN(),4),L!$A:$A,0)-1,SL,,)</f>
        <v>扩展矿物报告模版 (EMRT)</v>
      </c>
      <c r="E2" s="425"/>
      <c r="F2" s="425"/>
      <c r="G2" s="425"/>
      <c r="H2" s="425"/>
      <c r="I2" s="425"/>
      <c r="J2" s="426"/>
      <c r="K2" s="29"/>
      <c r="L2" s="99"/>
      <c r="N2" s="92"/>
      <c r="O2" s="92"/>
      <c r="P2" s="2"/>
      <c r="Q2" s="2"/>
      <c r="R2" s="2"/>
      <c r="S2" s="2"/>
      <c r="T2" s="2"/>
      <c r="U2" s="2"/>
      <c r="V2" s="2"/>
      <c r="W2" s="2"/>
      <c r="X2" s="2"/>
      <c r="Y2" s="2"/>
      <c r="Z2" s="2"/>
      <c r="AA2" s="2"/>
      <c r="AB2" s="2"/>
      <c r="AC2" s="2"/>
      <c r="AD2" s="2"/>
      <c r="AE2" s="2"/>
      <c r="AF2" s="2"/>
      <c r="AG2" s="2"/>
      <c r="AH2" s="2"/>
    </row>
    <row r="3" spans="1:34" ht="139.5" customHeight="1">
      <c r="A3" s="27"/>
      <c r="B3" s="215" t="s">
        <v>37</v>
      </c>
      <c r="C3" s="11"/>
      <c r="D3" s="30" t="s">
        <v>1312</v>
      </c>
      <c r="E3" s="405"/>
      <c r="F3" s="406"/>
      <c r="G3" s="406"/>
      <c r="H3" s="406"/>
      <c r="I3" s="406"/>
      <c r="J3" s="373" t="s">
        <v>39</v>
      </c>
      <c r="K3" s="29"/>
      <c r="L3" s="98"/>
      <c r="P3" s="38">
        <f>MATCH($D$3,LN,0)</f>
        <v>2</v>
      </c>
    </row>
    <row r="4" spans="1:34" ht="15" customHeight="1">
      <c r="A4" s="27"/>
      <c r="B4" s="438" t="str">
        <f ca="1">OFFSET(L!$C$1,MATCH("Declaration"&amp;ADDRESS(ROW(),COLUMN(),4),L!$A:$A,0)-1,SL,,)</f>
        <v>本文件旨在收集产品中使用的特定原材料（特别是钴或天然云母）的采购信息。</v>
      </c>
      <c r="C4" s="402"/>
      <c r="D4" s="402"/>
      <c r="E4" s="402"/>
      <c r="F4" s="402"/>
      <c r="G4" s="402"/>
      <c r="H4" s="402"/>
      <c r="I4" s="455" t="str">
        <f ca="1">OFFSET(L!$C$1,MATCH("Declaration"&amp;ADDRESS(ROW(),COLUMN(),4),L!$A:$A,0)-1,SL,,)</f>
        <v>链接至条款和条件</v>
      </c>
      <c r="J4" s="413"/>
      <c r="K4" s="29"/>
      <c r="L4" s="100"/>
      <c r="P4" s="2"/>
      <c r="Q4" s="2"/>
      <c r="R4" s="2"/>
      <c r="S4" s="2"/>
      <c r="T4" s="2"/>
      <c r="U4" s="2"/>
      <c r="V4" s="2"/>
      <c r="W4" s="2"/>
      <c r="X4" s="2"/>
      <c r="Y4" s="2"/>
      <c r="Z4" s="2"/>
      <c r="AA4" s="2"/>
      <c r="AB4" s="2"/>
      <c r="AC4" s="2"/>
      <c r="AD4" s="2"/>
      <c r="AE4" s="2"/>
      <c r="AF4" s="2"/>
      <c r="AG4" s="2"/>
      <c r="AH4" s="2"/>
    </row>
    <row r="5" spans="1:34" ht="15" customHeight="1">
      <c r="A5" s="120" t="str">
        <f>LEFT(D9,1)</f>
        <v>A</v>
      </c>
      <c r="B5" s="12"/>
      <c r="C5" s="12"/>
      <c r="D5" s="12"/>
      <c r="E5" s="12"/>
      <c r="F5" s="12"/>
      <c r="G5" s="12"/>
      <c r="H5" s="12"/>
      <c r="I5" s="12"/>
      <c r="J5" s="12"/>
      <c r="K5" s="29"/>
      <c r="L5" s="100"/>
      <c r="M5" s="93"/>
      <c r="N5" s="93"/>
      <c r="O5" s="93"/>
      <c r="P5" s="10"/>
      <c r="Q5" s="10"/>
      <c r="R5" s="10"/>
      <c r="S5" s="10"/>
      <c r="T5" s="10"/>
      <c r="U5" s="10"/>
      <c r="V5" s="10"/>
      <c r="W5" s="10"/>
      <c r="X5" s="10"/>
      <c r="Y5" s="10"/>
      <c r="Z5" s="10"/>
      <c r="AA5" s="10"/>
      <c r="AB5" s="10"/>
      <c r="AC5" s="10"/>
      <c r="AD5" s="10"/>
      <c r="AE5" s="10"/>
      <c r="AF5" s="10"/>
      <c r="AG5" s="10"/>
      <c r="AH5" s="10"/>
    </row>
    <row r="6" spans="1:34" ht="30" customHeight="1">
      <c r="A6" s="27"/>
      <c r="B6" s="438" t="str">
        <f ca="1">OFFSET(L!$C$1,MATCH("Declaration"&amp;ADDRESS(ROW(),COLUMN(),4),L!$A:$A,0)-1,SL,,)</f>
        <v>必填字段标记以星号 (*)。参考说明选项卡，获取关于如何答复每个问题的指南。</v>
      </c>
      <c r="C6" s="402"/>
      <c r="D6" s="402"/>
      <c r="E6" s="402"/>
      <c r="F6" s="402"/>
      <c r="G6" s="402"/>
      <c r="H6" s="402"/>
      <c r="I6" s="402"/>
      <c r="J6" s="402"/>
      <c r="K6" s="29"/>
      <c r="L6" s="100" t="s">
        <v>40</v>
      </c>
      <c r="P6" s="2"/>
      <c r="Q6" s="2"/>
      <c r="R6" s="2"/>
      <c r="S6" s="2"/>
      <c r="T6" s="2"/>
      <c r="U6" s="2"/>
      <c r="V6" s="2"/>
      <c r="W6" s="2"/>
      <c r="X6" s="2"/>
      <c r="Y6" s="2"/>
      <c r="Z6" s="2"/>
      <c r="AA6" s="2"/>
      <c r="AB6" s="2"/>
      <c r="AC6" s="2"/>
      <c r="AD6" s="2"/>
      <c r="AE6" s="2"/>
      <c r="AF6" s="2"/>
      <c r="AG6" s="2"/>
      <c r="AH6" s="2"/>
    </row>
    <row r="7" spans="1:34" ht="15" customHeight="1">
      <c r="A7" s="27"/>
      <c r="B7" s="439" t="str">
        <f ca="1">OFFSET(L!$C$1,MATCH("Declaration"&amp;ADDRESS(ROW(),COLUMN(),4),L!$A:$A,0)-1,SL,,)</f>
        <v>公司信息</v>
      </c>
      <c r="C7" s="417"/>
      <c r="D7" s="417"/>
      <c r="E7" s="417"/>
      <c r="F7" s="417"/>
      <c r="G7" s="417"/>
      <c r="H7" s="417"/>
      <c r="I7" s="417"/>
      <c r="J7" s="417"/>
      <c r="K7" s="29"/>
      <c r="L7" s="100"/>
      <c r="P7" s="2"/>
      <c r="Q7" s="2"/>
      <c r="R7" s="2"/>
      <c r="S7" s="2"/>
      <c r="T7" s="2"/>
      <c r="U7" s="2"/>
      <c r="V7" s="2"/>
      <c r="W7" s="2"/>
      <c r="X7" s="2"/>
      <c r="Y7" s="2"/>
      <c r="Z7" s="2"/>
      <c r="AA7" s="2"/>
      <c r="AB7" s="2"/>
      <c r="AC7" s="2"/>
      <c r="AD7" s="2"/>
      <c r="AE7" s="2"/>
      <c r="AF7" s="2"/>
      <c r="AG7" s="2"/>
      <c r="AH7" s="2"/>
    </row>
    <row r="8" spans="1:34" ht="15" customHeight="1">
      <c r="A8" s="31"/>
      <c r="B8" s="380" t="str">
        <f ca="1">OFFSET(L!$C$1,MATCH("Declaration"&amp;ADDRESS(ROW(),COLUMN(),4),L!$A:$A,0)-1,SL,,)</f>
        <v>公司名称（*）：</v>
      </c>
      <c r="C8" s="63"/>
      <c r="D8" s="450" t="s">
        <v>41</v>
      </c>
      <c r="E8" s="451"/>
      <c r="F8" s="451"/>
      <c r="G8" s="451"/>
      <c r="H8" s="451"/>
      <c r="I8" s="451"/>
      <c r="J8" s="433"/>
      <c r="K8" s="32"/>
      <c r="L8" s="100"/>
      <c r="P8" s="2"/>
      <c r="Q8" s="2"/>
      <c r="R8" s="2"/>
      <c r="S8" s="2"/>
      <c r="T8" s="2"/>
      <c r="U8" s="2"/>
      <c r="V8" s="2"/>
      <c r="W8" s="2"/>
      <c r="X8" s="2"/>
      <c r="Y8" s="2"/>
      <c r="Z8" s="2"/>
      <c r="AA8" s="2"/>
      <c r="AB8" s="2"/>
      <c r="AC8" s="2"/>
      <c r="AD8" s="2"/>
      <c r="AE8" s="2"/>
      <c r="AF8" s="2"/>
      <c r="AG8" s="2"/>
      <c r="AH8" s="2"/>
    </row>
    <row r="9" spans="1:34" ht="15" customHeight="1">
      <c r="A9" s="31"/>
      <c r="B9" s="380" t="str">
        <f ca="1">OFFSET(L!$C$1,MATCH("Declaration"&amp;ADDRESS(ROW(),COLUMN(),4),L!$A:$A,0)-1,SL,,)</f>
        <v>申报范围或种类 (*):</v>
      </c>
      <c r="C9" s="63"/>
      <c r="D9" s="440" t="s">
        <v>42</v>
      </c>
      <c r="E9" s="410"/>
      <c r="F9" s="410"/>
      <c r="G9" s="408"/>
      <c r="H9" s="187"/>
      <c r="I9" s="187"/>
      <c r="J9" s="187"/>
      <c r="K9" s="29"/>
      <c r="L9" s="100"/>
      <c r="P9" s="38" t="s">
        <v>42</v>
      </c>
      <c r="Q9" s="38" t="s">
        <v>43</v>
      </c>
      <c r="R9" s="38" t="s">
        <v>44</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范围描述：</v>
      </c>
      <c r="C10" s="107"/>
      <c r="D10" s="418"/>
      <c r="E10" s="419"/>
      <c r="F10" s="419"/>
      <c r="G10" s="419"/>
      <c r="H10" s="419"/>
      <c r="I10" s="419"/>
      <c r="J10" s="420"/>
      <c r="K10" s="29"/>
      <c r="L10" s="100"/>
      <c r="Q10" s="2"/>
      <c r="R10" s="2"/>
      <c r="S10" s="2"/>
      <c r="T10" s="2"/>
      <c r="U10" s="2"/>
      <c r="V10" s="2"/>
      <c r="W10" s="2"/>
      <c r="X10" s="2"/>
      <c r="Y10" s="2"/>
      <c r="Z10" s="2"/>
      <c r="AA10" s="2"/>
      <c r="AB10" s="2"/>
      <c r="AC10" s="2"/>
      <c r="AD10" s="2"/>
      <c r="AE10" s="2"/>
      <c r="AF10" s="2"/>
      <c r="AG10" s="2"/>
      <c r="AH10" s="2"/>
    </row>
    <row r="11" spans="1:34" ht="15" customHeight="1">
      <c r="A11" s="31"/>
      <c r="B11" s="415"/>
      <c r="C11" s="107"/>
      <c r="D11" s="427" t="str">
        <f ca="1">IF(D9=Q9,OFFSET(L!$C$1,MATCH("Declaration"&amp;ADDRESS(ROW(),COLUMN(),4),L!$A:$A,0)-1,SL,,),"")</f>
        <v/>
      </c>
      <c r="E11" s="428"/>
      <c r="F11" s="428"/>
      <c r="G11" s="428"/>
      <c r="H11" s="428"/>
      <c r="I11" s="428"/>
      <c r="J11" s="429"/>
      <c r="K11" s="29"/>
      <c r="L11" s="100"/>
      <c r="Q11" s="2"/>
      <c r="R11" s="2"/>
      <c r="S11" s="2"/>
      <c r="T11" s="2"/>
      <c r="U11" s="2"/>
      <c r="V11" s="2"/>
      <c r="W11" s="2"/>
      <c r="X11" s="2"/>
      <c r="Y11" s="2"/>
      <c r="Z11" s="2"/>
      <c r="AA11" s="356" t="s">
        <v>45</v>
      </c>
      <c r="AB11" s="2"/>
      <c r="AC11" s="2"/>
      <c r="AD11" s="2"/>
      <c r="AE11" s="2"/>
      <c r="AF11" s="2"/>
      <c r="AG11" s="2"/>
      <c r="AH11" s="2"/>
    </row>
    <row r="12" spans="1:34" ht="15" customHeight="1">
      <c r="A12" s="31"/>
      <c r="B12" s="372" t="str">
        <f ca="1">OFFSET(L!$C$1,MATCH("Declaration"&amp;ADDRESS(ROW(),COLUMN(),4),L!$A:$A,0)-1,SL,,)</f>
        <v>选择贵公司的矿产申报范围 (*):</v>
      </c>
      <c r="C12" s="107"/>
      <c r="D12" s="360" t="s">
        <v>46</v>
      </c>
      <c r="E12" s="434" t="s">
        <v>47</v>
      </c>
      <c r="F12" s="408"/>
      <c r="G12" s="360" t="s">
        <v>48</v>
      </c>
      <c r="H12" s="287"/>
      <c r="I12" s="287"/>
      <c r="J12" s="287"/>
      <c r="K12" s="29"/>
      <c r="L12" s="100"/>
      <c r="P12" s="383" t="str">
        <f>IF(ISBLANK(D12),"",IF(D12="(Delete Cobalt)",IF(ISBLANK(D14),"",D14),D12))</f>
        <v>Cobalt</v>
      </c>
      <c r="Q12" s="384" t="str">
        <f>IF(P13="",P12,IF(P12="",P13,IF(P12&gt;P13,P13,P12)))</f>
        <v>Cobalt</v>
      </c>
      <c r="R12" s="384" t="str">
        <f>Q12</f>
        <v>Cobalt</v>
      </c>
      <c r="S12" s="384" t="str">
        <f>IF(R13="",R12,IF(R12="",R13,IF(R12&gt;R13,R13,R12)))</f>
        <v>Cobalt</v>
      </c>
      <c r="T12" s="384" t="str">
        <f>S12</f>
        <v>Cobalt</v>
      </c>
      <c r="U12" s="384" t="str">
        <f>IF(T13="",T12,IF(T12="",T13,IF(T12&gt;T13,T13,T12)))</f>
        <v>Cobalt</v>
      </c>
      <c r="V12" s="384" t="str">
        <f>U12</f>
        <v>Cobalt</v>
      </c>
      <c r="W12" s="384" t="str">
        <f>IF(V13="",V12,IF(V12="",V13,IF(V12&gt;V13,V13,V12)))</f>
        <v>Cobalt</v>
      </c>
      <c r="X12" s="384" t="str">
        <f>W12</f>
        <v>Cobalt</v>
      </c>
      <c r="Y12" s="384" t="str">
        <f>IF(X13="",X12,IF(X12="",X13,IF(X12&gt;X13,X13,X12)))</f>
        <v>Cobalt</v>
      </c>
      <c r="Z12" s="384" t="str">
        <f>Y12</f>
        <v>Cobalt</v>
      </c>
      <c r="AA12" s="384" t="str">
        <f>Z12</f>
        <v>Cobalt</v>
      </c>
      <c r="AB12" s="2"/>
      <c r="AC12" s="2"/>
      <c r="AD12" s="2"/>
      <c r="AE12" s="2"/>
      <c r="AF12" s="2"/>
      <c r="AG12" s="2"/>
    </row>
    <row r="13" spans="1:34" ht="30" customHeight="1">
      <c r="A13" s="31"/>
      <c r="B13" s="377" t="str">
        <f ca="1">OFFSET(L!$C$1,MATCH("Declaration"&amp;ADDRESS(ROW(),COLUMN(),4),L!$A:$A,0)-1,SL,,)</f>
        <v>注：问题 1 至 7 和 C 会自动填充精选的矿产，将按字母顺序列出。检查你的回复是否与相应的矿物相符。</v>
      </c>
      <c r="C13" s="107"/>
      <c r="D13" s="360" t="s">
        <v>49</v>
      </c>
      <c r="E13" s="434" t="s">
        <v>50</v>
      </c>
      <c r="F13" s="408"/>
      <c r="G13" s="360" t="s">
        <v>51</v>
      </c>
      <c r="H13" s="288"/>
      <c r="I13" s="288"/>
      <c r="J13" s="288"/>
      <c r="K13" s="29"/>
      <c r="L13" s="100"/>
      <c r="P13" s="383" t="str">
        <f>IF(ISBLANK(E12),"",IF(E12="(Delete Copper)",IF(ISBLANK(E14),"",E14),E12))</f>
        <v>Copper</v>
      </c>
      <c r="Q13" s="384" t="str">
        <f>IF(P13="",P13,IF(P12="",P12,IF(P12&gt;P13,P12,P13)))</f>
        <v>Copper</v>
      </c>
      <c r="R13" s="384" t="str">
        <f>IF(Q14="",Q13,IF(Q13="",Q14,IF(Q13&gt;Q14,Q14,Q13)))</f>
        <v>Copper</v>
      </c>
      <c r="S13" s="384" t="str">
        <f>IF(R13="",R13,IF(R12="",R12,IF(R12&gt;R13,R12,R13)))</f>
        <v>Copper</v>
      </c>
      <c r="T13" s="384" t="str">
        <f>IF(S14="",S13,IF(S13="",S14,IF(S13&gt;S14,S14,S13)))</f>
        <v>Copper</v>
      </c>
      <c r="U13" s="384" t="str">
        <f>IF(T13="",T13,IF(T12="",T12,IF(T12&gt;T13,T12,T13)))</f>
        <v>Copper</v>
      </c>
      <c r="V13" s="384" t="str">
        <f>IF(U14="",U13,IF(U13="",U14,IF(U13&gt;U14,U14,U13)))</f>
        <v>Copper</v>
      </c>
      <c r="W13" s="384" t="str">
        <f>IF(V13="",V13,IF(V12="",V12,IF(V12&gt;V13,V12,V13)))</f>
        <v>Copper</v>
      </c>
      <c r="X13" s="384" t="str">
        <f>IF(W14="",W13,IF(W13="",W14,IF(W13&gt;W14,W14,W13)))</f>
        <v>Copper</v>
      </c>
      <c r="Y13" s="384" t="str">
        <f>IF(X13="",X13,IF(X12="",X12,IF(X12&gt;X13,X12,X13)))</f>
        <v>Copper</v>
      </c>
      <c r="Z13" s="384" t="str">
        <f>IF(Y14="",Y13,IF(Y13="",Y14,IF(Y13&gt;Y14,Y14,Y13)))</f>
        <v>Copper</v>
      </c>
      <c r="AA13" s="384" t="str">
        <f t="array" ref="AA13">_xlfn.IFNA(INDEX($Z$12:$Z$21,MATCH(0,COUNTIF($AA$12:$AA12,$Z$12:$Z$21),0)),"")</f>
        <v>Copper</v>
      </c>
      <c r="AB13" s="2"/>
      <c r="AC13" s="2"/>
      <c r="AD13" s="2"/>
      <c r="AE13" s="2"/>
      <c r="AF13" s="2"/>
      <c r="AG13" s="2"/>
    </row>
    <row r="14" spans="1:34" ht="15" customHeight="1">
      <c r="A14" s="31"/>
      <c r="B14" s="414"/>
      <c r="C14" s="107"/>
      <c r="D14" s="288"/>
      <c r="E14" s="435"/>
      <c r="F14" s="436"/>
      <c r="G14" s="288"/>
      <c r="H14" s="288"/>
      <c r="I14" s="288"/>
      <c r="J14" s="288"/>
      <c r="K14" s="29"/>
      <c r="L14" s="100"/>
      <c r="P14" s="383" t="str">
        <f>IF(ISBLANK(G12),"",IF(G12="(Delete Graphite)",IF(ISBLANK(G14),"",G14),G12))</f>
        <v>Graphite</v>
      </c>
      <c r="Q14" s="384" t="str">
        <f>IF(P15="",P14,IF(P14="",P15,IF(P14&gt;P15,P15,P14)))</f>
        <v>Graphite</v>
      </c>
      <c r="R14" s="384" t="str">
        <f>IF(Q14="",Q14,IF(Q13="",Q13,IF(Q13&gt;Q14,Q13,Q14)))</f>
        <v>Graphite</v>
      </c>
      <c r="S14" s="384" t="str">
        <f>IF(R15="",R14,IF(R14="",R15,IF(R14&gt;R15,R15,R14)))</f>
        <v>Graphite</v>
      </c>
      <c r="T14" s="384" t="str">
        <f>IF(S14="",S14,IF(S13="",S13,IF(S13&gt;S14,S13,S14)))</f>
        <v>Graphite</v>
      </c>
      <c r="U14" s="384" t="str">
        <f>IF(T15="",T14,IF(T14="",T15,IF(T14&gt;T15,T15,T14)))</f>
        <v>Graphite</v>
      </c>
      <c r="V14" s="384" t="str">
        <f>IF(U14="",U14,IF(U13="",U13,IF(U13&gt;U14,U13,U14)))</f>
        <v>Graphite</v>
      </c>
      <c r="W14" s="384" t="str">
        <f>IF(V15="",V14,IF(V14="",V15,IF(V14&gt;V15,V15,V14)))</f>
        <v>Graphite</v>
      </c>
      <c r="X14" s="384" t="str">
        <f>IF(W14="",W14,IF(W13="",W13,IF(W13&gt;W14,W13,W14)))</f>
        <v>Graphite</v>
      </c>
      <c r="Y14" s="384" t="str">
        <f>IF(X15="",X14,IF(X14="",X15,IF(X14&gt;X15,X15,X14)))</f>
        <v>Graphite</v>
      </c>
      <c r="Z14" s="384" t="str">
        <f>IF(Y14="",Y14,IF(Y13="",Y13,IF(Y13&gt;Y14,Y13,Y14)))</f>
        <v>Graphite</v>
      </c>
      <c r="AA14" s="384" t="str">
        <f t="array" ref="AA14">_xlfn.IFNA(INDEX($Z$12:$Z$21,MATCH(0,COUNTIF($AA$12:$AA13,$Z$12:$Z$21),0)),"")</f>
        <v>Graphite</v>
      </c>
      <c r="AB14" s="2"/>
      <c r="AC14" s="2"/>
      <c r="AD14" s="2"/>
      <c r="AE14" s="2"/>
      <c r="AF14" s="2"/>
      <c r="AG14" s="2"/>
    </row>
    <row r="15" spans="1:34" ht="15" customHeight="1">
      <c r="A15" s="31"/>
      <c r="B15" s="415"/>
      <c r="C15" s="107"/>
      <c r="D15" s="288"/>
      <c r="E15" s="435"/>
      <c r="F15" s="436"/>
      <c r="G15" s="288"/>
      <c r="H15" s="288"/>
      <c r="I15" s="288"/>
      <c r="J15" s="288"/>
      <c r="K15" s="29"/>
      <c r="L15" s="100"/>
      <c r="P15" s="383" t="str">
        <f>IF(ISBLANK(H12),"",IF(H12="(Delete)",IF(ISBLANK(H14),"",H14),H12))</f>
        <v/>
      </c>
      <c r="Q15" s="384" t="str">
        <f>IF(P15="",P15,IF(P14="",P14,IF(P14&gt;P15,P14,P15)))</f>
        <v/>
      </c>
      <c r="R15" s="384" t="str">
        <f>IF(Q16="",Q15,IF(Q15="",Q16,IF(Q15&gt;Q16,Q16,Q15)))</f>
        <v>Lithium</v>
      </c>
      <c r="S15" s="384" t="str">
        <f>IF(R15="",R15,IF(R14="",R14,IF(R14&gt;R15,R14,R15)))</f>
        <v>Lithium</v>
      </c>
      <c r="T15" s="384" t="str">
        <f>IF(S16="",S15,IF(S15="",S16,IF(S15&gt;S16,S16,S15)))</f>
        <v>Lithium</v>
      </c>
      <c r="U15" s="384" t="str">
        <f>IF(T15="",T15,IF(T14="",T14,IF(T14&gt;T15,T14,T15)))</f>
        <v>Lithium</v>
      </c>
      <c r="V15" s="384" t="str">
        <f>IF(U16="",U15,IF(U15="",U16,IF(U15&gt;U16,U16,U15)))</f>
        <v>Lithium</v>
      </c>
      <c r="W15" s="384" t="str">
        <f>IF(V15="",V15,IF(V14="",V14,IF(V14&gt;V15,V14,V15)))</f>
        <v>Lithium</v>
      </c>
      <c r="X15" s="384" t="str">
        <f>IF(W16="",W15,IF(W15="",W16,IF(W15&gt;W16,W16,W15)))</f>
        <v>Lithium</v>
      </c>
      <c r="Y15" s="384" t="str">
        <f>IF(X15="",X15,IF(X14="",X14,IF(X14&gt;X15,X14,X15)))</f>
        <v>Lithium</v>
      </c>
      <c r="Z15" s="384" t="str">
        <f>IF(Y16="",Y15,IF(Y15="",Y16,IF(Y15&gt;Y16,Y16,Y15)))</f>
        <v>Lithium</v>
      </c>
      <c r="AA15" s="384" t="str">
        <f t="array" ref="AA15">_xlfn.IFNA(INDEX($Z$12:$Z$21,MATCH(0,COUNTIF($AA$12:$AA14,$Z$12:$Z$21),0)),"")</f>
        <v>Lithium</v>
      </c>
      <c r="AB15" s="2"/>
      <c r="AC15" s="2"/>
      <c r="AD15" s="2"/>
      <c r="AE15" s="2"/>
      <c r="AF15" s="2"/>
      <c r="AG15" s="2"/>
    </row>
    <row r="16" spans="1:34" ht="15" customHeight="1">
      <c r="A16" s="31"/>
      <c r="B16" s="33" t="str">
        <f ca="1">OFFSET(L!$C$1,MATCH("Declaration"&amp;ADDRESS(ROW(),COLUMN(),4),L!$A:$A,0)-1,SL,,)</f>
        <v xml:space="preserve">公司唯一识别信息： </v>
      </c>
      <c r="C16" s="64"/>
      <c r="D16" s="421" t="s">
        <v>52</v>
      </c>
      <c r="E16" s="410"/>
      <c r="F16" s="410"/>
      <c r="G16" s="410"/>
      <c r="H16" s="410"/>
      <c r="I16" s="410"/>
      <c r="J16" s="408"/>
      <c r="K16" s="29"/>
      <c r="L16" s="100"/>
      <c r="P16" s="383" t="str">
        <f>IF(ISBLANK(I12),"",IF(I12="(Delete)",IF(ISBLANK(I14),"",I14),I12))</f>
        <v/>
      </c>
      <c r="Q16" s="384" t="str">
        <f>IF(P17="",P16,IF(P16="",P17,IF(P16&gt;P17,P17,P16)))</f>
        <v>Lithium</v>
      </c>
      <c r="R16" s="384" t="str">
        <f>IF(Q16="",Q16,IF(Q15="",Q15,IF(Q15&gt;Q16,Q15,Q16)))</f>
        <v/>
      </c>
      <c r="S16" s="384" t="str">
        <f>IF(R17="",R16,IF(R16="",R17,IF(R16&gt;R17,R17,R16)))</f>
        <v>Mica</v>
      </c>
      <c r="T16" s="384" t="str">
        <f>IF(S16="",S16,IF(S15="",S15,IF(S15&gt;S16,S15,S16)))</f>
        <v>Mica</v>
      </c>
      <c r="U16" s="384" t="str">
        <f>IF(T17="",T16,IF(T16="",T17,IF(T16&gt;T17,T17,T16)))</f>
        <v>Mica</v>
      </c>
      <c r="V16" s="384" t="str">
        <f>IF(U16="",U16,IF(U15="",U15,IF(U15&gt;U16,U15,U16)))</f>
        <v>Mica</v>
      </c>
      <c r="W16" s="384" t="str">
        <f>IF(V17="",V16,IF(V16="",V17,IF(V16&gt;V17,V17,V16)))</f>
        <v>Mica</v>
      </c>
      <c r="X16" s="384" t="str">
        <f>IF(W16="",W16,IF(W15="",W15,IF(W15&gt;W16,W15,W16)))</f>
        <v>Mica</v>
      </c>
      <c r="Y16" s="384" t="str">
        <f>IF(X17="",X16,IF(X16="",X17,IF(X16&gt;X17,X17,X16)))</f>
        <v>Mica</v>
      </c>
      <c r="Z16" s="384" t="str">
        <f>IF(Y16="",Y16,IF(Y15="",Y15,IF(Y15&gt;Y16,Y15,Y16)))</f>
        <v>Mica</v>
      </c>
      <c r="AA16" s="384" t="str">
        <f t="array" ref="AA16">_xlfn.IFNA(INDEX($Z$12:$Z$21,MATCH(0,COUNTIF($AA$12:$AA15,$Z$12:$Z$21),0)),"")</f>
        <v>Mica</v>
      </c>
      <c r="AB16" s="2"/>
      <c r="AC16" s="2"/>
      <c r="AD16" s="2"/>
      <c r="AE16" s="2"/>
      <c r="AF16" s="2"/>
      <c r="AG16" s="2"/>
    </row>
    <row r="17" spans="1:33" ht="15" customHeight="1">
      <c r="A17" s="31"/>
      <c r="B17" s="33" t="str">
        <f ca="1">OFFSET(L!$C$1,MATCH("Declaration"&amp;ADDRESS(ROW(),COLUMN(),4),L!$A:$A,0)-1,SL,,)</f>
        <v>公司唯一授权识别信息：</v>
      </c>
      <c r="C17" s="64"/>
      <c r="D17" s="421" t="s">
        <v>53</v>
      </c>
      <c r="E17" s="410"/>
      <c r="F17" s="410"/>
      <c r="G17" s="410"/>
      <c r="H17" s="410"/>
      <c r="I17" s="410"/>
      <c r="J17" s="408"/>
      <c r="K17" s="29"/>
      <c r="L17" s="100"/>
      <c r="P17" s="383" t="str">
        <f>IF(ISBLANK(D13),"",IF(D13="(Delete Lithium)",IF(ISBLANK(D15),"",D15),D13))</f>
        <v>Lithium</v>
      </c>
      <c r="Q17" s="384" t="str">
        <f>IF(P17="",P17,IF(P16="",P16,IF(P16&gt;P17,P16,P17)))</f>
        <v/>
      </c>
      <c r="R17" s="384" t="str">
        <f>IF(Q18="",Q17,IF(Q17="",Q18,IF(Q17&gt;Q18,Q18,Q17)))</f>
        <v>Mica</v>
      </c>
      <c r="S17" s="384" t="str">
        <f>IF(R17="",R17,IF(R16="",R16,IF(R16&gt;R17,R16,R17)))</f>
        <v/>
      </c>
      <c r="T17" s="384" t="str">
        <f>IF(S18="",S17,IF(S17="",S18,IF(S17&gt;S18,S18,S17)))</f>
        <v>Nickel</v>
      </c>
      <c r="U17" s="384" t="str">
        <f>IF(T17="",T17,IF(T16="",T16,IF(T16&gt;T17,T16,T17)))</f>
        <v>Nickel</v>
      </c>
      <c r="V17" s="384" t="str">
        <f>IF(U18="",U17,IF(U17="",U18,IF(U17&gt;U18,U18,U17)))</f>
        <v>Nickel</v>
      </c>
      <c r="W17" s="384" t="str">
        <f>IF(V17="",V17,IF(V16="",V16,IF(V16&gt;V17,V16,V17)))</f>
        <v>Nickel</v>
      </c>
      <c r="X17" s="384" t="str">
        <f>IF(W18="",W17,IF(W17="",W18,IF(W17&gt;W18,W18,W17)))</f>
        <v>Nickel</v>
      </c>
      <c r="Y17" s="384" t="str">
        <f>IF(X17="",X17,IF(X16="",X16,IF(X16&gt;X17,X16,X17)))</f>
        <v>Nickel</v>
      </c>
      <c r="Z17" s="384" t="str">
        <f>IF(Y18="",Y17,IF(Y17="",Y18,IF(Y17&gt;Y18,Y18,Y17)))</f>
        <v>Nickel</v>
      </c>
      <c r="AA17" s="384" t="str">
        <f t="array" ref="AA17">_xlfn.IFNA(INDEX($Z$12:$Z$21,MATCH(0,COUNTIF($AA$12:$AA16,$Z$12:$Z$21),0)),"")</f>
        <v>Nickel</v>
      </c>
      <c r="AB17" s="2"/>
      <c r="AC17" s="2"/>
      <c r="AD17" s="2"/>
      <c r="AE17" s="2"/>
      <c r="AF17" s="2"/>
      <c r="AG17" s="2"/>
    </row>
    <row r="18" spans="1:33" ht="15" customHeight="1">
      <c r="A18" s="31"/>
      <c r="B18" s="33" t="str">
        <f ca="1">OFFSET(L!$C$1,MATCH("Declaration"&amp;ADDRESS(ROW(),COLUMN(),4),L!$A:$A,0)-1,SL,,)</f>
        <v>地址：</v>
      </c>
      <c r="C18" s="64"/>
      <c r="D18" s="421" t="s">
        <v>54</v>
      </c>
      <c r="E18" s="410"/>
      <c r="F18" s="410"/>
      <c r="G18" s="410"/>
      <c r="H18" s="410"/>
      <c r="I18" s="410"/>
      <c r="J18" s="408"/>
      <c r="K18" s="29"/>
      <c r="L18" s="100"/>
      <c r="P18" s="383" t="str">
        <f>IF(ISBLANK(E13),"",IF(E13="(Delete Mica)",IF(ISBLANK(E15),"",E15),E13))</f>
        <v>Mica</v>
      </c>
      <c r="Q18" s="384" t="str">
        <f>IF(P19="",P18,IF(P18="",P19,IF(P18&gt;P19,P19,P18)))</f>
        <v>Mica</v>
      </c>
      <c r="R18" s="384" t="str">
        <f>IF(Q18="",Q18,IF(Q17="",Q17,IF(Q17&gt;Q18,Q17,Q18)))</f>
        <v/>
      </c>
      <c r="S18" s="384" t="str">
        <f>IF(R19="",R18,IF(R18="",R19,IF(R18&gt;R19,R19,R18)))</f>
        <v>Nickel</v>
      </c>
      <c r="T18" s="384" t="str">
        <f>IF(S18="",S18,IF(S17="",S17,IF(S17&gt;S18,S17,S18)))</f>
        <v/>
      </c>
      <c r="U18" s="384" t="str">
        <f>IF(T19="",T18,IF(T18="",T19,IF(T18&gt;T19,T19,T18)))</f>
        <v/>
      </c>
      <c r="V18" s="384" t="str">
        <f>IF(U18="",U18,IF(U17="",U17,IF(U17&gt;U18,U17,U18)))</f>
        <v/>
      </c>
      <c r="W18" s="384" t="str">
        <f>IF(V19="",V18,IF(V18="",V19,IF(V18&gt;V19,V19,V18)))</f>
        <v/>
      </c>
      <c r="X18" s="384" t="str">
        <f>IF(W18="",W18,IF(W17="",W17,IF(W17&gt;W18,W17,W18)))</f>
        <v/>
      </c>
      <c r="Y18" s="384" t="str">
        <f>IF(X19="",X18,IF(X18="",X19,IF(X18&gt;X19,X19,X18)))</f>
        <v/>
      </c>
      <c r="Z18" s="384" t="str">
        <f>IF(Y18="",Y18,IF(Y17="",Y17,IF(Y17&gt;Y18,Y17,Y18)))</f>
        <v/>
      </c>
      <c r="AA18" s="384" t="str">
        <f t="array" ref="AA18">_xlfn.IFNA(INDEX($Z$12:$Z$21,MATCH(0,COUNTIF($AA$12:$AA17,$Z$12:$Z$21),0)),"")</f>
        <v/>
      </c>
      <c r="AB18" s="2"/>
      <c r="AC18" s="2"/>
      <c r="AD18" s="2"/>
      <c r="AE18" s="2"/>
      <c r="AF18" s="2"/>
      <c r="AG18" s="2"/>
    </row>
    <row r="19" spans="1:33" ht="14.5" customHeight="1">
      <c r="A19" s="31"/>
      <c r="B19" s="33" t="str">
        <f ca="1">OFFSET(L!$C$1,MATCH("Declaration"&amp;ADDRESS(ROW(),COLUMN(),4),L!$A:$A,0)-1,SL,,)</f>
        <v>联系人姓名 (*):</v>
      </c>
      <c r="C19" s="64"/>
      <c r="D19" s="421" t="s">
        <v>55</v>
      </c>
      <c r="E19" s="410"/>
      <c r="F19" s="410"/>
      <c r="G19" s="410"/>
      <c r="H19" s="410"/>
      <c r="I19" s="410"/>
      <c r="J19" s="408"/>
      <c r="K19" s="29"/>
      <c r="L19" s="100"/>
      <c r="P19" s="383" t="str">
        <f>IF(ISBLANK(G13),"",IF(G13="(Delete Nickel)",IF(ISBLANK(G15),"",G15),G13))</f>
        <v>Nickel</v>
      </c>
      <c r="Q19" s="384" t="str">
        <f>IF(P19="",P19,IF(P18="",P18,IF(P18&gt;P19,P18,P19)))</f>
        <v>Nickel</v>
      </c>
      <c r="R19" s="384" t="str">
        <f>IF(Q20="",Q19,IF(Q19="",Q20,IF(Q19&gt;Q20,Q20,Q19)))</f>
        <v>Nickel</v>
      </c>
      <c r="S19" s="384" t="str">
        <f>IF(R19="",R19,IF(R18="",R18,IF(R18&gt;R19,R18,R19)))</f>
        <v/>
      </c>
      <c r="T19" s="384" t="str">
        <f>IF(S20="",S19,IF(S19="",S20,IF(S19&gt;S20,S20,S19)))</f>
        <v/>
      </c>
      <c r="U19" s="384" t="str">
        <f>IF(T19="",T19,IF(T18="",T18,IF(T18&gt;T19,T18,T19)))</f>
        <v/>
      </c>
      <c r="V19" s="384" t="str">
        <f>IF(U20="",U19,IF(U19="",U20,IF(U19&gt;U20,U20,U19)))</f>
        <v/>
      </c>
      <c r="W19" s="384" t="str">
        <f>IF(V19="",V19,IF(V18="",V18,IF(V18&gt;V19,V18,V19)))</f>
        <v/>
      </c>
      <c r="X19" s="384" t="str">
        <f>IF(W20="",W19,IF(W19="",W20,IF(W19&gt;W20,W20,W19)))</f>
        <v/>
      </c>
      <c r="Y19" s="384" t="str">
        <f>IF(X19="",X19,IF(X18="",X18,IF(X18&gt;X19,X18,X19)))</f>
        <v/>
      </c>
      <c r="Z19" s="384" t="str">
        <f>IF(Y20="",Y19,IF(Y19="",Y20,IF(Y19&gt;Y20,Y20,Y19)))</f>
        <v/>
      </c>
      <c r="AA19" s="384" t="str">
        <f t="array" ref="AA19">_xlfn.IFNA(INDEX($Z$12:$Z$21,MATCH(0,COUNTIF($AA$12:$AA18,$Z$12:$Z$21),0)),"")</f>
        <v/>
      </c>
      <c r="AB19" s="2"/>
      <c r="AC19" s="2"/>
      <c r="AD19" s="2"/>
      <c r="AE19" s="2"/>
      <c r="AF19" s="2"/>
      <c r="AG19" s="2"/>
    </row>
    <row r="20" spans="1:33" ht="15" customHeight="1">
      <c r="A20" s="31"/>
      <c r="B20" s="33" t="str">
        <f ca="1">OFFSET(L!$C$1,MATCH("Declaration"&amp;ADDRESS(ROW(),COLUMN(),4),L!$A:$A,0)-1,SL,,)</f>
        <v>联系人电邮地址 (*):</v>
      </c>
      <c r="C20" s="64"/>
      <c r="D20" s="411" t="s">
        <v>56</v>
      </c>
      <c r="E20" s="410"/>
      <c r="F20" s="410"/>
      <c r="G20" s="410"/>
      <c r="H20" s="410"/>
      <c r="I20" s="410"/>
      <c r="J20" s="408"/>
      <c r="K20" s="29"/>
      <c r="L20" s="100"/>
      <c r="P20" s="383" t="str">
        <f>IF(ISBLANK(H13),"",IF(H13="(Delete)",IF(ISBLANK(H15),"",H15),H13))</f>
        <v/>
      </c>
      <c r="Q20" s="384" t="str">
        <f>IF(P21="",P20,IF(P20="",P21,IF(P20&gt;P21,P21,P20)))</f>
        <v/>
      </c>
      <c r="R20" s="384" t="str">
        <f>IF(Q20="",Q20,IF(Q19="",Q19,IF(Q19&gt;Q20,Q19,Q20)))</f>
        <v/>
      </c>
      <c r="S20" s="384" t="str">
        <f>IF(R21="",R20,IF(R20="",R21,IF(R20&gt;R21,R21,R20)))</f>
        <v/>
      </c>
      <c r="T20" s="384" t="str">
        <f>IF(S20="",S20,IF(S19="",S19,IF(S19&gt;S20,S19,S20)))</f>
        <v/>
      </c>
      <c r="U20" s="384" t="str">
        <f>IF(T21="",T20,IF(T20="",T21,IF(T20&gt;T21,T21,T20)))</f>
        <v/>
      </c>
      <c r="V20" s="384" t="str">
        <f>IF(U20="",U20,IF(U19="",U19,IF(U19&gt;U20,U19,U20)))</f>
        <v/>
      </c>
      <c r="W20" s="384" t="str">
        <f>IF(V21="",V20,IF(V20="",V21,IF(V20&gt;V21,V21,V20)))</f>
        <v/>
      </c>
      <c r="X20" s="384" t="str">
        <f>IF(W20="",W20,IF(W19="",W19,IF(W19&gt;W20,W19,W20)))</f>
        <v/>
      </c>
      <c r="Y20" s="384" t="str">
        <f>IF(X21="",X20,IF(X20="",X21,IF(X20&gt;X21,X21,X20)))</f>
        <v/>
      </c>
      <c r="Z20" s="384" t="str">
        <f>IF(Y20="",Y20,IF(Y19="",Y19,IF(Y19&gt;Y20,Y19,Y20)))</f>
        <v/>
      </c>
      <c r="AA20" s="384" t="str">
        <f t="array" ref="AA20">_xlfn.IFNA(INDEX($Z$12:$Z$21,MATCH(0,COUNTIF($AA$12:$AA19,$Z$12:$Z$21),0)),"")</f>
        <v/>
      </c>
      <c r="AB20" s="2"/>
      <c r="AC20" s="2"/>
      <c r="AD20" s="2"/>
      <c r="AE20" s="2"/>
      <c r="AF20" s="2"/>
      <c r="AG20" s="2"/>
    </row>
    <row r="21" spans="1:33" ht="15" customHeight="1">
      <c r="A21" s="31"/>
      <c r="B21" s="33" t="str">
        <f ca="1">OFFSET(L!$C$1,MATCH("Declaration"&amp;ADDRESS(ROW(),COLUMN(),4),L!$A:$A,0)-1,SL,,)</f>
        <v>联系人电话 (*):</v>
      </c>
      <c r="C21" s="64"/>
      <c r="D21" s="421" t="s">
        <v>57</v>
      </c>
      <c r="E21" s="410"/>
      <c r="F21" s="410"/>
      <c r="G21" s="410"/>
      <c r="H21" s="410"/>
      <c r="I21" s="410"/>
      <c r="J21" s="408"/>
      <c r="K21" s="29"/>
      <c r="L21" s="100"/>
      <c r="P21" s="383" t="str">
        <f>IF(ISBLANK(I13),"",IF(I13="(Delete)",IF(ISBLANK(I15),"",I15),I13))</f>
        <v/>
      </c>
      <c r="Q21" s="384" t="str">
        <f>IF(P21="",P21,IF(P20="",P20,IF(P20&gt;P21,P20,P21)))</f>
        <v/>
      </c>
      <c r="R21" s="384" t="str">
        <f>Q21</f>
        <v/>
      </c>
      <c r="S21" s="384" t="str">
        <f>IF(R21="",R21,IF(R20="",R20,IF(R20&gt;R21,R20,R21)))</f>
        <v/>
      </c>
      <c r="T21" s="384" t="str">
        <f>S21</f>
        <v/>
      </c>
      <c r="U21" s="384" t="str">
        <f>IF(T21="",T21,IF(T20="",T20,IF(T20&gt;T21,T20,T21)))</f>
        <v/>
      </c>
      <c r="V21" s="384" t="str">
        <f>U21</f>
        <v/>
      </c>
      <c r="W21" s="384" t="str">
        <f>IF(V21="",V21,IF(V20="",V20,IF(V20&gt;V21,V20,V21)))</f>
        <v/>
      </c>
      <c r="X21" s="384" t="str">
        <f>W21</f>
        <v/>
      </c>
      <c r="Y21" s="384" t="str">
        <f>IF(X21="",X21,IF(X20="",X20,IF(X20&gt;X21,X20,X21)))</f>
        <v/>
      </c>
      <c r="Z21" s="384" t="str">
        <f>Y21</f>
        <v/>
      </c>
      <c r="AA21" s="384" t="str">
        <f t="array" ref="AA21">_xlfn.IFNA(INDEX($Z$12:$Z$21,MATCH(0,COUNTIF($AA$12:$AA20,$Z$12:$Z$21),0)),"")</f>
        <v/>
      </c>
      <c r="AB21" s="2"/>
      <c r="AC21" s="2"/>
      <c r="AD21" s="2"/>
      <c r="AE21" s="2"/>
      <c r="AF21" s="2"/>
      <c r="AG21" s="2"/>
    </row>
    <row r="22" spans="1:33" ht="23.15" customHeight="1">
      <c r="A22" s="31"/>
      <c r="B22" s="33" t="str">
        <f ca="1">OFFSET(L!$C$1,MATCH("Declaration"&amp;ADDRESS(ROW(),COLUMN(),4),L!$A:$A,0)-1,SL,,)</f>
        <v>授权人姓名 (*):</v>
      </c>
      <c r="C22" s="64"/>
      <c r="D22" s="421" t="s">
        <v>58</v>
      </c>
      <c r="E22" s="410"/>
      <c r="F22" s="410"/>
      <c r="G22" s="410"/>
      <c r="H22" s="410"/>
      <c r="I22" s="410"/>
      <c r="J22" s="408"/>
      <c r="K22" s="29"/>
      <c r="L22" s="94"/>
      <c r="Q22" s="2"/>
      <c r="R22" s="2"/>
      <c r="S22" s="2"/>
      <c r="T22" s="2"/>
      <c r="U22" s="2"/>
      <c r="V22" s="2"/>
      <c r="W22" s="2"/>
      <c r="X22" s="2"/>
      <c r="Y22" s="2"/>
      <c r="Z22" s="2"/>
      <c r="AA22" s="2">
        <f>10-COUNTIF(AA12:AA21,"")</f>
        <v>6</v>
      </c>
      <c r="AB22" s="2"/>
      <c r="AC22" s="2"/>
      <c r="AD22" s="2"/>
      <c r="AE22" s="2"/>
      <c r="AF22" s="2"/>
      <c r="AG22" s="2"/>
    </row>
    <row r="23" spans="1:33" ht="23.15" customHeight="1">
      <c r="A23" s="31"/>
      <c r="B23" s="33" t="str">
        <f ca="1">OFFSET(L!$C$1,MATCH("Declaration"&amp;ADDRESS(ROW(),COLUMN(),4),L!$A:$A,0)-1,SL,,)</f>
        <v>授权人职务:</v>
      </c>
      <c r="C23" s="64"/>
      <c r="D23" s="421" t="s">
        <v>59</v>
      </c>
      <c r="E23" s="410"/>
      <c r="F23" s="410"/>
      <c r="G23" s="410"/>
      <c r="H23" s="410"/>
      <c r="I23" s="410"/>
      <c r="J23" s="408"/>
      <c r="K23" s="29"/>
      <c r="L23" s="94"/>
      <c r="P23" s="2"/>
      <c r="Q23" s="2"/>
      <c r="R23" s="2"/>
      <c r="S23" s="2"/>
      <c r="T23" s="2"/>
      <c r="U23" s="2"/>
      <c r="V23" s="2"/>
      <c r="W23" s="2"/>
      <c r="X23" s="2"/>
      <c r="Y23" s="2"/>
      <c r="Z23" s="2"/>
      <c r="AA23" s="2">
        <f>IF(AA22=0,0.1,AA22)</f>
        <v>6</v>
      </c>
      <c r="AB23" s="2"/>
      <c r="AC23" s="2"/>
      <c r="AD23" s="2"/>
      <c r="AE23" s="2"/>
      <c r="AF23" s="2"/>
      <c r="AG23" s="2"/>
    </row>
    <row r="24" spans="1:33" ht="23.15" customHeight="1">
      <c r="A24" s="31"/>
      <c r="B24" s="33" t="str">
        <f ca="1">OFFSET(L!$C$1,MATCH("Declaration"&amp;ADDRESS(ROW(),COLUMN(),4),L!$A:$A,0)-1,SL,,)</f>
        <v>授权人电邮地址 (*):</v>
      </c>
      <c r="C24" s="64"/>
      <c r="D24" s="411" t="s">
        <v>56</v>
      </c>
      <c r="E24" s="410"/>
      <c r="F24" s="410"/>
      <c r="G24" s="410"/>
      <c r="H24" s="410"/>
      <c r="I24" s="410"/>
      <c r="J24" s="408"/>
      <c r="K24" s="29"/>
      <c r="L24" s="94"/>
      <c r="P24" s="2"/>
      <c r="Q24" s="2"/>
      <c r="R24" s="2"/>
      <c r="S24" s="2"/>
      <c r="T24" s="2"/>
      <c r="U24" s="2"/>
      <c r="V24" s="2"/>
      <c r="W24" s="2"/>
      <c r="X24" s="2"/>
      <c r="Y24" s="2"/>
      <c r="Z24" s="2"/>
      <c r="AA24" s="2"/>
      <c r="AB24" s="2"/>
      <c r="AC24" s="2"/>
      <c r="AD24" s="2"/>
      <c r="AE24" s="2"/>
      <c r="AF24" s="2"/>
      <c r="AG24" s="2"/>
    </row>
    <row r="25" spans="1:33" ht="15" customHeight="1">
      <c r="A25" s="31"/>
      <c r="B25" s="33" t="str">
        <f ca="1">OFFSET(L!$C$1,MATCH("Declaration"&amp;ADDRESS(ROW(),COLUMN(),4),L!$A:$A,0)-1,SL,,)</f>
        <v>授权人电话 :</v>
      </c>
      <c r="C25" s="119"/>
      <c r="D25" s="421" t="s">
        <v>57</v>
      </c>
      <c r="E25" s="410"/>
      <c r="F25" s="410"/>
      <c r="G25" s="410"/>
      <c r="H25" s="410"/>
      <c r="I25" s="410"/>
      <c r="J25" s="408"/>
      <c r="K25" s="29"/>
      <c r="L25" s="100"/>
      <c r="P25" s="2"/>
      <c r="Q25" s="2"/>
      <c r="R25" s="2"/>
      <c r="S25" s="2"/>
      <c r="T25" s="2"/>
      <c r="U25" s="2"/>
      <c r="V25" s="2"/>
      <c r="W25" s="2"/>
      <c r="X25" s="2"/>
      <c r="Y25" s="2"/>
      <c r="Z25" s="2"/>
      <c r="AA25" s="2"/>
      <c r="AB25" s="2"/>
      <c r="AC25" s="2"/>
      <c r="AD25" s="2"/>
      <c r="AE25" s="2"/>
      <c r="AF25" s="2"/>
      <c r="AG25" s="2"/>
    </row>
    <row r="26" spans="1:33" ht="17.5" customHeight="1">
      <c r="A26" s="31"/>
      <c r="B26" s="33" t="str">
        <f ca="1">OFFSET(L!$C$1,MATCH("Declaration"&amp;ADDRESS(ROW(),COLUMN(),4),L!$A:$A,0)-1,SL,,)</f>
        <v>授权日期 (*):</v>
      </c>
      <c r="C26" s="65"/>
      <c r="D26" s="432" t="s">
        <v>60</v>
      </c>
      <c r="E26" s="433"/>
      <c r="F26" s="188"/>
      <c r="G26" s="189"/>
      <c r="H26" s="189"/>
      <c r="I26" s="189"/>
      <c r="J26" s="189"/>
      <c r="K26" s="29"/>
      <c r="L26" s="98"/>
      <c r="P26" s="2"/>
      <c r="Q26" s="2"/>
      <c r="R26" s="2"/>
      <c r="S26" s="2"/>
      <c r="T26" s="2"/>
      <c r="U26" s="2"/>
      <c r="V26" s="2"/>
      <c r="W26" s="2"/>
      <c r="X26" s="2"/>
      <c r="Y26" s="2"/>
      <c r="Z26" s="2"/>
      <c r="AA26" s="2"/>
      <c r="AB26" s="2"/>
      <c r="AC26" s="2"/>
      <c r="AD26" s="2"/>
      <c r="AE26" s="2"/>
      <c r="AF26" s="2"/>
      <c r="AG26" s="2"/>
    </row>
    <row r="27" spans="1:33" ht="17.5" customHeight="1">
      <c r="A27" s="34"/>
      <c r="B27" s="66"/>
      <c r="C27" s="13"/>
      <c r="D27" s="443"/>
      <c r="E27" s="389"/>
      <c r="F27" s="7"/>
      <c r="G27" s="108"/>
      <c r="H27" s="108"/>
      <c r="I27" s="108"/>
      <c r="J27" s="108"/>
      <c r="K27" s="29"/>
      <c r="L27" s="95"/>
      <c r="P27" s="2"/>
      <c r="Q27" s="2"/>
      <c r="R27" s="2"/>
      <c r="S27" s="2"/>
      <c r="T27" s="2"/>
      <c r="U27" s="2"/>
      <c r="V27" s="2"/>
      <c r="W27" s="2"/>
      <c r="X27" s="2"/>
      <c r="Y27" s="2"/>
      <c r="Z27" s="2"/>
      <c r="AA27" s="2"/>
      <c r="AB27" s="2"/>
      <c r="AC27" s="2"/>
      <c r="AD27" s="2"/>
      <c r="AE27" s="2"/>
      <c r="AF27" s="2"/>
      <c r="AG27" s="2"/>
    </row>
    <row r="28" spans="1:33" ht="15" customHeight="1">
      <c r="A28" s="35"/>
      <c r="B28" s="442" t="str">
        <f ca="1">OFFSET(L!$C$1,MATCH("Declaration"&amp;ADDRESS(ROW(),COLUMN(),4),L!$A:$A,0)-1,SL,,)</f>
        <v>根据上述指明的申报范围回答下列问题 1 - 7</v>
      </c>
      <c r="C28" s="417"/>
      <c r="D28" s="417"/>
      <c r="E28" s="417"/>
      <c r="F28" s="417"/>
      <c r="G28" s="417"/>
      <c r="H28" s="417"/>
      <c r="I28" s="417"/>
      <c r="J28" s="417"/>
      <c r="K28" s="36"/>
      <c r="L28" s="95"/>
      <c r="P28" s="2"/>
      <c r="Q28" s="2"/>
      <c r="R28" s="2"/>
      <c r="S28" s="2"/>
      <c r="T28" s="2"/>
      <c r="U28" s="2"/>
      <c r="V28" s="2"/>
      <c r="W28" s="2"/>
      <c r="X28" s="2"/>
      <c r="Y28" s="2"/>
      <c r="Z28" s="2"/>
      <c r="AA28" s="2"/>
      <c r="AB28" s="2"/>
      <c r="AC28" s="2"/>
      <c r="AD28" s="2"/>
      <c r="AE28" s="2"/>
      <c r="AF28" s="2"/>
      <c r="AG28" s="2"/>
    </row>
    <row r="29" spans="1:33" ht="45" customHeight="1">
      <c r="A29" s="34"/>
      <c r="B29" s="37" t="str">
        <f ca="1">OFFSET(L!$C$1,MATCH("Declaration"&amp;ADDRESS(ROW(),COLUMN(),4),L!$A:$A,0)-1,SL,,)</f>
        <v>1) 是否在产品或生产流程中有意添加或使用任何指定矿产？ (*)</v>
      </c>
      <c r="C29" s="13"/>
      <c r="D29" s="431" t="str">
        <f ca="1">OFFSET(L!$C$1,MATCH("Declaration"&amp;ADDRESS(ROW(),COLUMN(),4),L!$A:$A,0)-1,SL,,)</f>
        <v>回答</v>
      </c>
      <c r="E29" s="425"/>
      <c r="F29" s="14"/>
      <c r="G29" s="37" t="str">
        <f ca="1">OFFSET(L!$C$1,MATCH("Declaration"&amp;ADDRESS(ROW(),COLUMN(),4),L!$A:$A,0)-1,SL,,)</f>
        <v>注释</v>
      </c>
      <c r="H29" s="37"/>
      <c r="I29" s="37"/>
      <c r="J29" s="70"/>
      <c r="K29" s="29"/>
      <c r="L29" s="95" t="s">
        <v>35</v>
      </c>
      <c r="P29" s="2"/>
      <c r="Q29" s="2"/>
      <c r="R29" s="2"/>
      <c r="S29" s="2"/>
      <c r="T29" s="2"/>
      <c r="U29" s="2"/>
      <c r="V29" s="2"/>
      <c r="W29" s="2"/>
      <c r="X29" s="2"/>
      <c r="Y29" s="2"/>
      <c r="Z29" s="2"/>
      <c r="AA29" s="2"/>
      <c r="AB29" s="2"/>
      <c r="AC29" s="2"/>
      <c r="AD29" s="2"/>
      <c r="AE29" s="2"/>
      <c r="AF29" s="2"/>
      <c r="AG29" s="2"/>
    </row>
    <row r="30" spans="1:33" ht="23.15" customHeight="1">
      <c r="A30" s="34"/>
      <c r="B30" s="289" t="str">
        <f t="shared" ref="B30:B39" si="0">IF(COUNTBLANK(AA12),"",AA12&amp;"(*)")</f>
        <v>Cobalt(*)</v>
      </c>
      <c r="C30" s="28"/>
      <c r="D30" s="407" t="s">
        <v>61</v>
      </c>
      <c r="E30" s="408"/>
      <c r="F30" s="8"/>
      <c r="G30" s="409"/>
      <c r="H30" s="410"/>
      <c r="I30" s="410"/>
      <c r="J30" s="408"/>
      <c r="K30" s="29"/>
      <c r="L30" s="101"/>
      <c r="M30">
        <f t="shared" ref="M30:M39" si="1">IF(AND(B30="",D30&lt;&gt;""),1,0)</f>
        <v>0</v>
      </c>
      <c r="O30" s="38" t="str">
        <f t="shared" ref="O30:O39" si="2">IF(B30="","","(*)")</f>
        <v>(*)</v>
      </c>
      <c r="P30" s="38" t="str">
        <f t="shared" ref="P30:P39" si="3">IF(D30="Yes","(*)","")</f>
        <v>(*)</v>
      </c>
      <c r="Q30" s="38" t="str">
        <f t="shared" ref="Q30:Q39" si="4">IF(D42="Yes","(*)","")</f>
        <v>(*)</v>
      </c>
      <c r="R30" s="2"/>
      <c r="S30" s="2"/>
      <c r="T30" s="2"/>
      <c r="U30" s="2"/>
      <c r="V30" s="2"/>
      <c r="W30" s="2"/>
      <c r="X30" s="2"/>
      <c r="Y30" s="2"/>
      <c r="Z30" s="2"/>
      <c r="AA30" s="2"/>
      <c r="AB30" s="2"/>
      <c r="AC30" s="2"/>
      <c r="AD30" s="2"/>
      <c r="AE30" s="2"/>
      <c r="AF30" s="2"/>
      <c r="AG30" s="2"/>
    </row>
    <row r="31" spans="1:33" ht="23.15" customHeight="1">
      <c r="A31" s="34"/>
      <c r="B31" s="289" t="str">
        <f t="shared" si="0"/>
        <v>Copper(*)</v>
      </c>
      <c r="C31" s="28"/>
      <c r="D31" s="407" t="s">
        <v>61</v>
      </c>
      <c r="E31" s="408"/>
      <c r="F31" s="8"/>
      <c r="G31" s="409"/>
      <c r="H31" s="410"/>
      <c r="I31" s="410"/>
      <c r="J31" s="408"/>
      <c r="K31" s="29"/>
      <c r="L31" s="101"/>
      <c r="M31">
        <f t="shared" si="1"/>
        <v>0</v>
      </c>
      <c r="O31" s="38" t="str">
        <f t="shared" si="2"/>
        <v>(*)</v>
      </c>
      <c r="P31" s="38" t="str">
        <f t="shared" si="3"/>
        <v>(*)</v>
      </c>
      <c r="Q31" s="38" t="str">
        <f t="shared" si="4"/>
        <v>(*)</v>
      </c>
      <c r="R31" s="2"/>
      <c r="S31" s="2"/>
      <c r="T31" s="2"/>
      <c r="U31" s="2"/>
      <c r="V31" s="2"/>
      <c r="W31" s="2"/>
      <c r="X31" s="2"/>
      <c r="Y31" s="2"/>
      <c r="Z31" s="2"/>
      <c r="AA31" s="2"/>
      <c r="AB31" s="2"/>
      <c r="AC31" s="2"/>
      <c r="AD31" s="2"/>
      <c r="AE31" s="2"/>
      <c r="AF31" s="2"/>
      <c r="AG31" s="2"/>
    </row>
    <row r="32" spans="1:33" ht="23.15" customHeight="1">
      <c r="A32" s="34"/>
      <c r="B32" s="289" t="str">
        <f t="shared" si="0"/>
        <v>Graphite(*)</v>
      </c>
      <c r="C32" s="28"/>
      <c r="D32" s="407" t="s">
        <v>62</v>
      </c>
      <c r="E32" s="408"/>
      <c r="F32" s="8"/>
      <c r="G32" s="409"/>
      <c r="H32" s="410"/>
      <c r="I32" s="410"/>
      <c r="J32" s="408"/>
      <c r="K32" s="29"/>
      <c r="L32" s="101"/>
      <c r="M32">
        <f t="shared" si="1"/>
        <v>0</v>
      </c>
      <c r="O32" s="38" t="str">
        <f t="shared" si="2"/>
        <v>(*)</v>
      </c>
      <c r="P32" s="38" t="str">
        <f t="shared" si="3"/>
        <v/>
      </c>
      <c r="Q32" s="38" t="str">
        <f t="shared" si="4"/>
        <v/>
      </c>
      <c r="R32" s="2"/>
      <c r="S32" s="2"/>
      <c r="T32" s="2"/>
      <c r="U32" s="2"/>
      <c r="V32" s="2"/>
      <c r="W32" s="2"/>
      <c r="X32" s="2"/>
      <c r="Y32" s="2"/>
      <c r="Z32" s="2"/>
      <c r="AA32" s="2"/>
      <c r="AB32" s="2"/>
      <c r="AC32" s="2"/>
      <c r="AD32" s="2"/>
      <c r="AE32" s="2"/>
      <c r="AF32" s="2"/>
      <c r="AG32" s="2"/>
    </row>
    <row r="33" spans="1:33" ht="23.15" customHeight="1">
      <c r="A33" s="34"/>
      <c r="B33" s="289" t="str">
        <f t="shared" si="0"/>
        <v>Lithium(*)</v>
      </c>
      <c r="C33" s="28"/>
      <c r="D33" s="407" t="s">
        <v>62</v>
      </c>
      <c r="E33" s="408"/>
      <c r="F33" s="8"/>
      <c r="G33" s="409"/>
      <c r="H33" s="410"/>
      <c r="I33" s="410"/>
      <c r="J33" s="408"/>
      <c r="K33" s="29"/>
      <c r="L33" s="101"/>
      <c r="M33">
        <f t="shared" si="1"/>
        <v>0</v>
      </c>
      <c r="O33" s="38" t="str">
        <f t="shared" si="2"/>
        <v>(*)</v>
      </c>
      <c r="P33" s="38" t="str">
        <f t="shared" si="3"/>
        <v/>
      </c>
      <c r="Q33" s="38" t="str">
        <f t="shared" si="4"/>
        <v/>
      </c>
      <c r="R33" s="2"/>
      <c r="S33" s="2"/>
      <c r="T33" s="2"/>
      <c r="U33" s="2"/>
      <c r="V33" s="2"/>
      <c r="W33" s="2"/>
      <c r="X33" s="2"/>
      <c r="Y33" s="2"/>
      <c r="Z33" s="2"/>
      <c r="AA33" s="2"/>
      <c r="AB33" s="2"/>
      <c r="AC33" s="2"/>
      <c r="AD33" s="2"/>
      <c r="AE33" s="2"/>
      <c r="AF33" s="2"/>
      <c r="AG33" s="2"/>
    </row>
    <row r="34" spans="1:33" ht="23.15" customHeight="1">
      <c r="A34" s="34"/>
      <c r="B34" s="289" t="str">
        <f t="shared" si="0"/>
        <v>Mica(*)</v>
      </c>
      <c r="C34" s="28"/>
      <c r="D34" s="407" t="s">
        <v>62</v>
      </c>
      <c r="E34" s="408"/>
      <c r="F34" s="8"/>
      <c r="G34" s="409"/>
      <c r="H34" s="410"/>
      <c r="I34" s="410"/>
      <c r="J34" s="408"/>
      <c r="K34" s="29"/>
      <c r="L34" s="101"/>
      <c r="M34">
        <f t="shared" si="1"/>
        <v>0</v>
      </c>
      <c r="O34" s="38" t="str">
        <f t="shared" si="2"/>
        <v>(*)</v>
      </c>
      <c r="P34" s="38" t="str">
        <f t="shared" si="3"/>
        <v/>
      </c>
      <c r="Q34" s="38" t="str">
        <f t="shared" si="4"/>
        <v/>
      </c>
      <c r="R34" s="2"/>
      <c r="S34" s="2"/>
      <c r="T34" s="2"/>
      <c r="U34" s="2"/>
      <c r="V34" s="2"/>
      <c r="W34" s="2"/>
      <c r="X34" s="2"/>
      <c r="Y34" s="2"/>
      <c r="Z34" s="2"/>
      <c r="AA34" s="2"/>
      <c r="AB34" s="2"/>
      <c r="AC34" s="2"/>
      <c r="AD34" s="2"/>
      <c r="AE34" s="2"/>
      <c r="AF34" s="2"/>
      <c r="AG34" s="2"/>
    </row>
    <row r="35" spans="1:33" ht="23.15" customHeight="1">
      <c r="A35" s="34"/>
      <c r="B35" s="289" t="str">
        <f t="shared" si="0"/>
        <v>Nickel(*)</v>
      </c>
      <c r="C35" s="28"/>
      <c r="D35" s="407" t="s">
        <v>61</v>
      </c>
      <c r="E35" s="408"/>
      <c r="F35" s="8"/>
      <c r="G35" s="409"/>
      <c r="H35" s="410"/>
      <c r="I35" s="410"/>
      <c r="J35" s="408"/>
      <c r="K35" s="29"/>
      <c r="L35" s="101"/>
      <c r="M35">
        <f t="shared" si="1"/>
        <v>0</v>
      </c>
      <c r="O35" s="38" t="str">
        <f t="shared" si="2"/>
        <v>(*)</v>
      </c>
      <c r="P35" s="38" t="str">
        <f t="shared" si="3"/>
        <v>(*)</v>
      </c>
      <c r="Q35" s="38" t="str">
        <f t="shared" si="4"/>
        <v>(*)</v>
      </c>
      <c r="R35" s="2"/>
      <c r="S35" s="2"/>
      <c r="T35" s="2"/>
      <c r="U35" s="2"/>
      <c r="V35" s="2"/>
      <c r="W35" s="2"/>
      <c r="X35" s="2"/>
      <c r="Y35" s="2"/>
      <c r="Z35" s="2"/>
      <c r="AA35" s="2"/>
      <c r="AB35" s="2"/>
      <c r="AC35" s="2"/>
      <c r="AD35" s="2"/>
      <c r="AE35" s="2"/>
      <c r="AF35" s="2"/>
      <c r="AG35" s="2"/>
    </row>
    <row r="36" spans="1:33" ht="23.15" hidden="1" customHeight="1">
      <c r="A36" s="34"/>
      <c r="B36" s="289" t="str">
        <f t="shared" si="0"/>
        <v/>
      </c>
      <c r="C36" s="28"/>
      <c r="D36" s="407"/>
      <c r="E36" s="408"/>
      <c r="F36" s="8"/>
      <c r="G36" s="409"/>
      <c r="H36" s="410"/>
      <c r="I36" s="410"/>
      <c r="J36" s="408"/>
      <c r="K36" s="29"/>
      <c r="L36" s="101"/>
      <c r="M36">
        <f t="shared" si="1"/>
        <v>0</v>
      </c>
      <c r="O36" s="38" t="str">
        <f t="shared" si="2"/>
        <v/>
      </c>
      <c r="P36" s="38" t="str">
        <f t="shared" si="3"/>
        <v/>
      </c>
      <c r="Q36" s="38" t="str">
        <f t="shared" si="4"/>
        <v/>
      </c>
      <c r="R36" s="2"/>
      <c r="S36" s="2"/>
      <c r="T36" s="2"/>
      <c r="U36" s="2"/>
      <c r="V36" s="2"/>
      <c r="W36" s="2"/>
      <c r="X36" s="2"/>
      <c r="Y36" s="2"/>
      <c r="Z36" s="2"/>
      <c r="AA36" s="2"/>
      <c r="AB36" s="2"/>
      <c r="AC36" s="2"/>
      <c r="AD36" s="2"/>
      <c r="AE36" s="2"/>
      <c r="AF36" s="2"/>
      <c r="AG36" s="2"/>
    </row>
    <row r="37" spans="1:33" ht="23.15" hidden="1" customHeight="1">
      <c r="A37" s="34"/>
      <c r="B37" s="289" t="str">
        <f t="shared" si="0"/>
        <v/>
      </c>
      <c r="C37" s="28"/>
      <c r="D37" s="407"/>
      <c r="E37" s="408"/>
      <c r="F37" s="8"/>
      <c r="G37" s="409"/>
      <c r="H37" s="410"/>
      <c r="I37" s="410"/>
      <c r="J37" s="408"/>
      <c r="K37" s="29"/>
      <c r="L37" s="101"/>
      <c r="M37">
        <f t="shared" si="1"/>
        <v>0</v>
      </c>
      <c r="O37" s="38" t="str">
        <f t="shared" si="2"/>
        <v/>
      </c>
      <c r="P37" s="38" t="str">
        <f t="shared" si="3"/>
        <v/>
      </c>
      <c r="Q37" s="38" t="str">
        <f t="shared" si="4"/>
        <v/>
      </c>
      <c r="R37" s="2"/>
      <c r="S37" s="2"/>
      <c r="T37" s="2"/>
      <c r="U37" s="2"/>
      <c r="V37" s="2"/>
      <c r="W37" s="2"/>
      <c r="X37" s="2"/>
      <c r="Y37" s="2"/>
      <c r="Z37" s="2"/>
      <c r="AA37" s="2"/>
      <c r="AB37" s="2"/>
      <c r="AC37" s="2"/>
      <c r="AD37" s="2"/>
      <c r="AE37" s="2"/>
      <c r="AF37" s="2"/>
      <c r="AG37" s="2"/>
    </row>
    <row r="38" spans="1:33" ht="23.15" hidden="1" customHeight="1">
      <c r="A38" s="34"/>
      <c r="B38" s="289" t="str">
        <f t="shared" si="0"/>
        <v/>
      </c>
      <c r="C38" s="28"/>
      <c r="D38" s="407"/>
      <c r="E38" s="408"/>
      <c r="F38" s="8"/>
      <c r="G38" s="409"/>
      <c r="H38" s="410"/>
      <c r="I38" s="410"/>
      <c r="J38" s="408"/>
      <c r="K38" s="29"/>
      <c r="L38" s="101"/>
      <c r="M38">
        <f t="shared" si="1"/>
        <v>0</v>
      </c>
      <c r="O38" s="38" t="str">
        <f t="shared" si="2"/>
        <v/>
      </c>
      <c r="P38" s="38" t="str">
        <f t="shared" si="3"/>
        <v/>
      </c>
      <c r="Q38" s="38" t="str">
        <f t="shared" si="4"/>
        <v/>
      </c>
      <c r="R38" s="2"/>
      <c r="S38" s="2"/>
      <c r="T38" s="2"/>
      <c r="U38" s="2"/>
      <c r="V38" s="2"/>
      <c r="W38" s="2"/>
      <c r="X38" s="2"/>
      <c r="Y38" s="2"/>
      <c r="Z38" s="2"/>
      <c r="AA38" s="2"/>
      <c r="AB38" s="2"/>
      <c r="AC38" s="2"/>
      <c r="AD38" s="2"/>
      <c r="AE38" s="2"/>
      <c r="AF38" s="2"/>
      <c r="AG38" s="2"/>
    </row>
    <row r="39" spans="1:33" ht="23.15" hidden="1" customHeight="1">
      <c r="A39" s="34"/>
      <c r="B39" s="289" t="str">
        <f t="shared" si="0"/>
        <v/>
      </c>
      <c r="C39" s="28"/>
      <c r="D39" s="407"/>
      <c r="E39" s="408"/>
      <c r="F39" s="8"/>
      <c r="G39" s="409"/>
      <c r="H39" s="410"/>
      <c r="I39" s="410"/>
      <c r="J39" s="408"/>
      <c r="K39" s="29"/>
      <c r="L39" s="101"/>
      <c r="M39">
        <f t="shared" si="1"/>
        <v>0</v>
      </c>
      <c r="O39" s="38" t="str">
        <f t="shared" si="2"/>
        <v/>
      </c>
      <c r="P39" s="38" t="str">
        <f t="shared" si="3"/>
        <v/>
      </c>
      <c r="Q39" s="38" t="str">
        <f t="shared" si="4"/>
        <v/>
      </c>
      <c r="R39" s="2"/>
      <c r="S39" s="2"/>
      <c r="T39" s="2"/>
      <c r="U39" s="2"/>
      <c r="V39" s="2"/>
      <c r="W39" s="2"/>
      <c r="X39" s="2"/>
      <c r="Y39" s="2"/>
      <c r="Z39" s="2"/>
      <c r="AA39" s="2"/>
      <c r="AB39" s="2"/>
      <c r="AC39" s="2"/>
      <c r="AD39" s="2"/>
      <c r="AE39" s="2"/>
      <c r="AF39" s="2"/>
      <c r="AG39" s="2"/>
    </row>
    <row r="40" spans="1:33" ht="23.15" customHeight="1">
      <c r="A40" s="34"/>
      <c r="B40" s="39"/>
      <c r="C40" s="6"/>
      <c r="D40" s="216"/>
      <c r="E40" s="18"/>
      <c r="F40" s="18"/>
      <c r="G40" s="39"/>
      <c r="H40" s="109"/>
      <c r="I40" s="109"/>
      <c r="J40" s="109"/>
      <c r="K40" s="29"/>
      <c r="L40" s="95"/>
      <c r="R40" s="2"/>
      <c r="S40" s="2"/>
      <c r="T40" s="2"/>
      <c r="U40" s="2"/>
      <c r="V40" s="2"/>
      <c r="W40" s="2"/>
      <c r="X40" s="2"/>
      <c r="Y40" s="2"/>
      <c r="Z40" s="2"/>
      <c r="AA40" s="2"/>
      <c r="AB40" s="2"/>
      <c r="AC40" s="2"/>
      <c r="AD40" s="2"/>
      <c r="AE40" s="2"/>
      <c r="AF40" s="2"/>
      <c r="AG40" s="2"/>
    </row>
    <row r="41" spans="1:33" ht="19" customHeight="1">
      <c r="A41" s="34"/>
      <c r="B41" s="37" t="str">
        <f ca="1">OFFSET(L!$C$1,MATCH("Declaration"&amp;ADDRESS(ROW(),COLUMN(),4),L!$A:$A,0)-1,SL,,)&amp;Q41</f>
        <v>2) 产品中是否还存有任何指定矿产？ (*)(*)</v>
      </c>
      <c r="C41" s="13"/>
      <c r="D41" s="416" t="str">
        <f ca="1">D29</f>
        <v>回答</v>
      </c>
      <c r="E41" s="417"/>
      <c r="F41" s="14"/>
      <c r="G41" s="37" t="str">
        <f ca="1">G29</f>
        <v>注释</v>
      </c>
      <c r="H41" s="37"/>
      <c r="I41" s="37"/>
      <c r="J41" s="70"/>
      <c r="K41" s="29"/>
      <c r="L41" s="95" t="s">
        <v>35</v>
      </c>
      <c r="P41" s="291">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3.15" customHeight="1">
      <c r="A42" s="34"/>
      <c r="B42" s="290" t="str">
        <f t="shared" ref="B42:B51" si="5">IF(ISERROR(AA12),"",AA12&amp;"")&amp;P42</f>
        <v>Cobalt(*)</v>
      </c>
      <c r="C42" s="28"/>
      <c r="D42" s="407" t="s">
        <v>61</v>
      </c>
      <c r="E42" s="408"/>
      <c r="F42" s="8"/>
      <c r="G42" s="409"/>
      <c r="H42" s="410"/>
      <c r="I42" s="410"/>
      <c r="J42" s="408"/>
      <c r="K42" s="29"/>
      <c r="L42" s="101"/>
      <c r="M42">
        <f t="shared" ref="M42:M51" si="6">IF(AND(B42="",D42&lt;&gt;""),1,0)</f>
        <v>0</v>
      </c>
      <c r="P42" s="291" t="str">
        <f t="shared" ref="P42:P51" si="7">IF(OR(D30="No",D30="Unknown",D30="Not declaring"),"",O30)</f>
        <v>(*)</v>
      </c>
      <c r="R42" s="2"/>
      <c r="S42" s="292" t="str">
        <f t="shared" ref="S42:S51" si="8">IF(COUNTIF(D42,"Yes"),AA12,"")</f>
        <v>Cobalt</v>
      </c>
      <c r="T42" s="293" t="str">
        <f>IF(S43="",S42,IF(S42="",S43,IF(S42&gt;S43,S43,S42)))</f>
        <v>Cobalt</v>
      </c>
      <c r="U42" s="293" t="str">
        <f>T42</f>
        <v>Cobalt</v>
      </c>
      <c r="V42" s="293" t="str">
        <f>IF(U43="",U42,IF(U42="",U43,IF(U42&gt;U43,U43,U42)))</f>
        <v>Cobalt</v>
      </c>
      <c r="W42" s="293" t="str">
        <f>V42</f>
        <v>Cobalt</v>
      </c>
      <c r="X42" s="293" t="str">
        <f>IF(W43="",W42,IF(W42="",W43,IF(W42&gt;W43,W43,W42)))</f>
        <v>Cobalt</v>
      </c>
      <c r="Y42" s="293" t="str">
        <f>X42</f>
        <v>Cobalt</v>
      </c>
      <c r="Z42" s="293" t="str">
        <f>IF(Y43="",Y42,IF(Y42="",Y43,IF(Y42&gt;Y43,Y43,Y42)))</f>
        <v>Cobalt</v>
      </c>
      <c r="AA42" s="293" t="str">
        <f>Z42</f>
        <v>Cobalt</v>
      </c>
      <c r="AB42" s="293" t="str">
        <f>IF(AA43="",AA42,IF(AA42="",AA43,IF(AA42&gt;AA43,AA43,AA42)))</f>
        <v>Cobalt</v>
      </c>
      <c r="AC42" s="293" t="str">
        <f>AB42</f>
        <v>Cobalt</v>
      </c>
      <c r="AD42" s="2"/>
      <c r="AE42" s="2"/>
      <c r="AF42" s="2"/>
      <c r="AG42" s="2"/>
    </row>
    <row r="43" spans="1:33" ht="23.15" customHeight="1">
      <c r="A43" s="34"/>
      <c r="B43" s="290" t="str">
        <f t="shared" si="5"/>
        <v>Copper(*)</v>
      </c>
      <c r="C43" s="28"/>
      <c r="D43" s="407" t="s">
        <v>61</v>
      </c>
      <c r="E43" s="408"/>
      <c r="F43" s="8"/>
      <c r="G43" s="409"/>
      <c r="H43" s="410"/>
      <c r="I43" s="410"/>
      <c r="J43" s="408"/>
      <c r="K43" s="29"/>
      <c r="L43" s="101"/>
      <c r="M43">
        <f t="shared" si="6"/>
        <v>0</v>
      </c>
      <c r="P43" s="291" t="str">
        <f t="shared" si="7"/>
        <v>(*)</v>
      </c>
      <c r="R43" s="2"/>
      <c r="S43" s="292" t="str">
        <f t="shared" si="8"/>
        <v>Copper</v>
      </c>
      <c r="T43" s="293" t="str">
        <f>IF(S43="",S43,IF(S42="",S42,IF(S42&gt;S43,S42,S43)))</f>
        <v>Copper</v>
      </c>
      <c r="U43" s="293" t="str">
        <f>IF(T44="",T43,IF(T43="",T44,IF(T43&gt;T44,T44,T43)))</f>
        <v>Copper</v>
      </c>
      <c r="V43" s="293" t="str">
        <f>IF(U43="",U43,IF(U42="",U42,IF(U42&gt;U43,U42,U43)))</f>
        <v>Copper</v>
      </c>
      <c r="W43" s="293" t="str">
        <f>IF(V44="",V43,IF(V43="",V44,IF(V43&gt;V44,V44,V43)))</f>
        <v>Copper</v>
      </c>
      <c r="X43" s="293" t="str">
        <f>IF(W43="",W43,IF(W42="",W42,IF(W42&gt;W43,W42,W43)))</f>
        <v>Copper</v>
      </c>
      <c r="Y43" s="293" t="str">
        <f>IF(X44="",X43,IF(X43="",X44,IF(X43&gt;X44,X44,X43)))</f>
        <v>Copper</v>
      </c>
      <c r="Z43" s="293" t="str">
        <f>IF(Y43="",Y43,IF(Y42="",Y42,IF(Y42&gt;Y43,Y42,Y43)))</f>
        <v>Copper</v>
      </c>
      <c r="AA43" s="293" t="str">
        <f>IF(Z44="",Z43,IF(Z43="",Z44,IF(Z43&gt;Z44,Z44,Z43)))</f>
        <v>Copper</v>
      </c>
      <c r="AB43" s="293" t="str">
        <f>IF(AA43="",AA43,IF(AA42="",AA42,IF(AA42&gt;AA43,AA42,AA43)))</f>
        <v>Copper</v>
      </c>
      <c r="AC43" s="293" t="str">
        <f>IF(AB44="",AB43,IF(AB43="",AB44,IF(AB43&gt;AB44,AB44,AB43)))</f>
        <v>Copper</v>
      </c>
      <c r="AD43" s="2"/>
      <c r="AE43" s="2"/>
      <c r="AF43" s="2"/>
      <c r="AG43" s="2"/>
    </row>
    <row r="44" spans="1:33" ht="23.15" customHeight="1">
      <c r="A44" s="34"/>
      <c r="B44" s="290" t="str">
        <f t="shared" si="5"/>
        <v>Graphite</v>
      </c>
      <c r="C44" s="28"/>
      <c r="D44" s="407"/>
      <c r="E44" s="408"/>
      <c r="F44" s="8"/>
      <c r="G44" s="409"/>
      <c r="H44" s="410"/>
      <c r="I44" s="410"/>
      <c r="J44" s="408"/>
      <c r="K44" s="29"/>
      <c r="L44" s="101"/>
      <c r="M44">
        <f t="shared" si="6"/>
        <v>0</v>
      </c>
      <c r="P44" s="291" t="str">
        <f t="shared" si="7"/>
        <v/>
      </c>
      <c r="R44" s="2"/>
      <c r="S44" s="292" t="str">
        <f t="shared" si="8"/>
        <v/>
      </c>
      <c r="T44" s="293" t="str">
        <f>IF(S45="",S44,IF(S44="",S45,IF(S44&gt;S45,S45,S44)))</f>
        <v/>
      </c>
      <c r="U44" s="293" t="str">
        <f>IF(T44="",T44,IF(T43="",T43,IF(T43&gt;T44,T43,T44)))</f>
        <v/>
      </c>
      <c r="V44" s="293" t="str">
        <f>IF(U45="",U44,IF(U44="",U45,IF(U44&gt;U45,U45,U44)))</f>
        <v>Nickel</v>
      </c>
      <c r="W44" s="293" t="str">
        <f>IF(V44="",V44,IF(V43="",V43,IF(V43&gt;V44,V43,V44)))</f>
        <v>Nickel</v>
      </c>
      <c r="X44" s="293" t="str">
        <f>IF(W45="",W44,IF(W44="",W45,IF(W44&gt;W45,W45,W44)))</f>
        <v>Nickel</v>
      </c>
      <c r="Y44" s="293" t="str">
        <f>IF(X44="",X44,IF(X43="",X43,IF(X43&gt;X44,X43,X44)))</f>
        <v>Nickel</v>
      </c>
      <c r="Z44" s="293" t="str">
        <f>IF(Y45="",Y44,IF(Y44="",Y45,IF(Y44&gt;Y45,Y45,Y44)))</f>
        <v>Nickel</v>
      </c>
      <c r="AA44" s="293" t="str">
        <f>IF(Z44="",Z44,IF(Z43="",Z43,IF(Z43&gt;Z44,Z43,Z44)))</f>
        <v>Nickel</v>
      </c>
      <c r="AB44" s="293" t="str">
        <f>IF(AA45="",AA44,IF(AA44="",AA45,IF(AA44&gt;AA45,AA45,AA44)))</f>
        <v>Nickel</v>
      </c>
      <c r="AC44" s="293" t="str">
        <f>IF(AB44="",AB44,IF(AB43="",AB43,IF(AB43&gt;AB44,AB43,AB44)))</f>
        <v>Nickel</v>
      </c>
      <c r="AD44" s="2"/>
      <c r="AE44" s="2"/>
      <c r="AF44" s="2"/>
      <c r="AG44" s="2"/>
    </row>
    <row r="45" spans="1:33" ht="23.15" customHeight="1">
      <c r="A45" s="34"/>
      <c r="B45" s="290" t="str">
        <f t="shared" si="5"/>
        <v>Lithium</v>
      </c>
      <c r="C45" s="28"/>
      <c r="D45" s="407"/>
      <c r="E45" s="408"/>
      <c r="F45" s="8"/>
      <c r="G45" s="409"/>
      <c r="H45" s="410"/>
      <c r="I45" s="410"/>
      <c r="J45" s="408"/>
      <c r="K45" s="29"/>
      <c r="L45" s="101"/>
      <c r="M45">
        <f t="shared" si="6"/>
        <v>0</v>
      </c>
      <c r="P45" s="291" t="str">
        <f t="shared" si="7"/>
        <v/>
      </c>
      <c r="R45" s="2"/>
      <c r="S45" s="292" t="str">
        <f t="shared" si="8"/>
        <v/>
      </c>
      <c r="T45" s="293" t="str">
        <f>IF(S45="",S45,IF(S44="",S44,IF(S44&gt;S45,S44,S45)))</f>
        <v/>
      </c>
      <c r="U45" s="293" t="str">
        <f>IF(T46="",T45,IF(T45="",T46,IF(T45&gt;T46,T46,T45)))</f>
        <v>Nickel</v>
      </c>
      <c r="V45" s="293" t="str">
        <f>IF(U45="",U45,IF(U44="",U44,IF(U44&gt;U45,U44,U45)))</f>
        <v/>
      </c>
      <c r="W45" s="293" t="str">
        <f>IF(V46="",V45,IF(V45="",V46,IF(V45&gt;V46,V46,V45)))</f>
        <v/>
      </c>
      <c r="X45" s="293" t="str">
        <f>IF(W45="",W45,IF(W44="",W44,IF(W44&gt;W45,W44,W45)))</f>
        <v/>
      </c>
      <c r="Y45" s="293" t="str">
        <f>IF(X46="",X45,IF(X45="",X46,IF(X45&gt;X46,X46,X45)))</f>
        <v/>
      </c>
      <c r="Z45" s="293" t="str">
        <f>IF(Y45="",Y45,IF(Y44="",Y44,IF(Y44&gt;Y45,Y44,Y45)))</f>
        <v/>
      </c>
      <c r="AA45" s="293" t="str">
        <f>IF(Z46="",Z45,IF(Z45="",Z46,IF(Z45&gt;Z46,Z46,Z45)))</f>
        <v/>
      </c>
      <c r="AB45" s="293" t="str">
        <f>IF(AA45="",AA45,IF(AA44="",AA44,IF(AA44&gt;AA45,AA44,AA45)))</f>
        <v/>
      </c>
      <c r="AC45" s="293" t="str">
        <f>IF(AB46="",AB45,IF(AB45="",AB46,IF(AB45&gt;AB46,AB46,AB45)))</f>
        <v/>
      </c>
      <c r="AD45" s="2"/>
      <c r="AE45" s="2"/>
      <c r="AF45" s="2"/>
      <c r="AG45" s="2"/>
    </row>
    <row r="46" spans="1:33" ht="23.15" customHeight="1">
      <c r="A46" s="34"/>
      <c r="B46" s="290" t="str">
        <f t="shared" si="5"/>
        <v>Mica</v>
      </c>
      <c r="C46" s="28"/>
      <c r="D46" s="407"/>
      <c r="E46" s="408"/>
      <c r="F46" s="8"/>
      <c r="G46" s="409"/>
      <c r="H46" s="410"/>
      <c r="I46" s="410"/>
      <c r="J46" s="408"/>
      <c r="K46" s="29"/>
      <c r="L46" s="101"/>
      <c r="M46">
        <f t="shared" si="6"/>
        <v>0</v>
      </c>
      <c r="P46" s="291" t="str">
        <f t="shared" si="7"/>
        <v/>
      </c>
      <c r="R46" s="2"/>
      <c r="S46" s="292" t="str">
        <f t="shared" si="8"/>
        <v/>
      </c>
      <c r="T46" s="293" t="str">
        <f>IF(S47="",S46,IF(S46="",S47,IF(S46&gt;S47,S47,S46)))</f>
        <v>Nickel</v>
      </c>
      <c r="U46" s="293" t="str">
        <f>IF(T46="",T46,IF(T45="",T45,IF(T45&gt;T46,T45,T46)))</f>
        <v/>
      </c>
      <c r="V46" s="293" t="str">
        <f>IF(U47="",U46,IF(U46="",U47,IF(U46&gt;U47,U47,U46)))</f>
        <v/>
      </c>
      <c r="W46" s="293" t="str">
        <f>IF(V46="",V46,IF(V45="",V45,IF(V45&gt;V46,V45,V46)))</f>
        <v/>
      </c>
      <c r="X46" s="293" t="str">
        <f>IF(W47="",W46,IF(W46="",W47,IF(W46&gt;W47,W47,W46)))</f>
        <v/>
      </c>
      <c r="Y46" s="293" t="str">
        <f>IF(X46="",X46,IF(X45="",X45,IF(X45&gt;X46,X45,X46)))</f>
        <v/>
      </c>
      <c r="Z46" s="293" t="str">
        <f>IF(Y47="",Y46,IF(Y46="",Y47,IF(Y46&gt;Y47,Y47,Y46)))</f>
        <v/>
      </c>
      <c r="AA46" s="293" t="str">
        <f>IF(Z46="",Z46,IF(Z45="",Z45,IF(Z45&gt;Z46,Z45,Z46)))</f>
        <v/>
      </c>
      <c r="AB46" s="293" t="str">
        <f>IF(AA47="",AA46,IF(AA46="",AA47,IF(AA46&gt;AA47,AA47,AA46)))</f>
        <v/>
      </c>
      <c r="AC46" s="293" t="str">
        <f>IF(AB46="",AB46,IF(AB45="",AB45,IF(AB45&gt;AB46,AB45,AB46)))</f>
        <v/>
      </c>
      <c r="AD46" s="2"/>
      <c r="AE46" s="2"/>
      <c r="AF46" s="2"/>
      <c r="AG46" s="2"/>
    </row>
    <row r="47" spans="1:33" ht="23.15" customHeight="1">
      <c r="A47" s="34"/>
      <c r="B47" s="290" t="str">
        <f t="shared" si="5"/>
        <v>Nickel(*)</v>
      </c>
      <c r="C47" s="28"/>
      <c r="D47" s="407" t="s">
        <v>61</v>
      </c>
      <c r="E47" s="408"/>
      <c r="F47" s="8"/>
      <c r="G47" s="409"/>
      <c r="H47" s="410"/>
      <c r="I47" s="410"/>
      <c r="J47" s="408"/>
      <c r="K47" s="29"/>
      <c r="L47" s="101"/>
      <c r="M47">
        <f t="shared" si="6"/>
        <v>0</v>
      </c>
      <c r="P47" s="291" t="str">
        <f t="shared" si="7"/>
        <v>(*)</v>
      </c>
      <c r="R47" s="2"/>
      <c r="S47" s="292" t="str">
        <f t="shared" si="8"/>
        <v>Nickel</v>
      </c>
      <c r="T47" s="293" t="str">
        <f>IF(S47="",S47,IF(S46="",S46,IF(S46&gt;S47,S46,S47)))</f>
        <v/>
      </c>
      <c r="U47" s="293" t="str">
        <f>IF(T48="",T47,IF(T47="",T48,IF(T47&gt;T48,T48,T47)))</f>
        <v/>
      </c>
      <c r="V47" s="293" t="str">
        <f>IF(U47="",U47,IF(U46="",U46,IF(U46&gt;U47,U46,U47)))</f>
        <v/>
      </c>
      <c r="W47" s="293" t="str">
        <f>IF(V48="",V47,IF(V47="",V48,IF(V47&gt;V48,V48,V47)))</f>
        <v/>
      </c>
      <c r="X47" s="293" t="str">
        <f>IF(W47="",W47,IF(W46="",W46,IF(W46&gt;W47,W46,W47)))</f>
        <v/>
      </c>
      <c r="Y47" s="293" t="str">
        <f>IF(X48="",X47,IF(X47="",X48,IF(X47&gt;X48,X48,X47)))</f>
        <v/>
      </c>
      <c r="Z47" s="293" t="str">
        <f>IF(Y47="",Y47,IF(Y46="",Y46,IF(Y46&gt;Y47,Y46,Y47)))</f>
        <v/>
      </c>
      <c r="AA47" s="293" t="str">
        <f>IF(Z48="",Z47,IF(Z47="",Z48,IF(Z47&gt;Z48,Z48,Z47)))</f>
        <v/>
      </c>
      <c r="AB47" s="293" t="str">
        <f>IF(AA47="",AA47,IF(AA46="",AA46,IF(AA46&gt;AA47,AA46,AA47)))</f>
        <v/>
      </c>
      <c r="AC47" s="293" t="str">
        <f>IF(AB48="",AB47,IF(AB47="",AB48,IF(AB47&gt;AB48,AB48,AB47)))</f>
        <v/>
      </c>
      <c r="AD47" s="2"/>
      <c r="AE47" s="2"/>
      <c r="AF47" s="2"/>
      <c r="AG47" s="2"/>
    </row>
    <row r="48" spans="1:33" ht="23.15" hidden="1" customHeight="1">
      <c r="A48" s="34"/>
      <c r="B48" s="290" t="str">
        <f t="shared" si="5"/>
        <v/>
      </c>
      <c r="C48" s="28"/>
      <c r="D48" s="407"/>
      <c r="E48" s="408"/>
      <c r="F48" s="8"/>
      <c r="G48" s="409"/>
      <c r="H48" s="410"/>
      <c r="I48" s="410"/>
      <c r="J48" s="408"/>
      <c r="K48" s="29"/>
      <c r="L48" s="101"/>
      <c r="M48">
        <f t="shared" si="6"/>
        <v>0</v>
      </c>
      <c r="P48" s="291" t="str">
        <f t="shared" si="7"/>
        <v/>
      </c>
      <c r="R48" s="2"/>
      <c r="S48" s="292" t="str">
        <f t="shared" si="8"/>
        <v/>
      </c>
      <c r="T48" s="293" t="str">
        <f>IF(S49="",S48,IF(S48="",S49,IF(S48&gt;S49,S49,S48)))</f>
        <v/>
      </c>
      <c r="U48" s="293" t="str">
        <f>IF(T48="",T48,IF(T47="",T47,IF(T47&gt;T48,T47,T48)))</f>
        <v/>
      </c>
      <c r="V48" s="293" t="str">
        <f>IF(U49="",U48,IF(U48="",U49,IF(U48&gt;U49,U49,U48)))</f>
        <v/>
      </c>
      <c r="W48" s="293" t="str">
        <f>IF(V48="",V48,IF(V47="",V47,IF(V47&gt;V48,V47,V48)))</f>
        <v/>
      </c>
      <c r="X48" s="293" t="str">
        <f>IF(W49="",W48,IF(W48="",W49,IF(W48&gt;W49,W49,W48)))</f>
        <v/>
      </c>
      <c r="Y48" s="293" t="str">
        <f>IF(X48="",X48,IF(X47="",X47,IF(X47&gt;X48,X47,X48)))</f>
        <v/>
      </c>
      <c r="Z48" s="293" t="str">
        <f>IF(Y49="",Y48,IF(Y48="",Y49,IF(Y48&gt;Y49,Y49,Y48)))</f>
        <v/>
      </c>
      <c r="AA48" s="293" t="str">
        <f>IF(Z48="",Z48,IF(Z47="",Z47,IF(Z47&gt;Z48,Z47,Z48)))</f>
        <v/>
      </c>
      <c r="AB48" s="293" t="str">
        <f>IF(AA49="",AA48,IF(AA48="",AA49,IF(AA48&gt;AA49,AA49,AA48)))</f>
        <v/>
      </c>
      <c r="AC48" s="293" t="str">
        <f>IF(AB48="",AB48,IF(AB47="",AB47,IF(AB47&gt;AB48,AB47,AB48)))</f>
        <v/>
      </c>
      <c r="AD48" s="2"/>
      <c r="AE48" s="2"/>
      <c r="AF48" s="2"/>
      <c r="AG48" s="2"/>
    </row>
    <row r="49" spans="1:33" ht="23.15" hidden="1" customHeight="1">
      <c r="A49" s="34"/>
      <c r="B49" s="290" t="str">
        <f t="shared" si="5"/>
        <v/>
      </c>
      <c r="C49" s="28"/>
      <c r="D49" s="407"/>
      <c r="E49" s="408"/>
      <c r="F49" s="8"/>
      <c r="G49" s="409"/>
      <c r="H49" s="410"/>
      <c r="I49" s="410"/>
      <c r="J49" s="408"/>
      <c r="K49" s="29"/>
      <c r="L49" s="101"/>
      <c r="M49">
        <f t="shared" si="6"/>
        <v>0</v>
      </c>
      <c r="P49" s="291" t="str">
        <f t="shared" si="7"/>
        <v/>
      </c>
      <c r="R49" s="2"/>
      <c r="S49" s="292" t="str">
        <f t="shared" si="8"/>
        <v/>
      </c>
      <c r="T49" s="293" t="str">
        <f>IF(S49="",S49,IF(S48="",S48,IF(S48&gt;S49,S48,S49)))</f>
        <v/>
      </c>
      <c r="U49" s="293" t="str">
        <f>IF(T50="",T49,IF(T49="",T50,IF(T49&gt;T50,T50,T49)))</f>
        <v/>
      </c>
      <c r="V49" s="293" t="str">
        <f>IF(U49="",U49,IF(U48="",U48,IF(U48&gt;U49,U48,U49)))</f>
        <v/>
      </c>
      <c r="W49" s="293" t="str">
        <f>IF(V50="",V49,IF(V49="",V50,IF(V49&gt;V50,V50,V49)))</f>
        <v/>
      </c>
      <c r="X49" s="293" t="str">
        <f>IF(W49="",W49,IF(W48="",W48,IF(W48&gt;W49,W48,W49)))</f>
        <v/>
      </c>
      <c r="Y49" s="293" t="str">
        <f>IF(X50="",X49,IF(X49="",X50,IF(X49&gt;X50,X50,X49)))</f>
        <v/>
      </c>
      <c r="Z49" s="293" t="str">
        <f>IF(Y49="",Y49,IF(Y48="",Y48,IF(Y48&gt;Y49,Y48,Y49)))</f>
        <v/>
      </c>
      <c r="AA49" s="293" t="str">
        <f>IF(Z50="",Z49,IF(Z49="",Z50,IF(Z49&gt;Z50,Z50,Z49)))</f>
        <v/>
      </c>
      <c r="AB49" s="293" t="str">
        <f>IF(AA49="",AA49,IF(AA48="",AA48,IF(AA48&gt;AA49,AA48,AA49)))</f>
        <v/>
      </c>
      <c r="AC49" s="293" t="str">
        <f>IF(AB50="",AB49,IF(AB49="",AB50,IF(AB49&gt;AB50,AB50,AB49)))</f>
        <v/>
      </c>
      <c r="AD49" s="2"/>
      <c r="AE49" s="2"/>
      <c r="AF49" s="2"/>
      <c r="AG49" s="2"/>
    </row>
    <row r="50" spans="1:33" ht="23.15" hidden="1" customHeight="1">
      <c r="A50" s="34"/>
      <c r="B50" s="290" t="str">
        <f t="shared" si="5"/>
        <v/>
      </c>
      <c r="C50" s="28"/>
      <c r="D50" s="407"/>
      <c r="E50" s="408"/>
      <c r="F50" s="8"/>
      <c r="G50" s="409"/>
      <c r="H50" s="410"/>
      <c r="I50" s="410"/>
      <c r="J50" s="408"/>
      <c r="K50" s="29"/>
      <c r="L50" s="101"/>
      <c r="M50">
        <f t="shared" si="6"/>
        <v>0</v>
      </c>
      <c r="P50" s="291" t="str">
        <f t="shared" si="7"/>
        <v/>
      </c>
      <c r="R50" s="2"/>
      <c r="S50" s="292" t="str">
        <f t="shared" si="8"/>
        <v/>
      </c>
      <c r="T50" s="293" t="str">
        <f>IF(S51="",S50,IF(S50="",S51,IF(S50&gt;S51,S51,S50)))</f>
        <v/>
      </c>
      <c r="U50" s="293" t="str">
        <f>IF(T50="",T50,IF(T49="",T49,IF(T49&gt;T50,T49,T50)))</f>
        <v/>
      </c>
      <c r="V50" s="293" t="str">
        <f>IF(U51="",U50,IF(U50="",U51,IF(U50&gt;U51,U51,U50)))</f>
        <v/>
      </c>
      <c r="W50" s="293" t="str">
        <f>IF(V50="",V50,IF(V49="",V49,IF(V49&gt;V50,V49,V50)))</f>
        <v/>
      </c>
      <c r="X50" s="293" t="str">
        <f>IF(W51="",W50,IF(W50="",W51,IF(W50&gt;W51,W51,W50)))</f>
        <v/>
      </c>
      <c r="Y50" s="293" t="str">
        <f>IF(X50="",X50,IF(X49="",X49,IF(X49&gt;X50,X49,X50)))</f>
        <v/>
      </c>
      <c r="Z50" s="293" t="str">
        <f>IF(Y51="",Y50,IF(Y50="",Y51,IF(Y50&gt;Y51,Y51,Y50)))</f>
        <v/>
      </c>
      <c r="AA50" s="293" t="str">
        <f>IF(Z50="",Z50,IF(Z49="",Z49,IF(Z49&gt;Z50,Z49,Z50)))</f>
        <v/>
      </c>
      <c r="AB50" s="293" t="str">
        <f>IF(AA51="",AA50,IF(AA50="",AA51,IF(AA50&gt;AA51,AA51,AA50)))</f>
        <v/>
      </c>
      <c r="AC50" s="293" t="str">
        <f>IF(AB50="",AB50,IF(AB49="",AB49,IF(AB49&gt;AB50,AB49,AB50)))</f>
        <v/>
      </c>
      <c r="AD50" s="2"/>
      <c r="AE50" s="2"/>
      <c r="AF50" s="2"/>
      <c r="AG50" s="2"/>
    </row>
    <row r="51" spans="1:33" ht="23.15" hidden="1" customHeight="1">
      <c r="A51" s="34"/>
      <c r="B51" s="290" t="str">
        <f t="shared" si="5"/>
        <v/>
      </c>
      <c r="C51" s="28"/>
      <c r="D51" s="407"/>
      <c r="E51" s="408"/>
      <c r="F51" s="8"/>
      <c r="G51" s="409"/>
      <c r="H51" s="410"/>
      <c r="I51" s="410"/>
      <c r="J51" s="408"/>
      <c r="K51" s="29"/>
      <c r="L51" s="101"/>
      <c r="M51">
        <f t="shared" si="6"/>
        <v>0</v>
      </c>
      <c r="P51" s="291" t="str">
        <f t="shared" si="7"/>
        <v/>
      </c>
      <c r="R51" s="2"/>
      <c r="S51" s="292" t="str">
        <f t="shared" si="8"/>
        <v/>
      </c>
      <c r="T51" s="293" t="str">
        <f>IF(S51="",S51,IF(S50="",S50,IF(S50&gt;S51,S50,S51)))</f>
        <v/>
      </c>
      <c r="U51" s="293" t="str">
        <f>T51</f>
        <v/>
      </c>
      <c r="V51" s="293" t="str">
        <f>IF(U51="",U51,IF(U50="",U50,IF(U50&gt;U51,U50,U51)))</f>
        <v/>
      </c>
      <c r="W51" s="293" t="str">
        <f>V51</f>
        <v/>
      </c>
      <c r="X51" s="293" t="str">
        <f>IF(W51="",W51,IF(W50="",W50,IF(W50&gt;W51,W50,W51)))</f>
        <v/>
      </c>
      <c r="Y51" s="293" t="str">
        <f>X51</f>
        <v/>
      </c>
      <c r="Z51" s="293" t="str">
        <f>IF(Y51="",Y51,IF(Y50="",Y50,IF(Y50&gt;Y51,Y50,Y51)))</f>
        <v/>
      </c>
      <c r="AA51" s="293" t="str">
        <f>Z51</f>
        <v/>
      </c>
      <c r="AB51" s="293" t="str">
        <f>IF(AA51="",AA51,IF(AA50="",AA50,IF(AA50&gt;AA51,AA50,AA51)))</f>
        <v/>
      </c>
      <c r="AC51" s="293" t="str">
        <f>AB51</f>
        <v/>
      </c>
      <c r="AD51" s="2"/>
      <c r="AE51" s="2"/>
      <c r="AF51" s="2"/>
      <c r="AG51" s="2"/>
    </row>
    <row r="52" spans="1:33" ht="23.15" customHeight="1">
      <c r="A52" s="34"/>
      <c r="B52" s="18"/>
      <c r="C52" s="6"/>
      <c r="D52" s="216"/>
      <c r="E52" s="18"/>
      <c r="F52" s="18"/>
      <c r="G52" s="18"/>
      <c r="H52" s="109"/>
      <c r="I52" s="109"/>
      <c r="J52" s="109"/>
      <c r="K52" s="29"/>
      <c r="L52" s="95"/>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贵公司供应链中是否有冶炼厂或加工厂从受冲突影响和高风险地区采购指定矿产？ （《经合组织尽职调查指南》，参见定义选项卡） (*)</v>
      </c>
      <c r="C53" s="6"/>
      <c r="D53" s="416" t="str">
        <f ca="1">D29</f>
        <v>回答</v>
      </c>
      <c r="E53" s="417"/>
      <c r="F53" s="14"/>
      <c r="G53" s="37" t="str">
        <f ca="1">G29</f>
        <v>注释</v>
      </c>
      <c r="H53" s="446"/>
      <c r="I53" s="417"/>
      <c r="J53" s="417"/>
      <c r="K53" s="29"/>
      <c r="L53" s="95" t="s">
        <v>40</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3.15" customHeight="1">
      <c r="A54" s="34"/>
      <c r="B54" s="290" t="str">
        <f>IF(ISERROR(AA$12),"",AA$12&amp;"")&amp;P$54</f>
        <v>Cobalt(*)</v>
      </c>
      <c r="C54" s="6"/>
      <c r="D54" s="407" t="s">
        <v>61</v>
      </c>
      <c r="E54" s="408"/>
      <c r="F54" s="40"/>
      <c r="G54" s="409" t="s">
        <v>63</v>
      </c>
      <c r="H54" s="410"/>
      <c r="I54" s="410"/>
      <c r="J54" s="408"/>
      <c r="K54" s="29"/>
      <c r="L54" s="101"/>
      <c r="M54">
        <f t="shared" ref="M54:M63" si="9">IF(AND(B54="",D54&lt;&gt;""),1,0)</f>
        <v>0</v>
      </c>
      <c r="P54" s="291" t="str">
        <f t="shared" ref="P54:P63" si="10">IF(OR(D30="No",D30="Unknown",D30="Not declaring",D42="No",D42="Unknown"),"",O30)</f>
        <v>(*)</v>
      </c>
      <c r="Q54" s="2"/>
      <c r="R54" s="2"/>
      <c r="S54" s="2"/>
      <c r="T54" s="2"/>
      <c r="U54" s="2"/>
      <c r="V54" s="2"/>
      <c r="W54" s="2"/>
      <c r="X54" s="2"/>
      <c r="Y54" s="2">
        <v>38</v>
      </c>
      <c r="Z54" s="2"/>
      <c r="AA54" s="2"/>
      <c r="AB54" s="2"/>
      <c r="AC54" s="2"/>
      <c r="AD54" s="2"/>
      <c r="AE54" s="2"/>
      <c r="AF54" s="2"/>
    </row>
    <row r="55" spans="1:33" ht="23.15" customHeight="1">
      <c r="A55" s="34"/>
      <c r="B55" s="290" t="str">
        <f>IF(ISERROR(AA$13),"",AA$13&amp;"")&amp;P$55</f>
        <v>Copper(*)</v>
      </c>
      <c r="C55" s="6"/>
      <c r="D55" s="407" t="s">
        <v>64</v>
      </c>
      <c r="E55" s="408"/>
      <c r="F55" s="40"/>
      <c r="G55" s="409" t="s">
        <v>65</v>
      </c>
      <c r="H55" s="410"/>
      <c r="I55" s="410"/>
      <c r="J55" s="408"/>
      <c r="K55" s="29"/>
      <c r="L55" s="101"/>
      <c r="M55">
        <f t="shared" si="9"/>
        <v>0</v>
      </c>
      <c r="P55" s="291" t="str">
        <f t="shared" si="10"/>
        <v>(*)</v>
      </c>
      <c r="Q55" s="2"/>
      <c r="R55" s="2"/>
      <c r="S55" s="2"/>
      <c r="T55" s="2"/>
      <c r="U55" s="2"/>
      <c r="V55" s="2"/>
      <c r="W55" s="2"/>
      <c r="X55" s="2"/>
      <c r="Y55" s="2">
        <v>39</v>
      </c>
      <c r="Z55" s="2"/>
      <c r="AA55" s="2"/>
      <c r="AB55" s="2"/>
      <c r="AC55" s="2"/>
      <c r="AD55" s="2"/>
      <c r="AE55" s="2"/>
      <c r="AF55" s="2"/>
    </row>
    <row r="56" spans="1:33" ht="22" customHeight="1">
      <c r="A56" s="34"/>
      <c r="B56" s="290" t="str">
        <f>IF(ISERROR(AA$14),"",AA$14&amp;"")&amp;P$56</f>
        <v>Graphite</v>
      </c>
      <c r="C56" s="6"/>
      <c r="D56" s="407"/>
      <c r="E56" s="408"/>
      <c r="F56" s="40"/>
      <c r="G56" s="409"/>
      <c r="H56" s="410"/>
      <c r="I56" s="410"/>
      <c r="J56" s="408"/>
      <c r="K56" s="29"/>
      <c r="L56" s="101"/>
      <c r="M56">
        <f t="shared" si="9"/>
        <v>0</v>
      </c>
      <c r="P56" s="291" t="str">
        <f t="shared" si="10"/>
        <v/>
      </c>
      <c r="Q56" s="2"/>
      <c r="R56" s="2"/>
      <c r="S56" s="2"/>
      <c r="T56" s="2"/>
      <c r="U56" s="2"/>
      <c r="V56" s="2"/>
      <c r="W56" s="2"/>
      <c r="X56" s="2"/>
      <c r="Y56" s="2">
        <v>40</v>
      </c>
      <c r="Z56" s="2"/>
      <c r="AA56" s="2"/>
      <c r="AB56" s="2"/>
      <c r="AC56" s="2"/>
      <c r="AD56" s="2"/>
      <c r="AE56" s="2"/>
      <c r="AF56" s="2"/>
    </row>
    <row r="57" spans="1:33" ht="22" customHeight="1">
      <c r="A57" s="34"/>
      <c r="B57" s="290" t="str">
        <f>IF(ISERROR(AA$15),"",AA$15&amp;"")&amp;P$57</f>
        <v>Lithium</v>
      </c>
      <c r="C57" s="6"/>
      <c r="D57" s="407"/>
      <c r="E57" s="408"/>
      <c r="F57" s="40"/>
      <c r="G57" s="409"/>
      <c r="H57" s="410"/>
      <c r="I57" s="410"/>
      <c r="J57" s="408"/>
      <c r="K57" s="29"/>
      <c r="L57" s="101"/>
      <c r="M57">
        <f t="shared" si="9"/>
        <v>0</v>
      </c>
      <c r="P57" s="291" t="str">
        <f t="shared" si="10"/>
        <v/>
      </c>
      <c r="Q57" s="2"/>
      <c r="R57" s="2"/>
      <c r="S57" s="2"/>
      <c r="T57" s="2"/>
      <c r="U57" s="2"/>
      <c r="V57" s="2"/>
      <c r="W57" s="2"/>
      <c r="X57" s="2"/>
      <c r="Y57" s="2">
        <v>41</v>
      </c>
      <c r="Z57" s="2"/>
      <c r="AA57" s="2"/>
      <c r="AB57" s="2"/>
      <c r="AC57" s="2"/>
      <c r="AD57" s="2"/>
      <c r="AE57" s="2"/>
      <c r="AF57" s="2"/>
    </row>
    <row r="58" spans="1:33" ht="23.15" customHeight="1">
      <c r="A58" s="34"/>
      <c r="B58" s="290" t="str">
        <f>IF(ISERROR(AA$16),"",AA$16&amp;"")&amp;P$58</f>
        <v>Mica</v>
      </c>
      <c r="C58" s="6"/>
      <c r="D58" s="407"/>
      <c r="E58" s="408"/>
      <c r="F58" s="40"/>
      <c r="G58" s="409"/>
      <c r="H58" s="410"/>
      <c r="I58" s="410"/>
      <c r="J58" s="408"/>
      <c r="K58" s="29"/>
      <c r="L58" s="101"/>
      <c r="M58">
        <f t="shared" si="9"/>
        <v>0</v>
      </c>
      <c r="P58" s="291" t="str">
        <f t="shared" si="10"/>
        <v/>
      </c>
      <c r="Q58" s="2"/>
      <c r="R58" s="2"/>
      <c r="S58" s="2"/>
      <c r="T58" s="2"/>
      <c r="U58" s="2"/>
      <c r="V58" s="2"/>
      <c r="W58" s="2"/>
      <c r="X58" s="2"/>
      <c r="Y58" s="2">
        <v>39</v>
      </c>
      <c r="Z58" s="2"/>
      <c r="AA58" s="2"/>
      <c r="AB58" s="2"/>
      <c r="AC58" s="2"/>
      <c r="AD58" s="2"/>
      <c r="AE58" s="2"/>
      <c r="AF58" s="2"/>
    </row>
    <row r="59" spans="1:33" ht="23.15" customHeight="1">
      <c r="A59" s="34"/>
      <c r="B59" s="290" t="str">
        <f>IF(ISERROR(AA$17),"",AA$17&amp;"")&amp;P$59</f>
        <v>Nickel(*)</v>
      </c>
      <c r="C59" s="6"/>
      <c r="D59" s="407" t="s">
        <v>64</v>
      </c>
      <c r="E59" s="408"/>
      <c r="F59" s="40"/>
      <c r="G59" s="409" t="s">
        <v>66</v>
      </c>
      <c r="H59" s="410"/>
      <c r="I59" s="410"/>
      <c r="J59" s="408"/>
      <c r="K59" s="29"/>
      <c r="L59" s="101"/>
      <c r="M59">
        <f t="shared" si="9"/>
        <v>0</v>
      </c>
      <c r="P59" s="291" t="str">
        <f t="shared" si="10"/>
        <v>(*)</v>
      </c>
      <c r="Q59" s="2"/>
      <c r="R59" s="2"/>
      <c r="S59" s="2"/>
      <c r="T59" s="2"/>
      <c r="U59" s="2"/>
      <c r="V59" s="2"/>
      <c r="W59" s="2"/>
      <c r="X59" s="2"/>
      <c r="Y59" s="2">
        <v>39</v>
      </c>
      <c r="Z59" s="2"/>
      <c r="AA59" s="2"/>
      <c r="AB59" s="2"/>
      <c r="AC59" s="2"/>
      <c r="AD59" s="2"/>
      <c r="AE59" s="2"/>
      <c r="AF59" s="2"/>
    </row>
    <row r="60" spans="1:33" ht="23.15" hidden="1" customHeight="1">
      <c r="A60" s="34"/>
      <c r="B60" s="290" t="str">
        <f>IF(ISERROR(AA$18),"",AA$18&amp;"")&amp;P$60</f>
        <v/>
      </c>
      <c r="C60" s="6"/>
      <c r="D60" s="407"/>
      <c r="E60" s="408"/>
      <c r="F60" s="40"/>
      <c r="G60" s="409"/>
      <c r="H60" s="410"/>
      <c r="I60" s="410"/>
      <c r="J60" s="408"/>
      <c r="K60" s="29"/>
      <c r="L60" s="101"/>
      <c r="M60">
        <f t="shared" si="9"/>
        <v>0</v>
      </c>
      <c r="P60" s="291" t="str">
        <f t="shared" si="10"/>
        <v/>
      </c>
      <c r="Q60" s="2"/>
      <c r="R60" s="2"/>
      <c r="S60" s="2"/>
      <c r="T60" s="2"/>
      <c r="U60" s="2"/>
      <c r="V60" s="2"/>
      <c r="W60" s="2"/>
      <c r="X60" s="2"/>
      <c r="Y60" s="2">
        <v>39</v>
      </c>
      <c r="Z60" s="2"/>
      <c r="AA60" s="2"/>
      <c r="AB60" s="2"/>
      <c r="AC60" s="2"/>
      <c r="AD60" s="2"/>
      <c r="AE60" s="2"/>
      <c r="AF60" s="2"/>
    </row>
    <row r="61" spans="1:33" ht="23.15" hidden="1" customHeight="1">
      <c r="A61" s="34"/>
      <c r="B61" s="290" t="str">
        <f>IF(ISERROR(AA$19),"",AA$19&amp;"")&amp;P$61</f>
        <v/>
      </c>
      <c r="C61" s="6"/>
      <c r="D61" s="407"/>
      <c r="E61" s="408"/>
      <c r="F61" s="40"/>
      <c r="G61" s="409"/>
      <c r="H61" s="410"/>
      <c r="I61" s="410"/>
      <c r="J61" s="408"/>
      <c r="K61" s="29"/>
      <c r="L61" s="101"/>
      <c r="M61">
        <f t="shared" si="9"/>
        <v>0</v>
      </c>
      <c r="P61" s="291" t="str">
        <f t="shared" si="10"/>
        <v/>
      </c>
      <c r="Q61" s="2"/>
      <c r="R61" s="2"/>
      <c r="S61" s="2"/>
      <c r="T61" s="2"/>
      <c r="U61" s="2"/>
      <c r="V61" s="2"/>
      <c r="W61" s="2"/>
      <c r="X61" s="2"/>
      <c r="Y61" s="2">
        <v>39</v>
      </c>
      <c r="Z61" s="2"/>
      <c r="AA61" s="2"/>
      <c r="AB61" s="2"/>
      <c r="AC61" s="2"/>
      <c r="AD61" s="2"/>
      <c r="AE61" s="2"/>
      <c r="AF61" s="2"/>
    </row>
    <row r="62" spans="1:33" ht="23.15" hidden="1" customHeight="1">
      <c r="A62" s="34"/>
      <c r="B62" s="290" t="str">
        <f>IF(ISERROR(AA$20),"",AA$20&amp;"")&amp;P$62</f>
        <v/>
      </c>
      <c r="C62" s="6"/>
      <c r="D62" s="407"/>
      <c r="E62" s="408"/>
      <c r="F62" s="40"/>
      <c r="G62" s="409"/>
      <c r="H62" s="410"/>
      <c r="I62" s="410"/>
      <c r="J62" s="408"/>
      <c r="K62" s="29"/>
      <c r="L62" s="101"/>
      <c r="M62">
        <f t="shared" si="9"/>
        <v>0</v>
      </c>
      <c r="P62" s="291" t="str">
        <f t="shared" si="10"/>
        <v/>
      </c>
      <c r="Q62" s="2"/>
      <c r="R62" s="2"/>
      <c r="S62" s="2"/>
      <c r="T62" s="2"/>
      <c r="U62" s="2"/>
      <c r="V62" s="2"/>
      <c r="W62" s="2"/>
      <c r="X62" s="2"/>
      <c r="Y62" s="2">
        <v>39</v>
      </c>
      <c r="Z62" s="2"/>
      <c r="AA62" s="2"/>
      <c r="AB62" s="2"/>
      <c r="AC62" s="2"/>
      <c r="AD62" s="2"/>
      <c r="AE62" s="2"/>
      <c r="AF62" s="2"/>
    </row>
    <row r="63" spans="1:33" ht="23.15" hidden="1" customHeight="1">
      <c r="A63" s="34"/>
      <c r="B63" s="290" t="str">
        <f>IF(ISERROR(AA$21),"",AA$21&amp;"")&amp;P$63</f>
        <v/>
      </c>
      <c r="C63" s="6"/>
      <c r="D63" s="407"/>
      <c r="E63" s="408"/>
      <c r="F63" s="40"/>
      <c r="G63" s="409"/>
      <c r="H63" s="410"/>
      <c r="I63" s="410"/>
      <c r="J63" s="408"/>
      <c r="K63" s="29"/>
      <c r="L63" s="101"/>
      <c r="M63">
        <f t="shared" si="9"/>
        <v>0</v>
      </c>
      <c r="P63" s="291" t="str">
        <f t="shared" si="10"/>
        <v/>
      </c>
      <c r="Q63" s="2"/>
      <c r="R63" s="2"/>
      <c r="S63" s="2"/>
      <c r="T63" s="2"/>
      <c r="U63" s="2"/>
      <c r="V63" s="2"/>
      <c r="W63" s="2"/>
      <c r="X63" s="2"/>
      <c r="Y63" s="2">
        <v>39</v>
      </c>
      <c r="Z63" s="2"/>
      <c r="AA63" s="2"/>
      <c r="AB63" s="2"/>
      <c r="AC63" s="2"/>
      <c r="AD63" s="2"/>
      <c r="AE63" s="2"/>
      <c r="AF63" s="2"/>
    </row>
    <row r="64" spans="1:33" ht="23.15" customHeight="1">
      <c r="A64" s="34"/>
      <c r="B64" s="18"/>
      <c r="C64" s="6"/>
      <c r="D64" s="18"/>
      <c r="E64" s="18"/>
      <c r="F64" s="71"/>
      <c r="G64" s="18"/>
      <c r="H64" s="109"/>
      <c r="I64" s="109"/>
      <c r="J64" s="109"/>
      <c r="K64" s="29"/>
      <c r="L64" s="95"/>
      <c r="Q64" s="2"/>
      <c r="R64" s="2"/>
      <c r="S64" s="2"/>
      <c r="T64" s="2"/>
      <c r="U64" s="2"/>
      <c r="V64" s="2"/>
      <c r="W64" s="2"/>
      <c r="X64" s="2"/>
      <c r="Y64" s="2">
        <v>42</v>
      </c>
      <c r="Z64" s="2"/>
      <c r="AA64" s="2"/>
      <c r="AB64" s="2"/>
      <c r="AC64" s="2"/>
      <c r="AD64" s="2"/>
      <c r="AE64" s="2"/>
      <c r="AF64" s="2"/>
      <c r="AG64" s="2"/>
    </row>
    <row r="65" spans="1:33" ht="40" customHeight="1">
      <c r="A65" s="34"/>
      <c r="B65" s="37" t="str">
        <f ca="1">OFFSET(L!$C$1,MATCH("Declaration"&amp;ADDRESS(ROW(),COLUMN(),4),L!$A:$A,0)-1,SL,,)&amp;Q53</f>
        <v>4) 是否 100% 的指定矿产来自回收料或
报废料资源？ (*)</v>
      </c>
      <c r="C65" s="6"/>
      <c r="D65" s="416" t="str">
        <f ca="1">D29</f>
        <v>回答</v>
      </c>
      <c r="E65" s="417"/>
      <c r="F65" s="14"/>
      <c r="G65" s="37" t="str">
        <f ca="1">G29</f>
        <v>注释</v>
      </c>
      <c r="H65" s="37"/>
      <c r="I65" s="37"/>
      <c r="J65" s="70"/>
      <c r="K65" s="29"/>
      <c r="L65" s="95" t="s">
        <v>40</v>
      </c>
      <c r="O65" s="33"/>
      <c r="P65" s="2"/>
      <c r="Q65" s="2"/>
      <c r="R65" s="2"/>
      <c r="S65" s="2"/>
      <c r="T65" s="2"/>
      <c r="U65" s="2"/>
      <c r="V65" s="2"/>
      <c r="W65" s="2"/>
      <c r="X65" s="2"/>
      <c r="Y65" s="2">
        <v>43</v>
      </c>
      <c r="Z65" s="2"/>
      <c r="AA65" s="2"/>
      <c r="AB65" s="2"/>
      <c r="AC65" s="2"/>
      <c r="AD65" s="2"/>
      <c r="AE65" s="2"/>
      <c r="AF65" s="2"/>
      <c r="AG65" s="2"/>
    </row>
    <row r="66" spans="1:33" ht="23.15" customHeight="1">
      <c r="A66" s="34"/>
      <c r="B66" s="290" t="str">
        <f>IF(ISERROR(AA$12),"",AA$12&amp;"")&amp;P$54</f>
        <v>Cobalt(*)</v>
      </c>
      <c r="C66" s="6"/>
      <c r="D66" s="407" t="s">
        <v>64</v>
      </c>
      <c r="E66" s="408"/>
      <c r="F66" s="40"/>
      <c r="G66" s="409"/>
      <c r="H66" s="410"/>
      <c r="I66" s="410"/>
      <c r="J66" s="408"/>
      <c r="K66" s="29"/>
      <c r="L66" s="101"/>
      <c r="M66">
        <f t="shared" ref="M66:M75" si="11">IF(AND(B66="",D66&lt;&gt;""),1,0)</f>
        <v>0</v>
      </c>
      <c r="P66" s="2"/>
      <c r="Q66" s="2"/>
      <c r="R66" s="2"/>
      <c r="S66" s="2"/>
      <c r="T66" s="2"/>
      <c r="U66" s="2"/>
      <c r="V66" s="2"/>
      <c r="W66" s="2"/>
      <c r="X66" s="2"/>
      <c r="Y66" s="2">
        <v>44</v>
      </c>
      <c r="Z66" s="2"/>
      <c r="AA66" s="2"/>
      <c r="AB66" s="2"/>
      <c r="AC66" s="2"/>
      <c r="AD66" s="2"/>
      <c r="AE66" s="2"/>
      <c r="AF66" s="2"/>
      <c r="AG66" s="2"/>
    </row>
    <row r="67" spans="1:33" ht="20.149999999999999" customHeight="1">
      <c r="A67" s="34"/>
      <c r="B67" s="290" t="str">
        <f>IF(ISERROR(AA$13),"",AA$13&amp;"")&amp;P$55</f>
        <v>Copper(*)</v>
      </c>
      <c r="C67" s="6"/>
      <c r="D67" s="407" t="s">
        <v>64</v>
      </c>
      <c r="E67" s="408"/>
      <c r="F67" s="40"/>
      <c r="G67" s="409"/>
      <c r="H67" s="410"/>
      <c r="I67" s="410"/>
      <c r="J67" s="408"/>
      <c r="K67" s="29"/>
      <c r="L67" s="101"/>
      <c r="M67">
        <f t="shared" si="11"/>
        <v>0</v>
      </c>
      <c r="P67" s="2"/>
      <c r="Q67" s="2"/>
      <c r="R67" s="2"/>
      <c r="S67" s="2"/>
      <c r="T67" s="2"/>
      <c r="U67" s="2"/>
      <c r="V67" s="2"/>
      <c r="W67" s="2"/>
      <c r="X67" s="2"/>
      <c r="Y67" s="2">
        <v>45</v>
      </c>
      <c r="Z67" s="2"/>
      <c r="AA67" s="2"/>
      <c r="AB67" s="2"/>
      <c r="AC67" s="2"/>
      <c r="AD67" s="2"/>
      <c r="AE67" s="2"/>
      <c r="AF67" s="2"/>
      <c r="AG67" s="2"/>
    </row>
    <row r="68" spans="1:33" ht="20.149999999999999" customHeight="1">
      <c r="A68" s="34"/>
      <c r="B68" s="290" t="str">
        <f>IF(ISERROR(AA$14),"",AA$14&amp;"")&amp;P$56</f>
        <v>Graphite</v>
      </c>
      <c r="C68" s="6"/>
      <c r="D68" s="407"/>
      <c r="E68" s="408"/>
      <c r="F68" s="40"/>
      <c r="G68" s="409"/>
      <c r="H68" s="410"/>
      <c r="I68" s="410"/>
      <c r="J68" s="408"/>
      <c r="K68" s="29"/>
      <c r="L68" s="101"/>
      <c r="M68">
        <f t="shared" si="11"/>
        <v>0</v>
      </c>
      <c r="P68" s="2"/>
      <c r="Q68" s="2"/>
      <c r="R68" s="2"/>
      <c r="S68" s="2"/>
      <c r="T68" s="2"/>
      <c r="U68" s="2"/>
      <c r="V68" s="2"/>
      <c r="W68" s="2"/>
      <c r="X68" s="2"/>
      <c r="Y68" s="2">
        <v>45</v>
      </c>
      <c r="Z68" s="2"/>
      <c r="AA68" s="2"/>
      <c r="AB68" s="2"/>
      <c r="AC68" s="2"/>
      <c r="AD68" s="2"/>
      <c r="AE68" s="2"/>
      <c r="AF68" s="2"/>
      <c r="AG68" s="2"/>
    </row>
    <row r="69" spans="1:33" ht="20.149999999999999" customHeight="1">
      <c r="A69" s="34"/>
      <c r="B69" s="290" t="str">
        <f>IF(ISERROR(AA$15),"",AA$15&amp;"")&amp;P$57</f>
        <v>Lithium</v>
      </c>
      <c r="C69" s="6"/>
      <c r="D69" s="407"/>
      <c r="E69" s="408"/>
      <c r="F69" s="40"/>
      <c r="G69" s="409"/>
      <c r="H69" s="410"/>
      <c r="I69" s="410"/>
      <c r="J69" s="408"/>
      <c r="K69" s="29"/>
      <c r="L69" s="101"/>
      <c r="M69">
        <f t="shared" si="11"/>
        <v>0</v>
      </c>
      <c r="P69" s="2"/>
      <c r="Q69" s="2"/>
      <c r="R69" s="2"/>
      <c r="S69" s="2"/>
      <c r="T69" s="2"/>
      <c r="U69" s="2"/>
      <c r="V69" s="2"/>
      <c r="W69" s="2"/>
      <c r="X69" s="2"/>
      <c r="Y69" s="2">
        <v>45</v>
      </c>
      <c r="Z69" s="2"/>
      <c r="AA69" s="2"/>
      <c r="AB69" s="2"/>
      <c r="AC69" s="2"/>
      <c r="AD69" s="2"/>
      <c r="AE69" s="2"/>
      <c r="AF69" s="2"/>
      <c r="AG69" s="2"/>
    </row>
    <row r="70" spans="1:33" ht="20.149999999999999" customHeight="1">
      <c r="A70" s="34"/>
      <c r="B70" s="290" t="str">
        <f>IF(ISERROR(AA$16),"",AA$16&amp;"")&amp;P$58</f>
        <v>Mica</v>
      </c>
      <c r="C70" s="6"/>
      <c r="D70" s="407"/>
      <c r="E70" s="408"/>
      <c r="F70" s="40"/>
      <c r="G70" s="409"/>
      <c r="H70" s="410"/>
      <c r="I70" s="410"/>
      <c r="J70" s="408"/>
      <c r="K70" s="29"/>
      <c r="L70" s="101"/>
      <c r="M70">
        <f t="shared" si="11"/>
        <v>0</v>
      </c>
      <c r="P70" s="2"/>
      <c r="Q70" s="2"/>
      <c r="R70" s="2"/>
      <c r="S70" s="2"/>
      <c r="T70" s="2"/>
      <c r="U70" s="2"/>
      <c r="V70" s="2"/>
      <c r="W70" s="2"/>
      <c r="X70" s="2"/>
      <c r="Y70" s="2">
        <v>45</v>
      </c>
      <c r="Z70" s="2"/>
      <c r="AA70" s="2"/>
      <c r="AB70" s="2"/>
      <c r="AC70" s="2"/>
      <c r="AD70" s="2"/>
      <c r="AE70" s="2"/>
      <c r="AF70" s="2"/>
      <c r="AG70" s="2"/>
    </row>
    <row r="71" spans="1:33" ht="23.15" customHeight="1">
      <c r="A71" s="34"/>
      <c r="B71" s="290" t="str">
        <f>IF(ISERROR(AA$17),"",AA$17&amp;"")&amp;P$59</f>
        <v>Nickel(*)</v>
      </c>
      <c r="C71" s="6"/>
      <c r="D71" s="407" t="s">
        <v>64</v>
      </c>
      <c r="E71" s="408"/>
      <c r="F71" s="40"/>
      <c r="G71" s="409"/>
      <c r="H71" s="410"/>
      <c r="I71" s="410"/>
      <c r="J71" s="408"/>
      <c r="K71" s="29"/>
      <c r="L71" s="101"/>
      <c r="M71">
        <f t="shared" si="11"/>
        <v>0</v>
      </c>
      <c r="P71" s="2"/>
      <c r="Q71" s="2"/>
      <c r="R71" s="2"/>
      <c r="S71" s="2"/>
      <c r="T71" s="2"/>
      <c r="U71" s="2"/>
      <c r="V71" s="2"/>
      <c r="W71" s="2"/>
      <c r="X71" s="2"/>
      <c r="Y71" s="2">
        <v>45</v>
      </c>
      <c r="Z71" s="2"/>
      <c r="AA71" s="2"/>
      <c r="AB71" s="2"/>
      <c r="AC71" s="2"/>
      <c r="AD71" s="2"/>
      <c r="AE71" s="2"/>
      <c r="AF71" s="2"/>
      <c r="AG71" s="2"/>
    </row>
    <row r="72" spans="1:33" ht="23.15" hidden="1" customHeight="1">
      <c r="A72" s="34"/>
      <c r="B72" s="290" t="str">
        <f>IF(ISERROR(AA$18),"",AA$18&amp;"")&amp;P$60</f>
        <v/>
      </c>
      <c r="C72" s="6"/>
      <c r="D72" s="407"/>
      <c r="E72" s="408"/>
      <c r="F72" s="40"/>
      <c r="G72" s="409"/>
      <c r="H72" s="410"/>
      <c r="I72" s="410"/>
      <c r="J72" s="408"/>
      <c r="K72" s="29"/>
      <c r="L72" s="101"/>
      <c r="M72">
        <f t="shared" si="11"/>
        <v>0</v>
      </c>
      <c r="P72" s="2"/>
      <c r="Q72" s="2"/>
      <c r="R72" s="2"/>
      <c r="S72" s="2"/>
      <c r="T72" s="2"/>
      <c r="U72" s="2"/>
      <c r="V72" s="2"/>
      <c r="W72" s="2"/>
      <c r="X72" s="2"/>
      <c r="Y72" s="2">
        <v>45</v>
      </c>
      <c r="Z72" s="2"/>
      <c r="AA72" s="2"/>
      <c r="AB72" s="2"/>
      <c r="AC72" s="2"/>
      <c r="AD72" s="2"/>
      <c r="AE72" s="2"/>
      <c r="AF72" s="2"/>
      <c r="AG72" s="2"/>
    </row>
    <row r="73" spans="1:33" ht="23.15" hidden="1" customHeight="1">
      <c r="A73" s="34"/>
      <c r="B73" s="290" t="str">
        <f>IF(ISERROR(AA$19),"",AA$19&amp;"")&amp;P$61</f>
        <v/>
      </c>
      <c r="C73" s="6"/>
      <c r="D73" s="407"/>
      <c r="E73" s="408"/>
      <c r="F73" s="40"/>
      <c r="G73" s="409"/>
      <c r="H73" s="410"/>
      <c r="I73" s="410"/>
      <c r="J73" s="408"/>
      <c r="K73" s="29"/>
      <c r="L73" s="101"/>
      <c r="M73">
        <f t="shared" si="11"/>
        <v>0</v>
      </c>
      <c r="P73" s="2"/>
      <c r="Q73" s="2"/>
      <c r="R73" s="2"/>
      <c r="S73" s="2"/>
      <c r="T73" s="2"/>
      <c r="U73" s="2"/>
      <c r="V73" s="2"/>
      <c r="W73" s="2"/>
      <c r="X73" s="2"/>
      <c r="Y73" s="2">
        <v>45</v>
      </c>
      <c r="Z73" s="2"/>
      <c r="AA73" s="2"/>
      <c r="AB73" s="2"/>
      <c r="AC73" s="2"/>
      <c r="AD73" s="2"/>
      <c r="AE73" s="2"/>
      <c r="AF73" s="2"/>
      <c r="AG73" s="2"/>
    </row>
    <row r="74" spans="1:33" ht="23.15" hidden="1" customHeight="1">
      <c r="A74" s="34"/>
      <c r="B74" s="290" t="str">
        <f>IF(ISERROR(AA$20),"",AA$20&amp;"")&amp;P$62</f>
        <v/>
      </c>
      <c r="C74" s="6"/>
      <c r="D74" s="407"/>
      <c r="E74" s="408"/>
      <c r="F74" s="40"/>
      <c r="G74" s="409"/>
      <c r="H74" s="410"/>
      <c r="I74" s="410"/>
      <c r="J74" s="408"/>
      <c r="K74" s="29"/>
      <c r="L74" s="101"/>
      <c r="M74">
        <f t="shared" si="11"/>
        <v>0</v>
      </c>
      <c r="P74" s="2"/>
      <c r="Q74" s="2"/>
      <c r="R74" s="2"/>
      <c r="S74" s="2"/>
      <c r="T74" s="2"/>
      <c r="U74" s="2"/>
      <c r="V74" s="2"/>
      <c r="W74" s="2"/>
      <c r="X74" s="2"/>
      <c r="Y74" s="2">
        <v>45</v>
      </c>
      <c r="Z74" s="2"/>
      <c r="AA74" s="2"/>
      <c r="AB74" s="2"/>
      <c r="AC74" s="2"/>
      <c r="AD74" s="2"/>
      <c r="AE74" s="2"/>
      <c r="AF74" s="2"/>
      <c r="AG74" s="2"/>
    </row>
    <row r="75" spans="1:33" ht="23.15" hidden="1" customHeight="1">
      <c r="A75" s="34"/>
      <c r="B75" s="290" t="str">
        <f>IF(ISERROR(AA$21),"",AA$21&amp;"")&amp;P$63</f>
        <v/>
      </c>
      <c r="C75" s="6"/>
      <c r="D75" s="407"/>
      <c r="E75" s="408"/>
      <c r="F75" s="40"/>
      <c r="G75" s="409"/>
      <c r="H75" s="410"/>
      <c r="I75" s="410"/>
      <c r="J75" s="408"/>
      <c r="K75" s="29"/>
      <c r="L75" s="101"/>
      <c r="M75">
        <f t="shared" si="11"/>
        <v>0</v>
      </c>
      <c r="P75" s="2"/>
      <c r="Q75" s="2"/>
      <c r="R75" s="2"/>
      <c r="S75" s="2"/>
      <c r="T75" s="2"/>
      <c r="U75" s="2"/>
      <c r="V75" s="2"/>
      <c r="W75" s="2"/>
      <c r="X75" s="2"/>
      <c r="Y75" s="2">
        <v>45</v>
      </c>
      <c r="Z75" s="2"/>
      <c r="AA75" s="2"/>
      <c r="AB75" s="2"/>
      <c r="AC75" s="2"/>
      <c r="AD75" s="2"/>
      <c r="AE75" s="2"/>
      <c r="AF75" s="2"/>
      <c r="AG75" s="2"/>
    </row>
    <row r="76" spans="1:33" ht="23.15" customHeight="1">
      <c r="A76" s="34"/>
      <c r="B76" s="18"/>
      <c r="C76" s="6"/>
      <c r="D76" s="18"/>
      <c r="E76" s="18"/>
      <c r="F76" s="71"/>
      <c r="G76" s="18"/>
      <c r="H76" s="109"/>
      <c r="I76" s="109"/>
      <c r="J76" s="109"/>
      <c r="K76" s="29"/>
      <c r="L76" s="95"/>
      <c r="P76" s="2"/>
      <c r="Q76" s="2"/>
      <c r="R76" s="2"/>
      <c r="S76" s="2"/>
      <c r="T76" s="2"/>
      <c r="U76" s="2"/>
      <c r="V76" s="2"/>
      <c r="W76" s="2"/>
      <c r="X76" s="2"/>
      <c r="Y76" s="2">
        <v>48</v>
      </c>
      <c r="Z76" s="2"/>
      <c r="AA76" s="2"/>
      <c r="AB76" s="2"/>
      <c r="AC76" s="2"/>
      <c r="AD76" s="2"/>
      <c r="AE76" s="2"/>
      <c r="AF76" s="2"/>
      <c r="AG76" s="2"/>
    </row>
    <row r="77" spans="1:33" ht="28.5" customHeight="1">
      <c r="A77" s="34"/>
      <c r="B77" s="117" t="str">
        <f ca="1">OFFSET(L!$C$1,MATCH("Declaration"&amp;ADDRESS(ROW(),COLUMN(),4),L!$A:$A,0)-1,SL,,)&amp;Q53</f>
        <v>5) 百分之多少的相关供应商已对贵公司
的供应链调查提供答复？(*)</v>
      </c>
      <c r="C77" s="6"/>
      <c r="D77" s="416" t="str">
        <f ca="1">D29</f>
        <v>回答</v>
      </c>
      <c r="E77" s="417"/>
      <c r="F77" s="14"/>
      <c r="G77" s="37" t="str">
        <f ca="1">G29</f>
        <v>注释</v>
      </c>
      <c r="H77" s="110"/>
      <c r="I77" s="110"/>
      <c r="J77" s="110"/>
      <c r="K77" s="29"/>
      <c r="L77" s="95" t="s">
        <v>40</v>
      </c>
      <c r="P77" s="2"/>
      <c r="Q77" s="2"/>
      <c r="R77" s="2"/>
      <c r="S77" s="2"/>
      <c r="T77" s="2"/>
      <c r="U77" s="2"/>
      <c r="V77" s="2"/>
      <c r="W77" s="2"/>
      <c r="X77" s="2"/>
      <c r="Y77" s="2">
        <v>49</v>
      </c>
      <c r="Z77" s="2"/>
      <c r="AA77" s="2"/>
      <c r="AB77" s="2"/>
      <c r="AC77" s="2"/>
      <c r="AD77" s="2"/>
      <c r="AE77" s="2"/>
      <c r="AF77" s="2"/>
      <c r="AG77" s="2"/>
    </row>
    <row r="78" spans="1:33" ht="23.15" customHeight="1">
      <c r="A78" s="34"/>
      <c r="B78" s="290" t="str">
        <f>IF(ISERROR(AA$12),"",AA$12&amp;"")&amp;P$54</f>
        <v>Cobalt(*)</v>
      </c>
      <c r="C78" s="28"/>
      <c r="D78" s="407" t="s">
        <v>67</v>
      </c>
      <c r="E78" s="408"/>
      <c r="F78" s="40"/>
      <c r="G78" s="409"/>
      <c r="H78" s="410"/>
      <c r="I78" s="410"/>
      <c r="J78" s="408"/>
      <c r="K78" s="29"/>
      <c r="L78" s="101"/>
      <c r="M78">
        <f t="shared" ref="M78:M87" si="12">IF(AND(B78="",D78&lt;&gt;""),1,0)</f>
        <v>0</v>
      </c>
      <c r="P78" s="2"/>
      <c r="Q78" s="2"/>
      <c r="R78" s="2"/>
      <c r="S78" s="2"/>
      <c r="T78" s="2"/>
      <c r="U78" s="2"/>
      <c r="V78" s="2"/>
      <c r="W78" s="2"/>
      <c r="X78" s="2"/>
      <c r="Y78" s="2">
        <v>50</v>
      </c>
      <c r="Z78" s="2"/>
      <c r="AA78" s="2"/>
      <c r="AB78" s="2"/>
      <c r="AC78" s="2"/>
      <c r="AD78" s="2"/>
      <c r="AE78" s="2"/>
      <c r="AF78" s="2"/>
      <c r="AG78" s="2"/>
    </row>
    <row r="79" spans="1:33" ht="23.15" customHeight="1">
      <c r="A79" s="34"/>
      <c r="B79" s="290" t="str">
        <f>IF(ISERROR(AA$13),"",AA$13&amp;"")&amp;P$55</f>
        <v>Copper(*)</v>
      </c>
      <c r="C79" s="28"/>
      <c r="D79" s="407" t="s">
        <v>67</v>
      </c>
      <c r="E79" s="408"/>
      <c r="F79" s="40"/>
      <c r="G79" s="409"/>
      <c r="H79" s="410"/>
      <c r="I79" s="410"/>
      <c r="J79" s="408"/>
      <c r="K79" s="29"/>
      <c r="L79" s="101"/>
      <c r="M79">
        <f t="shared" si="12"/>
        <v>0</v>
      </c>
      <c r="P79" s="2"/>
      <c r="Q79" s="2"/>
      <c r="R79" s="2"/>
      <c r="S79" s="2"/>
      <c r="T79" s="2"/>
      <c r="U79" s="2"/>
      <c r="V79" s="2"/>
      <c r="W79" s="2"/>
      <c r="X79" s="2"/>
      <c r="Y79" s="2">
        <v>51</v>
      </c>
      <c r="Z79" s="2"/>
      <c r="AA79" s="2"/>
      <c r="AB79" s="2"/>
      <c r="AC79" s="2"/>
      <c r="AD79" s="2"/>
      <c r="AE79" s="2"/>
      <c r="AF79" s="2"/>
      <c r="AG79" s="2"/>
    </row>
    <row r="80" spans="1:33" ht="26.15" customHeight="1">
      <c r="A80" s="34"/>
      <c r="B80" s="290" t="str">
        <f>IF(ISERROR(AA$14),"",AA$14&amp;"")&amp;P$56</f>
        <v>Graphite</v>
      </c>
      <c r="C80" s="28"/>
      <c r="D80" s="407"/>
      <c r="E80" s="408"/>
      <c r="F80" s="40"/>
      <c r="G80" s="409"/>
      <c r="H80" s="410"/>
      <c r="I80" s="410"/>
      <c r="J80" s="408"/>
      <c r="K80" s="29"/>
      <c r="L80" s="101"/>
      <c r="M80">
        <f t="shared" si="12"/>
        <v>0</v>
      </c>
      <c r="P80" s="2"/>
      <c r="Q80" s="2"/>
      <c r="R80" s="2"/>
      <c r="S80" s="2"/>
      <c r="T80" s="2"/>
      <c r="U80" s="2"/>
      <c r="V80" s="2"/>
      <c r="W80" s="2"/>
      <c r="X80" s="2"/>
      <c r="Y80" s="2">
        <v>52</v>
      </c>
      <c r="Z80" s="2"/>
      <c r="AA80" s="2"/>
      <c r="AB80" s="2"/>
      <c r="AC80" s="2"/>
      <c r="AD80" s="2"/>
      <c r="AE80" s="2"/>
      <c r="AF80" s="2"/>
      <c r="AG80" s="2"/>
    </row>
    <row r="81" spans="1:33" ht="24" customHeight="1">
      <c r="A81" s="34"/>
      <c r="B81" s="290" t="str">
        <f>IF(ISERROR(AA$15),"",AA$15&amp;"")&amp;P$57</f>
        <v>Lithium</v>
      </c>
      <c r="C81" s="28"/>
      <c r="D81" s="407"/>
      <c r="E81" s="408"/>
      <c r="F81" s="40"/>
      <c r="G81" s="409"/>
      <c r="H81" s="410"/>
      <c r="I81" s="410"/>
      <c r="J81" s="408"/>
      <c r="K81" s="29"/>
      <c r="L81" s="101"/>
      <c r="M81">
        <f t="shared" si="12"/>
        <v>0</v>
      </c>
      <c r="P81" s="2"/>
      <c r="Q81" s="2"/>
      <c r="R81" s="2"/>
      <c r="S81" s="2"/>
      <c r="T81" s="2"/>
      <c r="U81" s="2"/>
      <c r="V81" s="2"/>
      <c r="W81" s="2"/>
      <c r="X81" s="2"/>
      <c r="Y81" s="2">
        <v>53</v>
      </c>
      <c r="Z81" s="2"/>
      <c r="AA81" s="2"/>
      <c r="AB81" s="2"/>
      <c r="AC81" s="2"/>
      <c r="AD81" s="2"/>
      <c r="AE81" s="2"/>
      <c r="AF81" s="2"/>
      <c r="AG81" s="2"/>
    </row>
    <row r="82" spans="1:33" ht="24" customHeight="1">
      <c r="A82" s="34"/>
      <c r="B82" s="290" t="str">
        <f>IF(ISERROR(AA$16),"",AA$16&amp;"")&amp;P$58</f>
        <v>Mica</v>
      </c>
      <c r="C82" s="28"/>
      <c r="D82" s="407"/>
      <c r="E82" s="408"/>
      <c r="F82" s="40"/>
      <c r="G82" s="409"/>
      <c r="H82" s="410"/>
      <c r="I82" s="410"/>
      <c r="J82" s="408"/>
      <c r="K82" s="29"/>
      <c r="L82" s="101"/>
      <c r="M82">
        <f t="shared" si="12"/>
        <v>0</v>
      </c>
      <c r="P82" s="2"/>
      <c r="Q82" s="2"/>
      <c r="R82" s="2"/>
      <c r="S82" s="2"/>
      <c r="T82" s="2"/>
      <c r="U82" s="2"/>
      <c r="V82" s="2"/>
      <c r="W82" s="2"/>
      <c r="X82" s="2"/>
      <c r="Y82" s="2">
        <v>53</v>
      </c>
      <c r="Z82" s="2"/>
      <c r="AA82" s="2"/>
      <c r="AB82" s="2"/>
      <c r="AC82" s="2"/>
      <c r="AD82" s="2"/>
      <c r="AE82" s="2"/>
      <c r="AF82" s="2"/>
      <c r="AG82" s="2"/>
    </row>
    <row r="83" spans="1:33" ht="23.15" customHeight="1">
      <c r="A83" s="34"/>
      <c r="B83" s="290" t="str">
        <f>IF(ISERROR(AA$17),"",AA$17&amp;"")&amp;P$59</f>
        <v>Nickel(*)</v>
      </c>
      <c r="C83" s="28"/>
      <c r="D83" s="407" t="s">
        <v>67</v>
      </c>
      <c r="E83" s="408"/>
      <c r="F83" s="40"/>
      <c r="G83" s="409"/>
      <c r="H83" s="410"/>
      <c r="I83" s="410"/>
      <c r="J83" s="408"/>
      <c r="K83" s="29"/>
      <c r="L83" s="101"/>
      <c r="M83">
        <f t="shared" si="12"/>
        <v>0</v>
      </c>
      <c r="P83" s="2"/>
      <c r="Q83" s="2"/>
      <c r="R83" s="2"/>
      <c r="S83" s="2"/>
      <c r="T83" s="2"/>
      <c r="U83" s="2"/>
      <c r="V83" s="2"/>
      <c r="W83" s="2"/>
      <c r="X83" s="2"/>
      <c r="Y83" s="2">
        <v>53</v>
      </c>
      <c r="Z83" s="2"/>
      <c r="AA83" s="2"/>
      <c r="AB83" s="2"/>
      <c r="AC83" s="2"/>
      <c r="AD83" s="2"/>
      <c r="AE83" s="2"/>
      <c r="AF83" s="2"/>
      <c r="AG83" s="2"/>
    </row>
    <row r="84" spans="1:33" ht="23.15" hidden="1" customHeight="1">
      <c r="A84" s="34"/>
      <c r="B84" s="290" t="str">
        <f>IF(ISERROR(AA$18),"",AA$18&amp;"")&amp;P$60</f>
        <v/>
      </c>
      <c r="C84" s="28"/>
      <c r="D84" s="407"/>
      <c r="E84" s="408"/>
      <c r="F84" s="40"/>
      <c r="G84" s="409"/>
      <c r="H84" s="410"/>
      <c r="I84" s="410"/>
      <c r="J84" s="408"/>
      <c r="K84" s="29"/>
      <c r="L84" s="101"/>
      <c r="M84">
        <f t="shared" si="12"/>
        <v>0</v>
      </c>
      <c r="P84" s="2"/>
      <c r="Q84" s="2"/>
      <c r="R84" s="2"/>
      <c r="S84" s="2"/>
      <c r="T84" s="2"/>
      <c r="U84" s="2"/>
      <c r="V84" s="2"/>
      <c r="W84" s="2"/>
      <c r="X84" s="2"/>
      <c r="Y84" s="2">
        <v>53</v>
      </c>
      <c r="Z84" s="2"/>
      <c r="AA84" s="2"/>
      <c r="AB84" s="2"/>
      <c r="AC84" s="2"/>
      <c r="AD84" s="2"/>
      <c r="AE84" s="2"/>
      <c r="AF84" s="2"/>
      <c r="AG84" s="2"/>
    </row>
    <row r="85" spans="1:33" ht="23.15" hidden="1" customHeight="1">
      <c r="A85" s="34"/>
      <c r="B85" s="290" t="str">
        <f>IF(ISERROR(AA$19),"",AA$19&amp;"")&amp;P$61</f>
        <v/>
      </c>
      <c r="C85" s="28"/>
      <c r="D85" s="407"/>
      <c r="E85" s="408"/>
      <c r="F85" s="40"/>
      <c r="G85" s="409"/>
      <c r="H85" s="410"/>
      <c r="I85" s="410"/>
      <c r="J85" s="408"/>
      <c r="K85" s="29"/>
      <c r="L85" s="101"/>
      <c r="M85">
        <f t="shared" si="12"/>
        <v>0</v>
      </c>
      <c r="P85" s="2"/>
      <c r="Q85" s="2"/>
      <c r="R85" s="2"/>
      <c r="S85" s="2"/>
      <c r="T85" s="2"/>
      <c r="U85" s="2"/>
      <c r="V85" s="2"/>
      <c r="W85" s="2"/>
      <c r="X85" s="2"/>
      <c r="Y85" s="2">
        <v>53</v>
      </c>
      <c r="Z85" s="2"/>
      <c r="AA85" s="2"/>
      <c r="AB85" s="2"/>
      <c r="AC85" s="2"/>
      <c r="AD85" s="2"/>
      <c r="AE85" s="2"/>
      <c r="AF85" s="2"/>
      <c r="AG85" s="2"/>
    </row>
    <row r="86" spans="1:33" ht="23.15" hidden="1" customHeight="1">
      <c r="A86" s="34"/>
      <c r="B86" s="290" t="str">
        <f>IF(ISERROR(AA$20),"",AA$20&amp;"")&amp;P$62</f>
        <v/>
      </c>
      <c r="C86" s="28"/>
      <c r="D86" s="407"/>
      <c r="E86" s="408"/>
      <c r="F86" s="40"/>
      <c r="G86" s="409"/>
      <c r="H86" s="410"/>
      <c r="I86" s="410"/>
      <c r="J86" s="408"/>
      <c r="K86" s="29"/>
      <c r="L86" s="101"/>
      <c r="M86">
        <f t="shared" si="12"/>
        <v>0</v>
      </c>
      <c r="P86" s="2"/>
      <c r="Q86" s="2"/>
      <c r="R86" s="2"/>
      <c r="S86" s="2"/>
      <c r="T86" s="2"/>
      <c r="U86" s="2"/>
      <c r="V86" s="2"/>
      <c r="W86" s="2"/>
      <c r="X86" s="2"/>
      <c r="Y86" s="2">
        <v>53</v>
      </c>
      <c r="Z86" s="2"/>
      <c r="AA86" s="2"/>
      <c r="AB86" s="2"/>
      <c r="AC86" s="2"/>
      <c r="AD86" s="2"/>
      <c r="AE86" s="2"/>
      <c r="AF86" s="2"/>
      <c r="AG86" s="2"/>
    </row>
    <row r="87" spans="1:33" ht="23.15" hidden="1" customHeight="1">
      <c r="A87" s="34"/>
      <c r="B87" s="290" t="str">
        <f>IF(ISERROR(AA$21),"",AA$21&amp;"")&amp;P$63</f>
        <v/>
      </c>
      <c r="C87" s="28"/>
      <c r="D87" s="407"/>
      <c r="E87" s="408"/>
      <c r="F87" s="40"/>
      <c r="G87" s="409"/>
      <c r="H87" s="410"/>
      <c r="I87" s="410"/>
      <c r="J87" s="408"/>
      <c r="K87" s="29"/>
      <c r="L87" s="101"/>
      <c r="M87">
        <f t="shared" si="12"/>
        <v>0</v>
      </c>
      <c r="P87" s="2"/>
      <c r="Q87" s="2"/>
      <c r="R87" s="2"/>
      <c r="S87" s="2"/>
      <c r="T87" s="2"/>
      <c r="U87" s="2"/>
      <c r="V87" s="2"/>
      <c r="W87" s="2"/>
      <c r="X87" s="2"/>
      <c r="Y87" s="2">
        <v>53</v>
      </c>
      <c r="Z87" s="2"/>
      <c r="AA87" s="2"/>
      <c r="AB87" s="2"/>
      <c r="AC87" s="2"/>
      <c r="AD87" s="2"/>
      <c r="AE87" s="2"/>
      <c r="AF87" s="2"/>
      <c r="AG87" s="2"/>
    </row>
    <row r="88" spans="1:33" ht="23.15" customHeight="1">
      <c r="A88" s="34"/>
      <c r="B88" s="39"/>
      <c r="C88" s="6"/>
      <c r="D88" s="72"/>
      <c r="E88" s="72"/>
      <c r="F88" s="71"/>
      <c r="G88" s="73"/>
      <c r="H88" s="73"/>
      <c r="I88" s="73"/>
      <c r="J88" s="73"/>
      <c r="K88" s="29"/>
      <c r="L88" s="95"/>
      <c r="M88" s="96"/>
      <c r="P88" s="2"/>
      <c r="Q88" s="2"/>
      <c r="R88" s="2"/>
      <c r="S88" s="2"/>
      <c r="T88" s="2"/>
      <c r="U88" s="2"/>
      <c r="V88" s="2"/>
      <c r="W88" s="2"/>
      <c r="X88" s="2"/>
      <c r="Y88" s="2">
        <v>54</v>
      </c>
      <c r="Z88" s="2"/>
      <c r="AA88" s="2"/>
      <c r="AB88" s="2"/>
      <c r="AC88" s="2"/>
      <c r="AD88" s="2"/>
      <c r="AE88" s="2"/>
      <c r="AF88" s="2"/>
      <c r="AG88" s="2"/>
    </row>
    <row r="89" spans="1:33" ht="45.65" customHeight="1">
      <c r="A89" s="34"/>
      <c r="B89" s="117" t="str">
        <f ca="1">OFFSET(L!$C$1,MATCH("Declaration"&amp;ADDRESS(ROW(),COLUMN(),4),L!$A:$A,0)-1,SL,,)&amp;Q53</f>
        <v>6) 您是否识别出为贵公司的供应链供应指定矿产的所有冶炼厂或加工厂？(*)</v>
      </c>
      <c r="C89" s="6"/>
      <c r="D89" s="416" t="str">
        <f ca="1">D29</f>
        <v>回答</v>
      </c>
      <c r="E89" s="417"/>
      <c r="F89" s="14"/>
      <c r="G89" s="37" t="str">
        <f ca="1">G29</f>
        <v>注释</v>
      </c>
      <c r="H89" s="437"/>
      <c r="I89" s="417"/>
      <c r="J89" s="417"/>
      <c r="K89" s="29"/>
      <c r="L89" s="95" t="s">
        <v>35</v>
      </c>
      <c r="M89" s="96"/>
      <c r="P89" s="2"/>
      <c r="Q89" s="2"/>
      <c r="R89" s="2"/>
      <c r="S89" s="2"/>
      <c r="T89" s="2"/>
      <c r="U89" s="2"/>
      <c r="V89" s="2"/>
      <c r="W89" s="2"/>
      <c r="X89" s="2"/>
      <c r="Y89" s="2">
        <v>55</v>
      </c>
      <c r="Z89" s="2"/>
      <c r="AA89" s="2"/>
      <c r="AB89" s="2"/>
      <c r="AC89" s="2"/>
      <c r="AD89" s="2"/>
      <c r="AE89" s="2"/>
      <c r="AF89" s="2"/>
      <c r="AG89" s="2"/>
    </row>
    <row r="90" spans="1:33" ht="23.15" customHeight="1">
      <c r="A90" s="34"/>
      <c r="B90" s="290" t="str">
        <f>IF(ISERROR(AA$12),"",AA$12&amp;"")&amp;P$54</f>
        <v>Cobalt(*)</v>
      </c>
      <c r="C90" s="6"/>
      <c r="D90" s="407" t="s">
        <v>61</v>
      </c>
      <c r="E90" s="408"/>
      <c r="F90" s="40"/>
      <c r="G90" s="409" t="s">
        <v>68</v>
      </c>
      <c r="H90" s="410"/>
      <c r="I90" s="410"/>
      <c r="J90" s="408"/>
      <c r="K90" s="29"/>
      <c r="L90" s="101"/>
      <c r="M90">
        <f t="shared" ref="M90:M99" si="13">IF(AND(B90="",D90&lt;&gt;""),1,0)</f>
        <v>0</v>
      </c>
      <c r="P90" s="2"/>
      <c r="Q90" s="2"/>
      <c r="R90" s="2"/>
      <c r="S90" s="2"/>
      <c r="T90" s="2"/>
      <c r="U90" s="2"/>
      <c r="V90" s="2"/>
      <c r="W90" s="2"/>
      <c r="X90" s="2"/>
      <c r="Y90" s="2">
        <v>56</v>
      </c>
      <c r="Z90" s="2"/>
      <c r="AA90" s="2"/>
      <c r="AB90" s="2"/>
      <c r="AC90" s="2"/>
      <c r="AD90" s="2"/>
      <c r="AE90" s="2"/>
      <c r="AF90" s="2"/>
      <c r="AG90" s="2"/>
    </row>
    <row r="91" spans="1:33" ht="23.15" customHeight="1">
      <c r="A91" s="34"/>
      <c r="B91" s="290" t="str">
        <f>IF(ISERROR(AA$13),"",AA$13&amp;"")&amp;P$55</f>
        <v>Copper(*)</v>
      </c>
      <c r="C91" s="6"/>
      <c r="D91" s="407" t="s">
        <v>61</v>
      </c>
      <c r="E91" s="408"/>
      <c r="F91" s="40"/>
      <c r="G91" s="409" t="s">
        <v>68</v>
      </c>
      <c r="H91" s="410"/>
      <c r="I91" s="410"/>
      <c r="J91" s="408"/>
      <c r="K91" s="29"/>
      <c r="L91" s="101"/>
      <c r="M91">
        <f t="shared" si="13"/>
        <v>0</v>
      </c>
      <c r="P91" s="2"/>
      <c r="Q91" s="2"/>
      <c r="R91" s="2"/>
      <c r="S91" s="2"/>
      <c r="T91" s="2"/>
      <c r="U91" s="2"/>
      <c r="V91" s="2"/>
      <c r="W91" s="2"/>
      <c r="X91" s="2"/>
      <c r="Y91" s="2">
        <v>57</v>
      </c>
      <c r="Z91" s="2"/>
      <c r="AA91" s="2"/>
      <c r="AB91" s="2"/>
      <c r="AC91" s="2"/>
      <c r="AD91" s="2"/>
      <c r="AE91" s="2"/>
      <c r="AF91" s="2"/>
      <c r="AG91" s="2"/>
    </row>
    <row r="92" spans="1:33" ht="23.15" customHeight="1">
      <c r="A92" s="34"/>
      <c r="B92" s="290" t="str">
        <f>IF(ISERROR(AA$14),"",AA$14&amp;"")&amp;P$56</f>
        <v>Graphite</v>
      </c>
      <c r="C92" s="6"/>
      <c r="D92" s="407"/>
      <c r="E92" s="408"/>
      <c r="F92" s="40"/>
      <c r="G92" s="409"/>
      <c r="H92" s="410"/>
      <c r="I92" s="410"/>
      <c r="J92" s="408"/>
      <c r="K92" s="29"/>
      <c r="L92" s="101"/>
      <c r="M92">
        <f t="shared" si="13"/>
        <v>0</v>
      </c>
      <c r="P92" s="2"/>
      <c r="Q92" s="2"/>
      <c r="R92" s="2"/>
      <c r="S92" s="2"/>
      <c r="T92" s="2"/>
      <c r="U92" s="2"/>
      <c r="V92" s="2"/>
      <c r="W92" s="2"/>
      <c r="X92" s="2"/>
      <c r="Y92" s="2">
        <v>58</v>
      </c>
      <c r="Z92" s="2"/>
      <c r="AA92" s="2"/>
      <c r="AB92" s="2"/>
      <c r="AC92" s="2"/>
      <c r="AD92" s="2"/>
      <c r="AE92" s="2"/>
      <c r="AF92" s="2"/>
      <c r="AG92" s="2"/>
    </row>
    <row r="93" spans="1:33" ht="23.15" customHeight="1">
      <c r="A93" s="34"/>
      <c r="B93" s="290" t="str">
        <f>IF(ISERROR(AA$15),"",AA$15&amp;"")&amp;P$57</f>
        <v>Lithium</v>
      </c>
      <c r="C93" s="6"/>
      <c r="D93" s="407"/>
      <c r="E93" s="408"/>
      <c r="F93" s="40"/>
      <c r="G93" s="409"/>
      <c r="H93" s="410"/>
      <c r="I93" s="410"/>
      <c r="J93" s="408"/>
      <c r="K93" s="29"/>
      <c r="L93" s="101"/>
      <c r="M93">
        <f t="shared" si="13"/>
        <v>0</v>
      </c>
      <c r="P93" s="2"/>
      <c r="Q93" s="2"/>
      <c r="R93" s="2"/>
      <c r="S93" s="2"/>
      <c r="T93" s="2"/>
      <c r="U93" s="2"/>
      <c r="V93" s="2"/>
      <c r="W93" s="2"/>
      <c r="X93" s="2"/>
      <c r="Y93" s="2">
        <v>59</v>
      </c>
      <c r="Z93" s="2"/>
      <c r="AA93" s="2"/>
      <c r="AB93" s="2"/>
      <c r="AC93" s="2"/>
      <c r="AD93" s="2"/>
      <c r="AE93" s="2"/>
      <c r="AF93" s="2"/>
      <c r="AG93" s="2"/>
    </row>
    <row r="94" spans="1:33" ht="23.15" customHeight="1">
      <c r="A94" s="34"/>
      <c r="B94" s="290" t="str">
        <f>IF(ISERROR(AA$16),"",AA$16&amp;"")&amp;P$58</f>
        <v>Mica</v>
      </c>
      <c r="C94" s="6"/>
      <c r="D94" s="407"/>
      <c r="E94" s="408"/>
      <c r="F94" s="40"/>
      <c r="G94" s="409"/>
      <c r="H94" s="410"/>
      <c r="I94" s="410"/>
      <c r="J94" s="408"/>
      <c r="K94" s="29"/>
      <c r="L94" s="101"/>
      <c r="M94">
        <f t="shared" si="13"/>
        <v>0</v>
      </c>
      <c r="P94" s="2"/>
      <c r="Q94" s="2"/>
      <c r="R94" s="2"/>
      <c r="S94" s="2"/>
      <c r="T94" s="2"/>
      <c r="U94" s="2"/>
      <c r="V94" s="2"/>
      <c r="W94" s="2"/>
      <c r="X94" s="2"/>
      <c r="Y94" s="2">
        <v>58</v>
      </c>
      <c r="Z94" s="2"/>
      <c r="AA94" s="2"/>
      <c r="AB94" s="2"/>
      <c r="AC94" s="2"/>
      <c r="AD94" s="2"/>
      <c r="AE94" s="2"/>
      <c r="AF94" s="2"/>
      <c r="AG94" s="2"/>
    </row>
    <row r="95" spans="1:33" ht="23.15" customHeight="1">
      <c r="A95" s="34"/>
      <c r="B95" s="290" t="str">
        <f>IF(ISERROR(AA$17),"",AA$17&amp;"")&amp;P$59</f>
        <v>Nickel(*)</v>
      </c>
      <c r="C95" s="6"/>
      <c r="D95" s="407" t="s">
        <v>61</v>
      </c>
      <c r="E95" s="408"/>
      <c r="F95" s="40"/>
      <c r="G95" s="409" t="s">
        <v>68</v>
      </c>
      <c r="H95" s="410"/>
      <c r="I95" s="410"/>
      <c r="J95" s="408"/>
      <c r="K95" s="29"/>
      <c r="L95" s="101"/>
      <c r="M95">
        <f t="shared" si="13"/>
        <v>0</v>
      </c>
      <c r="P95" s="2"/>
      <c r="Q95" s="2"/>
      <c r="R95" s="2"/>
      <c r="S95" s="2"/>
      <c r="T95" s="2"/>
      <c r="U95" s="2"/>
      <c r="V95" s="2"/>
      <c r="W95" s="2"/>
      <c r="X95" s="2"/>
      <c r="Y95" s="2">
        <v>58</v>
      </c>
      <c r="Z95" s="2"/>
      <c r="AA95" s="2"/>
      <c r="AB95" s="2"/>
      <c r="AC95" s="2"/>
      <c r="AD95" s="2"/>
      <c r="AE95" s="2"/>
      <c r="AF95" s="2"/>
      <c r="AG95" s="2"/>
    </row>
    <row r="96" spans="1:33" ht="23.15" hidden="1" customHeight="1">
      <c r="A96" s="34"/>
      <c r="B96" s="290" t="str">
        <f>IF(ISERROR(AA$18),"",AA$18&amp;"")&amp;P$60</f>
        <v/>
      </c>
      <c r="C96" s="6"/>
      <c r="D96" s="407"/>
      <c r="E96" s="408"/>
      <c r="F96" s="40"/>
      <c r="G96" s="409"/>
      <c r="H96" s="410"/>
      <c r="I96" s="410"/>
      <c r="J96" s="408"/>
      <c r="K96" s="29"/>
      <c r="L96" s="101"/>
      <c r="M96">
        <f t="shared" si="13"/>
        <v>0</v>
      </c>
      <c r="P96" s="2"/>
      <c r="Q96" s="2"/>
      <c r="R96" s="2"/>
      <c r="S96" s="2"/>
      <c r="T96" s="2"/>
      <c r="U96" s="2"/>
      <c r="V96" s="2"/>
      <c r="W96" s="2"/>
      <c r="X96" s="2"/>
      <c r="Y96" s="2">
        <v>58</v>
      </c>
      <c r="Z96" s="2"/>
      <c r="AA96" s="2"/>
      <c r="AB96" s="2"/>
      <c r="AC96" s="2"/>
      <c r="AD96" s="2"/>
      <c r="AE96" s="2"/>
      <c r="AF96" s="2"/>
      <c r="AG96" s="2"/>
    </row>
    <row r="97" spans="1:33" ht="23.15" hidden="1" customHeight="1">
      <c r="A97" s="34"/>
      <c r="B97" s="290" t="str">
        <f>IF(ISERROR(AA$19),"",AA$19&amp;"")&amp;P$61</f>
        <v/>
      </c>
      <c r="C97" s="6"/>
      <c r="D97" s="407"/>
      <c r="E97" s="408"/>
      <c r="F97" s="40"/>
      <c r="G97" s="409"/>
      <c r="H97" s="410"/>
      <c r="I97" s="410"/>
      <c r="J97" s="408"/>
      <c r="K97" s="29"/>
      <c r="L97" s="101"/>
      <c r="M97">
        <f t="shared" si="13"/>
        <v>0</v>
      </c>
      <c r="P97" s="2"/>
      <c r="Q97" s="2"/>
      <c r="R97" s="2"/>
      <c r="S97" s="2"/>
      <c r="T97" s="2"/>
      <c r="U97" s="2"/>
      <c r="V97" s="2"/>
      <c r="W97" s="2"/>
      <c r="X97" s="2"/>
      <c r="Y97" s="2">
        <v>58</v>
      </c>
      <c r="Z97" s="2"/>
      <c r="AA97" s="2"/>
      <c r="AB97" s="2"/>
      <c r="AC97" s="2"/>
      <c r="AD97" s="2"/>
      <c r="AE97" s="2"/>
      <c r="AF97" s="2"/>
      <c r="AG97" s="2"/>
    </row>
    <row r="98" spans="1:33" ht="23.15" hidden="1" customHeight="1">
      <c r="A98" s="34"/>
      <c r="B98" s="290" t="str">
        <f>IF(ISERROR(AA$20),"",AA$20&amp;"")&amp;P$62</f>
        <v/>
      </c>
      <c r="C98" s="6"/>
      <c r="D98" s="407"/>
      <c r="E98" s="408"/>
      <c r="F98" s="40"/>
      <c r="G98" s="409"/>
      <c r="H98" s="410"/>
      <c r="I98" s="410"/>
      <c r="J98" s="408"/>
      <c r="K98" s="29"/>
      <c r="L98" s="101"/>
      <c r="M98">
        <f t="shared" si="13"/>
        <v>0</v>
      </c>
      <c r="P98" s="2"/>
      <c r="Q98" s="2"/>
      <c r="R98" s="2"/>
      <c r="S98" s="2"/>
      <c r="T98" s="2"/>
      <c r="U98" s="2"/>
      <c r="V98" s="2"/>
      <c r="W98" s="2"/>
      <c r="X98" s="2"/>
      <c r="Y98" s="2">
        <v>58</v>
      </c>
      <c r="Z98" s="2"/>
      <c r="AA98" s="2"/>
      <c r="AB98" s="2"/>
      <c r="AC98" s="2"/>
      <c r="AD98" s="2"/>
      <c r="AE98" s="2"/>
      <c r="AF98" s="2"/>
      <c r="AG98" s="2"/>
    </row>
    <row r="99" spans="1:33" ht="23.15" hidden="1" customHeight="1">
      <c r="A99" s="34"/>
      <c r="B99" s="290" t="str">
        <f>IF(ISERROR(AA$21),"",AA$21&amp;"")&amp;P$63</f>
        <v/>
      </c>
      <c r="C99" s="6"/>
      <c r="D99" s="407"/>
      <c r="E99" s="408"/>
      <c r="F99" s="40"/>
      <c r="G99" s="409"/>
      <c r="H99" s="410"/>
      <c r="I99" s="410"/>
      <c r="J99" s="408"/>
      <c r="K99" s="29"/>
      <c r="L99" s="101"/>
      <c r="M99">
        <f t="shared" si="13"/>
        <v>0</v>
      </c>
      <c r="P99" s="2"/>
      <c r="Q99" s="2"/>
      <c r="R99" s="2"/>
      <c r="S99" s="2"/>
      <c r="T99" s="2"/>
      <c r="U99" s="2"/>
      <c r="V99" s="2"/>
      <c r="W99" s="2"/>
      <c r="X99" s="2"/>
      <c r="Y99" s="2">
        <v>58</v>
      </c>
      <c r="Z99" s="2"/>
      <c r="AA99" s="2"/>
      <c r="AB99" s="2"/>
      <c r="AC99" s="2"/>
      <c r="AD99" s="2"/>
      <c r="AE99" s="2"/>
      <c r="AF99" s="2"/>
      <c r="AG99" s="2"/>
    </row>
    <row r="100" spans="1:33" ht="23.15" customHeight="1">
      <c r="A100" s="34"/>
      <c r="B100" s="18"/>
      <c r="C100" s="6"/>
      <c r="D100" s="74"/>
      <c r="E100" s="74"/>
      <c r="F100" s="71"/>
      <c r="G100" s="75"/>
      <c r="H100" s="75"/>
      <c r="I100" s="75"/>
      <c r="J100" s="75"/>
      <c r="K100" s="29"/>
      <c r="L100" s="95"/>
      <c r="M100" s="96"/>
      <c r="P100" s="2"/>
      <c r="Q100" s="2"/>
      <c r="R100" s="2"/>
      <c r="S100" s="2"/>
      <c r="T100" s="2"/>
      <c r="U100" s="2"/>
      <c r="V100" s="2"/>
      <c r="W100" s="2"/>
      <c r="X100" s="2"/>
      <c r="Y100" s="2">
        <v>60</v>
      </c>
      <c r="Z100" s="2"/>
      <c r="AA100" s="2"/>
      <c r="AB100" s="2"/>
      <c r="AC100" s="2"/>
      <c r="AD100" s="2"/>
      <c r="AE100" s="2"/>
      <c r="AF100" s="2"/>
      <c r="AG100" s="2"/>
    </row>
    <row r="101" spans="1:33" ht="45.65" customHeight="1">
      <c r="A101" s="34"/>
      <c r="B101" s="37" t="str">
        <f ca="1">OFFSET(L!$C$1,MATCH("Declaration"&amp;ADDRESS(ROW(),COLUMN(),4),L!$A:$A,0)-1,SL,,)&amp;Q53</f>
        <v>7) 贵公司收到的所有适用冶炼厂或加工厂信息是否已在此申报中报告？(*)</v>
      </c>
      <c r="C101" s="6"/>
      <c r="D101" s="416" t="str">
        <f ca="1">D29</f>
        <v>回答</v>
      </c>
      <c r="E101" s="417"/>
      <c r="F101" s="14"/>
      <c r="G101" s="37" t="str">
        <f ca="1">G29</f>
        <v>注释</v>
      </c>
      <c r="H101" s="437" t="str">
        <f>IF(Q115="(*)","Click here to enter smelter names","")</f>
        <v/>
      </c>
      <c r="I101" s="417"/>
      <c r="J101" s="417"/>
      <c r="K101" s="29"/>
      <c r="L101" s="95" t="s">
        <v>35</v>
      </c>
      <c r="M101" s="96"/>
      <c r="P101" s="2"/>
      <c r="Q101" s="2"/>
      <c r="R101" s="2"/>
      <c r="S101" s="2"/>
      <c r="T101" s="2"/>
      <c r="U101" s="2"/>
      <c r="V101" s="2"/>
      <c r="W101" s="2"/>
      <c r="X101" s="2"/>
      <c r="Y101" s="2">
        <v>61</v>
      </c>
      <c r="Z101" s="2"/>
      <c r="AA101" s="2"/>
      <c r="AB101" s="2"/>
      <c r="AC101" s="2"/>
      <c r="AD101" s="2"/>
      <c r="AE101" s="2"/>
      <c r="AF101" s="2"/>
      <c r="AG101" s="2"/>
    </row>
    <row r="102" spans="1:33" ht="23.15" customHeight="1">
      <c r="A102" s="34"/>
      <c r="B102" s="290" t="str">
        <f>IF(ISERROR(AA$12),"",AA$12&amp;"")&amp;P$54</f>
        <v>Cobalt(*)</v>
      </c>
      <c r="C102" s="28"/>
      <c r="D102" s="407" t="s">
        <v>61</v>
      </c>
      <c r="E102" s="408"/>
      <c r="F102" s="41"/>
      <c r="G102" s="409"/>
      <c r="H102" s="410"/>
      <c r="I102" s="410"/>
      <c r="J102" s="408"/>
      <c r="K102" s="29"/>
      <c r="L102" s="101"/>
      <c r="M102">
        <f t="shared" ref="M102:M111" si="14">IF(AND(B102="",D102&lt;&gt;""),1,0)</f>
        <v>0</v>
      </c>
      <c r="P102" s="2"/>
      <c r="Q102" s="2"/>
      <c r="R102" s="2"/>
      <c r="S102" s="2"/>
      <c r="T102" s="2"/>
      <c r="U102" s="2"/>
      <c r="V102" s="2"/>
      <c r="W102" s="2"/>
      <c r="X102" s="2"/>
      <c r="Y102" s="2">
        <v>62</v>
      </c>
      <c r="Z102" s="2"/>
      <c r="AA102" s="2"/>
      <c r="AB102" s="2"/>
      <c r="AC102" s="2"/>
      <c r="AD102" s="2"/>
      <c r="AE102" s="2"/>
      <c r="AF102" s="2"/>
      <c r="AG102" s="2"/>
    </row>
    <row r="103" spans="1:33" ht="23.15" customHeight="1">
      <c r="A103" s="34"/>
      <c r="B103" s="290" t="str">
        <f>IF(ISERROR(AA$13),"",AA$13&amp;"")&amp;P$55</f>
        <v>Copper(*)</v>
      </c>
      <c r="C103" s="28"/>
      <c r="D103" s="407" t="s">
        <v>61</v>
      </c>
      <c r="E103" s="408"/>
      <c r="F103" s="41"/>
      <c r="G103" s="409"/>
      <c r="H103" s="410"/>
      <c r="I103" s="410"/>
      <c r="J103" s="408"/>
      <c r="K103" s="29"/>
      <c r="L103" s="101"/>
      <c r="M103">
        <f t="shared" si="14"/>
        <v>0</v>
      </c>
      <c r="P103" s="2"/>
      <c r="Q103" s="2"/>
      <c r="R103" s="2"/>
      <c r="S103" s="2"/>
      <c r="T103" s="2"/>
      <c r="U103" s="2"/>
      <c r="V103" s="2"/>
      <c r="W103" s="2"/>
      <c r="X103" s="2"/>
      <c r="Y103" s="2">
        <v>63</v>
      </c>
      <c r="Z103" s="2"/>
      <c r="AA103" s="2"/>
      <c r="AB103" s="2"/>
      <c r="AC103" s="2"/>
      <c r="AD103" s="2"/>
      <c r="AE103" s="2"/>
      <c r="AF103" s="2"/>
      <c r="AG103" s="2"/>
    </row>
    <row r="104" spans="1:33" ht="23.15" customHeight="1">
      <c r="A104" s="34"/>
      <c r="B104" s="290" t="str">
        <f>IF(ISERROR(AA$14),"",AA$14&amp;"")&amp;P$56</f>
        <v>Graphite</v>
      </c>
      <c r="C104" s="28"/>
      <c r="D104" s="407"/>
      <c r="E104" s="408"/>
      <c r="F104" s="41"/>
      <c r="G104" s="409"/>
      <c r="H104" s="410"/>
      <c r="I104" s="410"/>
      <c r="J104" s="408"/>
      <c r="K104" s="29"/>
      <c r="L104" s="101"/>
      <c r="M104">
        <f t="shared" si="14"/>
        <v>0</v>
      </c>
      <c r="P104" s="2"/>
      <c r="Q104" s="2"/>
      <c r="R104" s="2"/>
      <c r="S104" s="2"/>
      <c r="T104" s="2"/>
      <c r="U104" s="2"/>
      <c r="V104" s="2"/>
      <c r="W104" s="2"/>
      <c r="X104" s="2"/>
      <c r="Y104" s="2">
        <v>64</v>
      </c>
      <c r="Z104" s="2"/>
      <c r="AA104" s="2"/>
      <c r="AB104" s="2"/>
      <c r="AC104" s="2"/>
      <c r="AD104" s="2"/>
      <c r="AE104" s="2"/>
      <c r="AF104" s="2"/>
      <c r="AG104" s="2"/>
    </row>
    <row r="105" spans="1:33" ht="23.15" customHeight="1">
      <c r="A105" s="34"/>
      <c r="B105" s="290" t="str">
        <f>IF(ISERROR(AA$15),"",AA$15&amp;"")&amp;P$57</f>
        <v>Lithium</v>
      </c>
      <c r="C105" s="28"/>
      <c r="D105" s="407"/>
      <c r="E105" s="408"/>
      <c r="F105" s="41"/>
      <c r="G105" s="409"/>
      <c r="H105" s="410"/>
      <c r="I105" s="410"/>
      <c r="J105" s="408"/>
      <c r="K105" s="29"/>
      <c r="L105" s="101"/>
      <c r="M105">
        <f t="shared" si="14"/>
        <v>0</v>
      </c>
      <c r="P105" s="2"/>
      <c r="Q105" s="2"/>
      <c r="R105" s="2"/>
      <c r="S105" s="2"/>
      <c r="T105" s="2"/>
      <c r="U105" s="2"/>
      <c r="V105" s="2"/>
      <c r="W105" s="2"/>
      <c r="X105" s="2"/>
      <c r="Y105" s="2">
        <v>64</v>
      </c>
      <c r="Z105" s="2"/>
      <c r="AA105" s="2"/>
      <c r="AB105" s="2"/>
      <c r="AC105" s="2"/>
      <c r="AD105" s="2"/>
      <c r="AE105" s="2"/>
      <c r="AF105" s="2"/>
      <c r="AG105" s="2"/>
    </row>
    <row r="106" spans="1:33" ht="23.15" customHeight="1">
      <c r="A106" s="34"/>
      <c r="B106" s="290" t="str">
        <f>IF(ISERROR(AA$16),"",AA$16&amp;"")&amp;P$58</f>
        <v>Mica</v>
      </c>
      <c r="C106" s="28"/>
      <c r="D106" s="407"/>
      <c r="E106" s="408"/>
      <c r="F106" s="41"/>
      <c r="G106" s="409"/>
      <c r="H106" s="410"/>
      <c r="I106" s="410"/>
      <c r="J106" s="408"/>
      <c r="K106" s="29"/>
      <c r="L106" s="101"/>
      <c r="M106">
        <f t="shared" si="14"/>
        <v>0</v>
      </c>
      <c r="P106" s="2"/>
      <c r="Q106" s="2"/>
      <c r="R106" s="2"/>
      <c r="S106" s="2"/>
      <c r="T106" s="2"/>
      <c r="U106" s="2"/>
      <c r="V106" s="2"/>
      <c r="W106" s="2"/>
      <c r="X106" s="2"/>
      <c r="Y106" s="2">
        <v>64</v>
      </c>
      <c r="Z106" s="2"/>
      <c r="AA106" s="2"/>
      <c r="AB106" s="2"/>
      <c r="AC106" s="2"/>
      <c r="AD106" s="2"/>
      <c r="AE106" s="2"/>
      <c r="AF106" s="2"/>
      <c r="AG106" s="2"/>
    </row>
    <row r="107" spans="1:33" ht="23.15" customHeight="1">
      <c r="A107" s="34"/>
      <c r="B107" s="290" t="str">
        <f>IF(ISERROR(AA$17),"",AA$17&amp;"")&amp;P$59</f>
        <v>Nickel(*)</v>
      </c>
      <c r="C107" s="28"/>
      <c r="D107" s="407" t="s">
        <v>61</v>
      </c>
      <c r="E107" s="408"/>
      <c r="F107" s="41"/>
      <c r="G107" s="409"/>
      <c r="H107" s="410"/>
      <c r="I107" s="410"/>
      <c r="J107" s="408"/>
      <c r="K107" s="29"/>
      <c r="L107" s="101"/>
      <c r="M107">
        <f t="shared" si="14"/>
        <v>0</v>
      </c>
      <c r="P107" s="2"/>
      <c r="Q107" s="2"/>
      <c r="R107" s="2"/>
      <c r="S107" s="2"/>
      <c r="T107" s="2"/>
      <c r="U107" s="2"/>
      <c r="V107" s="2"/>
      <c r="W107" s="2"/>
      <c r="X107" s="2"/>
      <c r="Y107" s="2">
        <v>64</v>
      </c>
      <c r="Z107" s="2"/>
      <c r="AA107" s="2"/>
      <c r="AB107" s="2"/>
      <c r="AC107" s="2"/>
      <c r="AD107" s="2"/>
      <c r="AE107" s="2"/>
      <c r="AF107" s="2"/>
      <c r="AG107" s="2"/>
    </row>
    <row r="108" spans="1:33" ht="23.15" hidden="1" customHeight="1">
      <c r="A108" s="34"/>
      <c r="B108" s="290" t="str">
        <f>IF(ISERROR(AA$18),"",AA$18&amp;"")&amp;P$60</f>
        <v/>
      </c>
      <c r="C108" s="28"/>
      <c r="D108" s="407"/>
      <c r="E108" s="408"/>
      <c r="F108" s="41"/>
      <c r="G108" s="409"/>
      <c r="H108" s="410"/>
      <c r="I108" s="410"/>
      <c r="J108" s="408"/>
      <c r="K108" s="29"/>
      <c r="L108" s="101"/>
      <c r="M108">
        <f t="shared" si="14"/>
        <v>0</v>
      </c>
      <c r="P108" s="2"/>
      <c r="Q108" s="2"/>
      <c r="R108" s="2"/>
      <c r="S108" s="2"/>
      <c r="T108" s="2"/>
      <c r="U108" s="2"/>
      <c r="V108" s="2"/>
      <c r="W108" s="2"/>
      <c r="X108" s="2"/>
      <c r="Y108" s="2">
        <v>64</v>
      </c>
      <c r="Z108" s="2"/>
      <c r="AA108" s="2"/>
      <c r="AB108" s="2"/>
      <c r="AC108" s="2"/>
      <c r="AD108" s="2"/>
      <c r="AE108" s="2"/>
      <c r="AF108" s="2"/>
      <c r="AG108" s="2"/>
    </row>
    <row r="109" spans="1:33" ht="23.15" hidden="1" customHeight="1">
      <c r="A109" s="34"/>
      <c r="B109" s="290" t="str">
        <f>IF(ISERROR(AA$19),"",AA$19&amp;"")&amp;P$61</f>
        <v/>
      </c>
      <c r="C109" s="28"/>
      <c r="D109" s="407"/>
      <c r="E109" s="408"/>
      <c r="F109" s="41"/>
      <c r="G109" s="409"/>
      <c r="H109" s="410"/>
      <c r="I109" s="410"/>
      <c r="J109" s="408"/>
      <c r="K109" s="29"/>
      <c r="L109" s="101"/>
      <c r="M109">
        <f t="shared" si="14"/>
        <v>0</v>
      </c>
      <c r="P109" s="2"/>
      <c r="Q109" s="2"/>
      <c r="R109" s="2"/>
      <c r="S109" s="2"/>
      <c r="T109" s="2"/>
      <c r="U109" s="2"/>
      <c r="V109" s="2"/>
      <c r="W109" s="2"/>
      <c r="X109" s="2"/>
      <c r="Y109" s="2">
        <v>64</v>
      </c>
      <c r="Z109" s="2"/>
      <c r="AA109" s="2"/>
      <c r="AB109" s="2"/>
      <c r="AC109" s="2"/>
      <c r="AD109" s="2"/>
      <c r="AE109" s="2"/>
      <c r="AF109" s="2"/>
      <c r="AG109" s="2"/>
    </row>
    <row r="110" spans="1:33" ht="23.15" hidden="1" customHeight="1">
      <c r="A110" s="34"/>
      <c r="B110" s="290" t="str">
        <f>IF(ISERROR(AA$20),"",AA$20&amp;"")&amp;P$62</f>
        <v/>
      </c>
      <c r="C110" s="28"/>
      <c r="D110" s="407"/>
      <c r="E110" s="408"/>
      <c r="F110" s="41"/>
      <c r="G110" s="409"/>
      <c r="H110" s="410"/>
      <c r="I110" s="410"/>
      <c r="J110" s="408"/>
      <c r="K110" s="29"/>
      <c r="L110" s="101"/>
      <c r="M110">
        <f t="shared" si="14"/>
        <v>0</v>
      </c>
      <c r="P110" s="2"/>
      <c r="Q110" s="2"/>
      <c r="R110" s="2"/>
      <c r="S110" s="2"/>
      <c r="T110" s="2"/>
      <c r="U110" s="2"/>
      <c r="V110" s="2"/>
      <c r="W110" s="2"/>
      <c r="X110" s="2"/>
      <c r="Y110" s="2">
        <v>64</v>
      </c>
      <c r="Z110" s="2"/>
      <c r="AA110" s="2"/>
      <c r="AB110" s="2"/>
      <c r="AC110" s="2"/>
      <c r="AD110" s="2"/>
      <c r="AE110" s="2"/>
      <c r="AF110" s="2"/>
      <c r="AG110" s="2"/>
    </row>
    <row r="111" spans="1:33" ht="23.15" hidden="1" customHeight="1">
      <c r="A111" s="31"/>
      <c r="B111" s="290" t="str">
        <f>IF(ISERROR(AA$21),"",AA$21&amp;"")&amp;P$63</f>
        <v/>
      </c>
      <c r="C111" s="42"/>
      <c r="D111" s="407"/>
      <c r="E111" s="408"/>
      <c r="F111" s="43"/>
      <c r="G111" s="409"/>
      <c r="H111" s="410"/>
      <c r="I111" s="410"/>
      <c r="J111" s="408"/>
      <c r="K111" s="32"/>
      <c r="L111" s="102"/>
      <c r="M111">
        <f t="shared" si="14"/>
        <v>0</v>
      </c>
      <c r="P111" s="2"/>
      <c r="Q111" s="2"/>
      <c r="R111" s="2"/>
      <c r="S111" s="2"/>
      <c r="T111" s="2"/>
      <c r="U111" s="2"/>
      <c r="V111" s="2"/>
      <c r="W111" s="2"/>
      <c r="X111" s="2"/>
      <c r="Y111" s="2">
        <v>65</v>
      </c>
      <c r="Z111" s="2"/>
      <c r="AA111" s="2"/>
      <c r="AB111" s="2"/>
      <c r="AC111" s="2"/>
      <c r="AD111" s="2"/>
      <c r="AE111" s="2"/>
      <c r="AF111" s="2"/>
      <c r="AG111" s="2"/>
    </row>
    <row r="112" spans="1:33" ht="23.15" customHeight="1">
      <c r="A112" s="34"/>
      <c r="B112" s="13"/>
      <c r="C112" s="13"/>
      <c r="D112" s="13"/>
      <c r="E112" s="13"/>
      <c r="F112" s="13"/>
      <c r="G112" s="67"/>
      <c r="H112" s="67"/>
      <c r="I112" s="67"/>
      <c r="J112" s="67"/>
      <c r="K112" s="29"/>
      <c r="L112" s="98"/>
      <c r="P112" s="2"/>
      <c r="Q112" s="2"/>
      <c r="R112" s="2"/>
      <c r="S112" s="2"/>
      <c r="T112" s="2"/>
      <c r="U112" s="2"/>
      <c r="V112" s="2"/>
      <c r="W112" s="2"/>
      <c r="X112" s="2"/>
      <c r="Y112" s="2">
        <v>66</v>
      </c>
      <c r="Z112" s="2"/>
      <c r="AA112" s="2"/>
      <c r="AB112" s="2"/>
      <c r="AC112" s="2"/>
      <c r="AD112" s="2"/>
      <c r="AE112" s="2"/>
      <c r="AF112" s="2"/>
      <c r="AG112" s="2"/>
    </row>
    <row r="113" spans="1:33" ht="15" customHeight="1">
      <c r="A113" s="34"/>
      <c r="B113" s="454" t="str">
        <f ca="1">OFFSET(L!$C$1,MATCH("Declaration"&amp;ADDRESS(ROW(),COLUMN(),4),L!$A:$A,0)-1,SL,,)</f>
        <v>从公司层面来回答以下问题</v>
      </c>
      <c r="C113" s="417"/>
      <c r="D113" s="417"/>
      <c r="E113" s="417"/>
      <c r="F113" s="417"/>
      <c r="G113" s="417"/>
      <c r="H113" s="417"/>
      <c r="I113" s="417"/>
      <c r="J113" s="417"/>
      <c r="K113" s="29"/>
      <c r="L113" s="98"/>
      <c r="P113" s="2"/>
      <c r="Q113" s="2"/>
      <c r="R113" s="2"/>
      <c r="S113" s="2"/>
      <c r="T113" s="2"/>
      <c r="U113" s="2"/>
      <c r="V113" s="2"/>
      <c r="W113" s="2"/>
      <c r="X113" s="2"/>
      <c r="Y113" s="2">
        <v>67</v>
      </c>
      <c r="Z113" s="2"/>
      <c r="AA113" s="2"/>
      <c r="AB113" s="2"/>
      <c r="AC113" s="2"/>
      <c r="AD113" s="2"/>
      <c r="AE113" s="2"/>
      <c r="AF113" s="2"/>
      <c r="AG113" s="2"/>
    </row>
    <row r="114" spans="1:33" ht="15" customHeight="1">
      <c r="A114" s="44"/>
      <c r="B114" s="45" t="str">
        <f ca="1">OFFSET(L!$C$1,MATCH("Declaration"&amp;ADDRESS(ROW(),COLUMN(),4),L!$A:$A,0)-1,SL,,)</f>
        <v>问题</v>
      </c>
      <c r="C114" s="68"/>
      <c r="D114" s="431" t="str">
        <f ca="1">D29</f>
        <v>回答</v>
      </c>
      <c r="E114" s="425"/>
      <c r="F114" s="46"/>
      <c r="G114" s="431" t="str">
        <f ca="1">G29</f>
        <v>注释</v>
      </c>
      <c r="H114" s="425"/>
      <c r="I114" s="425"/>
      <c r="J114" s="69"/>
      <c r="K114" s="48"/>
      <c r="L114" s="97"/>
      <c r="M114" s="96"/>
      <c r="P114" s="2"/>
      <c r="Q114" s="2"/>
      <c r="R114" s="2"/>
      <c r="S114" s="2"/>
      <c r="T114" s="2"/>
      <c r="U114" s="2"/>
      <c r="V114" s="2"/>
      <c r="W114" s="2"/>
      <c r="X114" s="2"/>
      <c r="Y114" s="2">
        <v>68</v>
      </c>
      <c r="Z114" s="2"/>
      <c r="AA114" s="2"/>
      <c r="AB114" s="2"/>
      <c r="AC114" s="2"/>
      <c r="AD114" s="2"/>
      <c r="AE114" s="2"/>
      <c r="AF114" s="2"/>
      <c r="AG114" s="2"/>
    </row>
    <row r="115" spans="1:33" ht="72" customHeight="1">
      <c r="A115" s="34"/>
      <c r="B115" s="376" t="str">
        <f ca="1">OFFSET(L!$C$1,MATCH("Declaration"&amp;ADDRESS(ROW(),COLUMN(),4),L!$A:$A,0)-1,SL,,)&amp;Q53</f>
        <v>A. 贵公司是否制定了可公开查阅的矿产采购政策？(*)</v>
      </c>
      <c r="C115" s="49"/>
      <c r="D115" s="407" t="s">
        <v>61</v>
      </c>
      <c r="E115" s="408"/>
      <c r="F115" s="49"/>
      <c r="G115" s="409" t="s">
        <v>69</v>
      </c>
      <c r="H115" s="410"/>
      <c r="I115" s="410"/>
      <c r="J115" s="408"/>
      <c r="K115" s="29"/>
      <c r="L115" s="97" t="s">
        <v>40</v>
      </c>
      <c r="M115" s="96"/>
      <c r="P115" s="2"/>
      <c r="Q115" s="2"/>
      <c r="R115" s="2"/>
      <c r="S115" s="2"/>
      <c r="T115" s="2"/>
      <c r="U115" s="2"/>
      <c r="V115" s="2"/>
      <c r="W115" s="2"/>
      <c r="X115" s="2"/>
      <c r="Y115" s="2">
        <v>69</v>
      </c>
      <c r="Z115" s="2"/>
      <c r="AA115" s="2"/>
      <c r="AB115" s="2"/>
      <c r="AC115" s="2"/>
      <c r="AD115" s="2"/>
      <c r="AE115" s="2"/>
      <c r="AF115" s="2"/>
      <c r="AG115" s="2"/>
    </row>
    <row r="116" spans="1:33" ht="15" customHeight="1">
      <c r="A116" s="34"/>
      <c r="B116" s="50"/>
      <c r="C116" s="8"/>
      <c r="D116" s="382"/>
      <c r="E116" s="382"/>
      <c r="F116" s="8"/>
      <c r="G116" s="445"/>
      <c r="H116" s="423"/>
      <c r="I116" s="423"/>
      <c r="J116" s="423"/>
      <c r="K116" s="29"/>
      <c r="L116" s="97"/>
      <c r="M116" s="96"/>
      <c r="P116" s="2"/>
      <c r="Q116" s="2"/>
      <c r="R116" s="2"/>
      <c r="S116" s="2"/>
      <c r="T116" s="2"/>
      <c r="U116" s="2"/>
      <c r="V116" s="2"/>
      <c r="W116" s="2"/>
      <c r="X116" s="2"/>
      <c r="Y116" s="2">
        <v>70</v>
      </c>
      <c r="Z116" s="2"/>
      <c r="AA116" s="2"/>
      <c r="AB116" s="2"/>
      <c r="AC116" s="2"/>
      <c r="AD116" s="2"/>
      <c r="AE116" s="2"/>
      <c r="AF116" s="2"/>
      <c r="AG116" s="2"/>
    </row>
    <row r="117" spans="1:33" ht="42.75" customHeight="1">
      <c r="A117" s="34"/>
      <c r="B117" s="376" t="str">
        <f ca="1">OFFSET(L!$C$1,MATCH("Declaration"&amp;ADDRESS(ROW(),COLUMN(),4),L!$A:$A,0)-1,SL,,)&amp;Q53</f>
        <v>B. 贵公司的负责任矿产采购政策是否公开发布于贵公司网页上？（备注 - 如果是，请在注释字段中注明 URL。）(*)</v>
      </c>
      <c r="C117" s="49"/>
      <c r="D117" s="407" t="s">
        <v>61</v>
      </c>
      <c r="E117" s="408"/>
      <c r="F117" s="49"/>
      <c r="G117" s="444" t="s">
        <v>70</v>
      </c>
      <c r="H117" s="410"/>
      <c r="I117" s="410"/>
      <c r="J117" s="408"/>
      <c r="K117" s="29"/>
      <c r="L117" s="97" t="s">
        <v>40</v>
      </c>
      <c r="M117" s="96"/>
      <c r="P117" s="2"/>
      <c r="Q117" s="2"/>
      <c r="R117" s="2"/>
      <c r="S117" s="2"/>
      <c r="T117" s="2"/>
      <c r="U117" s="2"/>
      <c r="V117" s="2"/>
      <c r="W117" s="2"/>
      <c r="X117" s="2"/>
      <c r="Y117" s="2">
        <v>71</v>
      </c>
      <c r="Z117" s="2"/>
      <c r="AA117" s="2"/>
      <c r="AB117" s="2"/>
      <c r="AC117" s="2"/>
      <c r="AD117" s="2"/>
      <c r="AE117" s="2"/>
      <c r="AF117" s="2"/>
      <c r="AG117" s="2"/>
    </row>
    <row r="118" spans="1:33" ht="15" customHeight="1">
      <c r="A118" s="34"/>
      <c r="B118" s="50"/>
      <c r="C118" s="8"/>
      <c r="D118" s="223"/>
      <c r="E118" s="223"/>
      <c r="F118" s="8"/>
      <c r="G118" s="224"/>
      <c r="H118" s="224"/>
      <c r="I118" s="224"/>
      <c r="J118" s="224"/>
      <c r="K118" s="29"/>
      <c r="L118" s="97"/>
      <c r="M118" s="96"/>
      <c r="P118" s="2"/>
      <c r="Q118" s="2"/>
      <c r="R118" s="2"/>
      <c r="S118" s="2"/>
      <c r="T118" s="2"/>
      <c r="U118" s="2"/>
      <c r="V118" s="2"/>
      <c r="W118" s="2"/>
      <c r="X118" s="2"/>
      <c r="Y118" s="2">
        <v>72</v>
      </c>
      <c r="Z118" s="2"/>
      <c r="AA118" s="2"/>
      <c r="AB118" s="2"/>
      <c r="AC118" s="2"/>
      <c r="AD118" s="2"/>
      <c r="AE118" s="2"/>
      <c r="AF118" s="2"/>
      <c r="AG118" s="2"/>
    </row>
    <row r="119" spans="1:33" ht="51.75" customHeight="1">
      <c r="A119" s="34"/>
      <c r="B119" s="376" t="str">
        <f ca="1">OFFSET(L!$C$1,MATCH("Declaration"&amp;ADDRESS(ROW(),COLUMN(),4),L!$A:$A,0)-1,SL,,)&amp;Q53</f>
        <v>C. 贵公司是否要求贵公司的直接供应商从尽职调查实践经独立第三方审计计划验证过的冶炼厂采购指定矿产？(*)</v>
      </c>
      <c r="C119" s="222"/>
      <c r="D119" s="452"/>
      <c r="E119" s="413"/>
      <c r="F119" s="225"/>
      <c r="G119" s="412"/>
      <c r="H119" s="413"/>
      <c r="I119" s="413"/>
      <c r="J119" s="413"/>
      <c r="K119" s="29"/>
      <c r="L119" s="97" t="s">
        <v>35</v>
      </c>
      <c r="M119" s="96"/>
      <c r="P119" s="2"/>
      <c r="Q119" s="2"/>
      <c r="R119" s="2"/>
      <c r="S119" s="2"/>
      <c r="T119" s="2"/>
      <c r="U119" s="2"/>
      <c r="V119" s="2"/>
      <c r="W119" s="2"/>
      <c r="X119" s="2"/>
      <c r="Y119" s="2">
        <v>75</v>
      </c>
      <c r="Z119" s="2"/>
      <c r="AA119" s="2"/>
      <c r="AB119" s="2"/>
      <c r="AC119" s="2"/>
      <c r="AD119" s="2"/>
      <c r="AE119" s="2"/>
      <c r="AF119" s="2"/>
      <c r="AG119" s="2"/>
    </row>
    <row r="120" spans="1:33" ht="15" customHeight="1">
      <c r="A120" s="34"/>
      <c r="B120" s="290" t="str">
        <f>IF(ISERROR(AA$12),"",AA$12&amp;"")&amp;P$54</f>
        <v>Cobalt(*)</v>
      </c>
      <c r="C120" s="286"/>
      <c r="D120" s="407" t="s">
        <v>61</v>
      </c>
      <c r="E120" s="408"/>
      <c r="F120" s="8"/>
      <c r="G120" s="409"/>
      <c r="H120" s="410"/>
      <c r="I120" s="410"/>
      <c r="J120" s="408"/>
      <c r="K120" s="29"/>
      <c r="L120" s="97"/>
      <c r="M120">
        <f t="shared" ref="M120:M129" si="15">IF(AND(B120="",D120&lt;&gt;""),1,0)</f>
        <v>0</v>
      </c>
      <c r="P120" s="2"/>
      <c r="Q120" s="2"/>
      <c r="R120" s="2"/>
      <c r="S120" s="2"/>
      <c r="T120" s="2"/>
      <c r="U120" s="2"/>
      <c r="V120" s="2"/>
      <c r="W120" s="2"/>
      <c r="X120" s="2"/>
      <c r="Y120" s="2"/>
      <c r="Z120" s="2"/>
      <c r="AA120" s="2"/>
      <c r="AB120" s="2"/>
      <c r="AC120" s="2"/>
      <c r="AD120" s="2"/>
      <c r="AE120" s="2"/>
      <c r="AF120" s="2"/>
      <c r="AG120" s="2"/>
    </row>
    <row r="121" spans="1:33" ht="15" customHeight="1">
      <c r="A121" s="34"/>
      <c r="B121" s="290" t="str">
        <f>IF(ISERROR(AA$13),"",AA$13&amp;"")&amp;P$55</f>
        <v>Copper(*)</v>
      </c>
      <c r="C121" s="286"/>
      <c r="D121" s="407" t="s">
        <v>61</v>
      </c>
      <c r="E121" s="408"/>
      <c r="F121" s="8"/>
      <c r="G121" s="409"/>
      <c r="H121" s="410"/>
      <c r="I121" s="410"/>
      <c r="J121" s="408"/>
      <c r="K121" s="29"/>
      <c r="L121" s="97"/>
      <c r="M121">
        <f t="shared" si="15"/>
        <v>0</v>
      </c>
      <c r="P121" s="2"/>
      <c r="Q121" s="2"/>
      <c r="R121" s="2"/>
      <c r="S121" s="2"/>
      <c r="T121" s="2"/>
      <c r="U121" s="2"/>
      <c r="V121" s="2"/>
      <c r="W121" s="2"/>
      <c r="X121" s="2"/>
      <c r="Y121" s="2"/>
      <c r="Z121" s="2"/>
      <c r="AA121" s="2"/>
      <c r="AB121" s="2"/>
      <c r="AC121" s="2"/>
      <c r="AD121" s="2"/>
      <c r="AE121" s="2"/>
      <c r="AF121" s="2"/>
      <c r="AG121" s="2"/>
    </row>
    <row r="122" spans="1:33" ht="15" customHeight="1">
      <c r="A122" s="34"/>
      <c r="B122" s="290" t="str">
        <f>IF(ISERROR(AA$14),"",AA$14&amp;"")&amp;P$56</f>
        <v>Graphite</v>
      </c>
      <c r="C122" s="6"/>
      <c r="D122" s="407" t="s">
        <v>61</v>
      </c>
      <c r="E122" s="408"/>
      <c r="F122" s="8"/>
      <c r="G122" s="409"/>
      <c r="H122" s="410"/>
      <c r="I122" s="410"/>
      <c r="J122" s="408"/>
      <c r="K122" s="29"/>
      <c r="L122" s="97"/>
      <c r="M122">
        <f t="shared" si="15"/>
        <v>0</v>
      </c>
      <c r="P122" s="2"/>
      <c r="Q122" s="2"/>
      <c r="R122" s="2"/>
      <c r="S122" s="2"/>
      <c r="T122" s="2"/>
      <c r="U122" s="2"/>
      <c r="V122" s="2"/>
      <c r="W122" s="2"/>
      <c r="X122" s="2"/>
      <c r="Y122" s="2"/>
      <c r="Z122" s="2"/>
      <c r="AA122" s="2"/>
      <c r="AB122" s="2"/>
      <c r="AC122" s="2"/>
      <c r="AD122" s="2"/>
      <c r="AE122" s="2"/>
      <c r="AF122" s="2"/>
      <c r="AG122" s="2"/>
    </row>
    <row r="123" spans="1:33" ht="15" customHeight="1">
      <c r="A123" s="34"/>
      <c r="B123" s="290" t="str">
        <f>IF(ISERROR(AA$15),"",AA$15&amp;"")&amp;P$57</f>
        <v>Lithium</v>
      </c>
      <c r="C123" s="6"/>
      <c r="D123" s="407" t="s">
        <v>61</v>
      </c>
      <c r="E123" s="408"/>
      <c r="F123" s="8"/>
      <c r="G123" s="409"/>
      <c r="H123" s="410"/>
      <c r="I123" s="410"/>
      <c r="J123" s="408"/>
      <c r="K123" s="29"/>
      <c r="L123" s="97"/>
      <c r="M123">
        <f t="shared" si="15"/>
        <v>0</v>
      </c>
      <c r="P123" s="2"/>
      <c r="Q123" s="2"/>
      <c r="R123" s="2"/>
      <c r="S123" s="2"/>
      <c r="T123" s="2"/>
      <c r="U123" s="2"/>
      <c r="V123" s="2"/>
      <c r="W123" s="2"/>
      <c r="X123" s="2"/>
      <c r="Y123" s="2"/>
      <c r="Z123" s="2"/>
      <c r="AA123" s="2"/>
      <c r="AB123" s="2"/>
      <c r="AC123" s="2"/>
      <c r="AD123" s="2"/>
      <c r="AE123" s="2"/>
      <c r="AF123" s="2"/>
      <c r="AG123" s="2"/>
    </row>
    <row r="124" spans="1:33" ht="15" customHeight="1">
      <c r="A124" s="34"/>
      <c r="B124" s="290" t="str">
        <f>IF(ISERROR(AA$16),"",AA$16&amp;"")&amp;P$58</f>
        <v>Mica</v>
      </c>
      <c r="C124" s="6"/>
      <c r="D124" s="407" t="s">
        <v>61</v>
      </c>
      <c r="E124" s="408"/>
      <c r="F124" s="8"/>
      <c r="G124" s="409"/>
      <c r="H124" s="410"/>
      <c r="I124" s="410"/>
      <c r="J124" s="408"/>
      <c r="K124" s="29"/>
      <c r="L124" s="97"/>
      <c r="M124">
        <f t="shared" si="15"/>
        <v>0</v>
      </c>
      <c r="P124" s="2"/>
      <c r="Q124" s="2"/>
      <c r="R124" s="2"/>
      <c r="S124" s="2"/>
      <c r="T124" s="2"/>
      <c r="U124" s="2"/>
      <c r="V124" s="2"/>
      <c r="W124" s="2"/>
      <c r="X124" s="2"/>
      <c r="Y124" s="2"/>
      <c r="Z124" s="2"/>
      <c r="AA124" s="2"/>
      <c r="AB124" s="2"/>
      <c r="AC124" s="2"/>
      <c r="AD124" s="2"/>
      <c r="AE124" s="2"/>
      <c r="AF124" s="2"/>
      <c r="AG124" s="2"/>
    </row>
    <row r="125" spans="1:33" ht="17.149999999999999" customHeight="1">
      <c r="A125" s="34"/>
      <c r="B125" s="290" t="str">
        <f>IF(ISERROR(AA$17),"",AA$17&amp;"")&amp;P$59</f>
        <v>Nickel(*)</v>
      </c>
      <c r="C125" s="6"/>
      <c r="D125" s="407" t="s">
        <v>61</v>
      </c>
      <c r="E125" s="408"/>
      <c r="F125" s="8"/>
      <c r="G125" s="409"/>
      <c r="H125" s="410"/>
      <c r="I125" s="410"/>
      <c r="J125" s="408"/>
      <c r="K125" s="29"/>
      <c r="L125" s="97"/>
      <c r="M125">
        <f t="shared" si="15"/>
        <v>0</v>
      </c>
      <c r="P125" s="2"/>
      <c r="Q125" s="2"/>
      <c r="R125" s="2"/>
      <c r="S125" s="2"/>
      <c r="T125" s="2"/>
      <c r="U125" s="2"/>
      <c r="V125" s="2"/>
      <c r="W125" s="2"/>
      <c r="X125" s="2"/>
      <c r="Y125" s="2"/>
      <c r="Z125" s="2"/>
      <c r="AA125" s="2"/>
      <c r="AB125" s="2"/>
      <c r="AC125" s="2"/>
      <c r="AD125" s="2"/>
      <c r="AE125" s="2"/>
      <c r="AF125" s="2"/>
      <c r="AG125" s="2"/>
    </row>
    <row r="126" spans="1:33" ht="17.149999999999999" hidden="1" customHeight="1">
      <c r="A126" s="34"/>
      <c r="B126" s="290" t="str">
        <f>IF(ISERROR(AA$18),"",AA$18&amp;"")&amp;P$60</f>
        <v/>
      </c>
      <c r="C126" s="6"/>
      <c r="D126" s="407"/>
      <c r="E126" s="408"/>
      <c r="F126" s="8"/>
      <c r="G126" s="409"/>
      <c r="H126" s="410"/>
      <c r="I126" s="410"/>
      <c r="J126" s="408"/>
      <c r="K126" s="29"/>
      <c r="L126" s="97"/>
      <c r="M126">
        <f t="shared" si="15"/>
        <v>0</v>
      </c>
      <c r="P126" s="2"/>
      <c r="Q126" s="2"/>
      <c r="R126" s="2"/>
      <c r="S126" s="2"/>
      <c r="T126" s="2"/>
      <c r="U126" s="2"/>
      <c r="V126" s="2"/>
      <c r="W126" s="2"/>
      <c r="X126" s="2"/>
      <c r="Y126" s="2"/>
      <c r="Z126" s="2"/>
      <c r="AA126" s="2"/>
      <c r="AB126" s="2"/>
      <c r="AC126" s="2"/>
      <c r="AD126" s="2"/>
      <c r="AE126" s="2"/>
      <c r="AF126" s="2"/>
      <c r="AG126" s="2"/>
    </row>
    <row r="127" spans="1:33" ht="17.149999999999999" hidden="1" customHeight="1">
      <c r="A127" s="34"/>
      <c r="B127" s="290" t="str">
        <f>IF(ISERROR(AA$19),"",AA$19&amp;"")&amp;P$61</f>
        <v/>
      </c>
      <c r="C127" s="6"/>
      <c r="D127" s="407"/>
      <c r="E127" s="408"/>
      <c r="F127" s="8"/>
      <c r="G127" s="409"/>
      <c r="H127" s="410"/>
      <c r="I127" s="410"/>
      <c r="J127" s="408"/>
      <c r="K127" s="29"/>
      <c r="L127" s="97"/>
      <c r="M127">
        <f t="shared" si="15"/>
        <v>0</v>
      </c>
      <c r="P127" s="2"/>
      <c r="Q127" s="2"/>
      <c r="R127" s="2"/>
      <c r="S127" s="2"/>
      <c r="T127" s="2"/>
      <c r="U127" s="2"/>
      <c r="V127" s="2"/>
      <c r="W127" s="2"/>
      <c r="X127" s="2"/>
      <c r="Y127" s="2"/>
      <c r="Z127" s="2"/>
      <c r="AA127" s="2"/>
      <c r="AB127" s="2"/>
      <c r="AC127" s="2"/>
      <c r="AD127" s="2"/>
      <c r="AE127" s="2"/>
      <c r="AF127" s="2"/>
      <c r="AG127" s="2"/>
    </row>
    <row r="128" spans="1:33" ht="17.149999999999999" hidden="1" customHeight="1">
      <c r="A128" s="34"/>
      <c r="B128" s="290" t="str">
        <f>IF(ISERROR(AA$20),"",AA$20&amp;"")&amp;P$62</f>
        <v/>
      </c>
      <c r="C128" s="6"/>
      <c r="D128" s="407"/>
      <c r="E128" s="408"/>
      <c r="F128" s="8"/>
      <c r="G128" s="409"/>
      <c r="H128" s="410"/>
      <c r="I128" s="410"/>
      <c r="J128" s="408"/>
      <c r="K128" s="29"/>
      <c r="L128" s="97"/>
      <c r="M128">
        <f t="shared" si="15"/>
        <v>0</v>
      </c>
      <c r="P128" s="2"/>
      <c r="Q128" s="2"/>
      <c r="R128" s="2"/>
      <c r="S128" s="2"/>
      <c r="T128" s="2"/>
      <c r="U128" s="2"/>
      <c r="V128" s="2"/>
      <c r="W128" s="2"/>
      <c r="X128" s="2"/>
      <c r="Y128" s="2"/>
      <c r="Z128" s="2"/>
      <c r="AA128" s="2"/>
      <c r="AB128" s="2"/>
      <c r="AC128" s="2"/>
      <c r="AD128" s="2"/>
      <c r="AE128" s="2"/>
      <c r="AF128" s="2"/>
      <c r="AG128" s="2"/>
    </row>
    <row r="129" spans="1:33" ht="17.149999999999999" hidden="1" customHeight="1">
      <c r="A129" s="34"/>
      <c r="B129" s="290" t="str">
        <f>IF(ISERROR(AA$21),"",AA$21&amp;"")&amp;P$63</f>
        <v/>
      </c>
      <c r="C129" s="6"/>
      <c r="D129" s="407"/>
      <c r="E129" s="408"/>
      <c r="F129" s="8"/>
      <c r="G129" s="409"/>
      <c r="H129" s="410"/>
      <c r="I129" s="410"/>
      <c r="J129" s="408"/>
      <c r="K129" s="29"/>
      <c r="L129" s="97"/>
      <c r="M129">
        <f t="shared" si="15"/>
        <v>0</v>
      </c>
      <c r="P129" s="2"/>
      <c r="Q129" s="2"/>
      <c r="R129" s="2"/>
      <c r="S129" s="2"/>
      <c r="T129" s="2"/>
      <c r="U129" s="2"/>
      <c r="V129" s="2"/>
      <c r="W129" s="2"/>
      <c r="X129" s="2"/>
      <c r="Y129" s="2"/>
      <c r="Z129" s="2"/>
      <c r="AA129" s="2"/>
      <c r="AB129" s="2"/>
      <c r="AC129" s="2"/>
      <c r="AD129" s="2"/>
      <c r="AE129" s="2"/>
      <c r="AF129" s="2"/>
      <c r="AG129" s="2"/>
    </row>
    <row r="130" spans="1:33" ht="17.149999999999999" customHeight="1">
      <c r="A130" s="34"/>
      <c r="B130" s="51"/>
      <c r="C130" s="8"/>
      <c r="D130" s="52"/>
      <c r="E130" s="52"/>
      <c r="F130" s="8"/>
      <c r="G130" s="47"/>
      <c r="H130" s="47"/>
      <c r="I130" s="47"/>
      <c r="J130" s="47"/>
      <c r="K130" s="29"/>
      <c r="L130" s="97"/>
      <c r="M130" s="96"/>
      <c r="P130" s="2"/>
      <c r="Q130" s="2"/>
      <c r="R130" s="2"/>
      <c r="S130" s="2"/>
      <c r="T130" s="2"/>
      <c r="U130" s="2"/>
      <c r="V130" s="2"/>
      <c r="W130" s="2"/>
      <c r="X130" s="2"/>
      <c r="Y130" s="2">
        <v>76</v>
      </c>
      <c r="Z130" s="2"/>
      <c r="AA130" s="2"/>
      <c r="AB130" s="2"/>
      <c r="AC130" s="2"/>
      <c r="AD130" s="2"/>
      <c r="AE130" s="2"/>
      <c r="AF130" s="2"/>
      <c r="AG130" s="2"/>
    </row>
    <row r="131" spans="1:33" ht="48" customHeight="1">
      <c r="A131" s="34"/>
      <c r="B131" s="376" t="str">
        <f ca="1">OFFSET(L!$C$1,MATCH("Declaration"&amp;ADDRESS(ROW(),COLUMN(),4),L!$A:$A,0)-1,SL,,)&amp;Q53</f>
        <v>D. 贵公司是否已实施负责任矿产采购的尽职调查措施？(*)</v>
      </c>
      <c r="C131" s="49"/>
      <c r="D131" s="407" t="s">
        <v>61</v>
      </c>
      <c r="E131" s="408"/>
      <c r="F131" s="49"/>
      <c r="G131" s="409"/>
      <c r="H131" s="410"/>
      <c r="I131" s="410"/>
      <c r="J131" s="408"/>
      <c r="K131" s="29"/>
      <c r="L131" s="97" t="s">
        <v>40</v>
      </c>
      <c r="M131" s="96"/>
      <c r="P131" s="2"/>
      <c r="Q131" s="2"/>
      <c r="R131" s="2"/>
      <c r="S131" s="2"/>
      <c r="T131" s="2"/>
      <c r="U131" s="2"/>
      <c r="V131" s="2"/>
      <c r="W131" s="2"/>
      <c r="X131" s="2"/>
      <c r="Y131" s="2">
        <v>77</v>
      </c>
      <c r="Z131" s="2"/>
      <c r="AA131" s="2"/>
      <c r="AB131" s="2"/>
      <c r="AC131" s="2"/>
      <c r="AD131" s="2"/>
      <c r="AE131" s="2"/>
      <c r="AF131" s="2"/>
      <c r="AG131" s="2"/>
    </row>
    <row r="132" spans="1:33" ht="15" customHeight="1">
      <c r="A132" s="34"/>
      <c r="K132" s="29"/>
      <c r="L132" s="97"/>
      <c r="M132" s="96"/>
      <c r="P132" s="2"/>
      <c r="Q132" s="2"/>
      <c r="R132" s="2"/>
      <c r="S132" s="2"/>
      <c r="T132" s="2"/>
      <c r="U132" s="2"/>
      <c r="V132" s="2"/>
      <c r="W132" s="2"/>
      <c r="X132" s="2"/>
      <c r="Y132" s="2">
        <v>78</v>
      </c>
      <c r="Z132" s="2"/>
      <c r="AA132" s="2"/>
      <c r="AB132" s="2"/>
      <c r="AC132" s="2"/>
      <c r="AD132" s="2"/>
      <c r="AE132" s="2"/>
      <c r="AF132" s="2"/>
      <c r="AG132" s="2"/>
    </row>
    <row r="133" spans="1:33" ht="72" customHeight="1">
      <c r="A133" s="34"/>
      <c r="B133" s="376" t="str">
        <f ca="1">OFFSET(L!$C$1,MATCH("Declaration"&amp;ADDRESS(ROW(),COLUMN(),4),L!$A:$A,0)-1,SL,,)&amp;Q53</f>
        <v>E. 贵公司是否针对相关供应商进行指定矿产供应链调查？(*)</v>
      </c>
      <c r="C133" s="49"/>
      <c r="D133" s="449" t="s">
        <v>71</v>
      </c>
      <c r="E133" s="408"/>
      <c r="F133" s="49"/>
      <c r="G133" s="409"/>
      <c r="H133" s="410"/>
      <c r="I133" s="410"/>
      <c r="J133" s="408"/>
      <c r="K133" s="29"/>
      <c r="L133" s="97" t="s">
        <v>40</v>
      </c>
      <c r="M133" s="96"/>
      <c r="P133" s="2"/>
      <c r="Q133" s="2"/>
      <c r="R133" s="2"/>
      <c r="S133" s="2"/>
      <c r="T133" s="2"/>
      <c r="U133" s="2"/>
      <c r="V133" s="2"/>
      <c r="W133" s="2"/>
      <c r="X133" t="s">
        <v>72</v>
      </c>
      <c r="Y133" s="2">
        <v>79</v>
      </c>
      <c r="Z133" s="2"/>
      <c r="AA133" s="2"/>
      <c r="AB133" s="2"/>
      <c r="AC133" s="2"/>
      <c r="AD133" s="2"/>
      <c r="AE133" s="2"/>
      <c r="AF133" s="2"/>
      <c r="AG133" s="2"/>
    </row>
    <row r="134" spans="1:33" ht="15" customHeight="1">
      <c r="A134" s="34"/>
      <c r="B134" s="53"/>
      <c r="C134" s="8"/>
      <c r="D134" s="382"/>
      <c r="E134" s="382"/>
      <c r="F134" s="9"/>
      <c r="G134" s="445"/>
      <c r="H134" s="423"/>
      <c r="I134" s="423"/>
      <c r="J134" s="423"/>
      <c r="K134" s="29"/>
      <c r="L134" s="97"/>
      <c r="M134" s="96"/>
      <c r="P134" s="2"/>
      <c r="Q134" s="2"/>
      <c r="R134" s="2"/>
      <c r="S134" s="2"/>
      <c r="T134" s="2"/>
      <c r="U134" s="2"/>
      <c r="V134" s="2"/>
      <c r="W134" s="2"/>
      <c r="X134" s="2"/>
      <c r="Y134" s="2">
        <v>80</v>
      </c>
      <c r="Z134" s="2"/>
      <c r="AA134" s="2"/>
      <c r="AB134" s="2"/>
      <c r="AC134" s="2"/>
      <c r="AD134" s="2"/>
      <c r="AE134" s="2"/>
      <c r="AF134" s="2"/>
      <c r="AG134" s="2"/>
    </row>
    <row r="135" spans="1:33" ht="44.25" customHeight="1">
      <c r="A135" s="34"/>
      <c r="B135" s="376" t="str">
        <f ca="1">OFFSET(L!$C$1,MATCH("Declaration"&amp;ADDRESS(ROW(),COLUMN(),4),L!$A:$A,0)-1,SL,,)&amp;Q53</f>
        <v>F. 贵公司是否会根据预期审核从供应商处收到的尽职调查信息？(*)</v>
      </c>
      <c r="C135" s="49"/>
      <c r="D135" s="407" t="s">
        <v>61</v>
      </c>
      <c r="E135" s="408"/>
      <c r="F135" s="49"/>
      <c r="G135" s="409"/>
      <c r="H135" s="410"/>
      <c r="I135" s="410"/>
      <c r="J135" s="408"/>
      <c r="K135" s="29"/>
      <c r="L135" s="97" t="s">
        <v>35</v>
      </c>
      <c r="M135" s="96"/>
      <c r="P135" s="2"/>
      <c r="Q135" s="2"/>
      <c r="R135" s="2"/>
      <c r="S135" s="2"/>
      <c r="T135" s="2"/>
      <c r="U135" s="2"/>
      <c r="V135" s="2"/>
      <c r="W135" s="2"/>
      <c r="X135" s="2" t="s">
        <v>73</v>
      </c>
      <c r="Y135" s="2">
        <v>81</v>
      </c>
      <c r="Z135" s="2"/>
      <c r="AA135" s="2"/>
      <c r="AB135" s="2"/>
      <c r="AC135" s="2"/>
      <c r="AD135" s="2"/>
      <c r="AE135" s="2"/>
      <c r="AF135" s="2"/>
      <c r="AG135" s="2"/>
    </row>
    <row r="136" spans="1:33" ht="15" customHeight="1">
      <c r="A136" s="34"/>
      <c r="B136" s="50"/>
      <c r="C136" s="8"/>
      <c r="D136" s="382"/>
      <c r="E136" s="382"/>
      <c r="F136" s="9"/>
      <c r="G136" s="422"/>
      <c r="H136" s="423"/>
      <c r="I136" s="423"/>
      <c r="J136" s="423"/>
      <c r="K136" s="29"/>
      <c r="L136" s="97"/>
      <c r="M136" s="96"/>
      <c r="P136" s="2"/>
      <c r="Q136" s="2"/>
      <c r="R136" s="2"/>
      <c r="S136" s="2"/>
      <c r="T136" s="2"/>
      <c r="U136" s="2"/>
      <c r="V136" s="2"/>
      <c r="W136" s="2"/>
      <c r="X136" s="2"/>
      <c r="Y136" s="2">
        <v>82</v>
      </c>
      <c r="Z136" s="2"/>
      <c r="AA136" s="2"/>
      <c r="AB136" s="2"/>
      <c r="AC136" s="2"/>
      <c r="AD136" s="2"/>
      <c r="AE136" s="2"/>
      <c r="AF136" s="2"/>
      <c r="AG136" s="2"/>
    </row>
    <row r="137" spans="1:33" ht="45.75" customHeight="1">
      <c r="A137" s="34"/>
      <c r="B137" s="376" t="str">
        <f ca="1">OFFSET(L!$C$1,MATCH("Declaration"&amp;ADDRESS(ROW(),COLUMN(),4),L!$A:$A,0)-1,SL,,)&amp;Q53</f>
        <v>G. 贵公司的审核流程是否包括纠错行动管理？ 
(*)</v>
      </c>
      <c r="C137" s="49"/>
      <c r="D137" s="407" t="s">
        <v>61</v>
      </c>
      <c r="E137" s="408"/>
      <c r="F137" s="49"/>
      <c r="G137" s="409"/>
      <c r="H137" s="410"/>
      <c r="I137" s="410"/>
      <c r="J137" s="408"/>
      <c r="K137" s="29"/>
      <c r="L137" s="97" t="s">
        <v>40</v>
      </c>
      <c r="M137" s="96"/>
      <c r="P137" s="2"/>
      <c r="Q137" s="2"/>
      <c r="R137" s="2"/>
      <c r="S137" s="2"/>
      <c r="T137" s="2"/>
      <c r="U137" s="2"/>
      <c r="V137" s="2"/>
      <c r="W137" s="2"/>
      <c r="X137" s="2"/>
      <c r="Y137" s="2">
        <v>83</v>
      </c>
      <c r="Z137" s="2"/>
      <c r="AA137" s="2"/>
      <c r="AB137" s="2"/>
      <c r="AC137" s="2"/>
      <c r="AD137" s="2"/>
      <c r="AE137" s="2"/>
      <c r="AF137" s="2"/>
      <c r="AG137" s="2"/>
    </row>
    <row r="138" spans="1:33" ht="15" customHeight="1">
      <c r="A138" s="34"/>
      <c r="B138" s="430" t="str">
        <f>IF(OR($D$8="",$I$3=""),"","Click here to check required fields completion")</f>
        <v/>
      </c>
      <c r="C138" s="402"/>
      <c r="D138" s="402"/>
      <c r="E138" s="402"/>
      <c r="F138" s="402"/>
      <c r="G138" s="402"/>
      <c r="H138" s="402"/>
      <c r="I138" s="402"/>
      <c r="J138" s="402"/>
      <c r="K138" s="29"/>
      <c r="L138" s="98"/>
      <c r="P138" s="2"/>
      <c r="Q138" s="2"/>
      <c r="R138" s="2"/>
      <c r="S138" s="2"/>
      <c r="T138" s="2"/>
      <c r="U138" s="2"/>
      <c r="V138" s="2"/>
      <c r="W138" s="2"/>
      <c r="X138" s="2"/>
      <c r="Y138" s="2">
        <v>86</v>
      </c>
      <c r="Z138" s="2"/>
      <c r="AA138" s="2"/>
      <c r="AB138" s="2"/>
      <c r="AC138" s="2"/>
      <c r="AD138" s="2"/>
      <c r="AE138" s="2"/>
      <c r="AF138" s="2"/>
      <c r="AG138" s="2"/>
    </row>
    <row r="139" spans="1:33" ht="15.65" customHeight="1" thickBot="1">
      <c r="A139" s="447" t="str">
        <f ca="1">OFFSET(L!$C$1,MATCH("General"&amp;"Cpy",L!$A:$A,0)-1,SL,,)</f>
        <v>© 2026 负责任矿物计划。保留所有权利。</v>
      </c>
      <c r="B139" s="448"/>
      <c r="C139" s="448"/>
      <c r="D139" s="448"/>
      <c r="E139" s="448"/>
      <c r="F139" s="448"/>
      <c r="G139" s="448"/>
      <c r="H139" s="448"/>
      <c r="I139" s="448"/>
      <c r="J139" s="448"/>
      <c r="K139" s="54"/>
      <c r="L139" s="98"/>
      <c r="P139" s="2"/>
      <c r="Q139" s="2"/>
      <c r="R139" s="2"/>
      <c r="S139" s="2"/>
      <c r="T139" s="2"/>
      <c r="U139" s="2"/>
      <c r="V139" s="2"/>
      <c r="W139" s="2"/>
      <c r="X139" s="2"/>
      <c r="Y139" s="2">
        <v>87</v>
      </c>
      <c r="Z139" s="2"/>
      <c r="AA139" s="2"/>
      <c r="AB139" s="2"/>
      <c r="AC139" s="2"/>
      <c r="AD139" s="2"/>
      <c r="AE139" s="2"/>
      <c r="AF139" s="2"/>
      <c r="AG139" s="2"/>
    </row>
    <row r="140" spans="1:33" ht="15.65" customHeight="1" thickTop="1">
      <c r="L140" s="91"/>
      <c r="P140" s="2"/>
      <c r="Q140" s="2"/>
      <c r="R140" s="2"/>
      <c r="S140" s="2"/>
      <c r="T140" s="2"/>
      <c r="U140" s="2"/>
      <c r="V140" s="2"/>
      <c r="W140" s="2"/>
      <c r="X140" s="2"/>
      <c r="Y140" s="2"/>
      <c r="Z140" s="2"/>
      <c r="AA140" s="2"/>
      <c r="AB140" s="2"/>
      <c r="AC140" s="2"/>
      <c r="AD140" s="2"/>
      <c r="AE140" s="2"/>
      <c r="AF140" s="2"/>
      <c r="AG140" s="2"/>
    </row>
    <row r="141" spans="1:33" ht="17.5" customHeight="1"/>
    <row r="142" spans="1:33" ht="17.5" hidden="1" customHeight="1">
      <c r="B142" s="357"/>
    </row>
    <row r="143" spans="1:33" ht="17.5" hidden="1" customHeight="1"/>
    <row r="144" spans="1:33" ht="17.5" hidden="1" customHeight="1">
      <c r="B144" s="166" t="s">
        <v>61</v>
      </c>
    </row>
    <row r="145" spans="2:2" ht="17.5" hidden="1" customHeight="1">
      <c r="B145" s="166" t="s">
        <v>62</v>
      </c>
    </row>
    <row r="146" spans="2:2" ht="17.5" hidden="1" customHeight="1">
      <c r="B146" s="166" t="s">
        <v>64</v>
      </c>
    </row>
    <row r="147" spans="2:2" ht="17.5" hidden="1" customHeight="1">
      <c r="B147" s="166" t="s">
        <v>74</v>
      </c>
    </row>
    <row r="148" spans="2:2" ht="17.5" hidden="1" customHeight="1">
      <c r="B148" s="166" t="s">
        <v>61</v>
      </c>
    </row>
    <row r="149" spans="2:2" ht="17.5" hidden="1" customHeight="1">
      <c r="B149" s="166" t="s">
        <v>62</v>
      </c>
    </row>
    <row r="150" spans="2:2" ht="17.5" hidden="1" customHeight="1">
      <c r="B150" s="166" t="s">
        <v>64</v>
      </c>
    </row>
    <row r="151" spans="2:2" ht="17.5" hidden="1" customHeight="1">
      <c r="B151" s="299" t="s">
        <v>67</v>
      </c>
    </row>
    <row r="152" spans="2:2" ht="17.5" hidden="1" customHeight="1">
      <c r="B152" s="166" t="s">
        <v>75</v>
      </c>
    </row>
    <row r="153" spans="2:2" ht="17.5" hidden="1" customHeight="1">
      <c r="B153" s="166" t="s">
        <v>76</v>
      </c>
    </row>
    <row r="154" spans="2:2" ht="17.5" hidden="1" customHeight="1">
      <c r="B154" s="166" t="s">
        <v>77</v>
      </c>
    </row>
    <row r="155" spans="2:2" ht="17.5" hidden="1" customHeight="1">
      <c r="B155" s="166" t="s">
        <v>78</v>
      </c>
    </row>
    <row r="156" spans="2:2" ht="17.5" hidden="1" customHeight="1">
      <c r="B156" s="166" t="s">
        <v>79</v>
      </c>
    </row>
    <row r="157" spans="2:2" ht="17.5" hidden="1" customHeight="1">
      <c r="B157" s="166" t="s">
        <v>80</v>
      </c>
    </row>
    <row r="158" spans="2:2" ht="17.5" hidden="1" customHeight="1">
      <c r="B158" s="166" t="s">
        <v>71</v>
      </c>
    </row>
    <row r="159" spans="2:2" ht="17.5" hidden="1" customHeight="1">
      <c r="B159" s="166" t="s">
        <v>61</v>
      </c>
    </row>
    <row r="160" spans="2:2" ht="17.5" hidden="1" customHeight="1">
      <c r="B160" s="166" t="s">
        <v>62</v>
      </c>
    </row>
    <row r="161" spans="2:3" ht="17.5" hidden="1" customHeight="1">
      <c r="B161" s="166" t="s">
        <v>71</v>
      </c>
    </row>
    <row r="162" spans="2:3" ht="17.5" hidden="1" customHeight="1">
      <c r="B162" s="166" t="s">
        <v>81</v>
      </c>
    </row>
    <row r="163" spans="2:3" ht="17.5" hidden="1" customHeight="1">
      <c r="B163" s="166" t="s">
        <v>62</v>
      </c>
    </row>
    <row r="164" spans="2:3" ht="17.5" hidden="1" customHeight="1">
      <c r="B164" s="166" t="s">
        <v>61</v>
      </c>
    </row>
    <row r="165" spans="2:3" ht="17.5" hidden="1" customHeight="1">
      <c r="B165" s="166" t="s">
        <v>62</v>
      </c>
    </row>
    <row r="166" spans="2:3" ht="17.5" hidden="1" customHeight="1">
      <c r="B166" s="166" t="s">
        <v>64</v>
      </c>
    </row>
    <row r="167" spans="2:3" ht="17.5" hidden="1" customHeight="1">
      <c r="B167" s="166" t="s">
        <v>82</v>
      </c>
    </row>
    <row r="168" spans="2:3" ht="17.5" hidden="1" customHeight="1">
      <c r="B168" s="166" t="s">
        <v>83</v>
      </c>
    </row>
    <row r="169" spans="2:3" ht="17.5" hidden="1" customHeight="1">
      <c r="B169" s="166" t="s">
        <v>84</v>
      </c>
    </row>
    <row r="170" spans="2:3" ht="17.5" hidden="1" customHeight="1">
      <c r="B170" s="166" t="s">
        <v>85</v>
      </c>
    </row>
    <row r="171" spans="2:3" ht="17.5" hidden="1" customHeight="1">
      <c r="B171" s="166" t="s">
        <v>62</v>
      </c>
    </row>
    <row r="172" spans="2:3" ht="17.5" hidden="1" customHeight="1">
      <c r="B172" s="166" t="s">
        <v>61</v>
      </c>
    </row>
    <row r="173" spans="2:3" ht="17.5" hidden="1" customHeight="1">
      <c r="B173" s="166" t="s">
        <v>86</v>
      </c>
    </row>
    <row r="174" spans="2:3" ht="17.5" hidden="1" customHeight="1">
      <c r="B174" s="166" t="s">
        <v>62</v>
      </c>
    </row>
    <row r="175" spans="2:3" ht="17.5" hidden="1" customHeight="1">
      <c r="B175" s="166" t="s">
        <v>46</v>
      </c>
      <c r="C175" t="s">
        <v>87</v>
      </c>
    </row>
    <row r="176" spans="2:3" ht="17.5" hidden="1" customHeight="1">
      <c r="B176" s="166" t="s">
        <v>47</v>
      </c>
      <c r="C176" t="s">
        <v>88</v>
      </c>
    </row>
    <row r="177" spans="2:3" ht="17.5" hidden="1" customHeight="1">
      <c r="B177" s="166" t="s">
        <v>48</v>
      </c>
      <c r="C177" t="s">
        <v>89</v>
      </c>
    </row>
    <row r="178" spans="2:3" ht="17.5" hidden="1" customHeight="1">
      <c r="B178" s="166" t="s">
        <v>49</v>
      </c>
      <c r="C178" t="s">
        <v>90</v>
      </c>
    </row>
    <row r="179" spans="2:3" ht="17.5" hidden="1" customHeight="1">
      <c r="B179" s="166" t="s">
        <v>50</v>
      </c>
      <c r="C179" t="s">
        <v>91</v>
      </c>
    </row>
    <row r="180" spans="2:3" ht="17.5" hidden="1" customHeight="1">
      <c r="B180" s="166" t="s">
        <v>51</v>
      </c>
      <c r="C180" t="s">
        <v>92</v>
      </c>
    </row>
    <row r="181" spans="2:3" ht="17.5" hidden="1" customHeight="1">
      <c r="B181" s="166"/>
    </row>
    <row r="182" spans="2:3" ht="17.5" hidden="1" customHeight="1">
      <c r="B182" s="166"/>
    </row>
    <row r="183" spans="2:3" ht="17.5" hidden="1" customHeight="1">
      <c r="B183" s="166"/>
    </row>
    <row r="184" spans="2:3" ht="17.5" hidden="1" customHeight="1">
      <c r="B184" s="166"/>
    </row>
    <row r="185" spans="2:3" ht="17.5" hidden="1" customHeight="1">
      <c r="B185" s="166" t="s">
        <v>93</v>
      </c>
    </row>
    <row r="186" spans="2:3" ht="17.5" hidden="1" customHeight="1"/>
    <row r="187" spans="2:3" ht="17.5" hidden="1" customHeight="1"/>
    <row r="188" spans="2:3" ht="17.5" hidden="1" customHeight="1">
      <c r="B188" s="358"/>
    </row>
    <row r="189" spans="2:3" ht="17.5" customHeight="1"/>
  </sheetData>
  <sheetProtection algorithmName="SHA-512" hashValue="sUsNksIEBHBGrAs1oqGgQxfUOkIH3P3PWryG6tl5ESlfwS7E3l0o0kIWpDI5uJP1mUcrRz0198q1QgNgRicrjQ==" saltValue="2Uko7R4RDlJ/PcUSdIFVUg==" spinCount="100000" sheet="1" formatRows="0" insertHyperlinks="0"/>
  <mergeCells count="222">
    <mergeCell ref="D122:E122"/>
    <mergeCell ref="D137:E137"/>
    <mergeCell ref="D58:E58"/>
    <mergeCell ref="B113:J113"/>
    <mergeCell ref="G93:J93"/>
    <mergeCell ref="D121:E121"/>
    <mergeCell ref="D74:E74"/>
    <mergeCell ref="I4:J4"/>
    <mergeCell ref="D68:E68"/>
    <mergeCell ref="D42:E42"/>
    <mergeCell ref="D82:E82"/>
    <mergeCell ref="G69:J69"/>
    <mergeCell ref="G83:J83"/>
    <mergeCell ref="G92:J92"/>
    <mergeCell ref="G30:J30"/>
    <mergeCell ref="D123:E123"/>
    <mergeCell ref="G124:J124"/>
    <mergeCell ref="D110:E110"/>
    <mergeCell ref="D44:E44"/>
    <mergeCell ref="G133:J133"/>
    <mergeCell ref="G45:J45"/>
    <mergeCell ref="D97:E97"/>
    <mergeCell ref="G120:J120"/>
    <mergeCell ref="G98:J98"/>
    <mergeCell ref="G36:J36"/>
    <mergeCell ref="G42:J42"/>
    <mergeCell ref="G107:J107"/>
    <mergeCell ref="D22:J22"/>
    <mergeCell ref="D87:E87"/>
    <mergeCell ref="D43:E43"/>
    <mergeCell ref="A139:J139"/>
    <mergeCell ref="D133:E133"/>
    <mergeCell ref="D16:J16"/>
    <mergeCell ref="D85:E85"/>
    <mergeCell ref="D54:E54"/>
    <mergeCell ref="D94:E94"/>
    <mergeCell ref="G80:J80"/>
    <mergeCell ref="G95:J95"/>
    <mergeCell ref="D69:E69"/>
    <mergeCell ref="D109:E109"/>
    <mergeCell ref="D18:J18"/>
    <mergeCell ref="G79:J79"/>
    <mergeCell ref="G73:J73"/>
    <mergeCell ref="D59:E59"/>
    <mergeCell ref="G51:J51"/>
    <mergeCell ref="D119:E119"/>
    <mergeCell ref="D46:E46"/>
    <mergeCell ref="G54:J54"/>
    <mergeCell ref="G63:J63"/>
    <mergeCell ref="D80:E80"/>
    <mergeCell ref="D111:E111"/>
    <mergeCell ref="G134:J134"/>
    <mergeCell ref="G50:J50"/>
    <mergeCell ref="G106:J106"/>
    <mergeCell ref="A1:K1"/>
    <mergeCell ref="D65:E65"/>
    <mergeCell ref="D96:E96"/>
    <mergeCell ref="G99:J99"/>
    <mergeCell ref="D105:E105"/>
    <mergeCell ref="G60:J60"/>
    <mergeCell ref="G131:J131"/>
    <mergeCell ref="B28:J28"/>
    <mergeCell ref="B4:H4"/>
    <mergeCell ref="D49:E49"/>
    <mergeCell ref="D27:E27"/>
    <mergeCell ref="D120:E120"/>
    <mergeCell ref="G59:J59"/>
    <mergeCell ref="E13:F13"/>
    <mergeCell ref="D107:E107"/>
    <mergeCell ref="G115:J115"/>
    <mergeCell ref="G117:J117"/>
    <mergeCell ref="D91:E91"/>
    <mergeCell ref="E15:F15"/>
    <mergeCell ref="G39:J39"/>
    <mergeCell ref="G126:J126"/>
    <mergeCell ref="G122:J122"/>
    <mergeCell ref="D106:E106"/>
    <mergeCell ref="D21:J21"/>
    <mergeCell ref="D129:E129"/>
    <mergeCell ref="G33:J33"/>
    <mergeCell ref="G104:J104"/>
    <mergeCell ref="D79:E79"/>
    <mergeCell ref="D9:G9"/>
    <mergeCell ref="H89:J89"/>
    <mergeCell ref="G35:J35"/>
    <mergeCell ref="D63:E63"/>
    <mergeCell ref="D128:E128"/>
    <mergeCell ref="D25:J25"/>
    <mergeCell ref="D81:E81"/>
    <mergeCell ref="G129:J129"/>
    <mergeCell ref="G90:J90"/>
    <mergeCell ref="D93:E93"/>
    <mergeCell ref="G116:J116"/>
    <mergeCell ref="D102:E102"/>
    <mergeCell ref="H53:J53"/>
    <mergeCell ref="G103:J103"/>
    <mergeCell ref="G37:J37"/>
    <mergeCell ref="D83:E83"/>
    <mergeCell ref="D117:E117"/>
    <mergeCell ref="D92:E92"/>
    <mergeCell ref="D55:E55"/>
    <mergeCell ref="D30:E30"/>
    <mergeCell ref="D39:E39"/>
    <mergeCell ref="B7:J7"/>
    <mergeCell ref="G62:J62"/>
    <mergeCell ref="G127:J127"/>
    <mergeCell ref="D17:J17"/>
    <mergeCell ref="G49:J49"/>
    <mergeCell ref="D29:E29"/>
    <mergeCell ref="D38:E38"/>
    <mergeCell ref="D89:E89"/>
    <mergeCell ref="G78:J78"/>
    <mergeCell ref="G87:J87"/>
    <mergeCell ref="D67:E67"/>
    <mergeCell ref="D8:J8"/>
    <mergeCell ref="D95:E95"/>
    <mergeCell ref="G56:J56"/>
    <mergeCell ref="D104:E104"/>
    <mergeCell ref="D57:E57"/>
    <mergeCell ref="G105:J105"/>
    <mergeCell ref="G114:I114"/>
    <mergeCell ref="G43:J43"/>
    <mergeCell ref="D20:J20"/>
    <mergeCell ref="D32:E32"/>
    <mergeCell ref="D41:E41"/>
    <mergeCell ref="B10:B11"/>
    <mergeCell ref="B138:J138"/>
    <mergeCell ref="G66:J66"/>
    <mergeCell ref="D114:E114"/>
    <mergeCell ref="G137:J137"/>
    <mergeCell ref="D33:E33"/>
    <mergeCell ref="D98:E98"/>
    <mergeCell ref="D73:E73"/>
    <mergeCell ref="G121:J121"/>
    <mergeCell ref="D51:E51"/>
    <mergeCell ref="G34:J34"/>
    <mergeCell ref="G74:J74"/>
    <mergeCell ref="G68:J68"/>
    <mergeCell ref="G108:J108"/>
    <mergeCell ref="G58:J58"/>
    <mergeCell ref="D35:E35"/>
    <mergeCell ref="G123:J123"/>
    <mergeCell ref="D115:E115"/>
    <mergeCell ref="G110:J110"/>
    <mergeCell ref="D34:E34"/>
    <mergeCell ref="D90:E90"/>
    <mergeCell ref="G91:J91"/>
    <mergeCell ref="D99:E99"/>
    <mergeCell ref="G85:J85"/>
    <mergeCell ref="G94:J94"/>
    <mergeCell ref="G136:J136"/>
    <mergeCell ref="D125:E125"/>
    <mergeCell ref="D72:E72"/>
    <mergeCell ref="D78:E78"/>
    <mergeCell ref="G82:J82"/>
    <mergeCell ref="D62:E62"/>
    <mergeCell ref="D2:J2"/>
    <mergeCell ref="D56:E56"/>
    <mergeCell ref="D71:E71"/>
    <mergeCell ref="D127:E127"/>
    <mergeCell ref="D11:J11"/>
    <mergeCell ref="G57:J57"/>
    <mergeCell ref="G128:J128"/>
    <mergeCell ref="D26:E26"/>
    <mergeCell ref="E12:F12"/>
    <mergeCell ref="E14:F14"/>
    <mergeCell ref="D131:E131"/>
    <mergeCell ref="D23:J23"/>
    <mergeCell ref="G44:J44"/>
    <mergeCell ref="G84:J84"/>
    <mergeCell ref="G75:J75"/>
    <mergeCell ref="D101:E101"/>
    <mergeCell ref="G31:J31"/>
    <mergeCell ref="D124:E124"/>
    <mergeCell ref="B14:B15"/>
    <mergeCell ref="G46:J46"/>
    <mergeCell ref="D77:E77"/>
    <mergeCell ref="D108:E108"/>
    <mergeCell ref="G111:J111"/>
    <mergeCell ref="D86:E86"/>
    <mergeCell ref="G72:J72"/>
    <mergeCell ref="G81:J81"/>
    <mergeCell ref="G96:J96"/>
    <mergeCell ref="D61:E61"/>
    <mergeCell ref="D70:E70"/>
    <mergeCell ref="D48:E48"/>
    <mergeCell ref="D19:J19"/>
    <mergeCell ref="G71:J71"/>
    <mergeCell ref="G102:J102"/>
    <mergeCell ref="G86:J86"/>
    <mergeCell ref="H101:J101"/>
    <mergeCell ref="D66:E66"/>
    <mergeCell ref="G67:J67"/>
    <mergeCell ref="D75:E75"/>
    <mergeCell ref="D53:E53"/>
    <mergeCell ref="G61:J61"/>
    <mergeCell ref="D47:E47"/>
    <mergeCell ref="G70:J70"/>
    <mergeCell ref="E3:I3"/>
    <mergeCell ref="D60:E60"/>
    <mergeCell ref="G55:J55"/>
    <mergeCell ref="G135:J135"/>
    <mergeCell ref="G109:J109"/>
    <mergeCell ref="G47:J47"/>
    <mergeCell ref="D84:E84"/>
    <mergeCell ref="D24:J24"/>
    <mergeCell ref="D36:E36"/>
    <mergeCell ref="D31:E31"/>
    <mergeCell ref="D50:E50"/>
    <mergeCell ref="G119:J119"/>
    <mergeCell ref="G32:J32"/>
    <mergeCell ref="D45:E45"/>
    <mergeCell ref="D10:J10"/>
    <mergeCell ref="D135:E135"/>
    <mergeCell ref="D126:E126"/>
    <mergeCell ref="B6:J6"/>
    <mergeCell ref="G48:J48"/>
    <mergeCell ref="G97:J97"/>
    <mergeCell ref="D103:E103"/>
    <mergeCell ref="D37:E37"/>
    <mergeCell ref="G125:J125"/>
    <mergeCell ref="G38:J38"/>
  </mergeCells>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1" stopIfTrue="1">
      <formula>IF($M30=1,TRUE)</formula>
    </cfRule>
    <cfRule type="expression" dxfId="57" priority="262" stopIfTrue="1">
      <formula>IF($B30="",TRUE)</formula>
    </cfRule>
    <cfRule type="expression" dxfId="56" priority="263" stopIfTrue="1">
      <formula>IF($D30="",TRUE)</formula>
    </cfRule>
  </conditionalFormatting>
  <conditionalFormatting sqref="D42:E51">
    <cfRule type="expression" dxfId="55" priority="224" stopIfTrue="1">
      <formula>IF($M42=1,TRUE)</formula>
    </cfRule>
    <cfRule type="expression" dxfId="54" priority="225" stopIfTrue="1">
      <formula>IF($B42="",TRUE)</formula>
    </cfRule>
    <cfRule type="expression" dxfId="53" priority="226" stopIfTrue="1">
      <formula>IF(AND(OR($D30="Yes",$D30=""),$D42=""),1,0)</formula>
    </cfRule>
    <cfRule type="expression" dxfId="52" priority="227" stopIfTrue="1">
      <formula>IF($P30="",TRUE)</formula>
    </cfRule>
  </conditionalFormatting>
  <conditionalFormatting sqref="D54:E63">
    <cfRule type="expression" dxfId="51" priority="187" stopIfTrue="1">
      <formula>IF($M54=1,TRUE)</formula>
    </cfRule>
    <cfRule type="expression" dxfId="50" priority="188" stopIfTrue="1">
      <formula>IF($B54="",TRUE)</formula>
    </cfRule>
    <cfRule type="expression" dxfId="49" priority="189" stopIfTrue="1">
      <formula>IF($P54="",TRUE)</formula>
    </cfRule>
    <cfRule type="expression" dxfId="48" priority="190" stopIfTrue="1">
      <formula>IF(AND(OR($D42="Yes",$D42=""),$D54=""),1,0)</formula>
    </cfRule>
  </conditionalFormatting>
  <conditionalFormatting sqref="D66:E75">
    <cfRule type="expression" dxfId="47" priority="150" stopIfTrue="1">
      <formula>IF($M66=1,TRUE)</formula>
    </cfRule>
    <cfRule type="expression" dxfId="46" priority="151" stopIfTrue="1">
      <formula>IF($B54="",TRUE)</formula>
    </cfRule>
    <cfRule type="expression" dxfId="45" priority="152" stopIfTrue="1">
      <formula>IF($P54="",TRUE)</formula>
    </cfRule>
    <cfRule type="expression" dxfId="44" priority="153" stopIfTrue="1">
      <formula>IF(AND(OR($D42="Yes",$D42=""),$D66=""),1,0)</formula>
    </cfRule>
  </conditionalFormatting>
  <conditionalFormatting sqref="D78:E87">
    <cfRule type="expression" dxfId="43" priority="113" stopIfTrue="1">
      <formula>IF($M78=1,TRUE)</formula>
    </cfRule>
    <cfRule type="expression" dxfId="42" priority="114" stopIfTrue="1">
      <formula>IF($B54="",TRUE)</formula>
    </cfRule>
    <cfRule type="expression" dxfId="41" priority="115" stopIfTrue="1">
      <formula>IF($P54="",TRUE)</formula>
    </cfRule>
    <cfRule type="expression" dxfId="40" priority="116" stopIfTrue="1">
      <formula>IF(AND(OR($D42="Yes",$D42=""),$D78=""),1,0)</formula>
    </cfRule>
  </conditionalFormatting>
  <conditionalFormatting sqref="D90:E99">
    <cfRule type="expression" dxfId="39" priority="76" stopIfTrue="1">
      <formula>IF($M90=1,TRUE)</formula>
    </cfRule>
    <cfRule type="expression" dxfId="38" priority="77" stopIfTrue="1">
      <formula>IF($B54="",TRUE)</formula>
    </cfRule>
    <cfRule type="expression" dxfId="37" priority="78" stopIfTrue="1">
      <formula>IF($P54="",TRUE)</formula>
    </cfRule>
    <cfRule type="expression" dxfId="36" priority="79" stopIfTrue="1">
      <formula>IF(AND(OR($D42="Yes",$D42=""),$D90=""),1,0)</formula>
    </cfRule>
  </conditionalFormatting>
  <conditionalFormatting sqref="D102:E111">
    <cfRule type="expression" dxfId="35" priority="39" stopIfTrue="1">
      <formula>IF($M102=1,TRUE)</formula>
    </cfRule>
    <cfRule type="expression" dxfId="34" priority="40" stopIfTrue="1">
      <formula>IF($B54="",TRUE)</formula>
    </cfRule>
    <cfRule type="expression" dxfId="33" priority="41" stopIfTrue="1">
      <formula>IF($P54="",TRUE)</formula>
    </cfRule>
    <cfRule type="expression" dxfId="32" priority="42" stopIfTrue="1">
      <formula>IF(AND(OR($D42="Yes",$D42=""),$D102=""),1,0)</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2" stopIfTrue="1">
      <formula>IF($M120=1,TRUE)</formula>
    </cfRule>
    <cfRule type="expression" dxfId="28" priority="3" stopIfTrue="1">
      <formula>IF($B54="",TRUE)</formula>
    </cfRule>
    <cfRule type="expression" dxfId="27" priority="4" stopIfTrue="1">
      <formula>IF($P54="",TRUE)</formula>
    </cfRule>
    <cfRule type="expression" dxfId="26" priority="5" stopIfTrue="1">
      <formula>IF(AND(OR($D42="Yes",$D42=""),$D120=""),1,0)</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707" stopIfTrue="1">
      <formula>IF($D$9=$Q$9,TRUE)</formula>
    </cfRule>
    <cfRule type="expression" dxfId="22" priority="817" stopIfTrue="1">
      <formula>IF(AND($D$10="",$D$9=$R$9),TRUE)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0000000}">
      <formula1>$P$9:$R$9</formula1>
    </dataValidation>
    <dataValidation type="list" allowBlank="1" showInputMessage="1" showErrorMessage="1" sqref="D3" xr:uid="{00000000-0002-0000-0300-000001000000}">
      <formula1>LN</formula1>
    </dataValidation>
    <dataValidation type="list" allowBlank="1" showInputMessage="1" showErrorMessage="1" sqref="G13" xr:uid="{00000000-0002-0000-0300-000002000000}">
      <formula1>$B$180:$C$180</formula1>
    </dataValidation>
    <dataValidation type="list" allowBlank="1" showInputMessage="1" showErrorMessage="1" sqref="D115:E115 D117:E117 D135:E135 D137:E137" xr:uid="{00000000-0002-0000-0300-000003000000}">
      <formula1>$B$144:$B$145</formula1>
    </dataValidation>
    <dataValidation type="list" allowBlank="1" showInputMessage="1" showErrorMessage="1" sqref="D42:E51 D54:E63 D66:E75 D90:E99 D102:E111" xr:uid="{00000000-0002-0000-0300-000004000000}">
      <formula1>$B$144:$B$146</formula1>
    </dataValidation>
    <dataValidation type="list" allowBlank="1" showInputMessage="1" showErrorMessage="1" sqref="D78:E87" xr:uid="{00000000-0002-0000-0300-000005000000}">
      <formula1>$B$151:$B$157</formula1>
    </dataValidation>
    <dataValidation type="list" allowBlank="1" showInputMessage="1" showErrorMessage="1" sqref="D131:E131" xr:uid="{00000000-0002-0000-0300-000006000000}">
      <formula1>$B$159:$B$160</formula1>
    </dataValidation>
    <dataValidation type="list" allowBlank="1" showInputMessage="1" showErrorMessage="1" sqref="D133:E133" xr:uid="{00000000-0002-0000-0300-000007000000}">
      <formula1>$B$161:$B$163</formula1>
    </dataValidation>
    <dataValidation type="list" allowBlank="1" showInputMessage="1" showErrorMessage="1" sqref="D30:E39" xr:uid="{00000000-0002-0000-0300-000008000000}">
      <formula1>$B$144:$B$147</formula1>
    </dataValidation>
    <dataValidation type="list" allowBlank="1" showInputMessage="1" showErrorMessage="1" sqref="D120:E129" xr:uid="{00000000-0002-0000-0300-000009000000}">
      <formula1>$B$172:$B$174</formula1>
    </dataValidation>
    <dataValidation type="list" allowBlank="1" showInputMessage="1" showErrorMessage="1" sqref="D12" xr:uid="{00000000-0002-0000-0300-00000A000000}">
      <formula1>$B$175:$C$175</formula1>
    </dataValidation>
    <dataValidation type="list" allowBlank="1" showInputMessage="1" showErrorMessage="1" sqref="E12:F12" xr:uid="{00000000-0002-0000-0300-00000B000000}">
      <formula1>$B$176:$C$176</formula1>
    </dataValidation>
    <dataValidation type="list" allowBlank="1" showInputMessage="1" showErrorMessage="1" sqref="G12" xr:uid="{00000000-0002-0000-0300-00000C000000}">
      <formula1>$B$177:$C$177</formula1>
    </dataValidation>
    <dataValidation type="list" allowBlank="1" showInputMessage="1" showErrorMessage="1" sqref="D13" xr:uid="{00000000-0002-0000-0300-00000D000000}">
      <formula1>$B$178:$C$178</formula1>
    </dataValidation>
    <dataValidation type="list" allowBlank="1" showInputMessage="1" showErrorMessage="1" sqref="E13:F13" xr:uid="{00000000-0002-0000-0300-00000E000000}">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00000000-0002-0000-0300-00000F000000}">
      <formula1>39082</formula1>
    </dataValidation>
  </dataValidations>
  <hyperlinks>
    <hyperlink ref="I4" location="Instructions!A82" display="Instructions!A82" xr:uid="{00000000-0004-0000-0300-000000000000}"/>
    <hyperlink ref="D11" location="'Product List'!B6" display="'Product List'!B6" xr:uid="{00000000-0004-0000-0300-000001000000}"/>
    <hyperlink ref="H101" location="'Smelter List'!A1" display="'Smelter List'!A1" xr:uid="{00000000-0004-0000-0300-000002000000}"/>
    <hyperlink ref="B138" location="Checker!A1" display="Checker!A1" xr:uid="{00000000-0004-0000-0300-000003000000}"/>
  </hyperlinks>
  <pageMargins left="0.70866141732283505" right="0.70866141732283505" top="0.74803149606299202" bottom="0.74803149606299202" header="0.31496062992126" footer="0.31496062992126"/>
  <pageSetup scale="41" fitToHeight="0" orientation="portrait"/>
  <headerFooter>
    <oddHeader>&amp;R&amp;"Calibri"&amp;1 &amp;KFF0000 L2: Internal use only#_x000D_</oddHeader>
  </headerFooter>
  <rowBreaks count="2" manualBreakCount="2">
    <brk id="58" max="11" man="1"/>
    <brk id="60"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4"/>
  <sheetViews>
    <sheetView showGridLines="0" showZeros="0" topLeftCell="A2" zoomScale="60" zoomScaleNormal="60" workbookViewId="0">
      <pane ySplit="3" topLeftCell="A89" activePane="bottomLeft" state="frozen"/>
      <selection activeCell="B24" sqref="B24:J24"/>
      <selection pane="bottomLeft" activeCell="F131" sqref="F131"/>
    </sheetView>
  </sheetViews>
  <sheetFormatPr defaultColWidth="9" defaultRowHeight="13.5"/>
  <cols>
    <col min="1" max="1" width="13.765625" style="164" customWidth="1"/>
    <col min="2" max="2" width="13.15234375" style="92" customWidth="1"/>
    <col min="3" max="3" width="40.4609375" style="92" customWidth="1"/>
    <col min="4" max="4" width="30.765625" style="92" customWidth="1"/>
    <col min="5" max="5" width="21" style="92" customWidth="1"/>
    <col min="6" max="7" width="14" style="92" customWidth="1"/>
    <col min="8" max="8" width="25" style="92" customWidth="1"/>
    <col min="9" max="9" width="24" style="92" customWidth="1"/>
    <col min="10" max="10" width="18.15234375" style="92" customWidth="1"/>
    <col min="11" max="11" width="27.15234375" style="92" customWidth="1"/>
    <col min="12" max="12" width="20.765625" style="92" customWidth="1"/>
    <col min="13" max="13" width="35" style="92" customWidth="1"/>
    <col min="14" max="14" width="42" style="92" customWidth="1"/>
    <col min="15" max="15" width="32" style="92" customWidth="1"/>
    <col min="16" max="16" width="23" style="92" customWidth="1"/>
    <col min="17" max="17" width="43.4609375" style="92" customWidth="1"/>
    <col min="18" max="18" width="7.23046875" style="92" hidden="1" customWidth="1"/>
    <col min="19" max="19" width="19" style="92" hidden="1" customWidth="1"/>
    <col min="20" max="20" width="13.15234375" style="92" hidden="1" customWidth="1"/>
    <col min="21" max="21" width="19.4609375" style="92" hidden="1" customWidth="1"/>
    <col min="22" max="22" width="5.765625" style="92" hidden="1" customWidth="1"/>
    <col min="23" max="23" width="14.4609375" style="92" hidden="1" customWidth="1"/>
    <col min="24" max="24" width="27.23046875" style="92" hidden="1" customWidth="1"/>
    <col min="25" max="25" width="25.765625" style="92" hidden="1" customWidth="1"/>
    <col min="26" max="26" width="22" style="92" hidden="1" customWidth="1"/>
    <col min="27" max="27" width="20.765625" style="92" hidden="1" customWidth="1"/>
    <col min="28" max="28" width="20.15234375" style="305" hidden="1" customWidth="1"/>
    <col min="29" max="29" width="26.23046875" style="92" hidden="1" customWidth="1"/>
    <col min="30" max="30" width="23.23046875" style="92" hidden="1" customWidth="1"/>
    <col min="31" max="31" width="26" style="92" hidden="1" customWidth="1"/>
    <col min="32" max="32" width="30.15234375" style="92" hidden="1" customWidth="1"/>
    <col min="33" max="33" width="26" style="92" hidden="1" customWidth="1"/>
    <col min="34" max="34" width="21" style="92" hidden="1" customWidth="1"/>
    <col min="35" max="35" width="9" style="92" hidden="1" customWidth="1"/>
    <col min="36" max="40" width="9" style="92" customWidth="1"/>
    <col min="41" max="16384" width="9" style="92"/>
  </cols>
  <sheetData>
    <row r="1" spans="1:34" s="16" customFormat="1" ht="14.15" customHeight="1" thickTop="1">
      <c r="A1" s="193"/>
      <c r="B1" s="131"/>
      <c r="C1" s="131"/>
      <c r="D1" s="131"/>
      <c r="E1" s="131"/>
      <c r="F1" s="131"/>
      <c r="G1" s="131"/>
      <c r="H1" s="131"/>
      <c r="I1" s="131"/>
      <c r="J1" s="131"/>
      <c r="K1" s="131"/>
      <c r="L1" s="131"/>
      <c r="M1" s="131"/>
      <c r="N1" s="131"/>
      <c r="O1" s="131"/>
      <c r="P1" s="131"/>
      <c r="Q1" s="132"/>
      <c r="R1" s="105"/>
      <c r="S1" s="105"/>
      <c r="T1" s="105"/>
      <c r="U1" s="16" t="s">
        <v>94</v>
      </c>
      <c r="AB1" s="302"/>
    </row>
    <row r="2" spans="1:34" s="16" customFormat="1" ht="27" customHeight="1">
      <c r="A2" s="194"/>
      <c r="B2" s="147" t="str">
        <f ca="1">OFFSET(L!$C$1,MATCH("Smelter List"&amp;ADDRESS(ROW(),COLUMN(),4),L!$A:$A,0)-1,SL,,)</f>
        <v>首先：</v>
      </c>
      <c r="C2" s="136"/>
      <c r="D2" s="136"/>
      <c r="E2" s="136"/>
      <c r="F2" s="155"/>
      <c r="G2" s="155"/>
      <c r="H2" s="155"/>
      <c r="I2" s="276"/>
      <c r="J2" s="456" t="str">
        <f ca="1">OFFSET(L!$C$1,MATCH("Smelter List"&amp;ADDRESS(ROW(),COLUMN(),4),L!$A:$A,0)-1,SL,,)</f>
        <v>链接至“RMAP 合规冶炼厂目录”</v>
      </c>
      <c r="K2" s="413"/>
      <c r="L2" s="413"/>
      <c r="M2" s="413"/>
      <c r="N2" s="413"/>
      <c r="O2" s="413"/>
      <c r="P2" s="156"/>
      <c r="Q2" s="157"/>
      <c r="R2" s="158"/>
      <c r="S2" s="158"/>
      <c r="T2" s="158"/>
      <c r="AB2" s="302"/>
      <c r="AH2" s="124" t="s">
        <v>61</v>
      </c>
    </row>
    <row r="3" spans="1:34" s="16" customFormat="1" ht="249.65" customHeight="1">
      <c r="A3" s="195"/>
      <c r="B3" s="459" t="str">
        <f ca="1">OFFSET(L!$C$1,MATCH("Smelter List"&amp;ADDRESS(ROW(),COLUMN(),4),L!$A:$A,0)-1,SL,,)</f>
        <v xml:space="preserve">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v>
      </c>
      <c r="C3" s="460"/>
      <c r="D3" s="460"/>
      <c r="E3" s="460"/>
      <c r="F3" s="159"/>
      <c r="G3" s="457" t="str">
        <f ca="1">OFFSET(L!$C$1,MATCH("General"&amp;"Cpy",L!$A:$A,0)-1,SL,,)</f>
        <v>© 2026 负责任矿物计划。保留所有权利。</v>
      </c>
      <c r="H3" s="417"/>
      <c r="I3" s="458"/>
      <c r="J3" s="111"/>
      <c r="K3" s="112"/>
      <c r="M3" s="160"/>
      <c r="N3" s="160"/>
      <c r="O3" s="86"/>
      <c r="P3" s="86"/>
      <c r="Q3" s="184" t="s">
        <v>39</v>
      </c>
      <c r="R3" s="379"/>
      <c r="S3" s="379"/>
      <c r="T3" s="379"/>
      <c r="W3" s="133"/>
      <c r="X3" s="133"/>
      <c r="Y3" s="133"/>
      <c r="Z3" s="133"/>
      <c r="AB3" s="302"/>
      <c r="AH3" s="124" t="s">
        <v>62</v>
      </c>
    </row>
    <row r="4" spans="1:34" s="134" customFormat="1" ht="68.25" customHeight="1">
      <c r="A4" s="196" t="str">
        <f ca="1">OFFSET(L!$C$1,MATCH("Smelter List"&amp;ADDRESS(ROW(),COLUMN(),4),L!$A:$A,0)-1,SL,,)</f>
        <v>冶炼厂识别号码输入列</v>
      </c>
      <c r="B4" s="379" t="str">
        <f ca="1">OFFSET(L!$C$1,MATCH("Smelter List"&amp;ADDRESS(ROW(),COLUMN(),4),L!$A:$A,0)-1,SL,,)</f>
        <v>金属 (*)</v>
      </c>
      <c r="C4" s="379" t="str">
        <f ca="1">OFFSET(L!$C$1,MATCH("Smelter List"&amp;ADDRESS(ROW(),COLUMN(),4),L!$A:$A,0)-1,SL,,)</f>
        <v>冶炼厂查找 (*)</v>
      </c>
      <c r="D4" s="379" t="str">
        <f ca="1">OFFSET(L!$C$1,MATCH("Smelter List"&amp;ADDRESS(ROW(),COLUMN(),4),L!$A:$A,0)-1,SL,,)</f>
        <v>冶炼厂名称 (1)</v>
      </c>
      <c r="E4" s="379" t="str">
        <f ca="1">OFFSET(L!$C$1,MATCH("Smelter List"&amp;ADDRESS(ROW(),COLUMN(),4),L!$A:$A,0)-1,SL,,)</f>
        <v>冶炼工厂地址（国家） (*)</v>
      </c>
      <c r="F4" s="379" t="str">
        <f ca="1">OFFSET(L!$C$1,MATCH("Smelter List"&amp;ADDRESS(ROW(),COLUMN(),4),L!$A:$A,0)-1,SL,,)</f>
        <v>冶炼厂识别</v>
      </c>
      <c r="G4" s="379" t="str">
        <f ca="1">OFFSET(L!$C$1,MATCH("Smelter List"&amp;ADDRESS(ROW(),COLUMN(),4),L!$A:$A,0)-1,SL,,)</f>
        <v>冶炼厂出处识别号</v>
      </c>
      <c r="H4" s="123" t="str">
        <f ca="1">OFFSET(L!$C$1,MATCH("Smelter List"&amp;ADDRESS(ROW(),COLUMN(),4),L!$A:$A,0)-1,SL,,)</f>
        <v>冶炼工厂地址（街道）</v>
      </c>
      <c r="I4" s="123" t="str">
        <f ca="1">OFFSET(L!$C$1,MATCH("Smelter List"&amp;ADDRESS(ROW(),COLUMN(),4),L!$A:$A,0)-1,SL,,)</f>
        <v>冶炼工厂地址（城市）</v>
      </c>
      <c r="J4" s="123" t="str">
        <f ca="1">OFFSET(L!$C$1,MATCH("Smelter List"&amp;ADDRESS(ROW(),COLUMN(),4),L!$A:$A,0)-1,SL,,)</f>
        <v>冶炼工厂地址（州/省）</v>
      </c>
      <c r="K4" s="123" t="str">
        <f ca="1">OFFSET(L!$C$1,MATCH("Smelter List"&amp;ADDRESS(ROW(),COLUMN(),4),L!$A:$A,0)-1,SL,,)</f>
        <v>冶炼厂联系名称</v>
      </c>
      <c r="L4" s="123" t="str">
        <f ca="1">OFFSET(L!$C$1,MATCH("Smelter List"&amp;ADDRESS(ROW(),COLUMN(),4),L!$A:$A,0)-1,SL,,)</f>
        <v>冶炼厂联系电邮地址</v>
      </c>
      <c r="M4" s="123" t="str">
        <f ca="1">OFFSET(L!$C$1,MATCH("Smelter List"&amp;ADDRESS(ROW(),COLUMN(),4),L!$A:$A,0)-1,SL,,)</f>
        <v>建议的后续步骤</v>
      </c>
      <c r="N4" s="123" t="str">
        <f ca="1">OFFSET(L!$C$1,MATCH("Smelter List"&amp;ADDRESS(ROW(),COLUMN(),4),L!$A:$A,0)-1,SL,,)</f>
        <v>填所有矿井名称，或如所用矿产来自回收料和报废料时请填“回收”或“报废”。</v>
      </c>
      <c r="O4" s="123" t="str">
        <f ca="1">OFFSET(L!$C$1,MATCH("Smelter List"&amp;ADDRESS(ROW(),COLUMN(),4),L!$A:$A,0)-1,SL,,)</f>
        <v>填所有矿井所在的国家名称，或如所用矿产来自回收料和报废料时请填“回收”或“报废”。</v>
      </c>
      <c r="P4" s="123" t="str">
        <f ca="1">OFFSET(L!$C$1,MATCH("Smelter List"&amp;ADDRESS(ROW(),COLUMN(),4),L!$A:$A,0)-1,SL,,)</f>
        <v>冶炼厂的被冶炼物料100%完全来自回收料或报废料吗？</v>
      </c>
      <c r="Q4" s="124" t="str">
        <f ca="1">OFFSET(L!$C$1,MATCH("Smelter List"&amp;ADDRESS(ROW(),COLUMN(),4),L!$A:$A,0)-1,SL,,)</f>
        <v>注释</v>
      </c>
      <c r="R4" s="379" t="s">
        <v>95</v>
      </c>
      <c r="S4" s="379" t="s">
        <v>96</v>
      </c>
      <c r="T4" s="379" t="s">
        <v>97</v>
      </c>
      <c r="U4" s="161"/>
      <c r="W4" s="134" t="s">
        <v>98</v>
      </c>
      <c r="X4" s="134" t="s">
        <v>99</v>
      </c>
      <c r="AB4" s="303"/>
      <c r="AC4" s="134" t="s">
        <v>100</v>
      </c>
      <c r="AD4" s="134" t="s">
        <v>101</v>
      </c>
      <c r="AH4" s="124" t="s">
        <v>64</v>
      </c>
    </row>
    <row r="5" spans="1:34" s="164" customFormat="1" ht="20.149999999999999" customHeight="1">
      <c r="A5" s="191" t="s">
        <v>102</v>
      </c>
      <c r="B5" s="294" t="s">
        <v>46</v>
      </c>
      <c r="C5" s="146" t="str">
        <f ca="1">IF(LEN(A5)=0,"",INDEX('Smelter Look-up'!$C:$C,MATCH($A5,'Smelter Look-up'!$E:$E,0)))</f>
        <v>Gem (Jiangsu) Cobalt Industry Co., Ltd.</v>
      </c>
      <c r="D5" s="143"/>
      <c r="E5" s="143" t="s">
        <v>103</v>
      </c>
      <c r="F5" s="143" t="s">
        <v>102</v>
      </c>
      <c r="G5" s="143" t="s">
        <v>11</v>
      </c>
      <c r="H5" s="199">
        <f ca="1">IF(ISERROR($V5),"",OFFSET('Smelter Look-up'!$G$4,$V5-4,0))</f>
        <v>0</v>
      </c>
      <c r="I5" s="200" t="str">
        <f ca="1">IF(ISERROR($V5),"",OFFSET('Smelter Look-up'!$H$4,$V5-4,0))</f>
        <v>Taixing</v>
      </c>
      <c r="J5" s="200" t="str">
        <f ca="1">IF(ISERROR($V5),"",OFFSET('Smelter Look-up'!$I$4,$V5-4,0))</f>
        <v>Jiangsu Sheng</v>
      </c>
      <c r="K5" s="144"/>
      <c r="L5" s="144"/>
      <c r="M5" s="144"/>
      <c r="N5" s="144"/>
      <c r="O5" s="144"/>
      <c r="P5" s="202"/>
      <c r="Q5" s="145"/>
      <c r="R5" s="143" t="str">
        <f ca="1">IF(ISERROR($V5),"",OFFSET('Smelter Look-up'!$C$4,$V5-4,0)&amp;"")</f>
        <v>Gem (Jiangsu) Cobalt Industry Co., Ltd.</v>
      </c>
      <c r="S5" s="149" t="str">
        <f t="shared" ref="S5:S68" ca="1" si="0">IF(B5="","",IF(ISERROR(MATCH($E5,CL,0)),"Unknown",INDIRECT("'C'!$A$"&amp;MATCH($E5,CL,0)+1)))</f>
        <v>CN</v>
      </c>
      <c r="T5" s="149" t="str">
        <f ca="1">IF(B5="","",IF(ISERROR(MATCH($J5,SorP!$B$1:$B$6261,0)),"",INDIRECT("'SorP'!$A$"&amp;MATCH($S5&amp;$J5,SorP!C:C,0))))</f>
        <v>CN-JS</v>
      </c>
      <c r="U5" s="162"/>
      <c r="V5" s="163">
        <f ca="1">IF(C5="",NA(),MATCH($B5&amp;$C5,'Smelter Look-up'!$J:$J,0))</f>
        <v>41</v>
      </c>
      <c r="X5" s="164">
        <f t="shared" ref="X5:X68" ca="1" si="1">IF(AND(C5="Smelter not listed",OR(LEN(D5)=0,LEN(E5)=0)),1,0)</f>
        <v>0</v>
      </c>
      <c r="AB5" s="304" t="str">
        <f t="shared" ref="AB5:AB68" ca="1" si="2">IF(C5="","",B5)</f>
        <v>Cobalt</v>
      </c>
      <c r="AC5" s="164" t="str">
        <f t="shared" ref="AC5:AC68" si="3">B5</f>
        <v>Cobalt</v>
      </c>
      <c r="AD5" s="164" t="str">
        <f t="shared" ref="AD5:AD68" ca="1" si="4">IF(C5="Smelter not listed",D5,C5)</f>
        <v>Gem (Jiangsu) Cobalt Industry Co., Ltd.</v>
      </c>
    </row>
    <row r="6" spans="1:34" s="164" customFormat="1" ht="20.149999999999999" customHeight="1">
      <c r="A6" s="191" t="s">
        <v>104</v>
      </c>
      <c r="B6" s="294" t="s">
        <v>46</v>
      </c>
      <c r="C6" s="146" t="str">
        <f ca="1">IF(LEN(A6)=0,"",INDEX('Smelter Look-up'!$C:$C,MATCH($A6,'Smelter Look-up'!$E:$E,0)))</f>
        <v>Lanzhou Jinchuan Advanced Materials Technology Co., Ltd.</v>
      </c>
      <c r="D6" s="143"/>
      <c r="E6" s="143" t="s">
        <v>103</v>
      </c>
      <c r="F6" s="143" t="s">
        <v>104</v>
      </c>
      <c r="G6" s="143" t="s">
        <v>11</v>
      </c>
      <c r="H6" s="199">
        <f ca="1">IF(ISERROR($V6),"",OFFSET('Smelter Look-up'!$G$4,$V6-4,0))</f>
        <v>0</v>
      </c>
      <c r="I6" s="200" t="str">
        <f ca="1">IF(ISERROR($V6),"",OFFSET('Smelter Look-up'!$H$4,$V6-4,0))</f>
        <v>Lanzhou</v>
      </c>
      <c r="J6" s="200" t="str">
        <f ca="1">IF(ISERROR($V6),"",OFFSET('Smelter Look-up'!$I$4,$V6-4,0))</f>
        <v>Gansu Sheng</v>
      </c>
      <c r="K6" s="144"/>
      <c r="L6" s="144"/>
      <c r="M6" s="144"/>
      <c r="N6" s="144"/>
      <c r="O6" s="144"/>
      <c r="P6" s="202"/>
      <c r="Q6" s="145"/>
      <c r="R6" s="143" t="str">
        <f ca="1">IF(ISERROR($V6),"",OFFSET('Smelter Look-up'!$C$4,$V6-4,0)&amp;"")</f>
        <v>Lanzhou Jinchuan Advanced Materials Technology Co., Ltd.</v>
      </c>
      <c r="S6" s="149" t="str">
        <f t="shared" ca="1" si="0"/>
        <v>CN</v>
      </c>
      <c r="T6" s="149" t="str">
        <f ca="1">IF(B6="","",IF(ISERROR(MATCH($J6,SorP!$B$1:$B$6261,0)),"",INDIRECT("'SorP'!$A$"&amp;MATCH($S6&amp;$J6,SorP!C:C,0))))</f>
        <v>CN-GS</v>
      </c>
      <c r="U6" s="162"/>
      <c r="V6" s="163">
        <f ca="1">IF(C6="",NA(),MATCH($B6&amp;$C6,'Smelter Look-up'!$J:$J,0))</f>
        <v>93</v>
      </c>
      <c r="X6" s="164">
        <f t="shared" ca="1" si="1"/>
        <v>0</v>
      </c>
      <c r="AB6" s="304" t="str">
        <f t="shared" ca="1" si="2"/>
        <v>Cobalt</v>
      </c>
      <c r="AC6" s="164" t="str">
        <f t="shared" si="3"/>
        <v>Cobalt</v>
      </c>
      <c r="AD6" s="164" t="str">
        <f t="shared" ca="1" si="4"/>
        <v>Lanzhou Jinchuan Advanced Materials Technology Co., Ltd.</v>
      </c>
    </row>
    <row r="7" spans="1:34" s="164" customFormat="1" ht="20.149999999999999" customHeight="1">
      <c r="A7" s="191" t="s">
        <v>105</v>
      </c>
      <c r="B7" s="294" t="s">
        <v>46</v>
      </c>
      <c r="C7" s="146" t="str">
        <f ca="1">IF(LEN(A7)=0,"",INDEX('Smelter Look-up'!$C:$C,MATCH($A7,'Smelter Look-up'!$E:$E,0)))</f>
        <v>Zhuhai Kelixin Metal Materials Co., Ltd.</v>
      </c>
      <c r="D7" s="143"/>
      <c r="E7" s="143" t="s">
        <v>103</v>
      </c>
      <c r="F7" s="143" t="s">
        <v>105</v>
      </c>
      <c r="G7" s="143" t="s">
        <v>11</v>
      </c>
      <c r="H7" s="199">
        <f ca="1">IF(ISERROR($V7),"",OFFSET('Smelter Look-up'!$G$4,$V7-4,0))</f>
        <v>0</v>
      </c>
      <c r="I7" s="200" t="str">
        <f ca="1">IF(ISERROR($V7),"",OFFSET('Smelter Look-up'!$H$4,$V7-4,0))</f>
        <v>Zhuhai</v>
      </c>
      <c r="J7" s="200" t="str">
        <f ca="1">IF(ISERROR($V7),"",OFFSET('Smelter Look-up'!$I$4,$V7-4,0))</f>
        <v>Guangdong Sheng</v>
      </c>
      <c r="K7" s="144"/>
      <c r="L7" s="144"/>
      <c r="M7" s="144"/>
      <c r="N7" s="144"/>
      <c r="O7" s="144"/>
      <c r="P7" s="202"/>
      <c r="Q7" s="145"/>
      <c r="R7" s="143" t="str">
        <f ca="1">IF(ISERROR($V7),"",OFFSET('Smelter Look-up'!$C$4,$V7-4,0)&amp;"")</f>
        <v>Zhuhai Kelixin Metal Materials Co., Ltd.</v>
      </c>
      <c r="S7" s="149" t="str">
        <f t="shared" ca="1" si="0"/>
        <v>CN</v>
      </c>
      <c r="T7" s="149" t="str">
        <f ca="1">IF(B7="","",IF(ISERROR(MATCH($J7,SorP!$B$1:$B$6261,0)),"",INDIRECT("'SorP'!$A$"&amp;MATCH($S7&amp;$J7,SorP!C:C,0))))</f>
        <v>CN-GD</v>
      </c>
      <c r="U7" s="162"/>
      <c r="V7" s="163">
        <f ca="1">IF(C7="",NA(),MATCH($B7&amp;$C7,'Smelter Look-up'!$J:$J,0))</f>
        <v>178</v>
      </c>
      <c r="X7" s="164">
        <f t="shared" ca="1" si="1"/>
        <v>0</v>
      </c>
      <c r="AB7" s="304" t="str">
        <f t="shared" ca="1" si="2"/>
        <v>Cobalt</v>
      </c>
      <c r="AC7" s="164" t="str">
        <f t="shared" si="3"/>
        <v>Cobalt</v>
      </c>
      <c r="AD7" s="164" t="str">
        <f t="shared" ca="1" si="4"/>
        <v>Zhuhai Kelixin Metal Materials Co., Ltd.</v>
      </c>
    </row>
    <row r="8" spans="1:34" s="164" customFormat="1" ht="20.149999999999999" customHeight="1">
      <c r="A8" s="191" t="s">
        <v>106</v>
      </c>
      <c r="B8" s="294" t="s">
        <v>46</v>
      </c>
      <c r="C8" s="146" t="str">
        <f ca="1">IF(LEN(A8)=0,"",INDEX('Smelter Look-up'!$C:$C,MATCH($A8,'Smelter Look-up'!$E:$E,0)))</f>
        <v>Ganzhou Tengyuan Cobalt New Material Co., Ltd.</v>
      </c>
      <c r="D8" s="143"/>
      <c r="E8" s="143" t="s">
        <v>103</v>
      </c>
      <c r="F8" s="143" t="s">
        <v>106</v>
      </c>
      <c r="G8" s="143" t="s">
        <v>11</v>
      </c>
      <c r="H8" s="199">
        <f ca="1">IF(ISERROR($V8),"",OFFSET('Smelter Look-up'!$G$4,$V8-4,0))</f>
        <v>0</v>
      </c>
      <c r="I8" s="200" t="str">
        <f ca="1">IF(ISERROR($V8),"",OFFSET('Smelter Look-up'!$H$4,$V8-4,0))</f>
        <v>Ganzhou</v>
      </c>
      <c r="J8" s="200" t="str">
        <f ca="1">IF(ISERROR($V8),"",OFFSET('Smelter Look-up'!$I$4,$V8-4,0))</f>
        <v>Jiangxi Sheng</v>
      </c>
      <c r="K8" s="144"/>
      <c r="L8" s="144"/>
      <c r="M8" s="144"/>
      <c r="N8" s="144"/>
      <c r="O8" s="144"/>
      <c r="P8" s="202"/>
      <c r="Q8" s="145"/>
      <c r="R8" s="143" t="str">
        <f ca="1">IF(ISERROR($V8),"",OFFSET('Smelter Look-up'!$C$4,$V8-4,0)&amp;"")</f>
        <v>Ganzhou Tengyuan Cobalt New Material Co., Ltd.</v>
      </c>
      <c r="S8" s="149" t="str">
        <f t="shared" ca="1" si="0"/>
        <v>CN</v>
      </c>
      <c r="T8" s="149" t="str">
        <f ca="1">IF(B8="","",IF(ISERROR(MATCH($J8,SorP!$B$1:$B$6261,0)),"",INDIRECT("'SorP'!$A$"&amp;MATCH($S8&amp;$J8,SorP!C:C,0))))</f>
        <v>CN-JX</v>
      </c>
      <c r="U8" s="162"/>
      <c r="V8" s="163">
        <f ca="1">IF(C8="",NA(),MATCH($B8&amp;$C8,'Smelter Look-up'!$J:$J,0))</f>
        <v>39</v>
      </c>
      <c r="X8" s="164">
        <f t="shared" ca="1" si="1"/>
        <v>0</v>
      </c>
      <c r="AB8" s="304" t="str">
        <f t="shared" ca="1" si="2"/>
        <v>Cobalt</v>
      </c>
      <c r="AC8" s="164" t="str">
        <f t="shared" si="3"/>
        <v>Cobalt</v>
      </c>
      <c r="AD8" s="164" t="str">
        <f t="shared" ca="1" si="4"/>
        <v>Ganzhou Tengyuan Cobalt New Material Co., Ltd.</v>
      </c>
    </row>
    <row r="9" spans="1:34" s="164" customFormat="1" ht="20.149999999999999" customHeight="1">
      <c r="A9" s="191" t="s">
        <v>107</v>
      </c>
      <c r="B9" s="294" t="s">
        <v>46</v>
      </c>
      <c r="C9" s="146" t="str">
        <f ca="1">IF(LEN(A9)=0,"",INDEX('Smelter Look-up'!$C:$C,MATCH($A9,'Smelter Look-up'!$E:$E,0)))</f>
        <v>Guangxi Yinyi Advanced Material Co., Ltd.</v>
      </c>
      <c r="D9" s="143"/>
      <c r="E9" s="143" t="s">
        <v>103</v>
      </c>
      <c r="F9" s="143" t="s">
        <v>107</v>
      </c>
      <c r="G9" s="143" t="s">
        <v>11</v>
      </c>
      <c r="H9" s="199">
        <f ca="1">IF(ISERROR($V9),"",OFFSET('Smelter Look-up'!$G$4,$V9-4,0))</f>
        <v>0</v>
      </c>
      <c r="I9" s="200" t="str">
        <f ca="1">IF(ISERROR($V9),"",OFFSET('Smelter Look-up'!$H$4,$V9-4,0))</f>
        <v>Yulin</v>
      </c>
      <c r="J9" s="200" t="str">
        <f ca="1">IF(ISERROR($V9),"",OFFSET('Smelter Look-up'!$I$4,$V9-4,0))</f>
        <v>Guangxi Zhuangzu Zizhiqu</v>
      </c>
      <c r="K9" s="144"/>
      <c r="L9" s="144"/>
      <c r="M9" s="144"/>
      <c r="N9" s="144"/>
      <c r="O9" s="144"/>
      <c r="P9" s="202"/>
      <c r="Q9" s="145"/>
      <c r="R9" s="143" t="str">
        <f ca="1">IF(ISERROR($V9),"",OFFSET('Smelter Look-up'!$C$4,$V9-4,0)&amp;"")</f>
        <v>Guangxi Yinyi Advanced Material Co., Ltd.</v>
      </c>
      <c r="S9" s="149" t="str">
        <f t="shared" ca="1" si="0"/>
        <v>CN</v>
      </c>
      <c r="T9" s="149" t="str">
        <f ca="1">IF(B9="","",IF(ISERROR(MATCH($J9,SorP!$B$1:$B$6261,0)),"",INDIRECT("'SorP'!$A$"&amp;MATCH($S9&amp;$J9,SorP!C:C,0))))</f>
        <v>CN-GX</v>
      </c>
      <c r="U9" s="162"/>
      <c r="V9" s="163">
        <f ca="1">IF(C9="",NA(),MATCH($B9&amp;$C9,'Smelter Look-up'!$J:$J,0))</f>
        <v>48</v>
      </c>
      <c r="X9" s="164">
        <f t="shared" ca="1" si="1"/>
        <v>0</v>
      </c>
      <c r="AB9" s="304" t="str">
        <f t="shared" ca="1" si="2"/>
        <v>Cobalt</v>
      </c>
      <c r="AC9" s="164" t="str">
        <f t="shared" si="3"/>
        <v>Cobalt</v>
      </c>
      <c r="AD9" s="164" t="str">
        <f t="shared" ca="1" si="4"/>
        <v>Guangxi Yinyi Advanced Material Co., Ltd.</v>
      </c>
    </row>
    <row r="10" spans="1:34" s="164" customFormat="1" ht="20.149999999999999" customHeight="1">
      <c r="A10" s="191" t="s">
        <v>108</v>
      </c>
      <c r="B10" s="294" t="s">
        <v>46</v>
      </c>
      <c r="C10" s="146" t="str">
        <f ca="1">IF(LEN(A10)=0,"",INDEX('Smelter Look-up'!$C:$C,MATCH($A10,'Smelter Look-up'!$E:$E,0)))</f>
        <v>Zhejiang Huayou Cobalt Company Limited</v>
      </c>
      <c r="D10" s="143"/>
      <c r="E10" s="143" t="s">
        <v>103</v>
      </c>
      <c r="F10" s="143" t="s">
        <v>108</v>
      </c>
      <c r="G10" s="143" t="s">
        <v>11</v>
      </c>
      <c r="H10" s="199">
        <f ca="1">IF(ISERROR($V10),"",OFFSET('Smelter Look-up'!$G$4,$V10-4,0))</f>
        <v>0</v>
      </c>
      <c r="I10" s="200" t="str">
        <f ca="1">IF(ISERROR($V10),"",OFFSET('Smelter Look-up'!$H$4,$V10-4,0))</f>
        <v>Tongxiang</v>
      </c>
      <c r="J10" s="200" t="str">
        <f ca="1">IF(ISERROR($V10),"",OFFSET('Smelter Look-up'!$I$4,$V10-4,0))</f>
        <v>Zhejiang Sheng</v>
      </c>
      <c r="K10" s="144"/>
      <c r="L10" s="144"/>
      <c r="M10" s="144"/>
      <c r="N10" s="144"/>
      <c r="O10" s="144"/>
      <c r="P10" s="202"/>
      <c r="Q10" s="145"/>
      <c r="R10" s="143" t="str">
        <f ca="1">IF(ISERROR($V10),"",OFFSET('Smelter Look-up'!$C$4,$V10-4,0)&amp;"")</f>
        <v>Zhejiang Huayou Cobalt Company Limited</v>
      </c>
      <c r="S10" s="149" t="str">
        <f t="shared" ca="1" si="0"/>
        <v>CN</v>
      </c>
      <c r="T10" s="149" t="str">
        <f ca="1">IF(B10="","",IF(ISERROR(MATCH($J10,SorP!$B$1:$B$6261,0)),"",INDIRECT("'SorP'!$A$"&amp;MATCH($S10&amp;$J10,SorP!C:C,0))))</f>
        <v>CN-ZJ</v>
      </c>
      <c r="U10" s="162"/>
      <c r="V10" s="163">
        <f ca="1">IF(C10="",NA(),MATCH($B10&amp;$C10,'Smelter Look-up'!$J:$J,0))</f>
        <v>174</v>
      </c>
      <c r="X10" s="164">
        <f t="shared" ca="1" si="1"/>
        <v>0</v>
      </c>
      <c r="AB10" s="304" t="str">
        <f t="shared" ca="1" si="2"/>
        <v>Cobalt</v>
      </c>
      <c r="AC10" s="164" t="str">
        <f t="shared" si="3"/>
        <v>Cobalt</v>
      </c>
      <c r="AD10" s="164" t="str">
        <f t="shared" ca="1" si="4"/>
        <v>Zhejiang Huayou Cobalt Company Limited</v>
      </c>
    </row>
    <row r="11" spans="1:34" s="164" customFormat="1" ht="20.149999999999999" customHeight="1">
      <c r="A11" s="192" t="s">
        <v>109</v>
      </c>
      <c r="B11" s="294" t="s">
        <v>46</v>
      </c>
      <c r="C11" s="146" t="str">
        <f ca="1">IF(LEN(A11)=0,"",INDEX('Smelter Look-up'!$C:$C,MATCH($A11,'Smelter Look-up'!$E:$E,0)))</f>
        <v>Umicore Finland Oy</v>
      </c>
      <c r="D11" s="143"/>
      <c r="E11" s="143" t="s">
        <v>110</v>
      </c>
      <c r="F11" s="143" t="s">
        <v>109</v>
      </c>
      <c r="G11" s="143" t="s">
        <v>11</v>
      </c>
      <c r="H11" s="199">
        <f ca="1">IF(ISERROR($V11),"",OFFSET('Smelter Look-up'!$G$4,$V11-4,0))</f>
        <v>0</v>
      </c>
      <c r="I11" s="200" t="str">
        <f ca="1">IF(ISERROR($V11),"",OFFSET('Smelter Look-up'!$H$4,$V11-4,0))</f>
        <v>Kokkola</v>
      </c>
      <c r="J11" s="200" t="str">
        <f ca="1">IF(ISERROR($V11),"",OFFSET('Smelter Look-up'!$I$4,$V11-4,0))</f>
        <v>Mellersta Österbotten</v>
      </c>
      <c r="K11" s="144"/>
      <c r="L11" s="144"/>
      <c r="M11" s="144"/>
      <c r="N11" s="144"/>
      <c r="O11" s="144"/>
      <c r="P11" s="202"/>
      <c r="Q11" s="145"/>
      <c r="R11" s="143" t="str">
        <f ca="1">IF(ISERROR($V11),"",OFFSET('Smelter Look-up'!$C$4,$V11-4,0)&amp;"")</f>
        <v>Umicore Finland Oy</v>
      </c>
      <c r="S11" s="149" t="str">
        <f t="shared" ca="1" si="0"/>
        <v>FI</v>
      </c>
      <c r="T11" s="149" t="str">
        <f ca="1">IF(B11="","",IF(ISERROR(MATCH($J11,SorP!$B$1:$B$6261,0)),"",INDIRECT("'SorP'!$A$"&amp;MATCH($S11&amp;$J11,SorP!C:C,0))))</f>
        <v>FI-07</v>
      </c>
      <c r="U11" s="162"/>
      <c r="V11" s="163">
        <f ca="1">IF(C11="",NA(),MATCH($B11&amp;$C11,'Smelter Look-up'!$J:$J,0))</f>
        <v>156</v>
      </c>
      <c r="X11" s="164">
        <f t="shared" ca="1" si="1"/>
        <v>0</v>
      </c>
      <c r="AB11" s="304" t="str">
        <f t="shared" ca="1" si="2"/>
        <v>Cobalt</v>
      </c>
      <c r="AC11" s="164" t="str">
        <f t="shared" si="3"/>
        <v>Cobalt</v>
      </c>
      <c r="AD11" s="164" t="str">
        <f t="shared" ca="1" si="4"/>
        <v>Umicore Finland Oy</v>
      </c>
    </row>
    <row r="12" spans="1:34" s="164" customFormat="1" ht="20.149999999999999" customHeight="1">
      <c r="A12" s="191" t="s">
        <v>111</v>
      </c>
      <c r="B12" s="294" t="s">
        <v>46</v>
      </c>
      <c r="C12" s="146" t="str">
        <f ca="1">IF(LEN(A12)=0,"",INDEX('Smelter Look-up'!$C:$C,MATCH($A12,'Smelter Look-up'!$E:$E,0)))</f>
        <v>Umicore Olen</v>
      </c>
      <c r="D12" s="143"/>
      <c r="E12" s="143" t="s">
        <v>112</v>
      </c>
      <c r="F12" s="143" t="s">
        <v>111</v>
      </c>
      <c r="G12" s="143" t="s">
        <v>11</v>
      </c>
      <c r="H12" s="199">
        <f ca="1">IF(ISERROR($V12),"",OFFSET('Smelter Look-up'!$G$4,$V12-4,0))</f>
        <v>0</v>
      </c>
      <c r="I12" s="200" t="str">
        <f ca="1">IF(ISERROR($V12),"",OFFSET('Smelter Look-up'!$H$4,$V12-4,0))</f>
        <v>Olen</v>
      </c>
      <c r="J12" s="200" t="str">
        <f ca="1">IF(ISERROR($V12),"",OFFSET('Smelter Look-up'!$I$4,$V12-4,0))</f>
        <v>Antwerpen</v>
      </c>
      <c r="K12" s="144"/>
      <c r="L12" s="144"/>
      <c r="M12" s="144"/>
      <c r="N12" s="144"/>
      <c r="O12" s="144"/>
      <c r="P12" s="202"/>
      <c r="Q12" s="145"/>
      <c r="R12" s="143" t="str">
        <f ca="1">IF(ISERROR($V12),"",OFFSET('Smelter Look-up'!$C$4,$V12-4,0)&amp;"")</f>
        <v>Umicore Olen</v>
      </c>
      <c r="S12" s="149" t="str">
        <f t="shared" ca="1" si="0"/>
        <v>BE</v>
      </c>
      <c r="T12" s="149" t="str">
        <f ca="1">IF(B12="","",IF(ISERROR(MATCH($J12,SorP!$B$1:$B$6261,0)),"",INDIRECT("'SorP'!$A$"&amp;MATCH($S12&amp;$J12,SorP!C:C,0))))</f>
        <v>BE-VAN</v>
      </c>
      <c r="U12" s="162"/>
      <c r="V12" s="163">
        <f ca="1">IF(C12="",NA(),MATCH($B12&amp;$C12,'Smelter Look-up'!$J:$J,0))</f>
        <v>157</v>
      </c>
      <c r="X12" s="164">
        <f t="shared" ca="1" si="1"/>
        <v>0</v>
      </c>
      <c r="AB12" s="304" t="str">
        <f t="shared" ca="1" si="2"/>
        <v>Cobalt</v>
      </c>
      <c r="AC12" s="164" t="str">
        <f t="shared" si="3"/>
        <v>Cobalt</v>
      </c>
      <c r="AD12" s="164" t="str">
        <f t="shared" ca="1" si="4"/>
        <v>Umicore Olen</v>
      </c>
    </row>
    <row r="13" spans="1:34" s="164" customFormat="1" ht="20.149999999999999" customHeight="1">
      <c r="A13" s="191" t="s">
        <v>113</v>
      </c>
      <c r="B13" s="294" t="s">
        <v>46</v>
      </c>
      <c r="C13" s="146" t="str">
        <f ca="1">IF(LEN(A13)=0,"",INDEX('Smelter Look-up'!$C:$C,MATCH($A13,'Smelter Look-up'!$E:$E,0)))</f>
        <v>Dynatec Madagascar Company</v>
      </c>
      <c r="D13" s="143"/>
      <c r="E13" s="143" t="s">
        <v>114</v>
      </c>
      <c r="F13" s="143" t="s">
        <v>113</v>
      </c>
      <c r="G13" s="143" t="s">
        <v>11</v>
      </c>
      <c r="H13" s="199">
        <f ca="1">IF(ISERROR($V13),"",OFFSET('Smelter Look-up'!$G$4,$V13-4,0))</f>
        <v>0</v>
      </c>
      <c r="I13" s="200" t="str">
        <f ca="1">IF(ISERROR($V13),"",OFFSET('Smelter Look-up'!$H$4,$V13-4,0))</f>
        <v>Toamasina</v>
      </c>
      <c r="J13" s="200" t="str">
        <f ca="1">IF(ISERROR($V13),"",OFFSET('Smelter Look-up'!$I$4,$V13-4,0))</f>
        <v>Toamasina</v>
      </c>
      <c r="K13" s="144"/>
      <c r="L13" s="144"/>
      <c r="M13" s="144"/>
      <c r="N13" s="144"/>
      <c r="O13" s="144"/>
      <c r="P13" s="202"/>
      <c r="Q13" s="145"/>
      <c r="R13" s="143" t="str">
        <f ca="1">IF(ISERROR($V13),"",OFFSET('Smelter Look-up'!$C$4,$V13-4,0)&amp;"")</f>
        <v>Dynatec Madagascar Company</v>
      </c>
      <c r="S13" s="149" t="str">
        <f t="shared" ca="1" si="0"/>
        <v>MG</v>
      </c>
      <c r="T13" s="149" t="str">
        <f ca="1">IF(B13="","",IF(ISERROR(MATCH($J13,SorP!$B$1:$B$6261,0)),"",INDIRECT("'SorP'!$A$"&amp;MATCH($S13&amp;$J13,SorP!C:C,0))))</f>
        <v>MG-A</v>
      </c>
      <c r="U13" s="162"/>
      <c r="V13" s="163">
        <f ca="1">IF(C13="",NA(),MATCH($B13&amp;$C13,'Smelter Look-up'!$J:$J,0))</f>
        <v>24</v>
      </c>
      <c r="X13" s="164">
        <f t="shared" ca="1" si="1"/>
        <v>0</v>
      </c>
      <c r="AB13" s="304" t="str">
        <f t="shared" ca="1" si="2"/>
        <v>Cobalt</v>
      </c>
      <c r="AC13" s="164" t="str">
        <f t="shared" si="3"/>
        <v>Cobalt</v>
      </c>
      <c r="AD13" s="164" t="str">
        <f t="shared" ca="1" si="4"/>
        <v>Dynatec Madagascar Company</v>
      </c>
    </row>
    <row r="14" spans="1:34" s="164" customFormat="1" ht="20.149999999999999" customHeight="1">
      <c r="A14" s="192" t="s">
        <v>115</v>
      </c>
      <c r="B14" s="294" t="s">
        <v>46</v>
      </c>
      <c r="C14" s="146" t="str">
        <f ca="1">IF(LEN(A14)=0,"",INDEX('Smelter Look-up'!$C:$C,MATCH($A14,'Smelter Look-up'!$E:$E,0)))</f>
        <v>Port Colborne Refinery</v>
      </c>
      <c r="D14" s="143"/>
      <c r="E14" s="143" t="s">
        <v>116</v>
      </c>
      <c r="F14" s="143" t="s">
        <v>115</v>
      </c>
      <c r="G14" s="143" t="s">
        <v>11</v>
      </c>
      <c r="H14" s="199">
        <f ca="1">IF(ISERROR($V14),"",OFFSET('Smelter Look-up'!$G$4,$V14-4,0))</f>
        <v>0</v>
      </c>
      <c r="I14" s="200" t="str">
        <f ca="1">IF(ISERROR($V14),"",OFFSET('Smelter Look-up'!$H$4,$V14-4,0))</f>
        <v>Port Colborne</v>
      </c>
      <c r="J14" s="200" t="str">
        <f ca="1">IF(ISERROR($V14),"",OFFSET('Smelter Look-up'!$I$4,$V14-4,0))</f>
        <v>Ontario</v>
      </c>
      <c r="K14" s="144"/>
      <c r="L14" s="144"/>
      <c r="M14" s="144"/>
      <c r="N14" s="144"/>
      <c r="O14" s="144"/>
      <c r="P14" s="202"/>
      <c r="Q14" s="145"/>
      <c r="R14" s="143" t="str">
        <f ca="1">IF(ISERROR($V14),"",OFFSET('Smelter Look-up'!$C$4,$V14-4,0)&amp;"")</f>
        <v>Port Colborne Refinery</v>
      </c>
      <c r="S14" s="149" t="str">
        <f t="shared" ca="1" si="0"/>
        <v>CA</v>
      </c>
      <c r="T14" s="149" t="str">
        <f ca="1">IF(B14="","",IF(ISERROR(MATCH($J14,SorP!$B$1:$B$6261,0)),"",INDIRECT("'SorP'!$A$"&amp;MATCH($S14&amp;$J14,SorP!C:C,0))))</f>
        <v>CA-ON</v>
      </c>
      <c r="U14" s="162"/>
      <c r="V14" s="163">
        <f ca="1">IF(C14="",NA(),MATCH($B14&amp;$C14,'Smelter Look-up'!$J:$J,0))</f>
        <v>129</v>
      </c>
      <c r="X14" s="164">
        <f t="shared" ca="1" si="1"/>
        <v>0</v>
      </c>
      <c r="AB14" s="304" t="str">
        <f t="shared" ca="1" si="2"/>
        <v>Cobalt</v>
      </c>
      <c r="AC14" s="164" t="str">
        <f t="shared" si="3"/>
        <v>Cobalt</v>
      </c>
      <c r="AD14" s="164" t="str">
        <f t="shared" ca="1" si="4"/>
        <v>Port Colborne Refinery</v>
      </c>
    </row>
    <row r="15" spans="1:34" s="164" customFormat="1" ht="20.149999999999999" customHeight="1">
      <c r="A15" s="192" t="s">
        <v>117</v>
      </c>
      <c r="B15" s="294" t="s">
        <v>46</v>
      </c>
      <c r="C15" s="146" t="str">
        <f ca="1">IF(LEN(A15)=0,"",INDEX('Smelter Look-up'!$C:$C,MATCH($A15,'Smelter Look-up'!$E:$E,0)))</f>
        <v>Quzhou Huayou Cobalt New Material Co.,Ltd.</v>
      </c>
      <c r="D15" s="143"/>
      <c r="E15" s="143" t="s">
        <v>103</v>
      </c>
      <c r="F15" s="143" t="s">
        <v>117</v>
      </c>
      <c r="G15" s="143" t="s">
        <v>11</v>
      </c>
      <c r="H15" s="199">
        <f ca="1">IF(ISERROR($V15),"",OFFSET('Smelter Look-up'!$G$4,$V15-4,0))</f>
        <v>0</v>
      </c>
      <c r="I15" s="200" t="str">
        <f ca="1">IF(ISERROR($V15),"",OFFSET('Smelter Look-up'!$H$4,$V15-4,0))</f>
        <v>Quzhou</v>
      </c>
      <c r="J15" s="200" t="str">
        <f ca="1">IF(ISERROR($V15),"",OFFSET('Smelter Look-up'!$I$4,$V15-4,0))</f>
        <v>Zhejiang Sheng</v>
      </c>
      <c r="K15" s="144"/>
      <c r="L15" s="144"/>
      <c r="M15" s="144"/>
      <c r="N15" s="144"/>
      <c r="O15" s="144"/>
      <c r="P15" s="202"/>
      <c r="Q15" s="145"/>
      <c r="R15" s="143" t="str">
        <f ca="1">IF(ISERROR($V15),"",OFFSET('Smelter Look-up'!$C$4,$V15-4,0)&amp;"")</f>
        <v>Quzhou Huayou Cobalt New Material Co.,Ltd.</v>
      </c>
      <c r="S15" s="149" t="str">
        <f t="shared" ca="1" si="0"/>
        <v>CN</v>
      </c>
      <c r="T15" s="149" t="str">
        <f ca="1">IF(B15="","",IF(ISERROR(MATCH($J15,SorP!$B$1:$B$6261,0)),"",INDIRECT("'SorP'!$A$"&amp;MATCH($S15&amp;$J15,SorP!C:C,0))))</f>
        <v>CN-ZJ</v>
      </c>
      <c r="U15" s="162"/>
      <c r="V15" s="163">
        <f ca="1">IF(C15="",NA(),MATCH($B15&amp;$C15,'Smelter Look-up'!$J:$J,0))</f>
        <v>138</v>
      </c>
      <c r="X15" s="164">
        <f t="shared" ca="1" si="1"/>
        <v>0</v>
      </c>
      <c r="AB15" s="304" t="str">
        <f t="shared" ca="1" si="2"/>
        <v>Cobalt</v>
      </c>
      <c r="AC15" s="164" t="str">
        <f t="shared" si="3"/>
        <v>Cobalt</v>
      </c>
      <c r="AD15" s="164" t="str">
        <f t="shared" ca="1" si="4"/>
        <v>Quzhou Huayou Cobalt New Material Co.,Ltd.</v>
      </c>
    </row>
    <row r="16" spans="1:34" s="164" customFormat="1" ht="20.149999999999999" customHeight="1">
      <c r="A16" s="191" t="s">
        <v>118</v>
      </c>
      <c r="B16" s="294" t="s">
        <v>46</v>
      </c>
      <c r="C16" s="146" t="str">
        <f ca="1">IF(LEN(A16)=0,"",INDEX('Smelter Look-up'!$C:$C,MATCH($A16,'Smelter Look-up'!$E:$E,0)))</f>
        <v>Kamoto Copper Company</v>
      </c>
      <c r="D16" s="143"/>
      <c r="E16" s="143" t="s">
        <v>119</v>
      </c>
      <c r="F16" s="143" t="s">
        <v>118</v>
      </c>
      <c r="G16" s="143" t="s">
        <v>11</v>
      </c>
      <c r="H16" s="199">
        <f ca="1">IF(ISERROR($V16),"",OFFSET('Smelter Look-up'!$G$4,$V16-4,0))</f>
        <v>0</v>
      </c>
      <c r="I16" s="200" t="str">
        <f ca="1">IF(ISERROR($V16),"",OFFSET('Smelter Look-up'!$H$4,$V16-4,0))</f>
        <v>Kolwezi</v>
      </c>
      <c r="J16" s="200" t="str">
        <f ca="1">IF(ISERROR($V16),"",OFFSET('Smelter Look-up'!$I$4,$V16-4,0))</f>
        <v>Lualaba</v>
      </c>
      <c r="K16" s="144"/>
      <c r="L16" s="144"/>
      <c r="M16" s="144"/>
      <c r="N16" s="144"/>
      <c r="O16" s="144"/>
      <c r="P16" s="202"/>
      <c r="Q16" s="145"/>
      <c r="R16" s="143" t="str">
        <f ca="1">IF(ISERROR($V16),"",OFFSET('Smelter Look-up'!$C$4,$V16-4,0)&amp;"")</f>
        <v>Kamoto Copper Company</v>
      </c>
      <c r="S16" s="149" t="str">
        <f t="shared" ca="1" si="0"/>
        <v>CD</v>
      </c>
      <c r="T16" s="149" t="str">
        <f ca="1">IF(B16="","",IF(ISERROR(MATCH($J16,SorP!$B$1:$B$6261,0)),"",INDIRECT("'SorP'!$A$"&amp;MATCH($S16&amp;$J16,SorP!C:C,0))))</f>
        <v>CD-LU</v>
      </c>
      <c r="U16" s="162"/>
      <c r="V16" s="163">
        <f ca="1">IF(C16="",NA(),MATCH($B16&amp;$C16,'Smelter Look-up'!$J:$J,0))</f>
        <v>81</v>
      </c>
      <c r="X16" s="164">
        <f t="shared" ca="1" si="1"/>
        <v>0</v>
      </c>
      <c r="AB16" s="304" t="str">
        <f t="shared" ca="1" si="2"/>
        <v>Cobalt</v>
      </c>
      <c r="AC16" s="164" t="str">
        <f t="shared" si="3"/>
        <v>Cobalt</v>
      </c>
      <c r="AD16" s="164" t="str">
        <f t="shared" ca="1" si="4"/>
        <v>Kamoto Copper Company</v>
      </c>
    </row>
    <row r="17" spans="1:30" s="164" customFormat="1" ht="20.149999999999999" customHeight="1">
      <c r="A17" s="191" t="s">
        <v>120</v>
      </c>
      <c r="B17" s="294" t="s">
        <v>46</v>
      </c>
      <c r="C17" s="146" t="str">
        <f ca="1">IF(LEN(A17)=0,"",INDEX('Smelter Look-up'!$C:$C,MATCH($A17,'Smelter Look-up'!$E:$E,0)))</f>
        <v>Chemaf Etoile</v>
      </c>
      <c r="D17" s="143"/>
      <c r="E17" s="143" t="s">
        <v>119</v>
      </c>
      <c r="F17" s="143" t="s">
        <v>120</v>
      </c>
      <c r="G17" s="143" t="s">
        <v>11</v>
      </c>
      <c r="H17" s="199">
        <f ca="1">IF(ISERROR($V17),"",OFFSET('Smelter Look-up'!$G$4,$V17-4,0))</f>
        <v>0</v>
      </c>
      <c r="I17" s="200" t="str">
        <f ca="1">IF(ISERROR($V17),"",OFFSET('Smelter Look-up'!$H$4,$V17-4,0))</f>
        <v>Lubumbashi</v>
      </c>
      <c r="J17" s="200" t="str">
        <f ca="1">IF(ISERROR($V17),"",OFFSET('Smelter Look-up'!$I$4,$V17-4,0))</f>
        <v>Haut-Katanga</v>
      </c>
      <c r="K17" s="144"/>
      <c r="L17" s="144"/>
      <c r="M17" s="144"/>
      <c r="N17" s="144"/>
      <c r="O17" s="144"/>
      <c r="P17" s="202"/>
      <c r="Q17" s="145"/>
      <c r="R17" s="143" t="str">
        <f ca="1">IF(ISERROR($V17),"",OFFSET('Smelter Look-up'!$C$4,$V17-4,0)&amp;"")</f>
        <v>Chemaf Etoile</v>
      </c>
      <c r="S17" s="149" t="str">
        <f t="shared" ca="1" si="0"/>
        <v>CD</v>
      </c>
      <c r="T17" s="149" t="str">
        <f ca="1">IF(B17="","",IF(ISERROR(MATCH($J17,SorP!$B$1:$B$6261,0)),"",INDIRECT("'SorP'!$A$"&amp;MATCH($S17&amp;$J17,SorP!C:C,0))))</f>
        <v>CD-HK</v>
      </c>
      <c r="U17" s="162"/>
      <c r="V17" s="163">
        <f ca="1">IF(C17="",NA(),MATCH($B17&amp;$C17,'Smelter Look-up'!$J:$J,0))</f>
        <v>10</v>
      </c>
      <c r="X17" s="164">
        <f t="shared" ca="1" si="1"/>
        <v>0</v>
      </c>
      <c r="AB17" s="304" t="str">
        <f t="shared" ca="1" si="2"/>
        <v>Cobalt</v>
      </c>
      <c r="AC17" s="164" t="str">
        <f t="shared" si="3"/>
        <v>Cobalt</v>
      </c>
      <c r="AD17" s="164" t="str">
        <f t="shared" ca="1" si="4"/>
        <v>Chemaf Etoile</v>
      </c>
    </row>
    <row r="18" spans="1:30" s="164" customFormat="1" ht="20.149999999999999" customHeight="1">
      <c r="A18" s="191" t="s">
        <v>121</v>
      </c>
      <c r="B18" s="294" t="s">
        <v>46</v>
      </c>
      <c r="C18" s="146" t="str">
        <f ca="1">IF(LEN(A18)=0,"",INDEX('Smelter Look-up'!$C:$C,MATCH($A18,'Smelter Look-up'!$E:$E,0)))</f>
        <v>Societe pour le Traitment du Terril de Lubumbashi (STL)</v>
      </c>
      <c r="D18" s="143"/>
      <c r="E18" s="143" t="s">
        <v>119</v>
      </c>
      <c r="F18" s="143" t="s">
        <v>121</v>
      </c>
      <c r="G18" s="143" t="s">
        <v>11</v>
      </c>
      <c r="H18" s="199">
        <f ca="1">IF(ISERROR($V18),"",OFFSET('Smelter Look-up'!$G$4,$V18-4,0))</f>
        <v>0</v>
      </c>
      <c r="I18" s="200" t="str">
        <f ca="1">IF(ISERROR($V18),"",OFFSET('Smelter Look-up'!$H$4,$V18-4,0))</f>
        <v>Lubumbashi</v>
      </c>
      <c r="J18" s="200" t="str">
        <f ca="1">IF(ISERROR($V18),"",OFFSET('Smelter Look-up'!$I$4,$V18-4,0))</f>
        <v>Haut-Katanga</v>
      </c>
      <c r="K18" s="144"/>
      <c r="L18" s="144"/>
      <c r="M18" s="144"/>
      <c r="N18" s="144"/>
      <c r="O18" s="144"/>
      <c r="P18" s="202"/>
      <c r="Q18" s="145"/>
      <c r="R18" s="143" t="str">
        <f ca="1">IF(ISERROR($V18),"",OFFSET('Smelter Look-up'!$C$4,$V18-4,0)&amp;"")</f>
        <v>Societe pour le Traitment du Terril de Lubumbashi (STL)</v>
      </c>
      <c r="S18" s="149" t="str">
        <f t="shared" ca="1" si="0"/>
        <v>CD</v>
      </c>
      <c r="T18" s="149" t="str">
        <f ca="1">IF(B18="","",IF(ISERROR(MATCH($J18,SorP!$B$1:$B$6261,0)),"",INDIRECT("'SorP'!$A$"&amp;MATCH($S18&amp;$J18,SorP!C:C,0))))</f>
        <v>CD-HK</v>
      </c>
      <c r="U18" s="162"/>
      <c r="V18" s="163">
        <f ca="1">IF(C18="",NA(),MATCH($B18&amp;$C18,'Smelter Look-up'!$J:$J,0))</f>
        <v>146</v>
      </c>
      <c r="X18" s="164">
        <f t="shared" ca="1" si="1"/>
        <v>0</v>
      </c>
      <c r="AB18" s="304" t="str">
        <f t="shared" ca="1" si="2"/>
        <v>Cobalt</v>
      </c>
      <c r="AC18" s="164" t="str">
        <f t="shared" si="3"/>
        <v>Cobalt</v>
      </c>
      <c r="AD18" s="164" t="str">
        <f t="shared" ca="1" si="4"/>
        <v>Societe pour le Traitment du Terril de Lubumbashi (STL)</v>
      </c>
    </row>
    <row r="19" spans="1:30" s="164" customFormat="1" ht="20.149999999999999" customHeight="1">
      <c r="A19" s="191" t="s">
        <v>122</v>
      </c>
      <c r="B19" s="294" t="s">
        <v>46</v>
      </c>
      <c r="C19" s="146" t="str">
        <f ca="1">IF(LEN(A19)=0,"",INDEX('Smelter Look-up'!$C:$C,MATCH($A19,'Smelter Look-up'!$E:$E,0)))</f>
        <v>La Compagnie de Traitement des Rejets de Kingamyambo S.A. (Metalkol S.A.)</v>
      </c>
      <c r="D19" s="143"/>
      <c r="E19" s="143" t="s">
        <v>119</v>
      </c>
      <c r="F19" s="143" t="s">
        <v>122</v>
      </c>
      <c r="G19" s="143" t="s">
        <v>11</v>
      </c>
      <c r="H19" s="199">
        <f ca="1">IF(ISERROR($V19),"",OFFSET('Smelter Look-up'!$G$4,$V19-4,0))</f>
        <v>0</v>
      </c>
      <c r="I19" s="200" t="str">
        <f ca="1">IF(ISERROR($V19),"",OFFSET('Smelter Look-up'!$H$4,$V19-4,0))</f>
        <v>Lubumbashi</v>
      </c>
      <c r="J19" s="200" t="str">
        <f ca="1">IF(ISERROR($V19),"",OFFSET('Smelter Look-up'!$I$4,$V19-4,0))</f>
        <v>Haut-Katanga</v>
      </c>
      <c r="K19" s="144"/>
      <c r="L19" s="144"/>
      <c r="M19" s="144"/>
      <c r="N19" s="144"/>
      <c r="O19" s="144"/>
      <c r="P19" s="202"/>
      <c r="Q19" s="145"/>
      <c r="R19" s="143" t="str">
        <f ca="1">IF(ISERROR($V19),"",OFFSET('Smelter Look-up'!$C$4,$V19-4,0)&amp;"")</f>
        <v>La Compagnie de Traitement des Rejets de Kingamyambo S.A. (Metalkol S.A.)</v>
      </c>
      <c r="S19" s="149" t="str">
        <f t="shared" ca="1" si="0"/>
        <v>CD</v>
      </c>
      <c r="T19" s="149" t="str">
        <f ca="1">IF(B19="","",IF(ISERROR(MATCH($J19,SorP!$B$1:$B$6261,0)),"",INDIRECT("'SorP'!$A$"&amp;MATCH($S19&amp;$J19,SorP!C:C,0))))</f>
        <v>CD-HK</v>
      </c>
      <c r="U19" s="162"/>
      <c r="V19" s="163">
        <f ca="1">IF(C19="",NA(),MATCH($B19&amp;$C19,'Smelter Look-up'!$J:$J,0))</f>
        <v>89</v>
      </c>
      <c r="X19" s="164">
        <f t="shared" ca="1" si="1"/>
        <v>0</v>
      </c>
      <c r="AB19" s="304" t="str">
        <f t="shared" ca="1" si="2"/>
        <v>Cobalt</v>
      </c>
      <c r="AC19" s="164" t="str">
        <f t="shared" si="3"/>
        <v>Cobalt</v>
      </c>
      <c r="AD19" s="164" t="str">
        <f t="shared" ca="1" si="4"/>
        <v>La Compagnie de Traitement des Rejets de Kingamyambo S.A. (Metalkol S.A.)</v>
      </c>
    </row>
    <row r="20" spans="1:30" s="164" customFormat="1" ht="20.149999999999999" customHeight="1">
      <c r="A20" s="192" t="s">
        <v>123</v>
      </c>
      <c r="B20" s="294" t="s">
        <v>46</v>
      </c>
      <c r="C20" s="146" t="str">
        <f ca="1">IF(LEN(A20)=0,"",INDEX('Smelter Look-up'!$C:$C,MATCH($A20,'Smelter Look-up'!$E:$E,0)))</f>
        <v>Niihama Nickel Refinery, Sumitomo Metal Mining</v>
      </c>
      <c r="D20" s="143"/>
      <c r="E20" s="143" t="s">
        <v>124</v>
      </c>
      <c r="F20" s="143" t="s">
        <v>123</v>
      </c>
      <c r="G20" s="143" t="s">
        <v>11</v>
      </c>
      <c r="H20" s="199">
        <f ca="1">IF(ISERROR($V20),"",OFFSET('Smelter Look-up'!$G$4,$V20-4,0))</f>
        <v>0</v>
      </c>
      <c r="I20" s="200" t="str">
        <f ca="1">IF(ISERROR($V20),"",OFFSET('Smelter Look-up'!$H$4,$V20-4,0))</f>
        <v>Niihama</v>
      </c>
      <c r="J20" s="200" t="str">
        <f ca="1">IF(ISERROR($V20),"",OFFSET('Smelter Look-up'!$I$4,$V20-4,0))</f>
        <v>Ehime</v>
      </c>
      <c r="K20" s="144"/>
      <c r="L20" s="144"/>
      <c r="M20" s="144"/>
      <c r="N20" s="144"/>
      <c r="O20" s="144"/>
      <c r="P20" s="202"/>
      <c r="Q20" s="145"/>
      <c r="R20" s="143" t="str">
        <f ca="1">IF(ISERROR($V20),"",OFFSET('Smelter Look-up'!$C$4,$V20-4,0)&amp;"")</f>
        <v>Niihama Nickel Refinery, Sumitomo Metal Mining</v>
      </c>
      <c r="S20" s="149" t="str">
        <f t="shared" ca="1" si="0"/>
        <v>JP</v>
      </c>
      <c r="T20" s="149" t="str">
        <f ca="1">IF(B20="","",IF(ISERROR(MATCH($J20,SorP!$B$1:$B$6261,0)),"",INDIRECT("'SorP'!$A$"&amp;MATCH($S20&amp;$J20,SorP!C:C,0))))</f>
        <v>JP-38</v>
      </c>
      <c r="U20" s="162"/>
      <c r="V20" s="163">
        <f ca="1">IF(C20="",NA(),MATCH($B20&amp;$C20,'Smelter Look-up'!$J:$J,0))</f>
        <v>126</v>
      </c>
      <c r="X20" s="164">
        <f t="shared" ca="1" si="1"/>
        <v>0</v>
      </c>
      <c r="AB20" s="304" t="str">
        <f t="shared" ca="1" si="2"/>
        <v>Cobalt</v>
      </c>
      <c r="AC20" s="164" t="str">
        <f t="shared" si="3"/>
        <v>Cobalt</v>
      </c>
      <c r="AD20" s="164" t="str">
        <f t="shared" ca="1" si="4"/>
        <v>Niihama Nickel Refinery, Sumitomo Metal Mining</v>
      </c>
    </row>
    <row r="21" spans="1:30" s="164" customFormat="1" ht="20.149999999999999" customHeight="1">
      <c r="A21" s="191" t="s">
        <v>125</v>
      </c>
      <c r="B21" s="294" t="s">
        <v>46</v>
      </c>
      <c r="C21" s="146" t="s">
        <v>126</v>
      </c>
      <c r="D21" s="143"/>
      <c r="E21" s="143" t="s">
        <v>127</v>
      </c>
      <c r="F21" s="143" t="s">
        <v>125</v>
      </c>
      <c r="G21" s="143" t="s">
        <v>11</v>
      </c>
      <c r="H21" s="199" t="str">
        <f ca="1">IF(ISERROR($V21),"",OFFSET('Smelter Look-up'!$G$4,$V21-4,0))</f>
        <v/>
      </c>
      <c r="I21" s="200" t="str">
        <f ca="1">IF(ISERROR($V21),"",OFFSET('Smelter Look-up'!$H$4,$V21-4,0))</f>
        <v/>
      </c>
      <c r="J21" s="200" t="str">
        <f ca="1">IF(ISERROR($V21),"",OFFSET('Smelter Look-up'!$I$4,$V21-4,0))</f>
        <v/>
      </c>
      <c r="K21" s="144"/>
      <c r="L21" s="144"/>
      <c r="M21" s="144"/>
      <c r="N21" s="144"/>
      <c r="O21" s="144"/>
      <c r="P21" s="202"/>
      <c r="Q21" s="145"/>
      <c r="R21" s="143" t="str">
        <f ca="1">IF(ISERROR($V21),"",OFFSET('Smelter Look-up'!$C$4,$V21-4,0)&amp;"")</f>
        <v/>
      </c>
      <c r="S21" s="149" t="str">
        <f t="shared" ca="1" si="0"/>
        <v>MA</v>
      </c>
      <c r="T21" s="149" t="str">
        <f ca="1">IF(B21="","",IF(ISERROR(MATCH($J21,SorP!$B$1:$B$6261,0)),"",INDIRECT("'SorP'!$A$"&amp;MATCH($S21&amp;$J21,SorP!C:C,0))))</f>
        <v/>
      </c>
      <c r="U21" s="162"/>
      <c r="V21" s="163" t="e">
        <f>IF(C21="",NA(),MATCH($B21&amp;$C21,'Smelter Look-up'!$J:$J,0))</f>
        <v>#N/A</v>
      </c>
      <c r="X21" s="164">
        <f t="shared" si="1"/>
        <v>0</v>
      </c>
      <c r="AB21" s="304" t="str">
        <f t="shared" si="2"/>
        <v>Cobalt</v>
      </c>
      <c r="AC21" s="164" t="str">
        <f t="shared" si="3"/>
        <v>Cobalt</v>
      </c>
      <c r="AD21" s="164" t="str">
        <f t="shared" si="4"/>
        <v>Mine de Bou-Azzer</v>
      </c>
    </row>
    <row r="22" spans="1:30" s="164" customFormat="1" ht="20.149999999999999" customHeight="1">
      <c r="A22" s="191" t="s">
        <v>128</v>
      </c>
      <c r="B22" s="294" t="s">
        <v>46</v>
      </c>
      <c r="C22" s="146" t="str">
        <f ca="1">IF(LEN(A22)=0,"",INDEX('Smelter Look-up'!$C:$C,MATCH($A22,'Smelter Look-up'!$E:$E,0)))</f>
        <v>Complexe hydrométallurgique de Guemassa</v>
      </c>
      <c r="D22" s="143"/>
      <c r="E22" s="143" t="s">
        <v>127</v>
      </c>
      <c r="F22" s="143" t="s">
        <v>128</v>
      </c>
      <c r="G22" s="143" t="s">
        <v>11</v>
      </c>
      <c r="H22" s="199">
        <f ca="1">IF(ISERROR($V22),"",OFFSET('Smelter Look-up'!$G$4,$V22-4,0))</f>
        <v>0</v>
      </c>
      <c r="I22" s="200" t="str">
        <f ca="1">IF(ISERROR($V22),"",OFFSET('Smelter Look-up'!$H$4,$V22-4,0))</f>
        <v>Marrakech</v>
      </c>
      <c r="J22" s="200" t="str">
        <f ca="1">IF(ISERROR($V22),"",OFFSET('Smelter Look-up'!$I$4,$V22-4,0))</f>
        <v>Marrakech-Safi</v>
      </c>
      <c r="K22" s="144"/>
      <c r="L22" s="144"/>
      <c r="M22" s="144"/>
      <c r="N22" s="144"/>
      <c r="O22" s="144"/>
      <c r="P22" s="202"/>
      <c r="Q22" s="145"/>
      <c r="R22" s="143" t="str">
        <f ca="1">IF(ISERROR($V22),"",OFFSET('Smelter Look-up'!$C$4,$V22-4,0)&amp;"")</f>
        <v>Complexe hydrométallurgique de Guemassa</v>
      </c>
      <c r="S22" s="149" t="str">
        <f t="shared" ca="1" si="0"/>
        <v>MA</v>
      </c>
      <c r="T22" s="149" t="str">
        <f ca="1">IF(B22="","",IF(ISERROR(MATCH($J22,SorP!$B$1:$B$6261,0)),"",INDIRECT("'SorP'!$A$"&amp;MATCH($S22&amp;$J22,SorP!C:C,0))))</f>
        <v>MA-07</v>
      </c>
      <c r="U22" s="162"/>
      <c r="V22" s="163">
        <f ca="1">IF(C22="",NA(),MATCH($B22&amp;$C22,'Smelter Look-up'!$J:$J,0))</f>
        <v>18</v>
      </c>
      <c r="X22" s="164">
        <f t="shared" ca="1" si="1"/>
        <v>0</v>
      </c>
      <c r="AB22" s="304" t="str">
        <f t="shared" ca="1" si="2"/>
        <v>Cobalt</v>
      </c>
      <c r="AC22" s="164" t="str">
        <f t="shared" si="3"/>
        <v>Cobalt</v>
      </c>
      <c r="AD22" s="164" t="str">
        <f t="shared" ca="1" si="4"/>
        <v>Complexe hydrométallurgique de Guemassa</v>
      </c>
    </row>
    <row r="23" spans="1:30" s="164" customFormat="1" ht="20.149999999999999" customHeight="1">
      <c r="A23" s="191" t="s">
        <v>129</v>
      </c>
      <c r="B23" s="294" t="s">
        <v>46</v>
      </c>
      <c r="C23" s="146" t="str">
        <f ca="1">IF(LEN(A23)=0,"",INDEX('Smelter Look-up'!$C:$C,MATCH($A23,'Smelter Look-up'!$E:$E,0)))</f>
        <v>Guangdong Jiana Energy Technology Co., Ltd.</v>
      </c>
      <c r="D23" s="143"/>
      <c r="E23" s="143" t="s">
        <v>103</v>
      </c>
      <c r="F23" s="143" t="s">
        <v>129</v>
      </c>
      <c r="G23" s="143" t="s">
        <v>11</v>
      </c>
      <c r="H23" s="199">
        <f ca="1">IF(ISERROR($V23),"",OFFSET('Smelter Look-up'!$G$4,$V23-4,0))</f>
        <v>0</v>
      </c>
      <c r="I23" s="200" t="str">
        <f ca="1">IF(ISERROR($V23),"",OFFSET('Smelter Look-up'!$H$4,$V23-4,0))</f>
        <v>Guangzhou</v>
      </c>
      <c r="J23" s="200" t="str">
        <f ca="1">IF(ISERROR($V23),"",OFFSET('Smelter Look-up'!$I$4,$V23-4,0))</f>
        <v>Guangdong Sheng</v>
      </c>
      <c r="K23" s="144"/>
      <c r="L23" s="144"/>
      <c r="M23" s="144"/>
      <c r="N23" s="144"/>
      <c r="O23" s="144"/>
      <c r="P23" s="202"/>
      <c r="Q23" s="145"/>
      <c r="R23" s="143" t="str">
        <f ca="1">IF(ISERROR($V23),"",OFFSET('Smelter Look-up'!$C$4,$V23-4,0)&amp;"")</f>
        <v>Guangdong Jiana Energy Technology Co., Ltd.</v>
      </c>
      <c r="S23" s="149" t="str">
        <f t="shared" ca="1" si="0"/>
        <v>CN</v>
      </c>
      <c r="T23" s="149" t="str">
        <f ca="1">IF(B23="","",IF(ISERROR(MATCH($J23,SorP!$B$1:$B$6261,0)),"",INDIRECT("'SorP'!$A$"&amp;MATCH($S23&amp;$J23,SorP!C:C,0))))</f>
        <v>CN-GD</v>
      </c>
      <c r="U23" s="162"/>
      <c r="V23" s="163">
        <f ca="1">IF(C23="",NA(),MATCH($B23&amp;$C23,'Smelter Look-up'!$J:$J,0))</f>
        <v>46</v>
      </c>
      <c r="X23" s="164">
        <f t="shared" ca="1" si="1"/>
        <v>0</v>
      </c>
      <c r="AB23" s="304" t="str">
        <f t="shared" ca="1" si="2"/>
        <v>Cobalt</v>
      </c>
      <c r="AC23" s="164" t="str">
        <f t="shared" si="3"/>
        <v>Cobalt</v>
      </c>
      <c r="AD23" s="164" t="str">
        <f t="shared" ca="1" si="4"/>
        <v>Guangdong Jiana Energy Technology Co., Ltd.</v>
      </c>
    </row>
    <row r="24" spans="1:30" s="164" customFormat="1" ht="20.149999999999999" customHeight="1">
      <c r="A24" s="149" t="s">
        <v>130</v>
      </c>
      <c r="B24" s="294" t="s">
        <v>46</v>
      </c>
      <c r="C24" s="146" t="str">
        <f ca="1">IF(LEN(A24)=0,"",INDEX('Smelter Look-up'!$C:$C,MATCH($A24,'Smelter Look-up'!$E:$E,0)))</f>
        <v>Jiangsu Xiongfeng Technology Co., Ltd.</v>
      </c>
      <c r="D24" s="143"/>
      <c r="E24" s="143" t="s">
        <v>103</v>
      </c>
      <c r="F24" s="143" t="s">
        <v>130</v>
      </c>
      <c r="G24" s="143" t="s">
        <v>11</v>
      </c>
      <c r="H24" s="199">
        <f ca="1">IF(ISERROR($V24),"",OFFSET('Smelter Look-up'!$G$4,$V24-4,0))</f>
        <v>0</v>
      </c>
      <c r="I24" s="200" t="str">
        <f ca="1">IF(ISERROR($V24),"",OFFSET('Smelter Look-up'!$H$4,$V24-4,0))</f>
        <v>Haimen</v>
      </c>
      <c r="J24" s="200" t="str">
        <f ca="1">IF(ISERROR($V24),"",OFFSET('Smelter Look-up'!$I$4,$V24-4,0))</f>
        <v>Jiangsu Sheng</v>
      </c>
      <c r="K24" s="144"/>
      <c r="L24" s="144"/>
      <c r="M24" s="144"/>
      <c r="N24" s="144"/>
      <c r="O24" s="144"/>
      <c r="P24" s="202"/>
      <c r="Q24" s="145"/>
      <c r="R24" s="143" t="str">
        <f ca="1">IF(ISERROR($V24),"",OFFSET('Smelter Look-up'!$C$4,$V24-4,0)&amp;"")</f>
        <v>Jiangsu Xiongfeng Technology Co., Ltd.</v>
      </c>
      <c r="S24" s="149" t="str">
        <f t="shared" ca="1" si="0"/>
        <v>CN</v>
      </c>
      <c r="T24" s="149" t="str">
        <f ca="1">IF(B24="","",IF(ISERROR(MATCH($J24,SorP!$B$1:$B$6261,0)),"",INDIRECT("'SorP'!$A$"&amp;MATCH($S24&amp;$J24,SorP!C:C,0))))</f>
        <v>CN-JS</v>
      </c>
      <c r="U24" s="162"/>
      <c r="V24" s="163">
        <f ca="1">IF(C24="",NA(),MATCH($B24&amp;$C24,'Smelter Look-up'!$J:$J,0))</f>
        <v>74</v>
      </c>
      <c r="X24" s="164">
        <f t="shared" ca="1" si="1"/>
        <v>0</v>
      </c>
      <c r="AB24" s="304" t="str">
        <f t="shared" ca="1" si="2"/>
        <v>Cobalt</v>
      </c>
      <c r="AC24" s="164" t="str">
        <f t="shared" si="3"/>
        <v>Cobalt</v>
      </c>
      <c r="AD24" s="164" t="str">
        <f t="shared" ca="1" si="4"/>
        <v>Jiangsu Xiongfeng Technology Co., Ltd.</v>
      </c>
    </row>
    <row r="25" spans="1:30" s="164" customFormat="1" ht="20.149999999999999" customHeight="1">
      <c r="A25" s="149" t="s">
        <v>131</v>
      </c>
      <c r="B25" s="294" t="s">
        <v>46</v>
      </c>
      <c r="C25" s="146" t="str">
        <f ca="1">IF(LEN(A25)=0,"",INDEX('Smelter Look-up'!$C:$C,MATCH($A25,'Smelter Look-up'!$E:$E,0)))</f>
        <v>Mutanda Mining SPRL</v>
      </c>
      <c r="D25" s="143"/>
      <c r="E25" s="143" t="s">
        <v>119</v>
      </c>
      <c r="F25" s="143" t="s">
        <v>131</v>
      </c>
      <c r="G25" s="143" t="s">
        <v>11</v>
      </c>
      <c r="H25" s="199">
        <f ca="1">IF(ISERROR($V25),"",OFFSET('Smelter Look-up'!$G$4,$V25-4,0))</f>
        <v>0</v>
      </c>
      <c r="I25" s="200" t="str">
        <f ca="1">IF(ISERROR($V25),"",OFFSET('Smelter Look-up'!$H$4,$V25-4,0))</f>
        <v>Kolwezi</v>
      </c>
      <c r="J25" s="200" t="str">
        <f ca="1">IF(ISERROR($V25),"",OFFSET('Smelter Look-up'!$I$4,$V25-4,0))</f>
        <v>Lualaba</v>
      </c>
      <c r="K25" s="144"/>
      <c r="L25" s="144"/>
      <c r="M25" s="144"/>
      <c r="N25" s="144"/>
      <c r="O25" s="144"/>
      <c r="P25" s="202"/>
      <c r="Q25" s="145"/>
      <c r="R25" s="143" t="str">
        <f ca="1">IF(ISERROR($V25),"",OFFSET('Smelter Look-up'!$C$4,$V25-4,0)&amp;"")</f>
        <v>Mutanda Mining SPRL</v>
      </c>
      <c r="S25" s="149" t="str">
        <f t="shared" ca="1" si="0"/>
        <v>CD</v>
      </c>
      <c r="T25" s="149" t="str">
        <f ca="1">IF(B25="","",IF(ISERROR(MATCH($J25,SorP!$B$1:$B$6261,0)),"",INDIRECT("'SorP'!$A$"&amp;MATCH($S25&amp;$J25,SorP!C:C,0))))</f>
        <v>CD-LU</v>
      </c>
      <c r="U25" s="162"/>
      <c r="V25" s="163">
        <f ca="1">IF(C25="",NA(),MATCH($B25&amp;$C25,'Smelter Look-up'!$J:$J,0))</f>
        <v>115</v>
      </c>
      <c r="X25" s="164">
        <f t="shared" ca="1" si="1"/>
        <v>0</v>
      </c>
      <c r="AB25" s="304" t="str">
        <f t="shared" ca="1" si="2"/>
        <v>Cobalt</v>
      </c>
      <c r="AC25" s="164" t="str">
        <f t="shared" si="3"/>
        <v>Cobalt</v>
      </c>
      <c r="AD25" s="164" t="str">
        <f t="shared" ca="1" si="4"/>
        <v>Mutanda Mining SPRL</v>
      </c>
    </row>
    <row r="26" spans="1:30" s="164" customFormat="1" ht="20.149999999999999" customHeight="1">
      <c r="A26" s="149" t="s">
        <v>132</v>
      </c>
      <c r="B26" s="294" t="s">
        <v>46</v>
      </c>
      <c r="C26" s="146" t="str">
        <f ca="1">IF(LEN(A26)=0,"",INDEX('Smelter Look-up'!$C:$C,MATCH($A26,'Smelter Look-up'!$E:$E,0)))</f>
        <v>SungEel HiTech Co., Ltd.</v>
      </c>
      <c r="D26" s="143"/>
      <c r="E26" s="143" t="s">
        <v>133</v>
      </c>
      <c r="F26" s="143" t="s">
        <v>132</v>
      </c>
      <c r="G26" s="143" t="s">
        <v>11</v>
      </c>
      <c r="H26" s="199">
        <f ca="1">IF(ISERROR($V26),"",OFFSET('Smelter Look-up'!$G$4,$V26-4,0))</f>
        <v>0</v>
      </c>
      <c r="I26" s="200" t="str">
        <f ca="1">IF(ISERROR($V26),"",OFFSET('Smelter Look-up'!$H$4,$V26-4,0))</f>
        <v>Gunsan-si</v>
      </c>
      <c r="J26" s="200" t="str">
        <f ca="1">IF(ISERROR($V26),"",OFFSET('Smelter Look-up'!$I$4,$V26-4,0))</f>
        <v>Jeollabuk-do</v>
      </c>
      <c r="K26" s="144"/>
      <c r="L26" s="144"/>
      <c r="M26" s="144"/>
      <c r="N26" s="144"/>
      <c r="O26" s="144"/>
      <c r="P26" s="202"/>
      <c r="Q26" s="145"/>
      <c r="R26" s="143" t="str">
        <f ca="1">IF(ISERROR($V26),"",OFFSET('Smelter Look-up'!$C$4,$V26-4,0)&amp;"")</f>
        <v>SungEel HiTech Co., Ltd.</v>
      </c>
      <c r="S26" s="149" t="str">
        <f t="shared" ca="1" si="0"/>
        <v>KR</v>
      </c>
      <c r="T26" s="149" t="str">
        <f ca="1">IF(B26="","",IF(ISERROR(MATCH($J26,SorP!$B$1:$B$6261,0)),"",INDIRECT("'SorP'!$A$"&amp;MATCH($S26&amp;$J26,SorP!C:C,0))))</f>
        <v>KR-45</v>
      </c>
      <c r="U26" s="162"/>
      <c r="V26" s="163">
        <f ca="1">IF(C26="",NA(),MATCH($B26&amp;$C26,'Smelter Look-up'!$J:$J,0))</f>
        <v>149</v>
      </c>
      <c r="X26" s="164">
        <f t="shared" ca="1" si="1"/>
        <v>0</v>
      </c>
      <c r="AB26" s="304" t="str">
        <f t="shared" ca="1" si="2"/>
        <v>Cobalt</v>
      </c>
      <c r="AC26" s="164" t="str">
        <f t="shared" si="3"/>
        <v>Cobalt</v>
      </c>
      <c r="AD26" s="164" t="str">
        <f t="shared" ca="1" si="4"/>
        <v>SungEel HiTech Co., Ltd.</v>
      </c>
    </row>
    <row r="27" spans="1:30" s="164" customFormat="1" ht="20.149999999999999" customHeight="1">
      <c r="A27" s="149" t="s">
        <v>134</v>
      </c>
      <c r="B27" s="294" t="s">
        <v>46</v>
      </c>
      <c r="C27" s="146" t="s">
        <v>135</v>
      </c>
      <c r="D27" s="143"/>
      <c r="E27" s="143" t="s">
        <v>103</v>
      </c>
      <c r="F27" s="143" t="s">
        <v>134</v>
      </c>
      <c r="G27" s="143" t="s">
        <v>11</v>
      </c>
      <c r="H27" s="199" t="str">
        <f ca="1">IF(ISERROR($V27),"",OFFSET('Smelter Look-up'!$G$4,$V27-4,0))</f>
        <v/>
      </c>
      <c r="I27" s="200" t="str">
        <f ca="1">IF(ISERROR($V27),"",OFFSET('Smelter Look-up'!$H$4,$V27-4,0))</f>
        <v/>
      </c>
      <c r="J27" s="200" t="str">
        <f ca="1">IF(ISERROR($V27),"",OFFSET('Smelter Look-up'!$I$4,$V27-4,0))</f>
        <v/>
      </c>
      <c r="K27" s="144"/>
      <c r="L27" s="144"/>
      <c r="M27" s="144"/>
      <c r="N27" s="144"/>
      <c r="O27" s="144"/>
      <c r="P27" s="202"/>
      <c r="Q27" s="145"/>
      <c r="R27" s="143" t="str">
        <f ca="1">IF(ISERROR($V27),"",OFFSET('Smelter Look-up'!$C$4,$V27-4,0)&amp;"")</f>
        <v/>
      </c>
      <c r="S27" s="149" t="str">
        <f t="shared" ca="1" si="0"/>
        <v>CN</v>
      </c>
      <c r="T27" s="149" t="str">
        <f ca="1">IF(B27="","",IF(ISERROR(MATCH($J27,SorP!$B$1:$B$6261,0)),"",INDIRECT("'SorP'!$A$"&amp;MATCH($S27&amp;$J27,SorP!C:C,0))))</f>
        <v/>
      </c>
      <c r="U27" s="162"/>
      <c r="V27" s="163" t="e">
        <f>IF(C27="",NA(),MATCH($B27&amp;$C27,'Smelter Look-up'!$J:$J,0))</f>
        <v>#N/A</v>
      </c>
      <c r="X27" s="164">
        <f t="shared" si="1"/>
        <v>0</v>
      </c>
      <c r="AB27" s="304" t="str">
        <f t="shared" si="2"/>
        <v>Cobalt</v>
      </c>
      <c r="AC27" s="164" t="str">
        <f t="shared" si="3"/>
        <v>Cobalt</v>
      </c>
      <c r="AD27" s="164" t="str">
        <f t="shared" si="4"/>
        <v>Jiangxi Jiangwu Cobalt Industrial Co., Ltd.</v>
      </c>
    </row>
    <row r="28" spans="1:30" s="164" customFormat="1" ht="20.149999999999999" customHeight="1">
      <c r="A28" s="149" t="s">
        <v>136</v>
      </c>
      <c r="B28" s="294" t="s">
        <v>46</v>
      </c>
      <c r="C28" s="146" t="str">
        <f ca="1">IF(LEN(A28)=0,"",INDEX('Smelter Look-up'!$C:$C,MATCH($A28,'Smelter Look-up'!$E:$E,0)))</f>
        <v>Jingmen GEM Co., Ltd.</v>
      </c>
      <c r="D28" s="143"/>
      <c r="E28" s="143" t="s">
        <v>103</v>
      </c>
      <c r="F28" s="143" t="s">
        <v>136</v>
      </c>
      <c r="G28" s="143" t="s">
        <v>11</v>
      </c>
      <c r="H28" s="199">
        <f ca="1">IF(ISERROR($V28),"",OFFSET('Smelter Look-up'!$G$4,$V28-4,0))</f>
        <v>0</v>
      </c>
      <c r="I28" s="200" t="str">
        <f ca="1">IF(ISERROR($V28),"",OFFSET('Smelter Look-up'!$H$4,$V28-4,0))</f>
        <v>Jingmen</v>
      </c>
      <c r="J28" s="200" t="str">
        <f ca="1">IF(ISERROR($V28),"",OFFSET('Smelter Look-up'!$I$4,$V28-4,0))</f>
        <v>Hubei Sheng</v>
      </c>
      <c r="K28" s="144"/>
      <c r="L28" s="144"/>
      <c r="M28" s="144"/>
      <c r="N28" s="144"/>
      <c r="O28" s="144"/>
      <c r="P28" s="202"/>
      <c r="Q28" s="145"/>
      <c r="R28" s="143" t="str">
        <f ca="1">IF(ISERROR($V28),"",OFFSET('Smelter Look-up'!$C$4,$V28-4,0)&amp;"")</f>
        <v>Jingmen GEM Co., Ltd.</v>
      </c>
      <c r="S28" s="149" t="str">
        <f t="shared" ca="1" si="0"/>
        <v>CN</v>
      </c>
      <c r="T28" s="149" t="str">
        <f ca="1">IF(B28="","",IF(ISERROR(MATCH($J28,SorP!$B$1:$B$6261,0)),"",INDIRECT("'SorP'!$A$"&amp;MATCH($S28&amp;$J28,SorP!C:C,0))))</f>
        <v>CN-HB</v>
      </c>
      <c r="U28" s="162"/>
      <c r="V28" s="163">
        <f ca="1">IF(C28="",NA(),MATCH($B28&amp;$C28,'Smelter Look-up'!$J:$J,0))</f>
        <v>79</v>
      </c>
      <c r="X28" s="164">
        <f t="shared" ca="1" si="1"/>
        <v>0</v>
      </c>
      <c r="AB28" s="304" t="str">
        <f t="shared" ca="1" si="2"/>
        <v>Cobalt</v>
      </c>
      <c r="AC28" s="164" t="str">
        <f t="shared" si="3"/>
        <v>Cobalt</v>
      </c>
      <c r="AD28" s="164" t="str">
        <f t="shared" ca="1" si="4"/>
        <v>Jingmen GEM Co., Ltd.</v>
      </c>
    </row>
    <row r="29" spans="1:30" s="164" customFormat="1" ht="20.149999999999999" customHeight="1">
      <c r="A29" s="149" t="s">
        <v>137</v>
      </c>
      <c r="B29" s="294" t="s">
        <v>46</v>
      </c>
      <c r="C29" s="146" t="str">
        <f ca="1">IF(LEN(A29)=0,"",INDEX('Smelter Look-up'!$C:$C,MATCH($A29,'Smelter Look-up'!$E:$E,0)))</f>
        <v>Ganzhou Highpower Technology Co., Ltd.</v>
      </c>
      <c r="D29" s="143"/>
      <c r="E29" s="143" t="s">
        <v>103</v>
      </c>
      <c r="F29" s="143" t="s">
        <v>137</v>
      </c>
      <c r="G29" s="143" t="s">
        <v>11</v>
      </c>
      <c r="H29" s="199">
        <f ca="1">IF(ISERROR($V29),"",OFFSET('Smelter Look-up'!$G$4,$V29-4,0))</f>
        <v>0</v>
      </c>
      <c r="I29" s="200" t="str">
        <f ca="1">IF(ISERROR($V29),"",OFFSET('Smelter Look-up'!$H$4,$V29-4,0))</f>
        <v>Ganzhou</v>
      </c>
      <c r="J29" s="200" t="str">
        <f ca="1">IF(ISERROR($V29),"",OFFSET('Smelter Look-up'!$I$4,$V29-4,0))</f>
        <v>Jiangxi Sheng</v>
      </c>
      <c r="K29" s="144"/>
      <c r="L29" s="144"/>
      <c r="M29" s="144"/>
      <c r="N29" s="144"/>
      <c r="O29" s="144"/>
      <c r="P29" s="202"/>
      <c r="Q29" s="145"/>
      <c r="R29" s="143" t="str">
        <f ca="1">IF(ISERROR($V29),"",OFFSET('Smelter Look-up'!$C$4,$V29-4,0)&amp;"")</f>
        <v>Ganzhou Highpower Technology Co., Ltd.</v>
      </c>
      <c r="S29" s="149" t="str">
        <f t="shared" ca="1" si="0"/>
        <v>CN</v>
      </c>
      <c r="T29" s="149" t="str">
        <f ca="1">IF(B29="","",IF(ISERROR(MATCH($J29,SorP!$B$1:$B$6261,0)),"",INDIRECT("'SorP'!$A$"&amp;MATCH($S29&amp;$J29,SorP!C:C,0))))</f>
        <v>CN-JX</v>
      </c>
      <c r="U29" s="162"/>
      <c r="V29" s="163">
        <f ca="1">IF(C29="",NA(),MATCH($B29&amp;$C29,'Smelter Look-up'!$J:$J,0))</f>
        <v>38</v>
      </c>
      <c r="X29" s="164">
        <f t="shared" ca="1" si="1"/>
        <v>0</v>
      </c>
      <c r="AB29" s="304" t="str">
        <f t="shared" ca="1" si="2"/>
        <v>Cobalt</v>
      </c>
      <c r="AC29" s="164" t="str">
        <f t="shared" si="3"/>
        <v>Cobalt</v>
      </c>
      <c r="AD29" s="164" t="str">
        <f t="shared" ca="1" si="4"/>
        <v>Ganzhou Highpower Technology Co., Ltd.</v>
      </c>
    </row>
    <row r="30" spans="1:30" s="164" customFormat="1" ht="20.149999999999999" customHeight="1">
      <c r="A30" s="149" t="s">
        <v>138</v>
      </c>
      <c r="B30" s="294" t="s">
        <v>46</v>
      </c>
      <c r="C30" s="146" t="str">
        <f ca="1">IF(LEN(A30)=0,"",INDEX('Smelter Look-up'!$C:$C,MATCH($A30,'Smelter Look-up'!$E:$E,0)))</f>
        <v>NORILSK NICKEL HARJAVALTA OY</v>
      </c>
      <c r="D30" s="143"/>
      <c r="E30" s="143" t="s">
        <v>110</v>
      </c>
      <c r="F30" s="143" t="s">
        <v>138</v>
      </c>
      <c r="G30" s="143" t="s">
        <v>11</v>
      </c>
      <c r="H30" s="199">
        <f ca="1">IF(ISERROR($V30),"",OFFSET('Smelter Look-up'!$G$4,$V30-4,0))</f>
        <v>0</v>
      </c>
      <c r="I30" s="200" t="str">
        <f ca="1">IF(ISERROR($V30),"",OFFSET('Smelter Look-up'!$H$4,$V30-4,0))</f>
        <v>Harvjavalta</v>
      </c>
      <c r="J30" s="200" t="str">
        <f ca="1">IF(ISERROR($V30),"",OFFSET('Smelter Look-up'!$I$4,$V30-4,0))</f>
        <v>Satakunta</v>
      </c>
      <c r="K30" s="144"/>
      <c r="L30" s="144"/>
      <c r="M30" s="144"/>
      <c r="N30" s="144"/>
      <c r="O30" s="144"/>
      <c r="P30" s="202"/>
      <c r="Q30" s="145"/>
      <c r="R30" s="143" t="str">
        <f ca="1">IF(ISERROR($V30),"",OFFSET('Smelter Look-up'!$C$4,$V30-4,0)&amp;"")</f>
        <v>NORILSK NICKEL HARJAVALTA OY</v>
      </c>
      <c r="S30" s="149" t="str">
        <f t="shared" ca="1" si="0"/>
        <v>FI</v>
      </c>
      <c r="T30" s="149" t="str">
        <f ca="1">IF(B30="","",IF(ISERROR(MATCH($J30,SorP!$B$1:$B$6261,0)),"",INDIRECT("'SorP'!$A$"&amp;MATCH($S30&amp;$J30,SorP!C:C,0))))</f>
        <v>FI-17</v>
      </c>
      <c r="U30" s="162"/>
      <c r="V30" s="163">
        <f ca="1">IF(C30="",NA(),MATCH($B30&amp;$C30,'Smelter Look-up'!$J:$J,0))</f>
        <v>128</v>
      </c>
      <c r="X30" s="164">
        <f t="shared" ca="1" si="1"/>
        <v>0</v>
      </c>
      <c r="AB30" s="304" t="str">
        <f t="shared" ca="1" si="2"/>
        <v>Cobalt</v>
      </c>
      <c r="AC30" s="164" t="str">
        <f t="shared" si="3"/>
        <v>Cobalt</v>
      </c>
      <c r="AD30" s="164" t="str">
        <f t="shared" ca="1" si="4"/>
        <v>NORILSK NICKEL HARJAVALTA OY</v>
      </c>
    </row>
    <row r="31" spans="1:30" s="164" customFormat="1" ht="20.149999999999999" customHeight="1">
      <c r="A31" s="149" t="s">
        <v>139</v>
      </c>
      <c r="B31" s="294" t="s">
        <v>46</v>
      </c>
      <c r="C31" s="146" t="str">
        <f ca="1">IF(LEN(A31)=0,"",INDEX('Smelter Look-up'!$C:$C,MATCH($A31,'Smelter Look-up'!$E:$E,0)))</f>
        <v>ZHEJIANG NEW ERA ZHONGNENG TECHNOLOGY CO., LTD.</v>
      </c>
      <c r="D31" s="143"/>
      <c r="E31" s="143" t="s">
        <v>103</v>
      </c>
      <c r="F31" s="143" t="s">
        <v>139</v>
      </c>
      <c r="G31" s="143" t="s">
        <v>11</v>
      </c>
      <c r="H31" s="199">
        <f ca="1">IF(ISERROR($V31),"",OFFSET('Smelter Look-up'!$G$4,$V31-4,0))</f>
        <v>0</v>
      </c>
      <c r="I31" s="200" t="str">
        <f ca="1">IF(ISERROR($V31),"",OFFSET('Smelter Look-up'!$H$4,$V31-4,0))</f>
        <v>Shaoxing</v>
      </c>
      <c r="J31" s="200" t="str">
        <f ca="1">IF(ISERROR($V31),"",OFFSET('Smelter Look-up'!$I$4,$V31-4,0))</f>
        <v>Zhejiang Sheng</v>
      </c>
      <c r="K31" s="144"/>
      <c r="L31" s="144"/>
      <c r="M31" s="144"/>
      <c r="N31" s="144"/>
      <c r="O31" s="144"/>
      <c r="P31" s="202"/>
      <c r="Q31" s="145"/>
      <c r="R31" s="143" t="str">
        <f ca="1">IF(ISERROR($V31),"",OFFSET('Smelter Look-up'!$C$4,$V31-4,0)&amp;"")</f>
        <v>ZHEJIANG NEW ERA ZHONGNENG TECHNOLOGY CO., LTD.</v>
      </c>
      <c r="S31" s="149" t="str">
        <f t="shared" ca="1" si="0"/>
        <v>CN</v>
      </c>
      <c r="T31" s="149" t="str">
        <f ca="1">IF(B31="","",IF(ISERROR(MATCH($J31,SorP!$B$1:$B$6261,0)),"",INDIRECT("'SorP'!$A$"&amp;MATCH($S31&amp;$J31,SorP!C:C,0))))</f>
        <v>CN-ZJ</v>
      </c>
      <c r="U31" s="162"/>
      <c r="V31" s="163">
        <f ca="1">IF(C31="",NA(),MATCH($B31&amp;$C31,'Smelter Look-up'!$J:$J,0))</f>
        <v>176</v>
      </c>
      <c r="X31" s="164">
        <f t="shared" ca="1" si="1"/>
        <v>0</v>
      </c>
      <c r="AB31" s="304" t="str">
        <f t="shared" ca="1" si="2"/>
        <v>Cobalt</v>
      </c>
      <c r="AC31" s="164" t="str">
        <f t="shared" si="3"/>
        <v>Cobalt</v>
      </c>
      <c r="AD31" s="164" t="str">
        <f t="shared" ca="1" si="4"/>
        <v>ZHEJIANG NEW ERA ZHONGNENG TECHNOLOGY CO., LTD.</v>
      </c>
    </row>
    <row r="32" spans="1:30" s="164" customFormat="1" ht="20.149999999999999" customHeight="1">
      <c r="A32" s="149" t="s">
        <v>140</v>
      </c>
      <c r="B32" s="294" t="s">
        <v>46</v>
      </c>
      <c r="C32" s="146" t="str">
        <f ca="1">IF(LEN(A32)=0,"",INDEX('Smelter Look-up'!$C:$C,MATCH($A32,'Smelter Look-up'!$E:$E,0)))</f>
        <v>Glencore Nikkelverk AS</v>
      </c>
      <c r="D32" s="143"/>
      <c r="E32" s="143" t="s">
        <v>141</v>
      </c>
      <c r="F32" s="143" t="s">
        <v>140</v>
      </c>
      <c r="G32" s="143" t="s">
        <v>11</v>
      </c>
      <c r="H32" s="199">
        <f ca="1">IF(ISERROR($V32),"",OFFSET('Smelter Look-up'!$G$4,$V32-4,0))</f>
        <v>0</v>
      </c>
      <c r="I32" s="200" t="str">
        <f ca="1">IF(ISERROR($V32),"",OFFSET('Smelter Look-up'!$H$4,$V32-4,0))</f>
        <v>Kristiansand</v>
      </c>
      <c r="J32" s="200" t="str">
        <f ca="1">IF(ISERROR($V32),"",OFFSET('Smelter Look-up'!$I$4,$V32-4,0))</f>
        <v>Agder</v>
      </c>
      <c r="K32" s="144"/>
      <c r="L32" s="144"/>
      <c r="M32" s="144"/>
      <c r="N32" s="144"/>
      <c r="O32" s="144"/>
      <c r="P32" s="202"/>
      <c r="Q32" s="145"/>
      <c r="R32" s="143" t="str">
        <f ca="1">IF(ISERROR($V32),"",OFFSET('Smelter Look-up'!$C$4,$V32-4,0)&amp;"")</f>
        <v>Glencore Nikkelverk AS</v>
      </c>
      <c r="S32" s="149" t="str">
        <f t="shared" ca="1" si="0"/>
        <v>NO</v>
      </c>
      <c r="T32" s="149" t="str">
        <f ca="1">IF(B32="","",IF(ISERROR(MATCH($J32,SorP!$B$1:$B$6261,0)),"",INDIRECT("'SorP'!$A$"&amp;MATCH($S32&amp;$J32,SorP!C:C,0))))</f>
        <v>NO-42</v>
      </c>
      <c r="U32" s="162"/>
      <c r="V32" s="163">
        <f ca="1">IF(C32="",NA(),MATCH($B32&amp;$C32,'Smelter Look-up'!$J:$J,0))</f>
        <v>43</v>
      </c>
      <c r="X32" s="164">
        <f t="shared" ca="1" si="1"/>
        <v>0</v>
      </c>
      <c r="AB32" s="304" t="str">
        <f t="shared" ca="1" si="2"/>
        <v>Cobalt</v>
      </c>
      <c r="AC32" s="164" t="str">
        <f t="shared" si="3"/>
        <v>Cobalt</v>
      </c>
      <c r="AD32" s="164" t="str">
        <f t="shared" ca="1" si="4"/>
        <v>Glencore Nikkelverk AS</v>
      </c>
    </row>
    <row r="33" spans="1:30" s="164" customFormat="1" ht="20.149999999999999" customHeight="1">
      <c r="A33" s="149" t="s">
        <v>142</v>
      </c>
      <c r="B33" s="294" t="s">
        <v>46</v>
      </c>
      <c r="C33" s="146" t="str">
        <f ca="1">IF(LEN(A33)=0,"",INDEX('Smelter Look-up'!$C:$C,MATCH($A33,'Smelter Look-up'!$E:$E,0)))</f>
        <v>Hunan Yacheng New Energy Co., Ltd.</v>
      </c>
      <c r="D33" s="143"/>
      <c r="E33" s="143" t="s">
        <v>103</v>
      </c>
      <c r="F33" s="143" t="s">
        <v>142</v>
      </c>
      <c r="G33" s="143" t="s">
        <v>11</v>
      </c>
      <c r="H33" s="199">
        <f ca="1">IF(ISERROR($V33),"",OFFSET('Smelter Look-up'!$G$4,$V33-4,0))</f>
        <v>0</v>
      </c>
      <c r="I33" s="200" t="str">
        <f ca="1">IF(ISERROR($V33),"",OFFSET('Smelter Look-up'!$H$4,$V33-4,0))</f>
        <v>Changsha</v>
      </c>
      <c r="J33" s="200" t="str">
        <f ca="1">IF(ISERROR($V33),"",OFFSET('Smelter Look-up'!$I$4,$V33-4,0))</f>
        <v>Hunan Sheng</v>
      </c>
      <c r="K33" s="144"/>
      <c r="L33" s="144"/>
      <c r="M33" s="144"/>
      <c r="N33" s="144"/>
      <c r="O33" s="144"/>
      <c r="P33" s="202"/>
      <c r="Q33" s="145"/>
      <c r="R33" s="143" t="str">
        <f ca="1">IF(ISERROR($V33),"",OFFSET('Smelter Look-up'!$C$4,$V33-4,0)&amp;"")</f>
        <v>Hunan Yacheng New Energy Co., Ltd.</v>
      </c>
      <c r="S33" s="149" t="str">
        <f t="shared" ca="1" si="0"/>
        <v>CN</v>
      </c>
      <c r="T33" s="149" t="str">
        <f ca="1">IF(B33="","",IF(ISERROR(MATCH($J33,SorP!$B$1:$B$6261,0)),"",INDIRECT("'SorP'!$A$"&amp;MATCH($S33&amp;$J33,SorP!C:C,0))))</f>
        <v>CN-HN</v>
      </c>
      <c r="U33" s="162"/>
      <c r="V33" s="163">
        <f ca="1">IF(C33="",NA(),MATCH($B33&amp;$C33,'Smelter Look-up'!$J:$J,0))</f>
        <v>60</v>
      </c>
      <c r="X33" s="164">
        <f t="shared" ca="1" si="1"/>
        <v>0</v>
      </c>
      <c r="AB33" s="304" t="str">
        <f t="shared" ca="1" si="2"/>
        <v>Cobalt</v>
      </c>
      <c r="AC33" s="164" t="str">
        <f t="shared" si="3"/>
        <v>Cobalt</v>
      </c>
      <c r="AD33" s="164" t="str">
        <f t="shared" ca="1" si="4"/>
        <v>Hunan Yacheng New Energy Co., Ltd.</v>
      </c>
    </row>
    <row r="34" spans="1:30" s="164" customFormat="1" ht="20.149999999999999" customHeight="1">
      <c r="A34" s="149" t="s">
        <v>143</v>
      </c>
      <c r="B34" s="294" t="s">
        <v>46</v>
      </c>
      <c r="C34" s="146" t="str">
        <f ca="1">IF(LEN(A34)=0,"",INDEX('Smelter Look-up'!$C:$C,MATCH($A34,'Smelter Look-up'!$E:$E,0)))</f>
        <v>Murrin Murrin Nickel Cobalt Plant</v>
      </c>
      <c r="D34" s="143"/>
      <c r="E34" s="143" t="s">
        <v>144</v>
      </c>
      <c r="F34" s="143" t="s">
        <v>143</v>
      </c>
      <c r="G34" s="143" t="s">
        <v>11</v>
      </c>
      <c r="H34" s="199">
        <f ca="1">IF(ISERROR($V34),"",OFFSET('Smelter Look-up'!$G$4,$V34-4,0))</f>
        <v>0</v>
      </c>
      <c r="I34" s="200" t="str">
        <f ca="1">IF(ISERROR($V34),"",OFFSET('Smelter Look-up'!$H$4,$V34-4,0))</f>
        <v>Laverton</v>
      </c>
      <c r="J34" s="200" t="str">
        <f ca="1">IF(ISERROR($V34),"",OFFSET('Smelter Look-up'!$I$4,$V34-4,0))</f>
        <v>Western Australia</v>
      </c>
      <c r="K34" s="144"/>
      <c r="L34" s="144"/>
      <c r="M34" s="144"/>
      <c r="N34" s="144"/>
      <c r="O34" s="144"/>
      <c r="P34" s="202"/>
      <c r="Q34" s="145"/>
      <c r="R34" s="143" t="str">
        <f ca="1">IF(ISERROR($V34),"",OFFSET('Smelter Look-up'!$C$4,$V34-4,0)&amp;"")</f>
        <v>Murrin Murrin Nickel Cobalt Plant</v>
      </c>
      <c r="S34" s="149" t="str">
        <f t="shared" ca="1" si="0"/>
        <v>AU</v>
      </c>
      <c r="T34" s="149" t="str">
        <f ca="1">IF(B34="","",IF(ISERROR(MATCH($J34,SorP!$B$1:$B$6261,0)),"",INDIRECT("'SorP'!$A$"&amp;MATCH($S34&amp;$J34,SorP!C:C,0))))</f>
        <v>AU-WA</v>
      </c>
      <c r="U34" s="162"/>
      <c r="V34" s="163">
        <f ca="1">IF(C34="",NA(),MATCH($B34&amp;$C34,'Smelter Look-up'!$J:$J,0))</f>
        <v>113</v>
      </c>
      <c r="X34" s="164">
        <f t="shared" ca="1" si="1"/>
        <v>0</v>
      </c>
      <c r="AB34" s="304" t="str">
        <f t="shared" ca="1" si="2"/>
        <v>Cobalt</v>
      </c>
      <c r="AC34" s="164" t="str">
        <f t="shared" si="3"/>
        <v>Cobalt</v>
      </c>
      <c r="AD34" s="164" t="str">
        <f t="shared" ca="1" si="4"/>
        <v>Murrin Murrin Nickel Cobalt Plant</v>
      </c>
    </row>
    <row r="35" spans="1:30" s="164" customFormat="1" ht="20.149999999999999" customHeight="1">
      <c r="A35" s="149" t="s">
        <v>145</v>
      </c>
      <c r="B35" s="294" t="s">
        <v>46</v>
      </c>
      <c r="C35" s="146" t="str">
        <f ca="1">IF(LEN(A35)=0,"",INDEX('Smelter Look-up'!$C:$C,MATCH($A35,'Smelter Look-up'!$E:$E,0)))</f>
        <v>Hunan CNGR New Energy Science &amp; Technology Co., Ltd.</v>
      </c>
      <c r="D35" s="143"/>
      <c r="E35" s="143" t="s">
        <v>103</v>
      </c>
      <c r="F35" s="143" t="s">
        <v>145</v>
      </c>
      <c r="G35" s="143" t="s">
        <v>11</v>
      </c>
      <c r="H35" s="199">
        <f ca="1">IF(ISERROR($V35),"",OFFSET('Smelter Look-up'!$G$4,$V35-4,0))</f>
        <v>0</v>
      </c>
      <c r="I35" s="200" t="str">
        <f ca="1">IF(ISERROR($V35),"",OFFSET('Smelter Look-up'!$H$4,$V35-4,0))</f>
        <v>Changsha</v>
      </c>
      <c r="J35" s="200" t="str">
        <f ca="1">IF(ISERROR($V35),"",OFFSET('Smelter Look-up'!$I$4,$V35-4,0))</f>
        <v>Hunan Sheng</v>
      </c>
      <c r="K35" s="144"/>
      <c r="L35" s="144"/>
      <c r="M35" s="144"/>
      <c r="N35" s="144"/>
      <c r="O35" s="144"/>
      <c r="P35" s="202"/>
      <c r="Q35" s="145"/>
      <c r="R35" s="143" t="str">
        <f ca="1">IF(ISERROR($V35),"",OFFSET('Smelter Look-up'!$C$4,$V35-4,0)&amp;"")</f>
        <v>Hunan CNGR New Energy Science &amp; Technology Co., Ltd.</v>
      </c>
      <c r="S35" s="149" t="str">
        <f t="shared" ca="1" si="0"/>
        <v>CN</v>
      </c>
      <c r="T35" s="149" t="str">
        <f ca="1">IF(B35="","",IF(ISERROR(MATCH($J35,SorP!$B$1:$B$6261,0)),"",INDIRECT("'SorP'!$A$"&amp;MATCH($S35&amp;$J35,SorP!C:C,0))))</f>
        <v>CN-HN</v>
      </c>
      <c r="U35" s="162"/>
      <c r="V35" s="163">
        <f ca="1">IF(C35="",NA(),MATCH($B35&amp;$C35,'Smelter Look-up'!$J:$J,0))</f>
        <v>55</v>
      </c>
      <c r="X35" s="164">
        <f t="shared" ca="1" si="1"/>
        <v>0</v>
      </c>
      <c r="AB35" s="304" t="str">
        <f t="shared" ca="1" si="2"/>
        <v>Cobalt</v>
      </c>
      <c r="AC35" s="164" t="str">
        <f t="shared" si="3"/>
        <v>Cobalt</v>
      </c>
      <c r="AD35" s="164" t="str">
        <f t="shared" ca="1" si="4"/>
        <v>Hunan CNGR New Energy Science &amp; Technology Co., Ltd.</v>
      </c>
    </row>
    <row r="36" spans="1:30" s="164" customFormat="1" ht="20.149999999999999" customHeight="1">
      <c r="A36" s="149" t="s">
        <v>146</v>
      </c>
      <c r="B36" s="294" t="s">
        <v>46</v>
      </c>
      <c r="C36" s="146" t="str">
        <f ca="1">IF(LEN(A36)=0,"",INDEX('Smelter Look-up'!$C:$C,MATCH($A36,'Smelter Look-up'!$E:$E,0)))</f>
        <v>Tenke Fungurume Mining SA</v>
      </c>
      <c r="D36" s="143"/>
      <c r="E36" s="143" t="s">
        <v>119</v>
      </c>
      <c r="F36" s="143" t="s">
        <v>146</v>
      </c>
      <c r="G36" s="143" t="s">
        <v>11</v>
      </c>
      <c r="H36" s="199">
        <f ca="1">IF(ISERROR($V36),"",OFFSET('Smelter Look-up'!$G$4,$V36-4,0))</f>
        <v>0</v>
      </c>
      <c r="I36" s="200" t="str">
        <f ca="1">IF(ISERROR($V36),"",OFFSET('Smelter Look-up'!$H$4,$V36-4,0))</f>
        <v>Tenke and Fungurume Town</v>
      </c>
      <c r="J36" s="200" t="str">
        <f ca="1">IF(ISERROR($V36),"",OFFSET('Smelter Look-up'!$I$4,$V36-4,0))</f>
        <v>Lualaba</v>
      </c>
      <c r="K36" s="144"/>
      <c r="L36" s="144"/>
      <c r="M36" s="144"/>
      <c r="N36" s="144"/>
      <c r="O36" s="144"/>
      <c r="P36" s="202"/>
      <c r="Q36" s="145"/>
      <c r="R36" s="143" t="str">
        <f ca="1">IF(ISERROR($V36),"",OFFSET('Smelter Look-up'!$C$4,$V36-4,0)&amp;"")</f>
        <v>Tenke Fungurume Mining SA</v>
      </c>
      <c r="S36" s="149" t="str">
        <f t="shared" ca="1" si="0"/>
        <v>CD</v>
      </c>
      <c r="T36" s="149" t="str">
        <f ca="1">IF(B36="","",IF(ISERROR(MATCH($J36,SorP!$B$1:$B$6261,0)),"",INDIRECT("'SorP'!$A$"&amp;MATCH($S36&amp;$J36,SorP!C:C,0))))</f>
        <v>CD-LU</v>
      </c>
      <c r="U36" s="162"/>
      <c r="V36" s="163">
        <f ca="1">IF(C36="",NA(),MATCH($B36&amp;$C36,'Smelter Look-up'!$J:$J,0))</f>
        <v>154</v>
      </c>
      <c r="X36" s="164">
        <f t="shared" ca="1" si="1"/>
        <v>0</v>
      </c>
      <c r="AB36" s="304" t="str">
        <f t="shared" ca="1" si="2"/>
        <v>Cobalt</v>
      </c>
      <c r="AC36" s="164" t="str">
        <f t="shared" si="3"/>
        <v>Cobalt</v>
      </c>
      <c r="AD36" s="164" t="str">
        <f t="shared" ca="1" si="4"/>
        <v>Tenke Fungurume Mining SA</v>
      </c>
    </row>
    <row r="37" spans="1:30" s="164" customFormat="1" ht="20.149999999999999" customHeight="1">
      <c r="A37" s="149" t="s">
        <v>147</v>
      </c>
      <c r="B37" s="294" t="s">
        <v>46</v>
      </c>
      <c r="C37" s="146" t="str">
        <f ca="1">IF(LEN(A37)=0,"",INDEX('Smelter Look-up'!$C:$C,MATCH($A37,'Smelter Look-up'!$E:$E,0)))</f>
        <v>Uranus Chemicals</v>
      </c>
      <c r="D37" s="143"/>
      <c r="E37" s="143" t="s">
        <v>148</v>
      </c>
      <c r="F37" s="143" t="s">
        <v>147</v>
      </c>
      <c r="G37" s="143" t="s">
        <v>11</v>
      </c>
      <c r="H37" s="199">
        <f ca="1">IF(ISERROR($V37),"",OFFSET('Smelter Look-up'!$G$4,$V37-4,0))</f>
        <v>0</v>
      </c>
      <c r="I37" s="200" t="str">
        <f ca="1">IF(ISERROR($V37),"",OFFSET('Smelter Look-up'!$H$4,$V37-4,0))</f>
        <v>Toufen</v>
      </c>
      <c r="J37" s="200" t="str">
        <f ca="1">IF(ISERROR($V37),"",OFFSET('Smelter Look-up'!$I$4,$V37-4,0))</f>
        <v>Miaoli</v>
      </c>
      <c r="K37" s="144"/>
      <c r="L37" s="144"/>
      <c r="M37" s="144"/>
      <c r="N37" s="144"/>
      <c r="O37" s="144"/>
      <c r="P37" s="202"/>
      <c r="Q37" s="145"/>
      <c r="R37" s="143" t="str">
        <f ca="1">IF(ISERROR($V37),"",OFFSET('Smelter Look-up'!$C$4,$V37-4,0)&amp;"")</f>
        <v>Uranus Chemicals</v>
      </c>
      <c r="S37" s="149" t="str">
        <f t="shared" ca="1" si="0"/>
        <v>TW</v>
      </c>
      <c r="T37" s="149" t="str">
        <f ca="1">IF(B37="","",IF(ISERROR(MATCH($J37,SorP!$B$1:$B$6261,0)),"",INDIRECT("'SorP'!$A$"&amp;MATCH($S37&amp;$J37,SorP!C:C,0))))</f>
        <v>TW-MIA</v>
      </c>
      <c r="U37" s="162"/>
      <c r="V37" s="163">
        <f ca="1">IF(C37="",NA(),MATCH($B37&amp;$C37,'Smelter Look-up'!$J:$J,0))</f>
        <v>158</v>
      </c>
      <c r="X37" s="164">
        <f t="shared" ca="1" si="1"/>
        <v>0</v>
      </c>
      <c r="AB37" s="304" t="str">
        <f t="shared" ca="1" si="2"/>
        <v>Cobalt</v>
      </c>
      <c r="AC37" s="164" t="str">
        <f t="shared" si="3"/>
        <v>Cobalt</v>
      </c>
      <c r="AD37" s="164" t="str">
        <f t="shared" ca="1" si="4"/>
        <v>Uranus Chemicals</v>
      </c>
    </row>
    <row r="38" spans="1:30" s="164" customFormat="1" ht="20.149999999999999" customHeight="1">
      <c r="A38" s="149" t="s">
        <v>149</v>
      </c>
      <c r="B38" s="294" t="s">
        <v>46</v>
      </c>
      <c r="C38" s="146" t="str">
        <f ca="1">IF(LEN(A38)=0,"",INDEX('Smelter Look-up'!$C:$C,MATCH($A38,'Smelter Look-up'!$E:$E,0)))</f>
        <v>ICoNiChem Widnes Ltd</v>
      </c>
      <c r="D38" s="143"/>
      <c r="E38" s="143" t="s">
        <v>150</v>
      </c>
      <c r="F38" s="143" t="s">
        <v>149</v>
      </c>
      <c r="G38" s="143" t="s">
        <v>11</v>
      </c>
      <c r="H38" s="199">
        <f ca="1">IF(ISERROR($V38),"",OFFSET('Smelter Look-up'!$G$4,$V38-4,0))</f>
        <v>0</v>
      </c>
      <c r="I38" s="200" t="str">
        <f ca="1">IF(ISERROR($V38),"",OFFSET('Smelter Look-up'!$H$4,$V38-4,0))</f>
        <v>Widnes</v>
      </c>
      <c r="J38" s="200" t="str">
        <f ca="1">IF(ISERROR($V38),"",OFFSET('Smelter Look-up'!$I$4,$V38-4,0))</f>
        <v>Cheshire West and Chester</v>
      </c>
      <c r="K38" s="144"/>
      <c r="L38" s="144"/>
      <c r="M38" s="144"/>
      <c r="N38" s="144"/>
      <c r="O38" s="144"/>
      <c r="P38" s="202"/>
      <c r="Q38" s="145"/>
      <c r="R38" s="143" t="str">
        <f ca="1">IF(ISERROR($V38),"",OFFSET('Smelter Look-up'!$C$4,$V38-4,0)&amp;"")</f>
        <v>ICoNiChem Widnes Ltd</v>
      </c>
      <c r="S38" s="149" t="str">
        <f t="shared" ca="1" si="0"/>
        <v>GB</v>
      </c>
      <c r="T38" s="149" t="str">
        <f ca="1">IF(B38="","",IF(ISERROR(MATCH($J38,SorP!$B$1:$B$6261,0)),"",INDIRECT("'SorP'!$A$"&amp;MATCH($S38&amp;$J38,SorP!C:C,0))))</f>
        <v>GB-CHW</v>
      </c>
      <c r="U38" s="162"/>
      <c r="V38" s="163">
        <f ca="1">IF(C38="",NA(),MATCH($B38&amp;$C38,'Smelter Look-up'!$J:$J,0))</f>
        <v>63</v>
      </c>
      <c r="X38" s="164">
        <f t="shared" ca="1" si="1"/>
        <v>0</v>
      </c>
      <c r="AB38" s="304" t="str">
        <f t="shared" ca="1" si="2"/>
        <v>Cobalt</v>
      </c>
      <c r="AC38" s="164" t="str">
        <f t="shared" si="3"/>
        <v>Cobalt</v>
      </c>
      <c r="AD38" s="164" t="str">
        <f t="shared" ca="1" si="4"/>
        <v>ICoNiChem Widnes Ltd</v>
      </c>
    </row>
    <row r="39" spans="1:30" s="164" customFormat="1" ht="20.149999999999999" customHeight="1">
      <c r="A39" s="149" t="s">
        <v>151</v>
      </c>
      <c r="B39" s="294" t="s">
        <v>46</v>
      </c>
      <c r="C39" s="146" t="str">
        <f ca="1">IF(LEN(A39)=0,"",INDEX('Smelter Look-up'!$C:$C,MATCH($A39,'Smelter Look-up'!$E:$E,0)))</f>
        <v>Zhejiang Greatpower Cobalt Materials Co., Ltd.</v>
      </c>
      <c r="D39" s="143"/>
      <c r="E39" s="143" t="s">
        <v>103</v>
      </c>
      <c r="F39" s="143" t="s">
        <v>151</v>
      </c>
      <c r="G39" s="143" t="s">
        <v>11</v>
      </c>
      <c r="H39" s="199">
        <f ca="1">IF(ISERROR($V39),"",OFFSET('Smelter Look-up'!$G$4,$V39-4,0))</f>
        <v>0</v>
      </c>
      <c r="I39" s="200" t="str">
        <f ca="1">IF(ISERROR($V39),"",OFFSET('Smelter Look-up'!$H$4,$V39-4,0))</f>
        <v>Shaoxing</v>
      </c>
      <c r="J39" s="200" t="str">
        <f ca="1">IF(ISERROR($V39),"",OFFSET('Smelter Look-up'!$I$4,$V39-4,0))</f>
        <v>Zhejiang Sheng</v>
      </c>
      <c r="K39" s="144"/>
      <c r="L39" s="144"/>
      <c r="M39" s="144"/>
      <c r="N39" s="144"/>
      <c r="O39" s="144"/>
      <c r="P39" s="202"/>
      <c r="Q39" s="145"/>
      <c r="R39" s="143" t="str">
        <f ca="1">IF(ISERROR($V39),"",OFFSET('Smelter Look-up'!$C$4,$V39-4,0)&amp;"")</f>
        <v>Zhejiang Greatpower Cobalt Materials Co., Ltd.</v>
      </c>
      <c r="S39" s="149" t="str">
        <f t="shared" ca="1" si="0"/>
        <v>CN</v>
      </c>
      <c r="T39" s="149" t="str">
        <f ca="1">IF(B39="","",IF(ISERROR(MATCH($J39,SorP!$B$1:$B$6261,0)),"",INDIRECT("'SorP'!$A$"&amp;MATCH($S39&amp;$J39,SorP!C:C,0))))</f>
        <v>CN-ZJ</v>
      </c>
      <c r="U39" s="162"/>
      <c r="V39" s="163">
        <f ca="1">IF(C39="",NA(),MATCH($B39&amp;$C39,'Smelter Look-up'!$J:$J,0))</f>
        <v>171</v>
      </c>
      <c r="X39" s="164">
        <f t="shared" ca="1" si="1"/>
        <v>0</v>
      </c>
      <c r="AB39" s="304" t="str">
        <f t="shared" ca="1" si="2"/>
        <v>Cobalt</v>
      </c>
      <c r="AC39" s="164" t="str">
        <f t="shared" si="3"/>
        <v>Cobalt</v>
      </c>
      <c r="AD39" s="164" t="str">
        <f t="shared" ca="1" si="4"/>
        <v>Zhejiang Greatpower Cobalt Materials Co., Ltd.</v>
      </c>
    </row>
    <row r="40" spans="1:30" s="164" customFormat="1" ht="20.149999999999999" customHeight="1">
      <c r="A40" s="149" t="s">
        <v>152</v>
      </c>
      <c r="B40" s="294" t="s">
        <v>46</v>
      </c>
      <c r="C40" s="146" t="str">
        <f ca="1">IF(LEN(A40)=0,"",INDEX('Smelter Look-up'!$C:$C,MATCH($A40,'Smelter Look-up'!$E:$E,0)))</f>
        <v>Mechema Taiwan Plant 2</v>
      </c>
      <c r="D40" s="143"/>
      <c r="E40" s="143" t="s">
        <v>148</v>
      </c>
      <c r="F40" s="143" t="s">
        <v>152</v>
      </c>
      <c r="G40" s="143" t="s">
        <v>11</v>
      </c>
      <c r="H40" s="199">
        <f ca="1">IF(ISERROR($V40),"",OFFSET('Smelter Look-up'!$G$4,$V40-4,0))</f>
        <v>0</v>
      </c>
      <c r="I40" s="200" t="str">
        <f ca="1">IF(ISERROR($V40),"",OFFSET('Smelter Look-up'!$H$4,$V40-4,0))</f>
        <v>Taoyuan</v>
      </c>
      <c r="J40" s="200" t="str">
        <f ca="1">IF(ISERROR($V40),"",OFFSET('Smelter Look-up'!$I$4,$V40-4,0))</f>
        <v>Taoyuan</v>
      </c>
      <c r="K40" s="144"/>
      <c r="L40" s="144"/>
      <c r="M40" s="144"/>
      <c r="N40" s="144"/>
      <c r="O40" s="144"/>
      <c r="P40" s="202"/>
      <c r="Q40" s="145"/>
      <c r="R40" s="143" t="str">
        <f ca="1">IF(ISERROR($V40),"",OFFSET('Smelter Look-up'!$C$4,$V40-4,0)&amp;"")</f>
        <v>Mechema Taiwan Plant 2</v>
      </c>
      <c r="S40" s="149" t="str">
        <f t="shared" ca="1" si="0"/>
        <v>TW</v>
      </c>
      <c r="T40" s="149" t="str">
        <f ca="1">IF(B40="","",IF(ISERROR(MATCH($J40,SorP!$B$1:$B$6261,0)),"",INDIRECT("'SorP'!$A$"&amp;MATCH($S40&amp;$J40,SorP!C:C,0))))</f>
        <v>TW-TAO</v>
      </c>
      <c r="U40" s="162"/>
      <c r="V40" s="163">
        <f ca="1">IF(C40="",NA(),MATCH($B40&amp;$C40,'Smelter Look-up'!$J:$J,0))</f>
        <v>104</v>
      </c>
      <c r="X40" s="164">
        <f t="shared" ca="1" si="1"/>
        <v>0</v>
      </c>
      <c r="AB40" s="304" t="str">
        <f t="shared" ca="1" si="2"/>
        <v>Cobalt</v>
      </c>
      <c r="AC40" s="164" t="str">
        <f t="shared" si="3"/>
        <v>Cobalt</v>
      </c>
      <c r="AD40" s="164" t="str">
        <f t="shared" ca="1" si="4"/>
        <v>Mechema Taiwan Plant 2</v>
      </c>
    </row>
    <row r="41" spans="1:30" s="164" customFormat="1" ht="20.149999999999999" customHeight="1">
      <c r="A41" s="149" t="s">
        <v>153</v>
      </c>
      <c r="B41" s="294" t="s">
        <v>46</v>
      </c>
      <c r="C41" s="146" t="str">
        <f ca="1">IF(LEN(A41)=0,"",INDEX('Smelter Look-up'!$C:$C,MATCH($A41,'Smelter Look-up'!$E:$E,0)))</f>
        <v>Harima Refinery, Sumitomo Metal Mining</v>
      </c>
      <c r="D41" s="143"/>
      <c r="E41" s="143" t="s">
        <v>124</v>
      </c>
      <c r="F41" s="143" t="s">
        <v>153</v>
      </c>
      <c r="G41" s="143" t="s">
        <v>11</v>
      </c>
      <c r="H41" s="199">
        <f ca="1">IF(ISERROR($V41),"",OFFSET('Smelter Look-up'!$G$4,$V41-4,0))</f>
        <v>0</v>
      </c>
      <c r="I41" s="200" t="str">
        <f ca="1">IF(ISERROR($V41),"",OFFSET('Smelter Look-up'!$H$4,$V41-4,0))</f>
        <v>Kako-gun</v>
      </c>
      <c r="J41" s="200" t="str">
        <f ca="1">IF(ISERROR($V41),"",OFFSET('Smelter Look-up'!$I$4,$V41-4,0))</f>
        <v>Hyogo</v>
      </c>
      <c r="K41" s="144"/>
      <c r="L41" s="144"/>
      <c r="M41" s="144"/>
      <c r="N41" s="144"/>
      <c r="O41" s="144"/>
      <c r="P41" s="202"/>
      <c r="Q41" s="145"/>
      <c r="R41" s="143" t="str">
        <f ca="1">IF(ISERROR($V41),"",OFFSET('Smelter Look-up'!$C$4,$V41-4,0)&amp;"")</f>
        <v>Harima Refinery, Sumitomo Metal Mining</v>
      </c>
      <c r="S41" s="149" t="str">
        <f t="shared" ca="1" si="0"/>
        <v>JP</v>
      </c>
      <c r="T41" s="149" t="str">
        <f ca="1">IF(B41="","",IF(ISERROR(MATCH($J41,SorP!$B$1:$B$6261,0)),"",INDIRECT("'SorP'!$A$"&amp;MATCH($S41&amp;$J41,SorP!C:C,0))))</f>
        <v>JP-28</v>
      </c>
      <c r="U41" s="162"/>
      <c r="V41" s="163">
        <f ca="1">IF(C41="",NA(),MATCH($B41&amp;$C41,'Smelter Look-up'!$J:$J,0))</f>
        <v>52</v>
      </c>
      <c r="X41" s="164">
        <f t="shared" ca="1" si="1"/>
        <v>0</v>
      </c>
      <c r="AB41" s="304" t="str">
        <f t="shared" ca="1" si="2"/>
        <v>Cobalt</v>
      </c>
      <c r="AC41" s="164" t="str">
        <f t="shared" si="3"/>
        <v>Cobalt</v>
      </c>
      <c r="AD41" s="164" t="str">
        <f t="shared" ca="1" si="4"/>
        <v>Harima Refinery, Sumitomo Metal Mining</v>
      </c>
    </row>
    <row r="42" spans="1:30" s="164" customFormat="1" ht="20.149999999999999" customHeight="1">
      <c r="A42" s="149" t="s">
        <v>154</v>
      </c>
      <c r="B42" s="294" t="s">
        <v>46</v>
      </c>
      <c r="C42" s="146" t="str">
        <f ca="1">IF(LEN(A42)=0,"",INDEX('Smelter Look-up'!$C:$C,MATCH($A42,'Smelter Look-up'!$E:$E,0)))</f>
        <v>Guizhou CNGR Resource Recycling Industry Development Co., Ltd.</v>
      </c>
      <c r="D42" s="143"/>
      <c r="E42" s="143" t="s">
        <v>103</v>
      </c>
      <c r="F42" s="143" t="s">
        <v>154</v>
      </c>
      <c r="G42" s="143" t="s">
        <v>11</v>
      </c>
      <c r="H42" s="199">
        <f ca="1">IF(ISERROR($V42),"",OFFSET('Smelter Look-up'!$G$4,$V42-4,0))</f>
        <v>0</v>
      </c>
      <c r="I42" s="200" t="str">
        <f ca="1">IF(ISERROR($V42),"",OFFSET('Smelter Look-up'!$H$4,$V42-4,0))</f>
        <v>Tongren</v>
      </c>
      <c r="J42" s="200" t="str">
        <f ca="1">IF(ISERROR($V42),"",OFFSET('Smelter Look-up'!$I$4,$V42-4,0))</f>
        <v>Guizhou Sheng</v>
      </c>
      <c r="K42" s="144"/>
      <c r="L42" s="144"/>
      <c r="M42" s="144"/>
      <c r="N42" s="144"/>
      <c r="O42" s="144"/>
      <c r="P42" s="202"/>
      <c r="Q42" s="145"/>
      <c r="R42" s="143" t="str">
        <f ca="1">IF(ISERROR($V42),"",OFFSET('Smelter Look-up'!$C$4,$V42-4,0)&amp;"")</f>
        <v>Guizhou CNGR Resource Recycling Industry Development Co., Ltd.</v>
      </c>
      <c r="S42" s="149" t="str">
        <f t="shared" ca="1" si="0"/>
        <v>CN</v>
      </c>
      <c r="T42" s="149" t="str">
        <f ca="1">IF(B42="","",IF(ISERROR(MATCH($J42,SorP!$B$1:$B$6261,0)),"",INDIRECT("'SorP'!$A$"&amp;MATCH($S42&amp;$J42,SorP!C:C,0))))</f>
        <v>CN-GZ</v>
      </c>
      <c r="U42" s="162"/>
      <c r="V42" s="163">
        <f ca="1">IF(C42="",NA(),MATCH($B42&amp;$C42,'Smelter Look-up'!$J:$J,0))</f>
        <v>49</v>
      </c>
      <c r="X42" s="164">
        <f t="shared" ca="1" si="1"/>
        <v>0</v>
      </c>
      <c r="AB42" s="304" t="str">
        <f t="shared" ca="1" si="2"/>
        <v>Cobalt</v>
      </c>
      <c r="AC42" s="164" t="str">
        <f t="shared" si="3"/>
        <v>Cobalt</v>
      </c>
      <c r="AD42" s="164" t="str">
        <f t="shared" ca="1" si="4"/>
        <v>Guizhou CNGR Resource Recycling Industry Development Co., Ltd.</v>
      </c>
    </row>
    <row r="43" spans="1:30" s="164" customFormat="1" ht="20.149999999999999" customHeight="1">
      <c r="A43" s="149" t="s">
        <v>155</v>
      </c>
      <c r="B43" s="294" t="s">
        <v>47</v>
      </c>
      <c r="C43" s="146" t="str">
        <f ca="1">IF(LEN(A43)=0,"",INDEX('Smelter Look-up'!$C:$C,MATCH($A43,'Smelter Look-up'!$E:$E,0)))</f>
        <v>Tenke Fungurume Mining SA</v>
      </c>
      <c r="D43" s="143"/>
      <c r="E43" s="143" t="s">
        <v>119</v>
      </c>
      <c r="F43" s="143" t="s">
        <v>155</v>
      </c>
      <c r="G43" s="143" t="s">
        <v>11</v>
      </c>
      <c r="H43" s="199">
        <f ca="1">IF(ISERROR($V43),"",OFFSET('Smelter Look-up'!$G$4,$V43-4,0))</f>
        <v>0</v>
      </c>
      <c r="I43" s="200" t="str">
        <f ca="1">IF(ISERROR($V43),"",OFFSET('Smelter Look-up'!$H$4,$V43-4,0))</f>
        <v>Tenke and Fungurume Town</v>
      </c>
      <c r="J43" s="200" t="str">
        <f ca="1">IF(ISERROR($V43),"",OFFSET('Smelter Look-up'!$I$4,$V43-4,0))</f>
        <v>Lualaba</v>
      </c>
      <c r="K43" s="144"/>
      <c r="L43" s="144"/>
      <c r="M43" s="144"/>
      <c r="N43" s="144"/>
      <c r="O43" s="144"/>
      <c r="P43" s="202"/>
      <c r="Q43" s="145"/>
      <c r="R43" s="143" t="str">
        <f ca="1">IF(ISERROR($V43),"",OFFSET('Smelter Look-up'!$C$4,$V43-4,0)&amp;"")</f>
        <v>Tenke Fungurume Mining SA</v>
      </c>
      <c r="S43" s="149" t="str">
        <f t="shared" ca="1" si="0"/>
        <v>CD</v>
      </c>
      <c r="T43" s="149" t="str">
        <f ca="1">IF(B43="","",IF(ISERROR(MATCH($J43,SorP!$B$1:$B$6261,0)),"",INDIRECT("'SorP'!$A$"&amp;MATCH($S43&amp;$J43,SorP!C:C,0))))</f>
        <v>CD-LU</v>
      </c>
      <c r="U43" s="162"/>
      <c r="V43" s="163">
        <f ca="1">IF(C43="",NA(),MATCH($B43&amp;$C43,'Smelter Look-up'!$J:$J,0))</f>
        <v>357</v>
      </c>
      <c r="X43" s="164">
        <f t="shared" ca="1" si="1"/>
        <v>0</v>
      </c>
      <c r="AB43" s="304" t="str">
        <f t="shared" ca="1" si="2"/>
        <v>Copper</v>
      </c>
      <c r="AC43" s="164" t="str">
        <f t="shared" si="3"/>
        <v>Copper</v>
      </c>
      <c r="AD43" s="164" t="str">
        <f t="shared" ca="1" si="4"/>
        <v>Tenke Fungurume Mining SA</v>
      </c>
    </row>
    <row r="44" spans="1:30" s="164" customFormat="1" ht="20.149999999999999" customHeight="1">
      <c r="A44" s="149" t="s">
        <v>156</v>
      </c>
      <c r="B44" s="294" t="s">
        <v>47</v>
      </c>
      <c r="C44" s="146" t="str">
        <f ca="1">IF(LEN(A44)=0,"",INDEX('Smelter Look-up'!$C:$C,MATCH($A44,'Smelter Look-up'!$E:$E,0)))</f>
        <v>Societe pour le Traitment du Terril de Lubumbashi (STL)</v>
      </c>
      <c r="D44" s="143"/>
      <c r="E44" s="143" t="s">
        <v>119</v>
      </c>
      <c r="F44" s="143" t="s">
        <v>156</v>
      </c>
      <c r="G44" s="143" t="s">
        <v>11</v>
      </c>
      <c r="H44" s="199">
        <f ca="1">IF(ISERROR($V44),"",OFFSET('Smelter Look-up'!$G$4,$V44-4,0))</f>
        <v>0</v>
      </c>
      <c r="I44" s="200" t="str">
        <f ca="1">IF(ISERROR($V44),"",OFFSET('Smelter Look-up'!$H$4,$V44-4,0))</f>
        <v>Lubumbashi</v>
      </c>
      <c r="J44" s="200" t="str">
        <f ca="1">IF(ISERROR($V44),"",OFFSET('Smelter Look-up'!$I$4,$V44-4,0))</f>
        <v>Haut-Katanga</v>
      </c>
      <c r="K44" s="144"/>
      <c r="L44" s="144"/>
      <c r="M44" s="144"/>
      <c r="N44" s="144"/>
      <c r="O44" s="144"/>
      <c r="P44" s="202"/>
      <c r="Q44" s="145"/>
      <c r="R44" s="143" t="str">
        <f ca="1">IF(ISERROR($V44),"",OFFSET('Smelter Look-up'!$C$4,$V44-4,0)&amp;"")</f>
        <v>Societe pour le Traitment du Terril de Lubumbashi (STL)</v>
      </c>
      <c r="S44" s="149" t="str">
        <f t="shared" ca="1" si="0"/>
        <v>CD</v>
      </c>
      <c r="T44" s="149" t="str">
        <f ca="1">IF(B44="","",IF(ISERROR(MATCH($J44,SorP!$B$1:$B$6261,0)),"",INDIRECT("'SorP'!$A$"&amp;MATCH($S44&amp;$J44,SorP!C:C,0))))</f>
        <v>CD-HK</v>
      </c>
      <c r="U44" s="162"/>
      <c r="V44" s="163">
        <f ca="1">IF(C44="",NA(),MATCH($B44&amp;$C44,'Smelter Look-up'!$J:$J,0))</f>
        <v>352</v>
      </c>
      <c r="X44" s="164">
        <f t="shared" ca="1" si="1"/>
        <v>0</v>
      </c>
      <c r="AB44" s="304" t="str">
        <f t="shared" ca="1" si="2"/>
        <v>Copper</v>
      </c>
      <c r="AC44" s="164" t="str">
        <f t="shared" si="3"/>
        <v>Copper</v>
      </c>
      <c r="AD44" s="164" t="str">
        <f t="shared" ca="1" si="4"/>
        <v>Societe pour le Traitment du Terril de Lubumbashi (STL)</v>
      </c>
    </row>
    <row r="45" spans="1:30" s="164" customFormat="1" ht="20.149999999999999" customHeight="1">
      <c r="A45" s="149" t="s">
        <v>157</v>
      </c>
      <c r="B45" s="294" t="s">
        <v>47</v>
      </c>
      <c r="C45" s="146" t="str">
        <f ca="1">IF(LEN(A45)=0,"",INDEX('Smelter Look-up'!$C:$C,MATCH($A45,'Smelter Look-up'!$E:$E,0)))</f>
        <v>Minera Escondida Limitada</v>
      </c>
      <c r="D45" s="143"/>
      <c r="E45" s="143" t="s">
        <v>158</v>
      </c>
      <c r="F45" s="143" t="s">
        <v>157</v>
      </c>
      <c r="G45" s="143" t="s">
        <v>11</v>
      </c>
      <c r="H45" s="199">
        <f ca="1">IF(ISERROR($V45),"",OFFSET('Smelter Look-up'!$G$4,$V45-4,0))</f>
        <v>0</v>
      </c>
      <c r="I45" s="200" t="str">
        <f ca="1">IF(ISERROR($V45),"",OFFSET('Smelter Look-up'!$H$4,$V45-4,0))</f>
        <v>Atacama</v>
      </c>
      <c r="J45" s="200" t="str">
        <f ca="1">IF(ISERROR($V45),"",OFFSET('Smelter Look-up'!$I$4,$V45-4,0))</f>
        <v>Antofagasta</v>
      </c>
      <c r="K45" s="144"/>
      <c r="L45" s="144"/>
      <c r="M45" s="144"/>
      <c r="N45" s="144"/>
      <c r="O45" s="144"/>
      <c r="P45" s="202"/>
      <c r="Q45" s="145"/>
      <c r="R45" s="143" t="str">
        <f ca="1">IF(ISERROR($V45),"",OFFSET('Smelter Look-up'!$C$4,$V45-4,0)&amp;"")</f>
        <v>Minera Escondida Limitada</v>
      </c>
      <c r="S45" s="149" t="str">
        <f t="shared" ca="1" si="0"/>
        <v>CL</v>
      </c>
      <c r="T45" s="149" t="str">
        <f ca="1">IF(B45="","",IF(ISERROR(MATCH($J45,SorP!$B$1:$B$6261,0)),"",INDIRECT("'SorP'!$A$"&amp;MATCH($S45&amp;$J45,SorP!C:C,0))))</f>
        <v>CL-AN</v>
      </c>
      <c r="U45" s="162"/>
      <c r="V45" s="163">
        <f ca="1">IF(C45="",NA(),MATCH($B45&amp;$C45,'Smelter Look-up'!$J:$J,0))</f>
        <v>307</v>
      </c>
      <c r="X45" s="164">
        <f t="shared" ca="1" si="1"/>
        <v>0</v>
      </c>
      <c r="AB45" s="304" t="str">
        <f t="shared" ca="1" si="2"/>
        <v>Copper</v>
      </c>
      <c r="AC45" s="164" t="str">
        <f t="shared" si="3"/>
        <v>Copper</v>
      </c>
      <c r="AD45" s="164" t="str">
        <f t="shared" ca="1" si="4"/>
        <v>Minera Escondida Limitada</v>
      </c>
    </row>
    <row r="46" spans="1:30" s="164" customFormat="1" ht="20.149999999999999" customHeight="1">
      <c r="A46" s="149" t="s">
        <v>159</v>
      </c>
      <c r="B46" s="294" t="s">
        <v>47</v>
      </c>
      <c r="C46" s="146" t="str">
        <f ca="1">IF(LEN(A46)=0,"",INDEX('Smelter Look-up'!$C:$C,MATCH($A46,'Smelter Look-up'!$E:$E,0)))</f>
        <v>Toyo Smelter &amp; Refinery, Sumitomo Metal Mining</v>
      </c>
      <c r="D46" s="143"/>
      <c r="E46" s="143" t="s">
        <v>124</v>
      </c>
      <c r="F46" s="143" t="s">
        <v>159</v>
      </c>
      <c r="G46" s="143" t="s">
        <v>11</v>
      </c>
      <c r="H46" s="199">
        <f ca="1">IF(ISERROR($V46),"",OFFSET('Smelter Look-up'!$G$4,$V46-4,0))</f>
        <v>0</v>
      </c>
      <c r="I46" s="200" t="str">
        <f ca="1">IF(ISERROR($V46),"",OFFSET('Smelter Look-up'!$H$4,$V46-4,0))</f>
        <v>Saijyo</v>
      </c>
      <c r="J46" s="200" t="str">
        <f ca="1">IF(ISERROR($V46),"",OFFSET('Smelter Look-up'!$I$4,$V46-4,0))</f>
        <v>Ehime</v>
      </c>
      <c r="K46" s="144"/>
      <c r="L46" s="144"/>
      <c r="M46" s="144"/>
      <c r="N46" s="144"/>
      <c r="O46" s="144"/>
      <c r="P46" s="202"/>
      <c r="Q46" s="145"/>
      <c r="R46" s="143" t="str">
        <f ca="1">IF(ISERROR($V46),"",OFFSET('Smelter Look-up'!$C$4,$V46-4,0)&amp;"")</f>
        <v>Toyo Smelter &amp; Refinery, Sumitomo Metal Mining</v>
      </c>
      <c r="S46" s="149" t="str">
        <f t="shared" ca="1" si="0"/>
        <v>JP</v>
      </c>
      <c r="T46" s="149" t="str">
        <f ca="1">IF(B46="","",IF(ISERROR(MATCH($J46,SorP!$B$1:$B$6261,0)),"",INDIRECT("'SorP'!$A$"&amp;MATCH($S46&amp;$J46,SorP!C:C,0))))</f>
        <v>JP-38</v>
      </c>
      <c r="U46" s="162"/>
      <c r="V46" s="163">
        <f ca="1">IF(C46="",NA(),MATCH($B46&amp;$C46,'Smelter Look-up'!$J:$J,0))</f>
        <v>362</v>
      </c>
      <c r="X46" s="164">
        <f t="shared" ca="1" si="1"/>
        <v>0</v>
      </c>
      <c r="AB46" s="304" t="str">
        <f t="shared" ca="1" si="2"/>
        <v>Copper</v>
      </c>
      <c r="AC46" s="164" t="str">
        <f t="shared" si="3"/>
        <v>Copper</v>
      </c>
      <c r="AD46" s="164" t="str">
        <f t="shared" ca="1" si="4"/>
        <v>Toyo Smelter &amp; Refinery, Sumitomo Metal Mining</v>
      </c>
    </row>
    <row r="47" spans="1:30" s="164" customFormat="1" ht="20.149999999999999" customHeight="1">
      <c r="A47" s="149" t="s">
        <v>160</v>
      </c>
      <c r="B47" s="294" t="s">
        <v>51</v>
      </c>
      <c r="C47" s="146" t="str">
        <f ca="1">IF(LEN(A47)=0,"",INDEX('Smelter Look-up'!$C:$C,MATCH($A47,'Smelter Look-up'!$E:$E,0)))</f>
        <v>Harima Refinery, Sumitomo Metal Mining</v>
      </c>
      <c r="D47" s="143"/>
      <c r="E47" s="143" t="s">
        <v>124</v>
      </c>
      <c r="F47" s="143" t="s">
        <v>160</v>
      </c>
      <c r="G47" s="143" t="s">
        <v>11</v>
      </c>
      <c r="H47" s="199">
        <f ca="1">IF(ISERROR($V47),"",OFFSET('Smelter Look-up'!$G$4,$V47-4,0))</f>
        <v>0</v>
      </c>
      <c r="I47" s="200" t="str">
        <f ca="1">IF(ISERROR($V47),"",OFFSET('Smelter Look-up'!$H$4,$V47-4,0))</f>
        <v>Kako-gun</v>
      </c>
      <c r="J47" s="200" t="str">
        <f ca="1">IF(ISERROR($V47),"",OFFSET('Smelter Look-up'!$I$4,$V47-4,0))</f>
        <v>Hyôgo</v>
      </c>
      <c r="K47" s="144"/>
      <c r="L47" s="144"/>
      <c r="M47" s="144"/>
      <c r="N47" s="144"/>
      <c r="O47" s="144"/>
      <c r="P47" s="202"/>
      <c r="Q47" s="145"/>
      <c r="R47" s="143" t="str">
        <f ca="1">IF(ISERROR($V47),"",OFFSET('Smelter Look-up'!$C$4,$V47-4,0)&amp;"")</f>
        <v>Harima Refinery, Sumitomo Metal Mining</v>
      </c>
      <c r="S47" s="149" t="str">
        <f t="shared" ca="1" si="0"/>
        <v>JP</v>
      </c>
      <c r="T47" s="149" t="str">
        <f ca="1">IF(B47="","",IF(ISERROR(MATCH($J47,SorP!$B$1:$B$6261,0)),"",INDIRECT("'SorP'!$A$"&amp;MATCH($S47&amp;$J47,SorP!C:C,0))))</f>
        <v>JP-28</v>
      </c>
      <c r="U47" s="162"/>
      <c r="V47" s="163">
        <f ca="1">IF(C47="",NA(),MATCH($B47&amp;$C47,'Smelter Look-up'!$J:$J,0))</f>
        <v>534</v>
      </c>
      <c r="X47" s="164">
        <f t="shared" ca="1" si="1"/>
        <v>0</v>
      </c>
      <c r="AB47" s="304" t="str">
        <f t="shared" ca="1" si="2"/>
        <v>Nickel</v>
      </c>
      <c r="AC47" s="164" t="str">
        <f t="shared" si="3"/>
        <v>Nickel</v>
      </c>
      <c r="AD47" s="164" t="str">
        <f t="shared" ca="1" si="4"/>
        <v>Harima Refinery, Sumitomo Metal Mining</v>
      </c>
    </row>
    <row r="48" spans="1:30" s="164" customFormat="1" ht="20.149999999999999" customHeight="1">
      <c r="A48" s="149" t="s">
        <v>161</v>
      </c>
      <c r="B48" s="294" t="s">
        <v>47</v>
      </c>
      <c r="C48" s="146" t="s">
        <v>162</v>
      </c>
      <c r="D48" s="143"/>
      <c r="E48" s="143" t="s">
        <v>144</v>
      </c>
      <c r="F48" s="143" t="s">
        <v>161</v>
      </c>
      <c r="G48" s="143" t="s">
        <v>11</v>
      </c>
      <c r="H48" s="199" t="str">
        <f ca="1">IF(ISERROR($V48),"",OFFSET('Smelter Look-up'!$G$4,$V48-4,0))</f>
        <v/>
      </c>
      <c r="I48" s="200" t="str">
        <f ca="1">IF(ISERROR($V48),"",OFFSET('Smelter Look-up'!$H$4,$V48-4,0))</f>
        <v/>
      </c>
      <c r="J48" s="200" t="str">
        <f ca="1">IF(ISERROR($V48),"",OFFSET('Smelter Look-up'!$I$4,$V48-4,0))</f>
        <v/>
      </c>
      <c r="K48" s="144"/>
      <c r="L48" s="144"/>
      <c r="M48" s="144"/>
      <c r="N48" s="144"/>
      <c r="O48" s="144"/>
      <c r="P48" s="202"/>
      <c r="Q48" s="145"/>
      <c r="R48" s="143" t="str">
        <f ca="1">IF(ISERROR($V48),"",OFFSET('Smelter Look-up'!$C$4,$V48-4,0)&amp;"")</f>
        <v/>
      </c>
      <c r="S48" s="149" t="str">
        <f t="shared" ca="1" si="0"/>
        <v>AU</v>
      </c>
      <c r="T48" s="149" t="str">
        <f ca="1">IF(B48="","",IF(ISERROR(MATCH($J48,SorP!$B$1:$B$6261,0)),"",INDIRECT("'SorP'!$A$"&amp;MATCH($S48&amp;$J48,SorP!C:C,0))))</f>
        <v/>
      </c>
      <c r="U48" s="162"/>
      <c r="V48" s="163" t="e">
        <f>IF(C48="",NA(),MATCH($B48&amp;$C48,'Smelter Look-up'!$J:$J,0))</f>
        <v>#N/A</v>
      </c>
      <c r="X48" s="164">
        <f t="shared" si="1"/>
        <v>0</v>
      </c>
      <c r="AB48" s="304" t="str">
        <f t="shared" si="2"/>
        <v>Copper</v>
      </c>
      <c r="AC48" s="164" t="str">
        <f t="shared" si="3"/>
        <v>Copper</v>
      </c>
      <c r="AD48" s="164" t="str">
        <f t="shared" si="4"/>
        <v>Northparkes Mine</v>
      </c>
    </row>
    <row r="49" spans="1:30" s="164" customFormat="1" ht="20.149999999999999" customHeight="1">
      <c r="A49" s="149" t="s">
        <v>163</v>
      </c>
      <c r="B49" s="294" t="s">
        <v>47</v>
      </c>
      <c r="C49" s="146" t="s">
        <v>164</v>
      </c>
      <c r="D49" s="143"/>
      <c r="E49" s="143" t="s">
        <v>158</v>
      </c>
      <c r="F49" s="143" t="s">
        <v>163</v>
      </c>
      <c r="G49" s="143" t="s">
        <v>11</v>
      </c>
      <c r="H49" s="199" t="str">
        <f ca="1">IF(ISERROR($V49),"",OFFSET('Smelter Look-up'!$G$4,$V49-4,0))</f>
        <v/>
      </c>
      <c r="I49" s="200" t="str">
        <f ca="1">IF(ISERROR($V49),"",OFFSET('Smelter Look-up'!$H$4,$V49-4,0))</f>
        <v/>
      </c>
      <c r="J49" s="200" t="str">
        <f ca="1">IF(ISERROR($V49),"",OFFSET('Smelter Look-up'!$I$4,$V49-4,0))</f>
        <v/>
      </c>
      <c r="K49" s="144"/>
      <c r="L49" s="144"/>
      <c r="M49" s="144"/>
      <c r="N49" s="144"/>
      <c r="O49" s="144"/>
      <c r="P49" s="202"/>
      <c r="Q49" s="145"/>
      <c r="R49" s="143" t="str">
        <f ca="1">IF(ISERROR($V49),"",OFFSET('Smelter Look-up'!$C$4,$V49-4,0)&amp;"")</f>
        <v/>
      </c>
      <c r="S49" s="149" t="str">
        <f t="shared" ca="1" si="0"/>
        <v>CL</v>
      </c>
      <c r="T49" s="149" t="str">
        <f ca="1">IF(B49="","",IF(ISERROR(MATCH($J49,SorP!$B$1:$B$6261,0)),"",INDIRECT("'SorP'!$A$"&amp;MATCH($S49&amp;$J49,SorP!C:C,0))))</f>
        <v/>
      </c>
      <c r="U49" s="162"/>
      <c r="V49" s="163" t="e">
        <f>IF(C49="",NA(),MATCH($B49&amp;$C49,'Smelter Look-up'!$J:$J,0))</f>
        <v>#N/A</v>
      </c>
      <c r="X49" s="164">
        <f t="shared" si="1"/>
        <v>0</v>
      </c>
      <c r="AB49" s="304" t="str">
        <f t="shared" si="2"/>
        <v>Copper</v>
      </c>
      <c r="AC49" s="164" t="str">
        <f t="shared" si="3"/>
        <v>Copper</v>
      </c>
      <c r="AD49" s="164" t="str">
        <f t="shared" si="4"/>
        <v>Lundin Mining Corporation (Distrito Candelaria)</v>
      </c>
    </row>
    <row r="50" spans="1:30" s="164" customFormat="1" ht="20.149999999999999" customHeight="1">
      <c r="A50" s="149" t="s">
        <v>165</v>
      </c>
      <c r="B50" s="294" t="s">
        <v>46</v>
      </c>
      <c r="C50" s="146" t="str">
        <f ca="1">IF(LEN(A50)=0,"",INDEX('Smelter Look-up'!$C:$C,MATCH($A50,'Smelter Look-up'!$E:$E,0)))</f>
        <v>Anhui Hanrui New Material Co., Ltd.</v>
      </c>
      <c r="D50" s="143"/>
      <c r="E50" s="143" t="s">
        <v>103</v>
      </c>
      <c r="F50" s="143" t="s">
        <v>165</v>
      </c>
      <c r="G50" s="143" t="s">
        <v>11</v>
      </c>
      <c r="H50" s="199">
        <f ca="1">IF(ISERROR($V50),"",OFFSET('Smelter Look-up'!$G$4,$V50-4,0))</f>
        <v>0</v>
      </c>
      <c r="I50" s="200" t="str">
        <f ca="1">IF(ISERROR($V50),"",OFFSET('Smelter Look-up'!$H$4,$V50-4,0))</f>
        <v>Chuzhou</v>
      </c>
      <c r="J50" s="200" t="str">
        <f ca="1">IF(ISERROR($V50),"",OFFSET('Smelter Look-up'!$I$4,$V50-4,0))</f>
        <v>Anhui Sheng</v>
      </c>
      <c r="K50" s="144"/>
      <c r="L50" s="144"/>
      <c r="M50" s="144"/>
      <c r="N50" s="144"/>
      <c r="O50" s="144"/>
      <c r="P50" s="202"/>
      <c r="Q50" s="145"/>
      <c r="R50" s="143" t="str">
        <f ca="1">IF(ISERROR($V50),"",OFFSET('Smelter Look-up'!$C$4,$V50-4,0)&amp;"")</f>
        <v>Anhui Hanrui New Material Co., Ltd.</v>
      </c>
      <c r="S50" s="149" t="str">
        <f t="shared" ca="1" si="0"/>
        <v>CN</v>
      </c>
      <c r="T50" s="149" t="str">
        <f ca="1">IF(B50="","",IF(ISERROR(MATCH($J50,SorP!$B$1:$B$6261,0)),"",INDIRECT("'SorP'!$A$"&amp;MATCH($S50&amp;$J50,SorP!C:C,0))))</f>
        <v>CN-AH</v>
      </c>
      <c r="U50" s="162"/>
      <c r="V50" s="163">
        <f ca="1">IF(C50="",NA(),MATCH($B50&amp;$C50,'Smelter Look-up'!$J:$J,0))</f>
        <v>6</v>
      </c>
      <c r="X50" s="164">
        <f t="shared" ca="1" si="1"/>
        <v>0</v>
      </c>
      <c r="AB50" s="304" t="str">
        <f t="shared" ca="1" si="2"/>
        <v>Cobalt</v>
      </c>
      <c r="AC50" s="164" t="str">
        <f t="shared" si="3"/>
        <v>Cobalt</v>
      </c>
      <c r="AD50" s="164" t="str">
        <f t="shared" ca="1" si="4"/>
        <v>Anhui Hanrui New Material Co., Ltd.</v>
      </c>
    </row>
    <row r="51" spans="1:30" s="164" customFormat="1" ht="20.149999999999999" customHeight="1">
      <c r="A51" s="149" t="s">
        <v>166</v>
      </c>
      <c r="B51" s="294" t="s">
        <v>51</v>
      </c>
      <c r="C51" s="146" t="str">
        <f ca="1">IF(LEN(A51)=0,"",INDEX('Smelter Look-up'!$C:$C,MATCH($A51,'Smelter Look-up'!$E:$E,0)))</f>
        <v>Murrin Murrin Nickel Cobalt Plant</v>
      </c>
      <c r="D51" s="143"/>
      <c r="E51" s="143" t="s">
        <v>144</v>
      </c>
      <c r="F51" s="143" t="s">
        <v>166</v>
      </c>
      <c r="G51" s="143" t="s">
        <v>11</v>
      </c>
      <c r="H51" s="199">
        <f ca="1">IF(ISERROR($V51),"",OFFSET('Smelter Look-up'!$G$4,$V51-4,0))</f>
        <v>0</v>
      </c>
      <c r="I51" s="200" t="str">
        <f ca="1">IF(ISERROR($V51),"",OFFSET('Smelter Look-up'!$H$4,$V51-4,0))</f>
        <v>Perth</v>
      </c>
      <c r="J51" s="200" t="str">
        <f ca="1">IF(ISERROR($V51),"",OFFSET('Smelter Look-up'!$I$4,$V51-4,0))</f>
        <v>Western Australia</v>
      </c>
      <c r="K51" s="144"/>
      <c r="L51" s="144"/>
      <c r="M51" s="144"/>
      <c r="N51" s="144"/>
      <c r="O51" s="144"/>
      <c r="P51" s="202"/>
      <c r="Q51" s="145"/>
      <c r="R51" s="143" t="str">
        <f ca="1">IF(ISERROR($V51),"",OFFSET('Smelter Look-up'!$C$4,$V51-4,0)&amp;"")</f>
        <v>Murrin Murrin Nickel Cobalt Plant</v>
      </c>
      <c r="S51" s="149" t="str">
        <f t="shared" ca="1" si="0"/>
        <v>AU</v>
      </c>
      <c r="T51" s="149" t="str">
        <f ca="1">IF(B51="","",IF(ISERROR(MATCH($J51,SorP!$B$1:$B$6261,0)),"",INDIRECT("'SorP'!$A$"&amp;MATCH($S51&amp;$J51,SorP!C:C,0))))</f>
        <v>AU-WA</v>
      </c>
      <c r="U51" s="162"/>
      <c r="V51" s="163">
        <f ca="1">IF(C51="",NA(),MATCH($B51&amp;$C51,'Smelter Look-up'!$J:$J,0))</f>
        <v>560</v>
      </c>
      <c r="X51" s="164">
        <f t="shared" ca="1" si="1"/>
        <v>0</v>
      </c>
      <c r="AB51" s="304" t="str">
        <f t="shared" ca="1" si="2"/>
        <v>Nickel</v>
      </c>
      <c r="AC51" s="164" t="str">
        <f t="shared" si="3"/>
        <v>Nickel</v>
      </c>
      <c r="AD51" s="164" t="str">
        <f t="shared" ca="1" si="4"/>
        <v>Murrin Murrin Nickel Cobalt Plant</v>
      </c>
    </row>
    <row r="52" spans="1:30" s="164" customFormat="1" ht="20.149999999999999" customHeight="1">
      <c r="A52" s="149" t="s">
        <v>167</v>
      </c>
      <c r="B52" s="294" t="s">
        <v>51</v>
      </c>
      <c r="C52" s="146" t="str">
        <f ca="1">IF(LEN(A52)=0,"",INDEX('Smelter Look-up'!$C:$C,MATCH($A52,'Smelter Look-up'!$E:$E,0)))</f>
        <v>Guangdong Fangyuan New Materials Group Co., Ltd.</v>
      </c>
      <c r="D52" s="143"/>
      <c r="E52" s="143" t="s">
        <v>103</v>
      </c>
      <c r="F52" s="143" t="s">
        <v>167</v>
      </c>
      <c r="G52" s="143" t="s">
        <v>11</v>
      </c>
      <c r="H52" s="199">
        <f ca="1">IF(ISERROR($V52),"",OFFSET('Smelter Look-up'!$G$4,$V52-4,0))</f>
        <v>0</v>
      </c>
      <c r="I52" s="200" t="str">
        <f ca="1">IF(ISERROR($V52),"",OFFSET('Smelter Look-up'!$H$4,$V52-4,0))</f>
        <v>Jiangmen City</v>
      </c>
      <c r="J52" s="200" t="str">
        <f ca="1">IF(ISERROR($V52),"",OFFSET('Smelter Look-up'!$I$4,$V52-4,0))</f>
        <v>Guangdong Sheng</v>
      </c>
      <c r="K52" s="144"/>
      <c r="L52" s="144"/>
      <c r="M52" s="144"/>
      <c r="N52" s="144"/>
      <c r="O52" s="144"/>
      <c r="P52" s="202"/>
      <c r="Q52" s="145"/>
      <c r="R52" s="143" t="str">
        <f ca="1">IF(ISERROR($V52),"",OFFSET('Smelter Look-up'!$C$4,$V52-4,0)&amp;"")</f>
        <v>Guangdong Fangyuan New Materials Group Co., Ltd.</v>
      </c>
      <c r="S52" s="149" t="str">
        <f t="shared" ca="1" si="0"/>
        <v>CN</v>
      </c>
      <c r="T52" s="149" t="str">
        <f ca="1">IF(B52="","",IF(ISERROR(MATCH($J52,SorP!$B$1:$B$6261,0)),"",INDIRECT("'SorP'!$A$"&amp;MATCH($S52&amp;$J52,SorP!C:C,0))))</f>
        <v>CN-GD</v>
      </c>
      <c r="U52" s="162"/>
      <c r="V52" s="163">
        <f ca="1">IF(C52="",NA(),MATCH($B52&amp;$C52,'Smelter Look-up'!$J:$J,0))</f>
        <v>527</v>
      </c>
      <c r="X52" s="164">
        <f t="shared" ca="1" si="1"/>
        <v>0</v>
      </c>
      <c r="AB52" s="304" t="str">
        <f t="shared" ca="1" si="2"/>
        <v>Nickel</v>
      </c>
      <c r="AC52" s="164" t="str">
        <f t="shared" si="3"/>
        <v>Nickel</v>
      </c>
      <c r="AD52" s="164" t="str">
        <f t="shared" ca="1" si="4"/>
        <v>Guangdong Fangyuan New Materials Group Co., Ltd.</v>
      </c>
    </row>
    <row r="53" spans="1:30" s="164" customFormat="1" ht="20.149999999999999" customHeight="1">
      <c r="A53" s="149" t="s">
        <v>168</v>
      </c>
      <c r="B53" s="294" t="s">
        <v>47</v>
      </c>
      <c r="C53" s="146" t="str">
        <f ca="1">IF(LEN(A53)=0,"",INDEX('Smelter Look-up'!$C:$C,MATCH($A53,'Smelter Look-up'!$E:$E,0)))</f>
        <v>La Compagnie de Traitement des Rejets de Kingamyambo S.A. (Metalkol S.A.)</v>
      </c>
      <c r="D53" s="143"/>
      <c r="E53" s="143" t="s">
        <v>119</v>
      </c>
      <c r="F53" s="143" t="s">
        <v>168</v>
      </c>
      <c r="G53" s="143" t="s">
        <v>11</v>
      </c>
      <c r="H53" s="199">
        <f ca="1">IF(ISERROR($V53),"",OFFSET('Smelter Look-up'!$G$4,$V53-4,0))</f>
        <v>0</v>
      </c>
      <c r="I53" s="200" t="str">
        <f ca="1">IF(ISERROR($V53),"",OFFSET('Smelter Look-up'!$H$4,$V53-4,0))</f>
        <v>Lubumbashi</v>
      </c>
      <c r="J53" s="200" t="str">
        <f ca="1">IF(ISERROR($V53),"",OFFSET('Smelter Look-up'!$I$4,$V53-4,0))</f>
        <v>Haut-Katanga</v>
      </c>
      <c r="K53" s="144"/>
      <c r="L53" s="144"/>
      <c r="M53" s="144"/>
      <c r="N53" s="144"/>
      <c r="O53" s="144"/>
      <c r="P53" s="202"/>
      <c r="Q53" s="145"/>
      <c r="R53" s="143" t="str">
        <f ca="1">IF(ISERROR($V53),"",OFFSET('Smelter Look-up'!$C$4,$V53-4,0)&amp;"")</f>
        <v>La Compagnie de Traitement des Rejets de Kingamyambo S.A. (Metalkol S.A.)</v>
      </c>
      <c r="S53" s="149" t="str">
        <f t="shared" ca="1" si="0"/>
        <v>CD</v>
      </c>
      <c r="T53" s="149" t="str">
        <f ca="1">IF(B53="","",IF(ISERROR(MATCH($J53,SorP!$B$1:$B$6261,0)),"",INDIRECT("'SorP'!$A$"&amp;MATCH($S53&amp;$J53,SorP!C:C,0))))</f>
        <v>CD-HK</v>
      </c>
      <c r="U53" s="162"/>
      <c r="V53" s="163">
        <f ca="1">IF(C53="",NA(),MATCH($B53&amp;$C53,'Smelter Look-up'!$J:$J,0))</f>
        <v>286</v>
      </c>
      <c r="X53" s="164">
        <f t="shared" ca="1" si="1"/>
        <v>0</v>
      </c>
      <c r="AB53" s="304" t="str">
        <f t="shared" ca="1" si="2"/>
        <v>Copper</v>
      </c>
      <c r="AC53" s="164" t="str">
        <f t="shared" si="3"/>
        <v>Copper</v>
      </c>
      <c r="AD53" s="164" t="str">
        <f t="shared" ca="1" si="4"/>
        <v>La Compagnie de Traitement des Rejets de Kingamyambo S.A. (Metalkol S.A.)</v>
      </c>
    </row>
    <row r="54" spans="1:30" s="164" customFormat="1" ht="20.149999999999999" customHeight="1">
      <c r="A54" s="149" t="s">
        <v>169</v>
      </c>
      <c r="B54" s="294" t="s">
        <v>51</v>
      </c>
      <c r="C54" s="146" t="str">
        <f ca="1">IF(LEN(A54)=0,"",INDEX('Smelter Look-up'!$C:$C,MATCH($A54,'Smelter Look-up'!$E:$E,0)))</f>
        <v>Dynatec Madagascar Company</v>
      </c>
      <c r="D54" s="143"/>
      <c r="E54" s="143" t="s">
        <v>114</v>
      </c>
      <c r="F54" s="143" t="s">
        <v>169</v>
      </c>
      <c r="G54" s="143" t="s">
        <v>11</v>
      </c>
      <c r="H54" s="199">
        <f ca="1">IF(ISERROR($V54),"",OFFSET('Smelter Look-up'!$G$4,$V54-4,0))</f>
        <v>0</v>
      </c>
      <c r="I54" s="200" t="str">
        <f ca="1">IF(ISERROR($V54),"",OFFSET('Smelter Look-up'!$H$4,$V54-4,0))</f>
        <v>Toamasina</v>
      </c>
      <c r="J54" s="200" t="str">
        <f ca="1">IF(ISERROR($V54),"",OFFSET('Smelter Look-up'!$I$4,$V54-4,0))</f>
        <v>Toamasina</v>
      </c>
      <c r="K54" s="144"/>
      <c r="L54" s="144"/>
      <c r="M54" s="144"/>
      <c r="N54" s="144"/>
      <c r="O54" s="144"/>
      <c r="P54" s="202"/>
      <c r="Q54" s="145"/>
      <c r="R54" s="143" t="str">
        <f ca="1">IF(ISERROR($V54),"",OFFSET('Smelter Look-up'!$C$4,$V54-4,0)&amp;"")</f>
        <v>Dynatec Madagascar Company</v>
      </c>
      <c r="S54" s="149" t="str">
        <f t="shared" ca="1" si="0"/>
        <v>MG</v>
      </c>
      <c r="T54" s="149" t="str">
        <f ca="1">IF(B54="","",IF(ISERROR(MATCH($J54,SorP!$B$1:$B$6261,0)),"",INDIRECT("'SorP'!$A$"&amp;MATCH($S54&amp;$J54,SorP!C:C,0))))</f>
        <v>MG-A</v>
      </c>
      <c r="U54" s="162"/>
      <c r="V54" s="163">
        <f ca="1">IF(C54="",NA(),MATCH($B54&amp;$C54,'Smelter Look-up'!$J:$J,0))</f>
        <v>518</v>
      </c>
      <c r="X54" s="164">
        <f t="shared" ca="1" si="1"/>
        <v>0</v>
      </c>
      <c r="AB54" s="304" t="str">
        <f t="shared" ca="1" si="2"/>
        <v>Nickel</v>
      </c>
      <c r="AC54" s="164" t="str">
        <f t="shared" si="3"/>
        <v>Nickel</v>
      </c>
      <c r="AD54" s="164" t="str">
        <f t="shared" ca="1" si="4"/>
        <v>Dynatec Madagascar Company</v>
      </c>
    </row>
    <row r="55" spans="1:30" s="164" customFormat="1" ht="20.149999999999999" customHeight="1">
      <c r="A55" s="149" t="s">
        <v>170</v>
      </c>
      <c r="B55" s="294" t="s">
        <v>46</v>
      </c>
      <c r="C55" s="146" t="str">
        <f ca="1">IF(LEN(A55)=0,"",INDEX('Smelter Look-up'!$C:$C,MATCH($A55,'Smelter Look-up'!$E:$E,0)))</f>
        <v>Fujian Evergreen New Energy Technology Co., Ltd.</v>
      </c>
      <c r="D55" s="143"/>
      <c r="E55" s="143" t="s">
        <v>103</v>
      </c>
      <c r="F55" s="143" t="s">
        <v>170</v>
      </c>
      <c r="G55" s="143" t="s">
        <v>11</v>
      </c>
      <c r="H55" s="199">
        <f ca="1">IF(ISERROR($V55),"",OFFSET('Smelter Look-up'!$G$4,$V55-4,0))</f>
        <v>0</v>
      </c>
      <c r="I55" s="200" t="str">
        <f ca="1">IF(ISERROR($V55),"",OFFSET('Smelter Look-up'!$H$4,$V55-4,0))</f>
        <v>Longyan City</v>
      </c>
      <c r="J55" s="200" t="str">
        <f ca="1">IF(ISERROR($V55),"",OFFSET('Smelter Look-up'!$I$4,$V55-4,0))</f>
        <v>Fujian Sheng</v>
      </c>
      <c r="K55" s="144"/>
      <c r="L55" s="144"/>
      <c r="M55" s="144"/>
      <c r="N55" s="144"/>
      <c r="O55" s="144"/>
      <c r="P55" s="202"/>
      <c r="Q55" s="145"/>
      <c r="R55" s="143" t="str">
        <f ca="1">IF(ISERROR($V55),"",OFFSET('Smelter Look-up'!$C$4,$V55-4,0)&amp;"")</f>
        <v>Fujian Evergreen New Energy Technology Co., Ltd.</v>
      </c>
      <c r="S55" s="149" t="str">
        <f t="shared" ca="1" si="0"/>
        <v>CN</v>
      </c>
      <c r="T55" s="149" t="str">
        <f ca="1">IF(B55="","",IF(ISERROR(MATCH($J55,SorP!$B$1:$B$6261,0)),"",INDIRECT("'SorP'!$A$"&amp;MATCH($S55&amp;$J55,SorP!C:C,0))))</f>
        <v>CN-FJ</v>
      </c>
      <c r="U55" s="162"/>
      <c r="V55" s="163">
        <f ca="1">IF(C55="",NA(),MATCH($B55&amp;$C55,'Smelter Look-up'!$J:$J,0))</f>
        <v>34</v>
      </c>
      <c r="X55" s="164">
        <f t="shared" ca="1" si="1"/>
        <v>0</v>
      </c>
      <c r="AB55" s="304" t="str">
        <f t="shared" ca="1" si="2"/>
        <v>Cobalt</v>
      </c>
      <c r="AC55" s="164" t="str">
        <f t="shared" si="3"/>
        <v>Cobalt</v>
      </c>
      <c r="AD55" s="164" t="str">
        <f t="shared" ca="1" si="4"/>
        <v>Fujian Evergreen New Energy Technology Co., Ltd.</v>
      </c>
    </row>
    <row r="56" spans="1:30" s="164" customFormat="1" ht="20.149999999999999" customHeight="1">
      <c r="A56" s="149" t="s">
        <v>171</v>
      </c>
      <c r="B56" s="294" t="s">
        <v>47</v>
      </c>
      <c r="C56" s="146" t="str">
        <f ca="1">IF(LEN(A56)=0,"",INDEX('Smelter Look-up'!$C:$C,MATCH($A56,'Smelter Look-up'!$E:$E,0)))</f>
        <v>JX Advanced Metals Corporation (Hitachi Refinery)</v>
      </c>
      <c r="D56" s="143"/>
      <c r="E56" s="143" t="s">
        <v>124</v>
      </c>
      <c r="F56" s="143" t="s">
        <v>171</v>
      </c>
      <c r="G56" s="143" t="s">
        <v>11</v>
      </c>
      <c r="H56" s="199">
        <f ca="1">IF(ISERROR($V56),"",OFFSET('Smelter Look-up'!$G$4,$V56-4,0))</f>
        <v>0</v>
      </c>
      <c r="I56" s="200" t="str">
        <f ca="1">IF(ISERROR($V56),"",OFFSET('Smelter Look-up'!$H$4,$V56-4,0))</f>
        <v>Hitachi-shi</v>
      </c>
      <c r="J56" s="200" t="str">
        <f ca="1">IF(ISERROR($V56),"",OFFSET('Smelter Look-up'!$I$4,$V56-4,0))</f>
        <v>Ibaraki</v>
      </c>
      <c r="K56" s="144"/>
      <c r="L56" s="144"/>
      <c r="M56" s="144"/>
      <c r="N56" s="144"/>
      <c r="O56" s="144"/>
      <c r="P56" s="202"/>
      <c r="Q56" s="145"/>
      <c r="R56" s="143" t="str">
        <f ca="1">IF(ISERROR($V56),"",OFFSET('Smelter Look-up'!$C$4,$V56-4,0)&amp;"")</f>
        <v>JX Advanced Metals Corporation (Hitachi Refinery)</v>
      </c>
      <c r="S56" s="149" t="str">
        <f t="shared" ca="1" si="0"/>
        <v>JP</v>
      </c>
      <c r="T56" s="149" t="str">
        <f ca="1">IF(B56="","",IF(ISERROR(MATCH($J56,SorP!$B$1:$B$6261,0)),"",INDIRECT("'SorP'!$A$"&amp;MATCH($S56&amp;$J56,SorP!C:C,0))))</f>
        <v>JP-08</v>
      </c>
      <c r="U56" s="162"/>
      <c r="V56" s="163">
        <f ca="1">IF(C56="",NA(),MATCH($B56&amp;$C56,'Smelter Look-up'!$J:$J,0))</f>
        <v>267</v>
      </c>
      <c r="X56" s="164">
        <f t="shared" ca="1" si="1"/>
        <v>0</v>
      </c>
      <c r="AB56" s="304" t="str">
        <f t="shared" ca="1" si="2"/>
        <v>Copper</v>
      </c>
      <c r="AC56" s="164" t="str">
        <f t="shared" si="3"/>
        <v>Copper</v>
      </c>
      <c r="AD56" s="164" t="str">
        <f t="shared" ca="1" si="4"/>
        <v>JX Advanced Metals Corporation (Hitachi Refinery)</v>
      </c>
    </row>
    <row r="57" spans="1:30" s="164" customFormat="1" ht="20.149999999999999" customHeight="1">
      <c r="A57" s="149" t="s">
        <v>172</v>
      </c>
      <c r="B57" s="294" t="s">
        <v>46</v>
      </c>
      <c r="C57" s="146" t="str">
        <f ca="1">IF(LEN(A57)=0,"",INDEX('Smelter Look-up'!$C:$C,MATCH($A57,'Smelter Look-up'!$E:$E,0)))</f>
        <v>Jiangxi Miracle Golden Tiger Cobalt Co. Ltd.</v>
      </c>
      <c r="D57" s="143"/>
      <c r="E57" s="143" t="s">
        <v>103</v>
      </c>
      <c r="F57" s="143" t="s">
        <v>172</v>
      </c>
      <c r="G57" s="143" t="s">
        <v>11</v>
      </c>
      <c r="H57" s="199">
        <f ca="1">IF(ISERROR($V57),"",OFFSET('Smelter Look-up'!$G$4,$V57-4,0))</f>
        <v>0</v>
      </c>
      <c r="I57" s="200" t="str">
        <f ca="1">IF(ISERROR($V57),"",OFFSET('Smelter Look-up'!$H$4,$V57-4,0))</f>
        <v>Ganzhou City</v>
      </c>
      <c r="J57" s="200" t="str">
        <f ca="1">IF(ISERROR($V57),"",OFFSET('Smelter Look-up'!$I$4,$V57-4,0))</f>
        <v>Jiangxi Sheng</v>
      </c>
      <c r="K57" s="144"/>
      <c r="L57" s="144"/>
      <c r="M57" s="144"/>
      <c r="N57" s="144"/>
      <c r="O57" s="144"/>
      <c r="P57" s="202"/>
      <c r="Q57" s="145"/>
      <c r="R57" s="143" t="str">
        <f ca="1">IF(ISERROR($V57),"",OFFSET('Smelter Look-up'!$C$4,$V57-4,0)&amp;"")</f>
        <v>Jiangxi Miracle Golden Tiger Cobalt Co. Ltd.</v>
      </c>
      <c r="S57" s="149" t="str">
        <f t="shared" ca="1" si="0"/>
        <v>CN</v>
      </c>
      <c r="T57" s="149" t="str">
        <f ca="1">IF(B57="","",IF(ISERROR(MATCH($J57,SorP!$B$1:$B$6261,0)),"",INDIRECT("'SorP'!$A$"&amp;MATCH($S57&amp;$J57,SorP!C:C,0))))</f>
        <v>CN-JX</v>
      </c>
      <c r="U57" s="162"/>
      <c r="V57" s="163">
        <f ca="1">IF(C57="",NA(),MATCH($B57&amp;$C57,'Smelter Look-up'!$J:$J,0))</f>
        <v>75</v>
      </c>
      <c r="X57" s="164">
        <f t="shared" ca="1" si="1"/>
        <v>0</v>
      </c>
      <c r="AB57" s="304" t="str">
        <f t="shared" ca="1" si="2"/>
        <v>Cobalt</v>
      </c>
      <c r="AC57" s="164" t="str">
        <f t="shared" si="3"/>
        <v>Cobalt</v>
      </c>
      <c r="AD57" s="164" t="str">
        <f t="shared" ca="1" si="4"/>
        <v>Jiangxi Miracle Golden Tiger Cobalt Co. Ltd.</v>
      </c>
    </row>
    <row r="58" spans="1:30" s="164" customFormat="1" ht="20.149999999999999" customHeight="1">
      <c r="A58" s="149" t="s">
        <v>173</v>
      </c>
      <c r="B58" s="294" t="s">
        <v>51</v>
      </c>
      <c r="C58" s="146" t="str">
        <f ca="1">IF(LEN(A58)=0,"",INDEX('Smelter Look-up'!$C:$C,MATCH($A58,'Smelter Look-up'!$E:$E,0)))</f>
        <v>NORILSK NICKEL HARJAVALTA OY</v>
      </c>
      <c r="D58" s="143"/>
      <c r="E58" s="143" t="s">
        <v>110</v>
      </c>
      <c r="F58" s="143" t="s">
        <v>173</v>
      </c>
      <c r="G58" s="143" t="s">
        <v>11</v>
      </c>
      <c r="H58" s="199">
        <f ca="1">IF(ISERROR($V58),"",OFFSET('Smelter Look-up'!$G$4,$V58-4,0))</f>
        <v>0</v>
      </c>
      <c r="I58" s="200" t="str">
        <f ca="1">IF(ISERROR($V58),"",OFFSET('Smelter Look-up'!$H$4,$V58-4,0))</f>
        <v>Harjavalta</v>
      </c>
      <c r="J58" s="200" t="str">
        <f ca="1">IF(ISERROR($V58),"",OFFSET('Smelter Look-up'!$I$4,$V58-4,0))</f>
        <v>Satakunta</v>
      </c>
      <c r="K58" s="144"/>
      <c r="L58" s="144"/>
      <c r="M58" s="144"/>
      <c r="N58" s="144"/>
      <c r="O58" s="144"/>
      <c r="P58" s="202"/>
      <c r="Q58" s="145"/>
      <c r="R58" s="143" t="str">
        <f ca="1">IF(ISERROR($V58),"",OFFSET('Smelter Look-up'!$C$4,$V58-4,0)&amp;"")</f>
        <v>NORILSK NICKEL HARJAVALTA OY</v>
      </c>
      <c r="S58" s="149" t="str">
        <f t="shared" ca="1" si="0"/>
        <v>FI</v>
      </c>
      <c r="T58" s="149" t="str">
        <f ca="1">IF(B58="","",IF(ISERROR(MATCH($J58,SorP!$B$1:$B$6261,0)),"",INDIRECT("'SorP'!$A$"&amp;MATCH($S58&amp;$J58,SorP!C:C,0))))</f>
        <v>FI-17</v>
      </c>
      <c r="U58" s="162"/>
      <c r="V58" s="163">
        <f ca="1">IF(C58="",NA(),MATCH($B58&amp;$C58,'Smelter Look-up'!$J:$J,0))</f>
        <v>566</v>
      </c>
      <c r="X58" s="164">
        <f t="shared" ca="1" si="1"/>
        <v>0</v>
      </c>
      <c r="AB58" s="304" t="str">
        <f t="shared" ca="1" si="2"/>
        <v>Nickel</v>
      </c>
      <c r="AC58" s="164" t="str">
        <f t="shared" si="3"/>
        <v>Nickel</v>
      </c>
      <c r="AD58" s="164" t="str">
        <f t="shared" ca="1" si="4"/>
        <v>NORILSK NICKEL HARJAVALTA OY</v>
      </c>
    </row>
    <row r="59" spans="1:30" s="164" customFormat="1" ht="20.149999999999999" customHeight="1">
      <c r="A59" s="149" t="s">
        <v>174</v>
      </c>
      <c r="B59" s="294" t="s">
        <v>51</v>
      </c>
      <c r="C59" s="146" t="str">
        <f ca="1">IF(LEN(A59)=0,"",INDEX('Smelter Look-up'!$C:$C,MATCH($A59,'Smelter Look-up'!$E:$E,0)))</f>
        <v>Niihama Nickel Refinery, Sumitomo Metal Mining</v>
      </c>
      <c r="D59" s="143"/>
      <c r="E59" s="143" t="s">
        <v>124</v>
      </c>
      <c r="F59" s="143" t="s">
        <v>174</v>
      </c>
      <c r="G59" s="143" t="s">
        <v>11</v>
      </c>
      <c r="H59" s="199">
        <f ca="1">IF(ISERROR($V59),"",OFFSET('Smelter Look-up'!$G$4,$V59-4,0))</f>
        <v>0</v>
      </c>
      <c r="I59" s="200" t="str">
        <f ca="1">IF(ISERROR($V59),"",OFFSET('Smelter Look-up'!$H$4,$V59-4,0))</f>
        <v>Niihama</v>
      </c>
      <c r="J59" s="200" t="str">
        <f ca="1">IF(ISERROR($V59),"",OFFSET('Smelter Look-up'!$I$4,$V59-4,0))</f>
        <v>Ehime</v>
      </c>
      <c r="K59" s="144"/>
      <c r="L59" s="144"/>
      <c r="M59" s="144"/>
      <c r="N59" s="144"/>
      <c r="O59" s="144"/>
      <c r="P59" s="202"/>
      <c r="Q59" s="145"/>
      <c r="R59" s="143" t="str">
        <f ca="1">IF(ISERROR($V59),"",OFFSET('Smelter Look-up'!$C$4,$V59-4,0)&amp;"")</f>
        <v>Niihama Nickel Refinery, Sumitomo Metal Mining</v>
      </c>
      <c r="S59" s="149" t="str">
        <f t="shared" ca="1" si="0"/>
        <v>JP</v>
      </c>
      <c r="T59" s="149" t="str">
        <f ca="1">IF(B59="","",IF(ISERROR(MATCH($J59,SorP!$B$1:$B$6261,0)),"",INDIRECT("'SorP'!$A$"&amp;MATCH($S59&amp;$J59,SorP!C:C,0))))</f>
        <v>JP-38</v>
      </c>
      <c r="U59" s="162"/>
      <c r="V59" s="163">
        <f ca="1">IF(C59="",NA(),MATCH($B59&amp;$C59,'Smelter Look-up'!$J:$J,0))</f>
        <v>564</v>
      </c>
      <c r="X59" s="164">
        <f t="shared" ca="1" si="1"/>
        <v>0</v>
      </c>
      <c r="AB59" s="304" t="str">
        <f t="shared" ca="1" si="2"/>
        <v>Nickel</v>
      </c>
      <c r="AC59" s="164" t="str">
        <f t="shared" si="3"/>
        <v>Nickel</v>
      </c>
      <c r="AD59" s="164" t="str">
        <f t="shared" ca="1" si="4"/>
        <v>Niihama Nickel Refinery, Sumitomo Metal Mining</v>
      </c>
    </row>
    <row r="60" spans="1:30" s="164" customFormat="1" ht="20.149999999999999" customHeight="1">
      <c r="A60" s="149" t="s">
        <v>175</v>
      </c>
      <c r="B60" s="294" t="s">
        <v>46</v>
      </c>
      <c r="C60" s="146" t="str">
        <f ca="1">IF(LEN(A60)=0,"",INDEX('Smelter Look-up'!$C:$C,MATCH($A60,'Smelter Look-up'!$E:$E,0)))</f>
        <v>Eti Bakir A.S</v>
      </c>
      <c r="D60" s="143"/>
      <c r="E60" s="143" t="s">
        <v>176</v>
      </c>
      <c r="F60" s="143" t="s">
        <v>175</v>
      </c>
      <c r="G60" s="143" t="s">
        <v>11</v>
      </c>
      <c r="H60" s="199">
        <f ca="1">IF(ISERROR($V60),"",OFFSET('Smelter Look-up'!$G$4,$V60-4,0))</f>
        <v>0</v>
      </c>
      <c r="I60" s="200" t="str">
        <f ca="1">IF(ISERROR($V60),"",OFFSET('Smelter Look-up'!$H$4,$V60-4,0))</f>
        <v>Mardin</v>
      </c>
      <c r="J60" s="200" t="str">
        <f ca="1">IF(ISERROR($V60),"",OFFSET('Smelter Look-up'!$I$4,$V60-4,0))</f>
        <v>Mardin</v>
      </c>
      <c r="K60" s="144"/>
      <c r="L60" s="144"/>
      <c r="M60" s="144"/>
      <c r="N60" s="144"/>
      <c r="O60" s="144"/>
      <c r="P60" s="202"/>
      <c r="Q60" s="145"/>
      <c r="R60" s="143" t="str">
        <f ca="1">IF(ISERROR($V60),"",OFFSET('Smelter Look-up'!$C$4,$V60-4,0)&amp;"")</f>
        <v>Eti Bakir A.S</v>
      </c>
      <c r="S60" s="149" t="str">
        <f t="shared" ca="1" si="0"/>
        <v>Unknown</v>
      </c>
      <c r="T60" s="149" t="e">
        <f ca="1">IF(B60="","",IF(ISERROR(MATCH($J60,SorP!$B$1:$B$6261,0)),"",INDIRECT("'SorP'!$A$"&amp;MATCH($S60&amp;$J60,SorP!C:C,0))))</f>
        <v>#N/A</v>
      </c>
      <c r="U60" s="162"/>
      <c r="V60" s="163">
        <f ca="1">IF(C60="",NA(),MATCH($B60&amp;$C60,'Smelter Look-up'!$J:$J,0))</f>
        <v>26</v>
      </c>
      <c r="X60" s="164">
        <f t="shared" ca="1" si="1"/>
        <v>0</v>
      </c>
      <c r="AB60" s="304" t="str">
        <f t="shared" ca="1" si="2"/>
        <v>Cobalt</v>
      </c>
      <c r="AC60" s="164" t="str">
        <f t="shared" si="3"/>
        <v>Cobalt</v>
      </c>
      <c r="AD60" s="164" t="str">
        <f t="shared" ca="1" si="4"/>
        <v>Eti Bakir A.S</v>
      </c>
    </row>
    <row r="61" spans="1:30" s="164" customFormat="1" ht="20.149999999999999" customHeight="1">
      <c r="A61" s="149" t="s">
        <v>177</v>
      </c>
      <c r="B61" s="294" t="s">
        <v>47</v>
      </c>
      <c r="C61" s="146" t="str">
        <f ca="1">IF(LEN(A61)=0,"",INDEX('Smelter Look-up'!$C:$C,MATCH($A61,'Smelter Look-up'!$E:$E,0)))</f>
        <v>Eti Bakir A.S</v>
      </c>
      <c r="D61" s="143"/>
      <c r="E61" s="143" t="s">
        <v>176</v>
      </c>
      <c r="F61" s="143" t="s">
        <v>177</v>
      </c>
      <c r="G61" s="143" t="s">
        <v>11</v>
      </c>
      <c r="H61" s="199">
        <f ca="1">IF(ISERROR($V61),"",OFFSET('Smelter Look-up'!$G$4,$V61-4,0))</f>
        <v>0</v>
      </c>
      <c r="I61" s="200" t="str">
        <f ca="1">IF(ISERROR($V61),"",OFFSET('Smelter Look-up'!$H$4,$V61-4,0))</f>
        <v>Mardin</v>
      </c>
      <c r="J61" s="200" t="str">
        <f ca="1">IF(ISERROR($V61),"",OFFSET('Smelter Look-up'!$I$4,$V61-4,0))</f>
        <v>Mardin</v>
      </c>
      <c r="K61" s="144"/>
      <c r="L61" s="144"/>
      <c r="M61" s="144"/>
      <c r="N61" s="144"/>
      <c r="O61" s="144"/>
      <c r="P61" s="202"/>
      <c r="Q61" s="145"/>
      <c r="R61" s="143" t="str">
        <f ca="1">IF(ISERROR($V61),"",OFFSET('Smelter Look-up'!$C$4,$V61-4,0)&amp;"")</f>
        <v>Eti Bakir A.S</v>
      </c>
      <c r="S61" s="149" t="str">
        <f t="shared" ca="1" si="0"/>
        <v>Unknown</v>
      </c>
      <c r="T61" s="149" t="e">
        <f ca="1">IF(B61="","",IF(ISERROR(MATCH($J61,SorP!$B$1:$B$6261,0)),"",INDIRECT("'SorP'!$A$"&amp;MATCH($S61&amp;$J61,SorP!C:C,0))))</f>
        <v>#N/A</v>
      </c>
      <c r="U61" s="162"/>
      <c r="V61" s="163">
        <f ca="1">IF(C61="",NA(),MATCH($B61&amp;$C61,'Smelter Look-up'!$J:$J,0))</f>
        <v>239</v>
      </c>
      <c r="X61" s="164">
        <f t="shared" ca="1" si="1"/>
        <v>0</v>
      </c>
      <c r="AB61" s="304" t="str">
        <f t="shared" ca="1" si="2"/>
        <v>Copper</v>
      </c>
      <c r="AC61" s="164" t="str">
        <f t="shared" si="3"/>
        <v>Copper</v>
      </c>
      <c r="AD61" s="164" t="str">
        <f t="shared" ca="1" si="4"/>
        <v>Eti Bakir A.S</v>
      </c>
    </row>
    <row r="62" spans="1:30" s="164" customFormat="1" ht="20.149999999999999" customHeight="1">
      <c r="A62" s="149" t="s">
        <v>178</v>
      </c>
      <c r="B62" s="294" t="s">
        <v>47</v>
      </c>
      <c r="C62" s="146" t="str">
        <f ca="1">IF(LEN(A62)=0,"",INDEX('Smelter Look-up'!$C:$C,MATCH($A62,'Smelter Look-up'!$E:$E,0)))</f>
        <v>Olympic Dam</v>
      </c>
      <c r="D62" s="143"/>
      <c r="E62" s="143" t="s">
        <v>144</v>
      </c>
      <c r="F62" s="143" t="s">
        <v>178</v>
      </c>
      <c r="G62" s="143" t="s">
        <v>11</v>
      </c>
      <c r="H62" s="199">
        <f ca="1">IF(ISERROR($V62),"",OFFSET('Smelter Look-up'!$G$4,$V62-4,0))</f>
        <v>0</v>
      </c>
      <c r="I62" s="200" t="str">
        <f ca="1">IF(ISERROR($V62),"",OFFSET('Smelter Look-up'!$H$4,$V62-4,0))</f>
        <v>Adelaide</v>
      </c>
      <c r="J62" s="200" t="str">
        <f ca="1">IF(ISERROR($V62),"",OFFSET('Smelter Look-up'!$I$4,$V62-4,0))</f>
        <v>South Australia</v>
      </c>
      <c r="K62" s="144"/>
      <c r="L62" s="144"/>
      <c r="M62" s="144"/>
      <c r="N62" s="144"/>
      <c r="O62" s="144"/>
      <c r="P62" s="202"/>
      <c r="Q62" s="145"/>
      <c r="R62" s="143" t="str">
        <f ca="1">IF(ISERROR($V62),"",OFFSET('Smelter Look-up'!$C$4,$V62-4,0)&amp;"")</f>
        <v>Olympic Dam</v>
      </c>
      <c r="S62" s="149" t="str">
        <f t="shared" ca="1" si="0"/>
        <v>AU</v>
      </c>
      <c r="T62" s="149" t="str">
        <f ca="1">IF(B62="","",IF(ISERROR(MATCH($J62,SorP!$B$1:$B$6261,0)),"",INDIRECT("'SorP'!$A$"&amp;MATCH($S62&amp;$J62,SorP!C:C,0))))</f>
        <v>AU-SA</v>
      </c>
      <c r="U62" s="162"/>
      <c r="V62" s="163">
        <f ca="1">IF(C62="",NA(),MATCH($B62&amp;$C62,'Smelter Look-up'!$J:$J,0))</f>
        <v>326</v>
      </c>
      <c r="X62" s="164">
        <f t="shared" ca="1" si="1"/>
        <v>0</v>
      </c>
      <c r="AB62" s="304" t="str">
        <f t="shared" ca="1" si="2"/>
        <v>Copper</v>
      </c>
      <c r="AC62" s="164" t="str">
        <f t="shared" si="3"/>
        <v>Copper</v>
      </c>
      <c r="AD62" s="164" t="str">
        <f t="shared" ca="1" si="4"/>
        <v>Olympic Dam</v>
      </c>
    </row>
    <row r="63" spans="1:30" s="164" customFormat="1" ht="20.149999999999999" customHeight="1">
      <c r="A63" s="149" t="s">
        <v>179</v>
      </c>
      <c r="B63" s="294" t="s">
        <v>47</v>
      </c>
      <c r="C63" s="146" t="str">
        <f ca="1">IF(LEN(A63)=0,"",INDEX('Smelter Look-up'!$C:$C,MATCH($A63,'Smelter Look-up'!$E:$E,0)))</f>
        <v>Mutanda Mining SPRL</v>
      </c>
      <c r="D63" s="143"/>
      <c r="E63" s="143" t="s">
        <v>119</v>
      </c>
      <c r="F63" s="143" t="s">
        <v>179</v>
      </c>
      <c r="G63" s="143" t="s">
        <v>11</v>
      </c>
      <c r="H63" s="199">
        <f ca="1">IF(ISERROR($V63),"",OFFSET('Smelter Look-up'!$G$4,$V63-4,0))</f>
        <v>0</v>
      </c>
      <c r="I63" s="200" t="str">
        <f ca="1">IF(ISERROR($V63),"",OFFSET('Smelter Look-up'!$H$4,$V63-4,0))</f>
        <v>Kolwezi</v>
      </c>
      <c r="J63" s="200" t="str">
        <f ca="1">IF(ISERROR($V63),"",OFFSET('Smelter Look-up'!$I$4,$V63-4,0))</f>
        <v>Lualaba</v>
      </c>
      <c r="K63" s="144"/>
      <c r="L63" s="144"/>
      <c r="M63" s="144"/>
      <c r="N63" s="144"/>
      <c r="O63" s="144"/>
      <c r="P63" s="202"/>
      <c r="Q63" s="145"/>
      <c r="R63" s="143" t="str">
        <f ca="1">IF(ISERROR($V63),"",OFFSET('Smelter Look-up'!$C$4,$V63-4,0)&amp;"")</f>
        <v>Mutanda Mining SPRL</v>
      </c>
      <c r="S63" s="149" t="str">
        <f t="shared" ca="1" si="0"/>
        <v>CD</v>
      </c>
      <c r="T63" s="149" t="str">
        <f ca="1">IF(B63="","",IF(ISERROR(MATCH($J63,SorP!$B$1:$B$6261,0)),"",INDIRECT("'SorP'!$A$"&amp;MATCH($S63&amp;$J63,SorP!C:C,0))))</f>
        <v>CD-LU</v>
      </c>
      <c r="U63" s="162"/>
      <c r="V63" s="163">
        <f ca="1">IF(C63="",NA(),MATCH($B63&amp;$C63,'Smelter Look-up'!$J:$J,0))</f>
        <v>316</v>
      </c>
      <c r="X63" s="164">
        <f t="shared" ca="1" si="1"/>
        <v>0</v>
      </c>
      <c r="AB63" s="304" t="str">
        <f t="shared" ca="1" si="2"/>
        <v>Copper</v>
      </c>
      <c r="AC63" s="164" t="str">
        <f t="shared" si="3"/>
        <v>Copper</v>
      </c>
      <c r="AD63" s="164" t="str">
        <f t="shared" ca="1" si="4"/>
        <v>Mutanda Mining SPRL</v>
      </c>
    </row>
    <row r="64" spans="1:30" s="164" customFormat="1" ht="20.149999999999999" customHeight="1">
      <c r="A64" s="149" t="s">
        <v>180</v>
      </c>
      <c r="B64" s="294" t="s">
        <v>47</v>
      </c>
      <c r="C64" s="146" t="str">
        <f ca="1">IF(LEN(A64)=0,"",INDEX('Smelter Look-up'!$C:$C,MATCH($A64,'Smelter Look-up'!$E:$E,0)))</f>
        <v>Aurubis Beerse</v>
      </c>
      <c r="D64" s="143"/>
      <c r="E64" s="143" t="s">
        <v>112</v>
      </c>
      <c r="F64" s="143" t="s">
        <v>180</v>
      </c>
      <c r="G64" s="143" t="s">
        <v>11</v>
      </c>
      <c r="H64" s="199">
        <f ca="1">IF(ISERROR($V64),"",OFFSET('Smelter Look-up'!$G$4,$V64-4,0))</f>
        <v>0</v>
      </c>
      <c r="I64" s="200" t="str">
        <f ca="1">IF(ISERROR($V64),"",OFFSET('Smelter Look-up'!$H$4,$V64-4,0))</f>
        <v>Beerse</v>
      </c>
      <c r="J64" s="200" t="str">
        <f ca="1">IF(ISERROR($V64),"",OFFSET('Smelter Look-up'!$I$4,$V64-4,0))</f>
        <v>Antwerpen</v>
      </c>
      <c r="K64" s="144"/>
      <c r="L64" s="144"/>
      <c r="M64" s="144"/>
      <c r="N64" s="144"/>
      <c r="O64" s="144"/>
      <c r="P64" s="202"/>
      <c r="Q64" s="145"/>
      <c r="R64" s="143" t="str">
        <f ca="1">IF(ISERROR($V64),"",OFFSET('Smelter Look-up'!$C$4,$V64-4,0)&amp;"")</f>
        <v>Aurubis Beerse</v>
      </c>
      <c r="S64" s="149" t="str">
        <f t="shared" ca="1" si="0"/>
        <v>BE</v>
      </c>
      <c r="T64" s="149" t="str">
        <f ca="1">IF(B64="","",IF(ISERROR(MATCH($J64,SorP!$B$1:$B$6261,0)),"",INDIRECT("'SorP'!$A$"&amp;MATCH($S64&amp;$J64,SorP!C:C,0))))</f>
        <v>BE-VAN</v>
      </c>
      <c r="U64" s="162"/>
      <c r="V64" s="163">
        <f ca="1">IF(C64="",NA(),MATCH($B64&amp;$C64,'Smelter Look-up'!$J:$J,0))</f>
        <v>189</v>
      </c>
      <c r="X64" s="164">
        <f t="shared" ca="1" si="1"/>
        <v>0</v>
      </c>
      <c r="AB64" s="304" t="str">
        <f t="shared" ca="1" si="2"/>
        <v>Copper</v>
      </c>
      <c r="AC64" s="164" t="str">
        <f t="shared" si="3"/>
        <v>Copper</v>
      </c>
      <c r="AD64" s="164" t="str">
        <f t="shared" ca="1" si="4"/>
        <v>Aurubis Beerse</v>
      </c>
    </row>
    <row r="65" spans="1:30" s="164" customFormat="1" ht="20.149999999999999" customHeight="1">
      <c r="A65" s="149" t="s">
        <v>181</v>
      </c>
      <c r="B65" s="294" t="s">
        <v>47</v>
      </c>
      <c r="C65" s="146" t="str">
        <f ca="1">IF(LEN(A65)=0,"",INDEX('Smelter Look-up'!$C:$C,MATCH($A65,'Smelter Look-up'!$E:$E,0)))</f>
        <v>Aurubis Olen NV</v>
      </c>
      <c r="D65" s="143"/>
      <c r="E65" s="143" t="s">
        <v>112</v>
      </c>
      <c r="F65" s="143" t="s">
        <v>181</v>
      </c>
      <c r="G65" s="143" t="s">
        <v>11</v>
      </c>
      <c r="H65" s="199">
        <f ca="1">IF(ISERROR($V65),"",OFFSET('Smelter Look-up'!$G$4,$V65-4,0))</f>
        <v>0</v>
      </c>
      <c r="I65" s="200" t="str">
        <f ca="1">IF(ISERROR($V65),"",OFFSET('Smelter Look-up'!$H$4,$V65-4,0))</f>
        <v>Olen</v>
      </c>
      <c r="J65" s="200" t="str">
        <f ca="1">IF(ISERROR($V65),"",OFFSET('Smelter Look-up'!$I$4,$V65-4,0))</f>
        <v>Antwerpen</v>
      </c>
      <c r="K65" s="144"/>
      <c r="L65" s="144"/>
      <c r="M65" s="144"/>
      <c r="N65" s="144"/>
      <c r="O65" s="144"/>
      <c r="P65" s="202"/>
      <c r="Q65" s="145"/>
      <c r="R65" s="143" t="str">
        <f ca="1">IF(ISERROR($V65),"",OFFSET('Smelter Look-up'!$C$4,$V65-4,0)&amp;"")</f>
        <v>Aurubis Olen NV</v>
      </c>
      <c r="S65" s="149" t="str">
        <f t="shared" ca="1" si="0"/>
        <v>BE</v>
      </c>
      <c r="T65" s="149" t="str">
        <f ca="1">IF(B65="","",IF(ISERROR(MATCH($J65,SorP!$B$1:$B$6261,0)),"",INDIRECT("'SorP'!$A$"&amp;MATCH($S65&amp;$J65,SorP!C:C,0))))</f>
        <v>BE-VAN</v>
      </c>
      <c r="U65" s="162"/>
      <c r="V65" s="163">
        <f ca="1">IF(C65="",NA(),MATCH($B65&amp;$C65,'Smelter Look-up'!$J:$J,0))</f>
        <v>195</v>
      </c>
      <c r="X65" s="164">
        <f t="shared" ca="1" si="1"/>
        <v>0</v>
      </c>
      <c r="AB65" s="304" t="str">
        <f t="shared" ca="1" si="2"/>
        <v>Copper</v>
      </c>
      <c r="AC65" s="164" t="str">
        <f t="shared" si="3"/>
        <v>Copper</v>
      </c>
      <c r="AD65" s="164" t="str">
        <f t="shared" ca="1" si="4"/>
        <v>Aurubis Olen NV</v>
      </c>
    </row>
    <row r="66" spans="1:30" s="164" customFormat="1" ht="20.149999999999999" customHeight="1">
      <c r="A66" s="149" t="s">
        <v>182</v>
      </c>
      <c r="B66" s="294" t="s">
        <v>47</v>
      </c>
      <c r="C66" s="146" t="str">
        <f ca="1">IF(LEN(A66)=0,"",INDEX('Smelter Look-up'!$C:$C,MATCH($A66,'Smelter Look-up'!$E:$E,0)))</f>
        <v>Aurubis Pirdop Bulgaria AD</v>
      </c>
      <c r="D66" s="143"/>
      <c r="E66" s="143" t="s">
        <v>183</v>
      </c>
      <c r="F66" s="143" t="s">
        <v>182</v>
      </c>
      <c r="G66" s="143" t="s">
        <v>11</v>
      </c>
      <c r="H66" s="199">
        <f ca="1">IF(ISERROR($V66),"",OFFSET('Smelter Look-up'!$G$4,$V66-4,0))</f>
        <v>0</v>
      </c>
      <c r="I66" s="200" t="str">
        <f ca="1">IF(ISERROR($V66),"",OFFSET('Smelter Look-up'!$H$4,$V66-4,0))</f>
        <v>Pirdop</v>
      </c>
      <c r="J66" s="200" t="str">
        <f ca="1">IF(ISERROR($V66),"",OFFSET('Smelter Look-up'!$I$4,$V66-4,0))</f>
        <v>Sofia</v>
      </c>
      <c r="K66" s="144"/>
      <c r="L66" s="144"/>
      <c r="M66" s="144"/>
      <c r="N66" s="144"/>
      <c r="O66" s="144"/>
      <c r="P66" s="202"/>
      <c r="Q66" s="145"/>
      <c r="R66" s="143" t="str">
        <f ca="1">IF(ISERROR($V66),"",OFFSET('Smelter Look-up'!$C$4,$V66-4,0)&amp;"")</f>
        <v>Aurubis Pirdop Bulgaria AD</v>
      </c>
      <c r="S66" s="149" t="str">
        <f t="shared" ca="1" si="0"/>
        <v>BG</v>
      </c>
      <c r="T66" s="149" t="str">
        <f ca="1">IF(B66="","",IF(ISERROR(MATCH($J66,SorP!$B$1:$B$6261,0)),"",INDIRECT("'SorP'!$A$"&amp;MATCH($S66&amp;$J66,SorP!C:C,0))))</f>
        <v>BG-23</v>
      </c>
      <c r="U66" s="162"/>
      <c r="V66" s="163">
        <f ca="1">IF(C66="",NA(),MATCH($B66&amp;$C66,'Smelter Look-up'!$J:$J,0))</f>
        <v>197</v>
      </c>
      <c r="X66" s="164">
        <f t="shared" ca="1" si="1"/>
        <v>0</v>
      </c>
      <c r="AB66" s="304" t="str">
        <f t="shared" ca="1" si="2"/>
        <v>Copper</v>
      </c>
      <c r="AC66" s="164" t="str">
        <f t="shared" si="3"/>
        <v>Copper</v>
      </c>
      <c r="AD66" s="164" t="str">
        <f t="shared" ca="1" si="4"/>
        <v>Aurubis Pirdop Bulgaria AD</v>
      </c>
    </row>
    <row r="67" spans="1:30" s="164" customFormat="1" ht="20.149999999999999" customHeight="1">
      <c r="A67" s="149" t="s">
        <v>184</v>
      </c>
      <c r="B67" s="294" t="s">
        <v>47</v>
      </c>
      <c r="C67" s="146" t="str">
        <f ca="1">IF(LEN(A67)=0,"",INDEX('Smelter Look-up'!$C:$C,MATCH($A67,'Smelter Look-up'!$E:$E,0)))</f>
        <v>Glencore Canada Corporation - CCR Refinery</v>
      </c>
      <c r="D67" s="143"/>
      <c r="E67" s="143" t="s">
        <v>116</v>
      </c>
      <c r="F67" s="143" t="s">
        <v>184</v>
      </c>
      <c r="G67" s="143" t="s">
        <v>11</v>
      </c>
      <c r="H67" s="199">
        <f ca="1">IF(ISERROR($V67),"",OFFSET('Smelter Look-up'!$G$4,$V67-4,0))</f>
        <v>0</v>
      </c>
      <c r="I67" s="200" t="str">
        <f ca="1">IF(ISERROR($V67),"",OFFSET('Smelter Look-up'!$H$4,$V67-4,0))</f>
        <v>Montreal East</v>
      </c>
      <c r="J67" s="200" t="str">
        <f ca="1">IF(ISERROR($V67),"",OFFSET('Smelter Look-up'!$I$4,$V67-4,0))</f>
        <v>Québec</v>
      </c>
      <c r="K67" s="144"/>
      <c r="L67" s="144"/>
      <c r="M67" s="144"/>
      <c r="N67" s="144"/>
      <c r="O67" s="144"/>
      <c r="P67" s="202"/>
      <c r="Q67" s="145"/>
      <c r="R67" s="143" t="str">
        <f ca="1">IF(ISERROR($V67),"",OFFSET('Smelter Look-up'!$C$4,$V67-4,0)&amp;"")</f>
        <v>Glencore Canada Corporation - CCR Refinery</v>
      </c>
      <c r="S67" s="149" t="str">
        <f t="shared" ca="1" si="0"/>
        <v>CA</v>
      </c>
      <c r="T67" s="149" t="str">
        <f ca="1">IF(B67="","",IF(ISERROR(MATCH($J67,SorP!$B$1:$B$6261,0)),"",INDIRECT("'SorP'!$A$"&amp;MATCH($S67&amp;$J67,SorP!C:C,0))))</f>
        <v>CA-QC</v>
      </c>
      <c r="U67" s="162"/>
      <c r="V67" s="163">
        <f ca="1">IF(C67="",NA(),MATCH($B67&amp;$C67,'Smelter Look-up'!$J:$J,0))</f>
        <v>253</v>
      </c>
      <c r="X67" s="164">
        <f t="shared" ca="1" si="1"/>
        <v>0</v>
      </c>
      <c r="AB67" s="304" t="str">
        <f t="shared" ca="1" si="2"/>
        <v>Copper</v>
      </c>
      <c r="AC67" s="164" t="str">
        <f t="shared" si="3"/>
        <v>Copper</v>
      </c>
      <c r="AD67" s="164" t="str">
        <f t="shared" ca="1" si="4"/>
        <v>Glencore Canada Corporation - CCR Refinery</v>
      </c>
    </row>
    <row r="68" spans="1:30" s="164" customFormat="1" ht="20.149999999999999" customHeight="1">
      <c r="A68" s="149" t="s">
        <v>185</v>
      </c>
      <c r="B68" s="294" t="s">
        <v>47</v>
      </c>
      <c r="C68" s="146" t="s">
        <v>186</v>
      </c>
      <c r="D68" s="143"/>
      <c r="E68" s="143" t="s">
        <v>158</v>
      </c>
      <c r="F68" s="143" t="s">
        <v>185</v>
      </c>
      <c r="G68" s="143" t="s">
        <v>11</v>
      </c>
      <c r="H68" s="199" t="str">
        <f ca="1">IF(ISERROR($V68),"",OFFSET('Smelter Look-up'!$G$4,$V68-4,0))</f>
        <v/>
      </c>
      <c r="I68" s="200" t="str">
        <f ca="1">IF(ISERROR($V68),"",OFFSET('Smelter Look-up'!$H$4,$V68-4,0))</f>
        <v/>
      </c>
      <c r="J68" s="200" t="str">
        <f ca="1">IF(ISERROR($V68),"",OFFSET('Smelter Look-up'!$I$4,$V68-4,0))</f>
        <v/>
      </c>
      <c r="K68" s="144"/>
      <c r="L68" s="144"/>
      <c r="M68" s="144"/>
      <c r="N68" s="144"/>
      <c r="O68" s="144"/>
      <c r="P68" s="202"/>
      <c r="Q68" s="145"/>
      <c r="R68" s="143" t="str">
        <f ca="1">IF(ISERROR($V68),"",OFFSET('Smelter Look-up'!$C$4,$V68-4,0)&amp;"")</f>
        <v/>
      </c>
      <c r="S68" s="149" t="str">
        <f t="shared" ca="1" si="0"/>
        <v>CL</v>
      </c>
      <c r="T68" s="149" t="str">
        <f ca="1">IF(B68="","",IF(ISERROR(MATCH($J68,SorP!$B$1:$B$6261,0)),"",INDIRECT("'SorP'!$A$"&amp;MATCH($S68&amp;$J68,SorP!C:C,0))))</f>
        <v/>
      </c>
      <c r="U68" s="162"/>
      <c r="V68" s="163" t="e">
        <f>IF(C68="",NA(),MATCH($B68&amp;$C68,'Smelter Look-up'!$J:$J,0))</f>
        <v>#N/A</v>
      </c>
      <c r="X68" s="164">
        <f t="shared" si="1"/>
        <v>0</v>
      </c>
      <c r="AB68" s="304" t="str">
        <f t="shared" si="2"/>
        <v>Copper</v>
      </c>
      <c r="AC68" s="164" t="str">
        <f t="shared" si="3"/>
        <v>Copper</v>
      </c>
      <c r="AD68" s="164" t="str">
        <f t="shared" si="4"/>
        <v>Minera Antucoya</v>
      </c>
    </row>
    <row r="69" spans="1:30" s="164" customFormat="1" ht="20.149999999999999" customHeight="1">
      <c r="A69" s="149" t="s">
        <v>187</v>
      </c>
      <c r="B69" s="294" t="s">
        <v>47</v>
      </c>
      <c r="C69" s="146" t="str">
        <f ca="1">IF(LEN(A69)=0,"",INDEX('Smelter Look-up'!$C:$C,MATCH($A69,'Smelter Look-up'!$E:$E,0)))</f>
        <v>SCM Minera Lumina Copper (Caserones)</v>
      </c>
      <c r="D69" s="143"/>
      <c r="E69" s="143" t="s">
        <v>158</v>
      </c>
      <c r="F69" s="143" t="s">
        <v>187</v>
      </c>
      <c r="G69" s="143" t="s">
        <v>11</v>
      </c>
      <c r="H69" s="199">
        <f ca="1">IF(ISERROR($V69),"",OFFSET('Smelter Look-up'!$G$4,$V69-4,0))</f>
        <v>0</v>
      </c>
      <c r="I69" s="200" t="str">
        <f ca="1">IF(ISERROR($V69),"",OFFSET('Smelter Look-up'!$H$4,$V69-4,0))</f>
        <v>Copiapo</v>
      </c>
      <c r="J69" s="200" t="str">
        <f ca="1">IF(ISERROR($V69),"",OFFSET('Smelter Look-up'!$I$4,$V69-4,0))</f>
        <v>Atacama</v>
      </c>
      <c r="K69" s="144"/>
      <c r="L69" s="144"/>
      <c r="M69" s="144"/>
      <c r="N69" s="144"/>
      <c r="O69" s="144"/>
      <c r="P69" s="202"/>
      <c r="Q69" s="145"/>
      <c r="R69" s="143" t="str">
        <f ca="1">IF(ISERROR($V69),"",OFFSET('Smelter Look-up'!$C$4,$V69-4,0)&amp;"")</f>
        <v>SCM Minera Lumina Copper (Caserones)</v>
      </c>
      <c r="S69" s="149" t="str">
        <f t="shared" ref="S69:S132" ca="1" si="5">IF(B69="","",IF(ISERROR(MATCH($E69,CL,0)),"Unknown",INDIRECT("'C'!$A$"&amp;MATCH($E69,CL,0)+1)))</f>
        <v>CL</v>
      </c>
      <c r="T69" s="149" t="str">
        <f ca="1">IF(B69="","",IF(ISERROR(MATCH($J69,SorP!$B$1:$B$6261,0)),"",INDIRECT("'SorP'!$A$"&amp;MATCH($S69&amp;$J69,SorP!C:C,0))))</f>
        <v>CL-AT</v>
      </c>
      <c r="U69" s="162"/>
      <c r="V69" s="163">
        <f ca="1">IF(C69="",NA(),MATCH($B69&amp;$C69,'Smelter Look-up'!$J:$J,0))</f>
        <v>345</v>
      </c>
      <c r="X69" s="164">
        <f t="shared" ref="X69:X132" ca="1" si="6">IF(AND(C69="Smelter not listed",OR(LEN(D69)=0,LEN(E69)=0)),1,0)</f>
        <v>0</v>
      </c>
      <c r="AB69" s="304" t="str">
        <f t="shared" ref="AB69:AB132" ca="1" si="7">IF(C69="","",B69)</f>
        <v>Copper</v>
      </c>
      <c r="AC69" s="164" t="str">
        <f t="shared" ref="AC69:AC132" si="8">B69</f>
        <v>Copper</v>
      </c>
      <c r="AD69" s="164" t="str">
        <f t="shared" ref="AD69:AD132" ca="1" si="9">IF(C69="Smelter not listed",D69,C69)</f>
        <v>SCM Minera Lumina Copper (Caserones)</v>
      </c>
    </row>
    <row r="70" spans="1:30" s="164" customFormat="1" ht="20.149999999999999" customHeight="1">
      <c r="A70" s="149" t="s">
        <v>188</v>
      </c>
      <c r="B70" s="294" t="s">
        <v>47</v>
      </c>
      <c r="C70" s="146" t="str">
        <f ca="1">IF(LEN(A70)=0,"",INDEX('Smelter Look-up'!$C:$C,MATCH($A70,'Smelter Look-up'!$E:$E,0)))</f>
        <v>Division Chuquicamata</v>
      </c>
      <c r="D70" s="143"/>
      <c r="E70" s="143" t="s">
        <v>158</v>
      </c>
      <c r="F70" s="143" t="s">
        <v>188</v>
      </c>
      <c r="G70" s="143" t="s">
        <v>11</v>
      </c>
      <c r="H70" s="199">
        <f ca="1">IF(ISERROR($V70),"",OFFSET('Smelter Look-up'!$G$4,$V70-4,0))</f>
        <v>0</v>
      </c>
      <c r="I70" s="200" t="str">
        <f ca="1">IF(ISERROR($V70),"",OFFSET('Smelter Look-up'!$H$4,$V70-4,0))</f>
        <v>Calama</v>
      </c>
      <c r="J70" s="200" t="str">
        <f ca="1">IF(ISERROR($V70),"",OFFSET('Smelter Look-up'!$I$4,$V70-4,0))</f>
        <v>Antofagasta</v>
      </c>
      <c r="K70" s="144"/>
      <c r="L70" s="144"/>
      <c r="M70" s="144"/>
      <c r="N70" s="144"/>
      <c r="O70" s="144"/>
      <c r="P70" s="202"/>
      <c r="Q70" s="145"/>
      <c r="R70" s="143" t="str">
        <f ca="1">IF(ISERROR($V70),"",OFFSET('Smelter Look-up'!$C$4,$V70-4,0)&amp;"")</f>
        <v>Division Chuquicamata</v>
      </c>
      <c r="S70" s="149" t="str">
        <f t="shared" ca="1" si="5"/>
        <v>CL</v>
      </c>
      <c r="T70" s="149" t="str">
        <f ca="1">IF(B70="","",IF(ISERROR(MATCH($J70,SorP!$B$1:$B$6261,0)),"",INDIRECT("'SorP'!$A$"&amp;MATCH($S70&amp;$J70,SorP!C:C,0))))</f>
        <v>CL-AN</v>
      </c>
      <c r="U70" s="162"/>
      <c r="V70" s="163">
        <f ca="1">IF(C70="",NA(),MATCH($B70&amp;$C70,'Smelter Look-up'!$J:$J,0))</f>
        <v>225</v>
      </c>
      <c r="X70" s="164">
        <f t="shared" ca="1" si="6"/>
        <v>0</v>
      </c>
      <c r="AB70" s="304" t="str">
        <f t="shared" ca="1" si="7"/>
        <v>Copper</v>
      </c>
      <c r="AC70" s="164" t="str">
        <f t="shared" si="8"/>
        <v>Copper</v>
      </c>
      <c r="AD70" s="164" t="str">
        <f t="shared" ca="1" si="9"/>
        <v>Division Chuquicamata</v>
      </c>
    </row>
    <row r="71" spans="1:30" s="164" customFormat="1" ht="20.149999999999999" customHeight="1">
      <c r="A71" s="149" t="s">
        <v>189</v>
      </c>
      <c r="B71" s="294" t="s">
        <v>47</v>
      </c>
      <c r="C71" s="146" t="s">
        <v>190</v>
      </c>
      <c r="D71" s="143"/>
      <c r="E71" s="143" t="s">
        <v>158</v>
      </c>
      <c r="F71" s="143" t="s">
        <v>189</v>
      </c>
      <c r="G71" s="143" t="s">
        <v>11</v>
      </c>
      <c r="H71" s="199" t="str">
        <f ca="1">IF(ISERROR($V71),"",OFFSET('Smelter Look-up'!$G$4,$V71-4,0))</f>
        <v/>
      </c>
      <c r="I71" s="200" t="str">
        <f ca="1">IF(ISERROR($V71),"",OFFSET('Smelter Look-up'!$H$4,$V71-4,0))</f>
        <v/>
      </c>
      <c r="J71" s="200" t="str">
        <f ca="1">IF(ISERROR($V71),"",OFFSET('Smelter Look-up'!$I$4,$V71-4,0))</f>
        <v/>
      </c>
      <c r="K71" s="144"/>
      <c r="L71" s="144"/>
      <c r="M71" s="144"/>
      <c r="N71" s="144"/>
      <c r="O71" s="144"/>
      <c r="P71" s="202"/>
      <c r="Q71" s="145"/>
      <c r="R71" s="143" t="str">
        <f ca="1">IF(ISERROR($V71),"",OFFSET('Smelter Look-up'!$C$4,$V71-4,0)&amp;"")</f>
        <v/>
      </c>
      <c r="S71" s="149" t="str">
        <f t="shared" ca="1" si="5"/>
        <v>CL</v>
      </c>
      <c r="T71" s="149" t="str">
        <f ca="1">IF(B71="","",IF(ISERROR(MATCH($J71,SorP!$B$1:$B$6261,0)),"",INDIRECT("'SorP'!$A$"&amp;MATCH($S71&amp;$J71,SorP!C:C,0))))</f>
        <v/>
      </c>
      <c r="U71" s="162"/>
      <c r="V71" s="163" t="e">
        <f>IF(C71="",NA(),MATCH($B71&amp;$C71,'Smelter Look-up'!$J:$J,0))</f>
        <v>#N/A</v>
      </c>
      <c r="X71" s="164">
        <f t="shared" si="6"/>
        <v>0</v>
      </c>
      <c r="AB71" s="304" t="str">
        <f t="shared" si="7"/>
        <v>Copper</v>
      </c>
      <c r="AC71" s="164" t="str">
        <f t="shared" si="8"/>
        <v>Copper</v>
      </c>
      <c r="AD71" s="164" t="str">
        <f t="shared" si="9"/>
        <v>Anglo American (El Soldado)</v>
      </c>
    </row>
    <row r="72" spans="1:30" s="164" customFormat="1" ht="20.149999999999999" customHeight="1">
      <c r="A72" s="149" t="s">
        <v>191</v>
      </c>
      <c r="B72" s="294" t="s">
        <v>47</v>
      </c>
      <c r="C72" s="146" t="str">
        <f ca="1">IF(LEN(A72)=0,"",INDEX('Smelter Look-up'!$C:$C,MATCH($A72,'Smelter Look-up'!$E:$E,0)))</f>
        <v>Division El Teniente</v>
      </c>
      <c r="D72" s="143"/>
      <c r="E72" s="143" t="s">
        <v>158</v>
      </c>
      <c r="F72" s="143" t="s">
        <v>191</v>
      </c>
      <c r="G72" s="143" t="s">
        <v>11</v>
      </c>
      <c r="H72" s="199">
        <f ca="1">IF(ISERROR($V72),"",OFFSET('Smelter Look-up'!$G$4,$V72-4,0))</f>
        <v>0</v>
      </c>
      <c r="I72" s="200" t="str">
        <f ca="1">IF(ISERROR($V72),"",OFFSET('Smelter Look-up'!$H$4,$V72-4,0))</f>
        <v>Rancagua</v>
      </c>
      <c r="J72" s="200" t="str">
        <f ca="1">IF(ISERROR($V72),"",OFFSET('Smelter Look-up'!$I$4,$V72-4,0))</f>
        <v>Libertador General Bernardo O'Higgins</v>
      </c>
      <c r="K72" s="144"/>
      <c r="L72" s="144"/>
      <c r="M72" s="144"/>
      <c r="N72" s="144"/>
      <c r="O72" s="144"/>
      <c r="P72" s="202"/>
      <c r="Q72" s="145"/>
      <c r="R72" s="143" t="str">
        <f ca="1">IF(ISERROR($V72),"",OFFSET('Smelter Look-up'!$C$4,$V72-4,0)&amp;"")</f>
        <v>Division El Teniente</v>
      </c>
      <c r="S72" s="149" t="str">
        <f t="shared" ca="1" si="5"/>
        <v>CL</v>
      </c>
      <c r="T72" s="149" t="str">
        <f ca="1">IF(B72="","",IF(ISERROR(MATCH($J72,SorP!$B$1:$B$6261,0)),"",INDIRECT("'SorP'!$A$"&amp;MATCH($S72&amp;$J72,SorP!C:C,0))))</f>
        <v>CL-LI</v>
      </c>
      <c r="U72" s="162"/>
      <c r="V72" s="163">
        <f ca="1">IF(C72="",NA(),MATCH($B72&amp;$C72,'Smelter Look-up'!$J:$J,0))</f>
        <v>227</v>
      </c>
      <c r="X72" s="164">
        <f t="shared" ca="1" si="6"/>
        <v>0</v>
      </c>
      <c r="AB72" s="304" t="str">
        <f t="shared" ca="1" si="7"/>
        <v>Copper</v>
      </c>
      <c r="AC72" s="164" t="str">
        <f t="shared" si="8"/>
        <v>Copper</v>
      </c>
      <c r="AD72" s="164" t="str">
        <f t="shared" ca="1" si="9"/>
        <v>Division El Teniente</v>
      </c>
    </row>
    <row r="73" spans="1:30" s="164" customFormat="1" ht="20.149999999999999" customHeight="1">
      <c r="A73" s="149" t="s">
        <v>192</v>
      </c>
      <c r="B73" s="294" t="s">
        <v>47</v>
      </c>
      <c r="C73" s="146" t="str">
        <f ca="1">IF(LEN(A73)=0,"",INDEX('Smelter Look-up'!$C:$C,MATCH($A73,'Smelter Look-up'!$E:$E,0)))</f>
        <v>Division Gabriela Mistral</v>
      </c>
      <c r="D73" s="143"/>
      <c r="E73" s="143" t="s">
        <v>158</v>
      </c>
      <c r="F73" s="143" t="s">
        <v>192</v>
      </c>
      <c r="G73" s="143" t="s">
        <v>11</v>
      </c>
      <c r="H73" s="199">
        <f ca="1">IF(ISERROR($V73),"",OFFSET('Smelter Look-up'!$G$4,$V73-4,0))</f>
        <v>0</v>
      </c>
      <c r="I73" s="200" t="str">
        <f ca="1">IF(ISERROR($V73),"",OFFSET('Smelter Look-up'!$H$4,$V73-4,0))</f>
        <v>Sierra Gorda</v>
      </c>
      <c r="J73" s="200" t="str">
        <f ca="1">IF(ISERROR($V73),"",OFFSET('Smelter Look-up'!$I$4,$V73-4,0))</f>
        <v>Antofagasta</v>
      </c>
      <c r="K73" s="144"/>
      <c r="L73" s="144"/>
      <c r="M73" s="144"/>
      <c r="N73" s="144"/>
      <c r="O73" s="144"/>
      <c r="P73" s="202"/>
      <c r="Q73" s="145"/>
      <c r="R73" s="143" t="str">
        <f ca="1">IF(ISERROR($V73),"",OFFSET('Smelter Look-up'!$C$4,$V73-4,0)&amp;"")</f>
        <v>Division Gabriela Mistral</v>
      </c>
      <c r="S73" s="149" t="str">
        <f t="shared" ca="1" si="5"/>
        <v>CL</v>
      </c>
      <c r="T73" s="149" t="str">
        <f ca="1">IF(B73="","",IF(ISERROR(MATCH($J73,SorP!$B$1:$B$6261,0)),"",INDIRECT("'SorP'!$A$"&amp;MATCH($S73&amp;$J73,SorP!C:C,0))))</f>
        <v>CL-AN</v>
      </c>
      <c r="U73" s="162"/>
      <c r="V73" s="163">
        <f ca="1">IF(C73="",NA(),MATCH($B73&amp;$C73,'Smelter Look-up'!$J:$J,0))</f>
        <v>229</v>
      </c>
      <c r="X73" s="164">
        <f t="shared" ca="1" si="6"/>
        <v>0</v>
      </c>
      <c r="AB73" s="304" t="str">
        <f t="shared" ca="1" si="7"/>
        <v>Copper</v>
      </c>
      <c r="AC73" s="164" t="str">
        <f t="shared" si="8"/>
        <v>Copper</v>
      </c>
      <c r="AD73" s="164" t="str">
        <f t="shared" ca="1" si="9"/>
        <v>Division Gabriela Mistral</v>
      </c>
    </row>
    <row r="74" spans="1:30" s="164" customFormat="1" ht="20.149999999999999" customHeight="1">
      <c r="A74" s="149" t="s">
        <v>193</v>
      </c>
      <c r="B74" s="294" t="s">
        <v>47</v>
      </c>
      <c r="C74" s="146" t="str">
        <f ca="1">IF(LEN(A74)=0,"",INDEX('Smelter Look-up'!$C:$C,MATCH($A74,'Smelter Look-up'!$E:$E,0)))</f>
        <v>División Ventanas</v>
      </c>
      <c r="D74" s="143"/>
      <c r="E74" s="143" t="s">
        <v>158</v>
      </c>
      <c r="F74" s="143" t="s">
        <v>193</v>
      </c>
      <c r="G74" s="143" t="s">
        <v>11</v>
      </c>
      <c r="H74" s="199">
        <f ca="1">IF(ISERROR($V74),"",OFFSET('Smelter Look-up'!$G$4,$V74-4,0))</f>
        <v>0</v>
      </c>
      <c r="I74" s="200" t="str">
        <f ca="1">IF(ISERROR($V74),"",OFFSET('Smelter Look-up'!$H$4,$V74-4,0))</f>
        <v>Las Ventanas, Puchuncavi</v>
      </c>
      <c r="J74" s="200" t="str">
        <f ca="1">IF(ISERROR($V74),"",OFFSET('Smelter Look-up'!$I$4,$V74-4,0))</f>
        <v>Valparaíso</v>
      </c>
      <c r="K74" s="144"/>
      <c r="L74" s="144"/>
      <c r="M74" s="144"/>
      <c r="N74" s="144"/>
      <c r="O74" s="144"/>
      <c r="P74" s="202"/>
      <c r="Q74" s="145"/>
      <c r="R74" s="143" t="str">
        <f ca="1">IF(ISERROR($V74),"",OFFSET('Smelter Look-up'!$C$4,$V74-4,0)&amp;"")</f>
        <v>División Ventanas</v>
      </c>
      <c r="S74" s="149" t="str">
        <f t="shared" ca="1" si="5"/>
        <v>CL</v>
      </c>
      <c r="T74" s="149" t="str">
        <f ca="1">IF(B74="","",IF(ISERROR(MATCH($J74,SorP!$B$1:$B$6261,0)),"",INDIRECT("'SorP'!$A$"&amp;MATCH($S74&amp;$J74,SorP!C:C,0))))</f>
        <v>CL-VS</v>
      </c>
      <c r="U74" s="162"/>
      <c r="V74" s="163">
        <f ca="1">IF(C74="",NA(),MATCH($B74&amp;$C74,'Smelter Look-up'!$J:$J,0))</f>
        <v>235</v>
      </c>
      <c r="X74" s="164">
        <f t="shared" ca="1" si="6"/>
        <v>0</v>
      </c>
      <c r="AB74" s="304" t="str">
        <f t="shared" ca="1" si="7"/>
        <v>Copper</v>
      </c>
      <c r="AC74" s="164" t="str">
        <f t="shared" si="8"/>
        <v>Copper</v>
      </c>
      <c r="AD74" s="164" t="str">
        <f t="shared" ca="1" si="9"/>
        <v>División Ventanas</v>
      </c>
    </row>
    <row r="75" spans="1:30" s="164" customFormat="1" ht="20.149999999999999" customHeight="1">
      <c r="A75" s="149" t="s">
        <v>194</v>
      </c>
      <c r="B75" s="294" t="s">
        <v>47</v>
      </c>
      <c r="C75" s="146" t="str">
        <f ca="1">IF(LEN(A75)=0,"",INDEX('Smelter Look-up'!$C:$C,MATCH($A75,'Smelter Look-up'!$E:$E,0)))</f>
        <v>Anglo American (Los Bronces)</v>
      </c>
      <c r="D75" s="143"/>
      <c r="E75" s="143" t="s">
        <v>158</v>
      </c>
      <c r="F75" s="143" t="s">
        <v>194</v>
      </c>
      <c r="G75" s="143" t="s">
        <v>11</v>
      </c>
      <c r="H75" s="199">
        <f ca="1">IF(ISERROR($V75),"",OFFSET('Smelter Look-up'!$G$4,$V75-4,0))</f>
        <v>0</v>
      </c>
      <c r="I75" s="200" t="str">
        <f ca="1">IF(ISERROR($V75),"",OFFSET('Smelter Look-up'!$H$4,$V75-4,0))</f>
        <v>Santiago</v>
      </c>
      <c r="J75" s="200" t="str">
        <f ca="1">IF(ISERROR($V75),"",OFFSET('Smelter Look-up'!$I$4,$V75-4,0))</f>
        <v>Región Metropolitana de Santiago</v>
      </c>
      <c r="K75" s="144"/>
      <c r="L75" s="144"/>
      <c r="M75" s="144"/>
      <c r="N75" s="144"/>
      <c r="O75" s="144"/>
      <c r="P75" s="202"/>
      <c r="Q75" s="145"/>
      <c r="R75" s="143" t="str">
        <f ca="1">IF(ISERROR($V75),"",OFFSET('Smelter Look-up'!$C$4,$V75-4,0)&amp;"")</f>
        <v>Anglo American (Los Bronces)</v>
      </c>
      <c r="S75" s="149" t="str">
        <f t="shared" ca="1" si="5"/>
        <v>CL</v>
      </c>
      <c r="T75" s="149" t="str">
        <f ca="1">IF(B75="","",IF(ISERROR(MATCH($J75,SorP!$B$1:$B$6261,0)),"",INDIRECT("'SorP'!$A$"&amp;MATCH($S75&amp;$J75,SorP!C:C,0))))</f>
        <v>CL-RM</v>
      </c>
      <c r="U75" s="162"/>
      <c r="V75" s="163">
        <f ca="1">IF(C75="",NA(),MATCH($B75&amp;$C75,'Smelter Look-up'!$J:$J,0))</f>
        <v>184</v>
      </c>
      <c r="X75" s="164">
        <f t="shared" ca="1" si="6"/>
        <v>0</v>
      </c>
      <c r="AB75" s="304" t="str">
        <f t="shared" ca="1" si="7"/>
        <v>Copper</v>
      </c>
      <c r="AC75" s="164" t="str">
        <f t="shared" si="8"/>
        <v>Copper</v>
      </c>
      <c r="AD75" s="164" t="str">
        <f t="shared" ca="1" si="9"/>
        <v>Anglo American (Los Bronces)</v>
      </c>
    </row>
    <row r="76" spans="1:30" s="164" customFormat="1" ht="20.149999999999999" customHeight="1">
      <c r="A76" s="149" t="s">
        <v>195</v>
      </c>
      <c r="B76" s="294" t="s">
        <v>47</v>
      </c>
      <c r="C76" s="146" t="str">
        <f ca="1">IF(LEN(A76)=0,"",INDEX('Smelter Look-up'!$C:$C,MATCH($A76,'Smelter Look-up'!$E:$E,0)))</f>
        <v>Mantos Blancos</v>
      </c>
      <c r="D76" s="143"/>
      <c r="E76" s="143" t="s">
        <v>158</v>
      </c>
      <c r="F76" s="143" t="s">
        <v>195</v>
      </c>
      <c r="G76" s="143" t="s">
        <v>11</v>
      </c>
      <c r="H76" s="199">
        <f ca="1">IF(ISERROR($V76),"",OFFSET('Smelter Look-up'!$G$4,$V76-4,0))</f>
        <v>0</v>
      </c>
      <c r="I76" s="200" t="str">
        <f ca="1">IF(ISERROR($V76),"",OFFSET('Smelter Look-up'!$H$4,$V76-4,0))</f>
        <v>Antofagasta</v>
      </c>
      <c r="J76" s="200" t="str">
        <f ca="1">IF(ISERROR($V76),"",OFFSET('Smelter Look-up'!$I$4,$V76-4,0))</f>
        <v>Antofagasta</v>
      </c>
      <c r="K76" s="144"/>
      <c r="L76" s="144"/>
      <c r="M76" s="144"/>
      <c r="N76" s="144"/>
      <c r="O76" s="144"/>
      <c r="P76" s="202"/>
      <c r="Q76" s="145"/>
      <c r="R76" s="143" t="str">
        <f ca="1">IF(ISERROR($V76),"",OFFSET('Smelter Look-up'!$C$4,$V76-4,0)&amp;"")</f>
        <v>Mantos Blancos</v>
      </c>
      <c r="S76" s="149" t="str">
        <f t="shared" ca="1" si="5"/>
        <v>CL</v>
      </c>
      <c r="T76" s="149" t="str">
        <f ca="1">IF(B76="","",IF(ISERROR(MATCH($J76,SorP!$B$1:$B$6261,0)),"",INDIRECT("'SorP'!$A$"&amp;MATCH($S76&amp;$J76,SorP!C:C,0))))</f>
        <v>CL-AN</v>
      </c>
      <c r="U76" s="162"/>
      <c r="V76" s="163">
        <f ca="1">IF(C76="",NA(),MATCH($B76&amp;$C76,'Smelter Look-up'!$J:$J,0))</f>
        <v>297</v>
      </c>
      <c r="X76" s="164">
        <f t="shared" ca="1" si="6"/>
        <v>0</v>
      </c>
      <c r="AB76" s="304" t="str">
        <f t="shared" ca="1" si="7"/>
        <v>Copper</v>
      </c>
      <c r="AC76" s="164" t="str">
        <f t="shared" si="8"/>
        <v>Copper</v>
      </c>
      <c r="AD76" s="164" t="str">
        <f t="shared" ca="1" si="9"/>
        <v>Mantos Blancos</v>
      </c>
    </row>
    <row r="77" spans="1:30" s="164" customFormat="1" ht="20.149999999999999" customHeight="1">
      <c r="A77" s="149" t="s">
        <v>196</v>
      </c>
      <c r="B77" s="294" t="s">
        <v>47</v>
      </c>
      <c r="C77" s="146" t="str">
        <f ca="1">IF(LEN(A77)=0,"",INDEX('Smelter Look-up'!$C:$C,MATCH($A77,'Smelter Look-up'!$E:$E,0)))</f>
        <v>Mantoverde</v>
      </c>
      <c r="D77" s="143"/>
      <c r="E77" s="143" t="s">
        <v>158</v>
      </c>
      <c r="F77" s="143" t="s">
        <v>196</v>
      </c>
      <c r="G77" s="143" t="s">
        <v>11</v>
      </c>
      <c r="H77" s="199">
        <f ca="1">IF(ISERROR($V77),"",OFFSET('Smelter Look-up'!$G$4,$V77-4,0))</f>
        <v>0</v>
      </c>
      <c r="I77" s="200" t="str">
        <f ca="1">IF(ISERROR($V77),"",OFFSET('Smelter Look-up'!$H$4,$V77-4,0))</f>
        <v>Chañaral</v>
      </c>
      <c r="J77" s="200" t="str">
        <f ca="1">IF(ISERROR($V77),"",OFFSET('Smelter Look-up'!$I$4,$V77-4,0))</f>
        <v>Atacama</v>
      </c>
      <c r="K77" s="144"/>
      <c r="L77" s="144"/>
      <c r="M77" s="144"/>
      <c r="N77" s="144"/>
      <c r="O77" s="144"/>
      <c r="P77" s="202"/>
      <c r="Q77" s="145"/>
      <c r="R77" s="143" t="str">
        <f ca="1">IF(ISERROR($V77),"",OFFSET('Smelter Look-up'!$C$4,$V77-4,0)&amp;"")</f>
        <v>Mantoverde</v>
      </c>
      <c r="S77" s="149" t="str">
        <f t="shared" ca="1" si="5"/>
        <v>CL</v>
      </c>
      <c r="T77" s="149" t="str">
        <f ca="1">IF(B77="","",IF(ISERROR(MATCH($J77,SorP!$B$1:$B$6261,0)),"",INDIRECT("'SorP'!$A$"&amp;MATCH($S77&amp;$J77,SorP!C:C,0))))</f>
        <v>CL-AT</v>
      </c>
      <c r="U77" s="162"/>
      <c r="V77" s="163">
        <f ca="1">IF(C77="",NA(),MATCH($B77&amp;$C77,'Smelter Look-up'!$J:$J,0))</f>
        <v>298</v>
      </c>
      <c r="X77" s="164">
        <f t="shared" ca="1" si="6"/>
        <v>0</v>
      </c>
      <c r="AB77" s="304" t="str">
        <f t="shared" ca="1" si="7"/>
        <v>Copper</v>
      </c>
      <c r="AC77" s="164" t="str">
        <f t="shared" si="8"/>
        <v>Copper</v>
      </c>
      <c r="AD77" s="164" t="str">
        <f t="shared" ca="1" si="9"/>
        <v>Mantoverde</v>
      </c>
    </row>
    <row r="78" spans="1:30" s="164" customFormat="1" ht="20.149999999999999" customHeight="1">
      <c r="A78" s="149" t="s">
        <v>197</v>
      </c>
      <c r="B78" s="294" t="s">
        <v>47</v>
      </c>
      <c r="C78" s="146" t="str">
        <f ca="1">IF(LEN(A78)=0,"",INDEX('Smelter Look-up'!$C:$C,MATCH($A78,'Smelter Look-up'!$E:$E,0)))</f>
        <v>Michilla</v>
      </c>
      <c r="D78" s="143"/>
      <c r="E78" s="143" t="s">
        <v>158</v>
      </c>
      <c r="F78" s="143" t="s">
        <v>197</v>
      </c>
      <c r="G78" s="143" t="s">
        <v>11</v>
      </c>
      <c r="H78" s="199">
        <f ca="1">IF(ISERROR($V78),"",OFFSET('Smelter Look-up'!$G$4,$V78-4,0))</f>
        <v>0</v>
      </c>
      <c r="I78" s="200" t="str">
        <f ca="1">IF(ISERROR($V78),"",OFFSET('Smelter Look-up'!$H$4,$V78-4,0))</f>
        <v>Mejillones</v>
      </c>
      <c r="J78" s="200" t="str">
        <f ca="1">IF(ISERROR($V78),"",OFFSET('Smelter Look-up'!$I$4,$V78-4,0))</f>
        <v>Antofagasta</v>
      </c>
      <c r="K78" s="144"/>
      <c r="L78" s="144"/>
      <c r="M78" s="144"/>
      <c r="N78" s="144"/>
      <c r="O78" s="144"/>
      <c r="P78" s="202"/>
      <c r="Q78" s="145"/>
      <c r="R78" s="143" t="str">
        <f ca="1">IF(ISERROR($V78),"",OFFSET('Smelter Look-up'!$C$4,$V78-4,0)&amp;"")</f>
        <v>Michilla</v>
      </c>
      <c r="S78" s="149" t="str">
        <f t="shared" ca="1" si="5"/>
        <v>CL</v>
      </c>
      <c r="T78" s="149" t="str">
        <f ca="1">IF(B78="","",IF(ISERROR(MATCH($J78,SorP!$B$1:$B$6261,0)),"",INDIRECT("'SorP'!$A$"&amp;MATCH($S78&amp;$J78,SorP!C:C,0))))</f>
        <v>CL-AN</v>
      </c>
      <c r="U78" s="162"/>
      <c r="V78" s="163">
        <f ca="1">IF(C78="",NA(),MATCH($B78&amp;$C78,'Smelter Look-up'!$J:$J,0))</f>
        <v>304</v>
      </c>
      <c r="X78" s="164">
        <f t="shared" ca="1" si="6"/>
        <v>0</v>
      </c>
      <c r="AB78" s="304" t="str">
        <f t="shared" ca="1" si="7"/>
        <v>Copper</v>
      </c>
      <c r="AC78" s="164" t="str">
        <f t="shared" si="8"/>
        <v>Copper</v>
      </c>
      <c r="AD78" s="164" t="str">
        <f t="shared" ca="1" si="9"/>
        <v>Michilla</v>
      </c>
    </row>
    <row r="79" spans="1:30" s="164" customFormat="1" ht="20.149999999999999" customHeight="1">
      <c r="A79" s="149" t="s">
        <v>198</v>
      </c>
      <c r="B79" s="294" t="s">
        <v>47</v>
      </c>
      <c r="C79" s="146" t="str">
        <f ca="1">IF(LEN(A79)=0,"",INDEX('Smelter Look-up'!$C:$C,MATCH($A79,'Smelter Look-up'!$E:$E,0)))</f>
        <v>Division Radomiro Tomic</v>
      </c>
      <c r="D79" s="143"/>
      <c r="E79" s="143" t="s">
        <v>158</v>
      </c>
      <c r="F79" s="143" t="s">
        <v>198</v>
      </c>
      <c r="G79" s="143" t="s">
        <v>11</v>
      </c>
      <c r="H79" s="199">
        <f ca="1">IF(ISERROR($V79),"",OFFSET('Smelter Look-up'!$G$4,$V79-4,0))</f>
        <v>0</v>
      </c>
      <c r="I79" s="200" t="str">
        <f ca="1">IF(ISERROR($V79),"",OFFSET('Smelter Look-up'!$H$4,$V79-4,0))</f>
        <v>Calama</v>
      </c>
      <c r="J79" s="200" t="str">
        <f ca="1">IF(ISERROR($V79),"",OFFSET('Smelter Look-up'!$I$4,$V79-4,0))</f>
        <v>Antofagasta</v>
      </c>
      <c r="K79" s="144"/>
      <c r="L79" s="144"/>
      <c r="M79" s="144"/>
      <c r="N79" s="144"/>
      <c r="O79" s="144"/>
      <c r="P79" s="202"/>
      <c r="Q79" s="145"/>
      <c r="R79" s="143" t="str">
        <f ca="1">IF(ISERROR($V79),"",OFFSET('Smelter Look-up'!$C$4,$V79-4,0)&amp;"")</f>
        <v>Division Radomiro Tomic</v>
      </c>
      <c r="S79" s="149" t="str">
        <f t="shared" ca="1" si="5"/>
        <v>CL</v>
      </c>
      <c r="T79" s="149" t="str">
        <f ca="1">IF(B79="","",IF(ISERROR(MATCH($J79,SorP!$B$1:$B$6261,0)),"",INDIRECT("'SorP'!$A$"&amp;MATCH($S79&amp;$J79,SorP!C:C,0))))</f>
        <v>CL-AN</v>
      </c>
      <c r="U79" s="162"/>
      <c r="V79" s="163">
        <f ca="1">IF(C79="",NA(),MATCH($B79&amp;$C79,'Smelter Look-up'!$J:$J,0))</f>
        <v>231</v>
      </c>
      <c r="X79" s="164">
        <f t="shared" ca="1" si="6"/>
        <v>0</v>
      </c>
      <c r="AB79" s="304" t="str">
        <f t="shared" ca="1" si="7"/>
        <v>Copper</v>
      </c>
      <c r="AC79" s="164" t="str">
        <f t="shared" si="8"/>
        <v>Copper</v>
      </c>
      <c r="AD79" s="164" t="str">
        <f t="shared" ca="1" si="9"/>
        <v>Division Radomiro Tomic</v>
      </c>
    </row>
    <row r="80" spans="1:30" s="164" customFormat="1" ht="20.149999999999999" customHeight="1">
      <c r="A80" s="149" t="s">
        <v>199</v>
      </c>
      <c r="B80" s="294" t="s">
        <v>47</v>
      </c>
      <c r="C80" s="146" t="str">
        <f ca="1">IF(LEN(A80)=0,"",INDEX('Smelter Look-up'!$C:$C,MATCH($A80,'Smelter Look-up'!$E:$E,0)))</f>
        <v>Division Salvador</v>
      </c>
      <c r="D80" s="143"/>
      <c r="E80" s="143" t="s">
        <v>158</v>
      </c>
      <c r="F80" s="143" t="s">
        <v>199</v>
      </c>
      <c r="G80" s="143" t="s">
        <v>11</v>
      </c>
      <c r="H80" s="199">
        <f ca="1">IF(ISERROR($V80),"",OFFSET('Smelter Look-up'!$G$4,$V80-4,0))</f>
        <v>0</v>
      </c>
      <c r="I80" s="200" t="str">
        <f ca="1">IF(ISERROR($V80),"",OFFSET('Smelter Look-up'!$H$4,$V80-4,0))</f>
        <v>El Salvador</v>
      </c>
      <c r="J80" s="200" t="str">
        <f ca="1">IF(ISERROR($V80),"",OFFSET('Smelter Look-up'!$I$4,$V80-4,0))</f>
        <v>Atacama</v>
      </c>
      <c r="K80" s="144"/>
      <c r="L80" s="144"/>
      <c r="M80" s="144"/>
      <c r="N80" s="144"/>
      <c r="O80" s="144"/>
      <c r="P80" s="202"/>
      <c r="Q80" s="145"/>
      <c r="R80" s="143" t="str">
        <f ca="1">IF(ISERROR($V80),"",OFFSET('Smelter Look-up'!$C$4,$V80-4,0)&amp;"")</f>
        <v>Division Salvador</v>
      </c>
      <c r="S80" s="149" t="str">
        <f t="shared" ca="1" si="5"/>
        <v>CL</v>
      </c>
      <c r="T80" s="149" t="str">
        <f ca="1">IF(B80="","",IF(ISERROR(MATCH($J80,SorP!$B$1:$B$6261,0)),"",INDIRECT("'SorP'!$A$"&amp;MATCH($S80&amp;$J80,SorP!C:C,0))))</f>
        <v>CL-AT</v>
      </c>
      <c r="U80" s="162"/>
      <c r="V80" s="163">
        <f ca="1">IF(C80="",NA(),MATCH($B80&amp;$C80,'Smelter Look-up'!$J:$J,0))</f>
        <v>233</v>
      </c>
      <c r="X80" s="164">
        <f t="shared" ca="1" si="6"/>
        <v>0</v>
      </c>
      <c r="AB80" s="304" t="str">
        <f t="shared" ca="1" si="7"/>
        <v>Copper</v>
      </c>
      <c r="AC80" s="164" t="str">
        <f t="shared" si="8"/>
        <v>Copper</v>
      </c>
      <c r="AD80" s="164" t="str">
        <f t="shared" ca="1" si="9"/>
        <v>Division Salvador</v>
      </c>
    </row>
    <row r="81" spans="1:30" s="164" customFormat="1" ht="20.149999999999999" customHeight="1">
      <c r="A81" s="149" t="s">
        <v>200</v>
      </c>
      <c r="B81" s="294" t="s">
        <v>47</v>
      </c>
      <c r="C81" s="146" t="s">
        <v>201</v>
      </c>
      <c r="D81" s="143"/>
      <c r="E81" s="143" t="s">
        <v>103</v>
      </c>
      <c r="F81" s="143" t="s">
        <v>200</v>
      </c>
      <c r="G81" s="143" t="s">
        <v>11</v>
      </c>
      <c r="H81" s="199" t="str">
        <f ca="1">IF(ISERROR($V81),"",OFFSET('Smelter Look-up'!$G$4,$V81-4,0))</f>
        <v/>
      </c>
      <c r="I81" s="200" t="str">
        <f ca="1">IF(ISERROR($V81),"",OFFSET('Smelter Look-up'!$H$4,$V81-4,0))</f>
        <v/>
      </c>
      <c r="J81" s="200" t="str">
        <f ca="1">IF(ISERROR($V81),"",OFFSET('Smelter Look-up'!$I$4,$V81-4,0))</f>
        <v/>
      </c>
      <c r="K81" s="144"/>
      <c r="L81" s="144"/>
      <c r="M81" s="144"/>
      <c r="N81" s="144"/>
      <c r="O81" s="144"/>
      <c r="P81" s="202"/>
      <c r="Q81" s="145"/>
      <c r="R81" s="143" t="str">
        <f ca="1">IF(ISERROR($V81),"",OFFSET('Smelter Look-up'!$C$4,$V81-4,0)&amp;"")</f>
        <v/>
      </c>
      <c r="S81" s="149" t="str">
        <f t="shared" ca="1" si="5"/>
        <v>CN</v>
      </c>
      <c r="T81" s="149" t="str">
        <f ca="1">IF(B81="","",IF(ISERROR(MATCH($J81,SorP!$B$1:$B$6261,0)),"",INDIRECT("'SorP'!$A$"&amp;MATCH($S81&amp;$J81,SorP!C:C,0))))</f>
        <v/>
      </c>
      <c r="U81" s="162"/>
      <c r="V81" s="163" t="e">
        <f>IF(C81="",NA(),MATCH($B81&amp;$C81,'Smelter Look-up'!$J:$J,0))</f>
        <v>#N/A</v>
      </c>
      <c r="X81" s="164">
        <f t="shared" si="6"/>
        <v>0</v>
      </c>
      <c r="AB81" s="304" t="str">
        <f t="shared" si="7"/>
        <v>Copper</v>
      </c>
      <c r="AC81" s="164" t="str">
        <f t="shared" si="8"/>
        <v>Copper</v>
      </c>
      <c r="AD81" s="164" t="str">
        <f t="shared" si="9"/>
        <v>Jiangxi Copper Qingyuan</v>
      </c>
    </row>
    <row r="82" spans="1:30" s="164" customFormat="1" ht="20.149999999999999" customHeight="1">
      <c r="A82" s="149" t="s">
        <v>202</v>
      </c>
      <c r="B82" s="294" t="s">
        <v>47</v>
      </c>
      <c r="C82" s="146" t="str">
        <f ca="1">IF(LEN(A82)=0,"",INDEX('Smelter Look-up'!$C:$C,MATCH($A82,'Smelter Look-up'!$E:$E,0)))</f>
        <v>Boliden Kokkola Oy</v>
      </c>
      <c r="D82" s="143"/>
      <c r="E82" s="143" t="s">
        <v>110</v>
      </c>
      <c r="F82" s="143" t="s">
        <v>202</v>
      </c>
      <c r="G82" s="143" t="s">
        <v>11</v>
      </c>
      <c r="H82" s="199">
        <f ca="1">IF(ISERROR($V82),"",OFFSET('Smelter Look-up'!$G$4,$V82-4,0))</f>
        <v>0</v>
      </c>
      <c r="I82" s="200" t="str">
        <f ca="1">IF(ISERROR($V82),"",OFFSET('Smelter Look-up'!$H$4,$V82-4,0))</f>
        <v>Kokkola</v>
      </c>
      <c r="J82" s="200" t="str">
        <f ca="1">IF(ISERROR($V82),"",OFFSET('Smelter Look-up'!$I$4,$V82-4,0))</f>
        <v>Keski-Pohjanmaa</v>
      </c>
      <c r="K82" s="144"/>
      <c r="L82" s="144"/>
      <c r="M82" s="144"/>
      <c r="N82" s="144"/>
      <c r="O82" s="144"/>
      <c r="P82" s="202"/>
      <c r="Q82" s="145"/>
      <c r="R82" s="143" t="str">
        <f ca="1">IF(ISERROR($V82),"",OFFSET('Smelter Look-up'!$C$4,$V82-4,0)&amp;"")</f>
        <v>Boliden Kokkola Oy</v>
      </c>
      <c r="S82" s="149" t="str">
        <f t="shared" ca="1" si="5"/>
        <v>FI</v>
      </c>
      <c r="T82" s="149" t="str">
        <f ca="1">IF(B82="","",IF(ISERROR(MATCH($J82,SorP!$B$1:$B$6261,0)),"",INDIRECT("'SorP'!$A$"&amp;MATCH($S82&amp;$J82,SorP!C:C,0))))</f>
        <v>FI-07</v>
      </c>
      <c r="U82" s="162"/>
      <c r="V82" s="163">
        <f ca="1">IF(C82="",NA(),MATCH($B82&amp;$C82,'Smelter Look-up'!$J:$J,0))</f>
        <v>201</v>
      </c>
      <c r="X82" s="164">
        <f t="shared" ca="1" si="6"/>
        <v>0</v>
      </c>
      <c r="AB82" s="304" t="str">
        <f t="shared" ca="1" si="7"/>
        <v>Copper</v>
      </c>
      <c r="AC82" s="164" t="str">
        <f t="shared" si="8"/>
        <v>Copper</v>
      </c>
      <c r="AD82" s="164" t="str">
        <f t="shared" ca="1" si="9"/>
        <v>Boliden Kokkola Oy</v>
      </c>
    </row>
    <row r="83" spans="1:30" s="164" customFormat="1" ht="20.149999999999999" customHeight="1">
      <c r="A83" s="149" t="s">
        <v>203</v>
      </c>
      <c r="B83" s="294" t="s">
        <v>47</v>
      </c>
      <c r="C83" s="146" t="str">
        <f ca="1">IF(LEN(A83)=0,"",INDEX('Smelter Look-up'!$C:$C,MATCH($A83,'Smelter Look-up'!$E:$E,0)))</f>
        <v>Aurubis AG, Hamburg</v>
      </c>
      <c r="D83" s="143"/>
      <c r="E83" s="143" t="s">
        <v>204</v>
      </c>
      <c r="F83" s="143" t="s">
        <v>203</v>
      </c>
      <c r="G83" s="143" t="s">
        <v>11</v>
      </c>
      <c r="H83" s="199">
        <f ca="1">IF(ISERROR($V83),"",OFFSET('Smelter Look-up'!$G$4,$V83-4,0))</f>
        <v>0</v>
      </c>
      <c r="I83" s="200" t="str">
        <f ca="1">IF(ISERROR($V83),"",OFFSET('Smelter Look-up'!$H$4,$V83-4,0))</f>
        <v>Hamburg</v>
      </c>
      <c r="J83" s="200" t="str">
        <f ca="1">IF(ISERROR($V83),"",OFFSET('Smelter Look-up'!$I$4,$V83-4,0))</f>
        <v>Hamburg</v>
      </c>
      <c r="K83" s="144"/>
      <c r="L83" s="144"/>
      <c r="M83" s="144"/>
      <c r="N83" s="144"/>
      <c r="O83" s="144"/>
      <c r="P83" s="202"/>
      <c r="Q83" s="145"/>
      <c r="R83" s="143" t="str">
        <f ca="1">IF(ISERROR($V83),"",OFFSET('Smelter Look-up'!$C$4,$V83-4,0)&amp;"")</f>
        <v>Aurubis AG, Hamburg</v>
      </c>
      <c r="S83" s="149" t="str">
        <f t="shared" ca="1" si="5"/>
        <v>DE</v>
      </c>
      <c r="T83" s="149" t="str">
        <f ca="1">IF(B83="","",IF(ISERROR(MATCH($J83,SorP!$B$1:$B$6261,0)),"",INDIRECT("'SorP'!$A$"&amp;MATCH($S83&amp;$J83,SorP!C:C,0))))</f>
        <v>DE-HH</v>
      </c>
      <c r="U83" s="162"/>
      <c r="V83" s="163">
        <f ca="1">IF(C83="",NA(),MATCH($B83&amp;$C83,'Smelter Look-up'!$J:$J,0))</f>
        <v>187</v>
      </c>
      <c r="X83" s="164">
        <f t="shared" ca="1" si="6"/>
        <v>0</v>
      </c>
      <c r="AB83" s="304" t="str">
        <f t="shared" ca="1" si="7"/>
        <v>Copper</v>
      </c>
      <c r="AC83" s="164" t="str">
        <f t="shared" si="8"/>
        <v>Copper</v>
      </c>
      <c r="AD83" s="164" t="str">
        <f t="shared" ca="1" si="9"/>
        <v>Aurubis AG, Hamburg</v>
      </c>
    </row>
    <row r="84" spans="1:30" s="164" customFormat="1" ht="20.149999999999999" customHeight="1">
      <c r="A84" s="149" t="s">
        <v>205</v>
      </c>
      <c r="B84" s="294" t="s">
        <v>47</v>
      </c>
      <c r="C84" s="146" t="str">
        <f ca="1">IF(LEN(A84)=0,"",INDEX('Smelter Look-up'!$C:$C,MATCH($A84,'Smelter Look-up'!$E:$E,0)))</f>
        <v>Onahama Smelter &amp; Refinery</v>
      </c>
      <c r="D84" s="143"/>
      <c r="E84" s="143" t="s">
        <v>124</v>
      </c>
      <c r="F84" s="143" t="s">
        <v>205</v>
      </c>
      <c r="G84" s="143" t="s">
        <v>11</v>
      </c>
      <c r="H84" s="199">
        <f ca="1">IF(ISERROR($V84),"",OFFSET('Smelter Look-up'!$G$4,$V84-4,0))</f>
        <v>0</v>
      </c>
      <c r="I84" s="200" t="str">
        <f ca="1">IF(ISERROR($V84),"",OFFSET('Smelter Look-up'!$H$4,$V84-4,0))</f>
        <v>Iwaki-shi</v>
      </c>
      <c r="J84" s="200" t="str">
        <f ca="1">IF(ISERROR($V84),"",OFFSET('Smelter Look-up'!$I$4,$V84-4,0))</f>
        <v>Fukushima</v>
      </c>
      <c r="K84" s="144"/>
      <c r="L84" s="144"/>
      <c r="M84" s="144"/>
      <c r="N84" s="144"/>
      <c r="O84" s="144"/>
      <c r="P84" s="202"/>
      <c r="Q84" s="145"/>
      <c r="R84" s="143" t="str">
        <f ca="1">IF(ISERROR($V84),"",OFFSET('Smelter Look-up'!$C$4,$V84-4,0)&amp;"")</f>
        <v>Onahama Smelter &amp; Refinery</v>
      </c>
      <c r="S84" s="149" t="str">
        <f t="shared" ca="1" si="5"/>
        <v>JP</v>
      </c>
      <c r="T84" s="149" t="str">
        <f ca="1">IF(B84="","",IF(ISERROR(MATCH($J84,SorP!$B$1:$B$6261,0)),"",INDIRECT("'SorP'!$A$"&amp;MATCH($S84&amp;$J84,SorP!C:C,0))))</f>
        <v>JP-07</v>
      </c>
      <c r="U84" s="162"/>
      <c r="V84" s="163">
        <f ca="1">IF(C84="",NA(),MATCH($B84&amp;$C84,'Smelter Look-up'!$J:$J,0))</f>
        <v>328</v>
      </c>
      <c r="X84" s="164">
        <f t="shared" ca="1" si="6"/>
        <v>0</v>
      </c>
      <c r="AB84" s="304" t="str">
        <f t="shared" ca="1" si="7"/>
        <v>Copper</v>
      </c>
      <c r="AC84" s="164" t="str">
        <f t="shared" si="8"/>
        <v>Copper</v>
      </c>
      <c r="AD84" s="164" t="str">
        <f t="shared" ca="1" si="9"/>
        <v>Onahama Smelter &amp; Refinery</v>
      </c>
    </row>
    <row r="85" spans="1:30" s="164" customFormat="1" ht="20.149999999999999" customHeight="1">
      <c r="A85" s="149" t="s">
        <v>206</v>
      </c>
      <c r="B85" s="294" t="s">
        <v>47</v>
      </c>
      <c r="C85" s="146" t="str">
        <f ca="1">IF(LEN(A85)=0,"",INDEX('Smelter Look-up'!$C:$C,MATCH($A85,'Smelter Look-up'!$E:$E,0)))</f>
        <v>JX Advanced Metals Corporation (Saganoseki Smelter &amp; Refinery)</v>
      </c>
      <c r="D85" s="143"/>
      <c r="E85" s="143" t="s">
        <v>124</v>
      </c>
      <c r="F85" s="143" t="s">
        <v>206</v>
      </c>
      <c r="G85" s="143" t="s">
        <v>11</v>
      </c>
      <c r="H85" s="199">
        <f ca="1">IF(ISERROR($V85),"",OFFSET('Smelter Look-up'!$G$4,$V85-4,0))</f>
        <v>0</v>
      </c>
      <c r="I85" s="200" t="str">
        <f ca="1">IF(ISERROR($V85),"",OFFSET('Smelter Look-up'!$H$4,$V85-4,0))</f>
        <v>Oita-shi</v>
      </c>
      <c r="J85" s="200" t="str">
        <f ca="1">IF(ISERROR($V85),"",OFFSET('Smelter Look-up'!$I$4,$V85-4,0))</f>
        <v>Ôita</v>
      </c>
      <c r="K85" s="144"/>
      <c r="L85" s="144"/>
      <c r="M85" s="144"/>
      <c r="N85" s="144"/>
      <c r="O85" s="144"/>
      <c r="P85" s="202"/>
      <c r="Q85" s="145"/>
      <c r="R85" s="143" t="str">
        <f ca="1">IF(ISERROR($V85),"",OFFSET('Smelter Look-up'!$C$4,$V85-4,0)&amp;"")</f>
        <v>JX Advanced Metals Corporation (Saganoseki Smelter &amp; Refinery)</v>
      </c>
      <c r="S85" s="149" t="str">
        <f t="shared" ca="1" si="5"/>
        <v>JP</v>
      </c>
      <c r="T85" s="149" t="str">
        <f ca="1">IF(B85="","",IF(ISERROR(MATCH($J85,SorP!$B$1:$B$6261,0)),"",INDIRECT("'SorP'!$A$"&amp;MATCH($S85&amp;$J85,SorP!C:C,0))))</f>
        <v>JP-44</v>
      </c>
      <c r="U85" s="162"/>
      <c r="V85" s="163">
        <f ca="1">IF(C85="",NA(),MATCH($B85&amp;$C85,'Smelter Look-up'!$J:$J,0))</f>
        <v>268</v>
      </c>
      <c r="X85" s="164">
        <f t="shared" ca="1" si="6"/>
        <v>0</v>
      </c>
      <c r="AB85" s="304" t="str">
        <f t="shared" ca="1" si="7"/>
        <v>Copper</v>
      </c>
      <c r="AC85" s="164" t="str">
        <f t="shared" si="8"/>
        <v>Copper</v>
      </c>
      <c r="AD85" s="164" t="str">
        <f t="shared" ca="1" si="9"/>
        <v>JX Advanced Metals Corporation (Saganoseki Smelter &amp; Refinery)</v>
      </c>
    </row>
    <row r="86" spans="1:30" s="164" customFormat="1" ht="20.149999999999999" customHeight="1">
      <c r="A86" s="149" t="s">
        <v>207</v>
      </c>
      <c r="B86" s="294" t="s">
        <v>47</v>
      </c>
      <c r="C86" s="146" t="str">
        <f ca="1">IF(LEN(A86)=0,"",INDEX('Smelter Look-up'!$C:$C,MATCH($A86,'Smelter Look-up'!$E:$E,0)))</f>
        <v>Unidad La Caridad</v>
      </c>
      <c r="D86" s="143"/>
      <c r="E86" s="143" t="s">
        <v>208</v>
      </c>
      <c r="F86" s="143" t="s">
        <v>207</v>
      </c>
      <c r="G86" s="143" t="s">
        <v>11</v>
      </c>
      <c r="H86" s="199">
        <f ca="1">IF(ISERROR($V86),"",OFFSET('Smelter Look-up'!$G$4,$V86-4,0))</f>
        <v>0</v>
      </c>
      <c r="I86" s="200" t="str">
        <f ca="1">IF(ISERROR($V86),"",OFFSET('Smelter Look-up'!$H$4,$V86-4,0))</f>
        <v>Villa Hidalgo</v>
      </c>
      <c r="J86" s="200" t="str">
        <f ca="1">IF(ISERROR($V86),"",OFFSET('Smelter Look-up'!$I$4,$V86-4,0))</f>
        <v>Jalisco</v>
      </c>
      <c r="K86" s="144"/>
      <c r="L86" s="144"/>
      <c r="M86" s="144"/>
      <c r="N86" s="144"/>
      <c r="O86" s="144"/>
      <c r="P86" s="202"/>
      <c r="Q86" s="145"/>
      <c r="R86" s="143" t="str">
        <f ca="1">IF(ISERROR($V86),"",OFFSET('Smelter Look-up'!$C$4,$V86-4,0)&amp;"")</f>
        <v>Unidad La Caridad</v>
      </c>
      <c r="S86" s="149" t="str">
        <f t="shared" ca="1" si="5"/>
        <v>MX</v>
      </c>
      <c r="T86" s="149" t="str">
        <f ca="1">IF(B86="","",IF(ISERROR(MATCH($J86,SorP!$B$1:$B$6261,0)),"",INDIRECT("'SorP'!$A$"&amp;MATCH($S86&amp;$J86,SorP!C:C,0))))</f>
        <v>MX-JAL</v>
      </c>
      <c r="U86" s="162"/>
      <c r="V86" s="163">
        <f ca="1">IF(C86="",NA(),MATCH($B86&amp;$C86,'Smelter Look-up'!$J:$J,0))</f>
        <v>365</v>
      </c>
      <c r="X86" s="164">
        <f t="shared" ca="1" si="6"/>
        <v>0</v>
      </c>
      <c r="AB86" s="304" t="str">
        <f t="shared" ca="1" si="7"/>
        <v>Copper</v>
      </c>
      <c r="AC86" s="164" t="str">
        <f t="shared" si="8"/>
        <v>Copper</v>
      </c>
      <c r="AD86" s="164" t="str">
        <f t="shared" ca="1" si="9"/>
        <v>Unidad La Caridad</v>
      </c>
    </row>
    <row r="87" spans="1:30" s="164" customFormat="1" ht="20.149999999999999" customHeight="1">
      <c r="A87" s="149" t="s">
        <v>209</v>
      </c>
      <c r="B87" s="294" t="s">
        <v>47</v>
      </c>
      <c r="C87" s="146" t="str">
        <f ca="1">IF(LEN(A87)=0,"",INDEX('Smelter Look-up'!$C:$C,MATCH($A87,'Smelter Look-up'!$E:$E,0)))</f>
        <v>Glencore Nikkelverk AS</v>
      </c>
      <c r="D87" s="143"/>
      <c r="E87" s="143" t="s">
        <v>141</v>
      </c>
      <c r="F87" s="143" t="s">
        <v>209</v>
      </c>
      <c r="G87" s="143" t="s">
        <v>11</v>
      </c>
      <c r="H87" s="199">
        <f ca="1">IF(ISERROR($V87),"",OFFSET('Smelter Look-up'!$G$4,$V87-4,0))</f>
        <v>0</v>
      </c>
      <c r="I87" s="200" t="str">
        <f ca="1">IF(ISERROR($V87),"",OFFSET('Smelter Look-up'!$H$4,$V87-4,0))</f>
        <v>Kristiansand</v>
      </c>
      <c r="J87" s="200" t="str">
        <f ca="1">IF(ISERROR($V87),"",OFFSET('Smelter Look-up'!$I$4,$V87-4,0))</f>
        <v>Agder</v>
      </c>
      <c r="K87" s="144"/>
      <c r="L87" s="144"/>
      <c r="M87" s="144"/>
      <c r="N87" s="144"/>
      <c r="O87" s="144"/>
      <c r="P87" s="202"/>
      <c r="Q87" s="145"/>
      <c r="R87" s="143" t="str">
        <f ca="1">IF(ISERROR($V87),"",OFFSET('Smelter Look-up'!$C$4,$V87-4,0)&amp;"")</f>
        <v>Glencore Nikkelverk AS</v>
      </c>
      <c r="S87" s="149" t="str">
        <f t="shared" ca="1" si="5"/>
        <v>NO</v>
      </c>
      <c r="T87" s="149" t="str">
        <f ca="1">IF(B87="","",IF(ISERROR(MATCH($J87,SorP!$B$1:$B$6261,0)),"",INDIRECT("'SorP'!$A$"&amp;MATCH($S87&amp;$J87,SorP!C:C,0))))</f>
        <v>NO-42</v>
      </c>
      <c r="U87" s="162"/>
      <c r="V87" s="163">
        <f ca="1">IF(C87="",NA(),MATCH($B87&amp;$C87,'Smelter Look-up'!$J:$J,0))</f>
        <v>254</v>
      </c>
      <c r="X87" s="164">
        <f t="shared" ca="1" si="6"/>
        <v>0</v>
      </c>
      <c r="AB87" s="304" t="str">
        <f t="shared" ca="1" si="7"/>
        <v>Copper</v>
      </c>
      <c r="AC87" s="164" t="str">
        <f t="shared" si="8"/>
        <v>Copper</v>
      </c>
      <c r="AD87" s="164" t="str">
        <f t="shared" ca="1" si="9"/>
        <v>Glencore Nikkelverk AS</v>
      </c>
    </row>
    <row r="88" spans="1:30" s="164" customFormat="1" ht="20.149999999999999" customHeight="1">
      <c r="A88" s="149" t="s">
        <v>210</v>
      </c>
      <c r="B88" s="294" t="s">
        <v>47</v>
      </c>
      <c r="C88" s="146" t="str">
        <f ca="1">IF(LEN(A88)=0,"",INDEX('Smelter Look-up'!$C:$C,MATCH($A88,'Smelter Look-up'!$E:$E,0)))</f>
        <v>Mina Justa</v>
      </c>
      <c r="D88" s="143"/>
      <c r="E88" s="143" t="s">
        <v>211</v>
      </c>
      <c r="F88" s="143" t="s">
        <v>210</v>
      </c>
      <c r="G88" s="143" t="s">
        <v>11</v>
      </c>
      <c r="H88" s="199">
        <f ca="1">IF(ISERROR($V88),"",OFFSET('Smelter Look-up'!$G$4,$V88-4,0))</f>
        <v>0</v>
      </c>
      <c r="I88" s="200" t="str">
        <f ca="1">IF(ISERROR($V88),"",OFFSET('Smelter Look-up'!$H$4,$V88-4,0))</f>
        <v>San Juan de Marcona</v>
      </c>
      <c r="J88" s="200" t="str">
        <f ca="1">IF(ISERROR($V88),"",OFFSET('Smelter Look-up'!$I$4,$V88-4,0))</f>
        <v>Ica</v>
      </c>
      <c r="K88" s="144"/>
      <c r="L88" s="144"/>
      <c r="M88" s="144"/>
      <c r="N88" s="144"/>
      <c r="O88" s="144"/>
      <c r="P88" s="202"/>
      <c r="Q88" s="145"/>
      <c r="R88" s="143" t="str">
        <f ca="1">IF(ISERROR($V88),"",OFFSET('Smelter Look-up'!$C$4,$V88-4,0)&amp;"")</f>
        <v>Mina Justa</v>
      </c>
      <c r="S88" s="149" t="str">
        <f t="shared" ca="1" si="5"/>
        <v>PE</v>
      </c>
      <c r="T88" s="149" t="str">
        <f ca="1">IF(B88="","",IF(ISERROR(MATCH($J88,SorP!$B$1:$B$6261,0)),"",INDIRECT("'SorP'!$A$"&amp;MATCH($S88&amp;$J88,SorP!C:C,0))))</f>
        <v>PE-ICA</v>
      </c>
      <c r="U88" s="162"/>
      <c r="V88" s="163">
        <f ca="1">IF(C88="",NA(),MATCH($B88&amp;$C88,'Smelter Look-up'!$J:$J,0))</f>
        <v>305</v>
      </c>
      <c r="X88" s="164">
        <f t="shared" ca="1" si="6"/>
        <v>0</v>
      </c>
      <c r="AB88" s="304" t="str">
        <f t="shared" ca="1" si="7"/>
        <v>Copper</v>
      </c>
      <c r="AC88" s="164" t="str">
        <f t="shared" si="8"/>
        <v>Copper</v>
      </c>
      <c r="AD88" s="164" t="str">
        <f t="shared" ca="1" si="9"/>
        <v>Mina Justa</v>
      </c>
    </row>
    <row r="89" spans="1:30" s="164" customFormat="1" ht="20.149999999999999" customHeight="1">
      <c r="A89" s="149" t="s">
        <v>212</v>
      </c>
      <c r="B89" s="294" t="s">
        <v>47</v>
      </c>
      <c r="C89" s="146" t="str">
        <f ca="1">IF(LEN(A89)=0,"",INDEX('Smelter Look-up'!$C:$C,MATCH($A89,'Smelter Look-up'!$E:$E,0)))</f>
        <v>Philippine Associated Smelting and Refining Corporation 
 (PASAR)</v>
      </c>
      <c r="D89" s="143"/>
      <c r="E89" s="143" t="s">
        <v>213</v>
      </c>
      <c r="F89" s="143" t="s">
        <v>212</v>
      </c>
      <c r="G89" s="143" t="s">
        <v>11</v>
      </c>
      <c r="H89" s="199">
        <f ca="1">IF(ISERROR($V89),"",OFFSET('Smelter Look-up'!$G$4,$V89-4,0))</f>
        <v>0</v>
      </c>
      <c r="I89" s="200" t="str">
        <f ca="1">IF(ISERROR($V89),"",OFFSET('Smelter Look-up'!$H$4,$V89-4,0))</f>
        <v>Isabel</v>
      </c>
      <c r="J89" s="200" t="str">
        <f ca="1">IF(ISERROR($V89),"",OFFSET('Smelter Look-up'!$I$4,$V89-4,0))</f>
        <v>Leyte</v>
      </c>
      <c r="K89" s="144"/>
      <c r="L89" s="144"/>
      <c r="M89" s="144"/>
      <c r="N89" s="144"/>
      <c r="O89" s="144"/>
      <c r="P89" s="202"/>
      <c r="Q89" s="145"/>
      <c r="R89" s="143" t="str">
        <f ca="1">IF(ISERROR($V89),"",OFFSET('Smelter Look-up'!$C$4,$V89-4,0)&amp;"")</f>
        <v>Philippine Associated Smelting and Refining Corporation 
 (PASAR)</v>
      </c>
      <c r="S89" s="149" t="str">
        <f t="shared" ca="1" si="5"/>
        <v>PH</v>
      </c>
      <c r="T89" s="149" t="str">
        <f ca="1">IF(B89="","",IF(ISERROR(MATCH($J89,SorP!$B$1:$B$6261,0)),"",INDIRECT("'SorP'!$A$"&amp;MATCH($S89&amp;$J89,SorP!C:C,0))))</f>
        <v>PH-LEY</v>
      </c>
      <c r="U89" s="162"/>
      <c r="V89" s="163">
        <f ca="1">IF(C89="",NA(),MATCH($B89&amp;$C89,'Smelter Look-up'!$J:$J,0))</f>
        <v>332</v>
      </c>
      <c r="X89" s="164">
        <f t="shared" ca="1" si="6"/>
        <v>0</v>
      </c>
      <c r="AB89" s="304" t="str">
        <f t="shared" ca="1" si="7"/>
        <v>Copper</v>
      </c>
      <c r="AC89" s="164" t="str">
        <f t="shared" si="8"/>
        <v>Copper</v>
      </c>
      <c r="AD89" s="164" t="str">
        <f t="shared" ca="1" si="9"/>
        <v>Philippine Associated Smelting and Refining Corporation 
 (PASAR)</v>
      </c>
    </row>
    <row r="90" spans="1:30" s="164" customFormat="1" ht="20.149999999999999" customHeight="1">
      <c r="A90" s="149" t="s">
        <v>214</v>
      </c>
      <c r="B90" s="294" t="s">
        <v>47</v>
      </c>
      <c r="C90" s="146" t="str">
        <f ca="1">IF(LEN(A90)=0,"",INDEX('Smelter Look-up'!$C:$C,MATCH($A90,'Smelter Look-up'!$E:$E,0)))</f>
        <v>Atlantic Copper, S.L.U.</v>
      </c>
      <c r="D90" s="143"/>
      <c r="E90" s="143" t="s">
        <v>215</v>
      </c>
      <c r="F90" s="143" t="s">
        <v>214</v>
      </c>
      <c r="G90" s="143" t="s">
        <v>11</v>
      </c>
      <c r="H90" s="199">
        <f ca="1">IF(ISERROR($V90),"",OFFSET('Smelter Look-up'!$G$4,$V90-4,0))</f>
        <v>0</v>
      </c>
      <c r="I90" s="200" t="str">
        <f ca="1">IF(ISERROR($V90),"",OFFSET('Smelter Look-up'!$H$4,$V90-4,0))</f>
        <v>Huelva</v>
      </c>
      <c r="J90" s="200" t="str">
        <f ca="1">IF(ISERROR($V90),"",OFFSET('Smelter Look-up'!$I$4,$V90-4,0))</f>
        <v>Huelva</v>
      </c>
      <c r="K90" s="144"/>
      <c r="L90" s="144"/>
      <c r="M90" s="144"/>
      <c r="N90" s="144"/>
      <c r="O90" s="144"/>
      <c r="P90" s="202"/>
      <c r="Q90" s="145"/>
      <c r="R90" s="143" t="str">
        <f ca="1">IF(ISERROR($V90),"",OFFSET('Smelter Look-up'!$C$4,$V90-4,0)&amp;"")</f>
        <v>Atlantic Copper, S.L.U.</v>
      </c>
      <c r="S90" s="149" t="str">
        <f t="shared" ca="1" si="5"/>
        <v>ES</v>
      </c>
      <c r="T90" s="149" t="str">
        <f ca="1">IF(B90="","",IF(ISERROR(MATCH($J90,SorP!$B$1:$B$6261,0)),"",INDIRECT("'SorP'!$A$"&amp;MATCH($S90&amp;$J90,SorP!C:C,0))))</f>
        <v>ES-H</v>
      </c>
      <c r="U90" s="162"/>
      <c r="V90" s="163">
        <f ca="1">IF(C90="",NA(),MATCH($B90&amp;$C90,'Smelter Look-up'!$J:$J,0))</f>
        <v>186</v>
      </c>
      <c r="X90" s="164">
        <f t="shared" ca="1" si="6"/>
        <v>0</v>
      </c>
      <c r="AB90" s="304" t="str">
        <f t="shared" ca="1" si="7"/>
        <v>Copper</v>
      </c>
      <c r="AC90" s="164" t="str">
        <f t="shared" si="8"/>
        <v>Copper</v>
      </c>
      <c r="AD90" s="164" t="str">
        <f t="shared" ca="1" si="9"/>
        <v>Atlantic Copper, S.L.U.</v>
      </c>
    </row>
    <row r="91" spans="1:30" s="164" customFormat="1" ht="20.149999999999999" customHeight="1">
      <c r="A91" s="149" t="s">
        <v>216</v>
      </c>
      <c r="B91" s="294" t="s">
        <v>47</v>
      </c>
      <c r="C91" s="146" t="s">
        <v>217</v>
      </c>
      <c r="D91" s="143"/>
      <c r="E91" s="143" t="s">
        <v>218</v>
      </c>
      <c r="F91" s="143" t="s">
        <v>216</v>
      </c>
      <c r="G91" s="143" t="s">
        <v>11</v>
      </c>
      <c r="H91" s="199">
        <f ca="1">IF(ISERROR($V91),"",OFFSET('Smelter Look-up'!$G$4,$V91-4,0))</f>
        <v>0</v>
      </c>
      <c r="I91" s="200" t="str">
        <f ca="1">IF(ISERROR($V91),"",OFFSET('Smelter Look-up'!$H$4,$V91-4,0))</f>
        <v>Bagdad</v>
      </c>
      <c r="J91" s="200" t="str">
        <f ca="1">IF(ISERROR($V91),"",OFFSET('Smelter Look-up'!$I$4,$V91-4,0))</f>
        <v>Arizona</v>
      </c>
      <c r="K91" s="144"/>
      <c r="L91" s="144"/>
      <c r="M91" s="144"/>
      <c r="N91" s="144"/>
      <c r="O91" s="144"/>
      <c r="P91" s="202"/>
      <c r="Q91" s="145"/>
      <c r="R91" s="143" t="str">
        <f ca="1">IF(ISERROR($V91),"",OFFSET('Smelter Look-up'!$C$4,$V91-4,0)&amp;"")</f>
        <v>Freeport-McMoRan Inc. (Bagdad)</v>
      </c>
      <c r="S91" s="149" t="str">
        <f t="shared" ca="1" si="5"/>
        <v>US</v>
      </c>
      <c r="T91" s="149" t="str">
        <f ca="1">IF(B91="","",IF(ISERROR(MATCH($J91,SorP!$B$1:$B$6261,0)),"",INDIRECT("'SorP'!$A$"&amp;MATCH($S91&amp;$J91,SorP!C:C,0))))</f>
        <v>US-AZ</v>
      </c>
      <c r="U91" s="162"/>
      <c r="V91" s="163">
        <f>IF(C91="",NA(),MATCH($B91&amp;$C91,'Smelter Look-up'!$J:$J,0))</f>
        <v>198</v>
      </c>
      <c r="X91" s="164">
        <f t="shared" si="6"/>
        <v>0</v>
      </c>
      <c r="AB91" s="304" t="str">
        <f t="shared" si="7"/>
        <v>Copper</v>
      </c>
      <c r="AC91" s="164" t="str">
        <f t="shared" si="8"/>
        <v>Copper</v>
      </c>
      <c r="AD91" s="164" t="str">
        <f t="shared" si="9"/>
        <v>Bagdad</v>
      </c>
    </row>
    <row r="92" spans="1:30" s="164" customFormat="1" ht="20.149999999999999" customHeight="1">
      <c r="A92" s="149" t="s">
        <v>219</v>
      </c>
      <c r="B92" s="294" t="s">
        <v>47</v>
      </c>
      <c r="C92" s="146" t="str">
        <f ca="1">IF(LEN(A92)=0,"",INDEX('Smelter Look-up'!$C:$C,MATCH($A92,'Smelter Look-up'!$E:$E,0)))</f>
        <v>Freeport-McMoRan Inc. (Chino)</v>
      </c>
      <c r="D92" s="143"/>
      <c r="E92" s="143" t="s">
        <v>218</v>
      </c>
      <c r="F92" s="143" t="s">
        <v>219</v>
      </c>
      <c r="G92" s="143" t="s">
        <v>11</v>
      </c>
      <c r="H92" s="199">
        <f ca="1">IF(ISERROR($V92),"",OFFSET('Smelter Look-up'!$G$4,$V92-4,0))</f>
        <v>0</v>
      </c>
      <c r="I92" s="200" t="str">
        <f ca="1">IF(ISERROR($V92),"",OFFSET('Smelter Look-up'!$H$4,$V92-4,0))</f>
        <v>Vanadium</v>
      </c>
      <c r="J92" s="200" t="str">
        <f ca="1">IF(ISERROR($V92),"",OFFSET('Smelter Look-up'!$I$4,$V92-4,0))</f>
        <v>New Mexico</v>
      </c>
      <c r="K92" s="144"/>
      <c r="L92" s="144"/>
      <c r="M92" s="144"/>
      <c r="N92" s="144"/>
      <c r="O92" s="144"/>
      <c r="P92" s="202"/>
      <c r="Q92" s="145"/>
      <c r="R92" s="143" t="str">
        <f ca="1">IF(ISERROR($V92),"",OFFSET('Smelter Look-up'!$C$4,$V92-4,0)&amp;"")</f>
        <v>Freeport-McMoRan Inc. (Chino)</v>
      </c>
      <c r="S92" s="149" t="str">
        <f t="shared" ca="1" si="5"/>
        <v>US</v>
      </c>
      <c r="T92" s="149" t="str">
        <f ca="1">IF(B92="","",IF(ISERROR(MATCH($J92,SorP!$B$1:$B$6261,0)),"",INDIRECT("'SorP'!$A$"&amp;MATCH($S92&amp;$J92,SorP!C:C,0))))</f>
        <v>US-NM</v>
      </c>
      <c r="U92" s="162"/>
      <c r="V92" s="163">
        <f ca="1">IF(C92="",NA(),MATCH($B92&amp;$C92,'Smelter Look-up'!$J:$J,0))</f>
        <v>245</v>
      </c>
      <c r="X92" s="164">
        <f t="shared" ca="1" si="6"/>
        <v>0</v>
      </c>
      <c r="AB92" s="304" t="str">
        <f t="shared" ca="1" si="7"/>
        <v>Copper</v>
      </c>
      <c r="AC92" s="164" t="str">
        <f t="shared" si="8"/>
        <v>Copper</v>
      </c>
      <c r="AD92" s="164" t="str">
        <f t="shared" ca="1" si="9"/>
        <v>Freeport-McMoRan Inc. (Chino)</v>
      </c>
    </row>
    <row r="93" spans="1:30" s="164" customFormat="1" ht="20.149999999999999" customHeight="1">
      <c r="A93" s="149" t="s">
        <v>220</v>
      </c>
      <c r="B93" s="294" t="s">
        <v>47</v>
      </c>
      <c r="C93" s="146" t="str">
        <f ca="1">IF(LEN(A93)=0,"",INDEX('Smelter Look-up'!$C:$C,MATCH($A93,'Smelter Look-up'!$E:$E,0)))</f>
        <v>Freeport-McMoRan Inc. (El Paso)</v>
      </c>
      <c r="D93" s="143"/>
      <c r="E93" s="143" t="s">
        <v>218</v>
      </c>
      <c r="F93" s="143" t="s">
        <v>220</v>
      </c>
      <c r="G93" s="143" t="s">
        <v>11</v>
      </c>
      <c r="H93" s="199">
        <f ca="1">IF(ISERROR($V93),"",OFFSET('Smelter Look-up'!$G$4,$V93-4,0))</f>
        <v>0</v>
      </c>
      <c r="I93" s="200" t="str">
        <f ca="1">IF(ISERROR($V93),"",OFFSET('Smelter Look-up'!$H$4,$V93-4,0))</f>
        <v>El Paso</v>
      </c>
      <c r="J93" s="200" t="str">
        <f ca="1">IF(ISERROR($V93),"",OFFSET('Smelter Look-up'!$I$4,$V93-4,0))</f>
        <v>Texas</v>
      </c>
      <c r="K93" s="144"/>
      <c r="L93" s="144"/>
      <c r="M93" s="144"/>
      <c r="N93" s="144"/>
      <c r="O93" s="144"/>
      <c r="P93" s="202"/>
      <c r="Q93" s="145"/>
      <c r="R93" s="143" t="str">
        <f ca="1">IF(ISERROR($V93),"",OFFSET('Smelter Look-up'!$C$4,$V93-4,0)&amp;"")</f>
        <v>Freeport-McMoRan Inc. (El Paso)</v>
      </c>
      <c r="S93" s="149" t="str">
        <f t="shared" ca="1" si="5"/>
        <v>US</v>
      </c>
      <c r="T93" s="149" t="str">
        <f ca="1">IF(B93="","",IF(ISERROR(MATCH($J93,SorP!$B$1:$B$6261,0)),"",INDIRECT("'SorP'!$A$"&amp;MATCH($S93&amp;$J93,SorP!C:C,0))))</f>
        <v>US-TX</v>
      </c>
      <c r="U93" s="162"/>
      <c r="V93" s="163">
        <f ca="1">IF(C93="",NA(),MATCH($B93&amp;$C93,'Smelter Look-up'!$J:$J,0))</f>
        <v>246</v>
      </c>
      <c r="X93" s="164">
        <f t="shared" ca="1" si="6"/>
        <v>0</v>
      </c>
      <c r="AB93" s="304" t="str">
        <f t="shared" ca="1" si="7"/>
        <v>Copper</v>
      </c>
      <c r="AC93" s="164" t="str">
        <f t="shared" si="8"/>
        <v>Copper</v>
      </c>
      <c r="AD93" s="164" t="str">
        <f t="shared" ca="1" si="9"/>
        <v>Freeport-McMoRan Inc. (El Paso)</v>
      </c>
    </row>
    <row r="94" spans="1:30" s="164" customFormat="1" ht="20.149999999999999" customHeight="1">
      <c r="A94" s="149" t="s">
        <v>221</v>
      </c>
      <c r="B94" s="294" t="s">
        <v>47</v>
      </c>
      <c r="C94" s="146" t="str">
        <f ca="1">IF(LEN(A94)=0,"",INDEX('Smelter Look-up'!$C:$C,MATCH($A94,'Smelter Look-up'!$E:$E,0)))</f>
        <v>Freeport-McMoRan Inc. (Miami)</v>
      </c>
      <c r="D94" s="143"/>
      <c r="E94" s="143" t="s">
        <v>218</v>
      </c>
      <c r="F94" s="143" t="s">
        <v>221</v>
      </c>
      <c r="G94" s="143" t="s">
        <v>11</v>
      </c>
      <c r="H94" s="199">
        <f ca="1">IF(ISERROR($V94),"",OFFSET('Smelter Look-up'!$G$4,$V94-4,0))</f>
        <v>0</v>
      </c>
      <c r="I94" s="200" t="str">
        <f ca="1">IF(ISERROR($V94),"",OFFSET('Smelter Look-up'!$H$4,$V94-4,0))</f>
        <v>Claypool</v>
      </c>
      <c r="J94" s="200" t="str">
        <f ca="1">IF(ISERROR($V94),"",OFFSET('Smelter Look-up'!$I$4,$V94-4,0))</f>
        <v>Arizona</v>
      </c>
      <c r="K94" s="144"/>
      <c r="L94" s="144"/>
      <c r="M94" s="144"/>
      <c r="N94" s="144"/>
      <c r="O94" s="144"/>
      <c r="P94" s="202"/>
      <c r="Q94" s="145"/>
      <c r="R94" s="143" t="str">
        <f ca="1">IF(ISERROR($V94),"",OFFSET('Smelter Look-up'!$C$4,$V94-4,0)&amp;"")</f>
        <v>Freeport-McMoRan Inc. (Miami)</v>
      </c>
      <c r="S94" s="149" t="str">
        <f t="shared" ca="1" si="5"/>
        <v>US</v>
      </c>
      <c r="T94" s="149" t="str">
        <f ca="1">IF(B94="","",IF(ISERROR(MATCH($J94,SorP!$B$1:$B$6261,0)),"",INDIRECT("'SorP'!$A$"&amp;MATCH($S94&amp;$J94,SorP!C:C,0))))</f>
        <v>US-AZ</v>
      </c>
      <c r="U94" s="162"/>
      <c r="V94" s="163">
        <f ca="1">IF(C94="",NA(),MATCH($B94&amp;$C94,'Smelter Look-up'!$J:$J,0))</f>
        <v>247</v>
      </c>
      <c r="X94" s="164">
        <f t="shared" ca="1" si="6"/>
        <v>0</v>
      </c>
      <c r="AB94" s="304" t="str">
        <f t="shared" ca="1" si="7"/>
        <v>Copper</v>
      </c>
      <c r="AC94" s="164" t="str">
        <f t="shared" si="8"/>
        <v>Copper</v>
      </c>
      <c r="AD94" s="164" t="str">
        <f t="shared" ca="1" si="9"/>
        <v>Freeport-McMoRan Inc. (Miami)</v>
      </c>
    </row>
    <row r="95" spans="1:30" s="164" customFormat="1" ht="20.149999999999999" customHeight="1">
      <c r="A95" s="149" t="s">
        <v>222</v>
      </c>
      <c r="B95" s="294" t="s">
        <v>47</v>
      </c>
      <c r="C95" s="146" t="str">
        <f ca="1">IF(LEN(A95)=0,"",INDEX('Smelter Look-up'!$C:$C,MATCH($A95,'Smelter Look-up'!$E:$E,0)))</f>
        <v>Freeport-McMoRan Inc. (Morenci)</v>
      </c>
      <c r="D95" s="143"/>
      <c r="E95" s="143" t="s">
        <v>218</v>
      </c>
      <c r="F95" s="143" t="s">
        <v>222</v>
      </c>
      <c r="G95" s="143" t="s">
        <v>11</v>
      </c>
      <c r="H95" s="199">
        <f ca="1">IF(ISERROR($V95),"",OFFSET('Smelter Look-up'!$G$4,$V95-4,0))</f>
        <v>0</v>
      </c>
      <c r="I95" s="200" t="str">
        <f ca="1">IF(ISERROR($V95),"",OFFSET('Smelter Look-up'!$H$4,$V95-4,0))</f>
        <v>Morenci</v>
      </c>
      <c r="J95" s="200" t="str">
        <f ca="1">IF(ISERROR($V95),"",OFFSET('Smelter Look-up'!$I$4,$V95-4,0))</f>
        <v>Arizona</v>
      </c>
      <c r="K95" s="144"/>
      <c r="L95" s="144"/>
      <c r="M95" s="144"/>
      <c r="N95" s="144"/>
      <c r="O95" s="144"/>
      <c r="P95" s="202"/>
      <c r="Q95" s="145"/>
      <c r="R95" s="143" t="str">
        <f ca="1">IF(ISERROR($V95),"",OFFSET('Smelter Look-up'!$C$4,$V95-4,0)&amp;"")</f>
        <v>Freeport-McMoRan Inc. (Morenci)</v>
      </c>
      <c r="S95" s="149" t="str">
        <f t="shared" ca="1" si="5"/>
        <v>US</v>
      </c>
      <c r="T95" s="149" t="str">
        <f ca="1">IF(B95="","",IF(ISERROR(MATCH($J95,SorP!$B$1:$B$6261,0)),"",INDIRECT("'SorP'!$A$"&amp;MATCH($S95&amp;$J95,SorP!C:C,0))))</f>
        <v>US-AZ</v>
      </c>
      <c r="U95" s="162"/>
      <c r="V95" s="163">
        <f ca="1">IF(C95="",NA(),MATCH($B95&amp;$C95,'Smelter Look-up'!$J:$J,0))</f>
        <v>248</v>
      </c>
      <c r="X95" s="164">
        <f t="shared" ca="1" si="6"/>
        <v>0</v>
      </c>
      <c r="AB95" s="304" t="str">
        <f t="shared" ca="1" si="7"/>
        <v>Copper</v>
      </c>
      <c r="AC95" s="164" t="str">
        <f t="shared" si="8"/>
        <v>Copper</v>
      </c>
      <c r="AD95" s="164" t="str">
        <f t="shared" ca="1" si="9"/>
        <v>Freeport-McMoRan Inc. (Morenci)</v>
      </c>
    </row>
    <row r="96" spans="1:30" s="164" customFormat="1" ht="20.149999999999999" customHeight="1">
      <c r="A96" s="149" t="s">
        <v>223</v>
      </c>
      <c r="B96" s="294" t="s">
        <v>47</v>
      </c>
      <c r="C96" s="146" t="str">
        <f ca="1">IF(LEN(A96)=0,"",INDEX('Smelter Look-up'!$C:$C,MATCH($A96,'Smelter Look-up'!$E:$E,0)))</f>
        <v>Freeport-McMoRan Inc. (Safford)</v>
      </c>
      <c r="D96" s="143"/>
      <c r="E96" s="143" t="s">
        <v>218</v>
      </c>
      <c r="F96" s="143" t="s">
        <v>223</v>
      </c>
      <c r="G96" s="143" t="s">
        <v>11</v>
      </c>
      <c r="H96" s="199">
        <f ca="1">IF(ISERROR($V96),"",OFFSET('Smelter Look-up'!$G$4,$V96-4,0))</f>
        <v>0</v>
      </c>
      <c r="I96" s="200" t="str">
        <f ca="1">IF(ISERROR($V96),"",OFFSET('Smelter Look-up'!$H$4,$V96-4,0))</f>
        <v>Safford</v>
      </c>
      <c r="J96" s="200" t="str">
        <f ca="1">IF(ISERROR($V96),"",OFFSET('Smelter Look-up'!$I$4,$V96-4,0))</f>
        <v>Arizona</v>
      </c>
      <c r="K96" s="144"/>
      <c r="L96" s="144"/>
      <c r="M96" s="144"/>
      <c r="N96" s="144"/>
      <c r="O96" s="144"/>
      <c r="P96" s="202"/>
      <c r="Q96" s="145"/>
      <c r="R96" s="143" t="str">
        <f ca="1">IF(ISERROR($V96),"",OFFSET('Smelter Look-up'!$C$4,$V96-4,0)&amp;"")</f>
        <v>Freeport-McMoRan Inc. (Safford)</v>
      </c>
      <c r="S96" s="149" t="str">
        <f t="shared" ca="1" si="5"/>
        <v>US</v>
      </c>
      <c r="T96" s="149" t="str">
        <f ca="1">IF(B96="","",IF(ISERROR(MATCH($J96,SorP!$B$1:$B$6261,0)),"",INDIRECT("'SorP'!$A$"&amp;MATCH($S96&amp;$J96,SorP!C:C,0))))</f>
        <v>US-AZ</v>
      </c>
      <c r="U96" s="162"/>
      <c r="V96" s="163">
        <f ca="1">IF(C96="",NA(),MATCH($B96&amp;$C96,'Smelter Look-up'!$J:$J,0))</f>
        <v>249</v>
      </c>
      <c r="X96" s="164">
        <f t="shared" ca="1" si="6"/>
        <v>0</v>
      </c>
      <c r="AB96" s="304" t="str">
        <f t="shared" ca="1" si="7"/>
        <v>Copper</v>
      </c>
      <c r="AC96" s="164" t="str">
        <f t="shared" si="8"/>
        <v>Copper</v>
      </c>
      <c r="AD96" s="164" t="str">
        <f t="shared" ca="1" si="9"/>
        <v>Freeport-McMoRan Inc. (Safford)</v>
      </c>
    </row>
    <row r="97" spans="1:30" s="164" customFormat="1" ht="20.149999999999999" customHeight="1">
      <c r="A97" s="149" t="s">
        <v>224</v>
      </c>
      <c r="B97" s="294" t="s">
        <v>47</v>
      </c>
      <c r="C97" s="146" t="str">
        <f ca="1">IF(LEN(A97)=0,"",INDEX('Smelter Look-up'!$C:$C,MATCH($A97,'Smelter Look-up'!$E:$E,0)))</f>
        <v>Freeport-McMoRan Inc. (Sierrita)</v>
      </c>
      <c r="D97" s="143"/>
      <c r="E97" s="143" t="s">
        <v>218</v>
      </c>
      <c r="F97" s="143" t="s">
        <v>224</v>
      </c>
      <c r="G97" s="143" t="s">
        <v>11</v>
      </c>
      <c r="H97" s="199">
        <f ca="1">IF(ISERROR($V97),"",OFFSET('Smelter Look-up'!$G$4,$V97-4,0))</f>
        <v>0</v>
      </c>
      <c r="I97" s="200" t="str">
        <f ca="1">IF(ISERROR($V97),"",OFFSET('Smelter Look-up'!$H$4,$V97-4,0))</f>
        <v>Green Valley</v>
      </c>
      <c r="J97" s="200" t="str">
        <f ca="1">IF(ISERROR($V97),"",OFFSET('Smelter Look-up'!$I$4,$V97-4,0))</f>
        <v>Arizona</v>
      </c>
      <c r="K97" s="144"/>
      <c r="L97" s="144"/>
      <c r="M97" s="144"/>
      <c r="N97" s="144"/>
      <c r="O97" s="144"/>
      <c r="P97" s="202"/>
      <c r="Q97" s="145"/>
      <c r="R97" s="143" t="str">
        <f ca="1">IF(ISERROR($V97),"",OFFSET('Smelter Look-up'!$C$4,$V97-4,0)&amp;"")</f>
        <v>Freeport-McMoRan Inc. (Sierrita)</v>
      </c>
      <c r="S97" s="149" t="str">
        <f t="shared" ca="1" si="5"/>
        <v>US</v>
      </c>
      <c r="T97" s="149" t="str">
        <f ca="1">IF(B97="","",IF(ISERROR(MATCH($J97,SorP!$B$1:$B$6261,0)),"",INDIRECT("'SorP'!$A$"&amp;MATCH($S97&amp;$J97,SorP!C:C,0))))</f>
        <v>US-AZ</v>
      </c>
      <c r="U97" s="162"/>
      <c r="V97" s="163">
        <f ca="1">IF(C97="",NA(),MATCH($B97&amp;$C97,'Smelter Look-up'!$J:$J,0))</f>
        <v>250</v>
      </c>
      <c r="X97" s="164">
        <f t="shared" ca="1" si="6"/>
        <v>0</v>
      </c>
      <c r="AB97" s="304" t="str">
        <f t="shared" ca="1" si="7"/>
        <v>Copper</v>
      </c>
      <c r="AC97" s="164" t="str">
        <f t="shared" si="8"/>
        <v>Copper</v>
      </c>
      <c r="AD97" s="164" t="str">
        <f t="shared" ca="1" si="9"/>
        <v>Freeport-McMoRan Inc. (Sierrita)</v>
      </c>
    </row>
    <row r="98" spans="1:30" s="164" customFormat="1" ht="20.149999999999999" customHeight="1">
      <c r="A98" s="149" t="s">
        <v>225</v>
      </c>
      <c r="B98" s="294" t="s">
        <v>47</v>
      </c>
      <c r="C98" s="146" t="str">
        <f ca="1">IF(LEN(A98)=0,"",INDEX('Smelter Look-up'!$C:$C,MATCH($A98,'Smelter Look-up'!$E:$E,0)))</f>
        <v>Freeport-McMoRan Inc. (Tyrone)</v>
      </c>
      <c r="D98" s="143"/>
      <c r="E98" s="143" t="s">
        <v>218</v>
      </c>
      <c r="F98" s="143" t="s">
        <v>225</v>
      </c>
      <c r="G98" s="143" t="s">
        <v>11</v>
      </c>
      <c r="H98" s="199">
        <f ca="1">IF(ISERROR($V98),"",OFFSET('Smelter Look-up'!$G$4,$V98-4,0))</f>
        <v>0</v>
      </c>
      <c r="I98" s="200" t="str">
        <f ca="1">IF(ISERROR($V98),"",OFFSET('Smelter Look-up'!$H$4,$V98-4,0))</f>
        <v>Tyrone</v>
      </c>
      <c r="J98" s="200" t="str">
        <f ca="1">IF(ISERROR($V98),"",OFFSET('Smelter Look-up'!$I$4,$V98-4,0))</f>
        <v>New Mexico</v>
      </c>
      <c r="K98" s="144"/>
      <c r="L98" s="144"/>
      <c r="M98" s="144"/>
      <c r="N98" s="144"/>
      <c r="O98" s="144"/>
      <c r="P98" s="202"/>
      <c r="Q98" s="145"/>
      <c r="R98" s="143" t="str">
        <f ca="1">IF(ISERROR($V98),"",OFFSET('Smelter Look-up'!$C$4,$V98-4,0)&amp;"")</f>
        <v>Freeport-McMoRan Inc. (Tyrone)</v>
      </c>
      <c r="S98" s="149" t="str">
        <f t="shared" ca="1" si="5"/>
        <v>US</v>
      </c>
      <c r="T98" s="149" t="str">
        <f ca="1">IF(B98="","",IF(ISERROR(MATCH($J98,SorP!$B$1:$B$6261,0)),"",INDIRECT("'SorP'!$A$"&amp;MATCH($S98&amp;$J98,SorP!C:C,0))))</f>
        <v>US-NM</v>
      </c>
      <c r="U98" s="162"/>
      <c r="V98" s="163">
        <f ca="1">IF(C98="",NA(),MATCH($B98&amp;$C98,'Smelter Look-up'!$J:$J,0))</f>
        <v>251</v>
      </c>
      <c r="X98" s="164">
        <f t="shared" ca="1" si="6"/>
        <v>0</v>
      </c>
      <c r="AB98" s="304" t="str">
        <f t="shared" ca="1" si="7"/>
        <v>Copper</v>
      </c>
      <c r="AC98" s="164" t="str">
        <f t="shared" si="8"/>
        <v>Copper</v>
      </c>
      <c r="AD98" s="164" t="str">
        <f t="shared" ca="1" si="9"/>
        <v>Freeport-McMoRan Inc. (Tyrone)</v>
      </c>
    </row>
    <row r="99" spans="1:30" s="164" customFormat="1" ht="20.149999999999999" customHeight="1">
      <c r="A99" s="149" t="s">
        <v>226</v>
      </c>
      <c r="B99" s="294" t="s">
        <v>46</v>
      </c>
      <c r="C99" s="146" t="str">
        <f ca="1">IF(LEN(A99)=0,"",INDEX('Smelter Look-up'!$C:$C,MATCH($A99,'Smelter Look-up'!$E:$E,0)))</f>
        <v>Lianyou Resources Co., Ltd.</v>
      </c>
      <c r="D99" s="143"/>
      <c r="E99" s="143" t="s">
        <v>148</v>
      </c>
      <c r="F99" s="143" t="s">
        <v>226</v>
      </c>
      <c r="G99" s="143" t="s">
        <v>11</v>
      </c>
      <c r="H99" s="199">
        <f ca="1">IF(ISERROR($V99),"",OFFSET('Smelter Look-up'!$G$4,$V99-4,0))</f>
        <v>0</v>
      </c>
      <c r="I99" s="200" t="str">
        <f ca="1">IF(ISERROR($V99),"",OFFSET('Smelter Look-up'!$H$4,$V99-4,0))</f>
        <v>Wujie</v>
      </c>
      <c r="J99" s="200" t="str">
        <f ca="1">IF(ISERROR($V99),"",OFFSET('Smelter Look-up'!$I$4,$V99-4,0))</f>
        <v>Yilan</v>
      </c>
      <c r="K99" s="144"/>
      <c r="L99" s="144"/>
      <c r="M99" s="144"/>
      <c r="N99" s="144"/>
      <c r="O99" s="144"/>
      <c r="P99" s="202"/>
      <c r="Q99" s="145"/>
      <c r="R99" s="143" t="str">
        <f ca="1">IF(ISERROR($V99),"",OFFSET('Smelter Look-up'!$C$4,$V99-4,0)&amp;"")</f>
        <v>Lianyou Resources Co., Ltd.</v>
      </c>
      <c r="S99" s="149" t="str">
        <f t="shared" ca="1" si="5"/>
        <v>TW</v>
      </c>
      <c r="T99" s="149" t="str">
        <f ca="1">IF(B99="","",IF(ISERROR(MATCH($J99,SorP!$B$1:$B$6261,0)),"",INDIRECT("'SorP'!$A$"&amp;MATCH($S99&amp;$J99,SorP!C:C,0))))</f>
        <v>TW-ILA</v>
      </c>
      <c r="U99" s="162"/>
      <c r="V99" s="163">
        <f ca="1">IF(C99="",NA(),MATCH($B99&amp;$C99,'Smelter Look-up'!$J:$J,0))</f>
        <v>94</v>
      </c>
      <c r="X99" s="164">
        <f t="shared" ca="1" si="6"/>
        <v>0</v>
      </c>
      <c r="AB99" s="304" t="str">
        <f t="shared" ca="1" si="7"/>
        <v>Cobalt</v>
      </c>
      <c r="AC99" s="164" t="str">
        <f t="shared" si="8"/>
        <v>Cobalt</v>
      </c>
      <c r="AD99" s="164" t="str">
        <f t="shared" ca="1" si="9"/>
        <v>Lianyou Resources Co., Ltd.</v>
      </c>
    </row>
    <row r="100" spans="1:30" s="164" customFormat="1" ht="20.149999999999999" customHeight="1">
      <c r="A100" s="149" t="s">
        <v>227</v>
      </c>
      <c r="B100" s="294" t="s">
        <v>47</v>
      </c>
      <c r="C100" s="146" t="str">
        <f ca="1">IF(LEN(A100)=0,"",INDEX('Smelter Look-up'!$C:$C,MATCH($A100,'Smelter Look-up'!$E:$E,0)))</f>
        <v>Kamoto Copper Company</v>
      </c>
      <c r="D100" s="143"/>
      <c r="E100" s="143" t="s">
        <v>119</v>
      </c>
      <c r="F100" s="143" t="s">
        <v>227</v>
      </c>
      <c r="G100" s="143" t="s">
        <v>11</v>
      </c>
      <c r="H100" s="199">
        <f ca="1">IF(ISERROR($V100),"",OFFSET('Smelter Look-up'!$G$4,$V100-4,0))</f>
        <v>0</v>
      </c>
      <c r="I100" s="200" t="str">
        <f ca="1">IF(ISERROR($V100),"",OFFSET('Smelter Look-up'!$H$4,$V100-4,0))</f>
        <v>Kolwezi</v>
      </c>
      <c r="J100" s="200" t="str">
        <f ca="1">IF(ISERROR($V100),"",OFFSET('Smelter Look-up'!$I$4,$V100-4,0))</f>
        <v>Lualaba</v>
      </c>
      <c r="K100" s="144"/>
      <c r="L100" s="144"/>
      <c r="M100" s="144"/>
      <c r="N100" s="144"/>
      <c r="O100" s="144"/>
      <c r="P100" s="202"/>
      <c r="Q100" s="145"/>
      <c r="R100" s="143" t="str">
        <f ca="1">IF(ISERROR($V100),"",OFFSET('Smelter Look-up'!$C$4,$V100-4,0)&amp;"")</f>
        <v>Kamoto Copper Company</v>
      </c>
      <c r="S100" s="149" t="str">
        <f t="shared" ca="1" si="5"/>
        <v>CD</v>
      </c>
      <c r="T100" s="149" t="str">
        <f ca="1">IF(B100="","",IF(ISERROR(MATCH($J100,SorP!$B$1:$B$6261,0)),"",INDIRECT("'SorP'!$A$"&amp;MATCH($S100&amp;$J100,SorP!C:C,0))))</f>
        <v>CD-LU</v>
      </c>
      <c r="U100" s="162"/>
      <c r="V100" s="163">
        <f ca="1">IF(C100="",NA(),MATCH($B100&amp;$C100,'Smelter Look-up'!$J:$J,0))</f>
        <v>270</v>
      </c>
      <c r="X100" s="164">
        <f t="shared" ca="1" si="6"/>
        <v>0</v>
      </c>
      <c r="AB100" s="304" t="str">
        <f t="shared" ca="1" si="7"/>
        <v>Copper</v>
      </c>
      <c r="AC100" s="164" t="str">
        <f t="shared" si="8"/>
        <v>Copper</v>
      </c>
      <c r="AD100" s="164" t="str">
        <f t="shared" ca="1" si="9"/>
        <v>Kamoto Copper Company</v>
      </c>
    </row>
    <row r="101" spans="1:30" s="164" customFormat="1" ht="20.149999999999999" customHeight="1">
      <c r="A101" s="149" t="s">
        <v>228</v>
      </c>
      <c r="B101" s="294" t="s">
        <v>51</v>
      </c>
      <c r="C101" s="146" t="str">
        <f ca="1">IF(LEN(A101)=0,"",INDEX('Smelter Look-up'!$C:$C,MATCH($A101,'Smelter Look-up'!$E:$E,0)))</f>
        <v>Guangxi Yinyi Advanced Material Co., Ltd.</v>
      </c>
      <c r="D101" s="143"/>
      <c r="E101" s="143" t="s">
        <v>103</v>
      </c>
      <c r="F101" s="143" t="s">
        <v>228</v>
      </c>
      <c r="G101" s="143" t="s">
        <v>11</v>
      </c>
      <c r="H101" s="199">
        <f ca="1">IF(ISERROR($V101),"",OFFSET('Smelter Look-up'!$G$4,$V101-4,0))</f>
        <v>0</v>
      </c>
      <c r="I101" s="200" t="str">
        <f ca="1">IF(ISERROR($V101),"",OFFSET('Smelter Look-up'!$H$4,$V101-4,0))</f>
        <v>Yulin</v>
      </c>
      <c r="J101" s="200" t="str">
        <f ca="1">IF(ISERROR($V101),"",OFFSET('Smelter Look-up'!$I$4,$V101-4,0))</f>
        <v>Guangxi Zhuangzu Zizhiqu</v>
      </c>
      <c r="K101" s="144"/>
      <c r="L101" s="144"/>
      <c r="M101" s="144"/>
      <c r="N101" s="144"/>
      <c r="O101" s="144"/>
      <c r="P101" s="202"/>
      <c r="Q101" s="145"/>
      <c r="R101" s="143" t="str">
        <f ca="1">IF(ISERROR($V101),"",OFFSET('Smelter Look-up'!$C$4,$V101-4,0)&amp;"")</f>
        <v>Guangxi Yinyi Advanced Material Co., Ltd.</v>
      </c>
      <c r="S101" s="149" t="str">
        <f t="shared" ca="1" si="5"/>
        <v>CN</v>
      </c>
      <c r="T101" s="149" t="str">
        <f ca="1">IF(B101="","",IF(ISERROR(MATCH($J101,SorP!$B$1:$B$6261,0)),"",INDIRECT("'SorP'!$A$"&amp;MATCH($S101&amp;$J101,SorP!C:C,0))))</f>
        <v>CN-GX</v>
      </c>
      <c r="U101" s="162"/>
      <c r="V101" s="163">
        <f ca="1">IF(C101="",NA(),MATCH($B101&amp;$C101,'Smelter Look-up'!$J:$J,0))</f>
        <v>530</v>
      </c>
      <c r="X101" s="164">
        <f t="shared" ca="1" si="6"/>
        <v>0</v>
      </c>
      <c r="AB101" s="304" t="str">
        <f t="shared" ca="1" si="7"/>
        <v>Nickel</v>
      </c>
      <c r="AC101" s="164" t="str">
        <f t="shared" si="8"/>
        <v>Nickel</v>
      </c>
      <c r="AD101" s="164" t="str">
        <f t="shared" ca="1" si="9"/>
        <v>Guangxi Yinyi Advanced Material Co., Ltd.</v>
      </c>
    </row>
    <row r="102" spans="1:30" s="164" customFormat="1" ht="20.149999999999999" customHeight="1">
      <c r="A102" s="149" t="s">
        <v>229</v>
      </c>
      <c r="B102" s="294" t="s">
        <v>51</v>
      </c>
      <c r="C102" s="146" t="str">
        <f ca="1">IF(LEN(A102)=0,"",INDEX('Smelter Look-up'!$C:$C,MATCH($A102,'Smelter Look-up'!$E:$E,0)))</f>
        <v>Jiangxi Miracle Golden Tiger Cobalt Co. Ltd.</v>
      </c>
      <c r="D102" s="143"/>
      <c r="E102" s="143" t="s">
        <v>103</v>
      </c>
      <c r="F102" s="143" t="s">
        <v>229</v>
      </c>
      <c r="G102" s="143" t="s">
        <v>11</v>
      </c>
      <c r="H102" s="199">
        <f ca="1">IF(ISERROR($V102),"",OFFSET('Smelter Look-up'!$G$4,$V102-4,0))</f>
        <v>0</v>
      </c>
      <c r="I102" s="200" t="str">
        <f ca="1">IF(ISERROR($V102),"",OFFSET('Smelter Look-up'!$H$4,$V102-4,0))</f>
        <v>Ganzhou City</v>
      </c>
      <c r="J102" s="200" t="str">
        <f ca="1">IF(ISERROR($V102),"",OFFSET('Smelter Look-up'!$I$4,$V102-4,0))</f>
        <v>Jiangxi Sheng</v>
      </c>
      <c r="K102" s="144"/>
      <c r="L102" s="144"/>
      <c r="M102" s="144"/>
      <c r="N102" s="144"/>
      <c r="O102" s="144"/>
      <c r="P102" s="202"/>
      <c r="Q102" s="145"/>
      <c r="R102" s="143" t="str">
        <f ca="1">IF(ISERROR($V102),"",OFFSET('Smelter Look-up'!$C$4,$V102-4,0)&amp;"")</f>
        <v>Jiangxi Miracle Golden Tiger Cobalt Co. Ltd.</v>
      </c>
      <c r="S102" s="149" t="str">
        <f t="shared" ca="1" si="5"/>
        <v>CN</v>
      </c>
      <c r="T102" s="149" t="str">
        <f ca="1">IF(B102="","",IF(ISERROR(MATCH($J102,SorP!$B$1:$B$6261,0)),"",INDIRECT("'SorP'!$A$"&amp;MATCH($S102&amp;$J102,SorP!C:C,0))))</f>
        <v>CN-JX</v>
      </c>
      <c r="U102" s="162"/>
      <c r="V102" s="163">
        <f ca="1">IF(C102="",NA(),MATCH($B102&amp;$C102,'Smelter Look-up'!$J:$J,0))</f>
        <v>547</v>
      </c>
      <c r="X102" s="164">
        <f t="shared" ca="1" si="6"/>
        <v>0</v>
      </c>
      <c r="AB102" s="304" t="str">
        <f t="shared" ca="1" si="7"/>
        <v>Nickel</v>
      </c>
      <c r="AC102" s="164" t="str">
        <f t="shared" si="8"/>
        <v>Nickel</v>
      </c>
      <c r="AD102" s="164" t="str">
        <f t="shared" ca="1" si="9"/>
        <v>Jiangxi Miracle Golden Tiger Cobalt Co. Ltd.</v>
      </c>
    </row>
    <row r="103" spans="1:30" s="164" customFormat="1" ht="20.149999999999999" customHeight="1">
      <c r="A103" s="149" t="s">
        <v>230</v>
      </c>
      <c r="B103" s="294" t="s">
        <v>47</v>
      </c>
      <c r="C103" s="146" t="str">
        <f ca="1">IF(LEN(A103)=0,"",INDEX('Smelter Look-up'!$C:$C,MATCH($A103,'Smelter Look-up'!$E:$E,0)))</f>
        <v>Vale Copper Cliff Nickel Refinery</v>
      </c>
      <c r="D103" s="143"/>
      <c r="E103" s="143" t="s">
        <v>116</v>
      </c>
      <c r="F103" s="143" t="s">
        <v>230</v>
      </c>
      <c r="G103" s="143" t="s">
        <v>11</v>
      </c>
      <c r="H103" s="199">
        <f ca="1">IF(ISERROR($V103),"",OFFSET('Smelter Look-up'!$G$4,$V103-4,0))</f>
        <v>0</v>
      </c>
      <c r="I103" s="200" t="str">
        <f ca="1">IF(ISERROR($V103),"",OFFSET('Smelter Look-up'!$H$4,$V103-4,0))</f>
        <v>Sudbury</v>
      </c>
      <c r="J103" s="200" t="str">
        <f ca="1">IF(ISERROR($V103),"",OFFSET('Smelter Look-up'!$I$4,$V103-4,0))</f>
        <v>Ontario</v>
      </c>
      <c r="K103" s="144"/>
      <c r="L103" s="144"/>
      <c r="M103" s="144"/>
      <c r="N103" s="144"/>
      <c r="O103" s="144"/>
      <c r="P103" s="202"/>
      <c r="Q103" s="145"/>
      <c r="R103" s="143" t="str">
        <f ca="1">IF(ISERROR($V103),"",OFFSET('Smelter Look-up'!$C$4,$V103-4,0)&amp;"")</f>
        <v>Vale Copper Cliff Nickel Refinery</v>
      </c>
      <c r="S103" s="149" t="str">
        <f t="shared" ca="1" si="5"/>
        <v>CA</v>
      </c>
      <c r="T103" s="149" t="str">
        <f ca="1">IF(B103="","",IF(ISERROR(MATCH($J103,SorP!$B$1:$B$6261,0)),"",INDIRECT("'SorP'!$A$"&amp;MATCH($S103&amp;$J103,SorP!C:C,0))))</f>
        <v>CA-ON</v>
      </c>
      <c r="U103" s="162"/>
      <c r="V103" s="163">
        <f ca="1">IF(C103="",NA(),MATCH($B103&amp;$C103,'Smelter Look-up'!$J:$J,0))</f>
        <v>367</v>
      </c>
      <c r="X103" s="164">
        <f t="shared" ca="1" si="6"/>
        <v>0</v>
      </c>
      <c r="AB103" s="304" t="str">
        <f t="shared" ca="1" si="7"/>
        <v>Copper</v>
      </c>
      <c r="AC103" s="164" t="str">
        <f t="shared" si="8"/>
        <v>Copper</v>
      </c>
      <c r="AD103" s="164" t="str">
        <f t="shared" ca="1" si="9"/>
        <v>Vale Copper Cliff Nickel Refinery</v>
      </c>
    </row>
    <row r="104" spans="1:30" s="164" customFormat="1" ht="20.149999999999999" customHeight="1">
      <c r="A104" s="149" t="s">
        <v>231</v>
      </c>
      <c r="B104" s="294" t="s">
        <v>47</v>
      </c>
      <c r="C104" s="146" t="str">
        <f ca="1">IF(LEN(A104)=0,"",INDEX('Smelter Look-up'!$C:$C,MATCH($A104,'Smelter Look-up'!$E:$E,0)))</f>
        <v>Mount Isa Mines Limited - Copper Refineries Pty Ltd (CRL)</v>
      </c>
      <c r="D104" s="143"/>
      <c r="E104" s="143" t="s">
        <v>144</v>
      </c>
      <c r="F104" s="143" t="s">
        <v>231</v>
      </c>
      <c r="G104" s="143" t="s">
        <v>11</v>
      </c>
      <c r="H104" s="199">
        <f ca="1">IF(ISERROR($V104),"",OFFSET('Smelter Look-up'!$G$4,$V104-4,0))</f>
        <v>0</v>
      </c>
      <c r="I104" s="200" t="str">
        <f ca="1">IF(ISERROR($V104),"",OFFSET('Smelter Look-up'!$H$4,$V104-4,0))</f>
        <v>Stuart</v>
      </c>
      <c r="J104" s="200" t="str">
        <f ca="1">IF(ISERROR($V104),"",OFFSET('Smelter Look-up'!$I$4,$V104-4,0))</f>
        <v>Queensland</v>
      </c>
      <c r="K104" s="144"/>
      <c r="L104" s="144"/>
      <c r="M104" s="144"/>
      <c r="N104" s="144"/>
      <c r="O104" s="144"/>
      <c r="P104" s="202"/>
      <c r="Q104" s="145"/>
      <c r="R104" s="143" t="str">
        <f ca="1">IF(ISERROR($V104),"",OFFSET('Smelter Look-up'!$C$4,$V104-4,0)&amp;"")</f>
        <v>Mount Isa Mines Limited - Copper Refineries Pty Ltd (CRL)</v>
      </c>
      <c r="S104" s="149" t="str">
        <f t="shared" ca="1" si="5"/>
        <v>AU</v>
      </c>
      <c r="T104" s="149" t="str">
        <f ca="1">IF(B104="","",IF(ISERROR(MATCH($J104,SorP!$B$1:$B$6261,0)),"",INDIRECT("'SorP'!$A$"&amp;MATCH($S104&amp;$J104,SorP!C:C,0))))</f>
        <v>AU-QLD</v>
      </c>
      <c r="U104" s="162"/>
      <c r="V104" s="163">
        <f ca="1">IF(C104="",NA(),MATCH($B104&amp;$C104,'Smelter Look-up'!$J:$J,0))</f>
        <v>313</v>
      </c>
      <c r="X104" s="164">
        <f t="shared" ca="1" si="6"/>
        <v>0</v>
      </c>
      <c r="AB104" s="304" t="str">
        <f t="shared" ca="1" si="7"/>
        <v>Copper</v>
      </c>
      <c r="AC104" s="164" t="str">
        <f t="shared" si="8"/>
        <v>Copper</v>
      </c>
      <c r="AD104" s="164" t="str">
        <f t="shared" ca="1" si="9"/>
        <v>Mount Isa Mines Limited - Copper Refineries Pty Ltd (CRL)</v>
      </c>
    </row>
    <row r="105" spans="1:30" s="164" customFormat="1" ht="20.149999999999999" customHeight="1">
      <c r="A105" s="149" t="s">
        <v>232</v>
      </c>
      <c r="B105" s="294" t="s">
        <v>47</v>
      </c>
      <c r="C105" s="146" t="str">
        <f ca="1">IF(LEN(A105)=0,"",INDEX('Smelter Look-up'!$C:$C,MATCH($A105,'Smelter Look-up'!$E:$E,0)))</f>
        <v>Boliden Harjavalta Oy</v>
      </c>
      <c r="D105" s="143"/>
      <c r="E105" s="143" t="s">
        <v>110</v>
      </c>
      <c r="F105" s="143" t="s">
        <v>232</v>
      </c>
      <c r="G105" s="143" t="s">
        <v>11</v>
      </c>
      <c r="H105" s="199">
        <f ca="1">IF(ISERROR($V105),"",OFFSET('Smelter Look-up'!$G$4,$V105-4,0))</f>
        <v>0</v>
      </c>
      <c r="I105" s="200" t="str">
        <f ca="1">IF(ISERROR($V105),"",OFFSET('Smelter Look-up'!$H$4,$V105-4,0))</f>
        <v>Harjavalta</v>
      </c>
      <c r="J105" s="200" t="str">
        <f ca="1">IF(ISERROR($V105),"",OFFSET('Smelter Look-up'!$I$4,$V105-4,0))</f>
        <v>Satakunta</v>
      </c>
      <c r="K105" s="144"/>
      <c r="L105" s="144"/>
      <c r="M105" s="144"/>
      <c r="N105" s="144"/>
      <c r="O105" s="144"/>
      <c r="P105" s="202"/>
      <c r="Q105" s="145"/>
      <c r="R105" s="143" t="str">
        <f ca="1">IF(ISERROR($V105),"",OFFSET('Smelter Look-up'!$C$4,$V105-4,0)&amp;"")</f>
        <v>Boliden Harjavalta Oy</v>
      </c>
      <c r="S105" s="149" t="str">
        <f t="shared" ca="1" si="5"/>
        <v>FI</v>
      </c>
      <c r="T105" s="149" t="str">
        <f ca="1">IF(B105="","",IF(ISERROR(MATCH($J105,SorP!$B$1:$B$6261,0)),"",INDIRECT("'SorP'!$A$"&amp;MATCH($S105&amp;$J105,SorP!C:C,0))))</f>
        <v>FI-17</v>
      </c>
      <c r="U105" s="162"/>
      <c r="V105" s="163">
        <f ca="1">IF(C105="",NA(),MATCH($B105&amp;$C105,'Smelter Look-up'!$J:$J,0))</f>
        <v>200</v>
      </c>
      <c r="X105" s="164">
        <f t="shared" ca="1" si="6"/>
        <v>0</v>
      </c>
      <c r="AB105" s="304" t="str">
        <f t="shared" ca="1" si="7"/>
        <v>Copper</v>
      </c>
      <c r="AC105" s="164" t="str">
        <f t="shared" si="8"/>
        <v>Copper</v>
      </c>
      <c r="AD105" s="164" t="str">
        <f t="shared" ca="1" si="9"/>
        <v>Boliden Harjavalta Oy</v>
      </c>
    </row>
    <row r="106" spans="1:30" s="164" customFormat="1" ht="20.149999999999999" customHeight="1">
      <c r="A106" s="149" t="s">
        <v>233</v>
      </c>
      <c r="B106" s="294" t="s">
        <v>47</v>
      </c>
      <c r="C106" s="146" t="str">
        <f ca="1">IF(LEN(A106)=0,"",INDEX('Smelter Look-up'!$C:$C,MATCH($A106,'Smelter Look-up'!$E:$E,0)))</f>
        <v>Sociedad Minera Cerro Verde S.A.</v>
      </c>
      <c r="D106" s="143"/>
      <c r="E106" s="143" t="s">
        <v>211</v>
      </c>
      <c r="F106" s="143" t="s">
        <v>233</v>
      </c>
      <c r="G106" s="143" t="s">
        <v>11</v>
      </c>
      <c r="H106" s="199">
        <f ca="1">IF(ISERROR($V106),"",OFFSET('Smelter Look-up'!$G$4,$V106-4,0))</f>
        <v>0</v>
      </c>
      <c r="I106" s="200" t="str">
        <f ca="1">IF(ISERROR($V106),"",OFFSET('Smelter Look-up'!$H$4,$V106-4,0))</f>
        <v>Arequipa</v>
      </c>
      <c r="J106" s="200" t="str">
        <f ca="1">IF(ISERROR($V106),"",OFFSET('Smelter Look-up'!$I$4,$V106-4,0))</f>
        <v>Arequipa</v>
      </c>
      <c r="K106" s="144"/>
      <c r="L106" s="144"/>
      <c r="M106" s="144"/>
      <c r="N106" s="144"/>
      <c r="O106" s="144"/>
      <c r="P106" s="202"/>
      <c r="Q106" s="145"/>
      <c r="R106" s="143" t="str">
        <f ca="1">IF(ISERROR($V106),"",OFFSET('Smelter Look-up'!$C$4,$V106-4,0)&amp;"")</f>
        <v>Sociedad Minera Cerro Verde S.A.</v>
      </c>
      <c r="S106" s="149" t="str">
        <f t="shared" ca="1" si="5"/>
        <v>PE</v>
      </c>
      <c r="T106" s="149" t="str">
        <f ca="1">IF(B106="","",IF(ISERROR(MATCH($J106,SorP!$B$1:$B$6261,0)),"",INDIRECT("'SorP'!$A$"&amp;MATCH($S106&amp;$J106,SorP!C:C,0))))</f>
        <v>PE-ARE</v>
      </c>
      <c r="U106" s="162"/>
      <c r="V106" s="163">
        <f ca="1">IF(C106="",NA(),MATCH($B106&amp;$C106,'Smelter Look-up'!$J:$J,0))</f>
        <v>349</v>
      </c>
      <c r="X106" s="164">
        <f t="shared" ca="1" si="6"/>
        <v>0</v>
      </c>
      <c r="AB106" s="304" t="str">
        <f t="shared" ca="1" si="7"/>
        <v>Copper</v>
      </c>
      <c r="AC106" s="164" t="str">
        <f t="shared" si="8"/>
        <v>Copper</v>
      </c>
      <c r="AD106" s="164" t="str">
        <f t="shared" ca="1" si="9"/>
        <v>Sociedad Minera Cerro Verde S.A.</v>
      </c>
    </row>
    <row r="107" spans="1:30" s="164" customFormat="1" ht="20.149999999999999" customHeight="1">
      <c r="A107" s="149" t="s">
        <v>234</v>
      </c>
      <c r="B107" s="294" t="s">
        <v>47</v>
      </c>
      <c r="C107" s="146" t="str">
        <f ca="1">IF(LEN(A107)=0,"",INDEX('Smelter Look-up'!$C:$C,MATCH($A107,'Smelter Look-up'!$E:$E,0)))</f>
        <v>KGHM Polska Miedz S.A. Oddzial Huta Miedzi, Legnica</v>
      </c>
      <c r="D107" s="143"/>
      <c r="E107" s="143" t="s">
        <v>235</v>
      </c>
      <c r="F107" s="143" t="s">
        <v>234</v>
      </c>
      <c r="G107" s="143" t="s">
        <v>11</v>
      </c>
      <c r="H107" s="199">
        <f ca="1">IF(ISERROR($V107),"",OFFSET('Smelter Look-up'!$G$4,$V107-4,0))</f>
        <v>0</v>
      </c>
      <c r="I107" s="200" t="str">
        <f ca="1">IF(ISERROR($V107),"",OFFSET('Smelter Look-up'!$H$4,$V107-4,0))</f>
        <v>Legnica</v>
      </c>
      <c r="J107" s="200" t="str">
        <f ca="1">IF(ISERROR($V107),"",OFFSET('Smelter Look-up'!$I$4,$V107-4,0))</f>
        <v>Dolnośląskie</v>
      </c>
      <c r="K107" s="144"/>
      <c r="L107" s="144"/>
      <c r="M107" s="144"/>
      <c r="N107" s="144"/>
      <c r="O107" s="144"/>
      <c r="P107" s="202"/>
      <c r="Q107" s="145"/>
      <c r="R107" s="143" t="str">
        <f ca="1">IF(ISERROR($V107),"",OFFSET('Smelter Look-up'!$C$4,$V107-4,0)&amp;"")</f>
        <v>KGHM Polska Miedz S.A. Oddzial Huta Miedzi, Legnica</v>
      </c>
      <c r="S107" s="149" t="str">
        <f t="shared" ca="1" si="5"/>
        <v>PL</v>
      </c>
      <c r="T107" s="149" t="str">
        <f ca="1">IF(B107="","",IF(ISERROR(MATCH($J107,SorP!$B$1:$B$6261,0)),"",INDIRECT("'SorP'!$A$"&amp;MATCH($S107&amp;$J107,SorP!C:C,0))))</f>
        <v>PL-02</v>
      </c>
      <c r="U107" s="162"/>
      <c r="V107" s="163">
        <f ca="1">IF(C107="",NA(),MATCH($B107&amp;$C107,'Smelter Look-up'!$J:$J,0))</f>
        <v>278</v>
      </c>
      <c r="X107" s="164">
        <f t="shared" ca="1" si="6"/>
        <v>0</v>
      </c>
      <c r="AB107" s="304" t="str">
        <f t="shared" ca="1" si="7"/>
        <v>Copper</v>
      </c>
      <c r="AC107" s="164" t="str">
        <f t="shared" si="8"/>
        <v>Copper</v>
      </c>
      <c r="AD107" s="164" t="str">
        <f t="shared" ca="1" si="9"/>
        <v>KGHM Polska Miedz S.A. Oddzial Huta Miedzi, Legnica</v>
      </c>
    </row>
    <row r="108" spans="1:30" s="164" customFormat="1" ht="20.149999999999999" customHeight="1">
      <c r="A108" s="149" t="s">
        <v>236</v>
      </c>
      <c r="B108" s="294" t="s">
        <v>47</v>
      </c>
      <c r="C108" s="146" t="str">
        <f ca="1">IF(LEN(A108)=0,"",INDEX('Smelter Look-up'!$C:$C,MATCH($A108,'Smelter Look-up'!$E:$E,0)))</f>
        <v>Minera Centinela</v>
      </c>
      <c r="D108" s="143"/>
      <c r="E108" s="143" t="s">
        <v>158</v>
      </c>
      <c r="F108" s="143" t="s">
        <v>236</v>
      </c>
      <c r="G108" s="143" t="s">
        <v>11</v>
      </c>
      <c r="H108" s="199">
        <f ca="1">IF(ISERROR($V108),"",OFFSET('Smelter Look-up'!$G$4,$V108-4,0))</f>
        <v>0</v>
      </c>
      <c r="I108" s="200" t="str">
        <f ca="1">IF(ISERROR($V108),"",OFFSET('Smelter Look-up'!$H$4,$V108-4,0))</f>
        <v>Sierra Gorda</v>
      </c>
      <c r="J108" s="200" t="str">
        <f ca="1">IF(ISERROR($V108),"",OFFSET('Smelter Look-up'!$I$4,$V108-4,0))</f>
        <v>Antofagasta</v>
      </c>
      <c r="K108" s="144"/>
      <c r="L108" s="144"/>
      <c r="M108" s="144"/>
      <c r="N108" s="144"/>
      <c r="O108" s="144"/>
      <c r="P108" s="202"/>
      <c r="Q108" s="145"/>
      <c r="R108" s="143" t="str">
        <f ca="1">IF(ISERROR($V108),"",OFFSET('Smelter Look-up'!$C$4,$V108-4,0)&amp;"")</f>
        <v>Minera Centinela</v>
      </c>
      <c r="S108" s="149" t="str">
        <f t="shared" ca="1" si="5"/>
        <v>CL</v>
      </c>
      <c r="T108" s="149" t="str">
        <f ca="1">IF(B108="","",IF(ISERROR(MATCH($J108,SorP!$B$1:$B$6261,0)),"",INDIRECT("'SorP'!$A$"&amp;MATCH($S108&amp;$J108,SorP!C:C,0))))</f>
        <v>CL-AN</v>
      </c>
      <c r="U108" s="162"/>
      <c r="V108" s="163">
        <f ca="1">IF(C108="",NA(),MATCH($B108&amp;$C108,'Smelter Look-up'!$J:$J,0))</f>
        <v>306</v>
      </c>
      <c r="X108" s="164">
        <f t="shared" ca="1" si="6"/>
        <v>0</v>
      </c>
      <c r="AB108" s="304" t="str">
        <f t="shared" ca="1" si="7"/>
        <v>Copper</v>
      </c>
      <c r="AC108" s="164" t="str">
        <f t="shared" si="8"/>
        <v>Copper</v>
      </c>
      <c r="AD108" s="164" t="str">
        <f t="shared" ca="1" si="9"/>
        <v>Minera Centinela</v>
      </c>
    </row>
    <row r="109" spans="1:30" s="164" customFormat="1" ht="20.149999999999999" customHeight="1">
      <c r="A109" s="149" t="s">
        <v>237</v>
      </c>
      <c r="B109" s="294" t="s">
        <v>47</v>
      </c>
      <c r="C109" s="146" t="str">
        <f ca="1">IF(LEN(A109)=0,"",INDEX('Smelter Look-up'!$C:$C,MATCH($A109,'Smelter Look-up'!$E:$E,0)))</f>
        <v>Compania Minera Zaldivar SpA</v>
      </c>
      <c r="D109" s="143"/>
      <c r="E109" s="143" t="s">
        <v>158</v>
      </c>
      <c r="F109" s="143" t="s">
        <v>237</v>
      </c>
      <c r="G109" s="143" t="s">
        <v>11</v>
      </c>
      <c r="H109" s="199">
        <f ca="1">IF(ISERROR($V109),"",OFFSET('Smelter Look-up'!$G$4,$V109-4,0))</f>
        <v>0</v>
      </c>
      <c r="I109" s="200" t="str">
        <f ca="1">IF(ISERROR($V109),"",OFFSET('Smelter Look-up'!$H$4,$V109-4,0))</f>
        <v>Antofagasta</v>
      </c>
      <c r="J109" s="200" t="str">
        <f ca="1">IF(ISERROR($V109),"",OFFSET('Smelter Look-up'!$I$4,$V109-4,0))</f>
        <v>Antofagasta</v>
      </c>
      <c r="K109" s="144"/>
      <c r="L109" s="144"/>
      <c r="M109" s="144"/>
      <c r="N109" s="144"/>
      <c r="O109" s="144"/>
      <c r="P109" s="202"/>
      <c r="Q109" s="145"/>
      <c r="R109" s="143" t="str">
        <f ca="1">IF(ISERROR($V109),"",OFFSET('Smelter Look-up'!$C$4,$V109-4,0)&amp;"")</f>
        <v>Compania Minera Zaldivar SpA</v>
      </c>
      <c r="S109" s="149" t="str">
        <f t="shared" ca="1" si="5"/>
        <v>CL</v>
      </c>
      <c r="T109" s="149" t="str">
        <f ca="1">IF(B109="","",IF(ISERROR(MATCH($J109,SorP!$B$1:$B$6261,0)),"",INDIRECT("'SorP'!$A$"&amp;MATCH($S109&amp;$J109,SorP!C:C,0))))</f>
        <v>CL-AN</v>
      </c>
      <c r="U109" s="162"/>
      <c r="V109" s="163">
        <f ca="1">IF(C109="",NA(),MATCH($B109&amp;$C109,'Smelter Look-up'!$J:$J,0))</f>
        <v>221</v>
      </c>
      <c r="X109" s="164">
        <f t="shared" ca="1" si="6"/>
        <v>0</v>
      </c>
      <c r="AB109" s="304" t="str">
        <f t="shared" ca="1" si="7"/>
        <v>Copper</v>
      </c>
      <c r="AC109" s="164" t="str">
        <f t="shared" si="8"/>
        <v>Copper</v>
      </c>
      <c r="AD109" s="164" t="str">
        <f t="shared" ca="1" si="9"/>
        <v>Compania Minera Zaldivar SpA</v>
      </c>
    </row>
    <row r="110" spans="1:30" s="164" customFormat="1" ht="20.149999999999999" customHeight="1">
      <c r="A110" s="149" t="s">
        <v>238</v>
      </c>
      <c r="B110" s="294" t="s">
        <v>47</v>
      </c>
      <c r="C110" s="146" t="str">
        <f ca="1">IF(LEN(A110)=0,"",INDEX('Smelter Look-up'!$C:$C,MATCH($A110,'Smelter Look-up'!$E:$E,0)))</f>
        <v>Boliden Mineral AB (Ronnskar)</v>
      </c>
      <c r="D110" s="143"/>
      <c r="E110" s="143" t="s">
        <v>239</v>
      </c>
      <c r="F110" s="143" t="s">
        <v>238</v>
      </c>
      <c r="G110" s="143" t="s">
        <v>11</v>
      </c>
      <c r="H110" s="199">
        <f ca="1">IF(ISERROR($V110),"",OFFSET('Smelter Look-up'!$G$4,$V110-4,0))</f>
        <v>0</v>
      </c>
      <c r="I110" s="200" t="str">
        <f ca="1">IF(ISERROR($V110),"",OFFSET('Smelter Look-up'!$H$4,$V110-4,0))</f>
        <v>Skelleftea</v>
      </c>
      <c r="J110" s="200" t="str">
        <f ca="1">IF(ISERROR($V110),"",OFFSET('Smelter Look-up'!$I$4,$V110-4,0))</f>
        <v>Västerbottens län [SE-24]</v>
      </c>
      <c r="K110" s="144"/>
      <c r="L110" s="144"/>
      <c r="M110" s="144"/>
      <c r="N110" s="144"/>
      <c r="O110" s="144"/>
      <c r="P110" s="202"/>
      <c r="Q110" s="145"/>
      <c r="R110" s="143" t="str">
        <f ca="1">IF(ISERROR($V110),"",OFFSET('Smelter Look-up'!$C$4,$V110-4,0)&amp;"")</f>
        <v>Boliden Mineral AB (Ronnskar)</v>
      </c>
      <c r="S110" s="149" t="str">
        <f t="shared" ca="1" si="5"/>
        <v>SE</v>
      </c>
      <c r="T110" s="149" t="str">
        <f ca="1">IF(B110="","",IF(ISERROR(MATCH($J110,SorP!$B$1:$B$6261,0)),"",INDIRECT("'SorP'!$A$"&amp;MATCH($S110&amp;$J110,SorP!C:C,0))))</f>
        <v>SE-AC</v>
      </c>
      <c r="U110" s="162"/>
      <c r="V110" s="163">
        <f ca="1">IF(C110="",NA(),MATCH($B110&amp;$C110,'Smelter Look-up'!$J:$J,0))</f>
        <v>202</v>
      </c>
      <c r="X110" s="164">
        <f t="shared" ca="1" si="6"/>
        <v>0</v>
      </c>
      <c r="AB110" s="304" t="str">
        <f t="shared" ca="1" si="7"/>
        <v>Copper</v>
      </c>
      <c r="AC110" s="164" t="str">
        <f t="shared" si="8"/>
        <v>Copper</v>
      </c>
      <c r="AD110" s="164" t="str">
        <f t="shared" ca="1" si="9"/>
        <v>Boliden Mineral AB (Ronnskar)</v>
      </c>
    </row>
    <row r="111" spans="1:30" s="164" customFormat="1" ht="20.149999999999999" customHeight="1">
      <c r="A111" s="149" t="s">
        <v>240</v>
      </c>
      <c r="B111" s="294" t="s">
        <v>47</v>
      </c>
      <c r="C111" s="146" t="s">
        <v>241</v>
      </c>
      <c r="D111" s="143"/>
      <c r="E111" s="143" t="s">
        <v>158</v>
      </c>
      <c r="F111" s="143" t="s">
        <v>240</v>
      </c>
      <c r="G111" s="143" t="s">
        <v>11</v>
      </c>
      <c r="H111" s="199" t="str">
        <f ca="1">IF(ISERROR($V111),"",OFFSET('Smelter Look-up'!$G$4,$V111-4,0))</f>
        <v/>
      </c>
      <c r="I111" s="200" t="str">
        <f ca="1">IF(ISERROR($V111),"",OFFSET('Smelter Look-up'!$H$4,$V111-4,0))</f>
        <v/>
      </c>
      <c r="J111" s="200" t="str">
        <f ca="1">IF(ISERROR($V111),"",OFFSET('Smelter Look-up'!$I$4,$V111-4,0))</f>
        <v/>
      </c>
      <c r="K111" s="144"/>
      <c r="L111" s="144"/>
      <c r="M111" s="144"/>
      <c r="N111" s="144"/>
      <c r="O111" s="144"/>
      <c r="P111" s="202"/>
      <c r="Q111" s="145"/>
      <c r="R111" s="143" t="str">
        <f ca="1">IF(ISERROR($V111),"",OFFSET('Smelter Look-up'!$C$4,$V111-4,0)&amp;"")</f>
        <v/>
      </c>
      <c r="S111" s="149" t="str">
        <f t="shared" ca="1" si="5"/>
        <v>CL</v>
      </c>
      <c r="T111" s="149" t="str">
        <f ca="1">IF(B111="","",IF(ISERROR(MATCH($J111,SorP!$B$1:$B$6261,0)),"",INDIRECT("'SorP'!$A$"&amp;MATCH($S111&amp;$J111,SorP!C:C,0))))</f>
        <v/>
      </c>
      <c r="U111" s="162"/>
      <c r="V111" s="163" t="e">
        <f>IF(C111="",NA(),MATCH($B111&amp;$C111,'Smelter Look-up'!$J:$J,0))</f>
        <v>#N/A</v>
      </c>
      <c r="X111" s="164">
        <f t="shared" si="6"/>
        <v>0</v>
      </c>
      <c r="AB111" s="304" t="str">
        <f t="shared" si="7"/>
        <v>Copper</v>
      </c>
      <c r="AC111" s="164" t="str">
        <f t="shared" si="8"/>
        <v>Copper</v>
      </c>
      <c r="AD111" s="164" t="str">
        <f t="shared" si="9"/>
        <v>Division Ministro Hales</v>
      </c>
    </row>
    <row r="112" spans="1:30" s="164" customFormat="1" ht="20.149999999999999" customHeight="1">
      <c r="A112" s="149" t="s">
        <v>242</v>
      </c>
      <c r="B112" s="294" t="s">
        <v>51</v>
      </c>
      <c r="C112" s="146" t="str">
        <f ca="1">IF(LEN(A112)=0,"",INDEX('Smelter Look-up'!$C:$C,MATCH($A112,'Smelter Look-up'!$E:$E,0)))</f>
        <v>Jiangxi Ruida New Energy Technology Co., Ltd.</v>
      </c>
      <c r="D112" s="143"/>
      <c r="E112" s="143" t="s">
        <v>103</v>
      </c>
      <c r="F112" s="143" t="s">
        <v>242</v>
      </c>
      <c r="G112" s="143" t="s">
        <v>11</v>
      </c>
      <c r="H112" s="199">
        <f ca="1">IF(ISERROR($V112),"",OFFSET('Smelter Look-up'!$G$4,$V112-4,0))</f>
        <v>0</v>
      </c>
      <c r="I112" s="200" t="str">
        <f ca="1">IF(ISERROR($V112),"",OFFSET('Smelter Look-up'!$H$4,$V112-4,0))</f>
        <v>Yichun</v>
      </c>
      <c r="J112" s="200" t="str">
        <f ca="1">IF(ISERROR($V112),"",OFFSET('Smelter Look-up'!$I$4,$V112-4,0))</f>
        <v>Jiangxi Sheng</v>
      </c>
      <c r="K112" s="144"/>
      <c r="L112" s="144"/>
      <c r="M112" s="144"/>
      <c r="N112" s="144"/>
      <c r="O112" s="144"/>
      <c r="P112" s="202"/>
      <c r="Q112" s="145"/>
      <c r="R112" s="143" t="str">
        <f ca="1">IF(ISERROR($V112),"",OFFSET('Smelter Look-up'!$C$4,$V112-4,0)&amp;"")</f>
        <v>Jiangxi Ruida New Energy Technology Co., Ltd.</v>
      </c>
      <c r="S112" s="149" t="str">
        <f t="shared" ca="1" si="5"/>
        <v>CN</v>
      </c>
      <c r="T112" s="149" t="str">
        <f ca="1">IF(B112="","",IF(ISERROR(MATCH($J112,SorP!$B$1:$B$6261,0)),"",INDIRECT("'SorP'!$A$"&amp;MATCH($S112&amp;$J112,SorP!C:C,0))))</f>
        <v>CN-JX</v>
      </c>
      <c r="U112" s="162"/>
      <c r="V112" s="163">
        <f ca="1">IF(C112="",NA(),MATCH($B112&amp;$C112,'Smelter Look-up'!$J:$J,0))</f>
        <v>550</v>
      </c>
      <c r="X112" s="164">
        <f t="shared" ca="1" si="6"/>
        <v>0</v>
      </c>
      <c r="AB112" s="304" t="str">
        <f t="shared" ca="1" si="7"/>
        <v>Nickel</v>
      </c>
      <c r="AC112" s="164" t="str">
        <f t="shared" si="8"/>
        <v>Nickel</v>
      </c>
      <c r="AD112" s="164" t="str">
        <f t="shared" ca="1" si="9"/>
        <v>Jiangxi Ruida New Energy Technology Co., Ltd.</v>
      </c>
    </row>
    <row r="113" spans="1:30" s="164" customFormat="1" ht="20.149999999999999" customHeight="1">
      <c r="A113" s="149" t="s">
        <v>243</v>
      </c>
      <c r="B113" s="294" t="s">
        <v>47</v>
      </c>
      <c r="C113" s="146" t="str">
        <f ca="1">IF(LEN(A113)=0,"",INDEX('Smelter Look-up'!$C:$C,MATCH($A113,'Smelter Look-up'!$E:$E,0)))</f>
        <v>Impala Platinum - Base Metal Refinery (BMR)</v>
      </c>
      <c r="D113" s="143"/>
      <c r="E113" s="143" t="s">
        <v>244</v>
      </c>
      <c r="F113" s="143" t="s">
        <v>243</v>
      </c>
      <c r="G113" s="143" t="s">
        <v>11</v>
      </c>
      <c r="H113" s="199">
        <f ca="1">IF(ISERROR($V113),"",OFFSET('Smelter Look-up'!$G$4,$V113-4,0))</f>
        <v>0</v>
      </c>
      <c r="I113" s="200" t="str">
        <f ca="1">IF(ISERROR($V113),"",OFFSET('Smelter Look-up'!$H$4,$V113-4,0))</f>
        <v>Springs</v>
      </c>
      <c r="J113" s="200" t="str">
        <f ca="1">IF(ISERROR($V113),"",OFFSET('Smelter Look-up'!$I$4,$V113-4,0))</f>
        <v>Gauteng</v>
      </c>
      <c r="K113" s="144"/>
      <c r="L113" s="144"/>
      <c r="M113" s="144"/>
      <c r="N113" s="144"/>
      <c r="O113" s="144"/>
      <c r="P113" s="202"/>
      <c r="Q113" s="145"/>
      <c r="R113" s="143" t="str">
        <f ca="1">IF(ISERROR($V113),"",OFFSET('Smelter Look-up'!$C$4,$V113-4,0)&amp;"")</f>
        <v>Impala Platinum - Base Metal Refinery (BMR)</v>
      </c>
      <c r="S113" s="149" t="str">
        <f t="shared" ca="1" si="5"/>
        <v>ZA</v>
      </c>
      <c r="T113" s="149" t="str">
        <f ca="1">IF(B113="","",IF(ISERROR(MATCH($J113,SorP!$B$1:$B$6261,0)),"",INDIRECT("'SorP'!$A$"&amp;MATCH($S113&amp;$J113,SorP!C:C,0))))</f>
        <v>ZA-GP</v>
      </c>
      <c r="U113" s="162"/>
      <c r="V113" s="163">
        <f ca="1">IF(C113="",NA(),MATCH($B113&amp;$C113,'Smelter Look-up'!$J:$J,0))</f>
        <v>261</v>
      </c>
      <c r="X113" s="164">
        <f t="shared" ca="1" si="6"/>
        <v>0</v>
      </c>
      <c r="AB113" s="304" t="str">
        <f t="shared" ca="1" si="7"/>
        <v>Copper</v>
      </c>
      <c r="AC113" s="164" t="str">
        <f t="shared" si="8"/>
        <v>Copper</v>
      </c>
      <c r="AD113" s="164" t="str">
        <f t="shared" ca="1" si="9"/>
        <v>Impala Platinum - Base Metal Refinery (BMR)</v>
      </c>
    </row>
    <row r="114" spans="1:30" s="164" customFormat="1" ht="20.149999999999999" customHeight="1">
      <c r="A114" s="149" t="s">
        <v>245</v>
      </c>
      <c r="B114" s="294" t="s">
        <v>47</v>
      </c>
      <c r="C114" s="146" t="str">
        <f ca="1">IF(LEN(A114)=0,"",INDEX('Smelter Look-up'!$C:$C,MATCH($A114,'Smelter Look-up'!$E:$E,0)))</f>
        <v>Impala Platinum - Rustenburg Smelter</v>
      </c>
      <c r="D114" s="143"/>
      <c r="E114" s="143" t="s">
        <v>244</v>
      </c>
      <c r="F114" s="143" t="s">
        <v>245</v>
      </c>
      <c r="G114" s="143" t="s">
        <v>11</v>
      </c>
      <c r="H114" s="199">
        <f ca="1">IF(ISERROR($V114),"",OFFSET('Smelter Look-up'!$G$4,$V114-4,0))</f>
        <v>0</v>
      </c>
      <c r="I114" s="200" t="str">
        <f ca="1">IF(ISERROR($V114),"",OFFSET('Smelter Look-up'!$H$4,$V114-4,0))</f>
        <v>Rustenburg</v>
      </c>
      <c r="J114" s="200" t="str">
        <f ca="1">IF(ISERROR($V114),"",OFFSET('Smelter Look-up'!$I$4,$V114-4,0))</f>
        <v>North-West</v>
      </c>
      <c r="K114" s="144"/>
      <c r="L114" s="144"/>
      <c r="M114" s="144"/>
      <c r="N114" s="144"/>
      <c r="O114" s="144"/>
      <c r="P114" s="202"/>
      <c r="Q114" s="145"/>
      <c r="R114" s="143" t="str">
        <f ca="1">IF(ISERROR($V114),"",OFFSET('Smelter Look-up'!$C$4,$V114-4,0)&amp;"")</f>
        <v>Impala Platinum - Rustenburg Smelter</v>
      </c>
      <c r="S114" s="149" t="str">
        <f t="shared" ca="1" si="5"/>
        <v>ZA</v>
      </c>
      <c r="T114" s="149" t="str">
        <f ca="1">IF(B114="","",IF(ISERROR(MATCH($J114,SorP!$B$1:$B$6261,0)),"",INDIRECT("'SorP'!$A$"&amp;MATCH($S114&amp;$J114,SorP!C:C,0))))</f>
        <v>ZA-NW</v>
      </c>
      <c r="U114" s="162"/>
      <c r="V114" s="163">
        <f ca="1">IF(C114="",NA(),MATCH($B114&amp;$C114,'Smelter Look-up'!$J:$J,0))</f>
        <v>262</v>
      </c>
      <c r="X114" s="164">
        <f t="shared" ca="1" si="6"/>
        <v>0</v>
      </c>
      <c r="AB114" s="304" t="str">
        <f t="shared" ca="1" si="7"/>
        <v>Copper</v>
      </c>
      <c r="AC114" s="164" t="str">
        <f t="shared" si="8"/>
        <v>Copper</v>
      </c>
      <c r="AD114" s="164" t="str">
        <f t="shared" ca="1" si="9"/>
        <v>Impala Platinum - Rustenburg Smelter</v>
      </c>
    </row>
    <row r="115" spans="1:30" s="164" customFormat="1" ht="20.149999999999999" customHeight="1">
      <c r="A115" s="149" t="s">
        <v>246</v>
      </c>
      <c r="B115" s="294" t="s">
        <v>51</v>
      </c>
      <c r="C115" s="146" t="str">
        <f ca="1">IF(LEN(A115)=0,"",INDEX('Smelter Look-up'!$C:$C,MATCH($A115,'Smelter Look-up'!$E:$E,0)))</f>
        <v>ICoNiChem Widnes Ltd</v>
      </c>
      <c r="D115" s="143"/>
      <c r="E115" s="143" t="s">
        <v>150</v>
      </c>
      <c r="F115" s="143" t="s">
        <v>246</v>
      </c>
      <c r="G115" s="143" t="s">
        <v>11</v>
      </c>
      <c r="H115" s="199">
        <f ca="1">IF(ISERROR($V115),"",OFFSET('Smelter Look-up'!$G$4,$V115-4,0))</f>
        <v>0</v>
      </c>
      <c r="I115" s="200" t="str">
        <f ca="1">IF(ISERROR($V115),"",OFFSET('Smelter Look-up'!$H$4,$V115-4,0))</f>
        <v>Widnes</v>
      </c>
      <c r="J115" s="200" t="str">
        <f ca="1">IF(ISERROR($V115),"",OFFSET('Smelter Look-up'!$I$4,$V115-4,0))</f>
        <v>Cheshire West and Chester</v>
      </c>
      <c r="K115" s="144"/>
      <c r="L115" s="144"/>
      <c r="M115" s="144"/>
      <c r="N115" s="144"/>
      <c r="O115" s="144"/>
      <c r="P115" s="202"/>
      <c r="Q115" s="145"/>
      <c r="R115" s="143" t="str">
        <f ca="1">IF(ISERROR($V115),"",OFFSET('Smelter Look-up'!$C$4,$V115-4,0)&amp;"")</f>
        <v>ICoNiChem Widnes Ltd</v>
      </c>
      <c r="S115" s="149" t="str">
        <f t="shared" ca="1" si="5"/>
        <v>GB</v>
      </c>
      <c r="T115" s="149" t="str">
        <f ca="1">IF(B115="","",IF(ISERROR(MATCH($J115,SorP!$B$1:$B$6261,0)),"",INDIRECT("'SorP'!$A$"&amp;MATCH($S115&amp;$J115,SorP!C:C,0))))</f>
        <v>GB-CHW</v>
      </c>
      <c r="U115" s="162"/>
      <c r="V115" s="163">
        <f ca="1">IF(C115="",NA(),MATCH($B115&amp;$C115,'Smelter Look-up'!$J:$J,0))</f>
        <v>539</v>
      </c>
      <c r="X115" s="164">
        <f t="shared" ca="1" si="6"/>
        <v>0</v>
      </c>
      <c r="AB115" s="304" t="str">
        <f t="shared" ca="1" si="7"/>
        <v>Nickel</v>
      </c>
      <c r="AC115" s="164" t="str">
        <f t="shared" si="8"/>
        <v>Nickel</v>
      </c>
      <c r="AD115" s="164" t="str">
        <f t="shared" ca="1" si="9"/>
        <v>ICoNiChem Widnes Ltd</v>
      </c>
    </row>
    <row r="116" spans="1:30" s="164" customFormat="1" ht="20.149999999999999" customHeight="1">
      <c r="A116" s="149" t="s">
        <v>247</v>
      </c>
      <c r="B116" s="294" t="s">
        <v>51</v>
      </c>
      <c r="C116" s="146" t="str">
        <f ca="1">IF(LEN(A116)=0,"",INDEX('Smelter Look-up'!$C:$C,MATCH($A116,'Smelter Look-up'!$E:$E,0)))</f>
        <v>PT DEBONAIR NICKEL INDONESIA</v>
      </c>
      <c r="D116" s="143"/>
      <c r="E116" s="143" t="s">
        <v>248</v>
      </c>
      <c r="F116" s="143" t="s">
        <v>247</v>
      </c>
      <c r="G116" s="143" t="s">
        <v>11</v>
      </c>
      <c r="H116" s="199">
        <f ca="1">IF(ISERROR($V116),"",OFFSET('Smelter Look-up'!$G$4,$V116-4,0))</f>
        <v>0</v>
      </c>
      <c r="I116" s="200" t="str">
        <f ca="1">IF(ISERROR($V116),"",OFFSET('Smelter Look-up'!$H$4,$V116-4,0))</f>
        <v>Weda Tengah</v>
      </c>
      <c r="J116" s="200" t="str">
        <f ca="1">IF(ISERROR($V116),"",OFFSET('Smelter Look-up'!$I$4,$V116-4,0))</f>
        <v>Maluku Utara</v>
      </c>
      <c r="K116" s="144"/>
      <c r="L116" s="144"/>
      <c r="M116" s="144"/>
      <c r="N116" s="144"/>
      <c r="O116" s="144"/>
      <c r="P116" s="202"/>
      <c r="Q116" s="145"/>
      <c r="R116" s="143" t="str">
        <f ca="1">IF(ISERROR($V116),"",OFFSET('Smelter Look-up'!$C$4,$V116-4,0)&amp;"")</f>
        <v>PT DEBONAIR NICKEL INDONESIA</v>
      </c>
      <c r="S116" s="149" t="str">
        <f t="shared" ca="1" si="5"/>
        <v>ID</v>
      </c>
      <c r="T116" s="149" t="str">
        <f ca="1">IF(B116="","",IF(ISERROR(MATCH($J116,SorP!$B$1:$B$6261,0)),"",INDIRECT("'SorP'!$A$"&amp;MATCH($S116&amp;$J116,SorP!C:C,0))))</f>
        <v>ID-MU</v>
      </c>
      <c r="U116" s="162"/>
      <c r="V116" s="163">
        <f ca="1">IF(C116="",NA(),MATCH($B116&amp;$C116,'Smelter Look-up'!$J:$J,0))</f>
        <v>568</v>
      </c>
      <c r="X116" s="164">
        <f t="shared" ca="1" si="6"/>
        <v>0</v>
      </c>
      <c r="AB116" s="304" t="str">
        <f t="shared" ca="1" si="7"/>
        <v>Nickel</v>
      </c>
      <c r="AC116" s="164" t="str">
        <f t="shared" si="8"/>
        <v>Nickel</v>
      </c>
      <c r="AD116" s="164" t="str">
        <f t="shared" ca="1" si="9"/>
        <v>PT DEBONAIR NICKEL INDONESIA</v>
      </c>
    </row>
    <row r="117" spans="1:30" s="164" customFormat="1" ht="20.149999999999999" customHeight="1">
      <c r="A117" s="149" t="s">
        <v>249</v>
      </c>
      <c r="B117" s="294" t="s">
        <v>51</v>
      </c>
      <c r="C117" s="146" t="str">
        <f ca="1">IF(LEN(A117)=0,"",INDEX('Smelter Look-up'!$C:$C,MATCH($A117,'Smelter Look-up'!$E:$E,0)))</f>
        <v>Jiangmen Chancsun Umicore Industry Co.,Ltd</v>
      </c>
      <c r="D117" s="143"/>
      <c r="E117" s="143" t="s">
        <v>103</v>
      </c>
      <c r="F117" s="143" t="s">
        <v>249</v>
      </c>
      <c r="G117" s="143" t="s">
        <v>11</v>
      </c>
      <c r="H117" s="199">
        <f ca="1">IF(ISERROR($V117),"",OFFSET('Smelter Look-up'!$G$4,$V117-4,0))</f>
        <v>0</v>
      </c>
      <c r="I117" s="200" t="str">
        <f ca="1">IF(ISERROR($V117),"",OFFSET('Smelter Look-up'!$H$4,$V117-4,0))</f>
        <v>Jiangmen</v>
      </c>
      <c r="J117" s="200" t="str">
        <f ca="1">IF(ISERROR($V117),"",OFFSET('Smelter Look-up'!$I$4,$V117-4,0))</f>
        <v>Guangdong Sheng</v>
      </c>
      <c r="K117" s="144"/>
      <c r="L117" s="144"/>
      <c r="M117" s="144"/>
      <c r="N117" s="144"/>
      <c r="O117" s="144"/>
      <c r="P117" s="202"/>
      <c r="Q117" s="145"/>
      <c r="R117" s="143" t="str">
        <f ca="1">IF(ISERROR($V117),"",OFFSET('Smelter Look-up'!$C$4,$V117-4,0)&amp;"")</f>
        <v>Jiangmen Chancsun Umicore Industry Co.,Ltd</v>
      </c>
      <c r="S117" s="149" t="str">
        <f t="shared" ca="1" si="5"/>
        <v>CN</v>
      </c>
      <c r="T117" s="149" t="str">
        <f ca="1">IF(B117="","",IF(ISERROR(MATCH($J117,SorP!$B$1:$B$6261,0)),"",INDIRECT("'SorP'!$A$"&amp;MATCH($S117&amp;$J117,SorP!C:C,0))))</f>
        <v>CN-GD</v>
      </c>
      <c r="U117" s="162"/>
      <c r="V117" s="163">
        <f ca="1">IF(C117="",NA(),MATCH($B117&amp;$C117,'Smelter Look-up'!$J:$J,0))</f>
        <v>546</v>
      </c>
      <c r="X117" s="164">
        <f t="shared" ca="1" si="6"/>
        <v>0</v>
      </c>
      <c r="AB117" s="304" t="str">
        <f t="shared" ca="1" si="7"/>
        <v>Nickel</v>
      </c>
      <c r="AC117" s="164" t="str">
        <f t="shared" si="8"/>
        <v>Nickel</v>
      </c>
      <c r="AD117" s="164" t="str">
        <f t="shared" ca="1" si="9"/>
        <v>Jiangmen Chancsun Umicore Industry Co.,Ltd</v>
      </c>
    </row>
    <row r="118" spans="1:30" s="164" customFormat="1" ht="20.149999999999999" customHeight="1">
      <c r="A118" s="149" t="s">
        <v>250</v>
      </c>
      <c r="B118" s="294" t="s">
        <v>51</v>
      </c>
      <c r="C118" s="146" t="str">
        <f ca="1">IF(LEN(A118)=0,"",INDEX('Smelter Look-up'!$C:$C,MATCH($A118,'Smelter Look-up'!$E:$E,0)))</f>
        <v>Guangxi CNGR New Energy Science &amp; Technology Co., Ltd.</v>
      </c>
      <c r="D118" s="143"/>
      <c r="E118" s="143" t="s">
        <v>103</v>
      </c>
      <c r="F118" s="143" t="s">
        <v>250</v>
      </c>
      <c r="G118" s="143" t="s">
        <v>11</v>
      </c>
      <c r="H118" s="199">
        <f ca="1">IF(ISERROR($V118),"",OFFSET('Smelter Look-up'!$G$4,$V118-4,0))</f>
        <v>0</v>
      </c>
      <c r="I118" s="200" t="str">
        <f ca="1">IF(ISERROR($V118),"",OFFSET('Smelter Look-up'!$H$4,$V118-4,0))</f>
        <v>Qizhou City</v>
      </c>
      <c r="J118" s="200" t="str">
        <f ca="1">IF(ISERROR($V118),"",OFFSET('Smelter Look-up'!$I$4,$V118-4,0))</f>
        <v>Guangxi Zhuangzu Zizhiqu</v>
      </c>
      <c r="K118" s="144"/>
      <c r="L118" s="144"/>
      <c r="M118" s="144"/>
      <c r="N118" s="144"/>
      <c r="O118" s="144"/>
      <c r="P118" s="202"/>
      <c r="Q118" s="145"/>
      <c r="R118" s="143" t="str">
        <f ca="1">IF(ISERROR($V118),"",OFFSET('Smelter Look-up'!$C$4,$V118-4,0)&amp;"")</f>
        <v>Guangxi CNGR New Energy Science &amp; Technology Co., Ltd.</v>
      </c>
      <c r="S118" s="149" t="str">
        <f t="shared" ca="1" si="5"/>
        <v>CN</v>
      </c>
      <c r="T118" s="149" t="str">
        <f ca="1">IF(B118="","",IF(ISERROR(MATCH($J118,SorP!$B$1:$B$6261,0)),"",INDIRECT("'SorP'!$A$"&amp;MATCH($S118&amp;$J118,SorP!C:C,0))))</f>
        <v>CN-GX</v>
      </c>
      <c r="U118" s="162"/>
      <c r="V118" s="163">
        <f ca="1">IF(C118="",NA(),MATCH($B118&amp;$C118,'Smelter Look-up'!$J:$J,0))</f>
        <v>529</v>
      </c>
      <c r="X118" s="164">
        <f t="shared" ca="1" si="6"/>
        <v>0</v>
      </c>
      <c r="AB118" s="304" t="str">
        <f t="shared" ca="1" si="7"/>
        <v>Nickel</v>
      </c>
      <c r="AC118" s="164" t="str">
        <f t="shared" si="8"/>
        <v>Nickel</v>
      </c>
      <c r="AD118" s="164" t="str">
        <f t="shared" ca="1" si="9"/>
        <v>Guangxi CNGR New Energy Science &amp; Technology Co., Ltd.</v>
      </c>
    </row>
    <row r="119" spans="1:30" s="164" customFormat="1" ht="20.149999999999999" customHeight="1">
      <c r="A119" s="149" t="s">
        <v>251</v>
      </c>
      <c r="B119" s="294" t="s">
        <v>47</v>
      </c>
      <c r="C119" s="146" t="str">
        <f ca="1">IF(LEN(A119)=0,"",INDEX('Smelter Look-up'!$C:$C,MATCH($A119,'Smelter Look-up'!$E:$E,0)))</f>
        <v>LS MnM Inc.</v>
      </c>
      <c r="D119" s="143"/>
      <c r="E119" s="143" t="s">
        <v>133</v>
      </c>
      <c r="F119" s="143" t="s">
        <v>251</v>
      </c>
      <c r="G119" s="143" t="s">
        <v>11</v>
      </c>
      <c r="H119" s="199">
        <f ca="1">IF(ISERROR($V119),"",OFFSET('Smelter Look-up'!$G$4,$V119-4,0))</f>
        <v>0</v>
      </c>
      <c r="I119" s="200" t="str">
        <f ca="1">IF(ISERROR($V119),"",OFFSET('Smelter Look-up'!$H$4,$V119-4,0))</f>
        <v>Ulsan</v>
      </c>
      <c r="J119" s="200" t="str">
        <f ca="1">IF(ISERROR($V119),"",OFFSET('Smelter Look-up'!$I$4,$V119-4,0))</f>
        <v>Ulsan-gwangyeoksi</v>
      </c>
      <c r="K119" s="144"/>
      <c r="L119" s="144"/>
      <c r="M119" s="144"/>
      <c r="N119" s="144"/>
      <c r="O119" s="144"/>
      <c r="P119" s="202"/>
      <c r="Q119" s="145"/>
      <c r="R119" s="143" t="str">
        <f ca="1">IF(ISERROR($V119),"",OFFSET('Smelter Look-up'!$C$4,$V119-4,0)&amp;"")</f>
        <v>LS MnM Inc.</v>
      </c>
      <c r="S119" s="149" t="str">
        <f t="shared" ca="1" si="5"/>
        <v>KR</v>
      </c>
      <c r="T119" s="149" t="str">
        <f ca="1">IF(B119="","",IF(ISERROR(MATCH($J119,SorP!$B$1:$B$6261,0)),"",INDIRECT("'SorP'!$A$"&amp;MATCH($S119&amp;$J119,SorP!C:C,0))))</f>
        <v>KR-31</v>
      </c>
      <c r="U119" s="162"/>
      <c r="V119" s="163">
        <f ca="1">IF(C119="",NA(),MATCH($B119&amp;$C119,'Smelter Look-up'!$J:$J,0))</f>
        <v>293</v>
      </c>
      <c r="X119" s="164">
        <f t="shared" ca="1" si="6"/>
        <v>0</v>
      </c>
      <c r="AB119" s="304" t="str">
        <f t="shared" ca="1" si="7"/>
        <v>Copper</v>
      </c>
      <c r="AC119" s="164" t="str">
        <f t="shared" si="8"/>
        <v>Copper</v>
      </c>
      <c r="AD119" s="164" t="str">
        <f t="shared" ca="1" si="9"/>
        <v>LS MnM Inc.</v>
      </c>
    </row>
    <row r="120" spans="1:30" s="164" customFormat="1" ht="20.149999999999999" customHeight="1">
      <c r="A120" s="149" t="s">
        <v>252</v>
      </c>
      <c r="B120" s="294" t="s">
        <v>46</v>
      </c>
      <c r="C120" s="146" t="str">
        <f ca="1">IF(LEN(A120)=0,"",INDEX('Smelter Look-up'!$C:$C,MATCH($A120,'Smelter Look-up'!$E:$E,0)))</f>
        <v>PT HUAFEI NICKEL COBALT</v>
      </c>
      <c r="D120" s="143"/>
      <c r="E120" s="143" t="s">
        <v>248</v>
      </c>
      <c r="F120" s="143" t="s">
        <v>252</v>
      </c>
      <c r="G120" s="143" t="s">
        <v>11</v>
      </c>
      <c r="H120" s="199">
        <f ca="1">IF(ISERROR($V120),"",OFFSET('Smelter Look-up'!$G$4,$V120-4,0))</f>
        <v>0</v>
      </c>
      <c r="I120" s="200" t="str">
        <f ca="1">IF(ISERROR($V120),"",OFFSET('Smelter Look-up'!$H$4,$V120-4,0))</f>
        <v>Halmahera Tengah</v>
      </c>
      <c r="J120" s="200" t="str">
        <f ca="1">IF(ISERROR($V120),"",OFFSET('Smelter Look-up'!$I$4,$V120-4,0))</f>
        <v>Maluku Utara</v>
      </c>
      <c r="K120" s="144"/>
      <c r="L120" s="144"/>
      <c r="M120" s="144"/>
      <c r="N120" s="144"/>
      <c r="O120" s="144"/>
      <c r="P120" s="202"/>
      <c r="Q120" s="145"/>
      <c r="R120" s="143" t="str">
        <f ca="1">IF(ISERROR($V120),"",OFFSET('Smelter Look-up'!$C$4,$V120-4,0)&amp;"")</f>
        <v>PT HUAFEI NICKEL COBALT</v>
      </c>
      <c r="S120" s="149" t="str">
        <f t="shared" ca="1" si="5"/>
        <v>ID</v>
      </c>
      <c r="T120" s="149" t="str">
        <f ca="1">IF(B120="","",IF(ISERROR(MATCH($J120,SorP!$B$1:$B$6261,0)),"",INDIRECT("'SorP'!$A$"&amp;MATCH($S120&amp;$J120,SorP!C:C,0))))</f>
        <v>ID-MU</v>
      </c>
      <c r="U120" s="162"/>
      <c r="V120" s="163">
        <f ca="1">IF(C120="",NA(),MATCH($B120&amp;$C120,'Smelter Look-up'!$J:$J,0))</f>
        <v>132</v>
      </c>
      <c r="X120" s="164">
        <f t="shared" ca="1" si="6"/>
        <v>0</v>
      </c>
      <c r="AB120" s="304" t="str">
        <f t="shared" ca="1" si="7"/>
        <v>Cobalt</v>
      </c>
      <c r="AC120" s="164" t="str">
        <f t="shared" si="8"/>
        <v>Cobalt</v>
      </c>
      <c r="AD120" s="164" t="str">
        <f t="shared" ca="1" si="9"/>
        <v>PT HUAFEI NICKEL COBALT</v>
      </c>
    </row>
    <row r="121" spans="1:30" s="164" customFormat="1" ht="20.149999999999999" customHeight="1">
      <c r="A121" s="149" t="s">
        <v>253</v>
      </c>
      <c r="B121" s="294" t="s">
        <v>51</v>
      </c>
      <c r="C121" s="146" t="str">
        <f ca="1">IF(LEN(A121)=0,"",INDEX('Smelter Look-up'!$C:$C,MATCH($A121,'Smelter Look-up'!$E:$E,0)))</f>
        <v>PT Obi Nickel Cobalt</v>
      </c>
      <c r="D121" s="143"/>
      <c r="E121" s="143" t="s">
        <v>248</v>
      </c>
      <c r="F121" s="143" t="s">
        <v>253</v>
      </c>
      <c r="G121" s="143" t="s">
        <v>11</v>
      </c>
      <c r="H121" s="199">
        <f ca="1">IF(ISERROR($V121),"",OFFSET('Smelter Look-up'!$G$4,$V121-4,0))</f>
        <v>0</v>
      </c>
      <c r="I121" s="200" t="str">
        <f ca="1">IF(ISERROR($V121),"",OFFSET('Smelter Look-up'!$H$4,$V121-4,0))</f>
        <v>South Halmahera</v>
      </c>
      <c r="J121" s="200" t="str">
        <f ca="1">IF(ISERROR($V121),"",OFFSET('Smelter Look-up'!$I$4,$V121-4,0))</f>
        <v>Maluku Utara</v>
      </c>
      <c r="K121" s="144"/>
      <c r="L121" s="144"/>
      <c r="M121" s="144"/>
      <c r="N121" s="144"/>
      <c r="O121" s="144"/>
      <c r="P121" s="202"/>
      <c r="Q121" s="145"/>
      <c r="R121" s="143" t="str">
        <f ca="1">IF(ISERROR($V121),"",OFFSET('Smelter Look-up'!$C$4,$V121-4,0)&amp;"")</f>
        <v>PT Obi Nickel Cobalt</v>
      </c>
      <c r="S121" s="149" t="str">
        <f t="shared" ca="1" si="5"/>
        <v>ID</v>
      </c>
      <c r="T121" s="149" t="str">
        <f ca="1">IF(B121="","",IF(ISERROR(MATCH($J121,SorP!$B$1:$B$6261,0)),"",INDIRECT("'SorP'!$A$"&amp;MATCH($S121&amp;$J121,SorP!C:C,0))))</f>
        <v>ID-MU</v>
      </c>
      <c r="U121" s="162"/>
      <c r="V121" s="163">
        <f ca="1">IF(C121="",NA(),MATCH($B121&amp;$C121,'Smelter Look-up'!$J:$J,0))</f>
        <v>574</v>
      </c>
      <c r="X121" s="164">
        <f t="shared" ca="1" si="6"/>
        <v>0</v>
      </c>
      <c r="AB121" s="304" t="str">
        <f t="shared" ca="1" si="7"/>
        <v>Nickel</v>
      </c>
      <c r="AC121" s="164" t="str">
        <f t="shared" si="8"/>
        <v>Nickel</v>
      </c>
      <c r="AD121" s="164" t="str">
        <f t="shared" ca="1" si="9"/>
        <v>PT Obi Nickel Cobalt</v>
      </c>
    </row>
    <row r="122" spans="1:30" s="164" customFormat="1" ht="20.149999999999999" customHeight="1">
      <c r="A122" s="149" t="s">
        <v>254</v>
      </c>
      <c r="B122" s="294" t="s">
        <v>51</v>
      </c>
      <c r="C122" s="146" t="str">
        <f ca="1">IF(LEN(A122)=0,"",INDEX('Smelter Look-up'!$C:$C,MATCH($A122,'Smelter Look-up'!$E:$E,0)))</f>
        <v>Umicore Olen</v>
      </c>
      <c r="D122" s="143"/>
      <c r="E122" s="143" t="s">
        <v>112</v>
      </c>
      <c r="F122" s="143" t="s">
        <v>254</v>
      </c>
      <c r="G122" s="143" t="s">
        <v>11</v>
      </c>
      <c r="H122" s="199">
        <f ca="1">IF(ISERROR($V122),"",OFFSET('Smelter Look-up'!$G$4,$V122-4,0))</f>
        <v>0</v>
      </c>
      <c r="I122" s="200" t="str">
        <f ca="1">IF(ISERROR($V122),"",OFFSET('Smelter Look-up'!$H$4,$V122-4,0))</f>
        <v>Olen</v>
      </c>
      <c r="J122" s="200" t="str">
        <f ca="1">IF(ISERROR($V122),"",OFFSET('Smelter Look-up'!$I$4,$V122-4,0))</f>
        <v>Antwerpen</v>
      </c>
      <c r="K122" s="144"/>
      <c r="L122" s="144"/>
      <c r="M122" s="144"/>
      <c r="N122" s="144"/>
      <c r="O122" s="144"/>
      <c r="P122" s="202"/>
      <c r="Q122" s="145"/>
      <c r="R122" s="143" t="str">
        <f ca="1">IF(ISERROR($V122),"",OFFSET('Smelter Look-up'!$C$4,$V122-4,0)&amp;"")</f>
        <v>Umicore Olen</v>
      </c>
      <c r="S122" s="149" t="str">
        <f t="shared" ca="1" si="5"/>
        <v>BE</v>
      </c>
      <c r="T122" s="149" t="str">
        <f ca="1">IF(B122="","",IF(ISERROR(MATCH($J122,SorP!$B$1:$B$6261,0)),"",INDIRECT("'SorP'!$A$"&amp;MATCH($S122&amp;$J122,SorP!C:C,0))))</f>
        <v>BE-VAN</v>
      </c>
      <c r="U122" s="162"/>
      <c r="V122" s="163">
        <f ca="1">IF(C122="",NA(),MATCH($B122&amp;$C122,'Smelter Look-up'!$J:$J,0))</f>
        <v>586</v>
      </c>
      <c r="X122" s="164">
        <f t="shared" ca="1" si="6"/>
        <v>0</v>
      </c>
      <c r="AB122" s="304" t="str">
        <f t="shared" ca="1" si="7"/>
        <v>Nickel</v>
      </c>
      <c r="AC122" s="164" t="str">
        <f t="shared" si="8"/>
        <v>Nickel</v>
      </c>
      <c r="AD122" s="164" t="str">
        <f t="shared" ca="1" si="9"/>
        <v>Umicore Olen</v>
      </c>
    </row>
    <row r="123" spans="1:30" s="164" customFormat="1" ht="20.149999999999999" customHeight="1">
      <c r="A123" s="149" t="s">
        <v>255</v>
      </c>
      <c r="B123" s="294" t="s">
        <v>47</v>
      </c>
      <c r="C123" s="146" t="str">
        <f ca="1">IF(LEN(A123)=0,"",INDEX('Smelter Look-up'!$C:$C,MATCH($A123,'Smelter Look-up'!$E:$E,0)))</f>
        <v>Kennecott Utah Copper LLC</v>
      </c>
      <c r="D123" s="143"/>
      <c r="E123" s="143" t="s">
        <v>218</v>
      </c>
      <c r="F123" s="143" t="s">
        <v>255</v>
      </c>
      <c r="G123" s="143" t="s">
        <v>11</v>
      </c>
      <c r="H123" s="199">
        <f ca="1">IF(ISERROR($V123),"",OFFSET('Smelter Look-up'!$G$4,$V123-4,0))</f>
        <v>0</v>
      </c>
      <c r="I123" s="200" t="str">
        <f ca="1">IF(ISERROR($V123),"",OFFSET('Smelter Look-up'!$H$4,$V123-4,0))</f>
        <v>Salt Lake City</v>
      </c>
      <c r="J123" s="200" t="str">
        <f ca="1">IF(ISERROR($V123),"",OFFSET('Smelter Look-up'!$I$4,$V123-4,0))</f>
        <v>Utah</v>
      </c>
      <c r="K123" s="144"/>
      <c r="L123" s="144"/>
      <c r="M123" s="144"/>
      <c r="N123" s="144"/>
      <c r="O123" s="144"/>
      <c r="P123" s="202"/>
      <c r="Q123" s="145"/>
      <c r="R123" s="143" t="str">
        <f ca="1">IF(ISERROR($V123),"",OFFSET('Smelter Look-up'!$C$4,$V123-4,0)&amp;"")</f>
        <v>Kennecott Utah Copper LLC</v>
      </c>
      <c r="S123" s="149" t="str">
        <f t="shared" ca="1" si="5"/>
        <v>US</v>
      </c>
      <c r="T123" s="149" t="str">
        <f ca="1">IF(B123="","",IF(ISERROR(MATCH($J123,SorP!$B$1:$B$6261,0)),"",INDIRECT("'SorP'!$A$"&amp;MATCH($S123&amp;$J123,SorP!C:C,0))))</f>
        <v>US-UT</v>
      </c>
      <c r="U123" s="162"/>
      <c r="V123" s="163">
        <f ca="1">IF(C123="",NA(),MATCH($B123&amp;$C123,'Smelter Look-up'!$J:$J,0))</f>
        <v>274</v>
      </c>
      <c r="X123" s="164">
        <f t="shared" ca="1" si="6"/>
        <v>0</v>
      </c>
      <c r="AB123" s="304" t="str">
        <f t="shared" ca="1" si="7"/>
        <v>Copper</v>
      </c>
      <c r="AC123" s="164" t="str">
        <f t="shared" si="8"/>
        <v>Copper</v>
      </c>
      <c r="AD123" s="164" t="str">
        <f t="shared" ca="1" si="9"/>
        <v>Kennecott Utah Copper LLC</v>
      </c>
    </row>
    <row r="124" spans="1:30" s="164" customFormat="1" ht="20.149999999999999" customHeight="1">
      <c r="A124" s="149" t="s">
        <v>256</v>
      </c>
      <c r="B124" s="294" t="s">
        <v>47</v>
      </c>
      <c r="C124" s="146" t="str">
        <f ca="1">IF(LEN(A124)=0,"",INDEX('Smelter Look-up'!$C:$C,MATCH($A124,'Smelter Look-up'!$E:$E,0)))</f>
        <v>Young Poong Sukpo Smelter</v>
      </c>
      <c r="D124" s="143"/>
      <c r="E124" s="143" t="s">
        <v>133</v>
      </c>
      <c r="F124" s="143" t="s">
        <v>256</v>
      </c>
      <c r="G124" s="143" t="s">
        <v>11</v>
      </c>
      <c r="H124" s="199">
        <f ca="1">IF(ISERROR($V124),"",OFFSET('Smelter Look-up'!$G$4,$V124-4,0))</f>
        <v>0</v>
      </c>
      <c r="I124" s="200" t="str">
        <f ca="1">IF(ISERROR($V124),"",OFFSET('Smelter Look-up'!$H$4,$V124-4,0))</f>
        <v>Bonghwa-gun</v>
      </c>
      <c r="J124" s="200" t="str">
        <f ca="1">IF(ISERROR($V124),"",OFFSET('Smelter Look-up'!$I$4,$V124-4,0))</f>
        <v>Gyeongsangbuk-do</v>
      </c>
      <c r="K124" s="144"/>
      <c r="L124" s="144"/>
      <c r="M124" s="144"/>
      <c r="N124" s="144"/>
      <c r="O124" s="144"/>
      <c r="P124" s="202"/>
      <c r="Q124" s="145"/>
      <c r="R124" s="143" t="str">
        <f ca="1">IF(ISERROR($V124),"",OFFSET('Smelter Look-up'!$C$4,$V124-4,0)&amp;"")</f>
        <v>Young Poong Sukpo Smelter</v>
      </c>
      <c r="S124" s="149" t="str">
        <f t="shared" ca="1" si="5"/>
        <v>KR</v>
      </c>
      <c r="T124" s="149" t="str">
        <f ca="1">IF(B124="","",IF(ISERROR(MATCH($J124,SorP!$B$1:$B$6261,0)),"",INDIRECT("'SorP'!$A$"&amp;MATCH($S124&amp;$J124,SorP!C:C,0))))</f>
        <v>KR-47</v>
      </c>
      <c r="U124" s="162"/>
      <c r="V124" s="163">
        <f ca="1">IF(C124="",NA(),MATCH($B124&amp;$C124,'Smelter Look-up'!$J:$J,0))</f>
        <v>371</v>
      </c>
      <c r="X124" s="164">
        <f t="shared" ca="1" si="6"/>
        <v>0</v>
      </c>
      <c r="AB124" s="304" t="str">
        <f t="shared" ca="1" si="7"/>
        <v>Copper</v>
      </c>
      <c r="AC124" s="164" t="str">
        <f t="shared" si="8"/>
        <v>Copper</v>
      </c>
      <c r="AD124" s="164" t="str">
        <f t="shared" ca="1" si="9"/>
        <v>Young Poong Sukpo Smelter</v>
      </c>
    </row>
    <row r="125" spans="1:30" s="164" customFormat="1" ht="20.149999999999999" customHeight="1">
      <c r="A125" s="149" t="s">
        <v>257</v>
      </c>
      <c r="B125" s="294" t="s">
        <v>47</v>
      </c>
      <c r="C125" s="146" t="str">
        <f ca="1">IF(LEN(A125)=0,"",INDEX('Smelter Look-up'!$C:$C,MATCH($A125,'Smelter Look-up'!$E:$E,0)))</f>
        <v>Yunnan Copper Southwest Copper Branch</v>
      </c>
      <c r="D125" s="143"/>
      <c r="E125" s="143" t="s">
        <v>103</v>
      </c>
      <c r="F125" s="143" t="s">
        <v>257</v>
      </c>
      <c r="G125" s="143" t="s">
        <v>11</v>
      </c>
      <c r="H125" s="199">
        <f ca="1">IF(ISERROR($V125),"",OFFSET('Smelter Look-up'!$G$4,$V125-4,0))</f>
        <v>0</v>
      </c>
      <c r="I125" s="200" t="str">
        <f ca="1">IF(ISERROR($V125),"",OFFSET('Smelter Look-up'!$H$4,$V125-4,0))</f>
        <v>Kunming</v>
      </c>
      <c r="J125" s="200" t="str">
        <f ca="1">IF(ISERROR($V125),"",OFFSET('Smelter Look-up'!$I$4,$V125-4,0))</f>
        <v>Yunnan Sheng</v>
      </c>
      <c r="K125" s="144"/>
      <c r="L125" s="144"/>
      <c r="M125" s="144"/>
      <c r="N125" s="144"/>
      <c r="O125" s="144"/>
      <c r="P125" s="202"/>
      <c r="Q125" s="145"/>
      <c r="R125" s="143" t="str">
        <f ca="1">IF(ISERROR($V125),"",OFFSET('Smelter Look-up'!$C$4,$V125-4,0)&amp;"")</f>
        <v>Yunnan Copper Southwest Copper Branch</v>
      </c>
      <c r="S125" s="149" t="str">
        <f t="shared" ca="1" si="5"/>
        <v>CN</v>
      </c>
      <c r="T125" s="149" t="str">
        <f ca="1">IF(B125="","",IF(ISERROR(MATCH($J125,SorP!$B$1:$B$6261,0)),"",INDIRECT("'SorP'!$A$"&amp;MATCH($S125&amp;$J125,SorP!C:C,0))))</f>
        <v>CN-YN</v>
      </c>
      <c r="U125" s="162"/>
      <c r="V125" s="163">
        <f ca="1">IF(C125="",NA(),MATCH($B125&amp;$C125,'Smelter Look-up'!$J:$J,0))</f>
        <v>373</v>
      </c>
      <c r="X125" s="164">
        <f t="shared" ca="1" si="6"/>
        <v>0</v>
      </c>
      <c r="AB125" s="304" t="str">
        <f t="shared" ca="1" si="7"/>
        <v>Copper</v>
      </c>
      <c r="AC125" s="164" t="str">
        <f t="shared" si="8"/>
        <v>Copper</v>
      </c>
      <c r="AD125" s="164" t="str">
        <f t="shared" ca="1" si="9"/>
        <v>Yunnan Copper Southwest Copper Branch</v>
      </c>
    </row>
    <row r="126" spans="1:30" s="164" customFormat="1" ht="20.149999999999999" customHeight="1">
      <c r="A126" s="149" t="s">
        <v>258</v>
      </c>
      <c r="B126" s="294" t="s">
        <v>47</v>
      </c>
      <c r="C126" s="146" t="str">
        <f ca="1">IF(LEN(A126)=0,"",INDEX('Smelter Look-up'!$C:$C,MATCH($A126,'Smelter Look-up'!$E:$E,0)))</f>
        <v>Tongling Nonferrous Jinguan (Ausmelt) Copper Industry</v>
      </c>
      <c r="D126" s="143"/>
      <c r="E126" s="143" t="s">
        <v>103</v>
      </c>
      <c r="F126" s="143" t="s">
        <v>258</v>
      </c>
      <c r="G126" s="143" t="s">
        <v>11</v>
      </c>
      <c r="H126" s="199">
        <f ca="1">IF(ISERROR($V126),"",OFFSET('Smelter Look-up'!$G$4,$V126-4,0))</f>
        <v>0</v>
      </c>
      <c r="I126" s="200" t="str">
        <f ca="1">IF(ISERROR($V126),"",OFFSET('Smelter Look-up'!$H$4,$V126-4,0))</f>
        <v>Tongling</v>
      </c>
      <c r="J126" s="200" t="str">
        <f ca="1">IF(ISERROR($V126),"",OFFSET('Smelter Look-up'!$I$4,$V126-4,0))</f>
        <v>Anhui Sheng</v>
      </c>
      <c r="K126" s="144"/>
      <c r="L126" s="144"/>
      <c r="M126" s="144"/>
      <c r="N126" s="144"/>
      <c r="O126" s="144"/>
      <c r="P126" s="202"/>
      <c r="Q126" s="145"/>
      <c r="R126" s="143" t="str">
        <f ca="1">IF(ISERROR($V126),"",OFFSET('Smelter Look-up'!$C$4,$V126-4,0)&amp;"")</f>
        <v>Tongling Nonferrous Jinguan (Ausmelt) Copper Industry</v>
      </c>
      <c r="S126" s="149" t="str">
        <f t="shared" ca="1" si="5"/>
        <v>CN</v>
      </c>
      <c r="T126" s="149" t="str">
        <f ca="1">IF(B126="","",IF(ISERROR(MATCH($J126,SorP!$B$1:$B$6261,0)),"",INDIRECT("'SorP'!$A$"&amp;MATCH($S126&amp;$J126,SorP!C:C,0))))</f>
        <v>CN-AH</v>
      </c>
      <c r="U126" s="162"/>
      <c r="V126" s="163">
        <f ca="1">IF(C126="",NA(),MATCH($B126&amp;$C126,'Smelter Look-up'!$J:$J,0))</f>
        <v>359</v>
      </c>
      <c r="X126" s="164">
        <f t="shared" ca="1" si="6"/>
        <v>0</v>
      </c>
      <c r="AB126" s="304" t="str">
        <f t="shared" ca="1" si="7"/>
        <v>Copper</v>
      </c>
      <c r="AC126" s="164" t="str">
        <f t="shared" si="8"/>
        <v>Copper</v>
      </c>
      <c r="AD126" s="164" t="str">
        <f t="shared" ca="1" si="9"/>
        <v>Tongling Nonferrous Jinguan (Ausmelt) Copper Industry</v>
      </c>
    </row>
    <row r="127" spans="1:30" s="164" customFormat="1" ht="20.149999999999999" customHeight="1">
      <c r="A127" s="149" t="s">
        <v>259</v>
      </c>
      <c r="B127" s="294" t="s">
        <v>47</v>
      </c>
      <c r="C127" s="146" t="str">
        <f ca="1">IF(LEN(A127)=0,"",INDEX('Smelter Look-up'!$C:$C,MATCH($A127,'Smelter Look-up'!$E:$E,0)))</f>
        <v>Naoshima Smelter &amp; Refinery</v>
      </c>
      <c r="D127" s="143"/>
      <c r="E127" s="143" t="s">
        <v>124</v>
      </c>
      <c r="F127" s="143" t="s">
        <v>259</v>
      </c>
      <c r="G127" s="143" t="s">
        <v>11</v>
      </c>
      <c r="H127" s="199">
        <f ca="1">IF(ISERROR($V127),"",OFFSET('Smelter Look-up'!$G$4,$V127-4,0))</f>
        <v>0</v>
      </c>
      <c r="I127" s="200" t="str">
        <f ca="1">IF(ISERROR($V127),"",OFFSET('Smelter Look-up'!$H$4,$V127-4,0))</f>
        <v>Naoshima-cho</v>
      </c>
      <c r="J127" s="200" t="str">
        <f ca="1">IF(ISERROR($V127),"",OFFSET('Smelter Look-up'!$I$4,$V127-4,0))</f>
        <v>Kagawa</v>
      </c>
      <c r="K127" s="144"/>
      <c r="L127" s="144"/>
      <c r="M127" s="144"/>
      <c r="N127" s="144"/>
      <c r="O127" s="144"/>
      <c r="P127" s="202"/>
      <c r="Q127" s="145"/>
      <c r="R127" s="143" t="str">
        <f ca="1">IF(ISERROR($V127),"",OFFSET('Smelter Look-up'!$C$4,$V127-4,0)&amp;"")</f>
        <v>Naoshima Smelter &amp; Refinery</v>
      </c>
      <c r="S127" s="149" t="str">
        <f t="shared" ca="1" si="5"/>
        <v>JP</v>
      </c>
      <c r="T127" s="149" t="str">
        <f ca="1">IF(B127="","",IF(ISERROR(MATCH($J127,SorP!$B$1:$B$6261,0)),"",INDIRECT("'SorP'!$A$"&amp;MATCH($S127&amp;$J127,SorP!C:C,0))))</f>
        <v>JP-37</v>
      </c>
      <c r="U127" s="162"/>
      <c r="V127" s="163">
        <f ca="1">IF(C127="",NA(),MATCH($B127&amp;$C127,'Smelter Look-up'!$J:$J,0))</f>
        <v>320</v>
      </c>
      <c r="X127" s="164">
        <f t="shared" ca="1" si="6"/>
        <v>0</v>
      </c>
      <c r="AB127" s="304" t="str">
        <f t="shared" ca="1" si="7"/>
        <v>Copper</v>
      </c>
      <c r="AC127" s="164" t="str">
        <f t="shared" si="8"/>
        <v>Copper</v>
      </c>
      <c r="AD127" s="164" t="str">
        <f t="shared" ca="1" si="9"/>
        <v>Naoshima Smelter &amp; Refinery</v>
      </c>
    </row>
    <row r="128" spans="1:30" s="164" customFormat="1" ht="20.149999999999999" customHeight="1">
      <c r="A128" s="149" t="s">
        <v>260</v>
      </c>
      <c r="B128" s="294" t="s">
        <v>47</v>
      </c>
      <c r="C128" s="146" t="str">
        <f ca="1">IF(LEN(A128)=0,"",INDEX('Smelter Look-up'!$C:$C,MATCH($A128,'Smelter Look-up'!$E:$E,0)))</f>
        <v>Hibi Kyodo Smelting Co.Ltd</v>
      </c>
      <c r="D128" s="143"/>
      <c r="E128" s="143" t="s">
        <v>124</v>
      </c>
      <c r="F128" s="143" t="s">
        <v>260</v>
      </c>
      <c r="G128" s="143" t="s">
        <v>11</v>
      </c>
      <c r="H128" s="199">
        <f ca="1">IF(ISERROR($V128),"",OFFSET('Smelter Look-up'!$G$4,$V128-4,0))</f>
        <v>0</v>
      </c>
      <c r="I128" s="200" t="str">
        <f ca="1">IF(ISERROR($V128),"",OFFSET('Smelter Look-up'!$H$4,$V128-4,0))</f>
        <v>Okayama</v>
      </c>
      <c r="J128" s="200" t="str">
        <f ca="1">IF(ISERROR($V128),"",OFFSET('Smelter Look-up'!$I$4,$V128-4,0))</f>
        <v>Okayama</v>
      </c>
      <c r="K128" s="144"/>
      <c r="L128" s="144"/>
      <c r="M128" s="144"/>
      <c r="N128" s="144"/>
      <c r="O128" s="144"/>
      <c r="P128" s="202"/>
      <c r="Q128" s="145"/>
      <c r="R128" s="143" t="str">
        <f ca="1">IF(ISERROR($V128),"",OFFSET('Smelter Look-up'!$C$4,$V128-4,0)&amp;"")</f>
        <v>Hibi Kyodo Smelting Co.Ltd</v>
      </c>
      <c r="S128" s="149" t="str">
        <f t="shared" ca="1" si="5"/>
        <v>JP</v>
      </c>
      <c r="T128" s="149" t="str">
        <f ca="1">IF(B128="","",IF(ISERROR(MATCH($J128,SorP!$B$1:$B$6261,0)),"",INDIRECT("'SorP'!$A$"&amp;MATCH($S128&amp;$J128,SorP!C:C,0))))</f>
        <v>JP-33</v>
      </c>
      <c r="U128" s="162"/>
      <c r="V128" s="163">
        <f ca="1">IF(C128="",NA(),MATCH($B128&amp;$C128,'Smelter Look-up'!$J:$J,0))</f>
        <v>258</v>
      </c>
      <c r="X128" s="164">
        <f t="shared" ca="1" si="6"/>
        <v>0</v>
      </c>
      <c r="AB128" s="304" t="str">
        <f t="shared" ca="1" si="7"/>
        <v>Copper</v>
      </c>
      <c r="AC128" s="164" t="str">
        <f t="shared" si="8"/>
        <v>Copper</v>
      </c>
      <c r="AD128" s="164" t="str">
        <f t="shared" ca="1" si="9"/>
        <v>Hibi Kyodo Smelting Co.Ltd</v>
      </c>
    </row>
    <row r="129" spans="1:30" s="164" customFormat="1" ht="20.149999999999999" customHeight="1">
      <c r="A129" s="149" t="s">
        <v>261</v>
      </c>
      <c r="B129" s="294" t="s">
        <v>51</v>
      </c>
      <c r="C129" s="146" t="str">
        <f ca="1">IF(LEN(A129)=0,"",INDEX('Smelter Look-up'!$C:$C,MATCH($A129,'Smelter Look-up'!$E:$E,0)))</f>
        <v>Vale – Long Harbour Processing Plant (LHPP)</v>
      </c>
      <c r="D129" s="143"/>
      <c r="E129" s="143" t="s">
        <v>116</v>
      </c>
      <c r="F129" s="143" t="s">
        <v>261</v>
      </c>
      <c r="G129" s="143" t="s">
        <v>11</v>
      </c>
      <c r="H129" s="199">
        <f ca="1">IF(ISERROR($V129),"",OFFSET('Smelter Look-up'!$G$4,$V129-4,0))</f>
        <v>0</v>
      </c>
      <c r="I129" s="200" t="str">
        <f ca="1">IF(ISERROR($V129),"",OFFSET('Smelter Look-up'!$H$4,$V129-4,0))</f>
        <v>Long Harbour</v>
      </c>
      <c r="J129" s="200" t="str">
        <f ca="1">IF(ISERROR($V129),"",OFFSET('Smelter Look-up'!$I$4,$V129-4,0))</f>
        <v>Newfoundland and Labrador</v>
      </c>
      <c r="K129" s="144"/>
      <c r="L129" s="144"/>
      <c r="M129" s="144"/>
      <c r="N129" s="144"/>
      <c r="O129" s="144"/>
      <c r="P129" s="202"/>
      <c r="Q129" s="145"/>
      <c r="R129" s="143" t="str">
        <f ca="1">IF(ISERROR($V129),"",OFFSET('Smelter Look-up'!$C$4,$V129-4,0)&amp;"")</f>
        <v>Vale – Long Harbour Processing Plant (LHPP)</v>
      </c>
      <c r="S129" s="149" t="str">
        <f t="shared" ca="1" si="5"/>
        <v>CA</v>
      </c>
      <c r="T129" s="149" t="str">
        <f ca="1">IF(B129="","",IF(ISERROR(MATCH($J129,SorP!$B$1:$B$6261,0)),"",INDIRECT("'SorP'!$A$"&amp;MATCH($S129&amp;$J129,SorP!C:C,0))))</f>
        <v>CA-NL</v>
      </c>
      <c r="U129" s="162"/>
      <c r="V129" s="163">
        <f ca="1">IF(C129="",NA(),MATCH($B129&amp;$C129,'Smelter Look-up'!$J:$J,0))</f>
        <v>587</v>
      </c>
      <c r="X129" s="164">
        <f t="shared" ca="1" si="6"/>
        <v>0</v>
      </c>
      <c r="AB129" s="304" t="str">
        <f t="shared" ca="1" si="7"/>
        <v>Nickel</v>
      </c>
      <c r="AC129" s="164" t="str">
        <f t="shared" si="8"/>
        <v>Nickel</v>
      </c>
      <c r="AD129" s="164" t="str">
        <f t="shared" ca="1" si="9"/>
        <v>Vale – Long Harbour Processing Plant (LHPP)</v>
      </c>
    </row>
    <row r="130" spans="1:30" s="164" customFormat="1" ht="20.149999999999999" customHeight="1">
      <c r="A130" s="149" t="s">
        <v>262</v>
      </c>
      <c r="B130" s="294" t="s">
        <v>51</v>
      </c>
      <c r="C130" s="146" t="str">
        <f ca="1">IF(LEN(A130)=0,"",INDEX('Smelter Look-up'!$C:$C,MATCH($A130,'Smelter Look-up'!$E:$E,0)))</f>
        <v>Vale Copper Cliff Nickel Refinery</v>
      </c>
      <c r="D130" s="143"/>
      <c r="E130" s="143" t="s">
        <v>116</v>
      </c>
      <c r="F130" s="143" t="s">
        <v>262</v>
      </c>
      <c r="G130" s="143" t="s">
        <v>11</v>
      </c>
      <c r="H130" s="199">
        <f ca="1">IF(ISERROR($V130),"",OFFSET('Smelter Look-up'!$G$4,$V130-4,0))</f>
        <v>0</v>
      </c>
      <c r="I130" s="200" t="str">
        <f ca="1">IF(ISERROR($V130),"",OFFSET('Smelter Look-up'!$H$4,$V130-4,0))</f>
        <v>Sudbury</v>
      </c>
      <c r="J130" s="200" t="str">
        <f ca="1">IF(ISERROR($V130),"",OFFSET('Smelter Look-up'!$I$4,$V130-4,0))</f>
        <v>Ontario</v>
      </c>
      <c r="K130" s="144"/>
      <c r="L130" s="144"/>
      <c r="M130" s="144"/>
      <c r="N130" s="144"/>
      <c r="O130" s="144"/>
      <c r="P130" s="202"/>
      <c r="Q130" s="145"/>
      <c r="R130" s="143" t="str">
        <f ca="1">IF(ISERROR($V130),"",OFFSET('Smelter Look-up'!$C$4,$V130-4,0)&amp;"")</f>
        <v>Vale Copper Cliff Nickel Refinery</v>
      </c>
      <c r="S130" s="149" t="str">
        <f t="shared" ca="1" si="5"/>
        <v>CA</v>
      </c>
      <c r="T130" s="149" t="str">
        <f ca="1">IF(B130="","",IF(ISERROR(MATCH($J130,SorP!$B$1:$B$6261,0)),"",INDIRECT("'SorP'!$A$"&amp;MATCH($S130&amp;$J130,SorP!C:C,0))))</f>
        <v>CA-ON</v>
      </c>
      <c r="U130" s="162"/>
      <c r="V130" s="163">
        <f ca="1">IF(C130="",NA(),MATCH($B130&amp;$C130,'Smelter Look-up'!$J:$J,0))</f>
        <v>588</v>
      </c>
      <c r="X130" s="164">
        <f t="shared" ca="1" si="6"/>
        <v>0</v>
      </c>
      <c r="AB130" s="304" t="str">
        <f t="shared" ca="1" si="7"/>
        <v>Nickel</v>
      </c>
      <c r="AC130" s="164" t="str">
        <f t="shared" si="8"/>
        <v>Nickel</v>
      </c>
      <c r="AD130" s="164" t="str">
        <f t="shared" ca="1" si="9"/>
        <v>Vale Copper Cliff Nickel Refinery</v>
      </c>
    </row>
    <row r="131" spans="1:30" s="164" customFormat="1" ht="20.149999999999999" customHeight="1">
      <c r="A131" s="149" t="s">
        <v>263</v>
      </c>
      <c r="B131" s="294" t="s">
        <v>51</v>
      </c>
      <c r="C131" s="146" t="str">
        <f ca="1">IF(LEN(A131)=0,"",INDEX('Smelter Look-up'!$C:$C,MATCH($A131,'Smelter Look-up'!$E:$E,0)))</f>
        <v>Vale Europe Ltd. (Clydach Refinery)</v>
      </c>
      <c r="D131" s="143"/>
      <c r="E131" s="143" t="s">
        <v>150</v>
      </c>
      <c r="F131" s="143" t="s">
        <v>263</v>
      </c>
      <c r="G131" s="143" t="s">
        <v>11</v>
      </c>
      <c r="H131" s="199">
        <f ca="1">IF(ISERROR($V131),"",OFFSET('Smelter Look-up'!$G$4,$V131-4,0))</f>
        <v>0</v>
      </c>
      <c r="I131" s="200" t="str">
        <f ca="1">IF(ISERROR($V131),"",OFFSET('Smelter Look-up'!$H$4,$V131-4,0))</f>
        <v>Clydach</v>
      </c>
      <c r="J131" s="200" t="str">
        <f ca="1">IF(ISERROR($V131),"",OFFSET('Smelter Look-up'!$I$4,$V131-4,0))</f>
        <v>Swansea [Abertawe GB-ATA]</v>
      </c>
      <c r="K131" s="144"/>
      <c r="L131" s="144"/>
      <c r="M131" s="144"/>
      <c r="N131" s="144"/>
      <c r="O131" s="144"/>
      <c r="P131" s="202"/>
      <c r="Q131" s="145"/>
      <c r="R131" s="143" t="str">
        <f ca="1">IF(ISERROR($V131),"",OFFSET('Smelter Look-up'!$C$4,$V131-4,0)&amp;"")</f>
        <v>Vale Europe Ltd. (Clydach Refinery)</v>
      </c>
      <c r="S131" s="149" t="str">
        <f t="shared" ca="1" si="5"/>
        <v>GB</v>
      </c>
      <c r="T131" s="149" t="str">
        <f ca="1">IF(B131="","",IF(ISERROR(MATCH($J131,SorP!$B$1:$B$6261,0)),"",INDIRECT("'SorP'!$A$"&amp;MATCH($S131&amp;$J131,SorP!C:C,0))))</f>
        <v>GB-SWA</v>
      </c>
      <c r="U131" s="162"/>
      <c r="V131" s="163">
        <f ca="1">IF(C131="",NA(),MATCH($B131&amp;$C131,'Smelter Look-up'!$J:$J,0))</f>
        <v>589</v>
      </c>
      <c r="X131" s="164">
        <f t="shared" ca="1" si="6"/>
        <v>0</v>
      </c>
      <c r="AB131" s="304" t="str">
        <f t="shared" ca="1" si="7"/>
        <v>Nickel</v>
      </c>
      <c r="AC131" s="164" t="str">
        <f t="shared" si="8"/>
        <v>Nickel</v>
      </c>
      <c r="AD131" s="164" t="str">
        <f t="shared" ca="1" si="9"/>
        <v>Vale Europe Ltd. (Clydach Refinery)</v>
      </c>
    </row>
    <row r="132" spans="1:30" s="164" customFormat="1" ht="20.149999999999999" customHeight="1">
      <c r="A132" s="149" t="s">
        <v>264</v>
      </c>
      <c r="B132" s="294" t="s">
        <v>51</v>
      </c>
      <c r="C132" s="146" t="str">
        <f ca="1">IF(LEN(A132)=0,"",INDEX('Smelter Look-up'!$C:$C,MATCH($A132,'Smelter Look-up'!$E:$E,0)))</f>
        <v>Glencore Nikkelverk AS</v>
      </c>
      <c r="D132" s="143"/>
      <c r="E132" s="143" t="s">
        <v>141</v>
      </c>
      <c r="F132" s="143" t="s">
        <v>264</v>
      </c>
      <c r="G132" s="143" t="s">
        <v>11</v>
      </c>
      <c r="H132" s="199">
        <f ca="1">IF(ISERROR($V132),"",OFFSET('Smelter Look-up'!$G$4,$V132-4,0))</f>
        <v>0</v>
      </c>
      <c r="I132" s="200" t="str">
        <f ca="1">IF(ISERROR($V132),"",OFFSET('Smelter Look-up'!$H$4,$V132-4,0))</f>
        <v>Kristiansand</v>
      </c>
      <c r="J132" s="200" t="str">
        <f ca="1">IF(ISERROR($V132),"",OFFSET('Smelter Look-up'!$I$4,$V132-4,0))</f>
        <v>Agder</v>
      </c>
      <c r="K132" s="144"/>
      <c r="L132" s="144"/>
      <c r="M132" s="144"/>
      <c r="N132" s="144"/>
      <c r="O132" s="144"/>
      <c r="P132" s="202"/>
      <c r="Q132" s="145"/>
      <c r="R132" s="143" t="str">
        <f ca="1">IF(ISERROR($V132),"",OFFSET('Smelter Look-up'!$C$4,$V132-4,0)&amp;"")</f>
        <v>Glencore Nikkelverk AS</v>
      </c>
      <c r="S132" s="149" t="str">
        <f t="shared" ca="1" si="5"/>
        <v>NO</v>
      </c>
      <c r="T132" s="149" t="str">
        <f ca="1">IF(B132="","",IF(ISERROR(MATCH($J132,SorP!$B$1:$B$6261,0)),"",INDIRECT("'SorP'!$A$"&amp;MATCH($S132&amp;$J132,SorP!C:C,0))))</f>
        <v>NO-42</v>
      </c>
      <c r="U132" s="162"/>
      <c r="V132" s="163">
        <f ca="1">IF(C132="",NA(),MATCH($B132&amp;$C132,'Smelter Look-up'!$J:$J,0))</f>
        <v>526</v>
      </c>
      <c r="X132" s="164">
        <f t="shared" ca="1" si="6"/>
        <v>0</v>
      </c>
      <c r="AB132" s="304" t="str">
        <f t="shared" ca="1" si="7"/>
        <v>Nickel</v>
      </c>
      <c r="AC132" s="164" t="str">
        <f t="shared" si="8"/>
        <v>Nickel</v>
      </c>
      <c r="AD132" s="164" t="str">
        <f t="shared" ca="1" si="9"/>
        <v>Glencore Nikkelverk AS</v>
      </c>
    </row>
    <row r="133" spans="1:30" s="164" customFormat="1" ht="20.149999999999999" customHeight="1">
      <c r="A133" s="149"/>
      <c r="B133" s="294" t="str">
        <f>IF(LEN(A133)=0,"",INDEX('Smelter Look-up'!$A:$A,MATCH($A133,'Smelter Look-up'!$E:$E,0)))</f>
        <v/>
      </c>
      <c r="C133" s="146" t="str">
        <f>IF(LEN(A133)=0,"",INDEX('Smelter Look-up'!$C:$C,MATCH($A133,'Smelter Look-up'!$E:$E,0)))</f>
        <v/>
      </c>
      <c r="D133" s="143"/>
      <c r="E133" s="143" t="str">
        <f ca="1">IF(ISERROR($V133),"",OFFSET('Smelter Look-up'!$D$4,$V133-4,0)&amp;"")</f>
        <v/>
      </c>
      <c r="F133" s="143" t="str">
        <f ca="1">IF(ISERROR($V133),"",OFFSET('Smelter Look-up'!$E$4,$V133-4,0))</f>
        <v/>
      </c>
      <c r="G133" s="143" t="str">
        <f ca="1">IF(C133=$X$4,"Enter smelter details",IF(ISERROR($V133),"",OFFSET('Smelter Look-up'!$F$4,$V133-4,0)))</f>
        <v/>
      </c>
      <c r="H133" s="199" t="str">
        <f ca="1">IF(ISERROR($V133),"",OFFSET('Smelter Look-up'!$G$4,$V133-4,0))</f>
        <v/>
      </c>
      <c r="I133" s="200" t="str">
        <f ca="1">IF(ISERROR($V133),"",OFFSET('Smelter Look-up'!$H$4,$V133-4,0))</f>
        <v/>
      </c>
      <c r="J133" s="200" t="str">
        <f ca="1">IF(ISERROR($V133),"",OFFSET('Smelter Look-up'!$I$4,$V133-4,0))</f>
        <v/>
      </c>
      <c r="K133" s="144"/>
      <c r="L133" s="144"/>
      <c r="M133" s="144"/>
      <c r="N133" s="144"/>
      <c r="O133" s="144"/>
      <c r="P133" s="202"/>
      <c r="Q133" s="145"/>
      <c r="R133" s="143" t="str">
        <f ca="1">IF(ISERROR($V133),"",OFFSET('Smelter Look-up'!$C$4,$V133-4,0)&amp;"")</f>
        <v/>
      </c>
      <c r="S133" s="149" t="str">
        <f t="shared" ref="S133:S195" ca="1" si="10">IF(B133="","",IF(ISERROR(MATCH($E133,CL,0)),"Unknown",INDIRECT("'C'!$A$"&amp;MATCH($E133,CL,0)+1)))</f>
        <v/>
      </c>
      <c r="T133" s="149" t="str">
        <f ca="1">IF(B133="","",IF(ISERROR(MATCH($J133,SorP!$B$1:$B$6261,0)),"",INDIRECT("'SorP'!$A$"&amp;MATCH($S133&amp;$J133,SorP!C:C,0))))</f>
        <v/>
      </c>
      <c r="U133" s="162"/>
      <c r="V133" s="163" t="e">
        <f>IF(C133="",NA(),MATCH($B133&amp;$C133,'Smelter Look-up'!$J:$J,0))</f>
        <v>#N/A</v>
      </c>
      <c r="X133" s="164">
        <f t="shared" ref="X133:X195" ca="1" si="11">IF(AND(C133="Smelter not listed",OR(LEN(D133)=0,LEN(E133)=0)),1,0)</f>
        <v>0</v>
      </c>
      <c r="AB133" s="304" t="str">
        <f t="shared" ref="AB133:AB195" si="12">IF(C133="","",B133)</f>
        <v/>
      </c>
      <c r="AC133" s="164" t="str">
        <f t="shared" ref="AC133:AC195" si="13">B133</f>
        <v/>
      </c>
      <c r="AD133" s="164" t="str">
        <f t="shared" ref="AD133:AD195" si="14">IF(C133="Smelter not listed",D133,C133)</f>
        <v/>
      </c>
    </row>
    <row r="134" spans="1:30" s="164" customFormat="1" ht="20.149999999999999" customHeight="1">
      <c r="A134" s="149"/>
      <c r="B134" s="294" t="str">
        <f>IF(LEN(A134)=0,"",INDEX('Smelter Look-up'!$A:$A,MATCH($A134,'Smelter Look-up'!$E:$E,0)))</f>
        <v/>
      </c>
      <c r="C134" s="146" t="str">
        <f>IF(LEN(A134)=0,"",INDEX('Smelter Look-up'!$C:$C,MATCH($A134,'Smelter Look-up'!$E:$E,0)))</f>
        <v/>
      </c>
      <c r="D134" s="143"/>
      <c r="E134" s="143" t="str">
        <f ca="1">IF(ISERROR($V134),"",OFFSET('Smelter Look-up'!$D$4,$V134-4,0)&amp;"")</f>
        <v/>
      </c>
      <c r="F134" s="143" t="str">
        <f ca="1">IF(ISERROR($V134),"",OFFSET('Smelter Look-up'!$E$4,$V134-4,0))</f>
        <v/>
      </c>
      <c r="G134" s="143" t="str">
        <f ca="1">IF(C134=$X$4,"Enter smelter details",IF(ISERROR($V134),"",OFFSET('Smelter Look-up'!$F$4,$V134-4,0)))</f>
        <v/>
      </c>
      <c r="H134" s="199" t="str">
        <f ca="1">IF(ISERROR($V134),"",OFFSET('Smelter Look-up'!$G$4,$V134-4,0))</f>
        <v/>
      </c>
      <c r="I134" s="200" t="str">
        <f ca="1">IF(ISERROR($V134),"",OFFSET('Smelter Look-up'!$H$4,$V134-4,0))</f>
        <v/>
      </c>
      <c r="J134" s="200" t="str">
        <f ca="1">IF(ISERROR($V134),"",OFFSET('Smelter Look-up'!$I$4,$V134-4,0))</f>
        <v/>
      </c>
      <c r="K134" s="144"/>
      <c r="L134" s="144"/>
      <c r="M134" s="144"/>
      <c r="N134" s="144"/>
      <c r="O134" s="144"/>
      <c r="P134" s="202"/>
      <c r="Q134" s="145"/>
      <c r="R134" s="143" t="str">
        <f ca="1">IF(ISERROR($V134),"",OFFSET('Smelter Look-up'!$C$4,$V134-4,0)&amp;"")</f>
        <v/>
      </c>
      <c r="S134" s="149" t="str">
        <f t="shared" ca="1" si="10"/>
        <v/>
      </c>
      <c r="T134" s="149" t="str">
        <f ca="1">IF(B134="","",IF(ISERROR(MATCH($J134,SorP!$B$1:$B$6261,0)),"",INDIRECT("'SorP'!$A$"&amp;MATCH($S134&amp;$J134,SorP!C:C,0))))</f>
        <v/>
      </c>
      <c r="U134" s="162"/>
      <c r="V134" s="163" t="e">
        <f>IF(C134="",NA(),MATCH($B134&amp;$C134,'Smelter Look-up'!$J:$J,0))</f>
        <v>#N/A</v>
      </c>
      <c r="X134" s="164">
        <f t="shared" ca="1" si="11"/>
        <v>0</v>
      </c>
      <c r="AB134" s="304" t="str">
        <f t="shared" si="12"/>
        <v/>
      </c>
      <c r="AC134" s="164" t="str">
        <f t="shared" si="13"/>
        <v/>
      </c>
      <c r="AD134" s="164" t="str">
        <f t="shared" si="14"/>
        <v/>
      </c>
    </row>
    <row r="135" spans="1:30" s="164" customFormat="1" ht="20.149999999999999" customHeight="1">
      <c r="A135" s="149"/>
      <c r="B135" s="294" t="str">
        <f>IF(LEN(A135)=0,"",INDEX('Smelter Look-up'!$A:$A,MATCH($A135,'Smelter Look-up'!$E:$E,0)))</f>
        <v/>
      </c>
      <c r="C135" s="146" t="str">
        <f>IF(LEN(A135)=0,"",INDEX('Smelter Look-up'!$C:$C,MATCH($A135,'Smelter Look-up'!$E:$E,0)))</f>
        <v/>
      </c>
      <c r="D135" s="143"/>
      <c r="E135" s="143" t="str">
        <f ca="1">IF(ISERROR($V135),"",OFFSET('Smelter Look-up'!$D$4,$V135-4,0)&amp;"")</f>
        <v/>
      </c>
      <c r="F135" s="143" t="str">
        <f ca="1">IF(ISERROR($V135),"",OFFSET('Smelter Look-up'!$E$4,$V135-4,0))</f>
        <v/>
      </c>
      <c r="G135" s="143" t="str">
        <f ca="1">IF(C135=$X$4,"Enter smelter details",IF(ISERROR($V135),"",OFFSET('Smelter Look-up'!$F$4,$V135-4,0)))</f>
        <v/>
      </c>
      <c r="H135" s="199" t="str">
        <f ca="1">IF(ISERROR($V135),"",OFFSET('Smelter Look-up'!$G$4,$V135-4,0))</f>
        <v/>
      </c>
      <c r="I135" s="200" t="str">
        <f ca="1">IF(ISERROR($V135),"",OFFSET('Smelter Look-up'!$H$4,$V135-4,0))</f>
        <v/>
      </c>
      <c r="J135" s="200" t="str">
        <f ca="1">IF(ISERROR($V135),"",OFFSET('Smelter Look-up'!$I$4,$V135-4,0))</f>
        <v/>
      </c>
      <c r="K135" s="144"/>
      <c r="L135" s="144"/>
      <c r="M135" s="144"/>
      <c r="N135" s="144"/>
      <c r="O135" s="144"/>
      <c r="P135" s="202"/>
      <c r="Q135" s="145"/>
      <c r="R135" s="143" t="str">
        <f ca="1">IF(ISERROR($V135),"",OFFSET('Smelter Look-up'!$C$4,$V135-4,0)&amp;"")</f>
        <v/>
      </c>
      <c r="S135" s="149" t="str">
        <f t="shared" ca="1" si="10"/>
        <v/>
      </c>
      <c r="T135" s="149" t="str">
        <f ca="1">IF(B135="","",IF(ISERROR(MATCH($J135,SorP!$B$1:$B$6261,0)),"",INDIRECT("'SorP'!$A$"&amp;MATCH($S135&amp;$J135,SorP!C:C,0))))</f>
        <v/>
      </c>
      <c r="U135" s="162"/>
      <c r="V135" s="163" t="e">
        <f>IF(C135="",NA(),MATCH($B135&amp;$C135,'Smelter Look-up'!$J:$J,0))</f>
        <v>#N/A</v>
      </c>
      <c r="X135" s="164">
        <f t="shared" ca="1" si="11"/>
        <v>0</v>
      </c>
      <c r="AB135" s="304" t="str">
        <f t="shared" si="12"/>
        <v/>
      </c>
      <c r="AC135" s="164" t="str">
        <f t="shared" si="13"/>
        <v/>
      </c>
      <c r="AD135" s="164" t="str">
        <f t="shared" si="14"/>
        <v/>
      </c>
    </row>
    <row r="136" spans="1:30" s="164" customFormat="1" ht="20.149999999999999" customHeight="1">
      <c r="A136" s="149"/>
      <c r="B136" s="294" t="str">
        <f>IF(LEN(A136)=0,"",INDEX('Smelter Look-up'!$A:$A,MATCH($A136,'Smelter Look-up'!$E:$E,0)))</f>
        <v/>
      </c>
      <c r="C136" s="146" t="str">
        <f>IF(LEN(A136)=0,"",INDEX('Smelter Look-up'!$C:$C,MATCH($A136,'Smelter Look-up'!$E:$E,0)))</f>
        <v/>
      </c>
      <c r="D136" s="143"/>
      <c r="E136" s="143" t="str">
        <f ca="1">IF(ISERROR($V136),"",OFFSET('Smelter Look-up'!$D$4,$V136-4,0)&amp;"")</f>
        <v/>
      </c>
      <c r="F136" s="143" t="str">
        <f ca="1">IF(ISERROR($V136),"",OFFSET('Smelter Look-up'!$E$4,$V136-4,0))</f>
        <v/>
      </c>
      <c r="G136" s="143" t="str">
        <f ca="1">IF(C136=$X$4,"Enter smelter details",IF(ISERROR($V136),"",OFFSET('Smelter Look-up'!$F$4,$V136-4,0)))</f>
        <v/>
      </c>
      <c r="H136" s="199" t="str">
        <f ca="1">IF(ISERROR($V136),"",OFFSET('Smelter Look-up'!$G$4,$V136-4,0))</f>
        <v/>
      </c>
      <c r="I136" s="200" t="str">
        <f ca="1">IF(ISERROR($V136),"",OFFSET('Smelter Look-up'!$H$4,$V136-4,0))</f>
        <v/>
      </c>
      <c r="J136" s="200" t="str">
        <f ca="1">IF(ISERROR($V136),"",OFFSET('Smelter Look-up'!$I$4,$V136-4,0))</f>
        <v/>
      </c>
      <c r="K136" s="144"/>
      <c r="L136" s="144"/>
      <c r="M136" s="144"/>
      <c r="N136" s="144"/>
      <c r="O136" s="144"/>
      <c r="P136" s="202"/>
      <c r="Q136" s="145"/>
      <c r="R136" s="143" t="str">
        <f ca="1">IF(ISERROR($V136),"",OFFSET('Smelter Look-up'!$C$4,$V136-4,0)&amp;"")</f>
        <v/>
      </c>
      <c r="S136" s="149" t="str">
        <f t="shared" ca="1" si="10"/>
        <v/>
      </c>
      <c r="T136" s="149" t="str">
        <f ca="1">IF(B136="","",IF(ISERROR(MATCH($J136,SorP!$B$1:$B$6261,0)),"",INDIRECT("'SorP'!$A$"&amp;MATCH($S136&amp;$J136,SorP!C:C,0))))</f>
        <v/>
      </c>
      <c r="U136" s="162"/>
      <c r="V136" s="163" t="e">
        <f>IF(C136="",NA(),MATCH($B136&amp;$C136,'Smelter Look-up'!$J:$J,0))</f>
        <v>#N/A</v>
      </c>
      <c r="X136" s="164">
        <f t="shared" ca="1" si="11"/>
        <v>0</v>
      </c>
      <c r="AB136" s="304" t="str">
        <f t="shared" si="12"/>
        <v/>
      </c>
      <c r="AC136" s="164" t="str">
        <f t="shared" si="13"/>
        <v/>
      </c>
      <c r="AD136" s="164" t="str">
        <f t="shared" si="14"/>
        <v/>
      </c>
    </row>
    <row r="137" spans="1:30" s="164" customFormat="1" ht="20.149999999999999" customHeight="1">
      <c r="A137" s="149"/>
      <c r="B137" s="294" t="str">
        <f>IF(LEN(A137)=0,"",INDEX('Smelter Look-up'!$A:$A,MATCH($A137,'Smelter Look-up'!$E:$E,0)))</f>
        <v/>
      </c>
      <c r="C137" s="146" t="str">
        <f>IF(LEN(A137)=0,"",INDEX('Smelter Look-up'!$C:$C,MATCH($A137,'Smelter Look-up'!$E:$E,0)))</f>
        <v/>
      </c>
      <c r="D137" s="143"/>
      <c r="E137" s="143" t="str">
        <f ca="1">IF(ISERROR($V137),"",OFFSET('Smelter Look-up'!$D$4,$V137-4,0)&amp;"")</f>
        <v/>
      </c>
      <c r="F137" s="143" t="str">
        <f ca="1">IF(ISERROR($V137),"",OFFSET('Smelter Look-up'!$E$4,$V137-4,0))</f>
        <v/>
      </c>
      <c r="G137" s="143" t="str">
        <f ca="1">IF(C137=$X$4,"Enter smelter details",IF(ISERROR($V137),"",OFFSET('Smelter Look-up'!$F$4,$V137-4,0)))</f>
        <v/>
      </c>
      <c r="H137" s="199" t="str">
        <f ca="1">IF(ISERROR($V137),"",OFFSET('Smelter Look-up'!$G$4,$V137-4,0))</f>
        <v/>
      </c>
      <c r="I137" s="200" t="str">
        <f ca="1">IF(ISERROR($V137),"",OFFSET('Smelter Look-up'!$H$4,$V137-4,0))</f>
        <v/>
      </c>
      <c r="J137" s="200" t="str">
        <f ca="1">IF(ISERROR($V137),"",OFFSET('Smelter Look-up'!$I$4,$V137-4,0))</f>
        <v/>
      </c>
      <c r="K137" s="144"/>
      <c r="L137" s="144"/>
      <c r="M137" s="144"/>
      <c r="N137" s="144"/>
      <c r="O137" s="144"/>
      <c r="P137" s="202"/>
      <c r="Q137" s="145"/>
      <c r="R137" s="143" t="str">
        <f ca="1">IF(ISERROR($V137),"",OFFSET('Smelter Look-up'!$C$4,$V137-4,0)&amp;"")</f>
        <v/>
      </c>
      <c r="S137" s="149" t="str">
        <f t="shared" ca="1" si="10"/>
        <v/>
      </c>
      <c r="T137" s="149" t="str">
        <f ca="1">IF(B137="","",IF(ISERROR(MATCH($J137,SorP!$B$1:$B$6261,0)),"",INDIRECT("'SorP'!$A$"&amp;MATCH($S137&amp;$J137,SorP!C:C,0))))</f>
        <v/>
      </c>
      <c r="U137" s="162"/>
      <c r="V137" s="163" t="e">
        <f>IF(C137="",NA(),MATCH($B137&amp;$C137,'Smelter Look-up'!$J:$J,0))</f>
        <v>#N/A</v>
      </c>
      <c r="X137" s="164">
        <f t="shared" ca="1" si="11"/>
        <v>0</v>
      </c>
      <c r="AB137" s="304" t="str">
        <f t="shared" si="12"/>
        <v/>
      </c>
      <c r="AC137" s="164" t="str">
        <f t="shared" si="13"/>
        <v/>
      </c>
      <c r="AD137" s="164" t="str">
        <f t="shared" si="14"/>
        <v/>
      </c>
    </row>
    <row r="138" spans="1:30" s="164" customFormat="1" ht="20.149999999999999" customHeight="1">
      <c r="A138" s="149"/>
      <c r="B138" s="294" t="str">
        <f>IF(LEN(A138)=0,"",INDEX('Smelter Look-up'!$A:$A,MATCH($A138,'Smelter Look-up'!$E:$E,0)))</f>
        <v/>
      </c>
      <c r="C138" s="146" t="str">
        <f>IF(LEN(A138)=0,"",INDEX('Smelter Look-up'!$C:$C,MATCH($A138,'Smelter Look-up'!$E:$E,0)))</f>
        <v/>
      </c>
      <c r="D138" s="143"/>
      <c r="E138" s="143" t="str">
        <f ca="1">IF(ISERROR($V138),"",OFFSET('Smelter Look-up'!$D$4,$V138-4,0)&amp;"")</f>
        <v/>
      </c>
      <c r="F138" s="143" t="str">
        <f ca="1">IF(ISERROR($V138),"",OFFSET('Smelter Look-up'!$E$4,$V138-4,0))</f>
        <v/>
      </c>
      <c r="G138" s="143" t="str">
        <f ca="1">IF(C138=$X$4,"Enter smelter details",IF(ISERROR($V138),"",OFFSET('Smelter Look-up'!$F$4,$V138-4,0)))</f>
        <v/>
      </c>
      <c r="H138" s="199" t="str">
        <f ca="1">IF(ISERROR($V138),"",OFFSET('Smelter Look-up'!$G$4,$V138-4,0))</f>
        <v/>
      </c>
      <c r="I138" s="200" t="str">
        <f ca="1">IF(ISERROR($V138),"",OFFSET('Smelter Look-up'!$H$4,$V138-4,0))</f>
        <v/>
      </c>
      <c r="J138" s="200" t="str">
        <f ca="1">IF(ISERROR($V138),"",OFFSET('Smelter Look-up'!$I$4,$V138-4,0))</f>
        <v/>
      </c>
      <c r="K138" s="144"/>
      <c r="L138" s="144"/>
      <c r="M138" s="144"/>
      <c r="N138" s="144"/>
      <c r="O138" s="144"/>
      <c r="P138" s="202"/>
      <c r="Q138" s="145"/>
      <c r="R138" s="143" t="str">
        <f ca="1">IF(ISERROR($V138),"",OFFSET('Smelter Look-up'!$C$4,$V138-4,0)&amp;"")</f>
        <v/>
      </c>
      <c r="S138" s="149" t="str">
        <f t="shared" ca="1" si="10"/>
        <v/>
      </c>
      <c r="T138" s="149" t="str">
        <f ca="1">IF(B138="","",IF(ISERROR(MATCH($J138,SorP!$B$1:$B$6261,0)),"",INDIRECT("'SorP'!$A$"&amp;MATCH($S138&amp;$J138,SorP!C:C,0))))</f>
        <v/>
      </c>
      <c r="U138" s="162"/>
      <c r="V138" s="163" t="e">
        <f>IF(C138="",NA(),MATCH($B138&amp;$C138,'Smelter Look-up'!$J:$J,0))</f>
        <v>#N/A</v>
      </c>
      <c r="X138" s="164">
        <f t="shared" ca="1" si="11"/>
        <v>0</v>
      </c>
      <c r="AB138" s="304" t="str">
        <f t="shared" si="12"/>
        <v/>
      </c>
      <c r="AC138" s="164" t="str">
        <f t="shared" si="13"/>
        <v/>
      </c>
      <c r="AD138" s="164" t="str">
        <f t="shared" si="14"/>
        <v/>
      </c>
    </row>
    <row r="139" spans="1:30" s="164" customFormat="1" ht="20.149999999999999" customHeight="1">
      <c r="A139" s="149"/>
      <c r="B139" s="294" t="str">
        <f>IF(LEN(A139)=0,"",INDEX('Smelter Look-up'!$A:$A,MATCH($A139,'Smelter Look-up'!$E:$E,0)))</f>
        <v/>
      </c>
      <c r="C139" s="146" t="str">
        <f>IF(LEN(A139)=0,"",INDEX('Smelter Look-up'!$C:$C,MATCH($A139,'Smelter Look-up'!$E:$E,0)))</f>
        <v/>
      </c>
      <c r="D139" s="143"/>
      <c r="E139" s="143" t="str">
        <f ca="1">IF(ISERROR($V139),"",OFFSET('Smelter Look-up'!$D$4,$V139-4,0)&amp;"")</f>
        <v/>
      </c>
      <c r="F139" s="143" t="str">
        <f ca="1">IF(ISERROR($V139),"",OFFSET('Smelter Look-up'!$E$4,$V139-4,0))</f>
        <v/>
      </c>
      <c r="G139" s="143" t="str">
        <f ca="1">IF(C139=$X$4,"Enter smelter details",IF(ISERROR($V139),"",OFFSET('Smelter Look-up'!$F$4,$V139-4,0)))</f>
        <v/>
      </c>
      <c r="H139" s="199" t="str">
        <f ca="1">IF(ISERROR($V139),"",OFFSET('Smelter Look-up'!$G$4,$V139-4,0))</f>
        <v/>
      </c>
      <c r="I139" s="200" t="str">
        <f ca="1">IF(ISERROR($V139),"",OFFSET('Smelter Look-up'!$H$4,$V139-4,0))</f>
        <v/>
      </c>
      <c r="J139" s="200" t="str">
        <f ca="1">IF(ISERROR($V139),"",OFFSET('Smelter Look-up'!$I$4,$V139-4,0))</f>
        <v/>
      </c>
      <c r="K139" s="144"/>
      <c r="L139" s="144"/>
      <c r="M139" s="144"/>
      <c r="N139" s="144"/>
      <c r="O139" s="144"/>
      <c r="P139" s="202"/>
      <c r="Q139" s="145"/>
      <c r="R139" s="143" t="str">
        <f ca="1">IF(ISERROR($V139),"",OFFSET('Smelter Look-up'!$C$4,$V139-4,0)&amp;"")</f>
        <v/>
      </c>
      <c r="S139" s="149" t="str">
        <f t="shared" ca="1" si="10"/>
        <v/>
      </c>
      <c r="T139" s="149" t="str">
        <f ca="1">IF(B139="","",IF(ISERROR(MATCH($J139,SorP!$B$1:$B$6261,0)),"",INDIRECT("'SorP'!$A$"&amp;MATCH($S139&amp;$J139,SorP!C:C,0))))</f>
        <v/>
      </c>
      <c r="U139" s="162"/>
      <c r="V139" s="163" t="e">
        <f>IF(C139="",NA(),MATCH($B139&amp;$C139,'Smelter Look-up'!$J:$J,0))</f>
        <v>#N/A</v>
      </c>
      <c r="X139" s="164">
        <f t="shared" ca="1" si="11"/>
        <v>0</v>
      </c>
      <c r="AB139" s="304" t="str">
        <f t="shared" si="12"/>
        <v/>
      </c>
      <c r="AC139" s="164" t="str">
        <f t="shared" si="13"/>
        <v/>
      </c>
      <c r="AD139" s="164" t="str">
        <f t="shared" si="14"/>
        <v/>
      </c>
    </row>
    <row r="140" spans="1:30" s="164" customFormat="1" ht="20.149999999999999" customHeight="1">
      <c r="A140" s="149"/>
      <c r="B140" s="294" t="str">
        <f>IF(LEN(A140)=0,"",INDEX('Smelter Look-up'!$A:$A,MATCH($A140,'Smelter Look-up'!$E:$E,0)))</f>
        <v/>
      </c>
      <c r="C140" s="146" t="str">
        <f>IF(LEN(A140)=0,"",INDEX('Smelter Look-up'!$C:$C,MATCH($A140,'Smelter Look-up'!$E:$E,0)))</f>
        <v/>
      </c>
      <c r="D140" s="143"/>
      <c r="E140" s="143" t="str">
        <f ca="1">IF(ISERROR($V140),"",OFFSET('Smelter Look-up'!$D$4,$V140-4,0)&amp;"")</f>
        <v/>
      </c>
      <c r="F140" s="143" t="str">
        <f ca="1">IF(ISERROR($V140),"",OFFSET('Smelter Look-up'!$E$4,$V140-4,0))</f>
        <v/>
      </c>
      <c r="G140" s="143" t="str">
        <f ca="1">IF(C140=$X$4,"Enter smelter details",IF(ISERROR($V140),"",OFFSET('Smelter Look-up'!$F$4,$V140-4,0)))</f>
        <v/>
      </c>
      <c r="H140" s="199" t="str">
        <f ca="1">IF(ISERROR($V140),"",OFFSET('Smelter Look-up'!$G$4,$V140-4,0))</f>
        <v/>
      </c>
      <c r="I140" s="200" t="str">
        <f ca="1">IF(ISERROR($V140),"",OFFSET('Smelter Look-up'!$H$4,$V140-4,0))</f>
        <v/>
      </c>
      <c r="J140" s="200" t="str">
        <f ca="1">IF(ISERROR($V140),"",OFFSET('Smelter Look-up'!$I$4,$V140-4,0))</f>
        <v/>
      </c>
      <c r="K140" s="144"/>
      <c r="L140" s="144"/>
      <c r="M140" s="144"/>
      <c r="N140" s="144"/>
      <c r="O140" s="144"/>
      <c r="P140" s="202"/>
      <c r="Q140" s="145"/>
      <c r="R140" s="143" t="str">
        <f ca="1">IF(ISERROR($V140),"",OFFSET('Smelter Look-up'!$C$4,$V140-4,0)&amp;"")</f>
        <v/>
      </c>
      <c r="S140" s="149" t="str">
        <f t="shared" ca="1" si="10"/>
        <v/>
      </c>
      <c r="T140" s="149" t="str">
        <f ca="1">IF(B140="","",IF(ISERROR(MATCH($J140,SorP!$B$1:$B$6261,0)),"",INDIRECT("'SorP'!$A$"&amp;MATCH($S140&amp;$J140,SorP!C:C,0))))</f>
        <v/>
      </c>
      <c r="U140" s="162"/>
      <c r="V140" s="163" t="e">
        <f>IF(C140="",NA(),MATCH($B140&amp;$C140,'Smelter Look-up'!$J:$J,0))</f>
        <v>#N/A</v>
      </c>
      <c r="X140" s="164">
        <f t="shared" ca="1" si="11"/>
        <v>0</v>
      </c>
      <c r="AB140" s="304" t="str">
        <f t="shared" si="12"/>
        <v/>
      </c>
      <c r="AC140" s="164" t="str">
        <f t="shared" si="13"/>
        <v/>
      </c>
      <c r="AD140" s="164" t="str">
        <f t="shared" si="14"/>
        <v/>
      </c>
    </row>
    <row r="141" spans="1:30" s="164" customFormat="1" ht="20.149999999999999" customHeight="1">
      <c r="A141" s="149"/>
      <c r="B141" s="294" t="str">
        <f>IF(LEN(A141)=0,"",INDEX('Smelter Look-up'!$A:$A,MATCH($A141,'Smelter Look-up'!$E:$E,0)))</f>
        <v/>
      </c>
      <c r="C141" s="146" t="str">
        <f>IF(LEN(A141)=0,"",INDEX('Smelter Look-up'!$C:$C,MATCH($A141,'Smelter Look-up'!$E:$E,0)))</f>
        <v/>
      </c>
      <c r="D141" s="143"/>
      <c r="E141" s="143" t="str">
        <f ca="1">IF(ISERROR($V141),"",OFFSET('Smelter Look-up'!$D$4,$V141-4,0)&amp;"")</f>
        <v/>
      </c>
      <c r="F141" s="143" t="str">
        <f ca="1">IF(ISERROR($V141),"",OFFSET('Smelter Look-up'!$E$4,$V141-4,0))</f>
        <v/>
      </c>
      <c r="G141" s="143" t="str">
        <f ca="1">IF(C141=$X$4,"Enter smelter details",IF(ISERROR($V141),"",OFFSET('Smelter Look-up'!$F$4,$V141-4,0)))</f>
        <v/>
      </c>
      <c r="H141" s="199" t="str">
        <f ca="1">IF(ISERROR($V141),"",OFFSET('Smelter Look-up'!$G$4,$V141-4,0))</f>
        <v/>
      </c>
      <c r="I141" s="200" t="str">
        <f ca="1">IF(ISERROR($V141),"",OFFSET('Smelter Look-up'!$H$4,$V141-4,0))</f>
        <v/>
      </c>
      <c r="J141" s="200" t="str">
        <f ca="1">IF(ISERROR($V141),"",OFFSET('Smelter Look-up'!$I$4,$V141-4,0))</f>
        <v/>
      </c>
      <c r="K141" s="144"/>
      <c r="L141" s="144"/>
      <c r="M141" s="144"/>
      <c r="N141" s="144"/>
      <c r="O141" s="144"/>
      <c r="P141" s="202"/>
      <c r="Q141" s="145"/>
      <c r="R141" s="143" t="str">
        <f ca="1">IF(ISERROR($V141),"",OFFSET('Smelter Look-up'!$C$4,$V141-4,0)&amp;"")</f>
        <v/>
      </c>
      <c r="S141" s="149" t="str">
        <f t="shared" ca="1" si="10"/>
        <v/>
      </c>
      <c r="T141" s="149" t="str">
        <f ca="1">IF(B141="","",IF(ISERROR(MATCH($J141,SorP!$B$1:$B$6261,0)),"",INDIRECT("'SorP'!$A$"&amp;MATCH($S141&amp;$J141,SorP!C:C,0))))</f>
        <v/>
      </c>
      <c r="U141" s="162"/>
      <c r="V141" s="163" t="e">
        <f>IF(C141="",NA(),MATCH($B141&amp;$C141,'Smelter Look-up'!$J:$J,0))</f>
        <v>#N/A</v>
      </c>
      <c r="X141" s="164">
        <f t="shared" ca="1" si="11"/>
        <v>0</v>
      </c>
      <c r="AB141" s="304" t="str">
        <f t="shared" si="12"/>
        <v/>
      </c>
      <c r="AC141" s="164" t="str">
        <f t="shared" si="13"/>
        <v/>
      </c>
      <c r="AD141" s="164" t="str">
        <f t="shared" si="14"/>
        <v/>
      </c>
    </row>
    <row r="142" spans="1:30" s="164" customFormat="1" ht="20.149999999999999" customHeight="1">
      <c r="A142" s="149"/>
      <c r="B142" s="294" t="str">
        <f>IF(LEN(A142)=0,"",INDEX('Smelter Look-up'!$A:$A,MATCH($A142,'Smelter Look-up'!$E:$E,0)))</f>
        <v/>
      </c>
      <c r="C142" s="146" t="str">
        <f>IF(LEN(A142)=0,"",INDEX('Smelter Look-up'!$C:$C,MATCH($A142,'Smelter Look-up'!$E:$E,0)))</f>
        <v/>
      </c>
      <c r="D142" s="143"/>
      <c r="E142" s="143" t="str">
        <f ca="1">IF(ISERROR($V142),"",OFFSET('Smelter Look-up'!$D$4,$V142-4,0)&amp;"")</f>
        <v/>
      </c>
      <c r="F142" s="143" t="str">
        <f ca="1">IF(ISERROR($V142),"",OFFSET('Smelter Look-up'!$E$4,$V142-4,0))</f>
        <v/>
      </c>
      <c r="G142" s="143" t="str">
        <f ca="1">IF(C142=$X$4,"Enter smelter details",IF(ISERROR($V142),"",OFFSET('Smelter Look-up'!$F$4,$V142-4,0)))</f>
        <v/>
      </c>
      <c r="H142" s="199" t="str">
        <f ca="1">IF(ISERROR($V142),"",OFFSET('Smelter Look-up'!$G$4,$V142-4,0))</f>
        <v/>
      </c>
      <c r="I142" s="200" t="str">
        <f ca="1">IF(ISERROR($V142),"",OFFSET('Smelter Look-up'!$H$4,$V142-4,0))</f>
        <v/>
      </c>
      <c r="J142" s="200" t="str">
        <f ca="1">IF(ISERROR($V142),"",OFFSET('Smelter Look-up'!$I$4,$V142-4,0))</f>
        <v/>
      </c>
      <c r="K142" s="144"/>
      <c r="L142" s="144"/>
      <c r="M142" s="144"/>
      <c r="N142" s="144"/>
      <c r="O142" s="144"/>
      <c r="P142" s="202"/>
      <c r="Q142" s="145"/>
      <c r="R142" s="143" t="str">
        <f ca="1">IF(ISERROR($V142),"",OFFSET('Smelter Look-up'!$C$4,$V142-4,0)&amp;"")</f>
        <v/>
      </c>
      <c r="S142" s="149" t="str">
        <f t="shared" ca="1" si="10"/>
        <v/>
      </c>
      <c r="T142" s="149" t="str">
        <f ca="1">IF(B142="","",IF(ISERROR(MATCH($J142,SorP!$B$1:$B$6261,0)),"",INDIRECT("'SorP'!$A$"&amp;MATCH($S142&amp;$J142,SorP!C:C,0))))</f>
        <v/>
      </c>
      <c r="U142" s="162"/>
      <c r="V142" s="163" t="e">
        <f>IF(C142="",NA(),MATCH($B142&amp;$C142,'Smelter Look-up'!$J:$J,0))</f>
        <v>#N/A</v>
      </c>
      <c r="X142" s="164">
        <f t="shared" ca="1" si="11"/>
        <v>0</v>
      </c>
      <c r="AB142" s="304" t="str">
        <f t="shared" si="12"/>
        <v/>
      </c>
      <c r="AC142" s="164" t="str">
        <f t="shared" si="13"/>
        <v/>
      </c>
      <c r="AD142" s="164" t="str">
        <f t="shared" si="14"/>
        <v/>
      </c>
    </row>
    <row r="143" spans="1:30" s="164" customFormat="1" ht="20.149999999999999" customHeight="1">
      <c r="A143" s="149"/>
      <c r="B143" s="294" t="str">
        <f>IF(LEN(A143)=0,"",INDEX('Smelter Look-up'!$A:$A,MATCH($A143,'Smelter Look-up'!$E:$E,0)))</f>
        <v/>
      </c>
      <c r="C143" s="146" t="str">
        <f>IF(LEN(A143)=0,"",INDEX('Smelter Look-up'!$C:$C,MATCH($A143,'Smelter Look-up'!$E:$E,0)))</f>
        <v/>
      </c>
      <c r="D143" s="143"/>
      <c r="E143" s="143" t="str">
        <f ca="1">IF(ISERROR($V143),"",OFFSET('Smelter Look-up'!$D$4,$V143-4,0)&amp;"")</f>
        <v/>
      </c>
      <c r="F143" s="143" t="str">
        <f ca="1">IF(ISERROR($V143),"",OFFSET('Smelter Look-up'!$E$4,$V143-4,0))</f>
        <v/>
      </c>
      <c r="G143" s="143" t="str">
        <f ca="1">IF(C143=$X$4,"Enter smelter details",IF(ISERROR($V143),"",OFFSET('Smelter Look-up'!$F$4,$V143-4,0)))</f>
        <v/>
      </c>
      <c r="H143" s="199" t="str">
        <f ca="1">IF(ISERROR($V143),"",OFFSET('Smelter Look-up'!$G$4,$V143-4,0))</f>
        <v/>
      </c>
      <c r="I143" s="200" t="str">
        <f ca="1">IF(ISERROR($V143),"",OFFSET('Smelter Look-up'!$H$4,$V143-4,0))</f>
        <v/>
      </c>
      <c r="J143" s="200" t="str">
        <f ca="1">IF(ISERROR($V143),"",OFFSET('Smelter Look-up'!$I$4,$V143-4,0))</f>
        <v/>
      </c>
      <c r="K143" s="144"/>
      <c r="L143" s="144"/>
      <c r="M143" s="144"/>
      <c r="N143" s="144"/>
      <c r="O143" s="144"/>
      <c r="P143" s="202"/>
      <c r="Q143" s="145"/>
      <c r="R143" s="143" t="str">
        <f ca="1">IF(ISERROR($V143),"",OFFSET('Smelter Look-up'!$C$4,$V143-4,0)&amp;"")</f>
        <v/>
      </c>
      <c r="S143" s="149" t="str">
        <f t="shared" ca="1" si="10"/>
        <v/>
      </c>
      <c r="T143" s="149" t="str">
        <f ca="1">IF(B143="","",IF(ISERROR(MATCH($J143,SorP!$B$1:$B$6261,0)),"",INDIRECT("'SorP'!$A$"&amp;MATCH($S143&amp;$J143,SorP!C:C,0))))</f>
        <v/>
      </c>
      <c r="U143" s="162"/>
      <c r="V143" s="163" t="e">
        <f>IF(C143="",NA(),MATCH($B143&amp;$C143,'Smelter Look-up'!$J:$J,0))</f>
        <v>#N/A</v>
      </c>
      <c r="X143" s="164">
        <f t="shared" ca="1" si="11"/>
        <v>0</v>
      </c>
      <c r="AB143" s="304" t="str">
        <f t="shared" si="12"/>
        <v/>
      </c>
      <c r="AC143" s="164" t="str">
        <f t="shared" si="13"/>
        <v/>
      </c>
      <c r="AD143" s="164" t="str">
        <f t="shared" si="14"/>
        <v/>
      </c>
    </row>
    <row r="144" spans="1:30" s="164" customFormat="1" ht="20.149999999999999" customHeight="1">
      <c r="A144" s="149"/>
      <c r="B144" s="294" t="str">
        <f>IF(LEN(A144)=0,"",INDEX('Smelter Look-up'!$A:$A,MATCH($A144,'Smelter Look-up'!$E:$E,0)))</f>
        <v/>
      </c>
      <c r="C144" s="146" t="str">
        <f>IF(LEN(A144)=0,"",INDEX('Smelter Look-up'!$C:$C,MATCH($A144,'Smelter Look-up'!$E:$E,0)))</f>
        <v/>
      </c>
      <c r="D144" s="143"/>
      <c r="E144" s="143" t="str">
        <f ca="1">IF(ISERROR($V144),"",OFFSET('Smelter Look-up'!$D$4,$V144-4,0)&amp;"")</f>
        <v/>
      </c>
      <c r="F144" s="143" t="str">
        <f ca="1">IF(ISERROR($V144),"",OFFSET('Smelter Look-up'!$E$4,$V144-4,0))</f>
        <v/>
      </c>
      <c r="G144" s="143" t="str">
        <f ca="1">IF(C144=$X$4,"Enter smelter details",IF(ISERROR($V144),"",OFFSET('Smelter Look-up'!$F$4,$V144-4,0)))</f>
        <v/>
      </c>
      <c r="H144" s="199" t="str">
        <f ca="1">IF(ISERROR($V144),"",OFFSET('Smelter Look-up'!$G$4,$V144-4,0))</f>
        <v/>
      </c>
      <c r="I144" s="200" t="str">
        <f ca="1">IF(ISERROR($V144),"",OFFSET('Smelter Look-up'!$H$4,$V144-4,0))</f>
        <v/>
      </c>
      <c r="J144" s="200" t="str">
        <f ca="1">IF(ISERROR($V144),"",OFFSET('Smelter Look-up'!$I$4,$V144-4,0))</f>
        <v/>
      </c>
      <c r="K144" s="144"/>
      <c r="L144" s="144"/>
      <c r="M144" s="144"/>
      <c r="N144" s="144"/>
      <c r="O144" s="144"/>
      <c r="P144" s="202"/>
      <c r="Q144" s="145"/>
      <c r="R144" s="143" t="str">
        <f ca="1">IF(ISERROR($V144),"",OFFSET('Smelter Look-up'!$C$4,$V144-4,0)&amp;"")</f>
        <v/>
      </c>
      <c r="S144" s="149" t="str">
        <f t="shared" ca="1" si="10"/>
        <v/>
      </c>
      <c r="T144" s="149" t="str">
        <f ca="1">IF(B144="","",IF(ISERROR(MATCH($J144,SorP!$B$1:$B$6261,0)),"",INDIRECT("'SorP'!$A$"&amp;MATCH($S144&amp;$J144,SorP!C:C,0))))</f>
        <v/>
      </c>
      <c r="U144" s="162"/>
      <c r="V144" s="163" t="e">
        <f>IF(C144="",NA(),MATCH($B144&amp;$C144,'Smelter Look-up'!$J:$J,0))</f>
        <v>#N/A</v>
      </c>
      <c r="X144" s="164">
        <f t="shared" ca="1" si="11"/>
        <v>0</v>
      </c>
      <c r="AB144" s="304" t="str">
        <f t="shared" si="12"/>
        <v/>
      </c>
      <c r="AC144" s="164" t="str">
        <f t="shared" si="13"/>
        <v/>
      </c>
      <c r="AD144" s="164" t="str">
        <f t="shared" si="14"/>
        <v/>
      </c>
    </row>
    <row r="145" spans="1:30" s="164" customFormat="1" ht="20.149999999999999" customHeight="1">
      <c r="A145" s="149"/>
      <c r="B145" s="294" t="str">
        <f>IF(LEN(A145)=0,"",INDEX('Smelter Look-up'!$A:$A,MATCH($A145,'Smelter Look-up'!$E:$E,0)))</f>
        <v/>
      </c>
      <c r="C145" s="146" t="str">
        <f>IF(LEN(A145)=0,"",INDEX('Smelter Look-up'!$C:$C,MATCH($A145,'Smelter Look-up'!$E:$E,0)))</f>
        <v/>
      </c>
      <c r="D145" s="143"/>
      <c r="E145" s="143" t="str">
        <f ca="1">IF(ISERROR($V145),"",OFFSET('Smelter Look-up'!$D$4,$V145-4,0)&amp;"")</f>
        <v/>
      </c>
      <c r="F145" s="143" t="str">
        <f ca="1">IF(ISERROR($V145),"",OFFSET('Smelter Look-up'!$E$4,$V145-4,0))</f>
        <v/>
      </c>
      <c r="G145" s="143" t="str">
        <f ca="1">IF(C145=$X$4,"Enter smelter details",IF(ISERROR($V145),"",OFFSET('Smelter Look-up'!$F$4,$V145-4,0)))</f>
        <v/>
      </c>
      <c r="H145" s="199" t="str">
        <f ca="1">IF(ISERROR($V145),"",OFFSET('Smelter Look-up'!$G$4,$V145-4,0))</f>
        <v/>
      </c>
      <c r="I145" s="200" t="str">
        <f ca="1">IF(ISERROR($V145),"",OFFSET('Smelter Look-up'!$H$4,$V145-4,0))</f>
        <v/>
      </c>
      <c r="J145" s="200" t="str">
        <f ca="1">IF(ISERROR($V145),"",OFFSET('Smelter Look-up'!$I$4,$V145-4,0))</f>
        <v/>
      </c>
      <c r="K145" s="144"/>
      <c r="L145" s="144"/>
      <c r="M145" s="144"/>
      <c r="N145" s="144"/>
      <c r="O145" s="144"/>
      <c r="P145" s="202"/>
      <c r="Q145" s="145"/>
      <c r="R145" s="143" t="str">
        <f ca="1">IF(ISERROR($V145),"",OFFSET('Smelter Look-up'!$C$4,$V145-4,0)&amp;"")</f>
        <v/>
      </c>
      <c r="S145" s="149" t="str">
        <f t="shared" ca="1" si="10"/>
        <v/>
      </c>
      <c r="T145" s="149" t="str">
        <f ca="1">IF(B145="","",IF(ISERROR(MATCH($J145,SorP!$B$1:$B$6261,0)),"",INDIRECT("'SorP'!$A$"&amp;MATCH($S145&amp;$J145,SorP!C:C,0))))</f>
        <v/>
      </c>
      <c r="U145" s="162"/>
      <c r="V145" s="163" t="e">
        <f>IF(C145="",NA(),MATCH($B145&amp;$C145,'Smelter Look-up'!$J:$J,0))</f>
        <v>#N/A</v>
      </c>
      <c r="X145" s="164">
        <f t="shared" ca="1" si="11"/>
        <v>0</v>
      </c>
      <c r="AB145" s="304" t="str">
        <f t="shared" si="12"/>
        <v/>
      </c>
      <c r="AC145" s="164" t="str">
        <f t="shared" si="13"/>
        <v/>
      </c>
      <c r="AD145" s="164" t="str">
        <f t="shared" si="14"/>
        <v/>
      </c>
    </row>
    <row r="146" spans="1:30" s="164" customFormat="1" ht="20.149999999999999" customHeight="1">
      <c r="A146" s="149"/>
      <c r="B146" s="294" t="str">
        <f>IF(LEN(A146)=0,"",INDEX('Smelter Look-up'!$A:$A,MATCH($A146,'Smelter Look-up'!$E:$E,0)))</f>
        <v/>
      </c>
      <c r="C146" s="146" t="str">
        <f>IF(LEN(A146)=0,"",INDEX('Smelter Look-up'!$C:$C,MATCH($A146,'Smelter Look-up'!$E:$E,0)))</f>
        <v/>
      </c>
      <c r="D146" s="143"/>
      <c r="E146" s="143" t="str">
        <f ca="1">IF(ISERROR($V146),"",OFFSET('Smelter Look-up'!$D$4,$V146-4,0)&amp;"")</f>
        <v/>
      </c>
      <c r="F146" s="143" t="str">
        <f ca="1">IF(ISERROR($V146),"",OFFSET('Smelter Look-up'!$E$4,$V146-4,0))</f>
        <v/>
      </c>
      <c r="G146" s="143" t="str">
        <f ca="1">IF(C146=$X$4,"Enter smelter details",IF(ISERROR($V146),"",OFFSET('Smelter Look-up'!$F$4,$V146-4,0)))</f>
        <v/>
      </c>
      <c r="H146" s="199" t="str">
        <f ca="1">IF(ISERROR($V146),"",OFFSET('Smelter Look-up'!$G$4,$V146-4,0))</f>
        <v/>
      </c>
      <c r="I146" s="200" t="str">
        <f ca="1">IF(ISERROR($V146),"",OFFSET('Smelter Look-up'!$H$4,$V146-4,0))</f>
        <v/>
      </c>
      <c r="J146" s="200" t="str">
        <f ca="1">IF(ISERROR($V146),"",OFFSET('Smelter Look-up'!$I$4,$V146-4,0))</f>
        <v/>
      </c>
      <c r="K146" s="144"/>
      <c r="L146" s="144"/>
      <c r="M146" s="144"/>
      <c r="N146" s="144"/>
      <c r="O146" s="144"/>
      <c r="P146" s="202"/>
      <c r="Q146" s="145"/>
      <c r="R146" s="143" t="str">
        <f ca="1">IF(ISERROR($V146),"",OFFSET('Smelter Look-up'!$C$4,$V146-4,0)&amp;"")</f>
        <v/>
      </c>
      <c r="S146" s="149" t="str">
        <f t="shared" ca="1" si="10"/>
        <v/>
      </c>
      <c r="T146" s="149" t="str">
        <f ca="1">IF(B146="","",IF(ISERROR(MATCH($J146,SorP!$B$1:$B$6261,0)),"",INDIRECT("'SorP'!$A$"&amp;MATCH($S146&amp;$J146,SorP!C:C,0))))</f>
        <v/>
      </c>
      <c r="U146" s="162"/>
      <c r="V146" s="163" t="e">
        <f>IF(C146="",NA(),MATCH($B146&amp;$C146,'Smelter Look-up'!$J:$J,0))</f>
        <v>#N/A</v>
      </c>
      <c r="X146" s="164">
        <f t="shared" ca="1" si="11"/>
        <v>0</v>
      </c>
      <c r="AB146" s="304" t="str">
        <f t="shared" si="12"/>
        <v/>
      </c>
      <c r="AC146" s="164" t="str">
        <f t="shared" si="13"/>
        <v/>
      </c>
      <c r="AD146" s="164" t="str">
        <f t="shared" si="14"/>
        <v/>
      </c>
    </row>
    <row r="147" spans="1:30" s="164" customFormat="1" ht="20.149999999999999" customHeight="1">
      <c r="A147" s="149"/>
      <c r="B147" s="294" t="str">
        <f>IF(LEN(A147)=0,"",INDEX('Smelter Look-up'!$A:$A,MATCH($A147,'Smelter Look-up'!$E:$E,0)))</f>
        <v/>
      </c>
      <c r="C147" s="146" t="str">
        <f>IF(LEN(A147)=0,"",INDEX('Smelter Look-up'!$C:$C,MATCH($A147,'Smelter Look-up'!$E:$E,0)))</f>
        <v/>
      </c>
      <c r="D147" s="143"/>
      <c r="E147" s="143" t="str">
        <f ca="1">IF(ISERROR($V147),"",OFFSET('Smelter Look-up'!$D$4,$V147-4,0)&amp;"")</f>
        <v/>
      </c>
      <c r="F147" s="143" t="str">
        <f ca="1">IF(ISERROR($V147),"",OFFSET('Smelter Look-up'!$E$4,$V147-4,0))</f>
        <v/>
      </c>
      <c r="G147" s="143" t="str">
        <f ca="1">IF(C147=$X$4,"Enter smelter details",IF(ISERROR($V147),"",OFFSET('Smelter Look-up'!$F$4,$V147-4,0)))</f>
        <v/>
      </c>
      <c r="H147" s="199" t="str">
        <f ca="1">IF(ISERROR($V147),"",OFFSET('Smelter Look-up'!$G$4,$V147-4,0))</f>
        <v/>
      </c>
      <c r="I147" s="200" t="str">
        <f ca="1">IF(ISERROR($V147),"",OFFSET('Smelter Look-up'!$H$4,$V147-4,0))</f>
        <v/>
      </c>
      <c r="J147" s="200" t="str">
        <f ca="1">IF(ISERROR($V147),"",OFFSET('Smelter Look-up'!$I$4,$V147-4,0))</f>
        <v/>
      </c>
      <c r="K147" s="144"/>
      <c r="L147" s="144"/>
      <c r="M147" s="144"/>
      <c r="N147" s="144"/>
      <c r="O147" s="144"/>
      <c r="P147" s="202"/>
      <c r="Q147" s="145"/>
      <c r="R147" s="143" t="str">
        <f ca="1">IF(ISERROR($V147),"",OFFSET('Smelter Look-up'!$C$4,$V147-4,0)&amp;"")</f>
        <v/>
      </c>
      <c r="S147" s="149" t="str">
        <f t="shared" ca="1" si="10"/>
        <v/>
      </c>
      <c r="T147" s="149" t="str">
        <f ca="1">IF(B147="","",IF(ISERROR(MATCH($J147,SorP!$B$1:$B$6261,0)),"",INDIRECT("'SorP'!$A$"&amp;MATCH($S147&amp;$J147,SorP!C:C,0))))</f>
        <v/>
      </c>
      <c r="U147" s="162"/>
      <c r="V147" s="163" t="e">
        <f>IF(C147="",NA(),MATCH($B147&amp;$C147,'Smelter Look-up'!$J:$J,0))</f>
        <v>#N/A</v>
      </c>
      <c r="X147" s="164">
        <f t="shared" ca="1" si="11"/>
        <v>0</v>
      </c>
      <c r="AB147" s="304" t="str">
        <f t="shared" si="12"/>
        <v/>
      </c>
      <c r="AC147" s="164" t="str">
        <f t="shared" si="13"/>
        <v/>
      </c>
      <c r="AD147" s="164" t="str">
        <f t="shared" si="14"/>
        <v/>
      </c>
    </row>
    <row r="148" spans="1:30" s="164" customFormat="1" ht="20.149999999999999" customHeight="1">
      <c r="A148" s="149"/>
      <c r="B148" s="294" t="str">
        <f>IF(LEN(A148)=0,"",INDEX('Smelter Look-up'!$A:$A,MATCH($A148,'Smelter Look-up'!$E:$E,0)))</f>
        <v/>
      </c>
      <c r="C148" s="146" t="str">
        <f>IF(LEN(A148)=0,"",INDEX('Smelter Look-up'!$C:$C,MATCH($A148,'Smelter Look-up'!$E:$E,0)))</f>
        <v/>
      </c>
      <c r="D148" s="143"/>
      <c r="E148" s="143" t="str">
        <f ca="1">IF(ISERROR($V148),"",OFFSET('Smelter Look-up'!$D$4,$V148-4,0)&amp;"")</f>
        <v/>
      </c>
      <c r="F148" s="143" t="str">
        <f ca="1">IF(ISERROR($V148),"",OFFSET('Smelter Look-up'!$E$4,$V148-4,0))</f>
        <v/>
      </c>
      <c r="G148" s="143" t="str">
        <f ca="1">IF(C148=$X$4,"Enter smelter details",IF(ISERROR($V148),"",OFFSET('Smelter Look-up'!$F$4,$V148-4,0)))</f>
        <v/>
      </c>
      <c r="H148" s="199" t="str">
        <f ca="1">IF(ISERROR($V148),"",OFFSET('Smelter Look-up'!$G$4,$V148-4,0))</f>
        <v/>
      </c>
      <c r="I148" s="200" t="str">
        <f ca="1">IF(ISERROR($V148),"",OFFSET('Smelter Look-up'!$H$4,$V148-4,0))</f>
        <v/>
      </c>
      <c r="J148" s="200" t="str">
        <f ca="1">IF(ISERROR($V148),"",OFFSET('Smelter Look-up'!$I$4,$V148-4,0))</f>
        <v/>
      </c>
      <c r="K148" s="144"/>
      <c r="L148" s="144"/>
      <c r="M148" s="144"/>
      <c r="N148" s="144"/>
      <c r="O148" s="144"/>
      <c r="P148" s="202"/>
      <c r="Q148" s="145"/>
      <c r="R148" s="143" t="str">
        <f ca="1">IF(ISERROR($V148),"",OFFSET('Smelter Look-up'!$C$4,$V148-4,0)&amp;"")</f>
        <v/>
      </c>
      <c r="S148" s="149" t="str">
        <f t="shared" ca="1" si="10"/>
        <v/>
      </c>
      <c r="T148" s="149" t="str">
        <f ca="1">IF(B148="","",IF(ISERROR(MATCH($J148,SorP!$B$1:$B$6261,0)),"",INDIRECT("'SorP'!$A$"&amp;MATCH($S148&amp;$J148,SorP!C:C,0))))</f>
        <v/>
      </c>
      <c r="U148" s="162"/>
      <c r="V148" s="163" t="e">
        <f>IF(C148="",NA(),MATCH($B148&amp;$C148,'Smelter Look-up'!$J:$J,0))</f>
        <v>#N/A</v>
      </c>
      <c r="X148" s="164">
        <f t="shared" ca="1" si="11"/>
        <v>0</v>
      </c>
      <c r="AB148" s="304" t="str">
        <f t="shared" si="12"/>
        <v/>
      </c>
      <c r="AC148" s="164" t="str">
        <f t="shared" si="13"/>
        <v/>
      </c>
      <c r="AD148" s="164" t="str">
        <f t="shared" si="14"/>
        <v/>
      </c>
    </row>
    <row r="149" spans="1:30" s="164" customFormat="1" ht="20.149999999999999" customHeight="1">
      <c r="A149" s="149"/>
      <c r="B149" s="294" t="str">
        <f>IF(LEN(A149)=0,"",INDEX('Smelter Look-up'!$A:$A,MATCH($A149,'Smelter Look-up'!$E:$E,0)))</f>
        <v/>
      </c>
      <c r="C149" s="146" t="str">
        <f>IF(LEN(A149)=0,"",INDEX('Smelter Look-up'!$C:$C,MATCH($A149,'Smelter Look-up'!$E:$E,0)))</f>
        <v/>
      </c>
      <c r="D149" s="143"/>
      <c r="E149" s="143" t="str">
        <f ca="1">IF(ISERROR($V149),"",OFFSET('Smelter Look-up'!$D$4,$V149-4,0)&amp;"")</f>
        <v/>
      </c>
      <c r="F149" s="143" t="str">
        <f ca="1">IF(ISERROR($V149),"",OFFSET('Smelter Look-up'!$E$4,$V149-4,0))</f>
        <v/>
      </c>
      <c r="G149" s="143" t="str">
        <f ca="1">IF(C149=$X$4,"Enter smelter details",IF(ISERROR($V149),"",OFFSET('Smelter Look-up'!$F$4,$V149-4,0)))</f>
        <v/>
      </c>
      <c r="H149" s="199" t="str">
        <f ca="1">IF(ISERROR($V149),"",OFFSET('Smelter Look-up'!$G$4,$V149-4,0))</f>
        <v/>
      </c>
      <c r="I149" s="200" t="str">
        <f ca="1">IF(ISERROR($V149),"",OFFSET('Smelter Look-up'!$H$4,$V149-4,0))</f>
        <v/>
      </c>
      <c r="J149" s="200" t="str">
        <f ca="1">IF(ISERROR($V149),"",OFFSET('Smelter Look-up'!$I$4,$V149-4,0))</f>
        <v/>
      </c>
      <c r="K149" s="144"/>
      <c r="L149" s="144"/>
      <c r="M149" s="144"/>
      <c r="N149" s="144"/>
      <c r="O149" s="144"/>
      <c r="P149" s="202"/>
      <c r="Q149" s="145"/>
      <c r="R149" s="143" t="str">
        <f ca="1">IF(ISERROR($V149),"",OFFSET('Smelter Look-up'!$C$4,$V149-4,0)&amp;"")</f>
        <v/>
      </c>
      <c r="S149" s="149" t="str">
        <f t="shared" ca="1" si="10"/>
        <v/>
      </c>
      <c r="T149" s="149" t="str">
        <f ca="1">IF(B149="","",IF(ISERROR(MATCH($J149,SorP!$B$1:$B$6261,0)),"",INDIRECT("'SorP'!$A$"&amp;MATCH($S149&amp;$J149,SorP!C:C,0))))</f>
        <v/>
      </c>
      <c r="U149" s="162"/>
      <c r="V149" s="163" t="e">
        <f>IF(C149="",NA(),MATCH($B149&amp;$C149,'Smelter Look-up'!$J:$J,0))</f>
        <v>#N/A</v>
      </c>
      <c r="X149" s="164">
        <f t="shared" ca="1" si="11"/>
        <v>0</v>
      </c>
      <c r="AB149" s="304" t="str">
        <f t="shared" si="12"/>
        <v/>
      </c>
      <c r="AC149" s="164" t="str">
        <f t="shared" si="13"/>
        <v/>
      </c>
      <c r="AD149" s="164" t="str">
        <f t="shared" si="14"/>
        <v/>
      </c>
    </row>
    <row r="150" spans="1:30" s="164" customFormat="1" ht="20.149999999999999" customHeight="1">
      <c r="A150" s="149"/>
      <c r="B150" s="294" t="str">
        <f>IF(LEN(A150)=0,"",INDEX('Smelter Look-up'!$A:$A,MATCH($A150,'Smelter Look-up'!$E:$E,0)))</f>
        <v/>
      </c>
      <c r="C150" s="146" t="str">
        <f>IF(LEN(A150)=0,"",INDEX('Smelter Look-up'!$C:$C,MATCH($A150,'Smelter Look-up'!$E:$E,0)))</f>
        <v/>
      </c>
      <c r="D150" s="143"/>
      <c r="E150" s="143" t="str">
        <f ca="1">IF(ISERROR($V150),"",OFFSET('Smelter Look-up'!$D$4,$V150-4,0)&amp;"")</f>
        <v/>
      </c>
      <c r="F150" s="143" t="str">
        <f ca="1">IF(ISERROR($V150),"",OFFSET('Smelter Look-up'!$E$4,$V150-4,0))</f>
        <v/>
      </c>
      <c r="G150" s="143" t="str">
        <f ca="1">IF(C150=$X$4,"Enter smelter details",IF(ISERROR($V150),"",OFFSET('Smelter Look-up'!$F$4,$V150-4,0)))</f>
        <v/>
      </c>
      <c r="H150" s="199" t="str">
        <f ca="1">IF(ISERROR($V150),"",OFFSET('Smelter Look-up'!$G$4,$V150-4,0))</f>
        <v/>
      </c>
      <c r="I150" s="200" t="str">
        <f ca="1">IF(ISERROR($V150),"",OFFSET('Smelter Look-up'!$H$4,$V150-4,0))</f>
        <v/>
      </c>
      <c r="J150" s="200" t="str">
        <f ca="1">IF(ISERROR($V150),"",OFFSET('Smelter Look-up'!$I$4,$V150-4,0))</f>
        <v/>
      </c>
      <c r="K150" s="144"/>
      <c r="L150" s="144"/>
      <c r="M150" s="144"/>
      <c r="N150" s="144"/>
      <c r="O150" s="144"/>
      <c r="P150" s="202"/>
      <c r="Q150" s="145"/>
      <c r="R150" s="143" t="str">
        <f ca="1">IF(ISERROR($V150),"",OFFSET('Smelter Look-up'!$C$4,$V150-4,0)&amp;"")</f>
        <v/>
      </c>
      <c r="S150" s="149" t="str">
        <f t="shared" ca="1" si="10"/>
        <v/>
      </c>
      <c r="T150" s="149" t="str">
        <f ca="1">IF(B150="","",IF(ISERROR(MATCH($J150,SorP!$B$1:$B$6261,0)),"",INDIRECT("'SorP'!$A$"&amp;MATCH($S150&amp;$J150,SorP!C:C,0))))</f>
        <v/>
      </c>
      <c r="U150" s="162"/>
      <c r="V150" s="163" t="e">
        <f>IF(C150="",NA(),MATCH($B150&amp;$C150,'Smelter Look-up'!$J:$J,0))</f>
        <v>#N/A</v>
      </c>
      <c r="X150" s="164">
        <f t="shared" ca="1" si="11"/>
        <v>0</v>
      </c>
      <c r="AB150" s="304" t="str">
        <f t="shared" si="12"/>
        <v/>
      </c>
      <c r="AC150" s="164" t="str">
        <f t="shared" si="13"/>
        <v/>
      </c>
      <c r="AD150" s="164" t="str">
        <f t="shared" si="14"/>
        <v/>
      </c>
    </row>
    <row r="151" spans="1:30" s="164" customFormat="1" ht="20.149999999999999" customHeight="1">
      <c r="A151" s="149"/>
      <c r="B151" s="294" t="str">
        <f>IF(LEN(A151)=0,"",INDEX('Smelter Look-up'!$A:$A,MATCH($A151,'Smelter Look-up'!$E:$E,0)))</f>
        <v/>
      </c>
      <c r="C151" s="146" t="str">
        <f>IF(LEN(A151)=0,"",INDEX('Smelter Look-up'!$C:$C,MATCH($A151,'Smelter Look-up'!$E:$E,0)))</f>
        <v/>
      </c>
      <c r="D151" s="143"/>
      <c r="E151" s="143" t="str">
        <f ca="1">IF(ISERROR($V151),"",OFFSET('Smelter Look-up'!$D$4,$V151-4,0)&amp;"")</f>
        <v/>
      </c>
      <c r="F151" s="143" t="str">
        <f ca="1">IF(ISERROR($V151),"",OFFSET('Smelter Look-up'!$E$4,$V151-4,0))</f>
        <v/>
      </c>
      <c r="G151" s="143" t="str">
        <f ca="1">IF(C151=$X$4,"Enter smelter details",IF(ISERROR($V151),"",OFFSET('Smelter Look-up'!$F$4,$V151-4,0)))</f>
        <v/>
      </c>
      <c r="H151" s="199" t="str">
        <f ca="1">IF(ISERROR($V151),"",OFFSET('Smelter Look-up'!$G$4,$V151-4,0))</f>
        <v/>
      </c>
      <c r="I151" s="200" t="str">
        <f ca="1">IF(ISERROR($V151),"",OFFSET('Smelter Look-up'!$H$4,$V151-4,0))</f>
        <v/>
      </c>
      <c r="J151" s="200" t="str">
        <f ca="1">IF(ISERROR($V151),"",OFFSET('Smelter Look-up'!$I$4,$V151-4,0))</f>
        <v/>
      </c>
      <c r="K151" s="144"/>
      <c r="L151" s="144"/>
      <c r="M151" s="144"/>
      <c r="N151" s="144"/>
      <c r="O151" s="144"/>
      <c r="P151" s="202"/>
      <c r="Q151" s="145"/>
      <c r="R151" s="143" t="str">
        <f ca="1">IF(ISERROR($V151),"",OFFSET('Smelter Look-up'!$C$4,$V151-4,0)&amp;"")</f>
        <v/>
      </c>
      <c r="S151" s="149" t="str">
        <f t="shared" ca="1" si="10"/>
        <v/>
      </c>
      <c r="T151" s="149" t="str">
        <f ca="1">IF(B151="","",IF(ISERROR(MATCH($J151,SorP!$B$1:$B$6261,0)),"",INDIRECT("'SorP'!$A$"&amp;MATCH($S151&amp;$J151,SorP!C:C,0))))</f>
        <v/>
      </c>
      <c r="U151" s="162"/>
      <c r="V151" s="163" t="e">
        <f>IF(C151="",NA(),MATCH($B151&amp;$C151,'Smelter Look-up'!$J:$J,0))</f>
        <v>#N/A</v>
      </c>
      <c r="X151" s="164">
        <f t="shared" ca="1" si="11"/>
        <v>0</v>
      </c>
      <c r="AB151" s="304" t="str">
        <f t="shared" si="12"/>
        <v/>
      </c>
      <c r="AC151" s="164" t="str">
        <f t="shared" si="13"/>
        <v/>
      </c>
      <c r="AD151" s="164" t="str">
        <f t="shared" si="14"/>
        <v/>
      </c>
    </row>
    <row r="152" spans="1:30" s="164" customFormat="1" ht="20.149999999999999" customHeight="1">
      <c r="A152" s="149"/>
      <c r="B152" s="294" t="str">
        <f>IF(LEN(A152)=0,"",INDEX('Smelter Look-up'!$A:$A,MATCH($A152,'Smelter Look-up'!$E:$E,0)))</f>
        <v/>
      </c>
      <c r="C152" s="146" t="str">
        <f>IF(LEN(A152)=0,"",INDEX('Smelter Look-up'!$C:$C,MATCH($A152,'Smelter Look-up'!$E:$E,0)))</f>
        <v/>
      </c>
      <c r="D152" s="143"/>
      <c r="E152" s="143" t="str">
        <f ca="1">IF(ISERROR($V152),"",OFFSET('Smelter Look-up'!$D$4,$V152-4,0)&amp;"")</f>
        <v/>
      </c>
      <c r="F152" s="143" t="str">
        <f ca="1">IF(ISERROR($V152),"",OFFSET('Smelter Look-up'!$E$4,$V152-4,0))</f>
        <v/>
      </c>
      <c r="G152" s="143" t="str">
        <f ca="1">IF(C152=$X$4,"Enter smelter details",IF(ISERROR($V152),"",OFFSET('Smelter Look-up'!$F$4,$V152-4,0)))</f>
        <v/>
      </c>
      <c r="H152" s="199" t="str">
        <f ca="1">IF(ISERROR($V152),"",OFFSET('Smelter Look-up'!$G$4,$V152-4,0))</f>
        <v/>
      </c>
      <c r="I152" s="200" t="str">
        <f ca="1">IF(ISERROR($V152),"",OFFSET('Smelter Look-up'!$H$4,$V152-4,0))</f>
        <v/>
      </c>
      <c r="J152" s="200" t="str">
        <f ca="1">IF(ISERROR($V152),"",OFFSET('Smelter Look-up'!$I$4,$V152-4,0))</f>
        <v/>
      </c>
      <c r="K152" s="144"/>
      <c r="L152" s="144"/>
      <c r="M152" s="144"/>
      <c r="N152" s="144"/>
      <c r="O152" s="144"/>
      <c r="P152" s="202"/>
      <c r="Q152" s="145"/>
      <c r="R152" s="143" t="str">
        <f ca="1">IF(ISERROR($V152),"",OFFSET('Smelter Look-up'!$C$4,$V152-4,0)&amp;"")</f>
        <v/>
      </c>
      <c r="S152" s="149" t="str">
        <f t="shared" ca="1" si="10"/>
        <v/>
      </c>
      <c r="T152" s="149" t="str">
        <f ca="1">IF(B152="","",IF(ISERROR(MATCH($J152,SorP!$B$1:$B$6261,0)),"",INDIRECT("'SorP'!$A$"&amp;MATCH($S152&amp;$J152,SorP!C:C,0))))</f>
        <v/>
      </c>
      <c r="U152" s="162"/>
      <c r="V152" s="163" t="e">
        <f>IF(C152="",NA(),MATCH($B152&amp;$C152,'Smelter Look-up'!$J:$J,0))</f>
        <v>#N/A</v>
      </c>
      <c r="X152" s="164">
        <f t="shared" ca="1" si="11"/>
        <v>0</v>
      </c>
      <c r="AB152" s="304" t="str">
        <f t="shared" si="12"/>
        <v/>
      </c>
      <c r="AC152" s="164" t="str">
        <f t="shared" si="13"/>
        <v/>
      </c>
      <c r="AD152" s="164" t="str">
        <f t="shared" si="14"/>
        <v/>
      </c>
    </row>
    <row r="153" spans="1:30" s="164" customFormat="1" ht="20.149999999999999" customHeight="1">
      <c r="A153" s="149"/>
      <c r="B153" s="294" t="str">
        <f>IF(LEN(A153)=0,"",INDEX('Smelter Look-up'!$A:$A,MATCH($A153,'Smelter Look-up'!$E:$E,0)))</f>
        <v/>
      </c>
      <c r="C153" s="146" t="str">
        <f>IF(LEN(A153)=0,"",INDEX('Smelter Look-up'!$C:$C,MATCH($A153,'Smelter Look-up'!$E:$E,0)))</f>
        <v/>
      </c>
      <c r="D153" s="143"/>
      <c r="E153" s="143" t="str">
        <f ca="1">IF(ISERROR($V153),"",OFFSET('Smelter Look-up'!$D$4,$V153-4,0)&amp;"")</f>
        <v/>
      </c>
      <c r="F153" s="143" t="str">
        <f ca="1">IF(ISERROR($V153),"",OFFSET('Smelter Look-up'!$E$4,$V153-4,0))</f>
        <v/>
      </c>
      <c r="G153" s="143" t="str">
        <f ca="1">IF(C153=$X$4,"Enter smelter details",IF(ISERROR($V153),"",OFFSET('Smelter Look-up'!$F$4,$V153-4,0)))</f>
        <v/>
      </c>
      <c r="H153" s="199" t="str">
        <f ca="1">IF(ISERROR($V153),"",OFFSET('Smelter Look-up'!$G$4,$V153-4,0))</f>
        <v/>
      </c>
      <c r="I153" s="200" t="str">
        <f ca="1">IF(ISERROR($V153),"",OFFSET('Smelter Look-up'!$H$4,$V153-4,0))</f>
        <v/>
      </c>
      <c r="J153" s="200" t="str">
        <f ca="1">IF(ISERROR($V153),"",OFFSET('Smelter Look-up'!$I$4,$V153-4,0))</f>
        <v/>
      </c>
      <c r="K153" s="144"/>
      <c r="L153" s="144"/>
      <c r="M153" s="144"/>
      <c r="N153" s="144"/>
      <c r="O153" s="144"/>
      <c r="P153" s="202"/>
      <c r="Q153" s="145"/>
      <c r="R153" s="143" t="str">
        <f ca="1">IF(ISERROR($V153),"",OFFSET('Smelter Look-up'!$C$4,$V153-4,0)&amp;"")</f>
        <v/>
      </c>
      <c r="S153" s="149" t="str">
        <f t="shared" ca="1" si="10"/>
        <v/>
      </c>
      <c r="T153" s="149" t="str">
        <f ca="1">IF(B153="","",IF(ISERROR(MATCH($J153,SorP!$B$1:$B$6261,0)),"",INDIRECT("'SorP'!$A$"&amp;MATCH($S153&amp;$J153,SorP!C:C,0))))</f>
        <v/>
      </c>
      <c r="U153" s="162"/>
      <c r="V153" s="163" t="e">
        <f>IF(C153="",NA(),MATCH($B153&amp;$C153,'Smelter Look-up'!$J:$J,0))</f>
        <v>#N/A</v>
      </c>
      <c r="X153" s="164">
        <f t="shared" ca="1" si="11"/>
        <v>0</v>
      </c>
      <c r="AB153" s="304" t="str">
        <f t="shared" si="12"/>
        <v/>
      </c>
      <c r="AC153" s="164" t="str">
        <f t="shared" si="13"/>
        <v/>
      </c>
      <c r="AD153" s="164" t="str">
        <f t="shared" si="14"/>
        <v/>
      </c>
    </row>
    <row r="154" spans="1:30" s="164" customFormat="1" ht="20.149999999999999" customHeight="1">
      <c r="A154" s="149"/>
      <c r="B154" s="294" t="str">
        <f>IF(LEN(A154)=0,"",INDEX('Smelter Look-up'!$A:$A,MATCH($A154,'Smelter Look-up'!$E:$E,0)))</f>
        <v/>
      </c>
      <c r="C154" s="146" t="str">
        <f>IF(LEN(A154)=0,"",INDEX('Smelter Look-up'!$C:$C,MATCH($A154,'Smelter Look-up'!$E:$E,0)))</f>
        <v/>
      </c>
      <c r="D154" s="143"/>
      <c r="E154" s="143" t="str">
        <f ca="1">IF(ISERROR($V154),"",OFFSET('Smelter Look-up'!$D$4,$V154-4,0)&amp;"")</f>
        <v/>
      </c>
      <c r="F154" s="143" t="str">
        <f ca="1">IF(ISERROR($V154),"",OFFSET('Smelter Look-up'!$E$4,$V154-4,0))</f>
        <v/>
      </c>
      <c r="G154" s="143" t="str">
        <f ca="1">IF(C154=$X$4,"Enter smelter details",IF(ISERROR($V154),"",OFFSET('Smelter Look-up'!$F$4,$V154-4,0)))</f>
        <v/>
      </c>
      <c r="H154" s="199" t="str">
        <f ca="1">IF(ISERROR($V154),"",OFFSET('Smelter Look-up'!$G$4,$V154-4,0))</f>
        <v/>
      </c>
      <c r="I154" s="200" t="str">
        <f ca="1">IF(ISERROR($V154),"",OFFSET('Smelter Look-up'!$H$4,$V154-4,0))</f>
        <v/>
      </c>
      <c r="J154" s="200" t="str">
        <f ca="1">IF(ISERROR($V154),"",OFFSET('Smelter Look-up'!$I$4,$V154-4,0))</f>
        <v/>
      </c>
      <c r="K154" s="144"/>
      <c r="L154" s="144"/>
      <c r="M154" s="144"/>
      <c r="N154" s="144"/>
      <c r="O154" s="144"/>
      <c r="P154" s="202"/>
      <c r="Q154" s="145"/>
      <c r="R154" s="143" t="str">
        <f ca="1">IF(ISERROR($V154),"",OFFSET('Smelter Look-up'!$C$4,$V154-4,0)&amp;"")</f>
        <v/>
      </c>
      <c r="S154" s="149" t="str">
        <f t="shared" ca="1" si="10"/>
        <v/>
      </c>
      <c r="T154" s="149" t="str">
        <f ca="1">IF(B154="","",IF(ISERROR(MATCH($J154,SorP!$B$1:$B$6261,0)),"",INDIRECT("'SorP'!$A$"&amp;MATCH($S154&amp;$J154,SorP!C:C,0))))</f>
        <v/>
      </c>
      <c r="U154" s="162"/>
      <c r="V154" s="163" t="e">
        <f>IF(C154="",NA(),MATCH($B154&amp;$C154,'Smelter Look-up'!$J:$J,0))</f>
        <v>#N/A</v>
      </c>
      <c r="X154" s="164">
        <f t="shared" ca="1" si="11"/>
        <v>0</v>
      </c>
      <c r="AB154" s="304" t="str">
        <f t="shared" si="12"/>
        <v/>
      </c>
      <c r="AC154" s="164" t="str">
        <f t="shared" si="13"/>
        <v/>
      </c>
      <c r="AD154" s="164" t="str">
        <f t="shared" si="14"/>
        <v/>
      </c>
    </row>
    <row r="155" spans="1:30" s="164" customFormat="1" ht="20.149999999999999" customHeight="1">
      <c r="A155" s="149"/>
      <c r="B155" s="294" t="str">
        <f>IF(LEN(A155)=0,"",INDEX('Smelter Look-up'!$A:$A,MATCH($A155,'Smelter Look-up'!$E:$E,0)))</f>
        <v/>
      </c>
      <c r="C155" s="146" t="str">
        <f>IF(LEN(A155)=0,"",INDEX('Smelter Look-up'!$C:$C,MATCH($A155,'Smelter Look-up'!$E:$E,0)))</f>
        <v/>
      </c>
      <c r="D155" s="143"/>
      <c r="E155" s="143" t="str">
        <f ca="1">IF(ISERROR($V155),"",OFFSET('Smelter Look-up'!$D$4,$V155-4,0)&amp;"")</f>
        <v/>
      </c>
      <c r="F155" s="143" t="str">
        <f ca="1">IF(ISERROR($V155),"",OFFSET('Smelter Look-up'!$E$4,$V155-4,0))</f>
        <v/>
      </c>
      <c r="G155" s="143" t="str">
        <f ca="1">IF(C155=$X$4,"Enter smelter details",IF(ISERROR($V155),"",OFFSET('Smelter Look-up'!$F$4,$V155-4,0)))</f>
        <v/>
      </c>
      <c r="H155" s="199" t="str">
        <f ca="1">IF(ISERROR($V155),"",OFFSET('Smelter Look-up'!$G$4,$V155-4,0))</f>
        <v/>
      </c>
      <c r="I155" s="200" t="str">
        <f ca="1">IF(ISERROR($V155),"",OFFSET('Smelter Look-up'!$H$4,$V155-4,0))</f>
        <v/>
      </c>
      <c r="J155" s="200" t="str">
        <f ca="1">IF(ISERROR($V155),"",OFFSET('Smelter Look-up'!$I$4,$V155-4,0))</f>
        <v/>
      </c>
      <c r="K155" s="144"/>
      <c r="L155" s="144"/>
      <c r="M155" s="144"/>
      <c r="N155" s="144"/>
      <c r="O155" s="144"/>
      <c r="P155" s="202"/>
      <c r="Q155" s="145"/>
      <c r="R155" s="143" t="str">
        <f ca="1">IF(ISERROR($V155),"",OFFSET('Smelter Look-up'!$C$4,$V155-4,0)&amp;"")</f>
        <v/>
      </c>
      <c r="S155" s="149" t="str">
        <f t="shared" ca="1" si="10"/>
        <v/>
      </c>
      <c r="T155" s="149" t="str">
        <f ca="1">IF(B155="","",IF(ISERROR(MATCH($J155,SorP!$B$1:$B$6261,0)),"",INDIRECT("'SorP'!$A$"&amp;MATCH($S155&amp;$J155,SorP!C:C,0))))</f>
        <v/>
      </c>
      <c r="U155" s="162"/>
      <c r="V155" s="163" t="e">
        <f>IF(C155="",NA(),MATCH($B155&amp;$C155,'Smelter Look-up'!$J:$J,0))</f>
        <v>#N/A</v>
      </c>
      <c r="X155" s="164">
        <f t="shared" ca="1" si="11"/>
        <v>0</v>
      </c>
      <c r="AB155" s="304" t="str">
        <f t="shared" si="12"/>
        <v/>
      </c>
      <c r="AC155" s="164" t="str">
        <f t="shared" si="13"/>
        <v/>
      </c>
      <c r="AD155" s="164" t="str">
        <f t="shared" si="14"/>
        <v/>
      </c>
    </row>
    <row r="156" spans="1:30" s="164" customFormat="1" ht="20.149999999999999" customHeight="1">
      <c r="A156" s="149"/>
      <c r="B156" s="294" t="str">
        <f>IF(LEN(A156)=0,"",INDEX('Smelter Look-up'!$A:$A,MATCH($A156,'Smelter Look-up'!$E:$E,0)))</f>
        <v/>
      </c>
      <c r="C156" s="146" t="str">
        <f>IF(LEN(A156)=0,"",INDEX('Smelter Look-up'!$C:$C,MATCH($A156,'Smelter Look-up'!$E:$E,0)))</f>
        <v/>
      </c>
      <c r="D156" s="143"/>
      <c r="E156" s="143" t="str">
        <f ca="1">IF(ISERROR($V156),"",OFFSET('Smelter Look-up'!$D$4,$V156-4,0)&amp;"")</f>
        <v/>
      </c>
      <c r="F156" s="143" t="str">
        <f ca="1">IF(ISERROR($V156),"",OFFSET('Smelter Look-up'!$E$4,$V156-4,0))</f>
        <v/>
      </c>
      <c r="G156" s="143" t="str">
        <f ca="1">IF(C156=$X$4,"Enter smelter details",IF(ISERROR($V156),"",OFFSET('Smelter Look-up'!$F$4,$V156-4,0)))</f>
        <v/>
      </c>
      <c r="H156" s="199" t="str">
        <f ca="1">IF(ISERROR($V156),"",OFFSET('Smelter Look-up'!$G$4,$V156-4,0))</f>
        <v/>
      </c>
      <c r="I156" s="200" t="str">
        <f ca="1">IF(ISERROR($V156),"",OFFSET('Smelter Look-up'!$H$4,$V156-4,0))</f>
        <v/>
      </c>
      <c r="J156" s="200" t="str">
        <f ca="1">IF(ISERROR($V156),"",OFFSET('Smelter Look-up'!$I$4,$V156-4,0))</f>
        <v/>
      </c>
      <c r="K156" s="144"/>
      <c r="L156" s="144"/>
      <c r="M156" s="144"/>
      <c r="N156" s="144"/>
      <c r="O156" s="144"/>
      <c r="P156" s="202"/>
      <c r="Q156" s="145"/>
      <c r="R156" s="143" t="str">
        <f ca="1">IF(ISERROR($V156),"",OFFSET('Smelter Look-up'!$C$4,$V156-4,0)&amp;"")</f>
        <v/>
      </c>
      <c r="S156" s="149" t="str">
        <f t="shared" ca="1" si="10"/>
        <v/>
      </c>
      <c r="T156" s="149" t="str">
        <f ca="1">IF(B156="","",IF(ISERROR(MATCH($J156,SorP!$B$1:$B$6261,0)),"",INDIRECT("'SorP'!$A$"&amp;MATCH($S156&amp;$J156,SorP!C:C,0))))</f>
        <v/>
      </c>
      <c r="U156" s="162"/>
      <c r="V156" s="163" t="e">
        <f>IF(C156="",NA(),MATCH($B156&amp;$C156,'Smelter Look-up'!$J:$J,0))</f>
        <v>#N/A</v>
      </c>
      <c r="X156" s="164">
        <f t="shared" ca="1" si="11"/>
        <v>0</v>
      </c>
      <c r="AB156" s="304" t="str">
        <f t="shared" si="12"/>
        <v/>
      </c>
      <c r="AC156" s="164" t="str">
        <f t="shared" si="13"/>
        <v/>
      </c>
      <c r="AD156" s="164" t="str">
        <f t="shared" si="14"/>
        <v/>
      </c>
    </row>
    <row r="157" spans="1:30" s="164" customFormat="1" ht="20.149999999999999" customHeight="1">
      <c r="A157" s="149"/>
      <c r="B157" s="294" t="str">
        <f>IF(LEN(A157)=0,"",INDEX('Smelter Look-up'!$A:$A,MATCH($A157,'Smelter Look-up'!$E:$E,0)))</f>
        <v/>
      </c>
      <c r="C157" s="146" t="str">
        <f>IF(LEN(A157)=0,"",INDEX('Smelter Look-up'!$C:$C,MATCH($A157,'Smelter Look-up'!$E:$E,0)))</f>
        <v/>
      </c>
      <c r="D157" s="143"/>
      <c r="E157" s="143" t="str">
        <f ca="1">IF(ISERROR($V157),"",OFFSET('Smelter Look-up'!$D$4,$V157-4,0)&amp;"")</f>
        <v/>
      </c>
      <c r="F157" s="143" t="str">
        <f ca="1">IF(ISERROR($V157),"",OFFSET('Smelter Look-up'!$E$4,$V157-4,0))</f>
        <v/>
      </c>
      <c r="G157" s="143" t="str">
        <f ca="1">IF(C157=$X$4,"Enter smelter details",IF(ISERROR($V157),"",OFFSET('Smelter Look-up'!$F$4,$V157-4,0)))</f>
        <v/>
      </c>
      <c r="H157" s="199" t="str">
        <f ca="1">IF(ISERROR($V157),"",OFFSET('Smelter Look-up'!$G$4,$V157-4,0))</f>
        <v/>
      </c>
      <c r="I157" s="200" t="str">
        <f ca="1">IF(ISERROR($V157),"",OFFSET('Smelter Look-up'!$H$4,$V157-4,0))</f>
        <v/>
      </c>
      <c r="J157" s="200" t="str">
        <f ca="1">IF(ISERROR($V157),"",OFFSET('Smelter Look-up'!$I$4,$V157-4,0))</f>
        <v/>
      </c>
      <c r="K157" s="144"/>
      <c r="L157" s="144"/>
      <c r="M157" s="144"/>
      <c r="N157" s="144"/>
      <c r="O157" s="144"/>
      <c r="P157" s="202"/>
      <c r="Q157" s="145"/>
      <c r="R157" s="143" t="str">
        <f ca="1">IF(ISERROR($V157),"",OFFSET('Smelter Look-up'!$C$4,$V157-4,0)&amp;"")</f>
        <v/>
      </c>
      <c r="S157" s="149" t="str">
        <f t="shared" ca="1" si="10"/>
        <v/>
      </c>
      <c r="T157" s="149" t="str">
        <f ca="1">IF(B157="","",IF(ISERROR(MATCH($J157,SorP!$B$1:$B$6261,0)),"",INDIRECT("'SorP'!$A$"&amp;MATCH($S157&amp;$J157,SorP!C:C,0))))</f>
        <v/>
      </c>
      <c r="U157" s="162"/>
      <c r="V157" s="163" t="e">
        <f>IF(C157="",NA(),MATCH($B157&amp;$C157,'Smelter Look-up'!$J:$J,0))</f>
        <v>#N/A</v>
      </c>
      <c r="X157" s="164">
        <f t="shared" ca="1" si="11"/>
        <v>0</v>
      </c>
      <c r="AB157" s="304" t="str">
        <f t="shared" si="12"/>
        <v/>
      </c>
      <c r="AC157" s="164" t="str">
        <f t="shared" si="13"/>
        <v/>
      </c>
      <c r="AD157" s="164" t="str">
        <f t="shared" si="14"/>
        <v/>
      </c>
    </row>
    <row r="158" spans="1:30" s="164" customFormat="1" ht="20.149999999999999" customHeight="1">
      <c r="A158" s="149"/>
      <c r="B158" s="294" t="str">
        <f>IF(LEN(A158)=0,"",INDEX('Smelter Look-up'!$A:$A,MATCH($A158,'Smelter Look-up'!$E:$E,0)))</f>
        <v/>
      </c>
      <c r="C158" s="146" t="str">
        <f>IF(LEN(A158)=0,"",INDEX('Smelter Look-up'!$C:$C,MATCH($A158,'Smelter Look-up'!$E:$E,0)))</f>
        <v/>
      </c>
      <c r="D158" s="143"/>
      <c r="E158" s="143" t="str">
        <f ca="1">IF(ISERROR($V158),"",OFFSET('Smelter Look-up'!$D$4,$V158-4,0)&amp;"")</f>
        <v/>
      </c>
      <c r="F158" s="143" t="str">
        <f ca="1">IF(ISERROR($V158),"",OFFSET('Smelter Look-up'!$E$4,$V158-4,0))</f>
        <v/>
      </c>
      <c r="G158" s="143" t="str">
        <f ca="1">IF(C158=$X$4,"Enter smelter details",IF(ISERROR($V158),"",OFFSET('Smelter Look-up'!$F$4,$V158-4,0)))</f>
        <v/>
      </c>
      <c r="H158" s="199" t="str">
        <f ca="1">IF(ISERROR($V158),"",OFFSET('Smelter Look-up'!$G$4,$V158-4,0))</f>
        <v/>
      </c>
      <c r="I158" s="200" t="str">
        <f ca="1">IF(ISERROR($V158),"",OFFSET('Smelter Look-up'!$H$4,$V158-4,0))</f>
        <v/>
      </c>
      <c r="J158" s="200" t="str">
        <f ca="1">IF(ISERROR($V158),"",OFFSET('Smelter Look-up'!$I$4,$V158-4,0))</f>
        <v/>
      </c>
      <c r="K158" s="144"/>
      <c r="L158" s="144"/>
      <c r="M158" s="144"/>
      <c r="N158" s="144"/>
      <c r="O158" s="144"/>
      <c r="P158" s="202"/>
      <c r="Q158" s="145"/>
      <c r="R158" s="143" t="str">
        <f ca="1">IF(ISERROR($V158),"",OFFSET('Smelter Look-up'!$C$4,$V158-4,0)&amp;"")</f>
        <v/>
      </c>
      <c r="S158" s="149" t="str">
        <f t="shared" ca="1" si="10"/>
        <v/>
      </c>
      <c r="T158" s="149" t="str">
        <f ca="1">IF(B158="","",IF(ISERROR(MATCH($J158,SorP!$B$1:$B$6261,0)),"",INDIRECT("'SorP'!$A$"&amp;MATCH($S158&amp;$J158,SorP!C:C,0))))</f>
        <v/>
      </c>
      <c r="U158" s="162"/>
      <c r="V158" s="163" t="e">
        <f>IF(C158="",NA(),MATCH($B158&amp;$C158,'Smelter Look-up'!$J:$J,0))</f>
        <v>#N/A</v>
      </c>
      <c r="X158" s="164">
        <f t="shared" ca="1" si="11"/>
        <v>0</v>
      </c>
      <c r="AB158" s="304" t="str">
        <f t="shared" si="12"/>
        <v/>
      </c>
      <c r="AC158" s="164" t="str">
        <f t="shared" si="13"/>
        <v/>
      </c>
      <c r="AD158" s="164" t="str">
        <f t="shared" si="14"/>
        <v/>
      </c>
    </row>
    <row r="159" spans="1:30" s="164" customFormat="1" ht="20.149999999999999" customHeight="1">
      <c r="A159" s="149"/>
      <c r="B159" s="294" t="str">
        <f>IF(LEN(A159)=0,"",INDEX('Smelter Look-up'!$A:$A,MATCH($A159,'Smelter Look-up'!$E:$E,0)))</f>
        <v/>
      </c>
      <c r="C159" s="146" t="str">
        <f>IF(LEN(A159)=0,"",INDEX('Smelter Look-up'!$C:$C,MATCH($A159,'Smelter Look-up'!$E:$E,0)))</f>
        <v/>
      </c>
      <c r="D159" s="143"/>
      <c r="E159" s="143" t="str">
        <f ca="1">IF(ISERROR($V159),"",OFFSET('Smelter Look-up'!$D$4,$V159-4,0)&amp;"")</f>
        <v/>
      </c>
      <c r="F159" s="143" t="str">
        <f ca="1">IF(ISERROR($V159),"",OFFSET('Smelter Look-up'!$E$4,$V159-4,0))</f>
        <v/>
      </c>
      <c r="G159" s="143" t="str">
        <f ca="1">IF(C159=$X$4,"Enter smelter details",IF(ISERROR($V159),"",OFFSET('Smelter Look-up'!$F$4,$V159-4,0)))</f>
        <v/>
      </c>
      <c r="H159" s="199" t="str">
        <f ca="1">IF(ISERROR($V159),"",OFFSET('Smelter Look-up'!$G$4,$V159-4,0))</f>
        <v/>
      </c>
      <c r="I159" s="200" t="str">
        <f ca="1">IF(ISERROR($V159),"",OFFSET('Smelter Look-up'!$H$4,$V159-4,0))</f>
        <v/>
      </c>
      <c r="J159" s="200" t="str">
        <f ca="1">IF(ISERROR($V159),"",OFFSET('Smelter Look-up'!$I$4,$V159-4,0))</f>
        <v/>
      </c>
      <c r="K159" s="144"/>
      <c r="L159" s="144"/>
      <c r="M159" s="144"/>
      <c r="N159" s="144"/>
      <c r="O159" s="144"/>
      <c r="P159" s="202"/>
      <c r="Q159" s="145"/>
      <c r="R159" s="143" t="str">
        <f ca="1">IF(ISERROR($V159),"",OFFSET('Smelter Look-up'!$C$4,$V159-4,0)&amp;"")</f>
        <v/>
      </c>
      <c r="S159" s="149" t="str">
        <f t="shared" ca="1" si="10"/>
        <v/>
      </c>
      <c r="T159" s="149" t="str">
        <f ca="1">IF(B159="","",IF(ISERROR(MATCH($J159,SorP!$B$1:$B$6261,0)),"",INDIRECT("'SorP'!$A$"&amp;MATCH($S159&amp;$J159,SorP!C:C,0))))</f>
        <v/>
      </c>
      <c r="U159" s="162"/>
      <c r="V159" s="163" t="e">
        <f>IF(C159="",NA(),MATCH($B159&amp;$C159,'Smelter Look-up'!$J:$J,0))</f>
        <v>#N/A</v>
      </c>
      <c r="X159" s="164">
        <f t="shared" ca="1" si="11"/>
        <v>0</v>
      </c>
      <c r="AB159" s="304" t="str">
        <f t="shared" si="12"/>
        <v/>
      </c>
      <c r="AC159" s="164" t="str">
        <f t="shared" si="13"/>
        <v/>
      </c>
      <c r="AD159" s="164" t="str">
        <f t="shared" si="14"/>
        <v/>
      </c>
    </row>
    <row r="160" spans="1:30" s="164" customFormat="1" ht="20.149999999999999" customHeight="1">
      <c r="A160" s="149"/>
      <c r="B160" s="294" t="str">
        <f>IF(LEN(A160)=0,"",INDEX('Smelter Look-up'!$A:$A,MATCH($A160,'Smelter Look-up'!$E:$E,0)))</f>
        <v/>
      </c>
      <c r="C160" s="146" t="str">
        <f>IF(LEN(A160)=0,"",INDEX('Smelter Look-up'!$C:$C,MATCH($A160,'Smelter Look-up'!$E:$E,0)))</f>
        <v/>
      </c>
      <c r="D160" s="143"/>
      <c r="E160" s="143" t="str">
        <f ca="1">IF(ISERROR($V160),"",OFFSET('Smelter Look-up'!$D$4,$V160-4,0)&amp;"")</f>
        <v/>
      </c>
      <c r="F160" s="143" t="str">
        <f ca="1">IF(ISERROR($V160),"",OFFSET('Smelter Look-up'!$E$4,$V160-4,0))</f>
        <v/>
      </c>
      <c r="G160" s="143" t="str">
        <f ca="1">IF(C160=$X$4,"Enter smelter details",IF(ISERROR($V160),"",OFFSET('Smelter Look-up'!$F$4,$V160-4,0)))</f>
        <v/>
      </c>
      <c r="H160" s="199" t="str">
        <f ca="1">IF(ISERROR($V160),"",OFFSET('Smelter Look-up'!$G$4,$V160-4,0))</f>
        <v/>
      </c>
      <c r="I160" s="200" t="str">
        <f ca="1">IF(ISERROR($V160),"",OFFSET('Smelter Look-up'!$H$4,$V160-4,0))</f>
        <v/>
      </c>
      <c r="J160" s="200" t="str">
        <f ca="1">IF(ISERROR($V160),"",OFFSET('Smelter Look-up'!$I$4,$V160-4,0))</f>
        <v/>
      </c>
      <c r="K160" s="144"/>
      <c r="L160" s="144"/>
      <c r="M160" s="144"/>
      <c r="N160" s="144"/>
      <c r="O160" s="144"/>
      <c r="P160" s="202"/>
      <c r="Q160" s="145"/>
      <c r="R160" s="143" t="str">
        <f ca="1">IF(ISERROR($V160),"",OFFSET('Smelter Look-up'!$C$4,$V160-4,0)&amp;"")</f>
        <v/>
      </c>
      <c r="S160" s="149" t="str">
        <f t="shared" ca="1" si="10"/>
        <v/>
      </c>
      <c r="T160" s="149" t="str">
        <f ca="1">IF(B160="","",IF(ISERROR(MATCH($J160,SorP!$B$1:$B$6261,0)),"",INDIRECT("'SorP'!$A$"&amp;MATCH($S160&amp;$J160,SorP!C:C,0))))</f>
        <v/>
      </c>
      <c r="U160" s="162"/>
      <c r="V160" s="163" t="e">
        <f>IF(C160="",NA(),MATCH($B160&amp;$C160,'Smelter Look-up'!$J:$J,0))</f>
        <v>#N/A</v>
      </c>
      <c r="X160" s="164">
        <f t="shared" ca="1" si="11"/>
        <v>0</v>
      </c>
      <c r="AB160" s="304" t="str">
        <f t="shared" si="12"/>
        <v/>
      </c>
      <c r="AC160" s="164" t="str">
        <f t="shared" si="13"/>
        <v/>
      </c>
      <c r="AD160" s="164" t="str">
        <f t="shared" si="14"/>
        <v/>
      </c>
    </row>
    <row r="161" spans="1:30" s="164" customFormat="1" ht="20.149999999999999" customHeight="1">
      <c r="A161" s="149"/>
      <c r="B161" s="294" t="str">
        <f>IF(LEN(A161)=0,"",INDEX('Smelter Look-up'!$A:$A,MATCH($A161,'Smelter Look-up'!$E:$E,0)))</f>
        <v/>
      </c>
      <c r="C161" s="146" t="str">
        <f>IF(LEN(A161)=0,"",INDEX('Smelter Look-up'!$C:$C,MATCH($A161,'Smelter Look-up'!$E:$E,0)))</f>
        <v/>
      </c>
      <c r="D161" s="143"/>
      <c r="E161" s="143" t="str">
        <f ca="1">IF(ISERROR($V161),"",OFFSET('Smelter Look-up'!$D$4,$V161-4,0)&amp;"")</f>
        <v/>
      </c>
      <c r="F161" s="143" t="str">
        <f ca="1">IF(ISERROR($V161),"",OFFSET('Smelter Look-up'!$E$4,$V161-4,0))</f>
        <v/>
      </c>
      <c r="G161" s="143" t="str">
        <f ca="1">IF(C161=$X$4,"Enter smelter details",IF(ISERROR($V161),"",OFFSET('Smelter Look-up'!$F$4,$V161-4,0)))</f>
        <v/>
      </c>
      <c r="H161" s="199" t="str">
        <f ca="1">IF(ISERROR($V161),"",OFFSET('Smelter Look-up'!$G$4,$V161-4,0))</f>
        <v/>
      </c>
      <c r="I161" s="200" t="str">
        <f ca="1">IF(ISERROR($V161),"",OFFSET('Smelter Look-up'!$H$4,$V161-4,0))</f>
        <v/>
      </c>
      <c r="J161" s="200" t="str">
        <f ca="1">IF(ISERROR($V161),"",OFFSET('Smelter Look-up'!$I$4,$V161-4,0))</f>
        <v/>
      </c>
      <c r="K161" s="144"/>
      <c r="L161" s="144"/>
      <c r="M161" s="144"/>
      <c r="N161" s="144"/>
      <c r="O161" s="144"/>
      <c r="P161" s="202"/>
      <c r="Q161" s="145"/>
      <c r="R161" s="143" t="str">
        <f ca="1">IF(ISERROR($V161),"",OFFSET('Smelter Look-up'!$C$4,$V161-4,0)&amp;"")</f>
        <v/>
      </c>
      <c r="S161" s="149" t="str">
        <f t="shared" ca="1" si="10"/>
        <v/>
      </c>
      <c r="T161" s="149" t="str">
        <f ca="1">IF(B161="","",IF(ISERROR(MATCH($J161,SorP!$B$1:$B$6261,0)),"",INDIRECT("'SorP'!$A$"&amp;MATCH($S161&amp;$J161,SorP!C:C,0))))</f>
        <v/>
      </c>
      <c r="U161" s="162"/>
      <c r="V161" s="163" t="e">
        <f>IF(C161="",NA(),MATCH($B161&amp;$C161,'Smelter Look-up'!$J:$J,0))</f>
        <v>#N/A</v>
      </c>
      <c r="X161" s="164">
        <f t="shared" ca="1" si="11"/>
        <v>0</v>
      </c>
      <c r="AB161" s="304" t="str">
        <f t="shared" si="12"/>
        <v/>
      </c>
      <c r="AC161" s="164" t="str">
        <f t="shared" si="13"/>
        <v/>
      </c>
      <c r="AD161" s="164" t="str">
        <f t="shared" si="14"/>
        <v/>
      </c>
    </row>
    <row r="162" spans="1:30" s="164" customFormat="1" ht="20.149999999999999" customHeight="1">
      <c r="A162" s="149"/>
      <c r="B162" s="294" t="str">
        <f>IF(LEN(A162)=0,"",INDEX('Smelter Look-up'!$A:$A,MATCH($A162,'Smelter Look-up'!$E:$E,0)))</f>
        <v/>
      </c>
      <c r="C162" s="146" t="str">
        <f>IF(LEN(A162)=0,"",INDEX('Smelter Look-up'!$C:$C,MATCH($A162,'Smelter Look-up'!$E:$E,0)))</f>
        <v/>
      </c>
      <c r="D162" s="143"/>
      <c r="E162" s="143" t="str">
        <f ca="1">IF(ISERROR($V162),"",OFFSET('Smelter Look-up'!$D$4,$V162-4,0)&amp;"")</f>
        <v/>
      </c>
      <c r="F162" s="143" t="str">
        <f ca="1">IF(ISERROR($V162),"",OFFSET('Smelter Look-up'!$E$4,$V162-4,0))</f>
        <v/>
      </c>
      <c r="G162" s="143" t="str">
        <f ca="1">IF(C162=$X$4,"Enter smelter details",IF(ISERROR($V162),"",OFFSET('Smelter Look-up'!$F$4,$V162-4,0)))</f>
        <v/>
      </c>
      <c r="H162" s="199" t="str">
        <f ca="1">IF(ISERROR($V162),"",OFFSET('Smelter Look-up'!$G$4,$V162-4,0))</f>
        <v/>
      </c>
      <c r="I162" s="200" t="str">
        <f ca="1">IF(ISERROR($V162),"",OFFSET('Smelter Look-up'!$H$4,$V162-4,0))</f>
        <v/>
      </c>
      <c r="J162" s="200" t="str">
        <f ca="1">IF(ISERROR($V162),"",OFFSET('Smelter Look-up'!$I$4,$V162-4,0))</f>
        <v/>
      </c>
      <c r="K162" s="144"/>
      <c r="L162" s="144"/>
      <c r="M162" s="144"/>
      <c r="N162" s="144"/>
      <c r="O162" s="144"/>
      <c r="P162" s="202"/>
      <c r="Q162" s="145"/>
      <c r="R162" s="143" t="str">
        <f ca="1">IF(ISERROR($V162),"",OFFSET('Smelter Look-up'!$C$4,$V162-4,0)&amp;"")</f>
        <v/>
      </c>
      <c r="S162" s="149" t="str">
        <f t="shared" ca="1" si="10"/>
        <v/>
      </c>
      <c r="T162" s="149" t="str">
        <f ca="1">IF(B162="","",IF(ISERROR(MATCH($J162,SorP!$B$1:$B$6261,0)),"",INDIRECT("'SorP'!$A$"&amp;MATCH($S162&amp;$J162,SorP!C:C,0))))</f>
        <v/>
      </c>
      <c r="U162" s="162"/>
      <c r="V162" s="163" t="e">
        <f>IF(C162="",NA(),MATCH($B162&amp;$C162,'Smelter Look-up'!$J:$J,0))</f>
        <v>#N/A</v>
      </c>
      <c r="X162" s="164">
        <f t="shared" ca="1" si="11"/>
        <v>0</v>
      </c>
      <c r="AB162" s="304" t="str">
        <f t="shared" si="12"/>
        <v/>
      </c>
      <c r="AC162" s="164" t="str">
        <f t="shared" si="13"/>
        <v/>
      </c>
      <c r="AD162" s="164" t="str">
        <f t="shared" si="14"/>
        <v/>
      </c>
    </row>
    <row r="163" spans="1:30" s="164" customFormat="1" ht="20.149999999999999" customHeight="1">
      <c r="A163" s="149"/>
      <c r="B163" s="294" t="str">
        <f>IF(LEN(A163)=0,"",INDEX('Smelter Look-up'!$A:$A,MATCH($A163,'Smelter Look-up'!$E:$E,0)))</f>
        <v/>
      </c>
      <c r="C163" s="146" t="str">
        <f>IF(LEN(A163)=0,"",INDEX('Smelter Look-up'!$C:$C,MATCH($A163,'Smelter Look-up'!$E:$E,0)))</f>
        <v/>
      </c>
      <c r="D163" s="143"/>
      <c r="E163" s="143" t="str">
        <f ca="1">IF(ISERROR($V163),"",OFFSET('Smelter Look-up'!$D$4,$V163-4,0)&amp;"")</f>
        <v/>
      </c>
      <c r="F163" s="143" t="str">
        <f ca="1">IF(ISERROR($V163),"",OFFSET('Smelter Look-up'!$E$4,$V163-4,0))</f>
        <v/>
      </c>
      <c r="G163" s="143" t="str">
        <f ca="1">IF(C163=$X$4,"Enter smelter details",IF(ISERROR($V163),"",OFFSET('Smelter Look-up'!$F$4,$V163-4,0)))</f>
        <v/>
      </c>
      <c r="H163" s="199" t="str">
        <f ca="1">IF(ISERROR($V163),"",OFFSET('Smelter Look-up'!$G$4,$V163-4,0))</f>
        <v/>
      </c>
      <c r="I163" s="200" t="str">
        <f ca="1">IF(ISERROR($V163),"",OFFSET('Smelter Look-up'!$H$4,$V163-4,0))</f>
        <v/>
      </c>
      <c r="J163" s="200" t="str">
        <f ca="1">IF(ISERROR($V163),"",OFFSET('Smelter Look-up'!$I$4,$V163-4,0))</f>
        <v/>
      </c>
      <c r="K163" s="144"/>
      <c r="L163" s="144"/>
      <c r="M163" s="144"/>
      <c r="N163" s="144"/>
      <c r="O163" s="144"/>
      <c r="P163" s="202"/>
      <c r="Q163" s="145"/>
      <c r="R163" s="143" t="str">
        <f ca="1">IF(ISERROR($V163),"",OFFSET('Smelter Look-up'!$C$4,$V163-4,0)&amp;"")</f>
        <v/>
      </c>
      <c r="S163" s="149" t="str">
        <f t="shared" ca="1" si="10"/>
        <v/>
      </c>
      <c r="T163" s="149" t="str">
        <f ca="1">IF(B163="","",IF(ISERROR(MATCH($J163,SorP!$B$1:$B$6261,0)),"",INDIRECT("'SorP'!$A$"&amp;MATCH($S163&amp;$J163,SorP!C:C,0))))</f>
        <v/>
      </c>
      <c r="U163" s="162"/>
      <c r="V163" s="163" t="e">
        <f>IF(C163="",NA(),MATCH($B163&amp;$C163,'Smelter Look-up'!$J:$J,0))</f>
        <v>#N/A</v>
      </c>
      <c r="X163" s="164">
        <f t="shared" ca="1" si="11"/>
        <v>0</v>
      </c>
      <c r="AB163" s="304" t="str">
        <f t="shared" si="12"/>
        <v/>
      </c>
      <c r="AC163" s="164" t="str">
        <f t="shared" si="13"/>
        <v/>
      </c>
      <c r="AD163" s="164" t="str">
        <f t="shared" si="14"/>
        <v/>
      </c>
    </row>
    <row r="164" spans="1:30" s="164" customFormat="1" ht="20.149999999999999" customHeight="1">
      <c r="A164" s="149"/>
      <c r="B164" s="294" t="str">
        <f>IF(LEN(A164)=0,"",INDEX('Smelter Look-up'!$A:$A,MATCH($A164,'Smelter Look-up'!$E:$E,0)))</f>
        <v/>
      </c>
      <c r="C164" s="146" t="str">
        <f>IF(LEN(A164)=0,"",INDEX('Smelter Look-up'!$C:$C,MATCH($A164,'Smelter Look-up'!$E:$E,0)))</f>
        <v/>
      </c>
      <c r="D164" s="143"/>
      <c r="E164" s="143" t="str">
        <f ca="1">IF(ISERROR($V164),"",OFFSET('Smelter Look-up'!$D$4,$V164-4,0)&amp;"")</f>
        <v/>
      </c>
      <c r="F164" s="143" t="str">
        <f ca="1">IF(ISERROR($V164),"",OFFSET('Smelter Look-up'!$E$4,$V164-4,0))</f>
        <v/>
      </c>
      <c r="G164" s="143" t="str">
        <f ca="1">IF(C164=$X$4,"Enter smelter details",IF(ISERROR($V164),"",OFFSET('Smelter Look-up'!$F$4,$V164-4,0)))</f>
        <v/>
      </c>
      <c r="H164" s="199" t="str">
        <f ca="1">IF(ISERROR($V164),"",OFFSET('Smelter Look-up'!$G$4,$V164-4,0))</f>
        <v/>
      </c>
      <c r="I164" s="200" t="str">
        <f ca="1">IF(ISERROR($V164),"",OFFSET('Smelter Look-up'!$H$4,$V164-4,0))</f>
        <v/>
      </c>
      <c r="J164" s="200" t="str">
        <f ca="1">IF(ISERROR($V164),"",OFFSET('Smelter Look-up'!$I$4,$V164-4,0))</f>
        <v/>
      </c>
      <c r="K164" s="144"/>
      <c r="L164" s="144"/>
      <c r="M164" s="144"/>
      <c r="N164" s="144"/>
      <c r="O164" s="144"/>
      <c r="P164" s="202"/>
      <c r="Q164" s="145"/>
      <c r="R164" s="143" t="str">
        <f ca="1">IF(ISERROR($V164),"",OFFSET('Smelter Look-up'!$C$4,$V164-4,0)&amp;"")</f>
        <v/>
      </c>
      <c r="S164" s="149" t="str">
        <f t="shared" ca="1" si="10"/>
        <v/>
      </c>
      <c r="T164" s="149" t="str">
        <f ca="1">IF(B164="","",IF(ISERROR(MATCH($J164,SorP!$B$1:$B$6261,0)),"",INDIRECT("'SorP'!$A$"&amp;MATCH($S164&amp;$J164,SorP!C:C,0))))</f>
        <v/>
      </c>
      <c r="U164" s="162"/>
      <c r="V164" s="163" t="e">
        <f>IF(C164="",NA(),MATCH($B164&amp;$C164,'Smelter Look-up'!$J:$J,0))</f>
        <v>#N/A</v>
      </c>
      <c r="X164" s="164">
        <f t="shared" ca="1" si="11"/>
        <v>0</v>
      </c>
      <c r="AB164" s="304" t="str">
        <f t="shared" si="12"/>
        <v/>
      </c>
      <c r="AC164" s="164" t="str">
        <f t="shared" si="13"/>
        <v/>
      </c>
      <c r="AD164" s="164" t="str">
        <f t="shared" si="14"/>
        <v/>
      </c>
    </row>
    <row r="165" spans="1:30" s="164" customFormat="1" ht="20.149999999999999" customHeight="1">
      <c r="A165" s="149"/>
      <c r="B165" s="294" t="str">
        <f>IF(LEN(A165)=0,"",INDEX('Smelter Look-up'!$A:$A,MATCH($A165,'Smelter Look-up'!$E:$E,0)))</f>
        <v/>
      </c>
      <c r="C165" s="146" t="str">
        <f>IF(LEN(A165)=0,"",INDEX('Smelter Look-up'!$C:$C,MATCH($A165,'Smelter Look-up'!$E:$E,0)))</f>
        <v/>
      </c>
      <c r="D165" s="143"/>
      <c r="E165" s="143" t="str">
        <f ca="1">IF(ISERROR($V165),"",OFFSET('Smelter Look-up'!$D$4,$V165-4,0)&amp;"")</f>
        <v/>
      </c>
      <c r="F165" s="143" t="str">
        <f ca="1">IF(ISERROR($V165),"",OFFSET('Smelter Look-up'!$E$4,$V165-4,0))</f>
        <v/>
      </c>
      <c r="G165" s="143" t="str">
        <f ca="1">IF(C165=$X$4,"Enter smelter details",IF(ISERROR($V165),"",OFFSET('Smelter Look-up'!$F$4,$V165-4,0)))</f>
        <v/>
      </c>
      <c r="H165" s="199" t="str">
        <f ca="1">IF(ISERROR($V165),"",OFFSET('Smelter Look-up'!$G$4,$V165-4,0))</f>
        <v/>
      </c>
      <c r="I165" s="200" t="str">
        <f ca="1">IF(ISERROR($V165),"",OFFSET('Smelter Look-up'!$H$4,$V165-4,0))</f>
        <v/>
      </c>
      <c r="J165" s="200" t="str">
        <f ca="1">IF(ISERROR($V165),"",OFFSET('Smelter Look-up'!$I$4,$V165-4,0))</f>
        <v/>
      </c>
      <c r="K165" s="144"/>
      <c r="L165" s="144"/>
      <c r="M165" s="144"/>
      <c r="N165" s="144"/>
      <c r="O165" s="144"/>
      <c r="P165" s="202"/>
      <c r="Q165" s="145"/>
      <c r="R165" s="143" t="str">
        <f ca="1">IF(ISERROR($V165),"",OFFSET('Smelter Look-up'!$C$4,$V165-4,0)&amp;"")</f>
        <v/>
      </c>
      <c r="S165" s="149" t="str">
        <f t="shared" ca="1" si="10"/>
        <v/>
      </c>
      <c r="T165" s="149" t="str">
        <f ca="1">IF(B165="","",IF(ISERROR(MATCH($J165,SorP!$B$1:$B$6261,0)),"",INDIRECT("'SorP'!$A$"&amp;MATCH($S165&amp;$J165,SorP!C:C,0))))</f>
        <v/>
      </c>
      <c r="U165" s="162"/>
      <c r="V165" s="163" t="e">
        <f>IF(C165="",NA(),MATCH($B165&amp;$C165,'Smelter Look-up'!$J:$J,0))</f>
        <v>#N/A</v>
      </c>
      <c r="X165" s="164">
        <f t="shared" ca="1" si="11"/>
        <v>0</v>
      </c>
      <c r="AB165" s="304" t="str">
        <f t="shared" si="12"/>
        <v/>
      </c>
      <c r="AC165" s="164" t="str">
        <f t="shared" si="13"/>
        <v/>
      </c>
      <c r="AD165" s="164" t="str">
        <f t="shared" si="14"/>
        <v/>
      </c>
    </row>
    <row r="166" spans="1:30" s="164" customFormat="1" ht="20.149999999999999" customHeight="1">
      <c r="A166" s="149"/>
      <c r="B166" s="294" t="str">
        <f>IF(LEN(A166)=0,"",INDEX('Smelter Look-up'!$A:$A,MATCH($A166,'Smelter Look-up'!$E:$E,0)))</f>
        <v/>
      </c>
      <c r="C166" s="146" t="str">
        <f>IF(LEN(A166)=0,"",INDEX('Smelter Look-up'!$C:$C,MATCH($A166,'Smelter Look-up'!$E:$E,0)))</f>
        <v/>
      </c>
      <c r="D166" s="143"/>
      <c r="E166" s="143" t="str">
        <f ca="1">IF(ISERROR($V166),"",OFFSET('Smelter Look-up'!$D$4,$V166-4,0)&amp;"")</f>
        <v/>
      </c>
      <c r="F166" s="143" t="str">
        <f ca="1">IF(ISERROR($V166),"",OFFSET('Smelter Look-up'!$E$4,$V166-4,0))</f>
        <v/>
      </c>
      <c r="G166" s="143" t="str">
        <f ca="1">IF(C166=$X$4,"Enter smelter details",IF(ISERROR($V166),"",OFFSET('Smelter Look-up'!$F$4,$V166-4,0)))</f>
        <v/>
      </c>
      <c r="H166" s="199" t="str">
        <f ca="1">IF(ISERROR($V166),"",OFFSET('Smelter Look-up'!$G$4,$V166-4,0))</f>
        <v/>
      </c>
      <c r="I166" s="200" t="str">
        <f ca="1">IF(ISERROR($V166),"",OFFSET('Smelter Look-up'!$H$4,$V166-4,0))</f>
        <v/>
      </c>
      <c r="J166" s="200" t="str">
        <f ca="1">IF(ISERROR($V166),"",OFFSET('Smelter Look-up'!$I$4,$V166-4,0))</f>
        <v/>
      </c>
      <c r="K166" s="144"/>
      <c r="L166" s="144"/>
      <c r="M166" s="144"/>
      <c r="N166" s="144"/>
      <c r="O166" s="144"/>
      <c r="P166" s="202"/>
      <c r="Q166" s="145"/>
      <c r="R166" s="143" t="str">
        <f ca="1">IF(ISERROR($V166),"",OFFSET('Smelter Look-up'!$C$4,$V166-4,0)&amp;"")</f>
        <v/>
      </c>
      <c r="S166" s="149" t="str">
        <f t="shared" ca="1" si="10"/>
        <v/>
      </c>
      <c r="T166" s="149" t="str">
        <f ca="1">IF(B166="","",IF(ISERROR(MATCH($J166,SorP!$B$1:$B$6261,0)),"",INDIRECT("'SorP'!$A$"&amp;MATCH($S166&amp;$J166,SorP!C:C,0))))</f>
        <v/>
      </c>
      <c r="U166" s="162"/>
      <c r="V166" s="163" t="e">
        <f>IF(C166="",NA(),MATCH($B166&amp;$C166,'Smelter Look-up'!$J:$J,0))</f>
        <v>#N/A</v>
      </c>
      <c r="X166" s="164">
        <f t="shared" ca="1" si="11"/>
        <v>0</v>
      </c>
      <c r="AB166" s="304" t="str">
        <f t="shared" si="12"/>
        <v/>
      </c>
      <c r="AC166" s="164" t="str">
        <f t="shared" si="13"/>
        <v/>
      </c>
      <c r="AD166" s="164" t="str">
        <f t="shared" si="14"/>
        <v/>
      </c>
    </row>
    <row r="167" spans="1:30" s="164" customFormat="1" ht="20.149999999999999" customHeight="1">
      <c r="A167" s="149"/>
      <c r="B167" s="294" t="str">
        <f>IF(LEN(A167)=0,"",INDEX('Smelter Look-up'!$A:$A,MATCH($A167,'Smelter Look-up'!$E:$E,0)))</f>
        <v/>
      </c>
      <c r="C167" s="146" t="str">
        <f>IF(LEN(A167)=0,"",INDEX('Smelter Look-up'!$C:$C,MATCH($A167,'Smelter Look-up'!$E:$E,0)))</f>
        <v/>
      </c>
      <c r="D167" s="143"/>
      <c r="E167" s="143" t="str">
        <f ca="1">IF(ISERROR($V167),"",OFFSET('Smelter Look-up'!$D$4,$V167-4,0)&amp;"")</f>
        <v/>
      </c>
      <c r="F167" s="143" t="str">
        <f ca="1">IF(ISERROR($V167),"",OFFSET('Smelter Look-up'!$E$4,$V167-4,0))</f>
        <v/>
      </c>
      <c r="G167" s="143" t="str">
        <f ca="1">IF(C167=$X$4,"Enter smelter details",IF(ISERROR($V167),"",OFFSET('Smelter Look-up'!$F$4,$V167-4,0)))</f>
        <v/>
      </c>
      <c r="H167" s="199" t="str">
        <f ca="1">IF(ISERROR($V167),"",OFFSET('Smelter Look-up'!$G$4,$V167-4,0))</f>
        <v/>
      </c>
      <c r="I167" s="200" t="str">
        <f ca="1">IF(ISERROR($V167),"",OFFSET('Smelter Look-up'!$H$4,$V167-4,0))</f>
        <v/>
      </c>
      <c r="J167" s="200" t="str">
        <f ca="1">IF(ISERROR($V167),"",OFFSET('Smelter Look-up'!$I$4,$V167-4,0))</f>
        <v/>
      </c>
      <c r="K167" s="144"/>
      <c r="L167" s="144"/>
      <c r="M167" s="144"/>
      <c r="N167" s="144"/>
      <c r="O167" s="144"/>
      <c r="P167" s="202"/>
      <c r="Q167" s="145"/>
      <c r="R167" s="143" t="str">
        <f ca="1">IF(ISERROR($V167),"",OFFSET('Smelter Look-up'!$C$4,$V167-4,0)&amp;"")</f>
        <v/>
      </c>
      <c r="S167" s="149" t="str">
        <f t="shared" ca="1" si="10"/>
        <v/>
      </c>
      <c r="T167" s="149" t="str">
        <f ca="1">IF(B167="","",IF(ISERROR(MATCH($J167,SorP!$B$1:$B$6261,0)),"",INDIRECT("'SorP'!$A$"&amp;MATCH($S167&amp;$J167,SorP!C:C,0))))</f>
        <v/>
      </c>
      <c r="U167" s="162"/>
      <c r="V167" s="163" t="e">
        <f>IF(C167="",NA(),MATCH($B167&amp;$C167,'Smelter Look-up'!$J:$J,0))</f>
        <v>#N/A</v>
      </c>
      <c r="X167" s="164">
        <f t="shared" ca="1" si="11"/>
        <v>0</v>
      </c>
      <c r="AB167" s="304" t="str">
        <f t="shared" si="12"/>
        <v/>
      </c>
      <c r="AC167" s="164" t="str">
        <f t="shared" si="13"/>
        <v/>
      </c>
      <c r="AD167" s="164" t="str">
        <f t="shared" si="14"/>
        <v/>
      </c>
    </row>
    <row r="168" spans="1:30" s="164" customFormat="1" ht="20.149999999999999" customHeight="1">
      <c r="A168" s="149"/>
      <c r="B168" s="294" t="str">
        <f>IF(LEN(A168)=0,"",INDEX('Smelter Look-up'!$A:$A,MATCH($A168,'Smelter Look-up'!$E:$E,0)))</f>
        <v/>
      </c>
      <c r="C168" s="146" t="str">
        <f>IF(LEN(A168)=0,"",INDEX('Smelter Look-up'!$C:$C,MATCH($A168,'Smelter Look-up'!$E:$E,0)))</f>
        <v/>
      </c>
      <c r="D168" s="143"/>
      <c r="E168" s="143" t="str">
        <f ca="1">IF(ISERROR($V168),"",OFFSET('Smelter Look-up'!$D$4,$V168-4,0)&amp;"")</f>
        <v/>
      </c>
      <c r="F168" s="143" t="str">
        <f ca="1">IF(ISERROR($V168),"",OFFSET('Smelter Look-up'!$E$4,$V168-4,0))</f>
        <v/>
      </c>
      <c r="G168" s="143" t="str">
        <f ca="1">IF(C168=$X$4,"Enter smelter details",IF(ISERROR($V168),"",OFFSET('Smelter Look-up'!$F$4,$V168-4,0)))</f>
        <v/>
      </c>
      <c r="H168" s="199" t="str">
        <f ca="1">IF(ISERROR($V168),"",OFFSET('Smelter Look-up'!$G$4,$V168-4,0))</f>
        <v/>
      </c>
      <c r="I168" s="200" t="str">
        <f ca="1">IF(ISERROR($V168),"",OFFSET('Smelter Look-up'!$H$4,$V168-4,0))</f>
        <v/>
      </c>
      <c r="J168" s="200" t="str">
        <f ca="1">IF(ISERROR($V168),"",OFFSET('Smelter Look-up'!$I$4,$V168-4,0))</f>
        <v/>
      </c>
      <c r="K168" s="144"/>
      <c r="L168" s="144"/>
      <c r="M168" s="144"/>
      <c r="N168" s="144"/>
      <c r="O168" s="144"/>
      <c r="P168" s="202"/>
      <c r="Q168" s="145"/>
      <c r="R168" s="143" t="str">
        <f ca="1">IF(ISERROR($V168),"",OFFSET('Smelter Look-up'!$C$4,$V168-4,0)&amp;"")</f>
        <v/>
      </c>
      <c r="S168" s="149" t="str">
        <f t="shared" ca="1" si="10"/>
        <v/>
      </c>
      <c r="T168" s="149" t="str">
        <f ca="1">IF(B168="","",IF(ISERROR(MATCH($J168,SorP!$B$1:$B$6261,0)),"",INDIRECT("'SorP'!$A$"&amp;MATCH($S168&amp;$J168,SorP!C:C,0))))</f>
        <v/>
      </c>
      <c r="U168" s="162"/>
      <c r="V168" s="163" t="e">
        <f>IF(C168="",NA(),MATCH($B168&amp;$C168,'Smelter Look-up'!$J:$J,0))</f>
        <v>#N/A</v>
      </c>
      <c r="X168" s="164">
        <f t="shared" ca="1" si="11"/>
        <v>0</v>
      </c>
      <c r="AB168" s="304" t="str">
        <f t="shared" si="12"/>
        <v/>
      </c>
      <c r="AC168" s="164" t="str">
        <f t="shared" si="13"/>
        <v/>
      </c>
      <c r="AD168" s="164" t="str">
        <f t="shared" si="14"/>
        <v/>
      </c>
    </row>
    <row r="169" spans="1:30" s="164" customFormat="1" ht="20.149999999999999" customHeight="1">
      <c r="A169" s="149"/>
      <c r="B169" s="294" t="str">
        <f>IF(LEN(A169)=0,"",INDEX('Smelter Look-up'!$A:$A,MATCH($A169,'Smelter Look-up'!$E:$E,0)))</f>
        <v/>
      </c>
      <c r="C169" s="146" t="str">
        <f>IF(LEN(A169)=0,"",INDEX('Smelter Look-up'!$C:$C,MATCH($A169,'Smelter Look-up'!$E:$E,0)))</f>
        <v/>
      </c>
      <c r="D169" s="143"/>
      <c r="E169" s="143" t="str">
        <f ca="1">IF(ISERROR($V169),"",OFFSET('Smelter Look-up'!$D$4,$V169-4,0)&amp;"")</f>
        <v/>
      </c>
      <c r="F169" s="143" t="str">
        <f ca="1">IF(ISERROR($V169),"",OFFSET('Smelter Look-up'!$E$4,$V169-4,0))</f>
        <v/>
      </c>
      <c r="G169" s="143" t="str">
        <f ca="1">IF(C169=$X$4,"Enter smelter details",IF(ISERROR($V169),"",OFFSET('Smelter Look-up'!$F$4,$V169-4,0)))</f>
        <v/>
      </c>
      <c r="H169" s="199" t="str">
        <f ca="1">IF(ISERROR($V169),"",OFFSET('Smelter Look-up'!$G$4,$V169-4,0))</f>
        <v/>
      </c>
      <c r="I169" s="200" t="str">
        <f ca="1">IF(ISERROR($V169),"",OFFSET('Smelter Look-up'!$H$4,$V169-4,0))</f>
        <v/>
      </c>
      <c r="J169" s="200" t="str">
        <f ca="1">IF(ISERROR($V169),"",OFFSET('Smelter Look-up'!$I$4,$V169-4,0))</f>
        <v/>
      </c>
      <c r="K169" s="144"/>
      <c r="L169" s="144"/>
      <c r="M169" s="144"/>
      <c r="N169" s="144"/>
      <c r="O169" s="144"/>
      <c r="P169" s="202"/>
      <c r="Q169" s="145"/>
      <c r="R169" s="143" t="str">
        <f ca="1">IF(ISERROR($V169),"",OFFSET('Smelter Look-up'!$C$4,$V169-4,0)&amp;"")</f>
        <v/>
      </c>
      <c r="S169" s="149" t="str">
        <f t="shared" ca="1" si="10"/>
        <v/>
      </c>
      <c r="T169" s="149" t="str">
        <f ca="1">IF(B169="","",IF(ISERROR(MATCH($J169,SorP!$B$1:$B$6261,0)),"",INDIRECT("'SorP'!$A$"&amp;MATCH($S169&amp;$J169,SorP!C:C,0))))</f>
        <v/>
      </c>
      <c r="U169" s="162"/>
      <c r="V169" s="163" t="e">
        <f>IF(C169="",NA(),MATCH($B169&amp;$C169,'Smelter Look-up'!$J:$J,0))</f>
        <v>#N/A</v>
      </c>
      <c r="X169" s="164">
        <f t="shared" ca="1" si="11"/>
        <v>0</v>
      </c>
      <c r="AB169" s="304" t="str">
        <f t="shared" si="12"/>
        <v/>
      </c>
      <c r="AC169" s="164" t="str">
        <f t="shared" si="13"/>
        <v/>
      </c>
      <c r="AD169" s="164" t="str">
        <f t="shared" si="14"/>
        <v/>
      </c>
    </row>
    <row r="170" spans="1:30" s="164" customFormat="1" ht="20.149999999999999" customHeight="1">
      <c r="A170" s="149"/>
      <c r="B170" s="294" t="str">
        <f>IF(LEN(A170)=0,"",INDEX('Smelter Look-up'!$A:$A,MATCH($A170,'Smelter Look-up'!$E:$E,0)))</f>
        <v/>
      </c>
      <c r="C170" s="146" t="str">
        <f>IF(LEN(A170)=0,"",INDEX('Smelter Look-up'!$C:$C,MATCH($A170,'Smelter Look-up'!$E:$E,0)))</f>
        <v/>
      </c>
      <c r="D170" s="143"/>
      <c r="E170" s="143" t="str">
        <f ca="1">IF(ISERROR($V170),"",OFFSET('Smelter Look-up'!$D$4,$V170-4,0)&amp;"")</f>
        <v/>
      </c>
      <c r="F170" s="143" t="str">
        <f ca="1">IF(ISERROR($V170),"",OFFSET('Smelter Look-up'!$E$4,$V170-4,0))</f>
        <v/>
      </c>
      <c r="G170" s="143" t="str">
        <f ca="1">IF(C170=$X$4,"Enter smelter details",IF(ISERROR($V170),"",OFFSET('Smelter Look-up'!$F$4,$V170-4,0)))</f>
        <v/>
      </c>
      <c r="H170" s="199" t="str">
        <f ca="1">IF(ISERROR($V170),"",OFFSET('Smelter Look-up'!$G$4,$V170-4,0))</f>
        <v/>
      </c>
      <c r="I170" s="200" t="str">
        <f ca="1">IF(ISERROR($V170),"",OFFSET('Smelter Look-up'!$H$4,$V170-4,0))</f>
        <v/>
      </c>
      <c r="J170" s="200" t="str">
        <f ca="1">IF(ISERROR($V170),"",OFFSET('Smelter Look-up'!$I$4,$V170-4,0))</f>
        <v/>
      </c>
      <c r="K170" s="144"/>
      <c r="L170" s="144"/>
      <c r="M170" s="144"/>
      <c r="N170" s="144"/>
      <c r="O170" s="144"/>
      <c r="P170" s="202"/>
      <c r="Q170" s="145"/>
      <c r="R170" s="143" t="str">
        <f ca="1">IF(ISERROR($V170),"",OFFSET('Smelter Look-up'!$C$4,$V170-4,0)&amp;"")</f>
        <v/>
      </c>
      <c r="S170" s="149" t="str">
        <f t="shared" ca="1" si="10"/>
        <v/>
      </c>
      <c r="T170" s="149" t="str">
        <f ca="1">IF(B170="","",IF(ISERROR(MATCH($J170,SorP!$B$1:$B$6261,0)),"",INDIRECT("'SorP'!$A$"&amp;MATCH($S170&amp;$J170,SorP!C:C,0))))</f>
        <v/>
      </c>
      <c r="U170" s="162"/>
      <c r="V170" s="163" t="e">
        <f>IF(C170="",NA(),MATCH($B170&amp;$C170,'Smelter Look-up'!$J:$J,0))</f>
        <v>#N/A</v>
      </c>
      <c r="X170" s="164">
        <f t="shared" ca="1" si="11"/>
        <v>0</v>
      </c>
      <c r="AB170" s="304" t="str">
        <f t="shared" si="12"/>
        <v/>
      </c>
      <c r="AC170" s="164" t="str">
        <f t="shared" si="13"/>
        <v/>
      </c>
      <c r="AD170" s="164" t="str">
        <f t="shared" si="14"/>
        <v/>
      </c>
    </row>
    <row r="171" spans="1:30" s="164" customFormat="1" ht="20.149999999999999" customHeight="1">
      <c r="A171" s="149"/>
      <c r="B171" s="294" t="str">
        <f>IF(LEN(A171)=0,"",INDEX('Smelter Look-up'!$A:$A,MATCH($A171,'Smelter Look-up'!$E:$E,0)))</f>
        <v/>
      </c>
      <c r="C171" s="146" t="str">
        <f>IF(LEN(A171)=0,"",INDEX('Smelter Look-up'!$C:$C,MATCH($A171,'Smelter Look-up'!$E:$E,0)))</f>
        <v/>
      </c>
      <c r="D171" s="143"/>
      <c r="E171" s="143" t="str">
        <f ca="1">IF(ISERROR($V171),"",OFFSET('Smelter Look-up'!$D$4,$V171-4,0)&amp;"")</f>
        <v/>
      </c>
      <c r="F171" s="143" t="str">
        <f ca="1">IF(ISERROR($V171),"",OFFSET('Smelter Look-up'!$E$4,$V171-4,0))</f>
        <v/>
      </c>
      <c r="G171" s="143" t="str">
        <f ca="1">IF(C171=$X$4,"Enter smelter details",IF(ISERROR($V171),"",OFFSET('Smelter Look-up'!$F$4,$V171-4,0)))</f>
        <v/>
      </c>
      <c r="H171" s="199" t="str">
        <f ca="1">IF(ISERROR($V171),"",OFFSET('Smelter Look-up'!$G$4,$V171-4,0))</f>
        <v/>
      </c>
      <c r="I171" s="200" t="str">
        <f ca="1">IF(ISERROR($V171),"",OFFSET('Smelter Look-up'!$H$4,$V171-4,0))</f>
        <v/>
      </c>
      <c r="J171" s="200" t="str">
        <f ca="1">IF(ISERROR($V171),"",OFFSET('Smelter Look-up'!$I$4,$V171-4,0))</f>
        <v/>
      </c>
      <c r="K171" s="144"/>
      <c r="L171" s="144"/>
      <c r="M171" s="144"/>
      <c r="N171" s="144"/>
      <c r="O171" s="144"/>
      <c r="P171" s="202"/>
      <c r="Q171" s="145"/>
      <c r="R171" s="143" t="str">
        <f ca="1">IF(ISERROR($V171),"",OFFSET('Smelter Look-up'!$C$4,$V171-4,0)&amp;"")</f>
        <v/>
      </c>
      <c r="S171" s="149" t="str">
        <f t="shared" ca="1" si="10"/>
        <v/>
      </c>
      <c r="T171" s="149" t="str">
        <f ca="1">IF(B171="","",IF(ISERROR(MATCH($J171,SorP!$B$1:$B$6261,0)),"",INDIRECT("'SorP'!$A$"&amp;MATCH($S171&amp;$J171,SorP!C:C,0))))</f>
        <v/>
      </c>
      <c r="U171" s="162"/>
      <c r="V171" s="163" t="e">
        <f>IF(C171="",NA(),MATCH($B171&amp;$C171,'Smelter Look-up'!$J:$J,0))</f>
        <v>#N/A</v>
      </c>
      <c r="X171" s="164">
        <f t="shared" ca="1" si="11"/>
        <v>0</v>
      </c>
      <c r="AB171" s="304" t="str">
        <f t="shared" si="12"/>
        <v/>
      </c>
      <c r="AC171" s="164" t="str">
        <f t="shared" si="13"/>
        <v/>
      </c>
      <c r="AD171" s="164" t="str">
        <f t="shared" si="14"/>
        <v/>
      </c>
    </row>
    <row r="172" spans="1:30" s="164" customFormat="1" ht="20.149999999999999" customHeight="1">
      <c r="A172" s="149"/>
      <c r="B172" s="294" t="str">
        <f>IF(LEN(A172)=0,"",INDEX('Smelter Look-up'!$A:$A,MATCH($A172,'Smelter Look-up'!$E:$E,0)))</f>
        <v/>
      </c>
      <c r="C172" s="146" t="str">
        <f>IF(LEN(A172)=0,"",INDEX('Smelter Look-up'!$C:$C,MATCH($A172,'Smelter Look-up'!$E:$E,0)))</f>
        <v/>
      </c>
      <c r="D172" s="143"/>
      <c r="E172" s="143" t="str">
        <f ca="1">IF(ISERROR($V172),"",OFFSET('Smelter Look-up'!$D$4,$V172-4,0)&amp;"")</f>
        <v/>
      </c>
      <c r="F172" s="143" t="str">
        <f ca="1">IF(ISERROR($V172),"",OFFSET('Smelter Look-up'!$E$4,$V172-4,0))</f>
        <v/>
      </c>
      <c r="G172" s="143" t="str">
        <f ca="1">IF(C172=$X$4,"Enter smelter details",IF(ISERROR($V172),"",OFFSET('Smelter Look-up'!$F$4,$V172-4,0)))</f>
        <v/>
      </c>
      <c r="H172" s="199" t="str">
        <f ca="1">IF(ISERROR($V172),"",OFFSET('Smelter Look-up'!$G$4,$V172-4,0))</f>
        <v/>
      </c>
      <c r="I172" s="200" t="str">
        <f ca="1">IF(ISERROR($V172),"",OFFSET('Smelter Look-up'!$H$4,$V172-4,0))</f>
        <v/>
      </c>
      <c r="J172" s="200" t="str">
        <f ca="1">IF(ISERROR($V172),"",OFFSET('Smelter Look-up'!$I$4,$V172-4,0))</f>
        <v/>
      </c>
      <c r="K172" s="144"/>
      <c r="L172" s="144"/>
      <c r="M172" s="144"/>
      <c r="N172" s="144"/>
      <c r="O172" s="144"/>
      <c r="P172" s="202"/>
      <c r="Q172" s="145"/>
      <c r="R172" s="143" t="str">
        <f ca="1">IF(ISERROR($V172),"",OFFSET('Smelter Look-up'!$C$4,$V172-4,0)&amp;"")</f>
        <v/>
      </c>
      <c r="S172" s="149" t="str">
        <f t="shared" ca="1" si="10"/>
        <v/>
      </c>
      <c r="T172" s="149" t="str">
        <f ca="1">IF(B172="","",IF(ISERROR(MATCH($J172,SorP!$B$1:$B$6261,0)),"",INDIRECT("'SorP'!$A$"&amp;MATCH($S172&amp;$J172,SorP!C:C,0))))</f>
        <v/>
      </c>
      <c r="U172" s="162"/>
      <c r="V172" s="163" t="e">
        <f>IF(C172="",NA(),MATCH($B172&amp;$C172,'Smelter Look-up'!$J:$J,0))</f>
        <v>#N/A</v>
      </c>
      <c r="X172" s="164">
        <f t="shared" ca="1" si="11"/>
        <v>0</v>
      </c>
      <c r="AB172" s="304" t="str">
        <f t="shared" si="12"/>
        <v/>
      </c>
      <c r="AC172" s="164" t="str">
        <f t="shared" si="13"/>
        <v/>
      </c>
      <c r="AD172" s="164" t="str">
        <f t="shared" si="14"/>
        <v/>
      </c>
    </row>
    <row r="173" spans="1:30" s="164" customFormat="1" ht="20.149999999999999" customHeight="1">
      <c r="A173" s="149"/>
      <c r="B173" s="294" t="str">
        <f>IF(LEN(A173)=0,"",INDEX('Smelter Look-up'!$A:$A,MATCH($A173,'Smelter Look-up'!$E:$E,0)))</f>
        <v/>
      </c>
      <c r="C173" s="146" t="str">
        <f>IF(LEN(A173)=0,"",INDEX('Smelter Look-up'!$C:$C,MATCH($A173,'Smelter Look-up'!$E:$E,0)))</f>
        <v/>
      </c>
      <c r="D173" s="143"/>
      <c r="E173" s="143" t="str">
        <f ca="1">IF(ISERROR($V173),"",OFFSET('Smelter Look-up'!$D$4,$V173-4,0)&amp;"")</f>
        <v/>
      </c>
      <c r="F173" s="143" t="str">
        <f ca="1">IF(ISERROR($V173),"",OFFSET('Smelter Look-up'!$E$4,$V173-4,0))</f>
        <v/>
      </c>
      <c r="G173" s="143" t="str">
        <f ca="1">IF(C173=$X$4,"Enter smelter details",IF(ISERROR($V173),"",OFFSET('Smelter Look-up'!$F$4,$V173-4,0)))</f>
        <v/>
      </c>
      <c r="H173" s="199" t="str">
        <f ca="1">IF(ISERROR($V173),"",OFFSET('Smelter Look-up'!$G$4,$V173-4,0))</f>
        <v/>
      </c>
      <c r="I173" s="200" t="str">
        <f ca="1">IF(ISERROR($V173),"",OFFSET('Smelter Look-up'!$H$4,$V173-4,0))</f>
        <v/>
      </c>
      <c r="J173" s="200" t="str">
        <f ca="1">IF(ISERROR($V173),"",OFFSET('Smelter Look-up'!$I$4,$V173-4,0))</f>
        <v/>
      </c>
      <c r="K173" s="144"/>
      <c r="L173" s="144"/>
      <c r="M173" s="144"/>
      <c r="N173" s="144"/>
      <c r="O173" s="144"/>
      <c r="P173" s="202"/>
      <c r="Q173" s="145"/>
      <c r="R173" s="143" t="str">
        <f ca="1">IF(ISERROR($V173),"",OFFSET('Smelter Look-up'!$C$4,$V173-4,0)&amp;"")</f>
        <v/>
      </c>
      <c r="S173" s="149" t="str">
        <f t="shared" ca="1" si="10"/>
        <v/>
      </c>
      <c r="T173" s="149" t="str">
        <f ca="1">IF(B173="","",IF(ISERROR(MATCH($J173,SorP!$B$1:$B$6261,0)),"",INDIRECT("'SorP'!$A$"&amp;MATCH($S173&amp;$J173,SorP!C:C,0))))</f>
        <v/>
      </c>
      <c r="U173" s="162"/>
      <c r="V173" s="163" t="e">
        <f>IF(C173="",NA(),MATCH($B173&amp;$C173,'Smelter Look-up'!$J:$J,0))</f>
        <v>#N/A</v>
      </c>
      <c r="X173" s="164">
        <f t="shared" ca="1" si="11"/>
        <v>0</v>
      </c>
      <c r="AB173" s="304" t="str">
        <f t="shared" si="12"/>
        <v/>
      </c>
      <c r="AC173" s="164" t="str">
        <f t="shared" si="13"/>
        <v/>
      </c>
      <c r="AD173" s="164" t="str">
        <f t="shared" si="14"/>
        <v/>
      </c>
    </row>
    <row r="174" spans="1:30" s="164" customFormat="1" ht="20.149999999999999" customHeight="1">
      <c r="A174" s="149"/>
      <c r="B174" s="294" t="str">
        <f>IF(LEN(A174)=0,"",INDEX('Smelter Look-up'!$A:$A,MATCH($A174,'Smelter Look-up'!$E:$E,0)))</f>
        <v/>
      </c>
      <c r="C174" s="146" t="str">
        <f>IF(LEN(A174)=0,"",INDEX('Smelter Look-up'!$C:$C,MATCH($A174,'Smelter Look-up'!$E:$E,0)))</f>
        <v/>
      </c>
      <c r="D174" s="143"/>
      <c r="E174" s="143" t="str">
        <f ca="1">IF(ISERROR($V174),"",OFFSET('Smelter Look-up'!$D$4,$V174-4,0)&amp;"")</f>
        <v/>
      </c>
      <c r="F174" s="143" t="str">
        <f ca="1">IF(ISERROR($V174),"",OFFSET('Smelter Look-up'!$E$4,$V174-4,0))</f>
        <v/>
      </c>
      <c r="G174" s="143" t="str">
        <f ca="1">IF(C174=$X$4,"Enter smelter details",IF(ISERROR($V174),"",OFFSET('Smelter Look-up'!$F$4,$V174-4,0)))</f>
        <v/>
      </c>
      <c r="H174" s="199" t="str">
        <f ca="1">IF(ISERROR($V174),"",OFFSET('Smelter Look-up'!$G$4,$V174-4,0))</f>
        <v/>
      </c>
      <c r="I174" s="200" t="str">
        <f ca="1">IF(ISERROR($V174),"",OFFSET('Smelter Look-up'!$H$4,$V174-4,0))</f>
        <v/>
      </c>
      <c r="J174" s="200" t="str">
        <f ca="1">IF(ISERROR($V174),"",OFFSET('Smelter Look-up'!$I$4,$V174-4,0))</f>
        <v/>
      </c>
      <c r="K174" s="144"/>
      <c r="L174" s="144"/>
      <c r="M174" s="144"/>
      <c r="N174" s="144"/>
      <c r="O174" s="144"/>
      <c r="P174" s="202"/>
      <c r="Q174" s="145"/>
      <c r="R174" s="143" t="str">
        <f ca="1">IF(ISERROR($V174),"",OFFSET('Smelter Look-up'!$C$4,$V174-4,0)&amp;"")</f>
        <v/>
      </c>
      <c r="S174" s="149" t="str">
        <f t="shared" ca="1" si="10"/>
        <v/>
      </c>
      <c r="T174" s="149" t="str">
        <f ca="1">IF(B174="","",IF(ISERROR(MATCH($J174,SorP!$B$1:$B$6261,0)),"",INDIRECT("'SorP'!$A$"&amp;MATCH($S174&amp;$J174,SorP!C:C,0))))</f>
        <v/>
      </c>
      <c r="U174" s="162"/>
      <c r="V174" s="163" t="e">
        <f>IF(C174="",NA(),MATCH($B174&amp;$C174,'Smelter Look-up'!$J:$J,0))</f>
        <v>#N/A</v>
      </c>
      <c r="X174" s="164">
        <f t="shared" ca="1" si="11"/>
        <v>0</v>
      </c>
      <c r="AB174" s="304" t="str">
        <f t="shared" si="12"/>
        <v/>
      </c>
      <c r="AC174" s="164" t="str">
        <f t="shared" si="13"/>
        <v/>
      </c>
      <c r="AD174" s="164" t="str">
        <f t="shared" si="14"/>
        <v/>
      </c>
    </row>
    <row r="175" spans="1:30" s="164" customFormat="1" ht="20.149999999999999" customHeight="1">
      <c r="A175" s="149"/>
      <c r="B175" s="294" t="str">
        <f>IF(LEN(A175)=0,"",INDEX('Smelter Look-up'!$A:$A,MATCH($A175,'Smelter Look-up'!$E:$E,0)))</f>
        <v/>
      </c>
      <c r="C175" s="146" t="str">
        <f>IF(LEN(A175)=0,"",INDEX('Smelter Look-up'!$C:$C,MATCH($A175,'Smelter Look-up'!$E:$E,0)))</f>
        <v/>
      </c>
      <c r="D175" s="143"/>
      <c r="E175" s="143" t="str">
        <f ca="1">IF(ISERROR($V175),"",OFFSET('Smelter Look-up'!$D$4,$V175-4,0)&amp;"")</f>
        <v/>
      </c>
      <c r="F175" s="143" t="str">
        <f ca="1">IF(ISERROR($V175),"",OFFSET('Smelter Look-up'!$E$4,$V175-4,0))</f>
        <v/>
      </c>
      <c r="G175" s="143" t="str">
        <f ca="1">IF(C175=$X$4,"Enter smelter details",IF(ISERROR($V175),"",OFFSET('Smelter Look-up'!$F$4,$V175-4,0)))</f>
        <v/>
      </c>
      <c r="H175" s="199" t="str">
        <f ca="1">IF(ISERROR($V175),"",OFFSET('Smelter Look-up'!$G$4,$V175-4,0))</f>
        <v/>
      </c>
      <c r="I175" s="200" t="str">
        <f ca="1">IF(ISERROR($V175),"",OFFSET('Smelter Look-up'!$H$4,$V175-4,0))</f>
        <v/>
      </c>
      <c r="J175" s="200" t="str">
        <f ca="1">IF(ISERROR($V175),"",OFFSET('Smelter Look-up'!$I$4,$V175-4,0))</f>
        <v/>
      </c>
      <c r="K175" s="144"/>
      <c r="L175" s="144"/>
      <c r="M175" s="144"/>
      <c r="N175" s="144"/>
      <c r="O175" s="144"/>
      <c r="P175" s="202"/>
      <c r="Q175" s="145"/>
      <c r="R175" s="143" t="str">
        <f ca="1">IF(ISERROR($V175),"",OFFSET('Smelter Look-up'!$C$4,$V175-4,0)&amp;"")</f>
        <v/>
      </c>
      <c r="S175" s="149" t="str">
        <f t="shared" ca="1" si="10"/>
        <v/>
      </c>
      <c r="T175" s="149" t="str">
        <f ca="1">IF(B175="","",IF(ISERROR(MATCH($J175,SorP!$B$1:$B$6261,0)),"",INDIRECT("'SorP'!$A$"&amp;MATCH($S175&amp;$J175,SorP!C:C,0))))</f>
        <v/>
      </c>
      <c r="U175" s="162"/>
      <c r="V175" s="163" t="e">
        <f>IF(C175="",NA(),MATCH($B175&amp;$C175,'Smelter Look-up'!$J:$J,0))</f>
        <v>#N/A</v>
      </c>
      <c r="X175" s="164">
        <f t="shared" ca="1" si="11"/>
        <v>0</v>
      </c>
      <c r="AB175" s="304" t="str">
        <f t="shared" si="12"/>
        <v/>
      </c>
      <c r="AC175" s="164" t="str">
        <f t="shared" si="13"/>
        <v/>
      </c>
      <c r="AD175" s="164" t="str">
        <f t="shared" si="14"/>
        <v/>
      </c>
    </row>
    <row r="176" spans="1:30" s="164" customFormat="1" ht="20.149999999999999" customHeight="1">
      <c r="A176" s="149"/>
      <c r="B176" s="294" t="str">
        <f>IF(LEN(A176)=0,"",INDEX('Smelter Look-up'!$A:$A,MATCH($A176,'Smelter Look-up'!$E:$E,0)))</f>
        <v/>
      </c>
      <c r="C176" s="146" t="str">
        <f>IF(LEN(A176)=0,"",INDEX('Smelter Look-up'!$C:$C,MATCH($A176,'Smelter Look-up'!$E:$E,0)))</f>
        <v/>
      </c>
      <c r="D176" s="143"/>
      <c r="E176" s="143" t="str">
        <f ca="1">IF(ISERROR($V176),"",OFFSET('Smelter Look-up'!$D$4,$V176-4,0)&amp;"")</f>
        <v/>
      </c>
      <c r="F176" s="143" t="str">
        <f ca="1">IF(ISERROR($V176),"",OFFSET('Smelter Look-up'!$E$4,$V176-4,0))</f>
        <v/>
      </c>
      <c r="G176" s="143" t="str">
        <f ca="1">IF(C176=$X$4,"Enter smelter details",IF(ISERROR($V176),"",OFFSET('Smelter Look-up'!$F$4,$V176-4,0)))</f>
        <v/>
      </c>
      <c r="H176" s="199" t="str">
        <f ca="1">IF(ISERROR($V176),"",OFFSET('Smelter Look-up'!$G$4,$V176-4,0))</f>
        <v/>
      </c>
      <c r="I176" s="200" t="str">
        <f ca="1">IF(ISERROR($V176),"",OFFSET('Smelter Look-up'!$H$4,$V176-4,0))</f>
        <v/>
      </c>
      <c r="J176" s="200" t="str">
        <f ca="1">IF(ISERROR($V176),"",OFFSET('Smelter Look-up'!$I$4,$V176-4,0))</f>
        <v/>
      </c>
      <c r="K176" s="144"/>
      <c r="L176" s="144"/>
      <c r="M176" s="144"/>
      <c r="N176" s="144"/>
      <c r="O176" s="144"/>
      <c r="P176" s="202"/>
      <c r="Q176" s="145"/>
      <c r="R176" s="143" t="str">
        <f ca="1">IF(ISERROR($V176),"",OFFSET('Smelter Look-up'!$C$4,$V176-4,0)&amp;"")</f>
        <v/>
      </c>
      <c r="S176" s="149" t="str">
        <f t="shared" ca="1" si="10"/>
        <v/>
      </c>
      <c r="T176" s="149" t="str">
        <f ca="1">IF(B176="","",IF(ISERROR(MATCH($J176,SorP!$B$1:$B$6261,0)),"",INDIRECT("'SorP'!$A$"&amp;MATCH($S176&amp;$J176,SorP!C:C,0))))</f>
        <v/>
      </c>
      <c r="U176" s="162"/>
      <c r="V176" s="163" t="e">
        <f>IF(C176="",NA(),MATCH($B176&amp;$C176,'Smelter Look-up'!$J:$J,0))</f>
        <v>#N/A</v>
      </c>
      <c r="X176" s="164">
        <f t="shared" ca="1" si="11"/>
        <v>0</v>
      </c>
      <c r="AB176" s="304" t="str">
        <f t="shared" si="12"/>
        <v/>
      </c>
      <c r="AC176" s="164" t="str">
        <f t="shared" si="13"/>
        <v/>
      </c>
      <c r="AD176" s="164" t="str">
        <f t="shared" si="14"/>
        <v/>
      </c>
    </row>
    <row r="177" spans="1:30" s="164" customFormat="1" ht="20.149999999999999" customHeight="1">
      <c r="A177" s="149"/>
      <c r="B177" s="294" t="str">
        <f>IF(LEN(A177)=0,"",INDEX('Smelter Look-up'!$A:$A,MATCH($A177,'Smelter Look-up'!$E:$E,0)))</f>
        <v/>
      </c>
      <c r="C177" s="146" t="str">
        <f>IF(LEN(A177)=0,"",INDEX('Smelter Look-up'!$C:$C,MATCH($A177,'Smelter Look-up'!$E:$E,0)))</f>
        <v/>
      </c>
      <c r="D177" s="143"/>
      <c r="E177" s="143" t="str">
        <f ca="1">IF(ISERROR($V177),"",OFFSET('Smelter Look-up'!$D$4,$V177-4,0)&amp;"")</f>
        <v/>
      </c>
      <c r="F177" s="143" t="str">
        <f ca="1">IF(ISERROR($V177),"",OFFSET('Smelter Look-up'!$E$4,$V177-4,0))</f>
        <v/>
      </c>
      <c r="G177" s="143" t="str">
        <f ca="1">IF(C177=$X$4,"Enter smelter details",IF(ISERROR($V177),"",OFFSET('Smelter Look-up'!$F$4,$V177-4,0)))</f>
        <v/>
      </c>
      <c r="H177" s="199" t="str">
        <f ca="1">IF(ISERROR($V177),"",OFFSET('Smelter Look-up'!$G$4,$V177-4,0))</f>
        <v/>
      </c>
      <c r="I177" s="200" t="str">
        <f ca="1">IF(ISERROR($V177),"",OFFSET('Smelter Look-up'!$H$4,$V177-4,0))</f>
        <v/>
      </c>
      <c r="J177" s="200" t="str">
        <f ca="1">IF(ISERROR($V177),"",OFFSET('Smelter Look-up'!$I$4,$V177-4,0))</f>
        <v/>
      </c>
      <c r="K177" s="144"/>
      <c r="L177" s="144"/>
      <c r="M177" s="144"/>
      <c r="N177" s="144"/>
      <c r="O177" s="144"/>
      <c r="P177" s="202"/>
      <c r="Q177" s="145"/>
      <c r="R177" s="143" t="str">
        <f ca="1">IF(ISERROR($V177),"",OFFSET('Smelter Look-up'!$C$4,$V177-4,0)&amp;"")</f>
        <v/>
      </c>
      <c r="S177" s="149" t="str">
        <f t="shared" ca="1" si="10"/>
        <v/>
      </c>
      <c r="T177" s="149" t="str">
        <f ca="1">IF(B177="","",IF(ISERROR(MATCH($J177,SorP!$B$1:$B$6261,0)),"",INDIRECT("'SorP'!$A$"&amp;MATCH($S177&amp;$J177,SorP!C:C,0))))</f>
        <v/>
      </c>
      <c r="U177" s="162"/>
      <c r="V177" s="163" t="e">
        <f>IF(C177="",NA(),MATCH($B177&amp;$C177,'Smelter Look-up'!$J:$J,0))</f>
        <v>#N/A</v>
      </c>
      <c r="X177" s="164">
        <f t="shared" ca="1" si="11"/>
        <v>0</v>
      </c>
      <c r="AB177" s="304" t="str">
        <f t="shared" si="12"/>
        <v/>
      </c>
      <c r="AC177" s="164" t="str">
        <f t="shared" si="13"/>
        <v/>
      </c>
      <c r="AD177" s="164" t="str">
        <f t="shared" si="14"/>
        <v/>
      </c>
    </row>
    <row r="178" spans="1:30" s="164" customFormat="1" ht="20.149999999999999" customHeight="1">
      <c r="A178" s="149"/>
      <c r="B178" s="294" t="str">
        <f>IF(LEN(A178)=0,"",INDEX('Smelter Look-up'!$A:$A,MATCH($A178,'Smelter Look-up'!$E:$E,0)))</f>
        <v/>
      </c>
      <c r="C178" s="146" t="str">
        <f>IF(LEN(A178)=0,"",INDEX('Smelter Look-up'!$C:$C,MATCH($A178,'Smelter Look-up'!$E:$E,0)))</f>
        <v/>
      </c>
      <c r="D178" s="143"/>
      <c r="E178" s="143" t="str">
        <f ca="1">IF(ISERROR($V178),"",OFFSET('Smelter Look-up'!$D$4,$V178-4,0)&amp;"")</f>
        <v/>
      </c>
      <c r="F178" s="143" t="str">
        <f ca="1">IF(ISERROR($V178),"",OFFSET('Smelter Look-up'!$E$4,$V178-4,0))</f>
        <v/>
      </c>
      <c r="G178" s="143" t="str">
        <f ca="1">IF(C178=$X$4,"Enter smelter details",IF(ISERROR($V178),"",OFFSET('Smelter Look-up'!$F$4,$V178-4,0)))</f>
        <v/>
      </c>
      <c r="H178" s="199" t="str">
        <f ca="1">IF(ISERROR($V178),"",OFFSET('Smelter Look-up'!$G$4,$V178-4,0))</f>
        <v/>
      </c>
      <c r="I178" s="200" t="str">
        <f ca="1">IF(ISERROR($V178),"",OFFSET('Smelter Look-up'!$H$4,$V178-4,0))</f>
        <v/>
      </c>
      <c r="J178" s="200" t="str">
        <f ca="1">IF(ISERROR($V178),"",OFFSET('Smelter Look-up'!$I$4,$V178-4,0))</f>
        <v/>
      </c>
      <c r="K178" s="144"/>
      <c r="L178" s="144"/>
      <c r="M178" s="144"/>
      <c r="N178" s="144"/>
      <c r="O178" s="144"/>
      <c r="P178" s="202"/>
      <c r="Q178" s="145"/>
      <c r="R178" s="143" t="str">
        <f ca="1">IF(ISERROR($V178),"",OFFSET('Smelter Look-up'!$C$4,$V178-4,0)&amp;"")</f>
        <v/>
      </c>
      <c r="S178" s="149" t="str">
        <f t="shared" ca="1" si="10"/>
        <v/>
      </c>
      <c r="T178" s="149" t="str">
        <f ca="1">IF(B178="","",IF(ISERROR(MATCH($J178,SorP!$B$1:$B$6261,0)),"",INDIRECT("'SorP'!$A$"&amp;MATCH($S178&amp;$J178,SorP!C:C,0))))</f>
        <v/>
      </c>
      <c r="U178" s="162"/>
      <c r="V178" s="163" t="e">
        <f>IF(C178="",NA(),MATCH($B178&amp;$C178,'Smelter Look-up'!$J:$J,0))</f>
        <v>#N/A</v>
      </c>
      <c r="X178" s="164">
        <f t="shared" ca="1" si="11"/>
        <v>0</v>
      </c>
      <c r="AB178" s="304" t="str">
        <f t="shared" si="12"/>
        <v/>
      </c>
      <c r="AC178" s="164" t="str">
        <f t="shared" si="13"/>
        <v/>
      </c>
      <c r="AD178" s="164" t="str">
        <f t="shared" si="14"/>
        <v/>
      </c>
    </row>
    <row r="179" spans="1:30" s="164" customFormat="1" ht="20.149999999999999" customHeight="1">
      <c r="A179" s="149"/>
      <c r="B179" s="294" t="str">
        <f>IF(LEN(A179)=0,"",INDEX('Smelter Look-up'!$A:$A,MATCH($A179,'Smelter Look-up'!$E:$E,0)))</f>
        <v/>
      </c>
      <c r="C179" s="146" t="str">
        <f>IF(LEN(A179)=0,"",INDEX('Smelter Look-up'!$C:$C,MATCH($A179,'Smelter Look-up'!$E:$E,0)))</f>
        <v/>
      </c>
      <c r="D179" s="143"/>
      <c r="E179" s="143" t="str">
        <f ca="1">IF(ISERROR($V179),"",OFFSET('Smelter Look-up'!$D$4,$V179-4,0)&amp;"")</f>
        <v/>
      </c>
      <c r="F179" s="143" t="str">
        <f ca="1">IF(ISERROR($V179),"",OFFSET('Smelter Look-up'!$E$4,$V179-4,0))</f>
        <v/>
      </c>
      <c r="G179" s="143" t="str">
        <f ca="1">IF(C179=$X$4,"Enter smelter details",IF(ISERROR($V179),"",OFFSET('Smelter Look-up'!$F$4,$V179-4,0)))</f>
        <v/>
      </c>
      <c r="H179" s="199" t="str">
        <f ca="1">IF(ISERROR($V179),"",OFFSET('Smelter Look-up'!$G$4,$V179-4,0))</f>
        <v/>
      </c>
      <c r="I179" s="200" t="str">
        <f ca="1">IF(ISERROR($V179),"",OFFSET('Smelter Look-up'!$H$4,$V179-4,0))</f>
        <v/>
      </c>
      <c r="J179" s="200" t="str">
        <f ca="1">IF(ISERROR($V179),"",OFFSET('Smelter Look-up'!$I$4,$V179-4,0))</f>
        <v/>
      </c>
      <c r="K179" s="144"/>
      <c r="L179" s="144"/>
      <c r="M179" s="144"/>
      <c r="N179" s="144"/>
      <c r="O179" s="144"/>
      <c r="P179" s="202"/>
      <c r="Q179" s="145"/>
      <c r="R179" s="143" t="str">
        <f ca="1">IF(ISERROR($V179),"",OFFSET('Smelter Look-up'!$C$4,$V179-4,0)&amp;"")</f>
        <v/>
      </c>
      <c r="S179" s="149" t="str">
        <f t="shared" ca="1" si="10"/>
        <v/>
      </c>
      <c r="T179" s="149" t="str">
        <f ca="1">IF(B179="","",IF(ISERROR(MATCH($J179,SorP!$B$1:$B$6261,0)),"",INDIRECT("'SorP'!$A$"&amp;MATCH($S179&amp;$J179,SorP!C:C,0))))</f>
        <v/>
      </c>
      <c r="U179" s="162"/>
      <c r="V179" s="163" t="e">
        <f>IF(C179="",NA(),MATCH($B179&amp;$C179,'Smelter Look-up'!$J:$J,0))</f>
        <v>#N/A</v>
      </c>
      <c r="X179" s="164">
        <f t="shared" ca="1" si="11"/>
        <v>0</v>
      </c>
      <c r="AB179" s="304" t="str">
        <f t="shared" si="12"/>
        <v/>
      </c>
      <c r="AC179" s="164" t="str">
        <f t="shared" si="13"/>
        <v/>
      </c>
      <c r="AD179" s="164" t="str">
        <f t="shared" si="14"/>
        <v/>
      </c>
    </row>
    <row r="180" spans="1:30" s="164" customFormat="1" ht="20.149999999999999" customHeight="1">
      <c r="A180" s="149"/>
      <c r="B180" s="294" t="str">
        <f>IF(LEN(A180)=0,"",INDEX('Smelter Look-up'!$A:$A,MATCH($A180,'Smelter Look-up'!$E:$E,0)))</f>
        <v/>
      </c>
      <c r="C180" s="146" t="str">
        <f>IF(LEN(A180)=0,"",INDEX('Smelter Look-up'!$C:$C,MATCH($A180,'Smelter Look-up'!$E:$E,0)))</f>
        <v/>
      </c>
      <c r="D180" s="143"/>
      <c r="E180" s="143" t="str">
        <f ca="1">IF(ISERROR($V180),"",OFFSET('Smelter Look-up'!$D$4,$V180-4,0)&amp;"")</f>
        <v/>
      </c>
      <c r="F180" s="143" t="str">
        <f ca="1">IF(ISERROR($V180),"",OFFSET('Smelter Look-up'!$E$4,$V180-4,0))</f>
        <v/>
      </c>
      <c r="G180" s="143" t="str">
        <f ca="1">IF(C180=$X$4,"Enter smelter details",IF(ISERROR($V180),"",OFFSET('Smelter Look-up'!$F$4,$V180-4,0)))</f>
        <v/>
      </c>
      <c r="H180" s="199" t="str">
        <f ca="1">IF(ISERROR($V180),"",OFFSET('Smelter Look-up'!$G$4,$V180-4,0))</f>
        <v/>
      </c>
      <c r="I180" s="200" t="str">
        <f ca="1">IF(ISERROR($V180),"",OFFSET('Smelter Look-up'!$H$4,$V180-4,0))</f>
        <v/>
      </c>
      <c r="J180" s="200" t="str">
        <f ca="1">IF(ISERROR($V180),"",OFFSET('Smelter Look-up'!$I$4,$V180-4,0))</f>
        <v/>
      </c>
      <c r="K180" s="144"/>
      <c r="L180" s="144"/>
      <c r="M180" s="144"/>
      <c r="N180" s="144"/>
      <c r="O180" s="144"/>
      <c r="P180" s="202"/>
      <c r="Q180" s="145"/>
      <c r="R180" s="143" t="str">
        <f ca="1">IF(ISERROR($V180),"",OFFSET('Smelter Look-up'!$C$4,$V180-4,0)&amp;"")</f>
        <v/>
      </c>
      <c r="S180" s="149" t="str">
        <f t="shared" ca="1" si="10"/>
        <v/>
      </c>
      <c r="T180" s="149" t="str">
        <f ca="1">IF(B180="","",IF(ISERROR(MATCH($J180,SorP!$B$1:$B$6261,0)),"",INDIRECT("'SorP'!$A$"&amp;MATCH($S180&amp;$J180,SorP!C:C,0))))</f>
        <v/>
      </c>
      <c r="U180" s="162"/>
      <c r="V180" s="163" t="e">
        <f>IF(C180="",NA(),MATCH($B180&amp;$C180,'Smelter Look-up'!$J:$J,0))</f>
        <v>#N/A</v>
      </c>
      <c r="X180" s="164">
        <f t="shared" ca="1" si="11"/>
        <v>0</v>
      </c>
      <c r="AB180" s="304" t="str">
        <f t="shared" si="12"/>
        <v/>
      </c>
      <c r="AC180" s="164" t="str">
        <f t="shared" si="13"/>
        <v/>
      </c>
      <c r="AD180" s="164" t="str">
        <f t="shared" si="14"/>
        <v/>
      </c>
    </row>
    <row r="181" spans="1:30" s="164" customFormat="1" ht="20.149999999999999" customHeight="1">
      <c r="A181" s="149"/>
      <c r="B181" s="294" t="str">
        <f>IF(LEN(A181)=0,"",INDEX('Smelter Look-up'!$A:$A,MATCH($A181,'Smelter Look-up'!$E:$E,0)))</f>
        <v/>
      </c>
      <c r="C181" s="146" t="str">
        <f>IF(LEN(A181)=0,"",INDEX('Smelter Look-up'!$C:$C,MATCH($A181,'Smelter Look-up'!$E:$E,0)))</f>
        <v/>
      </c>
      <c r="D181" s="143"/>
      <c r="E181" s="143" t="str">
        <f ca="1">IF(ISERROR($V181),"",OFFSET('Smelter Look-up'!$D$4,$V181-4,0)&amp;"")</f>
        <v/>
      </c>
      <c r="F181" s="143" t="str">
        <f ca="1">IF(ISERROR($V181),"",OFFSET('Smelter Look-up'!$E$4,$V181-4,0))</f>
        <v/>
      </c>
      <c r="G181" s="143" t="str">
        <f ca="1">IF(C181=$X$4,"Enter smelter details",IF(ISERROR($V181),"",OFFSET('Smelter Look-up'!$F$4,$V181-4,0)))</f>
        <v/>
      </c>
      <c r="H181" s="199" t="str">
        <f ca="1">IF(ISERROR($V181),"",OFFSET('Smelter Look-up'!$G$4,$V181-4,0))</f>
        <v/>
      </c>
      <c r="I181" s="200" t="str">
        <f ca="1">IF(ISERROR($V181),"",OFFSET('Smelter Look-up'!$H$4,$V181-4,0))</f>
        <v/>
      </c>
      <c r="J181" s="200" t="str">
        <f ca="1">IF(ISERROR($V181),"",OFFSET('Smelter Look-up'!$I$4,$V181-4,0))</f>
        <v/>
      </c>
      <c r="K181" s="144"/>
      <c r="L181" s="144"/>
      <c r="M181" s="144"/>
      <c r="N181" s="144"/>
      <c r="O181" s="144"/>
      <c r="P181" s="202"/>
      <c r="Q181" s="145"/>
      <c r="R181" s="143" t="str">
        <f ca="1">IF(ISERROR($V181),"",OFFSET('Smelter Look-up'!$C$4,$V181-4,0)&amp;"")</f>
        <v/>
      </c>
      <c r="S181" s="149" t="str">
        <f t="shared" ca="1" si="10"/>
        <v/>
      </c>
      <c r="T181" s="149" t="str">
        <f ca="1">IF(B181="","",IF(ISERROR(MATCH($J181,SorP!$B$1:$B$6261,0)),"",INDIRECT("'SorP'!$A$"&amp;MATCH($S181&amp;$J181,SorP!C:C,0))))</f>
        <v/>
      </c>
      <c r="U181" s="162"/>
      <c r="V181" s="163" t="e">
        <f>IF(C181="",NA(),MATCH($B181&amp;$C181,'Smelter Look-up'!$J:$J,0))</f>
        <v>#N/A</v>
      </c>
      <c r="X181" s="164">
        <f t="shared" ca="1" si="11"/>
        <v>0</v>
      </c>
      <c r="AB181" s="304" t="str">
        <f t="shared" si="12"/>
        <v/>
      </c>
      <c r="AC181" s="164" t="str">
        <f t="shared" si="13"/>
        <v/>
      </c>
      <c r="AD181" s="164" t="str">
        <f t="shared" si="14"/>
        <v/>
      </c>
    </row>
    <row r="182" spans="1:30" s="164" customFormat="1" ht="20.149999999999999" customHeight="1">
      <c r="A182" s="149"/>
      <c r="B182" s="294" t="str">
        <f>IF(LEN(A182)=0,"",INDEX('Smelter Look-up'!$A:$A,MATCH($A182,'Smelter Look-up'!$E:$E,0)))</f>
        <v/>
      </c>
      <c r="C182" s="146" t="str">
        <f>IF(LEN(A182)=0,"",INDEX('Smelter Look-up'!$C:$C,MATCH($A182,'Smelter Look-up'!$E:$E,0)))</f>
        <v/>
      </c>
      <c r="D182" s="143"/>
      <c r="E182" s="143" t="str">
        <f ca="1">IF(ISERROR($V182),"",OFFSET('Smelter Look-up'!$D$4,$V182-4,0)&amp;"")</f>
        <v/>
      </c>
      <c r="F182" s="143" t="str">
        <f ca="1">IF(ISERROR($V182),"",OFFSET('Smelter Look-up'!$E$4,$V182-4,0))</f>
        <v/>
      </c>
      <c r="G182" s="143" t="str">
        <f ca="1">IF(C182=$X$4,"Enter smelter details",IF(ISERROR($V182),"",OFFSET('Smelter Look-up'!$F$4,$V182-4,0)))</f>
        <v/>
      </c>
      <c r="H182" s="199" t="str">
        <f ca="1">IF(ISERROR($V182),"",OFFSET('Smelter Look-up'!$G$4,$V182-4,0))</f>
        <v/>
      </c>
      <c r="I182" s="200" t="str">
        <f ca="1">IF(ISERROR($V182),"",OFFSET('Smelter Look-up'!$H$4,$V182-4,0))</f>
        <v/>
      </c>
      <c r="J182" s="200" t="str">
        <f ca="1">IF(ISERROR($V182),"",OFFSET('Smelter Look-up'!$I$4,$V182-4,0))</f>
        <v/>
      </c>
      <c r="K182" s="144"/>
      <c r="L182" s="144"/>
      <c r="M182" s="144"/>
      <c r="N182" s="144"/>
      <c r="O182" s="144"/>
      <c r="P182" s="202"/>
      <c r="Q182" s="145"/>
      <c r="R182" s="143" t="str">
        <f ca="1">IF(ISERROR($V182),"",OFFSET('Smelter Look-up'!$C$4,$V182-4,0)&amp;"")</f>
        <v/>
      </c>
      <c r="S182" s="149" t="str">
        <f t="shared" ca="1" si="10"/>
        <v/>
      </c>
      <c r="T182" s="149" t="str">
        <f ca="1">IF(B182="","",IF(ISERROR(MATCH($J182,SorP!$B$1:$B$6261,0)),"",INDIRECT("'SorP'!$A$"&amp;MATCH($S182&amp;$J182,SorP!C:C,0))))</f>
        <v/>
      </c>
      <c r="U182" s="162"/>
      <c r="V182" s="163" t="e">
        <f>IF(C182="",NA(),MATCH($B182&amp;$C182,'Smelter Look-up'!$J:$J,0))</f>
        <v>#N/A</v>
      </c>
      <c r="X182" s="164">
        <f t="shared" ca="1" si="11"/>
        <v>0</v>
      </c>
      <c r="AB182" s="304" t="str">
        <f t="shared" si="12"/>
        <v/>
      </c>
      <c r="AC182" s="164" t="str">
        <f t="shared" si="13"/>
        <v/>
      </c>
      <c r="AD182" s="164" t="str">
        <f t="shared" si="14"/>
        <v/>
      </c>
    </row>
    <row r="183" spans="1:30" s="164" customFormat="1" ht="20.149999999999999" customHeight="1">
      <c r="A183" s="149"/>
      <c r="B183" s="294" t="str">
        <f>IF(LEN(A183)=0,"",INDEX('Smelter Look-up'!$A:$A,MATCH($A183,'Smelter Look-up'!$E:$E,0)))</f>
        <v/>
      </c>
      <c r="C183" s="146" t="str">
        <f>IF(LEN(A183)=0,"",INDEX('Smelter Look-up'!$C:$C,MATCH($A183,'Smelter Look-up'!$E:$E,0)))</f>
        <v/>
      </c>
      <c r="D183" s="143"/>
      <c r="E183" s="143" t="str">
        <f ca="1">IF(ISERROR($V183),"",OFFSET('Smelter Look-up'!$D$4,$V183-4,0)&amp;"")</f>
        <v/>
      </c>
      <c r="F183" s="143" t="str">
        <f ca="1">IF(ISERROR($V183),"",OFFSET('Smelter Look-up'!$E$4,$V183-4,0))</f>
        <v/>
      </c>
      <c r="G183" s="143" t="str">
        <f ca="1">IF(C183=$X$4,"Enter smelter details",IF(ISERROR($V183),"",OFFSET('Smelter Look-up'!$F$4,$V183-4,0)))</f>
        <v/>
      </c>
      <c r="H183" s="199" t="str">
        <f ca="1">IF(ISERROR($V183),"",OFFSET('Smelter Look-up'!$G$4,$V183-4,0))</f>
        <v/>
      </c>
      <c r="I183" s="200" t="str">
        <f ca="1">IF(ISERROR($V183),"",OFFSET('Smelter Look-up'!$H$4,$V183-4,0))</f>
        <v/>
      </c>
      <c r="J183" s="200" t="str">
        <f ca="1">IF(ISERROR($V183),"",OFFSET('Smelter Look-up'!$I$4,$V183-4,0))</f>
        <v/>
      </c>
      <c r="K183" s="144"/>
      <c r="L183" s="144"/>
      <c r="M183" s="144"/>
      <c r="N183" s="144"/>
      <c r="O183" s="144"/>
      <c r="P183" s="202"/>
      <c r="Q183" s="145"/>
      <c r="R183" s="143" t="str">
        <f ca="1">IF(ISERROR($V183),"",OFFSET('Smelter Look-up'!$C$4,$V183-4,0)&amp;"")</f>
        <v/>
      </c>
      <c r="S183" s="149" t="str">
        <f t="shared" ca="1" si="10"/>
        <v/>
      </c>
      <c r="T183" s="149" t="str">
        <f ca="1">IF(B183="","",IF(ISERROR(MATCH($J183,SorP!$B$1:$B$6261,0)),"",INDIRECT("'SorP'!$A$"&amp;MATCH($S183&amp;$J183,SorP!C:C,0))))</f>
        <v/>
      </c>
      <c r="U183" s="162"/>
      <c r="V183" s="163" t="e">
        <f>IF(C183="",NA(),MATCH($B183&amp;$C183,'Smelter Look-up'!$J:$J,0))</f>
        <v>#N/A</v>
      </c>
      <c r="X183" s="164">
        <f t="shared" ca="1" si="11"/>
        <v>0</v>
      </c>
      <c r="AB183" s="304" t="str">
        <f t="shared" si="12"/>
        <v/>
      </c>
      <c r="AC183" s="164" t="str">
        <f t="shared" si="13"/>
        <v/>
      </c>
      <c r="AD183" s="164" t="str">
        <f t="shared" si="14"/>
        <v/>
      </c>
    </row>
    <row r="184" spans="1:30" s="164" customFormat="1" ht="20.149999999999999" customHeight="1">
      <c r="A184" s="149"/>
      <c r="B184" s="294" t="str">
        <f>IF(LEN(A184)=0,"",INDEX('Smelter Look-up'!$A:$A,MATCH($A184,'Smelter Look-up'!$E:$E,0)))</f>
        <v/>
      </c>
      <c r="C184" s="146" t="str">
        <f>IF(LEN(A184)=0,"",INDEX('Smelter Look-up'!$C:$C,MATCH($A184,'Smelter Look-up'!$E:$E,0)))</f>
        <v/>
      </c>
      <c r="D184" s="143"/>
      <c r="E184" s="143" t="str">
        <f ca="1">IF(ISERROR($V184),"",OFFSET('Smelter Look-up'!$D$4,$V184-4,0)&amp;"")</f>
        <v/>
      </c>
      <c r="F184" s="143" t="str">
        <f ca="1">IF(ISERROR($V184),"",OFFSET('Smelter Look-up'!$E$4,$V184-4,0))</f>
        <v/>
      </c>
      <c r="G184" s="143" t="str">
        <f ca="1">IF(C184=$X$4,"Enter smelter details",IF(ISERROR($V184),"",OFFSET('Smelter Look-up'!$F$4,$V184-4,0)))</f>
        <v/>
      </c>
      <c r="H184" s="199" t="str">
        <f ca="1">IF(ISERROR($V184),"",OFFSET('Smelter Look-up'!$G$4,$V184-4,0))</f>
        <v/>
      </c>
      <c r="I184" s="200" t="str">
        <f ca="1">IF(ISERROR($V184),"",OFFSET('Smelter Look-up'!$H$4,$V184-4,0))</f>
        <v/>
      </c>
      <c r="J184" s="200" t="str">
        <f ca="1">IF(ISERROR($V184),"",OFFSET('Smelter Look-up'!$I$4,$V184-4,0))</f>
        <v/>
      </c>
      <c r="K184" s="144"/>
      <c r="L184" s="144"/>
      <c r="M184" s="144"/>
      <c r="N184" s="144"/>
      <c r="O184" s="144"/>
      <c r="P184" s="202"/>
      <c r="Q184" s="145"/>
      <c r="R184" s="143" t="str">
        <f ca="1">IF(ISERROR($V184),"",OFFSET('Smelter Look-up'!$C$4,$V184-4,0)&amp;"")</f>
        <v/>
      </c>
      <c r="S184" s="149" t="str">
        <f t="shared" ca="1" si="10"/>
        <v/>
      </c>
      <c r="T184" s="149" t="str">
        <f ca="1">IF(B184="","",IF(ISERROR(MATCH($J184,SorP!$B$1:$B$6261,0)),"",INDIRECT("'SorP'!$A$"&amp;MATCH($S184&amp;$J184,SorP!C:C,0))))</f>
        <v/>
      </c>
      <c r="U184" s="162"/>
      <c r="V184" s="163" t="e">
        <f>IF(C184="",NA(),MATCH($B184&amp;$C184,'Smelter Look-up'!$J:$J,0))</f>
        <v>#N/A</v>
      </c>
      <c r="X184" s="164">
        <f t="shared" ca="1" si="11"/>
        <v>0</v>
      </c>
      <c r="AB184" s="304" t="str">
        <f t="shared" si="12"/>
        <v/>
      </c>
      <c r="AC184" s="164" t="str">
        <f t="shared" si="13"/>
        <v/>
      </c>
      <c r="AD184" s="164" t="str">
        <f t="shared" si="14"/>
        <v/>
      </c>
    </row>
    <row r="185" spans="1:30" s="164" customFormat="1" ht="20.149999999999999" customHeight="1">
      <c r="A185" s="149"/>
      <c r="B185" s="294" t="str">
        <f>IF(LEN(A185)=0,"",INDEX('Smelter Look-up'!$A:$A,MATCH($A185,'Smelter Look-up'!$E:$E,0)))</f>
        <v/>
      </c>
      <c r="C185" s="146" t="str">
        <f>IF(LEN(A185)=0,"",INDEX('Smelter Look-up'!$C:$C,MATCH($A185,'Smelter Look-up'!$E:$E,0)))</f>
        <v/>
      </c>
      <c r="D185" s="143"/>
      <c r="E185" s="143" t="str">
        <f ca="1">IF(ISERROR($V185),"",OFFSET('Smelter Look-up'!$D$4,$V185-4,0)&amp;"")</f>
        <v/>
      </c>
      <c r="F185" s="143" t="str">
        <f ca="1">IF(ISERROR($V185),"",OFFSET('Smelter Look-up'!$E$4,$V185-4,0))</f>
        <v/>
      </c>
      <c r="G185" s="143" t="str">
        <f ca="1">IF(C185=$X$4,"Enter smelter details",IF(ISERROR($V185),"",OFFSET('Smelter Look-up'!$F$4,$V185-4,0)))</f>
        <v/>
      </c>
      <c r="H185" s="199" t="str">
        <f ca="1">IF(ISERROR($V185),"",OFFSET('Smelter Look-up'!$G$4,$V185-4,0))</f>
        <v/>
      </c>
      <c r="I185" s="200" t="str">
        <f ca="1">IF(ISERROR($V185),"",OFFSET('Smelter Look-up'!$H$4,$V185-4,0))</f>
        <v/>
      </c>
      <c r="J185" s="200" t="str">
        <f ca="1">IF(ISERROR($V185),"",OFFSET('Smelter Look-up'!$I$4,$V185-4,0))</f>
        <v/>
      </c>
      <c r="K185" s="144"/>
      <c r="L185" s="144"/>
      <c r="M185" s="144"/>
      <c r="N185" s="144"/>
      <c r="O185" s="144"/>
      <c r="P185" s="202"/>
      <c r="Q185" s="145"/>
      <c r="R185" s="143" t="str">
        <f ca="1">IF(ISERROR($V185),"",OFFSET('Smelter Look-up'!$C$4,$V185-4,0)&amp;"")</f>
        <v/>
      </c>
      <c r="S185" s="149" t="str">
        <f t="shared" ca="1" si="10"/>
        <v/>
      </c>
      <c r="T185" s="149" t="str">
        <f ca="1">IF(B185="","",IF(ISERROR(MATCH($J185,SorP!$B$1:$B$6261,0)),"",INDIRECT("'SorP'!$A$"&amp;MATCH($S185&amp;$J185,SorP!C:C,0))))</f>
        <v/>
      </c>
      <c r="U185" s="162"/>
      <c r="V185" s="163" t="e">
        <f>IF(C185="",NA(),MATCH($B185&amp;$C185,'Smelter Look-up'!$J:$J,0))</f>
        <v>#N/A</v>
      </c>
      <c r="X185" s="164">
        <f t="shared" ca="1" si="11"/>
        <v>0</v>
      </c>
      <c r="AB185" s="304" t="str">
        <f t="shared" si="12"/>
        <v/>
      </c>
      <c r="AC185" s="164" t="str">
        <f t="shared" si="13"/>
        <v/>
      </c>
      <c r="AD185" s="164" t="str">
        <f t="shared" si="14"/>
        <v/>
      </c>
    </row>
    <row r="186" spans="1:30" s="164" customFormat="1" ht="20.149999999999999" customHeight="1">
      <c r="A186" s="149"/>
      <c r="B186" s="294" t="str">
        <f>IF(LEN(A186)=0,"",INDEX('Smelter Look-up'!$A:$A,MATCH($A186,'Smelter Look-up'!$E:$E,0)))</f>
        <v/>
      </c>
      <c r="C186" s="146" t="str">
        <f>IF(LEN(A186)=0,"",INDEX('Smelter Look-up'!$C:$C,MATCH($A186,'Smelter Look-up'!$E:$E,0)))</f>
        <v/>
      </c>
      <c r="D186" s="143"/>
      <c r="E186" s="143" t="str">
        <f ca="1">IF(ISERROR($V186),"",OFFSET('Smelter Look-up'!$D$4,$V186-4,0)&amp;"")</f>
        <v/>
      </c>
      <c r="F186" s="143" t="str">
        <f ca="1">IF(ISERROR($V186),"",OFFSET('Smelter Look-up'!$E$4,$V186-4,0))</f>
        <v/>
      </c>
      <c r="G186" s="143" t="str">
        <f ca="1">IF(C186=$X$4,"Enter smelter details",IF(ISERROR($V186),"",OFFSET('Smelter Look-up'!$F$4,$V186-4,0)))</f>
        <v/>
      </c>
      <c r="H186" s="199" t="str">
        <f ca="1">IF(ISERROR($V186),"",OFFSET('Smelter Look-up'!$G$4,$V186-4,0))</f>
        <v/>
      </c>
      <c r="I186" s="200" t="str">
        <f ca="1">IF(ISERROR($V186),"",OFFSET('Smelter Look-up'!$H$4,$V186-4,0))</f>
        <v/>
      </c>
      <c r="J186" s="200" t="str">
        <f ca="1">IF(ISERROR($V186),"",OFFSET('Smelter Look-up'!$I$4,$V186-4,0))</f>
        <v/>
      </c>
      <c r="K186" s="144"/>
      <c r="L186" s="144"/>
      <c r="M186" s="144"/>
      <c r="N186" s="144"/>
      <c r="O186" s="144"/>
      <c r="P186" s="202"/>
      <c r="Q186" s="145"/>
      <c r="R186" s="143" t="str">
        <f ca="1">IF(ISERROR($V186),"",OFFSET('Smelter Look-up'!$C$4,$V186-4,0)&amp;"")</f>
        <v/>
      </c>
      <c r="S186" s="149" t="str">
        <f t="shared" ca="1" si="10"/>
        <v/>
      </c>
      <c r="T186" s="149" t="str">
        <f ca="1">IF(B186="","",IF(ISERROR(MATCH($J186,SorP!$B$1:$B$6261,0)),"",INDIRECT("'SorP'!$A$"&amp;MATCH($S186&amp;$J186,SorP!C:C,0))))</f>
        <v/>
      </c>
      <c r="U186" s="162"/>
      <c r="V186" s="163" t="e">
        <f>IF(C186="",NA(),MATCH($B186&amp;$C186,'Smelter Look-up'!$J:$J,0))</f>
        <v>#N/A</v>
      </c>
      <c r="X186" s="164">
        <f t="shared" ca="1" si="11"/>
        <v>0</v>
      </c>
      <c r="AB186" s="304" t="str">
        <f t="shared" si="12"/>
        <v/>
      </c>
      <c r="AC186" s="164" t="str">
        <f t="shared" si="13"/>
        <v/>
      </c>
      <c r="AD186" s="164" t="str">
        <f t="shared" si="14"/>
        <v/>
      </c>
    </row>
    <row r="187" spans="1:30" s="164" customFormat="1" ht="20.149999999999999" customHeight="1">
      <c r="A187" s="149"/>
      <c r="B187" s="294" t="str">
        <f>IF(LEN(A187)=0,"",INDEX('Smelter Look-up'!$A:$A,MATCH($A187,'Smelter Look-up'!$E:$E,0)))</f>
        <v/>
      </c>
      <c r="C187" s="146" t="str">
        <f>IF(LEN(A187)=0,"",INDEX('Smelter Look-up'!$C:$C,MATCH($A187,'Smelter Look-up'!$E:$E,0)))</f>
        <v/>
      </c>
      <c r="D187" s="143"/>
      <c r="E187" s="143" t="str">
        <f ca="1">IF(ISERROR($V187),"",OFFSET('Smelter Look-up'!$D$4,$V187-4,0)&amp;"")</f>
        <v/>
      </c>
      <c r="F187" s="143" t="str">
        <f ca="1">IF(ISERROR($V187),"",OFFSET('Smelter Look-up'!$E$4,$V187-4,0))</f>
        <v/>
      </c>
      <c r="G187" s="143" t="str">
        <f ca="1">IF(C187=$X$4,"Enter smelter details",IF(ISERROR($V187),"",OFFSET('Smelter Look-up'!$F$4,$V187-4,0)))</f>
        <v/>
      </c>
      <c r="H187" s="199" t="str">
        <f ca="1">IF(ISERROR($V187),"",OFFSET('Smelter Look-up'!$G$4,$V187-4,0))</f>
        <v/>
      </c>
      <c r="I187" s="200" t="str">
        <f ca="1">IF(ISERROR($V187),"",OFFSET('Smelter Look-up'!$H$4,$V187-4,0))</f>
        <v/>
      </c>
      <c r="J187" s="200" t="str">
        <f ca="1">IF(ISERROR($V187),"",OFFSET('Smelter Look-up'!$I$4,$V187-4,0))</f>
        <v/>
      </c>
      <c r="K187" s="144"/>
      <c r="L187" s="144"/>
      <c r="M187" s="144"/>
      <c r="N187" s="144"/>
      <c r="O187" s="144"/>
      <c r="P187" s="202"/>
      <c r="Q187" s="145"/>
      <c r="R187" s="143" t="str">
        <f ca="1">IF(ISERROR($V187),"",OFFSET('Smelter Look-up'!$C$4,$V187-4,0)&amp;"")</f>
        <v/>
      </c>
      <c r="S187" s="149" t="str">
        <f t="shared" ca="1" si="10"/>
        <v/>
      </c>
      <c r="T187" s="149" t="str">
        <f ca="1">IF(B187="","",IF(ISERROR(MATCH($J187,SorP!$B$1:$B$6261,0)),"",INDIRECT("'SorP'!$A$"&amp;MATCH($S187&amp;$J187,SorP!C:C,0))))</f>
        <v/>
      </c>
      <c r="U187" s="162"/>
      <c r="V187" s="163" t="e">
        <f>IF(C187="",NA(),MATCH($B187&amp;$C187,'Smelter Look-up'!$J:$J,0))</f>
        <v>#N/A</v>
      </c>
      <c r="X187" s="164">
        <f t="shared" ca="1" si="11"/>
        <v>0</v>
      </c>
      <c r="AB187" s="304" t="str">
        <f t="shared" si="12"/>
        <v/>
      </c>
      <c r="AC187" s="164" t="str">
        <f t="shared" si="13"/>
        <v/>
      </c>
      <c r="AD187" s="164" t="str">
        <f t="shared" si="14"/>
        <v/>
      </c>
    </row>
    <row r="188" spans="1:30" s="164" customFormat="1" ht="20.149999999999999" customHeight="1">
      <c r="A188" s="149"/>
      <c r="B188" s="294" t="str">
        <f>IF(LEN(A188)=0,"",INDEX('Smelter Look-up'!$A:$A,MATCH($A188,'Smelter Look-up'!$E:$E,0)))</f>
        <v/>
      </c>
      <c r="C188" s="146" t="str">
        <f>IF(LEN(A188)=0,"",INDEX('Smelter Look-up'!$C:$C,MATCH($A188,'Smelter Look-up'!$E:$E,0)))</f>
        <v/>
      </c>
      <c r="D188" s="143"/>
      <c r="E188" s="143" t="str">
        <f ca="1">IF(ISERROR($V188),"",OFFSET('Smelter Look-up'!$D$4,$V188-4,0)&amp;"")</f>
        <v/>
      </c>
      <c r="F188" s="143" t="str">
        <f ca="1">IF(ISERROR($V188),"",OFFSET('Smelter Look-up'!$E$4,$V188-4,0))</f>
        <v/>
      </c>
      <c r="G188" s="143" t="str">
        <f ca="1">IF(C188=$X$4,"Enter smelter details",IF(ISERROR($V188),"",OFFSET('Smelter Look-up'!$F$4,$V188-4,0)))</f>
        <v/>
      </c>
      <c r="H188" s="199" t="str">
        <f ca="1">IF(ISERROR($V188),"",OFFSET('Smelter Look-up'!$G$4,$V188-4,0))</f>
        <v/>
      </c>
      <c r="I188" s="200" t="str">
        <f ca="1">IF(ISERROR($V188),"",OFFSET('Smelter Look-up'!$H$4,$V188-4,0))</f>
        <v/>
      </c>
      <c r="J188" s="200" t="str">
        <f ca="1">IF(ISERROR($V188),"",OFFSET('Smelter Look-up'!$I$4,$V188-4,0))</f>
        <v/>
      </c>
      <c r="K188" s="144"/>
      <c r="L188" s="144"/>
      <c r="M188" s="144"/>
      <c r="N188" s="144"/>
      <c r="O188" s="144"/>
      <c r="P188" s="202"/>
      <c r="Q188" s="145"/>
      <c r="R188" s="143" t="str">
        <f ca="1">IF(ISERROR($V188),"",OFFSET('Smelter Look-up'!$C$4,$V188-4,0)&amp;"")</f>
        <v/>
      </c>
      <c r="S188" s="149" t="str">
        <f t="shared" ca="1" si="10"/>
        <v/>
      </c>
      <c r="T188" s="149" t="str">
        <f ca="1">IF(B188="","",IF(ISERROR(MATCH($J188,SorP!$B$1:$B$6261,0)),"",INDIRECT("'SorP'!$A$"&amp;MATCH($S188&amp;$J188,SorP!C:C,0))))</f>
        <v/>
      </c>
      <c r="U188" s="162"/>
      <c r="V188" s="163" t="e">
        <f>IF(C188="",NA(),MATCH($B188&amp;$C188,'Smelter Look-up'!$J:$J,0))</f>
        <v>#N/A</v>
      </c>
      <c r="X188" s="164">
        <f t="shared" ca="1" si="11"/>
        <v>0</v>
      </c>
      <c r="AB188" s="304" t="str">
        <f t="shared" si="12"/>
        <v/>
      </c>
      <c r="AC188" s="164" t="str">
        <f t="shared" si="13"/>
        <v/>
      </c>
      <c r="AD188" s="164" t="str">
        <f t="shared" si="14"/>
        <v/>
      </c>
    </row>
    <row r="189" spans="1:30" s="164" customFormat="1" ht="20.149999999999999" customHeight="1">
      <c r="A189" s="149"/>
      <c r="B189" s="294" t="str">
        <f>IF(LEN(A189)=0,"",INDEX('Smelter Look-up'!$A:$A,MATCH($A189,'Smelter Look-up'!$E:$E,0)))</f>
        <v/>
      </c>
      <c r="C189" s="146" t="str">
        <f>IF(LEN(A189)=0,"",INDEX('Smelter Look-up'!$C:$C,MATCH($A189,'Smelter Look-up'!$E:$E,0)))</f>
        <v/>
      </c>
      <c r="D189" s="143"/>
      <c r="E189" s="143" t="str">
        <f ca="1">IF(ISERROR($V189),"",OFFSET('Smelter Look-up'!$D$4,$V189-4,0)&amp;"")</f>
        <v/>
      </c>
      <c r="F189" s="143" t="str">
        <f ca="1">IF(ISERROR($V189),"",OFFSET('Smelter Look-up'!$E$4,$V189-4,0))</f>
        <v/>
      </c>
      <c r="G189" s="143" t="str">
        <f ca="1">IF(C189=$X$4,"Enter smelter details",IF(ISERROR($V189),"",OFFSET('Smelter Look-up'!$F$4,$V189-4,0)))</f>
        <v/>
      </c>
      <c r="H189" s="199" t="str">
        <f ca="1">IF(ISERROR($V189),"",OFFSET('Smelter Look-up'!$G$4,$V189-4,0))</f>
        <v/>
      </c>
      <c r="I189" s="200" t="str">
        <f ca="1">IF(ISERROR($V189),"",OFFSET('Smelter Look-up'!$H$4,$V189-4,0))</f>
        <v/>
      </c>
      <c r="J189" s="200" t="str">
        <f ca="1">IF(ISERROR($V189),"",OFFSET('Smelter Look-up'!$I$4,$V189-4,0))</f>
        <v/>
      </c>
      <c r="K189" s="144"/>
      <c r="L189" s="144"/>
      <c r="M189" s="144"/>
      <c r="N189" s="144"/>
      <c r="O189" s="144"/>
      <c r="P189" s="202"/>
      <c r="Q189" s="145"/>
      <c r="R189" s="143" t="str">
        <f ca="1">IF(ISERROR($V189),"",OFFSET('Smelter Look-up'!$C$4,$V189-4,0)&amp;"")</f>
        <v/>
      </c>
      <c r="S189" s="149" t="str">
        <f t="shared" ca="1" si="10"/>
        <v/>
      </c>
      <c r="T189" s="149" t="str">
        <f ca="1">IF(B189="","",IF(ISERROR(MATCH($J189,SorP!$B$1:$B$6261,0)),"",INDIRECT("'SorP'!$A$"&amp;MATCH($S189&amp;$J189,SorP!C:C,0))))</f>
        <v/>
      </c>
      <c r="U189" s="162"/>
      <c r="V189" s="163" t="e">
        <f>IF(C189="",NA(),MATCH($B189&amp;$C189,'Smelter Look-up'!$J:$J,0))</f>
        <v>#N/A</v>
      </c>
      <c r="X189" s="164">
        <f t="shared" ca="1" si="11"/>
        <v>0</v>
      </c>
      <c r="AB189" s="304" t="str">
        <f t="shared" si="12"/>
        <v/>
      </c>
      <c r="AC189" s="164" t="str">
        <f t="shared" si="13"/>
        <v/>
      </c>
      <c r="AD189" s="164" t="str">
        <f t="shared" si="14"/>
        <v/>
      </c>
    </row>
    <row r="190" spans="1:30" s="164" customFormat="1" ht="20.149999999999999" customHeight="1">
      <c r="A190" s="149"/>
      <c r="B190" s="294" t="str">
        <f>IF(LEN(A190)=0,"",INDEX('Smelter Look-up'!$A:$A,MATCH($A190,'Smelter Look-up'!$E:$E,0)))</f>
        <v/>
      </c>
      <c r="C190" s="146" t="str">
        <f>IF(LEN(A190)=0,"",INDEX('Smelter Look-up'!$C:$C,MATCH($A190,'Smelter Look-up'!$E:$E,0)))</f>
        <v/>
      </c>
      <c r="D190" s="143"/>
      <c r="E190" s="143" t="str">
        <f ca="1">IF(ISERROR($V190),"",OFFSET('Smelter Look-up'!$D$4,$V190-4,0)&amp;"")</f>
        <v/>
      </c>
      <c r="F190" s="143" t="str">
        <f ca="1">IF(ISERROR($V190),"",OFFSET('Smelter Look-up'!$E$4,$V190-4,0))</f>
        <v/>
      </c>
      <c r="G190" s="143" t="str">
        <f ca="1">IF(C190=$X$4,"Enter smelter details",IF(ISERROR($V190),"",OFFSET('Smelter Look-up'!$F$4,$V190-4,0)))</f>
        <v/>
      </c>
      <c r="H190" s="199" t="str">
        <f ca="1">IF(ISERROR($V190),"",OFFSET('Smelter Look-up'!$G$4,$V190-4,0))</f>
        <v/>
      </c>
      <c r="I190" s="200" t="str">
        <f ca="1">IF(ISERROR($V190),"",OFFSET('Smelter Look-up'!$H$4,$V190-4,0))</f>
        <v/>
      </c>
      <c r="J190" s="200" t="str">
        <f ca="1">IF(ISERROR($V190),"",OFFSET('Smelter Look-up'!$I$4,$V190-4,0))</f>
        <v/>
      </c>
      <c r="K190" s="144"/>
      <c r="L190" s="144"/>
      <c r="M190" s="144"/>
      <c r="N190" s="144"/>
      <c r="O190" s="144"/>
      <c r="P190" s="202"/>
      <c r="Q190" s="145"/>
      <c r="R190" s="143" t="str">
        <f ca="1">IF(ISERROR($V190),"",OFFSET('Smelter Look-up'!$C$4,$V190-4,0)&amp;"")</f>
        <v/>
      </c>
      <c r="S190" s="149" t="str">
        <f t="shared" ca="1" si="10"/>
        <v/>
      </c>
      <c r="T190" s="149" t="str">
        <f ca="1">IF(B190="","",IF(ISERROR(MATCH($J190,SorP!$B$1:$B$6261,0)),"",INDIRECT("'SorP'!$A$"&amp;MATCH($S190&amp;$J190,SorP!C:C,0))))</f>
        <v/>
      </c>
      <c r="U190" s="162"/>
      <c r="V190" s="163" t="e">
        <f>IF(C190="",NA(),MATCH($B190&amp;$C190,'Smelter Look-up'!$J:$J,0))</f>
        <v>#N/A</v>
      </c>
      <c r="X190" s="164">
        <f t="shared" ca="1" si="11"/>
        <v>0</v>
      </c>
      <c r="AB190" s="304" t="str">
        <f t="shared" si="12"/>
        <v/>
      </c>
      <c r="AC190" s="164" t="str">
        <f t="shared" si="13"/>
        <v/>
      </c>
      <c r="AD190" s="164" t="str">
        <f t="shared" si="14"/>
        <v/>
      </c>
    </row>
    <row r="191" spans="1:30" s="164" customFormat="1" ht="20.149999999999999" customHeight="1">
      <c r="A191" s="149"/>
      <c r="B191" s="294" t="str">
        <f>IF(LEN(A191)=0,"",INDEX('Smelter Look-up'!$A:$A,MATCH($A191,'Smelter Look-up'!$E:$E,0)))</f>
        <v/>
      </c>
      <c r="C191" s="146" t="str">
        <f>IF(LEN(A191)=0,"",INDEX('Smelter Look-up'!$C:$C,MATCH($A191,'Smelter Look-up'!$E:$E,0)))</f>
        <v/>
      </c>
      <c r="D191" s="143"/>
      <c r="E191" s="143" t="str">
        <f ca="1">IF(ISERROR($V191),"",OFFSET('Smelter Look-up'!$D$4,$V191-4,0)&amp;"")</f>
        <v/>
      </c>
      <c r="F191" s="143" t="str">
        <f ca="1">IF(ISERROR($V191),"",OFFSET('Smelter Look-up'!$E$4,$V191-4,0))</f>
        <v/>
      </c>
      <c r="G191" s="143" t="str">
        <f ca="1">IF(C191=$X$4,"Enter smelter details",IF(ISERROR($V191),"",OFFSET('Smelter Look-up'!$F$4,$V191-4,0)))</f>
        <v/>
      </c>
      <c r="H191" s="199" t="str">
        <f ca="1">IF(ISERROR($V191),"",OFFSET('Smelter Look-up'!$G$4,$V191-4,0))</f>
        <v/>
      </c>
      <c r="I191" s="200" t="str">
        <f ca="1">IF(ISERROR($V191),"",OFFSET('Smelter Look-up'!$H$4,$V191-4,0))</f>
        <v/>
      </c>
      <c r="J191" s="200" t="str">
        <f ca="1">IF(ISERROR($V191),"",OFFSET('Smelter Look-up'!$I$4,$V191-4,0))</f>
        <v/>
      </c>
      <c r="K191" s="144"/>
      <c r="L191" s="144"/>
      <c r="M191" s="144"/>
      <c r="N191" s="144"/>
      <c r="O191" s="144"/>
      <c r="P191" s="202"/>
      <c r="Q191" s="145"/>
      <c r="R191" s="143" t="str">
        <f ca="1">IF(ISERROR($V191),"",OFFSET('Smelter Look-up'!$C$4,$V191-4,0)&amp;"")</f>
        <v/>
      </c>
      <c r="S191" s="149" t="str">
        <f t="shared" ca="1" si="10"/>
        <v/>
      </c>
      <c r="T191" s="149" t="str">
        <f ca="1">IF(B191="","",IF(ISERROR(MATCH($J191,SorP!$B$1:$B$6261,0)),"",INDIRECT("'SorP'!$A$"&amp;MATCH($S191&amp;$J191,SorP!C:C,0))))</f>
        <v/>
      </c>
      <c r="U191" s="162"/>
      <c r="V191" s="163" t="e">
        <f>IF(C191="",NA(),MATCH($B191&amp;$C191,'Smelter Look-up'!$J:$J,0))</f>
        <v>#N/A</v>
      </c>
      <c r="X191" s="164">
        <f t="shared" ca="1" si="11"/>
        <v>0</v>
      </c>
      <c r="AB191" s="304" t="str">
        <f t="shared" si="12"/>
        <v/>
      </c>
      <c r="AC191" s="164" t="str">
        <f t="shared" si="13"/>
        <v/>
      </c>
      <c r="AD191" s="164" t="str">
        <f t="shared" si="14"/>
        <v/>
      </c>
    </row>
    <row r="192" spans="1:30" s="164" customFormat="1" ht="20.149999999999999" customHeight="1">
      <c r="A192" s="149"/>
      <c r="B192" s="294" t="str">
        <f>IF(LEN(A192)=0,"",INDEX('Smelter Look-up'!$A:$A,MATCH($A192,'Smelter Look-up'!$E:$E,0)))</f>
        <v/>
      </c>
      <c r="C192" s="146" t="str">
        <f>IF(LEN(A192)=0,"",INDEX('Smelter Look-up'!$C:$C,MATCH($A192,'Smelter Look-up'!$E:$E,0)))</f>
        <v/>
      </c>
      <c r="D192" s="143"/>
      <c r="E192" s="143" t="str">
        <f ca="1">IF(ISERROR($V192),"",OFFSET('Smelter Look-up'!$D$4,$V192-4,0)&amp;"")</f>
        <v/>
      </c>
      <c r="F192" s="143" t="str">
        <f ca="1">IF(ISERROR($V192),"",OFFSET('Smelter Look-up'!$E$4,$V192-4,0))</f>
        <v/>
      </c>
      <c r="G192" s="143" t="str">
        <f ca="1">IF(C192=$X$4,"Enter smelter details",IF(ISERROR($V192),"",OFFSET('Smelter Look-up'!$F$4,$V192-4,0)))</f>
        <v/>
      </c>
      <c r="H192" s="199" t="str">
        <f ca="1">IF(ISERROR($V192),"",OFFSET('Smelter Look-up'!$G$4,$V192-4,0))</f>
        <v/>
      </c>
      <c r="I192" s="200" t="str">
        <f ca="1">IF(ISERROR($V192),"",OFFSET('Smelter Look-up'!$H$4,$V192-4,0))</f>
        <v/>
      </c>
      <c r="J192" s="200" t="str">
        <f ca="1">IF(ISERROR($V192),"",OFFSET('Smelter Look-up'!$I$4,$V192-4,0))</f>
        <v/>
      </c>
      <c r="K192" s="144"/>
      <c r="L192" s="144"/>
      <c r="M192" s="144"/>
      <c r="N192" s="144"/>
      <c r="O192" s="144"/>
      <c r="P192" s="202"/>
      <c r="Q192" s="145"/>
      <c r="R192" s="143" t="str">
        <f ca="1">IF(ISERROR($V192),"",OFFSET('Smelter Look-up'!$C$4,$V192-4,0)&amp;"")</f>
        <v/>
      </c>
      <c r="S192" s="149" t="str">
        <f t="shared" ca="1" si="10"/>
        <v/>
      </c>
      <c r="T192" s="149" t="str">
        <f ca="1">IF(B192="","",IF(ISERROR(MATCH($J192,SorP!$B$1:$B$6261,0)),"",INDIRECT("'SorP'!$A$"&amp;MATCH($S192&amp;$J192,SorP!C:C,0))))</f>
        <v/>
      </c>
      <c r="U192" s="162"/>
      <c r="V192" s="163" t="e">
        <f>IF(C192="",NA(),MATCH($B192&amp;$C192,'Smelter Look-up'!$J:$J,0))</f>
        <v>#N/A</v>
      </c>
      <c r="X192" s="164">
        <f t="shared" ca="1" si="11"/>
        <v>0</v>
      </c>
      <c r="AB192" s="304" t="str">
        <f t="shared" si="12"/>
        <v/>
      </c>
      <c r="AC192" s="164" t="str">
        <f t="shared" si="13"/>
        <v/>
      </c>
      <c r="AD192" s="164" t="str">
        <f t="shared" si="14"/>
        <v/>
      </c>
    </row>
    <row r="193" spans="1:30" s="164" customFormat="1" ht="20.149999999999999" customHeight="1">
      <c r="A193" s="149"/>
      <c r="B193" s="294" t="str">
        <f>IF(LEN(A193)=0,"",INDEX('Smelter Look-up'!$A:$A,MATCH($A193,'Smelter Look-up'!$E:$E,0)))</f>
        <v/>
      </c>
      <c r="C193" s="146" t="str">
        <f>IF(LEN(A193)=0,"",INDEX('Smelter Look-up'!$C:$C,MATCH($A193,'Smelter Look-up'!$E:$E,0)))</f>
        <v/>
      </c>
      <c r="D193" s="143"/>
      <c r="E193" s="143" t="str">
        <f ca="1">IF(ISERROR($V193),"",OFFSET('Smelter Look-up'!$D$4,$V193-4,0)&amp;"")</f>
        <v/>
      </c>
      <c r="F193" s="143" t="str">
        <f ca="1">IF(ISERROR($V193),"",OFFSET('Smelter Look-up'!$E$4,$V193-4,0))</f>
        <v/>
      </c>
      <c r="G193" s="143" t="str">
        <f ca="1">IF(C193=$X$4,"Enter smelter details",IF(ISERROR($V193),"",OFFSET('Smelter Look-up'!$F$4,$V193-4,0)))</f>
        <v/>
      </c>
      <c r="H193" s="199" t="str">
        <f ca="1">IF(ISERROR($V193),"",OFFSET('Smelter Look-up'!$G$4,$V193-4,0))</f>
        <v/>
      </c>
      <c r="I193" s="200" t="str">
        <f ca="1">IF(ISERROR($V193),"",OFFSET('Smelter Look-up'!$H$4,$V193-4,0))</f>
        <v/>
      </c>
      <c r="J193" s="200" t="str">
        <f ca="1">IF(ISERROR($V193),"",OFFSET('Smelter Look-up'!$I$4,$V193-4,0))</f>
        <v/>
      </c>
      <c r="K193" s="144"/>
      <c r="L193" s="144"/>
      <c r="M193" s="144"/>
      <c r="N193" s="144"/>
      <c r="O193" s="144"/>
      <c r="P193" s="202"/>
      <c r="Q193" s="145"/>
      <c r="R193" s="143" t="str">
        <f ca="1">IF(ISERROR($V193),"",OFFSET('Smelter Look-up'!$C$4,$V193-4,0)&amp;"")</f>
        <v/>
      </c>
      <c r="S193" s="149" t="str">
        <f t="shared" ca="1" si="10"/>
        <v/>
      </c>
      <c r="T193" s="149" t="str">
        <f ca="1">IF(B193="","",IF(ISERROR(MATCH($J193,SorP!$B$1:$B$6261,0)),"",INDIRECT("'SorP'!$A$"&amp;MATCH($S193&amp;$J193,SorP!C:C,0))))</f>
        <v/>
      </c>
      <c r="U193" s="162"/>
      <c r="V193" s="163" t="e">
        <f>IF(C193="",NA(),MATCH($B193&amp;$C193,'Smelter Look-up'!$J:$J,0))</f>
        <v>#N/A</v>
      </c>
      <c r="X193" s="164">
        <f t="shared" ca="1" si="11"/>
        <v>0</v>
      </c>
      <c r="AB193" s="304" t="str">
        <f t="shared" si="12"/>
        <v/>
      </c>
      <c r="AC193" s="164" t="str">
        <f t="shared" si="13"/>
        <v/>
      </c>
      <c r="AD193" s="164" t="str">
        <f t="shared" si="14"/>
        <v/>
      </c>
    </row>
    <row r="194" spans="1:30" s="164" customFormat="1" ht="20.149999999999999" customHeight="1">
      <c r="A194" s="149"/>
      <c r="B194" s="294" t="str">
        <f>IF(LEN(A194)=0,"",INDEX('Smelter Look-up'!$A:$A,MATCH($A194,'Smelter Look-up'!$E:$E,0)))</f>
        <v/>
      </c>
      <c r="C194" s="146" t="str">
        <f>IF(LEN(A194)=0,"",INDEX('Smelter Look-up'!$C:$C,MATCH($A194,'Smelter Look-up'!$E:$E,0)))</f>
        <v/>
      </c>
      <c r="D194" s="143"/>
      <c r="E194" s="143" t="str">
        <f ca="1">IF(ISERROR($V194),"",OFFSET('Smelter Look-up'!$D$4,$V194-4,0)&amp;"")</f>
        <v/>
      </c>
      <c r="F194" s="143" t="str">
        <f ca="1">IF(ISERROR($V194),"",OFFSET('Smelter Look-up'!$E$4,$V194-4,0))</f>
        <v/>
      </c>
      <c r="G194" s="143" t="str">
        <f ca="1">IF(C194=$X$4,"Enter smelter details",IF(ISERROR($V194),"",OFFSET('Smelter Look-up'!$F$4,$V194-4,0)))</f>
        <v/>
      </c>
      <c r="H194" s="199" t="str">
        <f ca="1">IF(ISERROR($V194),"",OFFSET('Smelter Look-up'!$G$4,$V194-4,0))</f>
        <v/>
      </c>
      <c r="I194" s="200" t="str">
        <f ca="1">IF(ISERROR($V194),"",OFFSET('Smelter Look-up'!$H$4,$V194-4,0))</f>
        <v/>
      </c>
      <c r="J194" s="200" t="str">
        <f ca="1">IF(ISERROR($V194),"",OFFSET('Smelter Look-up'!$I$4,$V194-4,0))</f>
        <v/>
      </c>
      <c r="K194" s="144"/>
      <c r="L194" s="144"/>
      <c r="M194" s="144"/>
      <c r="N194" s="144"/>
      <c r="O194" s="144"/>
      <c r="P194" s="202"/>
      <c r="Q194" s="145"/>
      <c r="R194" s="143" t="str">
        <f ca="1">IF(ISERROR($V194),"",OFFSET('Smelter Look-up'!$C$4,$V194-4,0)&amp;"")</f>
        <v/>
      </c>
      <c r="S194" s="149" t="str">
        <f t="shared" ca="1" si="10"/>
        <v/>
      </c>
      <c r="T194" s="149" t="str">
        <f ca="1">IF(B194="","",IF(ISERROR(MATCH($J194,SorP!$B$1:$B$6261,0)),"",INDIRECT("'SorP'!$A$"&amp;MATCH($S194&amp;$J194,SorP!C:C,0))))</f>
        <v/>
      </c>
      <c r="U194" s="162"/>
      <c r="V194" s="163" t="e">
        <f>IF(C194="",NA(),MATCH($B194&amp;$C194,'Smelter Look-up'!$J:$J,0))</f>
        <v>#N/A</v>
      </c>
      <c r="X194" s="164">
        <f t="shared" ca="1" si="11"/>
        <v>0</v>
      </c>
      <c r="AB194" s="304" t="str">
        <f t="shared" si="12"/>
        <v/>
      </c>
      <c r="AC194" s="164" t="str">
        <f t="shared" si="13"/>
        <v/>
      </c>
      <c r="AD194" s="164" t="str">
        <f t="shared" si="14"/>
        <v/>
      </c>
    </row>
    <row r="195" spans="1:30" s="164" customFormat="1" ht="20.149999999999999" customHeight="1">
      <c r="A195" s="149"/>
      <c r="B195" s="294" t="str">
        <f>IF(LEN(A195)=0,"",INDEX('Smelter Look-up'!$A:$A,MATCH($A195,'Smelter Look-up'!$E:$E,0)))</f>
        <v/>
      </c>
      <c r="C195" s="146" t="str">
        <f>IF(LEN(A195)=0,"",INDEX('Smelter Look-up'!$C:$C,MATCH($A195,'Smelter Look-up'!$E:$E,0)))</f>
        <v/>
      </c>
      <c r="D195" s="143"/>
      <c r="E195" s="143" t="str">
        <f ca="1">IF(ISERROR($V195),"",OFFSET('Smelter Look-up'!$D$4,$V195-4,0)&amp;"")</f>
        <v/>
      </c>
      <c r="F195" s="143" t="str">
        <f ca="1">IF(ISERROR($V195),"",OFFSET('Smelter Look-up'!$E$4,$V195-4,0))</f>
        <v/>
      </c>
      <c r="G195" s="143" t="str">
        <f ca="1">IF(C195=$X$4,"Enter smelter details",IF(ISERROR($V195),"",OFFSET('Smelter Look-up'!$F$4,$V195-4,0)))</f>
        <v/>
      </c>
      <c r="H195" s="199" t="str">
        <f ca="1">IF(ISERROR($V195),"",OFFSET('Smelter Look-up'!$G$4,$V195-4,0))</f>
        <v/>
      </c>
      <c r="I195" s="200" t="str">
        <f ca="1">IF(ISERROR($V195),"",OFFSET('Smelter Look-up'!$H$4,$V195-4,0))</f>
        <v/>
      </c>
      <c r="J195" s="200" t="str">
        <f ca="1">IF(ISERROR($V195),"",OFFSET('Smelter Look-up'!$I$4,$V195-4,0))</f>
        <v/>
      </c>
      <c r="K195" s="144"/>
      <c r="L195" s="144"/>
      <c r="M195" s="144"/>
      <c r="N195" s="144"/>
      <c r="O195" s="144"/>
      <c r="P195" s="202"/>
      <c r="Q195" s="145"/>
      <c r="R195" s="143" t="str">
        <f ca="1">IF(ISERROR($V195),"",OFFSET('Smelter Look-up'!$C$4,$V195-4,0)&amp;"")</f>
        <v/>
      </c>
      <c r="S195" s="149" t="str">
        <f t="shared" ca="1" si="10"/>
        <v/>
      </c>
      <c r="T195" s="149" t="str">
        <f ca="1">IF(B195="","",IF(ISERROR(MATCH($J195,SorP!$B$1:$B$6261,0)),"",INDIRECT("'SorP'!$A$"&amp;MATCH($S195&amp;$J195,SorP!C:C,0))))</f>
        <v/>
      </c>
      <c r="U195" s="162"/>
      <c r="V195" s="163" t="e">
        <f>IF(C195="",NA(),MATCH($B195&amp;$C195,'Smelter Look-up'!$J:$J,0))</f>
        <v>#N/A</v>
      </c>
      <c r="X195" s="164">
        <f t="shared" ca="1" si="11"/>
        <v>0</v>
      </c>
      <c r="AB195" s="304" t="str">
        <f t="shared" si="12"/>
        <v/>
      </c>
      <c r="AC195" s="164" t="str">
        <f t="shared" si="13"/>
        <v/>
      </c>
      <c r="AD195" s="164" t="str">
        <f t="shared" si="14"/>
        <v/>
      </c>
    </row>
    <row r="196" spans="1:30" s="164" customFormat="1" ht="20.149999999999999" customHeight="1">
      <c r="A196" s="149"/>
      <c r="B196" s="294" t="str">
        <f>IF(LEN(A196)=0,"",INDEX('Smelter Look-up'!$A:$A,MATCH($A196,'Smelter Look-up'!$E:$E,0)))</f>
        <v/>
      </c>
      <c r="C196" s="146" t="str">
        <f>IF(LEN(A196)=0,"",INDEX('Smelter Look-up'!$C:$C,MATCH($A196,'Smelter Look-up'!$E:$E,0)))</f>
        <v/>
      </c>
      <c r="D196" s="143"/>
      <c r="E196" s="143" t="str">
        <f ca="1">IF(ISERROR($V196),"",OFFSET('Smelter Look-up'!$D$4,$V196-4,0)&amp;"")</f>
        <v/>
      </c>
      <c r="F196" s="143" t="str">
        <f ca="1">IF(ISERROR($V196),"",OFFSET('Smelter Look-up'!$E$4,$V196-4,0))</f>
        <v/>
      </c>
      <c r="G196" s="143" t="str">
        <f ca="1">IF(C196=$X$4,"Enter smelter details",IF(ISERROR($V196),"",OFFSET('Smelter Look-up'!$F$4,$V196-4,0)))</f>
        <v/>
      </c>
      <c r="H196" s="199" t="str">
        <f ca="1">IF(ISERROR($V196),"",OFFSET('Smelter Look-up'!$G$4,$V196-4,0))</f>
        <v/>
      </c>
      <c r="I196" s="200" t="str">
        <f ca="1">IF(ISERROR($V196),"",OFFSET('Smelter Look-up'!$H$4,$V196-4,0))</f>
        <v/>
      </c>
      <c r="J196" s="200" t="str">
        <f ca="1">IF(ISERROR($V196),"",OFFSET('Smelter Look-up'!$I$4,$V196-4,0))</f>
        <v/>
      </c>
      <c r="K196" s="144"/>
      <c r="L196" s="144"/>
      <c r="M196" s="144"/>
      <c r="N196" s="144"/>
      <c r="O196" s="144"/>
      <c r="P196" s="202"/>
      <c r="Q196" s="145"/>
      <c r="R196" s="143" t="str">
        <f ca="1">IF(ISERROR($V196),"",OFFSET('Smelter Look-up'!$C$4,$V196-4,0)&amp;"")</f>
        <v/>
      </c>
      <c r="S196" s="149" t="str">
        <f t="shared" ref="S196:S259" ca="1" si="15">IF(B196="","",IF(ISERROR(MATCH($E196,CL,0)),"Unknown",INDIRECT("'C'!$A$"&amp;MATCH($E196,CL,0)+1)))</f>
        <v/>
      </c>
      <c r="T196" s="149" t="str">
        <f ca="1">IF(B196="","",IF(ISERROR(MATCH($J196,SorP!$B$1:$B$6261,0)),"",INDIRECT("'SorP'!$A$"&amp;MATCH($S196&amp;$J196,SorP!C:C,0))))</f>
        <v/>
      </c>
      <c r="U196" s="162"/>
      <c r="V196" s="163" t="e">
        <f>IF(C196="",NA(),MATCH($B196&amp;$C196,'Smelter Look-up'!$J:$J,0))</f>
        <v>#N/A</v>
      </c>
      <c r="X196" s="164">
        <f t="shared" ref="X196:X259" ca="1" si="16">IF(AND(C196="Smelter not listed",OR(LEN(D196)=0,LEN(E196)=0)),1,0)</f>
        <v>0</v>
      </c>
      <c r="AB196" s="304" t="str">
        <f t="shared" ref="AB196:AB259" si="17">IF(C196="","",B196)</f>
        <v/>
      </c>
      <c r="AC196" s="164" t="str">
        <f t="shared" ref="AC196:AC259" si="18">B196</f>
        <v/>
      </c>
      <c r="AD196" s="164" t="str">
        <f t="shared" ref="AD196:AD259" si="19">IF(C196="Smelter not listed",D196,C196)</f>
        <v/>
      </c>
    </row>
    <row r="197" spans="1:30" s="164" customFormat="1" ht="20.149999999999999" customHeight="1">
      <c r="A197" s="149"/>
      <c r="B197" s="294" t="str">
        <f>IF(LEN(A197)=0,"",INDEX('Smelter Look-up'!$A:$A,MATCH($A197,'Smelter Look-up'!$E:$E,0)))</f>
        <v/>
      </c>
      <c r="C197" s="146" t="str">
        <f>IF(LEN(A197)=0,"",INDEX('Smelter Look-up'!$C:$C,MATCH($A197,'Smelter Look-up'!$E:$E,0)))</f>
        <v/>
      </c>
      <c r="D197" s="143"/>
      <c r="E197" s="143" t="str">
        <f ca="1">IF(ISERROR($V197),"",OFFSET('Smelter Look-up'!$D$4,$V197-4,0)&amp;"")</f>
        <v/>
      </c>
      <c r="F197" s="143" t="str">
        <f ca="1">IF(ISERROR($V197),"",OFFSET('Smelter Look-up'!$E$4,$V197-4,0))</f>
        <v/>
      </c>
      <c r="G197" s="143" t="str">
        <f ca="1">IF(C197=$X$4,"Enter smelter details",IF(ISERROR($V197),"",OFFSET('Smelter Look-up'!$F$4,$V197-4,0)))</f>
        <v/>
      </c>
      <c r="H197" s="199" t="str">
        <f ca="1">IF(ISERROR($V197),"",OFFSET('Smelter Look-up'!$G$4,$V197-4,0))</f>
        <v/>
      </c>
      <c r="I197" s="200" t="str">
        <f ca="1">IF(ISERROR($V197),"",OFFSET('Smelter Look-up'!$H$4,$V197-4,0))</f>
        <v/>
      </c>
      <c r="J197" s="200" t="str">
        <f ca="1">IF(ISERROR($V197),"",OFFSET('Smelter Look-up'!$I$4,$V197-4,0))</f>
        <v/>
      </c>
      <c r="K197" s="144"/>
      <c r="L197" s="144"/>
      <c r="M197" s="144"/>
      <c r="N197" s="144"/>
      <c r="O197" s="144"/>
      <c r="P197" s="202"/>
      <c r="Q197" s="145"/>
      <c r="R197" s="143" t="str">
        <f ca="1">IF(ISERROR($V197),"",OFFSET('Smelter Look-up'!$C$4,$V197-4,0)&amp;"")</f>
        <v/>
      </c>
      <c r="S197" s="149" t="str">
        <f t="shared" ca="1" si="15"/>
        <v/>
      </c>
      <c r="T197" s="149" t="str">
        <f ca="1">IF(B197="","",IF(ISERROR(MATCH($J197,SorP!$B$1:$B$6261,0)),"",INDIRECT("'SorP'!$A$"&amp;MATCH($S197&amp;$J197,SorP!C:C,0))))</f>
        <v/>
      </c>
      <c r="U197" s="162"/>
      <c r="V197" s="163" t="e">
        <f>IF(C197="",NA(),MATCH($B197&amp;$C197,'Smelter Look-up'!$J:$J,0))</f>
        <v>#N/A</v>
      </c>
      <c r="X197" s="164">
        <f t="shared" ca="1" si="16"/>
        <v>0</v>
      </c>
      <c r="AB197" s="304" t="str">
        <f t="shared" si="17"/>
        <v/>
      </c>
      <c r="AC197" s="164" t="str">
        <f t="shared" si="18"/>
        <v/>
      </c>
      <c r="AD197" s="164" t="str">
        <f t="shared" si="19"/>
        <v/>
      </c>
    </row>
    <row r="198" spans="1:30" s="164" customFormat="1" ht="20.149999999999999" customHeight="1">
      <c r="A198" s="149"/>
      <c r="B198" s="294" t="str">
        <f>IF(LEN(A198)=0,"",INDEX('Smelter Look-up'!$A:$A,MATCH($A198,'Smelter Look-up'!$E:$E,0)))</f>
        <v/>
      </c>
      <c r="C198" s="146" t="str">
        <f>IF(LEN(A198)=0,"",INDEX('Smelter Look-up'!$C:$C,MATCH($A198,'Smelter Look-up'!$E:$E,0)))</f>
        <v/>
      </c>
      <c r="D198" s="143"/>
      <c r="E198" s="143" t="str">
        <f ca="1">IF(ISERROR($V198),"",OFFSET('Smelter Look-up'!$D$4,$V198-4,0)&amp;"")</f>
        <v/>
      </c>
      <c r="F198" s="143" t="str">
        <f ca="1">IF(ISERROR($V198),"",OFFSET('Smelter Look-up'!$E$4,$V198-4,0))</f>
        <v/>
      </c>
      <c r="G198" s="143" t="str">
        <f ca="1">IF(C198=$X$4,"Enter smelter details",IF(ISERROR($V198),"",OFFSET('Smelter Look-up'!$F$4,$V198-4,0)))</f>
        <v/>
      </c>
      <c r="H198" s="199" t="str">
        <f ca="1">IF(ISERROR($V198),"",OFFSET('Smelter Look-up'!$G$4,$V198-4,0))</f>
        <v/>
      </c>
      <c r="I198" s="200" t="str">
        <f ca="1">IF(ISERROR($V198),"",OFFSET('Smelter Look-up'!$H$4,$V198-4,0))</f>
        <v/>
      </c>
      <c r="J198" s="200" t="str">
        <f ca="1">IF(ISERROR($V198),"",OFFSET('Smelter Look-up'!$I$4,$V198-4,0))</f>
        <v/>
      </c>
      <c r="K198" s="144"/>
      <c r="L198" s="144"/>
      <c r="M198" s="144"/>
      <c r="N198" s="144"/>
      <c r="O198" s="144"/>
      <c r="P198" s="202"/>
      <c r="Q198" s="145"/>
      <c r="R198" s="143" t="str">
        <f ca="1">IF(ISERROR($V198),"",OFFSET('Smelter Look-up'!$C$4,$V198-4,0)&amp;"")</f>
        <v/>
      </c>
      <c r="S198" s="149" t="str">
        <f t="shared" ca="1" si="15"/>
        <v/>
      </c>
      <c r="T198" s="149" t="str">
        <f ca="1">IF(B198="","",IF(ISERROR(MATCH($J198,SorP!$B$1:$B$6261,0)),"",INDIRECT("'SorP'!$A$"&amp;MATCH($S198&amp;$J198,SorP!C:C,0))))</f>
        <v/>
      </c>
      <c r="U198" s="162"/>
      <c r="V198" s="163" t="e">
        <f>IF(C198="",NA(),MATCH($B198&amp;$C198,'Smelter Look-up'!$J:$J,0))</f>
        <v>#N/A</v>
      </c>
      <c r="X198" s="164">
        <f t="shared" ca="1" si="16"/>
        <v>0</v>
      </c>
      <c r="AB198" s="304" t="str">
        <f t="shared" si="17"/>
        <v/>
      </c>
      <c r="AC198" s="164" t="str">
        <f t="shared" si="18"/>
        <v/>
      </c>
      <c r="AD198" s="164" t="str">
        <f t="shared" si="19"/>
        <v/>
      </c>
    </row>
    <row r="199" spans="1:30" s="164" customFormat="1" ht="20.149999999999999" customHeight="1">
      <c r="A199" s="149"/>
      <c r="B199" s="294" t="str">
        <f>IF(LEN(A199)=0,"",INDEX('Smelter Look-up'!$A:$A,MATCH($A199,'Smelter Look-up'!$E:$E,0)))</f>
        <v/>
      </c>
      <c r="C199" s="146" t="str">
        <f>IF(LEN(A199)=0,"",INDEX('Smelter Look-up'!$C:$C,MATCH($A199,'Smelter Look-up'!$E:$E,0)))</f>
        <v/>
      </c>
      <c r="D199" s="143"/>
      <c r="E199" s="143" t="str">
        <f ca="1">IF(ISERROR($V199),"",OFFSET('Smelter Look-up'!$D$4,$V199-4,0)&amp;"")</f>
        <v/>
      </c>
      <c r="F199" s="143" t="str">
        <f ca="1">IF(ISERROR($V199),"",OFFSET('Smelter Look-up'!$E$4,$V199-4,0))</f>
        <v/>
      </c>
      <c r="G199" s="143" t="str">
        <f ca="1">IF(C199=$X$4,"Enter smelter details",IF(ISERROR($V199),"",OFFSET('Smelter Look-up'!$F$4,$V199-4,0)))</f>
        <v/>
      </c>
      <c r="H199" s="199" t="str">
        <f ca="1">IF(ISERROR($V199),"",OFFSET('Smelter Look-up'!$G$4,$V199-4,0))</f>
        <v/>
      </c>
      <c r="I199" s="200" t="str">
        <f ca="1">IF(ISERROR($V199),"",OFFSET('Smelter Look-up'!$H$4,$V199-4,0))</f>
        <v/>
      </c>
      <c r="J199" s="200" t="str">
        <f ca="1">IF(ISERROR($V199),"",OFFSET('Smelter Look-up'!$I$4,$V199-4,0))</f>
        <v/>
      </c>
      <c r="K199" s="144"/>
      <c r="L199" s="144"/>
      <c r="M199" s="144"/>
      <c r="N199" s="144"/>
      <c r="O199" s="144"/>
      <c r="P199" s="202"/>
      <c r="Q199" s="145"/>
      <c r="R199" s="143" t="str">
        <f ca="1">IF(ISERROR($V199),"",OFFSET('Smelter Look-up'!$C$4,$V199-4,0)&amp;"")</f>
        <v/>
      </c>
      <c r="S199" s="149" t="str">
        <f t="shared" ca="1" si="15"/>
        <v/>
      </c>
      <c r="T199" s="149" t="str">
        <f ca="1">IF(B199="","",IF(ISERROR(MATCH($J199,SorP!$B$1:$B$6261,0)),"",INDIRECT("'SorP'!$A$"&amp;MATCH($S199&amp;$J199,SorP!C:C,0))))</f>
        <v/>
      </c>
      <c r="U199" s="162"/>
      <c r="V199" s="163" t="e">
        <f>IF(C199="",NA(),MATCH($B199&amp;$C199,'Smelter Look-up'!$J:$J,0))</f>
        <v>#N/A</v>
      </c>
      <c r="X199" s="164">
        <f t="shared" ca="1" si="16"/>
        <v>0</v>
      </c>
      <c r="AB199" s="304" t="str">
        <f t="shared" si="17"/>
        <v/>
      </c>
      <c r="AC199" s="164" t="str">
        <f t="shared" si="18"/>
        <v/>
      </c>
      <c r="AD199" s="164" t="str">
        <f t="shared" si="19"/>
        <v/>
      </c>
    </row>
    <row r="200" spans="1:30" s="164" customFormat="1" ht="20.149999999999999" customHeight="1">
      <c r="A200" s="149"/>
      <c r="B200" s="294" t="str">
        <f>IF(LEN(A200)=0,"",INDEX('Smelter Look-up'!$A:$A,MATCH($A200,'Smelter Look-up'!$E:$E,0)))</f>
        <v/>
      </c>
      <c r="C200" s="146" t="str">
        <f>IF(LEN(A200)=0,"",INDEX('Smelter Look-up'!$C:$C,MATCH($A200,'Smelter Look-up'!$E:$E,0)))</f>
        <v/>
      </c>
      <c r="D200" s="143"/>
      <c r="E200" s="143" t="str">
        <f ca="1">IF(ISERROR($V200),"",OFFSET('Smelter Look-up'!$D$4,$V200-4,0)&amp;"")</f>
        <v/>
      </c>
      <c r="F200" s="143" t="str">
        <f ca="1">IF(ISERROR($V200),"",OFFSET('Smelter Look-up'!$E$4,$V200-4,0))</f>
        <v/>
      </c>
      <c r="G200" s="143" t="str">
        <f ca="1">IF(C200=$X$4,"Enter smelter details",IF(ISERROR($V200),"",OFFSET('Smelter Look-up'!$F$4,$V200-4,0)))</f>
        <v/>
      </c>
      <c r="H200" s="199" t="str">
        <f ca="1">IF(ISERROR($V200),"",OFFSET('Smelter Look-up'!$G$4,$V200-4,0))</f>
        <v/>
      </c>
      <c r="I200" s="200" t="str">
        <f ca="1">IF(ISERROR($V200),"",OFFSET('Smelter Look-up'!$H$4,$V200-4,0))</f>
        <v/>
      </c>
      <c r="J200" s="200" t="str">
        <f ca="1">IF(ISERROR($V200),"",OFFSET('Smelter Look-up'!$I$4,$V200-4,0))</f>
        <v/>
      </c>
      <c r="K200" s="144"/>
      <c r="L200" s="144"/>
      <c r="M200" s="144"/>
      <c r="N200" s="144"/>
      <c r="O200" s="144"/>
      <c r="P200" s="202"/>
      <c r="Q200" s="145"/>
      <c r="R200" s="143" t="str">
        <f ca="1">IF(ISERROR($V200),"",OFFSET('Smelter Look-up'!$C$4,$V200-4,0)&amp;"")</f>
        <v/>
      </c>
      <c r="S200" s="149" t="str">
        <f t="shared" ca="1" si="15"/>
        <v/>
      </c>
      <c r="T200" s="149" t="str">
        <f ca="1">IF(B200="","",IF(ISERROR(MATCH($J200,SorP!$B$1:$B$6261,0)),"",INDIRECT("'SorP'!$A$"&amp;MATCH($S200&amp;$J200,SorP!C:C,0))))</f>
        <v/>
      </c>
      <c r="U200" s="162"/>
      <c r="V200" s="163" t="e">
        <f>IF(C200="",NA(),MATCH($B200&amp;$C200,'Smelter Look-up'!$J:$J,0))</f>
        <v>#N/A</v>
      </c>
      <c r="X200" s="164">
        <f t="shared" ca="1" si="16"/>
        <v>0</v>
      </c>
      <c r="AB200" s="304" t="str">
        <f t="shared" si="17"/>
        <v/>
      </c>
      <c r="AC200" s="164" t="str">
        <f t="shared" si="18"/>
        <v/>
      </c>
      <c r="AD200" s="164" t="str">
        <f t="shared" si="19"/>
        <v/>
      </c>
    </row>
    <row r="201" spans="1:30" s="164" customFormat="1" ht="20.149999999999999" customHeight="1">
      <c r="A201" s="149"/>
      <c r="B201" s="294" t="str">
        <f>IF(LEN(A201)=0,"",INDEX('Smelter Look-up'!$A:$A,MATCH($A201,'Smelter Look-up'!$E:$E,0)))</f>
        <v/>
      </c>
      <c r="C201" s="146" t="str">
        <f>IF(LEN(A201)=0,"",INDEX('Smelter Look-up'!$C:$C,MATCH($A201,'Smelter Look-up'!$E:$E,0)))</f>
        <v/>
      </c>
      <c r="D201" s="143"/>
      <c r="E201" s="143" t="str">
        <f ca="1">IF(ISERROR($V201),"",OFFSET('Smelter Look-up'!$D$4,$V201-4,0)&amp;"")</f>
        <v/>
      </c>
      <c r="F201" s="143" t="str">
        <f ca="1">IF(ISERROR($V201),"",OFFSET('Smelter Look-up'!$E$4,$V201-4,0))</f>
        <v/>
      </c>
      <c r="G201" s="143" t="str">
        <f ca="1">IF(C201=$X$4,"Enter smelter details",IF(ISERROR($V201),"",OFFSET('Smelter Look-up'!$F$4,$V201-4,0)))</f>
        <v/>
      </c>
      <c r="H201" s="199" t="str">
        <f ca="1">IF(ISERROR($V201),"",OFFSET('Smelter Look-up'!$G$4,$V201-4,0))</f>
        <v/>
      </c>
      <c r="I201" s="200" t="str">
        <f ca="1">IF(ISERROR($V201),"",OFFSET('Smelter Look-up'!$H$4,$V201-4,0))</f>
        <v/>
      </c>
      <c r="J201" s="200" t="str">
        <f ca="1">IF(ISERROR($V201),"",OFFSET('Smelter Look-up'!$I$4,$V201-4,0))</f>
        <v/>
      </c>
      <c r="K201" s="144"/>
      <c r="L201" s="144"/>
      <c r="M201" s="144"/>
      <c r="N201" s="144"/>
      <c r="O201" s="144"/>
      <c r="P201" s="202"/>
      <c r="Q201" s="145"/>
      <c r="R201" s="143" t="str">
        <f ca="1">IF(ISERROR($V201),"",OFFSET('Smelter Look-up'!$C$4,$V201-4,0)&amp;"")</f>
        <v/>
      </c>
      <c r="S201" s="149" t="str">
        <f t="shared" ca="1" si="15"/>
        <v/>
      </c>
      <c r="T201" s="149" t="str">
        <f ca="1">IF(B201="","",IF(ISERROR(MATCH($J201,SorP!$B$1:$B$6261,0)),"",INDIRECT("'SorP'!$A$"&amp;MATCH($S201&amp;$J201,SorP!C:C,0))))</f>
        <v/>
      </c>
      <c r="U201" s="162"/>
      <c r="V201" s="163" t="e">
        <f>IF(C201="",NA(),MATCH($B201&amp;$C201,'Smelter Look-up'!$J:$J,0))</f>
        <v>#N/A</v>
      </c>
      <c r="X201" s="164">
        <f t="shared" ca="1" si="16"/>
        <v>0</v>
      </c>
      <c r="AB201" s="304" t="str">
        <f t="shared" si="17"/>
        <v/>
      </c>
      <c r="AC201" s="164" t="str">
        <f t="shared" si="18"/>
        <v/>
      </c>
      <c r="AD201" s="164" t="str">
        <f t="shared" si="19"/>
        <v/>
      </c>
    </row>
    <row r="202" spans="1:30" s="164" customFormat="1" ht="20.149999999999999" customHeight="1">
      <c r="A202" s="149"/>
      <c r="B202" s="294" t="str">
        <f>IF(LEN(A202)=0,"",INDEX('Smelter Look-up'!$A:$A,MATCH($A202,'Smelter Look-up'!$E:$E,0)))</f>
        <v/>
      </c>
      <c r="C202" s="146" t="str">
        <f>IF(LEN(A202)=0,"",INDEX('Smelter Look-up'!$C:$C,MATCH($A202,'Smelter Look-up'!$E:$E,0)))</f>
        <v/>
      </c>
      <c r="D202" s="143"/>
      <c r="E202" s="143" t="str">
        <f ca="1">IF(ISERROR($V202),"",OFFSET('Smelter Look-up'!$D$4,$V202-4,0)&amp;"")</f>
        <v/>
      </c>
      <c r="F202" s="143" t="str">
        <f ca="1">IF(ISERROR($V202),"",OFFSET('Smelter Look-up'!$E$4,$V202-4,0))</f>
        <v/>
      </c>
      <c r="G202" s="143" t="str">
        <f ca="1">IF(C202=$X$4,"Enter smelter details",IF(ISERROR($V202),"",OFFSET('Smelter Look-up'!$F$4,$V202-4,0)))</f>
        <v/>
      </c>
      <c r="H202" s="199" t="str">
        <f ca="1">IF(ISERROR($V202),"",OFFSET('Smelter Look-up'!$G$4,$V202-4,0))</f>
        <v/>
      </c>
      <c r="I202" s="200" t="str">
        <f ca="1">IF(ISERROR($V202),"",OFFSET('Smelter Look-up'!$H$4,$V202-4,0))</f>
        <v/>
      </c>
      <c r="J202" s="200" t="str">
        <f ca="1">IF(ISERROR($V202),"",OFFSET('Smelter Look-up'!$I$4,$V202-4,0))</f>
        <v/>
      </c>
      <c r="K202" s="144"/>
      <c r="L202" s="144"/>
      <c r="M202" s="144"/>
      <c r="N202" s="144"/>
      <c r="O202" s="144"/>
      <c r="P202" s="202"/>
      <c r="Q202" s="145"/>
      <c r="R202" s="143" t="str">
        <f ca="1">IF(ISERROR($V202),"",OFFSET('Smelter Look-up'!$C$4,$V202-4,0)&amp;"")</f>
        <v/>
      </c>
      <c r="S202" s="149" t="str">
        <f t="shared" ca="1" si="15"/>
        <v/>
      </c>
      <c r="T202" s="149" t="str">
        <f ca="1">IF(B202="","",IF(ISERROR(MATCH($J202,SorP!$B$1:$B$6261,0)),"",INDIRECT("'SorP'!$A$"&amp;MATCH($S202&amp;$J202,SorP!C:C,0))))</f>
        <v/>
      </c>
      <c r="U202" s="162"/>
      <c r="V202" s="163" t="e">
        <f>IF(C202="",NA(),MATCH($B202&amp;$C202,'Smelter Look-up'!$J:$J,0))</f>
        <v>#N/A</v>
      </c>
      <c r="X202" s="164">
        <f t="shared" ca="1" si="16"/>
        <v>0</v>
      </c>
      <c r="AB202" s="304" t="str">
        <f t="shared" si="17"/>
        <v/>
      </c>
      <c r="AC202" s="164" t="str">
        <f t="shared" si="18"/>
        <v/>
      </c>
      <c r="AD202" s="164" t="str">
        <f t="shared" si="19"/>
        <v/>
      </c>
    </row>
    <row r="203" spans="1:30" s="164" customFormat="1" ht="20.149999999999999" customHeight="1">
      <c r="A203" s="149"/>
      <c r="B203" s="294" t="str">
        <f>IF(LEN(A203)=0,"",INDEX('Smelter Look-up'!$A:$A,MATCH($A203,'Smelter Look-up'!$E:$E,0)))</f>
        <v/>
      </c>
      <c r="C203" s="146" t="str">
        <f>IF(LEN(A203)=0,"",INDEX('Smelter Look-up'!$C:$C,MATCH($A203,'Smelter Look-up'!$E:$E,0)))</f>
        <v/>
      </c>
      <c r="D203" s="143"/>
      <c r="E203" s="143" t="str">
        <f ca="1">IF(ISERROR($V203),"",OFFSET('Smelter Look-up'!$D$4,$V203-4,0)&amp;"")</f>
        <v/>
      </c>
      <c r="F203" s="143" t="str">
        <f ca="1">IF(ISERROR($V203),"",OFFSET('Smelter Look-up'!$E$4,$V203-4,0))</f>
        <v/>
      </c>
      <c r="G203" s="143" t="str">
        <f ca="1">IF(C203=$X$4,"Enter smelter details",IF(ISERROR($V203),"",OFFSET('Smelter Look-up'!$F$4,$V203-4,0)))</f>
        <v/>
      </c>
      <c r="H203" s="199" t="str">
        <f ca="1">IF(ISERROR($V203),"",OFFSET('Smelter Look-up'!$G$4,$V203-4,0))</f>
        <v/>
      </c>
      <c r="I203" s="200" t="str">
        <f ca="1">IF(ISERROR($V203),"",OFFSET('Smelter Look-up'!$H$4,$V203-4,0))</f>
        <v/>
      </c>
      <c r="J203" s="200" t="str">
        <f ca="1">IF(ISERROR($V203),"",OFFSET('Smelter Look-up'!$I$4,$V203-4,0))</f>
        <v/>
      </c>
      <c r="K203" s="144"/>
      <c r="L203" s="144"/>
      <c r="M203" s="144"/>
      <c r="N203" s="144"/>
      <c r="O203" s="144"/>
      <c r="P203" s="202"/>
      <c r="Q203" s="145"/>
      <c r="R203" s="143" t="str">
        <f ca="1">IF(ISERROR($V203),"",OFFSET('Smelter Look-up'!$C$4,$V203-4,0)&amp;"")</f>
        <v/>
      </c>
      <c r="S203" s="149" t="str">
        <f t="shared" ca="1" si="15"/>
        <v/>
      </c>
      <c r="T203" s="149" t="str">
        <f ca="1">IF(B203="","",IF(ISERROR(MATCH($J203,SorP!$B$1:$B$6261,0)),"",INDIRECT("'SorP'!$A$"&amp;MATCH($S203&amp;$J203,SorP!C:C,0))))</f>
        <v/>
      </c>
      <c r="U203" s="162"/>
      <c r="V203" s="163" t="e">
        <f>IF(C203="",NA(),MATCH($B203&amp;$C203,'Smelter Look-up'!$J:$J,0))</f>
        <v>#N/A</v>
      </c>
      <c r="X203" s="164">
        <f t="shared" ca="1" si="16"/>
        <v>0</v>
      </c>
      <c r="AB203" s="304" t="str">
        <f t="shared" si="17"/>
        <v/>
      </c>
      <c r="AC203" s="164" t="str">
        <f t="shared" si="18"/>
        <v/>
      </c>
      <c r="AD203" s="164" t="str">
        <f t="shared" si="19"/>
        <v/>
      </c>
    </row>
    <row r="204" spans="1:30" s="164" customFormat="1" ht="20.149999999999999" customHeight="1">
      <c r="A204" s="149"/>
      <c r="B204" s="294" t="str">
        <f>IF(LEN(A204)=0,"",INDEX('Smelter Look-up'!$A:$A,MATCH($A204,'Smelter Look-up'!$E:$E,0)))</f>
        <v/>
      </c>
      <c r="C204" s="146" t="str">
        <f>IF(LEN(A204)=0,"",INDEX('Smelter Look-up'!$C:$C,MATCH($A204,'Smelter Look-up'!$E:$E,0)))</f>
        <v/>
      </c>
      <c r="D204" s="143"/>
      <c r="E204" s="143" t="str">
        <f ca="1">IF(ISERROR($V204),"",OFFSET('Smelter Look-up'!$D$4,$V204-4,0)&amp;"")</f>
        <v/>
      </c>
      <c r="F204" s="143" t="str">
        <f ca="1">IF(ISERROR($V204),"",OFFSET('Smelter Look-up'!$E$4,$V204-4,0))</f>
        <v/>
      </c>
      <c r="G204" s="143" t="str">
        <f ca="1">IF(C204=$X$4,"Enter smelter details",IF(ISERROR($V204),"",OFFSET('Smelter Look-up'!$F$4,$V204-4,0)))</f>
        <v/>
      </c>
      <c r="H204" s="199" t="str">
        <f ca="1">IF(ISERROR($V204),"",OFFSET('Smelter Look-up'!$G$4,$V204-4,0))</f>
        <v/>
      </c>
      <c r="I204" s="200" t="str">
        <f ca="1">IF(ISERROR($V204),"",OFFSET('Smelter Look-up'!$H$4,$V204-4,0))</f>
        <v/>
      </c>
      <c r="J204" s="200" t="str">
        <f ca="1">IF(ISERROR($V204),"",OFFSET('Smelter Look-up'!$I$4,$V204-4,0))</f>
        <v/>
      </c>
      <c r="K204" s="144"/>
      <c r="L204" s="144"/>
      <c r="M204" s="144"/>
      <c r="N204" s="144"/>
      <c r="O204" s="144"/>
      <c r="P204" s="202"/>
      <c r="Q204" s="145"/>
      <c r="R204" s="143" t="str">
        <f ca="1">IF(ISERROR($V204),"",OFFSET('Smelter Look-up'!$C$4,$V204-4,0)&amp;"")</f>
        <v/>
      </c>
      <c r="S204" s="149" t="str">
        <f t="shared" ca="1" si="15"/>
        <v/>
      </c>
      <c r="T204" s="149" t="str">
        <f ca="1">IF(B204="","",IF(ISERROR(MATCH($J204,SorP!$B$1:$B$6261,0)),"",INDIRECT("'SorP'!$A$"&amp;MATCH($S204&amp;$J204,SorP!C:C,0))))</f>
        <v/>
      </c>
      <c r="U204" s="162"/>
      <c r="V204" s="163" t="e">
        <f>IF(C204="",NA(),MATCH($B204&amp;$C204,'Smelter Look-up'!$J:$J,0))</f>
        <v>#N/A</v>
      </c>
      <c r="X204" s="164">
        <f t="shared" ca="1" si="16"/>
        <v>0</v>
      </c>
      <c r="AB204" s="304" t="str">
        <f t="shared" si="17"/>
        <v/>
      </c>
      <c r="AC204" s="164" t="str">
        <f t="shared" si="18"/>
        <v/>
      </c>
      <c r="AD204" s="164" t="str">
        <f t="shared" si="19"/>
        <v/>
      </c>
    </row>
    <row r="205" spans="1:30" s="164" customFormat="1" ht="20.149999999999999" customHeight="1">
      <c r="A205" s="149"/>
      <c r="B205" s="294" t="str">
        <f>IF(LEN(A205)=0,"",INDEX('Smelter Look-up'!$A:$A,MATCH($A205,'Smelter Look-up'!$E:$E,0)))</f>
        <v/>
      </c>
      <c r="C205" s="146" t="str">
        <f>IF(LEN(A205)=0,"",INDEX('Smelter Look-up'!$C:$C,MATCH($A205,'Smelter Look-up'!$E:$E,0)))</f>
        <v/>
      </c>
      <c r="D205" s="143"/>
      <c r="E205" s="143" t="str">
        <f ca="1">IF(ISERROR($V205),"",OFFSET('Smelter Look-up'!$D$4,$V205-4,0)&amp;"")</f>
        <v/>
      </c>
      <c r="F205" s="143" t="str">
        <f ca="1">IF(ISERROR($V205),"",OFFSET('Smelter Look-up'!$E$4,$V205-4,0))</f>
        <v/>
      </c>
      <c r="G205" s="143" t="str">
        <f ca="1">IF(C205=$X$4,"Enter smelter details",IF(ISERROR($V205),"",OFFSET('Smelter Look-up'!$F$4,$V205-4,0)))</f>
        <v/>
      </c>
      <c r="H205" s="199" t="str">
        <f ca="1">IF(ISERROR($V205),"",OFFSET('Smelter Look-up'!$G$4,$V205-4,0))</f>
        <v/>
      </c>
      <c r="I205" s="200" t="str">
        <f ca="1">IF(ISERROR($V205),"",OFFSET('Smelter Look-up'!$H$4,$V205-4,0))</f>
        <v/>
      </c>
      <c r="J205" s="200" t="str">
        <f ca="1">IF(ISERROR($V205),"",OFFSET('Smelter Look-up'!$I$4,$V205-4,0))</f>
        <v/>
      </c>
      <c r="K205" s="144"/>
      <c r="L205" s="144"/>
      <c r="M205" s="144"/>
      <c r="N205" s="144"/>
      <c r="O205" s="144"/>
      <c r="P205" s="202"/>
      <c r="Q205" s="145"/>
      <c r="R205" s="143" t="str">
        <f ca="1">IF(ISERROR($V205),"",OFFSET('Smelter Look-up'!$C$4,$V205-4,0)&amp;"")</f>
        <v/>
      </c>
      <c r="S205" s="149" t="str">
        <f t="shared" ca="1" si="15"/>
        <v/>
      </c>
      <c r="T205" s="149" t="str">
        <f ca="1">IF(B205="","",IF(ISERROR(MATCH($J205,SorP!$B$1:$B$6261,0)),"",INDIRECT("'SorP'!$A$"&amp;MATCH($S205&amp;$J205,SorP!C:C,0))))</f>
        <v/>
      </c>
      <c r="U205" s="162"/>
      <c r="V205" s="163" t="e">
        <f>IF(C205="",NA(),MATCH($B205&amp;$C205,'Smelter Look-up'!$J:$J,0))</f>
        <v>#N/A</v>
      </c>
      <c r="X205" s="164">
        <f t="shared" ca="1" si="16"/>
        <v>0</v>
      </c>
      <c r="AB205" s="304" t="str">
        <f t="shared" si="17"/>
        <v/>
      </c>
      <c r="AC205" s="164" t="str">
        <f t="shared" si="18"/>
        <v/>
      </c>
      <c r="AD205" s="164" t="str">
        <f t="shared" si="19"/>
        <v/>
      </c>
    </row>
    <row r="206" spans="1:30" s="164" customFormat="1" ht="20.149999999999999" customHeight="1">
      <c r="A206" s="149"/>
      <c r="B206" s="294" t="str">
        <f>IF(LEN(A206)=0,"",INDEX('Smelter Look-up'!$A:$A,MATCH($A206,'Smelter Look-up'!$E:$E,0)))</f>
        <v/>
      </c>
      <c r="C206" s="146" t="str">
        <f>IF(LEN(A206)=0,"",INDEX('Smelter Look-up'!$C:$C,MATCH($A206,'Smelter Look-up'!$E:$E,0)))</f>
        <v/>
      </c>
      <c r="D206" s="143"/>
      <c r="E206" s="143" t="str">
        <f ca="1">IF(ISERROR($V206),"",OFFSET('Smelter Look-up'!$D$4,$V206-4,0)&amp;"")</f>
        <v/>
      </c>
      <c r="F206" s="143" t="str">
        <f ca="1">IF(ISERROR($V206),"",OFFSET('Smelter Look-up'!$E$4,$V206-4,0))</f>
        <v/>
      </c>
      <c r="G206" s="143" t="str">
        <f ca="1">IF(C206=$X$4,"Enter smelter details",IF(ISERROR($V206),"",OFFSET('Smelter Look-up'!$F$4,$V206-4,0)))</f>
        <v/>
      </c>
      <c r="H206" s="199" t="str">
        <f ca="1">IF(ISERROR($V206),"",OFFSET('Smelter Look-up'!$G$4,$V206-4,0))</f>
        <v/>
      </c>
      <c r="I206" s="200" t="str">
        <f ca="1">IF(ISERROR($V206),"",OFFSET('Smelter Look-up'!$H$4,$V206-4,0))</f>
        <v/>
      </c>
      <c r="J206" s="200" t="str">
        <f ca="1">IF(ISERROR($V206),"",OFFSET('Smelter Look-up'!$I$4,$V206-4,0))</f>
        <v/>
      </c>
      <c r="K206" s="144"/>
      <c r="L206" s="144"/>
      <c r="M206" s="144"/>
      <c r="N206" s="144"/>
      <c r="O206" s="144"/>
      <c r="P206" s="202"/>
      <c r="Q206" s="145"/>
      <c r="R206" s="143" t="str">
        <f ca="1">IF(ISERROR($V206),"",OFFSET('Smelter Look-up'!$C$4,$V206-4,0)&amp;"")</f>
        <v/>
      </c>
      <c r="S206" s="149" t="str">
        <f t="shared" ca="1" si="15"/>
        <v/>
      </c>
      <c r="T206" s="149" t="str">
        <f ca="1">IF(B206="","",IF(ISERROR(MATCH($J206,SorP!$B$1:$B$6261,0)),"",INDIRECT("'SorP'!$A$"&amp;MATCH($S206&amp;$J206,SorP!C:C,0))))</f>
        <v/>
      </c>
      <c r="U206" s="162"/>
      <c r="V206" s="163" t="e">
        <f>IF(C206="",NA(),MATCH($B206&amp;$C206,'Smelter Look-up'!$J:$J,0))</f>
        <v>#N/A</v>
      </c>
      <c r="X206" s="164">
        <f t="shared" ca="1" si="16"/>
        <v>0</v>
      </c>
      <c r="AB206" s="304" t="str">
        <f t="shared" si="17"/>
        <v/>
      </c>
      <c r="AC206" s="164" t="str">
        <f t="shared" si="18"/>
        <v/>
      </c>
      <c r="AD206" s="164" t="str">
        <f t="shared" si="19"/>
        <v/>
      </c>
    </row>
    <row r="207" spans="1:30" s="164" customFormat="1" ht="20.149999999999999" customHeight="1">
      <c r="A207" s="149"/>
      <c r="B207" s="294" t="str">
        <f>IF(LEN(A207)=0,"",INDEX('Smelter Look-up'!$A:$A,MATCH($A207,'Smelter Look-up'!$E:$E,0)))</f>
        <v/>
      </c>
      <c r="C207" s="146" t="str">
        <f>IF(LEN(A207)=0,"",INDEX('Smelter Look-up'!$C:$C,MATCH($A207,'Smelter Look-up'!$E:$E,0)))</f>
        <v/>
      </c>
      <c r="D207" s="143"/>
      <c r="E207" s="143" t="str">
        <f ca="1">IF(ISERROR($V207),"",OFFSET('Smelter Look-up'!$D$4,$V207-4,0)&amp;"")</f>
        <v/>
      </c>
      <c r="F207" s="143" t="str">
        <f ca="1">IF(ISERROR($V207),"",OFFSET('Smelter Look-up'!$E$4,$V207-4,0))</f>
        <v/>
      </c>
      <c r="G207" s="143" t="str">
        <f ca="1">IF(C207=$X$4,"Enter smelter details",IF(ISERROR($V207),"",OFFSET('Smelter Look-up'!$F$4,$V207-4,0)))</f>
        <v/>
      </c>
      <c r="H207" s="199" t="str">
        <f ca="1">IF(ISERROR($V207),"",OFFSET('Smelter Look-up'!$G$4,$V207-4,0))</f>
        <v/>
      </c>
      <c r="I207" s="200" t="str">
        <f ca="1">IF(ISERROR($V207),"",OFFSET('Smelter Look-up'!$H$4,$V207-4,0))</f>
        <v/>
      </c>
      <c r="J207" s="200" t="str">
        <f ca="1">IF(ISERROR($V207),"",OFFSET('Smelter Look-up'!$I$4,$V207-4,0))</f>
        <v/>
      </c>
      <c r="K207" s="144"/>
      <c r="L207" s="144"/>
      <c r="M207" s="144"/>
      <c r="N207" s="144"/>
      <c r="O207" s="144"/>
      <c r="P207" s="202"/>
      <c r="Q207" s="145"/>
      <c r="R207" s="143" t="str">
        <f ca="1">IF(ISERROR($V207),"",OFFSET('Smelter Look-up'!$C$4,$V207-4,0)&amp;"")</f>
        <v/>
      </c>
      <c r="S207" s="149" t="str">
        <f t="shared" ca="1" si="15"/>
        <v/>
      </c>
      <c r="T207" s="149" t="str">
        <f ca="1">IF(B207="","",IF(ISERROR(MATCH($J207,SorP!$B$1:$B$6261,0)),"",INDIRECT("'SorP'!$A$"&amp;MATCH($S207&amp;$J207,SorP!C:C,0))))</f>
        <v/>
      </c>
      <c r="U207" s="162"/>
      <c r="V207" s="163" t="e">
        <f>IF(C207="",NA(),MATCH($B207&amp;$C207,'Smelter Look-up'!$J:$J,0))</f>
        <v>#N/A</v>
      </c>
      <c r="X207" s="164">
        <f t="shared" ca="1" si="16"/>
        <v>0</v>
      </c>
      <c r="AB207" s="304" t="str">
        <f t="shared" si="17"/>
        <v/>
      </c>
      <c r="AC207" s="164" t="str">
        <f t="shared" si="18"/>
        <v/>
      </c>
      <c r="AD207" s="164" t="str">
        <f t="shared" si="19"/>
        <v/>
      </c>
    </row>
    <row r="208" spans="1:30" s="164" customFormat="1" ht="20.149999999999999" customHeight="1">
      <c r="A208" s="149"/>
      <c r="B208" s="294" t="str">
        <f>IF(LEN(A208)=0,"",INDEX('Smelter Look-up'!$A:$A,MATCH($A208,'Smelter Look-up'!$E:$E,0)))</f>
        <v/>
      </c>
      <c r="C208" s="146" t="str">
        <f>IF(LEN(A208)=0,"",INDEX('Smelter Look-up'!$C:$C,MATCH($A208,'Smelter Look-up'!$E:$E,0)))</f>
        <v/>
      </c>
      <c r="D208" s="143"/>
      <c r="E208" s="143" t="str">
        <f ca="1">IF(ISERROR($V208),"",OFFSET('Smelter Look-up'!$D$4,$V208-4,0)&amp;"")</f>
        <v/>
      </c>
      <c r="F208" s="143" t="str">
        <f ca="1">IF(ISERROR($V208),"",OFFSET('Smelter Look-up'!$E$4,$V208-4,0))</f>
        <v/>
      </c>
      <c r="G208" s="143" t="str">
        <f ca="1">IF(C208=$X$4,"Enter smelter details",IF(ISERROR($V208),"",OFFSET('Smelter Look-up'!$F$4,$V208-4,0)))</f>
        <v/>
      </c>
      <c r="H208" s="199" t="str">
        <f ca="1">IF(ISERROR($V208),"",OFFSET('Smelter Look-up'!$G$4,$V208-4,0))</f>
        <v/>
      </c>
      <c r="I208" s="200" t="str">
        <f ca="1">IF(ISERROR($V208),"",OFFSET('Smelter Look-up'!$H$4,$V208-4,0))</f>
        <v/>
      </c>
      <c r="J208" s="200" t="str">
        <f ca="1">IF(ISERROR($V208),"",OFFSET('Smelter Look-up'!$I$4,$V208-4,0))</f>
        <v/>
      </c>
      <c r="K208" s="144"/>
      <c r="L208" s="144"/>
      <c r="M208" s="144"/>
      <c r="N208" s="144"/>
      <c r="O208" s="144"/>
      <c r="P208" s="202"/>
      <c r="Q208" s="145"/>
      <c r="R208" s="143" t="str">
        <f ca="1">IF(ISERROR($V208),"",OFFSET('Smelter Look-up'!$C$4,$V208-4,0)&amp;"")</f>
        <v/>
      </c>
      <c r="S208" s="149" t="str">
        <f t="shared" ca="1" si="15"/>
        <v/>
      </c>
      <c r="T208" s="149" t="str">
        <f ca="1">IF(B208="","",IF(ISERROR(MATCH($J208,SorP!$B$1:$B$6261,0)),"",INDIRECT("'SorP'!$A$"&amp;MATCH($S208&amp;$J208,SorP!C:C,0))))</f>
        <v/>
      </c>
      <c r="U208" s="162"/>
      <c r="V208" s="163" t="e">
        <f>IF(C208="",NA(),MATCH($B208&amp;$C208,'Smelter Look-up'!$J:$J,0))</f>
        <v>#N/A</v>
      </c>
      <c r="X208" s="164">
        <f t="shared" ca="1" si="16"/>
        <v>0</v>
      </c>
      <c r="AB208" s="304" t="str">
        <f t="shared" si="17"/>
        <v/>
      </c>
      <c r="AC208" s="164" t="str">
        <f t="shared" si="18"/>
        <v/>
      </c>
      <c r="AD208" s="164" t="str">
        <f t="shared" si="19"/>
        <v/>
      </c>
    </row>
    <row r="209" spans="1:30" s="164" customFormat="1" ht="20.149999999999999" customHeight="1">
      <c r="A209" s="149"/>
      <c r="B209" s="294" t="str">
        <f>IF(LEN(A209)=0,"",INDEX('Smelter Look-up'!$A:$A,MATCH($A209,'Smelter Look-up'!$E:$E,0)))</f>
        <v/>
      </c>
      <c r="C209" s="146" t="str">
        <f>IF(LEN(A209)=0,"",INDEX('Smelter Look-up'!$C:$C,MATCH($A209,'Smelter Look-up'!$E:$E,0)))</f>
        <v/>
      </c>
      <c r="D209" s="143"/>
      <c r="E209" s="143" t="str">
        <f ca="1">IF(ISERROR($V209),"",OFFSET('Smelter Look-up'!$D$4,$V209-4,0)&amp;"")</f>
        <v/>
      </c>
      <c r="F209" s="143" t="str">
        <f ca="1">IF(ISERROR($V209),"",OFFSET('Smelter Look-up'!$E$4,$V209-4,0))</f>
        <v/>
      </c>
      <c r="G209" s="143" t="str">
        <f ca="1">IF(C209=$X$4,"Enter smelter details",IF(ISERROR($V209),"",OFFSET('Smelter Look-up'!$F$4,$V209-4,0)))</f>
        <v/>
      </c>
      <c r="H209" s="199" t="str">
        <f ca="1">IF(ISERROR($V209),"",OFFSET('Smelter Look-up'!$G$4,$V209-4,0))</f>
        <v/>
      </c>
      <c r="I209" s="200" t="str">
        <f ca="1">IF(ISERROR($V209),"",OFFSET('Smelter Look-up'!$H$4,$V209-4,0))</f>
        <v/>
      </c>
      <c r="J209" s="200" t="str">
        <f ca="1">IF(ISERROR($V209),"",OFFSET('Smelter Look-up'!$I$4,$V209-4,0))</f>
        <v/>
      </c>
      <c r="K209" s="144"/>
      <c r="L209" s="144"/>
      <c r="M209" s="144"/>
      <c r="N209" s="144"/>
      <c r="O209" s="144"/>
      <c r="P209" s="202"/>
      <c r="Q209" s="145"/>
      <c r="R209" s="143" t="str">
        <f ca="1">IF(ISERROR($V209),"",OFFSET('Smelter Look-up'!$C$4,$V209-4,0)&amp;"")</f>
        <v/>
      </c>
      <c r="S209" s="149" t="str">
        <f t="shared" ca="1" si="15"/>
        <v/>
      </c>
      <c r="T209" s="149" t="str">
        <f ca="1">IF(B209="","",IF(ISERROR(MATCH($J209,SorP!$B$1:$B$6261,0)),"",INDIRECT("'SorP'!$A$"&amp;MATCH($S209&amp;$J209,SorP!C:C,0))))</f>
        <v/>
      </c>
      <c r="U209" s="162"/>
      <c r="V209" s="163" t="e">
        <f>IF(C209="",NA(),MATCH($B209&amp;$C209,'Smelter Look-up'!$J:$J,0))</f>
        <v>#N/A</v>
      </c>
      <c r="X209" s="164">
        <f t="shared" ca="1" si="16"/>
        <v>0</v>
      </c>
      <c r="AB209" s="304" t="str">
        <f t="shared" si="17"/>
        <v/>
      </c>
      <c r="AC209" s="164" t="str">
        <f t="shared" si="18"/>
        <v/>
      </c>
      <c r="AD209" s="164" t="str">
        <f t="shared" si="19"/>
        <v/>
      </c>
    </row>
    <row r="210" spans="1:30" s="164" customFormat="1" ht="20.149999999999999" customHeight="1">
      <c r="A210" s="149"/>
      <c r="B210" s="294" t="str">
        <f>IF(LEN(A210)=0,"",INDEX('Smelter Look-up'!$A:$A,MATCH($A210,'Smelter Look-up'!$E:$E,0)))</f>
        <v/>
      </c>
      <c r="C210" s="146" t="str">
        <f>IF(LEN(A210)=0,"",INDEX('Smelter Look-up'!$C:$C,MATCH($A210,'Smelter Look-up'!$E:$E,0)))</f>
        <v/>
      </c>
      <c r="D210" s="143"/>
      <c r="E210" s="143" t="str">
        <f ca="1">IF(ISERROR($V210),"",OFFSET('Smelter Look-up'!$D$4,$V210-4,0)&amp;"")</f>
        <v/>
      </c>
      <c r="F210" s="143" t="str">
        <f ca="1">IF(ISERROR($V210),"",OFFSET('Smelter Look-up'!$E$4,$V210-4,0))</f>
        <v/>
      </c>
      <c r="G210" s="143" t="str">
        <f ca="1">IF(C210=$X$4,"Enter smelter details",IF(ISERROR($V210),"",OFFSET('Smelter Look-up'!$F$4,$V210-4,0)))</f>
        <v/>
      </c>
      <c r="H210" s="199" t="str">
        <f ca="1">IF(ISERROR($V210),"",OFFSET('Smelter Look-up'!$G$4,$V210-4,0))</f>
        <v/>
      </c>
      <c r="I210" s="200" t="str">
        <f ca="1">IF(ISERROR($V210),"",OFFSET('Smelter Look-up'!$H$4,$V210-4,0))</f>
        <v/>
      </c>
      <c r="J210" s="200" t="str">
        <f ca="1">IF(ISERROR($V210),"",OFFSET('Smelter Look-up'!$I$4,$V210-4,0))</f>
        <v/>
      </c>
      <c r="K210" s="144"/>
      <c r="L210" s="144"/>
      <c r="M210" s="144"/>
      <c r="N210" s="144"/>
      <c r="O210" s="144"/>
      <c r="P210" s="202"/>
      <c r="Q210" s="145"/>
      <c r="R210" s="143" t="str">
        <f ca="1">IF(ISERROR($V210),"",OFFSET('Smelter Look-up'!$C$4,$V210-4,0)&amp;"")</f>
        <v/>
      </c>
      <c r="S210" s="149" t="str">
        <f t="shared" ca="1" si="15"/>
        <v/>
      </c>
      <c r="T210" s="149" t="str">
        <f ca="1">IF(B210="","",IF(ISERROR(MATCH($J210,SorP!$B$1:$B$6261,0)),"",INDIRECT("'SorP'!$A$"&amp;MATCH($S210&amp;$J210,SorP!C:C,0))))</f>
        <v/>
      </c>
      <c r="U210" s="162"/>
      <c r="V210" s="163" t="e">
        <f>IF(C210="",NA(),MATCH($B210&amp;$C210,'Smelter Look-up'!$J:$J,0))</f>
        <v>#N/A</v>
      </c>
      <c r="X210" s="164">
        <f t="shared" ca="1" si="16"/>
        <v>0</v>
      </c>
      <c r="AB210" s="304" t="str">
        <f t="shared" si="17"/>
        <v/>
      </c>
      <c r="AC210" s="164" t="str">
        <f t="shared" si="18"/>
        <v/>
      </c>
      <c r="AD210" s="164" t="str">
        <f t="shared" si="19"/>
        <v/>
      </c>
    </row>
    <row r="211" spans="1:30" s="164" customFormat="1" ht="20.149999999999999" customHeight="1">
      <c r="A211" s="149"/>
      <c r="B211" s="294" t="str">
        <f>IF(LEN(A211)=0,"",INDEX('Smelter Look-up'!$A:$A,MATCH($A211,'Smelter Look-up'!$E:$E,0)))</f>
        <v/>
      </c>
      <c r="C211" s="146" t="str">
        <f>IF(LEN(A211)=0,"",INDEX('Smelter Look-up'!$C:$C,MATCH($A211,'Smelter Look-up'!$E:$E,0)))</f>
        <v/>
      </c>
      <c r="D211" s="143"/>
      <c r="E211" s="143" t="str">
        <f ca="1">IF(ISERROR($V211),"",OFFSET('Smelter Look-up'!$D$4,$V211-4,0)&amp;"")</f>
        <v/>
      </c>
      <c r="F211" s="143" t="str">
        <f ca="1">IF(ISERROR($V211),"",OFFSET('Smelter Look-up'!$E$4,$V211-4,0))</f>
        <v/>
      </c>
      <c r="G211" s="143" t="str">
        <f ca="1">IF(C211=$X$4,"Enter smelter details",IF(ISERROR($V211),"",OFFSET('Smelter Look-up'!$F$4,$V211-4,0)))</f>
        <v/>
      </c>
      <c r="H211" s="199" t="str">
        <f ca="1">IF(ISERROR($V211),"",OFFSET('Smelter Look-up'!$G$4,$V211-4,0))</f>
        <v/>
      </c>
      <c r="I211" s="200" t="str">
        <f ca="1">IF(ISERROR($V211),"",OFFSET('Smelter Look-up'!$H$4,$V211-4,0))</f>
        <v/>
      </c>
      <c r="J211" s="200" t="str">
        <f ca="1">IF(ISERROR($V211),"",OFFSET('Smelter Look-up'!$I$4,$V211-4,0))</f>
        <v/>
      </c>
      <c r="K211" s="144"/>
      <c r="L211" s="144"/>
      <c r="M211" s="144"/>
      <c r="N211" s="144"/>
      <c r="O211" s="144"/>
      <c r="P211" s="202"/>
      <c r="Q211" s="145"/>
      <c r="R211" s="143" t="str">
        <f ca="1">IF(ISERROR($V211),"",OFFSET('Smelter Look-up'!$C$4,$V211-4,0)&amp;"")</f>
        <v/>
      </c>
      <c r="S211" s="149" t="str">
        <f t="shared" ca="1" si="15"/>
        <v/>
      </c>
      <c r="T211" s="149" t="str">
        <f ca="1">IF(B211="","",IF(ISERROR(MATCH($J211,SorP!$B$1:$B$6261,0)),"",INDIRECT("'SorP'!$A$"&amp;MATCH($S211&amp;$J211,SorP!C:C,0))))</f>
        <v/>
      </c>
      <c r="U211" s="162"/>
      <c r="V211" s="163" t="e">
        <f>IF(C211="",NA(),MATCH($B211&amp;$C211,'Smelter Look-up'!$J:$J,0))</f>
        <v>#N/A</v>
      </c>
      <c r="X211" s="164">
        <f t="shared" ca="1" si="16"/>
        <v>0</v>
      </c>
      <c r="AB211" s="304" t="str">
        <f t="shared" si="17"/>
        <v/>
      </c>
      <c r="AC211" s="164" t="str">
        <f t="shared" si="18"/>
        <v/>
      </c>
      <c r="AD211" s="164" t="str">
        <f t="shared" si="19"/>
        <v/>
      </c>
    </row>
    <row r="212" spans="1:30" s="164" customFormat="1" ht="20.149999999999999" customHeight="1">
      <c r="A212" s="149"/>
      <c r="B212" s="294" t="str">
        <f>IF(LEN(A212)=0,"",INDEX('Smelter Look-up'!$A:$A,MATCH($A212,'Smelter Look-up'!$E:$E,0)))</f>
        <v/>
      </c>
      <c r="C212" s="146" t="str">
        <f>IF(LEN(A212)=0,"",INDEX('Smelter Look-up'!$C:$C,MATCH($A212,'Smelter Look-up'!$E:$E,0)))</f>
        <v/>
      </c>
      <c r="D212" s="143"/>
      <c r="E212" s="143" t="str">
        <f ca="1">IF(ISERROR($V212),"",OFFSET('Smelter Look-up'!$D$4,$V212-4,0)&amp;"")</f>
        <v/>
      </c>
      <c r="F212" s="143" t="str">
        <f ca="1">IF(ISERROR($V212),"",OFFSET('Smelter Look-up'!$E$4,$V212-4,0))</f>
        <v/>
      </c>
      <c r="G212" s="143" t="str">
        <f ca="1">IF(C212=$X$4,"Enter smelter details",IF(ISERROR($V212),"",OFFSET('Smelter Look-up'!$F$4,$V212-4,0)))</f>
        <v/>
      </c>
      <c r="H212" s="199" t="str">
        <f ca="1">IF(ISERROR($V212),"",OFFSET('Smelter Look-up'!$G$4,$V212-4,0))</f>
        <v/>
      </c>
      <c r="I212" s="200" t="str">
        <f ca="1">IF(ISERROR($V212),"",OFFSET('Smelter Look-up'!$H$4,$V212-4,0))</f>
        <v/>
      </c>
      <c r="J212" s="200" t="str">
        <f ca="1">IF(ISERROR($V212),"",OFFSET('Smelter Look-up'!$I$4,$V212-4,0))</f>
        <v/>
      </c>
      <c r="K212" s="144"/>
      <c r="L212" s="144"/>
      <c r="M212" s="144"/>
      <c r="N212" s="144"/>
      <c r="O212" s="144"/>
      <c r="P212" s="202"/>
      <c r="Q212" s="145"/>
      <c r="R212" s="143" t="str">
        <f ca="1">IF(ISERROR($V212),"",OFFSET('Smelter Look-up'!$C$4,$V212-4,0)&amp;"")</f>
        <v/>
      </c>
      <c r="S212" s="149" t="str">
        <f t="shared" ca="1" si="15"/>
        <v/>
      </c>
      <c r="T212" s="149" t="str">
        <f ca="1">IF(B212="","",IF(ISERROR(MATCH($J212,SorP!$B$1:$B$6261,0)),"",INDIRECT("'SorP'!$A$"&amp;MATCH($S212&amp;$J212,SorP!C:C,0))))</f>
        <v/>
      </c>
      <c r="U212" s="162"/>
      <c r="V212" s="163" t="e">
        <f>IF(C212="",NA(),MATCH($B212&amp;$C212,'Smelter Look-up'!$J:$J,0))</f>
        <v>#N/A</v>
      </c>
      <c r="X212" s="164">
        <f t="shared" ca="1" si="16"/>
        <v>0</v>
      </c>
      <c r="AB212" s="304" t="str">
        <f t="shared" si="17"/>
        <v/>
      </c>
      <c r="AC212" s="164" t="str">
        <f t="shared" si="18"/>
        <v/>
      </c>
      <c r="AD212" s="164" t="str">
        <f t="shared" si="19"/>
        <v/>
      </c>
    </row>
    <row r="213" spans="1:30" s="164" customFormat="1" ht="20.149999999999999" customHeight="1">
      <c r="A213" s="149"/>
      <c r="B213" s="294" t="str">
        <f>IF(LEN(A213)=0,"",INDEX('Smelter Look-up'!$A:$A,MATCH($A213,'Smelter Look-up'!$E:$E,0)))</f>
        <v/>
      </c>
      <c r="C213" s="146" t="str">
        <f>IF(LEN(A213)=0,"",INDEX('Smelter Look-up'!$C:$C,MATCH($A213,'Smelter Look-up'!$E:$E,0)))</f>
        <v/>
      </c>
      <c r="D213" s="143"/>
      <c r="E213" s="143" t="str">
        <f ca="1">IF(ISERROR($V213),"",OFFSET('Smelter Look-up'!$D$4,$V213-4,0)&amp;"")</f>
        <v/>
      </c>
      <c r="F213" s="143" t="str">
        <f ca="1">IF(ISERROR($V213),"",OFFSET('Smelter Look-up'!$E$4,$V213-4,0))</f>
        <v/>
      </c>
      <c r="G213" s="143" t="str">
        <f ca="1">IF(C213=$X$4,"Enter smelter details",IF(ISERROR($V213),"",OFFSET('Smelter Look-up'!$F$4,$V213-4,0)))</f>
        <v/>
      </c>
      <c r="H213" s="199" t="str">
        <f ca="1">IF(ISERROR($V213),"",OFFSET('Smelter Look-up'!$G$4,$V213-4,0))</f>
        <v/>
      </c>
      <c r="I213" s="200" t="str">
        <f ca="1">IF(ISERROR($V213),"",OFFSET('Smelter Look-up'!$H$4,$V213-4,0))</f>
        <v/>
      </c>
      <c r="J213" s="200" t="str">
        <f ca="1">IF(ISERROR($V213),"",OFFSET('Smelter Look-up'!$I$4,$V213-4,0))</f>
        <v/>
      </c>
      <c r="K213" s="144"/>
      <c r="L213" s="144"/>
      <c r="M213" s="144"/>
      <c r="N213" s="144"/>
      <c r="O213" s="144"/>
      <c r="P213" s="202"/>
      <c r="Q213" s="145"/>
      <c r="R213" s="143" t="str">
        <f ca="1">IF(ISERROR($V213),"",OFFSET('Smelter Look-up'!$C$4,$V213-4,0)&amp;"")</f>
        <v/>
      </c>
      <c r="S213" s="149" t="str">
        <f t="shared" ca="1" si="15"/>
        <v/>
      </c>
      <c r="T213" s="149" t="str">
        <f ca="1">IF(B213="","",IF(ISERROR(MATCH($J213,SorP!$B$1:$B$6261,0)),"",INDIRECT("'SorP'!$A$"&amp;MATCH($S213&amp;$J213,SorP!C:C,0))))</f>
        <v/>
      </c>
      <c r="U213" s="162"/>
      <c r="V213" s="163" t="e">
        <f>IF(C213="",NA(),MATCH($B213&amp;$C213,'Smelter Look-up'!$J:$J,0))</f>
        <v>#N/A</v>
      </c>
      <c r="X213" s="164">
        <f t="shared" ca="1" si="16"/>
        <v>0</v>
      </c>
      <c r="AB213" s="304" t="str">
        <f t="shared" si="17"/>
        <v/>
      </c>
      <c r="AC213" s="164" t="str">
        <f t="shared" si="18"/>
        <v/>
      </c>
      <c r="AD213" s="164" t="str">
        <f t="shared" si="19"/>
        <v/>
      </c>
    </row>
    <row r="214" spans="1:30" s="164" customFormat="1" ht="20.149999999999999" customHeight="1">
      <c r="A214" s="149"/>
      <c r="B214" s="294" t="str">
        <f>IF(LEN(A214)=0,"",INDEX('Smelter Look-up'!$A:$A,MATCH($A214,'Smelter Look-up'!$E:$E,0)))</f>
        <v/>
      </c>
      <c r="C214" s="146" t="str">
        <f>IF(LEN(A214)=0,"",INDEX('Smelter Look-up'!$C:$C,MATCH($A214,'Smelter Look-up'!$E:$E,0)))</f>
        <v/>
      </c>
      <c r="D214" s="143"/>
      <c r="E214" s="143" t="str">
        <f ca="1">IF(ISERROR($V214),"",OFFSET('Smelter Look-up'!$D$4,$V214-4,0)&amp;"")</f>
        <v/>
      </c>
      <c r="F214" s="143" t="str">
        <f ca="1">IF(ISERROR($V214),"",OFFSET('Smelter Look-up'!$E$4,$V214-4,0))</f>
        <v/>
      </c>
      <c r="G214" s="143" t="str">
        <f ca="1">IF(C214=$X$4,"Enter smelter details",IF(ISERROR($V214),"",OFFSET('Smelter Look-up'!$F$4,$V214-4,0)))</f>
        <v/>
      </c>
      <c r="H214" s="199" t="str">
        <f ca="1">IF(ISERROR($V214),"",OFFSET('Smelter Look-up'!$G$4,$V214-4,0))</f>
        <v/>
      </c>
      <c r="I214" s="200" t="str">
        <f ca="1">IF(ISERROR($V214),"",OFFSET('Smelter Look-up'!$H$4,$V214-4,0))</f>
        <v/>
      </c>
      <c r="J214" s="200" t="str">
        <f ca="1">IF(ISERROR($V214),"",OFFSET('Smelter Look-up'!$I$4,$V214-4,0))</f>
        <v/>
      </c>
      <c r="K214" s="144"/>
      <c r="L214" s="144"/>
      <c r="M214" s="144"/>
      <c r="N214" s="144"/>
      <c r="O214" s="144"/>
      <c r="P214" s="202"/>
      <c r="Q214" s="145"/>
      <c r="R214" s="143" t="str">
        <f ca="1">IF(ISERROR($V214),"",OFFSET('Smelter Look-up'!$C$4,$V214-4,0)&amp;"")</f>
        <v/>
      </c>
      <c r="S214" s="149" t="str">
        <f t="shared" ca="1" si="15"/>
        <v/>
      </c>
      <c r="T214" s="149" t="str">
        <f ca="1">IF(B214="","",IF(ISERROR(MATCH($J214,SorP!$B$1:$B$6261,0)),"",INDIRECT("'SorP'!$A$"&amp;MATCH($S214&amp;$J214,SorP!C:C,0))))</f>
        <v/>
      </c>
      <c r="U214" s="162"/>
      <c r="V214" s="163" t="e">
        <f>IF(C214="",NA(),MATCH($B214&amp;$C214,'Smelter Look-up'!$J:$J,0))</f>
        <v>#N/A</v>
      </c>
      <c r="X214" s="164">
        <f t="shared" ca="1" si="16"/>
        <v>0</v>
      </c>
      <c r="AB214" s="304" t="str">
        <f t="shared" si="17"/>
        <v/>
      </c>
      <c r="AC214" s="164" t="str">
        <f t="shared" si="18"/>
        <v/>
      </c>
      <c r="AD214" s="164" t="str">
        <f t="shared" si="19"/>
        <v/>
      </c>
    </row>
    <row r="215" spans="1:30" s="164" customFormat="1" ht="20.149999999999999" customHeight="1">
      <c r="A215" s="149"/>
      <c r="B215" s="294" t="str">
        <f>IF(LEN(A215)=0,"",INDEX('Smelter Look-up'!$A:$A,MATCH($A215,'Smelter Look-up'!$E:$E,0)))</f>
        <v/>
      </c>
      <c r="C215" s="146" t="str">
        <f>IF(LEN(A215)=0,"",INDEX('Smelter Look-up'!$C:$C,MATCH($A215,'Smelter Look-up'!$E:$E,0)))</f>
        <v/>
      </c>
      <c r="D215" s="143"/>
      <c r="E215" s="143" t="str">
        <f ca="1">IF(ISERROR($V215),"",OFFSET('Smelter Look-up'!$D$4,$V215-4,0)&amp;"")</f>
        <v/>
      </c>
      <c r="F215" s="143" t="str">
        <f ca="1">IF(ISERROR($V215),"",OFFSET('Smelter Look-up'!$E$4,$V215-4,0))</f>
        <v/>
      </c>
      <c r="G215" s="143" t="str">
        <f ca="1">IF(C215=$X$4,"Enter smelter details",IF(ISERROR($V215),"",OFFSET('Smelter Look-up'!$F$4,$V215-4,0)))</f>
        <v/>
      </c>
      <c r="H215" s="199" t="str">
        <f ca="1">IF(ISERROR($V215),"",OFFSET('Smelter Look-up'!$G$4,$V215-4,0))</f>
        <v/>
      </c>
      <c r="I215" s="200" t="str">
        <f ca="1">IF(ISERROR($V215),"",OFFSET('Smelter Look-up'!$H$4,$V215-4,0))</f>
        <v/>
      </c>
      <c r="J215" s="200" t="str">
        <f ca="1">IF(ISERROR($V215),"",OFFSET('Smelter Look-up'!$I$4,$V215-4,0))</f>
        <v/>
      </c>
      <c r="K215" s="144"/>
      <c r="L215" s="144"/>
      <c r="M215" s="144"/>
      <c r="N215" s="144"/>
      <c r="O215" s="144"/>
      <c r="P215" s="202"/>
      <c r="Q215" s="145"/>
      <c r="R215" s="143" t="str">
        <f ca="1">IF(ISERROR($V215),"",OFFSET('Smelter Look-up'!$C$4,$V215-4,0)&amp;"")</f>
        <v/>
      </c>
      <c r="S215" s="149" t="str">
        <f t="shared" ca="1" si="15"/>
        <v/>
      </c>
      <c r="T215" s="149" t="str">
        <f ca="1">IF(B215="","",IF(ISERROR(MATCH($J215,SorP!$B$1:$B$6261,0)),"",INDIRECT("'SorP'!$A$"&amp;MATCH($S215&amp;$J215,SorP!C:C,0))))</f>
        <v/>
      </c>
      <c r="U215" s="162"/>
      <c r="V215" s="163" t="e">
        <f>IF(C215="",NA(),MATCH($B215&amp;$C215,'Smelter Look-up'!$J:$J,0))</f>
        <v>#N/A</v>
      </c>
      <c r="X215" s="164">
        <f t="shared" ca="1" si="16"/>
        <v>0</v>
      </c>
      <c r="AB215" s="304" t="str">
        <f t="shared" si="17"/>
        <v/>
      </c>
      <c r="AC215" s="164" t="str">
        <f t="shared" si="18"/>
        <v/>
      </c>
      <c r="AD215" s="164" t="str">
        <f t="shared" si="19"/>
        <v/>
      </c>
    </row>
    <row r="216" spans="1:30" s="164" customFormat="1" ht="20.149999999999999" customHeight="1">
      <c r="A216" s="149"/>
      <c r="B216" s="294" t="str">
        <f>IF(LEN(A216)=0,"",INDEX('Smelter Look-up'!$A:$A,MATCH($A216,'Smelter Look-up'!$E:$E,0)))</f>
        <v/>
      </c>
      <c r="C216" s="146" t="str">
        <f>IF(LEN(A216)=0,"",INDEX('Smelter Look-up'!$C:$C,MATCH($A216,'Smelter Look-up'!$E:$E,0)))</f>
        <v/>
      </c>
      <c r="D216" s="143"/>
      <c r="E216" s="143" t="str">
        <f ca="1">IF(ISERROR($V216),"",OFFSET('Smelter Look-up'!$D$4,$V216-4,0)&amp;"")</f>
        <v/>
      </c>
      <c r="F216" s="143" t="str">
        <f ca="1">IF(ISERROR($V216),"",OFFSET('Smelter Look-up'!$E$4,$V216-4,0))</f>
        <v/>
      </c>
      <c r="G216" s="143" t="str">
        <f ca="1">IF(C216=$X$4,"Enter smelter details",IF(ISERROR($V216),"",OFFSET('Smelter Look-up'!$F$4,$V216-4,0)))</f>
        <v/>
      </c>
      <c r="H216" s="199" t="str">
        <f ca="1">IF(ISERROR($V216),"",OFFSET('Smelter Look-up'!$G$4,$V216-4,0))</f>
        <v/>
      </c>
      <c r="I216" s="200" t="str">
        <f ca="1">IF(ISERROR($V216),"",OFFSET('Smelter Look-up'!$H$4,$V216-4,0))</f>
        <v/>
      </c>
      <c r="J216" s="200" t="str">
        <f ca="1">IF(ISERROR($V216),"",OFFSET('Smelter Look-up'!$I$4,$V216-4,0))</f>
        <v/>
      </c>
      <c r="K216" s="144"/>
      <c r="L216" s="144"/>
      <c r="M216" s="144"/>
      <c r="N216" s="144"/>
      <c r="O216" s="144"/>
      <c r="P216" s="202"/>
      <c r="Q216" s="145"/>
      <c r="R216" s="143" t="str">
        <f ca="1">IF(ISERROR($V216),"",OFFSET('Smelter Look-up'!$C$4,$V216-4,0)&amp;"")</f>
        <v/>
      </c>
      <c r="S216" s="149" t="str">
        <f t="shared" ca="1" si="15"/>
        <v/>
      </c>
      <c r="T216" s="149" t="str">
        <f ca="1">IF(B216="","",IF(ISERROR(MATCH($J216,SorP!$B$1:$B$6261,0)),"",INDIRECT("'SorP'!$A$"&amp;MATCH($S216&amp;$J216,SorP!C:C,0))))</f>
        <v/>
      </c>
      <c r="U216" s="162"/>
      <c r="V216" s="163" t="e">
        <f>IF(C216="",NA(),MATCH($B216&amp;$C216,'Smelter Look-up'!$J:$J,0))</f>
        <v>#N/A</v>
      </c>
      <c r="X216" s="164">
        <f t="shared" ca="1" si="16"/>
        <v>0</v>
      </c>
      <c r="AB216" s="304" t="str">
        <f t="shared" si="17"/>
        <v/>
      </c>
      <c r="AC216" s="164" t="str">
        <f t="shared" si="18"/>
        <v/>
      </c>
      <c r="AD216" s="164" t="str">
        <f t="shared" si="19"/>
        <v/>
      </c>
    </row>
    <row r="217" spans="1:30" s="164" customFormat="1" ht="20.149999999999999" customHeight="1">
      <c r="A217" s="149"/>
      <c r="B217" s="294" t="str">
        <f>IF(LEN(A217)=0,"",INDEX('Smelter Look-up'!$A:$A,MATCH($A217,'Smelter Look-up'!$E:$E,0)))</f>
        <v/>
      </c>
      <c r="C217" s="146" t="str">
        <f>IF(LEN(A217)=0,"",INDEX('Smelter Look-up'!$C:$C,MATCH($A217,'Smelter Look-up'!$E:$E,0)))</f>
        <v/>
      </c>
      <c r="D217" s="143"/>
      <c r="E217" s="143" t="str">
        <f ca="1">IF(ISERROR($V217),"",OFFSET('Smelter Look-up'!$D$4,$V217-4,0)&amp;"")</f>
        <v/>
      </c>
      <c r="F217" s="143" t="str">
        <f ca="1">IF(ISERROR($V217),"",OFFSET('Smelter Look-up'!$E$4,$V217-4,0))</f>
        <v/>
      </c>
      <c r="G217" s="143" t="str">
        <f ca="1">IF(C217=$X$4,"Enter smelter details",IF(ISERROR($V217),"",OFFSET('Smelter Look-up'!$F$4,$V217-4,0)))</f>
        <v/>
      </c>
      <c r="H217" s="199" t="str">
        <f ca="1">IF(ISERROR($V217),"",OFFSET('Smelter Look-up'!$G$4,$V217-4,0))</f>
        <v/>
      </c>
      <c r="I217" s="200" t="str">
        <f ca="1">IF(ISERROR($V217),"",OFFSET('Smelter Look-up'!$H$4,$V217-4,0))</f>
        <v/>
      </c>
      <c r="J217" s="200" t="str">
        <f ca="1">IF(ISERROR($V217),"",OFFSET('Smelter Look-up'!$I$4,$V217-4,0))</f>
        <v/>
      </c>
      <c r="K217" s="144"/>
      <c r="L217" s="144"/>
      <c r="M217" s="144"/>
      <c r="N217" s="144"/>
      <c r="O217" s="144"/>
      <c r="P217" s="202"/>
      <c r="Q217" s="145"/>
      <c r="R217" s="143" t="str">
        <f ca="1">IF(ISERROR($V217),"",OFFSET('Smelter Look-up'!$C$4,$V217-4,0)&amp;"")</f>
        <v/>
      </c>
      <c r="S217" s="149" t="str">
        <f t="shared" ca="1" si="15"/>
        <v/>
      </c>
      <c r="T217" s="149" t="str">
        <f ca="1">IF(B217="","",IF(ISERROR(MATCH($J217,SorP!$B$1:$B$6261,0)),"",INDIRECT("'SorP'!$A$"&amp;MATCH($S217&amp;$J217,SorP!C:C,0))))</f>
        <v/>
      </c>
      <c r="U217" s="162"/>
      <c r="V217" s="163" t="e">
        <f>IF(C217="",NA(),MATCH($B217&amp;$C217,'Smelter Look-up'!$J:$J,0))</f>
        <v>#N/A</v>
      </c>
      <c r="X217" s="164">
        <f t="shared" ca="1" si="16"/>
        <v>0</v>
      </c>
      <c r="AB217" s="304" t="str">
        <f t="shared" si="17"/>
        <v/>
      </c>
      <c r="AC217" s="164" t="str">
        <f t="shared" si="18"/>
        <v/>
      </c>
      <c r="AD217" s="164" t="str">
        <f t="shared" si="19"/>
        <v/>
      </c>
    </row>
    <row r="218" spans="1:30" s="164" customFormat="1" ht="20.149999999999999" customHeight="1">
      <c r="A218" s="149"/>
      <c r="B218" s="294" t="str">
        <f>IF(LEN(A218)=0,"",INDEX('Smelter Look-up'!$A:$A,MATCH($A218,'Smelter Look-up'!$E:$E,0)))</f>
        <v/>
      </c>
      <c r="C218" s="146" t="str">
        <f>IF(LEN(A218)=0,"",INDEX('Smelter Look-up'!$C:$C,MATCH($A218,'Smelter Look-up'!$E:$E,0)))</f>
        <v/>
      </c>
      <c r="D218" s="143"/>
      <c r="E218" s="143" t="str">
        <f ca="1">IF(ISERROR($V218),"",OFFSET('Smelter Look-up'!$D$4,$V218-4,0)&amp;"")</f>
        <v/>
      </c>
      <c r="F218" s="143" t="str">
        <f ca="1">IF(ISERROR($V218),"",OFFSET('Smelter Look-up'!$E$4,$V218-4,0))</f>
        <v/>
      </c>
      <c r="G218" s="143" t="str">
        <f ca="1">IF(C218=$X$4,"Enter smelter details",IF(ISERROR($V218),"",OFFSET('Smelter Look-up'!$F$4,$V218-4,0)))</f>
        <v/>
      </c>
      <c r="H218" s="199" t="str">
        <f ca="1">IF(ISERROR($V218),"",OFFSET('Smelter Look-up'!$G$4,$V218-4,0))</f>
        <v/>
      </c>
      <c r="I218" s="200" t="str">
        <f ca="1">IF(ISERROR($V218),"",OFFSET('Smelter Look-up'!$H$4,$V218-4,0))</f>
        <v/>
      </c>
      <c r="J218" s="200" t="str">
        <f ca="1">IF(ISERROR($V218),"",OFFSET('Smelter Look-up'!$I$4,$V218-4,0))</f>
        <v/>
      </c>
      <c r="K218" s="144"/>
      <c r="L218" s="144"/>
      <c r="M218" s="144"/>
      <c r="N218" s="144"/>
      <c r="O218" s="144"/>
      <c r="P218" s="202"/>
      <c r="Q218" s="145"/>
      <c r="R218" s="143" t="str">
        <f ca="1">IF(ISERROR($V218),"",OFFSET('Smelter Look-up'!$C$4,$V218-4,0)&amp;"")</f>
        <v/>
      </c>
      <c r="S218" s="149" t="str">
        <f t="shared" ca="1" si="15"/>
        <v/>
      </c>
      <c r="T218" s="149" t="str">
        <f ca="1">IF(B218="","",IF(ISERROR(MATCH($J218,SorP!$B$1:$B$6261,0)),"",INDIRECT("'SorP'!$A$"&amp;MATCH($S218&amp;$J218,SorP!C:C,0))))</f>
        <v/>
      </c>
      <c r="U218" s="162"/>
      <c r="V218" s="163" t="e">
        <f>IF(C218="",NA(),MATCH($B218&amp;$C218,'Smelter Look-up'!$J:$J,0))</f>
        <v>#N/A</v>
      </c>
      <c r="X218" s="164">
        <f t="shared" ca="1" si="16"/>
        <v>0</v>
      </c>
      <c r="AB218" s="304" t="str">
        <f t="shared" si="17"/>
        <v/>
      </c>
      <c r="AC218" s="164" t="str">
        <f t="shared" si="18"/>
        <v/>
      </c>
      <c r="AD218" s="164" t="str">
        <f t="shared" si="19"/>
        <v/>
      </c>
    </row>
    <row r="219" spans="1:30" s="164" customFormat="1" ht="20.149999999999999" customHeight="1">
      <c r="A219" s="149"/>
      <c r="B219" s="294" t="str">
        <f>IF(LEN(A219)=0,"",INDEX('Smelter Look-up'!$A:$A,MATCH($A219,'Smelter Look-up'!$E:$E,0)))</f>
        <v/>
      </c>
      <c r="C219" s="146" t="str">
        <f>IF(LEN(A219)=0,"",INDEX('Smelter Look-up'!$C:$C,MATCH($A219,'Smelter Look-up'!$E:$E,0)))</f>
        <v/>
      </c>
      <c r="D219" s="143"/>
      <c r="E219" s="143" t="str">
        <f ca="1">IF(ISERROR($V219),"",OFFSET('Smelter Look-up'!$D$4,$V219-4,0)&amp;"")</f>
        <v/>
      </c>
      <c r="F219" s="143" t="str">
        <f ca="1">IF(ISERROR($V219),"",OFFSET('Smelter Look-up'!$E$4,$V219-4,0))</f>
        <v/>
      </c>
      <c r="G219" s="143" t="str">
        <f ca="1">IF(C219=$X$4,"Enter smelter details",IF(ISERROR($V219),"",OFFSET('Smelter Look-up'!$F$4,$V219-4,0)))</f>
        <v/>
      </c>
      <c r="H219" s="199" t="str">
        <f ca="1">IF(ISERROR($V219),"",OFFSET('Smelter Look-up'!$G$4,$V219-4,0))</f>
        <v/>
      </c>
      <c r="I219" s="200" t="str">
        <f ca="1">IF(ISERROR($V219),"",OFFSET('Smelter Look-up'!$H$4,$V219-4,0))</f>
        <v/>
      </c>
      <c r="J219" s="200" t="str">
        <f ca="1">IF(ISERROR($V219),"",OFFSET('Smelter Look-up'!$I$4,$V219-4,0))</f>
        <v/>
      </c>
      <c r="K219" s="144"/>
      <c r="L219" s="144"/>
      <c r="M219" s="144"/>
      <c r="N219" s="144"/>
      <c r="O219" s="144"/>
      <c r="P219" s="202"/>
      <c r="Q219" s="145"/>
      <c r="R219" s="143" t="str">
        <f ca="1">IF(ISERROR($V219),"",OFFSET('Smelter Look-up'!$C$4,$V219-4,0)&amp;"")</f>
        <v/>
      </c>
      <c r="S219" s="149" t="str">
        <f t="shared" ca="1" si="15"/>
        <v/>
      </c>
      <c r="T219" s="149" t="str">
        <f ca="1">IF(B219="","",IF(ISERROR(MATCH($J219,SorP!$B$1:$B$6261,0)),"",INDIRECT("'SorP'!$A$"&amp;MATCH($S219&amp;$J219,SorP!C:C,0))))</f>
        <v/>
      </c>
      <c r="U219" s="162"/>
      <c r="V219" s="163" t="e">
        <f>IF(C219="",NA(),MATCH($B219&amp;$C219,'Smelter Look-up'!$J:$J,0))</f>
        <v>#N/A</v>
      </c>
      <c r="X219" s="164">
        <f t="shared" ca="1" si="16"/>
        <v>0</v>
      </c>
      <c r="AB219" s="304" t="str">
        <f t="shared" si="17"/>
        <v/>
      </c>
      <c r="AC219" s="164" t="str">
        <f t="shared" si="18"/>
        <v/>
      </c>
      <c r="AD219" s="164" t="str">
        <f t="shared" si="19"/>
        <v/>
      </c>
    </row>
    <row r="220" spans="1:30" s="164" customFormat="1" ht="20.149999999999999" customHeight="1">
      <c r="A220" s="149"/>
      <c r="B220" s="294" t="str">
        <f>IF(LEN(A220)=0,"",INDEX('Smelter Look-up'!$A:$A,MATCH($A220,'Smelter Look-up'!$E:$E,0)))</f>
        <v/>
      </c>
      <c r="C220" s="146" t="str">
        <f>IF(LEN(A220)=0,"",INDEX('Smelter Look-up'!$C:$C,MATCH($A220,'Smelter Look-up'!$E:$E,0)))</f>
        <v/>
      </c>
      <c r="D220" s="143"/>
      <c r="E220" s="143" t="str">
        <f ca="1">IF(ISERROR($V220),"",OFFSET('Smelter Look-up'!$D$4,$V220-4,0)&amp;"")</f>
        <v/>
      </c>
      <c r="F220" s="143" t="str">
        <f ca="1">IF(ISERROR($V220),"",OFFSET('Smelter Look-up'!$E$4,$V220-4,0))</f>
        <v/>
      </c>
      <c r="G220" s="143" t="str">
        <f ca="1">IF(C220=$X$4,"Enter smelter details",IF(ISERROR($V220),"",OFFSET('Smelter Look-up'!$F$4,$V220-4,0)))</f>
        <v/>
      </c>
      <c r="H220" s="199" t="str">
        <f ca="1">IF(ISERROR($V220),"",OFFSET('Smelter Look-up'!$G$4,$V220-4,0))</f>
        <v/>
      </c>
      <c r="I220" s="200" t="str">
        <f ca="1">IF(ISERROR($V220),"",OFFSET('Smelter Look-up'!$H$4,$V220-4,0))</f>
        <v/>
      </c>
      <c r="J220" s="200" t="str">
        <f ca="1">IF(ISERROR($V220),"",OFFSET('Smelter Look-up'!$I$4,$V220-4,0))</f>
        <v/>
      </c>
      <c r="K220" s="144"/>
      <c r="L220" s="144"/>
      <c r="M220" s="144"/>
      <c r="N220" s="144"/>
      <c r="O220" s="144"/>
      <c r="P220" s="202"/>
      <c r="Q220" s="145"/>
      <c r="R220" s="143" t="str">
        <f ca="1">IF(ISERROR($V220),"",OFFSET('Smelter Look-up'!$C$4,$V220-4,0)&amp;"")</f>
        <v/>
      </c>
      <c r="S220" s="149" t="str">
        <f t="shared" ca="1" si="15"/>
        <v/>
      </c>
      <c r="T220" s="149" t="str">
        <f ca="1">IF(B220="","",IF(ISERROR(MATCH($J220,SorP!$B$1:$B$6261,0)),"",INDIRECT("'SorP'!$A$"&amp;MATCH($S220&amp;$J220,SorP!C:C,0))))</f>
        <v/>
      </c>
      <c r="U220" s="162"/>
      <c r="V220" s="163" t="e">
        <f>IF(C220="",NA(),MATCH($B220&amp;$C220,'Smelter Look-up'!$J:$J,0))</f>
        <v>#N/A</v>
      </c>
      <c r="X220" s="164">
        <f t="shared" ca="1" si="16"/>
        <v>0</v>
      </c>
      <c r="AB220" s="304" t="str">
        <f t="shared" si="17"/>
        <v/>
      </c>
      <c r="AC220" s="164" t="str">
        <f t="shared" si="18"/>
        <v/>
      </c>
      <c r="AD220" s="164" t="str">
        <f t="shared" si="19"/>
        <v/>
      </c>
    </row>
    <row r="221" spans="1:30" s="164" customFormat="1" ht="20.149999999999999" customHeight="1">
      <c r="A221" s="149"/>
      <c r="B221" s="294" t="str">
        <f>IF(LEN(A221)=0,"",INDEX('Smelter Look-up'!$A:$A,MATCH($A221,'Smelter Look-up'!$E:$E,0)))</f>
        <v/>
      </c>
      <c r="C221" s="146" t="str">
        <f>IF(LEN(A221)=0,"",INDEX('Smelter Look-up'!$C:$C,MATCH($A221,'Smelter Look-up'!$E:$E,0)))</f>
        <v/>
      </c>
      <c r="D221" s="143"/>
      <c r="E221" s="143" t="str">
        <f ca="1">IF(ISERROR($V221),"",OFFSET('Smelter Look-up'!$D$4,$V221-4,0)&amp;"")</f>
        <v/>
      </c>
      <c r="F221" s="143" t="str">
        <f ca="1">IF(ISERROR($V221),"",OFFSET('Smelter Look-up'!$E$4,$V221-4,0))</f>
        <v/>
      </c>
      <c r="G221" s="143" t="str">
        <f ca="1">IF(C221=$X$4,"Enter smelter details",IF(ISERROR($V221),"",OFFSET('Smelter Look-up'!$F$4,$V221-4,0)))</f>
        <v/>
      </c>
      <c r="H221" s="199" t="str">
        <f ca="1">IF(ISERROR($V221),"",OFFSET('Smelter Look-up'!$G$4,$V221-4,0))</f>
        <v/>
      </c>
      <c r="I221" s="200" t="str">
        <f ca="1">IF(ISERROR($V221),"",OFFSET('Smelter Look-up'!$H$4,$V221-4,0))</f>
        <v/>
      </c>
      <c r="J221" s="200" t="str">
        <f ca="1">IF(ISERROR($V221),"",OFFSET('Smelter Look-up'!$I$4,$V221-4,0))</f>
        <v/>
      </c>
      <c r="K221" s="144"/>
      <c r="L221" s="144"/>
      <c r="M221" s="144"/>
      <c r="N221" s="144"/>
      <c r="O221" s="144"/>
      <c r="P221" s="202"/>
      <c r="Q221" s="145"/>
      <c r="R221" s="143" t="str">
        <f ca="1">IF(ISERROR($V221),"",OFFSET('Smelter Look-up'!$C$4,$V221-4,0)&amp;"")</f>
        <v/>
      </c>
      <c r="S221" s="149" t="str">
        <f t="shared" ca="1" si="15"/>
        <v/>
      </c>
      <c r="T221" s="149" t="str">
        <f ca="1">IF(B221="","",IF(ISERROR(MATCH($J221,SorP!$B$1:$B$6261,0)),"",INDIRECT("'SorP'!$A$"&amp;MATCH($S221&amp;$J221,SorP!C:C,0))))</f>
        <v/>
      </c>
      <c r="U221" s="162"/>
      <c r="V221" s="163" t="e">
        <f>IF(C221="",NA(),MATCH($B221&amp;$C221,'Smelter Look-up'!$J:$J,0))</f>
        <v>#N/A</v>
      </c>
      <c r="X221" s="164">
        <f t="shared" ca="1" si="16"/>
        <v>0</v>
      </c>
      <c r="AB221" s="304" t="str">
        <f t="shared" si="17"/>
        <v/>
      </c>
      <c r="AC221" s="164" t="str">
        <f t="shared" si="18"/>
        <v/>
      </c>
      <c r="AD221" s="164" t="str">
        <f t="shared" si="19"/>
        <v/>
      </c>
    </row>
    <row r="222" spans="1:30" s="164" customFormat="1" ht="20.149999999999999" customHeight="1">
      <c r="A222" s="149"/>
      <c r="B222" s="294" t="str">
        <f>IF(LEN(A222)=0,"",INDEX('Smelter Look-up'!$A:$A,MATCH($A222,'Smelter Look-up'!$E:$E,0)))</f>
        <v/>
      </c>
      <c r="C222" s="146" t="str">
        <f>IF(LEN(A222)=0,"",INDEX('Smelter Look-up'!$C:$C,MATCH($A222,'Smelter Look-up'!$E:$E,0)))</f>
        <v/>
      </c>
      <c r="D222" s="143"/>
      <c r="E222" s="143" t="str">
        <f ca="1">IF(ISERROR($V222),"",OFFSET('Smelter Look-up'!$D$4,$V222-4,0)&amp;"")</f>
        <v/>
      </c>
      <c r="F222" s="143" t="str">
        <f ca="1">IF(ISERROR($V222),"",OFFSET('Smelter Look-up'!$E$4,$V222-4,0))</f>
        <v/>
      </c>
      <c r="G222" s="143" t="str">
        <f ca="1">IF(C222=$X$4,"Enter smelter details",IF(ISERROR($V222),"",OFFSET('Smelter Look-up'!$F$4,$V222-4,0)))</f>
        <v/>
      </c>
      <c r="H222" s="199" t="str">
        <f ca="1">IF(ISERROR($V222),"",OFFSET('Smelter Look-up'!$G$4,$V222-4,0))</f>
        <v/>
      </c>
      <c r="I222" s="200" t="str">
        <f ca="1">IF(ISERROR($V222),"",OFFSET('Smelter Look-up'!$H$4,$V222-4,0))</f>
        <v/>
      </c>
      <c r="J222" s="200" t="str">
        <f ca="1">IF(ISERROR($V222),"",OFFSET('Smelter Look-up'!$I$4,$V222-4,0))</f>
        <v/>
      </c>
      <c r="K222" s="144"/>
      <c r="L222" s="144"/>
      <c r="M222" s="144"/>
      <c r="N222" s="144"/>
      <c r="O222" s="144"/>
      <c r="P222" s="202"/>
      <c r="Q222" s="145"/>
      <c r="R222" s="143" t="str">
        <f ca="1">IF(ISERROR($V222),"",OFFSET('Smelter Look-up'!$C$4,$V222-4,0)&amp;"")</f>
        <v/>
      </c>
      <c r="S222" s="149" t="str">
        <f t="shared" ca="1" si="15"/>
        <v/>
      </c>
      <c r="T222" s="149" t="str">
        <f ca="1">IF(B222="","",IF(ISERROR(MATCH($J222,SorP!$B$1:$B$6261,0)),"",INDIRECT("'SorP'!$A$"&amp;MATCH($S222&amp;$J222,SorP!C:C,0))))</f>
        <v/>
      </c>
      <c r="U222" s="162"/>
      <c r="V222" s="163" t="e">
        <f>IF(C222="",NA(),MATCH($B222&amp;$C222,'Smelter Look-up'!$J:$J,0))</f>
        <v>#N/A</v>
      </c>
      <c r="X222" s="164">
        <f t="shared" ca="1" si="16"/>
        <v>0</v>
      </c>
      <c r="AB222" s="304" t="str">
        <f t="shared" si="17"/>
        <v/>
      </c>
      <c r="AC222" s="164" t="str">
        <f t="shared" si="18"/>
        <v/>
      </c>
      <c r="AD222" s="164" t="str">
        <f t="shared" si="19"/>
        <v/>
      </c>
    </row>
    <row r="223" spans="1:30" s="164" customFormat="1" ht="20.149999999999999" customHeight="1">
      <c r="A223" s="149"/>
      <c r="B223" s="294" t="str">
        <f>IF(LEN(A223)=0,"",INDEX('Smelter Look-up'!$A:$A,MATCH($A223,'Smelter Look-up'!$E:$E,0)))</f>
        <v/>
      </c>
      <c r="C223" s="146" t="str">
        <f>IF(LEN(A223)=0,"",INDEX('Smelter Look-up'!$C:$C,MATCH($A223,'Smelter Look-up'!$E:$E,0)))</f>
        <v/>
      </c>
      <c r="D223" s="143"/>
      <c r="E223" s="143" t="str">
        <f ca="1">IF(ISERROR($V223),"",OFFSET('Smelter Look-up'!$D$4,$V223-4,0)&amp;"")</f>
        <v/>
      </c>
      <c r="F223" s="143" t="str">
        <f ca="1">IF(ISERROR($V223),"",OFFSET('Smelter Look-up'!$E$4,$V223-4,0))</f>
        <v/>
      </c>
      <c r="G223" s="143" t="str">
        <f ca="1">IF(C223=$X$4,"Enter smelter details",IF(ISERROR($V223),"",OFFSET('Smelter Look-up'!$F$4,$V223-4,0)))</f>
        <v/>
      </c>
      <c r="H223" s="199" t="str">
        <f ca="1">IF(ISERROR($V223),"",OFFSET('Smelter Look-up'!$G$4,$V223-4,0))</f>
        <v/>
      </c>
      <c r="I223" s="200" t="str">
        <f ca="1">IF(ISERROR($V223),"",OFFSET('Smelter Look-up'!$H$4,$V223-4,0))</f>
        <v/>
      </c>
      <c r="J223" s="200" t="str">
        <f ca="1">IF(ISERROR($V223),"",OFFSET('Smelter Look-up'!$I$4,$V223-4,0))</f>
        <v/>
      </c>
      <c r="K223" s="144"/>
      <c r="L223" s="144"/>
      <c r="M223" s="144"/>
      <c r="N223" s="144"/>
      <c r="O223" s="144"/>
      <c r="P223" s="202"/>
      <c r="Q223" s="145"/>
      <c r="R223" s="143" t="str">
        <f ca="1">IF(ISERROR($V223),"",OFFSET('Smelter Look-up'!$C$4,$V223-4,0)&amp;"")</f>
        <v/>
      </c>
      <c r="S223" s="149" t="str">
        <f t="shared" ca="1" si="15"/>
        <v/>
      </c>
      <c r="T223" s="149" t="str">
        <f ca="1">IF(B223="","",IF(ISERROR(MATCH($J223,SorP!$B$1:$B$6261,0)),"",INDIRECT("'SorP'!$A$"&amp;MATCH($S223&amp;$J223,SorP!C:C,0))))</f>
        <v/>
      </c>
      <c r="U223" s="162"/>
      <c r="V223" s="163" t="e">
        <f>IF(C223="",NA(),MATCH($B223&amp;$C223,'Smelter Look-up'!$J:$J,0))</f>
        <v>#N/A</v>
      </c>
      <c r="X223" s="164">
        <f t="shared" ca="1" si="16"/>
        <v>0</v>
      </c>
      <c r="AB223" s="304" t="str">
        <f t="shared" si="17"/>
        <v/>
      </c>
      <c r="AC223" s="164" t="str">
        <f t="shared" si="18"/>
        <v/>
      </c>
      <c r="AD223" s="164" t="str">
        <f t="shared" si="19"/>
        <v/>
      </c>
    </row>
    <row r="224" spans="1:30" s="164" customFormat="1" ht="20.149999999999999" customHeight="1">
      <c r="A224" s="149"/>
      <c r="B224" s="294" t="str">
        <f>IF(LEN(A224)=0,"",INDEX('Smelter Look-up'!$A:$A,MATCH($A224,'Smelter Look-up'!$E:$E,0)))</f>
        <v/>
      </c>
      <c r="C224" s="146" t="str">
        <f>IF(LEN(A224)=0,"",INDEX('Smelter Look-up'!$C:$C,MATCH($A224,'Smelter Look-up'!$E:$E,0)))</f>
        <v/>
      </c>
      <c r="D224" s="143"/>
      <c r="E224" s="143" t="str">
        <f ca="1">IF(ISERROR($V224),"",OFFSET('Smelter Look-up'!$D$4,$V224-4,0)&amp;"")</f>
        <v/>
      </c>
      <c r="F224" s="143" t="str">
        <f ca="1">IF(ISERROR($V224),"",OFFSET('Smelter Look-up'!$E$4,$V224-4,0))</f>
        <v/>
      </c>
      <c r="G224" s="143" t="str">
        <f ca="1">IF(C224=$X$4,"Enter smelter details",IF(ISERROR($V224),"",OFFSET('Smelter Look-up'!$F$4,$V224-4,0)))</f>
        <v/>
      </c>
      <c r="H224" s="199" t="str">
        <f ca="1">IF(ISERROR($V224),"",OFFSET('Smelter Look-up'!$G$4,$V224-4,0))</f>
        <v/>
      </c>
      <c r="I224" s="200" t="str">
        <f ca="1">IF(ISERROR($V224),"",OFFSET('Smelter Look-up'!$H$4,$V224-4,0))</f>
        <v/>
      </c>
      <c r="J224" s="200" t="str">
        <f ca="1">IF(ISERROR($V224),"",OFFSET('Smelter Look-up'!$I$4,$V224-4,0))</f>
        <v/>
      </c>
      <c r="K224" s="144"/>
      <c r="L224" s="144"/>
      <c r="M224" s="144"/>
      <c r="N224" s="144"/>
      <c r="O224" s="144"/>
      <c r="P224" s="202"/>
      <c r="Q224" s="145"/>
      <c r="R224" s="143" t="str">
        <f ca="1">IF(ISERROR($V224),"",OFFSET('Smelter Look-up'!$C$4,$V224-4,0)&amp;"")</f>
        <v/>
      </c>
      <c r="S224" s="149" t="str">
        <f t="shared" ca="1" si="15"/>
        <v/>
      </c>
      <c r="T224" s="149" t="str">
        <f ca="1">IF(B224="","",IF(ISERROR(MATCH($J224,SorP!$B$1:$B$6261,0)),"",INDIRECT("'SorP'!$A$"&amp;MATCH($S224&amp;$J224,SorP!C:C,0))))</f>
        <v/>
      </c>
      <c r="U224" s="162"/>
      <c r="V224" s="163" t="e">
        <f>IF(C224="",NA(),MATCH($B224&amp;$C224,'Smelter Look-up'!$J:$J,0))</f>
        <v>#N/A</v>
      </c>
      <c r="X224" s="164">
        <f t="shared" ca="1" si="16"/>
        <v>0</v>
      </c>
      <c r="AB224" s="304" t="str">
        <f t="shared" si="17"/>
        <v/>
      </c>
      <c r="AC224" s="164" t="str">
        <f t="shared" si="18"/>
        <v/>
      </c>
      <c r="AD224" s="164" t="str">
        <f t="shared" si="19"/>
        <v/>
      </c>
    </row>
    <row r="225" spans="1:30" s="164" customFormat="1" ht="20.149999999999999" customHeight="1">
      <c r="A225" s="149"/>
      <c r="B225" s="294" t="str">
        <f>IF(LEN(A225)=0,"",INDEX('Smelter Look-up'!$A:$A,MATCH($A225,'Smelter Look-up'!$E:$E,0)))</f>
        <v/>
      </c>
      <c r="C225" s="146" t="str">
        <f>IF(LEN(A225)=0,"",INDEX('Smelter Look-up'!$C:$C,MATCH($A225,'Smelter Look-up'!$E:$E,0)))</f>
        <v/>
      </c>
      <c r="D225" s="143"/>
      <c r="E225" s="143" t="str">
        <f ca="1">IF(ISERROR($V225),"",OFFSET('Smelter Look-up'!$D$4,$V225-4,0)&amp;"")</f>
        <v/>
      </c>
      <c r="F225" s="143" t="str">
        <f ca="1">IF(ISERROR($V225),"",OFFSET('Smelter Look-up'!$E$4,$V225-4,0))</f>
        <v/>
      </c>
      <c r="G225" s="143" t="str">
        <f ca="1">IF(C225=$X$4,"Enter smelter details",IF(ISERROR($V225),"",OFFSET('Smelter Look-up'!$F$4,$V225-4,0)))</f>
        <v/>
      </c>
      <c r="H225" s="199" t="str">
        <f ca="1">IF(ISERROR($V225),"",OFFSET('Smelter Look-up'!$G$4,$V225-4,0))</f>
        <v/>
      </c>
      <c r="I225" s="200" t="str">
        <f ca="1">IF(ISERROR($V225),"",OFFSET('Smelter Look-up'!$H$4,$V225-4,0))</f>
        <v/>
      </c>
      <c r="J225" s="200" t="str">
        <f ca="1">IF(ISERROR($V225),"",OFFSET('Smelter Look-up'!$I$4,$V225-4,0))</f>
        <v/>
      </c>
      <c r="K225" s="144"/>
      <c r="L225" s="144"/>
      <c r="M225" s="144"/>
      <c r="N225" s="144"/>
      <c r="O225" s="144"/>
      <c r="P225" s="202"/>
      <c r="Q225" s="145"/>
      <c r="R225" s="143" t="str">
        <f ca="1">IF(ISERROR($V225),"",OFFSET('Smelter Look-up'!$C$4,$V225-4,0)&amp;"")</f>
        <v/>
      </c>
      <c r="S225" s="149" t="str">
        <f t="shared" ca="1" si="15"/>
        <v/>
      </c>
      <c r="T225" s="149" t="str">
        <f ca="1">IF(B225="","",IF(ISERROR(MATCH($J225,SorP!$B$1:$B$6261,0)),"",INDIRECT("'SorP'!$A$"&amp;MATCH($S225&amp;$J225,SorP!C:C,0))))</f>
        <v/>
      </c>
      <c r="U225" s="162"/>
      <c r="V225" s="163" t="e">
        <f>IF(C225="",NA(),MATCH($B225&amp;$C225,'Smelter Look-up'!$J:$J,0))</f>
        <v>#N/A</v>
      </c>
      <c r="X225" s="164">
        <f t="shared" ca="1" si="16"/>
        <v>0</v>
      </c>
      <c r="AB225" s="304" t="str">
        <f t="shared" si="17"/>
        <v/>
      </c>
      <c r="AC225" s="164" t="str">
        <f t="shared" si="18"/>
        <v/>
      </c>
      <c r="AD225" s="164" t="str">
        <f t="shared" si="19"/>
        <v/>
      </c>
    </row>
    <row r="226" spans="1:30" s="164" customFormat="1" ht="20.149999999999999" customHeight="1">
      <c r="A226" s="149"/>
      <c r="B226" s="294" t="str">
        <f>IF(LEN(A226)=0,"",INDEX('Smelter Look-up'!$A:$A,MATCH($A226,'Smelter Look-up'!$E:$E,0)))</f>
        <v/>
      </c>
      <c r="C226" s="146" t="str">
        <f>IF(LEN(A226)=0,"",INDEX('Smelter Look-up'!$C:$C,MATCH($A226,'Smelter Look-up'!$E:$E,0)))</f>
        <v/>
      </c>
      <c r="D226" s="143"/>
      <c r="E226" s="143" t="str">
        <f ca="1">IF(ISERROR($V226),"",OFFSET('Smelter Look-up'!$D$4,$V226-4,0)&amp;"")</f>
        <v/>
      </c>
      <c r="F226" s="143" t="str">
        <f ca="1">IF(ISERROR($V226),"",OFFSET('Smelter Look-up'!$E$4,$V226-4,0))</f>
        <v/>
      </c>
      <c r="G226" s="143" t="str">
        <f ca="1">IF(C226=$X$4,"Enter smelter details",IF(ISERROR($V226),"",OFFSET('Smelter Look-up'!$F$4,$V226-4,0)))</f>
        <v/>
      </c>
      <c r="H226" s="199" t="str">
        <f ca="1">IF(ISERROR($V226),"",OFFSET('Smelter Look-up'!$G$4,$V226-4,0))</f>
        <v/>
      </c>
      <c r="I226" s="200" t="str">
        <f ca="1">IF(ISERROR($V226),"",OFFSET('Smelter Look-up'!$H$4,$V226-4,0))</f>
        <v/>
      </c>
      <c r="J226" s="200" t="str">
        <f ca="1">IF(ISERROR($V226),"",OFFSET('Smelter Look-up'!$I$4,$V226-4,0))</f>
        <v/>
      </c>
      <c r="K226" s="144"/>
      <c r="L226" s="144"/>
      <c r="M226" s="144"/>
      <c r="N226" s="144"/>
      <c r="O226" s="144"/>
      <c r="P226" s="202"/>
      <c r="Q226" s="145"/>
      <c r="R226" s="143" t="str">
        <f ca="1">IF(ISERROR($V226),"",OFFSET('Smelter Look-up'!$C$4,$V226-4,0)&amp;"")</f>
        <v/>
      </c>
      <c r="S226" s="149" t="str">
        <f t="shared" ca="1" si="15"/>
        <v/>
      </c>
      <c r="T226" s="149" t="str">
        <f ca="1">IF(B226="","",IF(ISERROR(MATCH($J226,SorP!$B$1:$B$6261,0)),"",INDIRECT("'SorP'!$A$"&amp;MATCH($S226&amp;$J226,SorP!C:C,0))))</f>
        <v/>
      </c>
      <c r="U226" s="162"/>
      <c r="V226" s="163" t="e">
        <f>IF(C226="",NA(),MATCH($B226&amp;$C226,'Smelter Look-up'!$J:$J,0))</f>
        <v>#N/A</v>
      </c>
      <c r="X226" s="164">
        <f t="shared" ca="1" si="16"/>
        <v>0</v>
      </c>
      <c r="AB226" s="304" t="str">
        <f t="shared" si="17"/>
        <v/>
      </c>
      <c r="AC226" s="164" t="str">
        <f t="shared" si="18"/>
        <v/>
      </c>
      <c r="AD226" s="164" t="str">
        <f t="shared" si="19"/>
        <v/>
      </c>
    </row>
    <row r="227" spans="1:30" s="164" customFormat="1" ht="20.149999999999999" customHeight="1">
      <c r="A227" s="149"/>
      <c r="B227" s="294" t="str">
        <f>IF(LEN(A227)=0,"",INDEX('Smelter Look-up'!$A:$A,MATCH($A227,'Smelter Look-up'!$E:$E,0)))</f>
        <v/>
      </c>
      <c r="C227" s="146" t="str">
        <f>IF(LEN(A227)=0,"",INDEX('Smelter Look-up'!$C:$C,MATCH($A227,'Smelter Look-up'!$E:$E,0)))</f>
        <v/>
      </c>
      <c r="D227" s="143"/>
      <c r="E227" s="143" t="str">
        <f ca="1">IF(ISERROR($V227),"",OFFSET('Smelter Look-up'!$D$4,$V227-4,0)&amp;"")</f>
        <v/>
      </c>
      <c r="F227" s="143" t="str">
        <f ca="1">IF(ISERROR($V227),"",OFFSET('Smelter Look-up'!$E$4,$V227-4,0))</f>
        <v/>
      </c>
      <c r="G227" s="143" t="str">
        <f ca="1">IF(C227=$X$4,"Enter smelter details",IF(ISERROR($V227),"",OFFSET('Smelter Look-up'!$F$4,$V227-4,0)))</f>
        <v/>
      </c>
      <c r="H227" s="199" t="str">
        <f ca="1">IF(ISERROR($V227),"",OFFSET('Smelter Look-up'!$G$4,$V227-4,0))</f>
        <v/>
      </c>
      <c r="I227" s="200" t="str">
        <f ca="1">IF(ISERROR($V227),"",OFFSET('Smelter Look-up'!$H$4,$V227-4,0))</f>
        <v/>
      </c>
      <c r="J227" s="200" t="str">
        <f ca="1">IF(ISERROR($V227),"",OFFSET('Smelter Look-up'!$I$4,$V227-4,0))</f>
        <v/>
      </c>
      <c r="K227" s="144"/>
      <c r="L227" s="144"/>
      <c r="M227" s="144"/>
      <c r="N227" s="144"/>
      <c r="O227" s="144"/>
      <c r="P227" s="202"/>
      <c r="Q227" s="145"/>
      <c r="R227" s="143" t="str">
        <f ca="1">IF(ISERROR($V227),"",OFFSET('Smelter Look-up'!$C$4,$V227-4,0)&amp;"")</f>
        <v/>
      </c>
      <c r="S227" s="149" t="str">
        <f t="shared" ca="1" si="15"/>
        <v/>
      </c>
      <c r="T227" s="149" t="str">
        <f ca="1">IF(B227="","",IF(ISERROR(MATCH($J227,SorP!$B$1:$B$6261,0)),"",INDIRECT("'SorP'!$A$"&amp;MATCH($S227&amp;$J227,SorP!C:C,0))))</f>
        <v/>
      </c>
      <c r="U227" s="162"/>
      <c r="V227" s="163" t="e">
        <f>IF(C227="",NA(),MATCH($B227&amp;$C227,'Smelter Look-up'!$J:$J,0))</f>
        <v>#N/A</v>
      </c>
      <c r="X227" s="164">
        <f t="shared" ca="1" si="16"/>
        <v>0</v>
      </c>
      <c r="AB227" s="304" t="str">
        <f t="shared" si="17"/>
        <v/>
      </c>
      <c r="AC227" s="164" t="str">
        <f t="shared" si="18"/>
        <v/>
      </c>
      <c r="AD227" s="164" t="str">
        <f t="shared" si="19"/>
        <v/>
      </c>
    </row>
    <row r="228" spans="1:30" s="164" customFormat="1" ht="20.149999999999999" customHeight="1">
      <c r="A228" s="149"/>
      <c r="B228" s="294" t="str">
        <f>IF(LEN(A228)=0,"",INDEX('Smelter Look-up'!$A:$A,MATCH($A228,'Smelter Look-up'!$E:$E,0)))</f>
        <v/>
      </c>
      <c r="C228" s="146" t="str">
        <f>IF(LEN(A228)=0,"",INDEX('Smelter Look-up'!$C:$C,MATCH($A228,'Smelter Look-up'!$E:$E,0)))</f>
        <v/>
      </c>
      <c r="D228" s="143"/>
      <c r="E228" s="143" t="str">
        <f ca="1">IF(ISERROR($V228),"",OFFSET('Smelter Look-up'!$D$4,$V228-4,0)&amp;"")</f>
        <v/>
      </c>
      <c r="F228" s="143" t="str">
        <f ca="1">IF(ISERROR($V228),"",OFFSET('Smelter Look-up'!$E$4,$V228-4,0))</f>
        <v/>
      </c>
      <c r="G228" s="143" t="str">
        <f ca="1">IF(C228=$X$4,"Enter smelter details",IF(ISERROR($V228),"",OFFSET('Smelter Look-up'!$F$4,$V228-4,0)))</f>
        <v/>
      </c>
      <c r="H228" s="199" t="str">
        <f ca="1">IF(ISERROR($V228),"",OFFSET('Smelter Look-up'!$G$4,$V228-4,0))</f>
        <v/>
      </c>
      <c r="I228" s="200" t="str">
        <f ca="1">IF(ISERROR($V228),"",OFFSET('Smelter Look-up'!$H$4,$V228-4,0))</f>
        <v/>
      </c>
      <c r="J228" s="200" t="str">
        <f ca="1">IF(ISERROR($V228),"",OFFSET('Smelter Look-up'!$I$4,$V228-4,0))</f>
        <v/>
      </c>
      <c r="K228" s="144"/>
      <c r="L228" s="144"/>
      <c r="M228" s="144"/>
      <c r="N228" s="144"/>
      <c r="O228" s="144"/>
      <c r="P228" s="202"/>
      <c r="Q228" s="145"/>
      <c r="R228" s="143" t="str">
        <f ca="1">IF(ISERROR($V228),"",OFFSET('Smelter Look-up'!$C$4,$V228-4,0)&amp;"")</f>
        <v/>
      </c>
      <c r="S228" s="149" t="str">
        <f t="shared" ca="1" si="15"/>
        <v/>
      </c>
      <c r="T228" s="149" t="str">
        <f ca="1">IF(B228="","",IF(ISERROR(MATCH($J228,SorP!$B$1:$B$6261,0)),"",INDIRECT("'SorP'!$A$"&amp;MATCH($S228&amp;$J228,SorP!C:C,0))))</f>
        <v/>
      </c>
      <c r="U228" s="162"/>
      <c r="V228" s="163" t="e">
        <f>IF(C228="",NA(),MATCH($B228&amp;$C228,'Smelter Look-up'!$J:$J,0))</f>
        <v>#N/A</v>
      </c>
      <c r="X228" s="164">
        <f t="shared" ca="1" si="16"/>
        <v>0</v>
      </c>
      <c r="AB228" s="304" t="str">
        <f t="shared" si="17"/>
        <v/>
      </c>
      <c r="AC228" s="164" t="str">
        <f t="shared" si="18"/>
        <v/>
      </c>
      <c r="AD228" s="164" t="str">
        <f t="shared" si="19"/>
        <v/>
      </c>
    </row>
    <row r="229" spans="1:30" s="164" customFormat="1" ht="20.149999999999999" customHeight="1">
      <c r="A229" s="149"/>
      <c r="B229" s="294" t="str">
        <f>IF(LEN(A229)=0,"",INDEX('Smelter Look-up'!$A:$A,MATCH($A229,'Smelter Look-up'!$E:$E,0)))</f>
        <v/>
      </c>
      <c r="C229" s="146" t="str">
        <f>IF(LEN(A229)=0,"",INDEX('Smelter Look-up'!$C:$C,MATCH($A229,'Smelter Look-up'!$E:$E,0)))</f>
        <v/>
      </c>
      <c r="D229" s="143"/>
      <c r="E229" s="143" t="str">
        <f ca="1">IF(ISERROR($V229),"",OFFSET('Smelter Look-up'!$D$4,$V229-4,0)&amp;"")</f>
        <v/>
      </c>
      <c r="F229" s="143" t="str">
        <f ca="1">IF(ISERROR($V229),"",OFFSET('Smelter Look-up'!$E$4,$V229-4,0))</f>
        <v/>
      </c>
      <c r="G229" s="143" t="str">
        <f ca="1">IF(C229=$X$4,"Enter smelter details",IF(ISERROR($V229),"",OFFSET('Smelter Look-up'!$F$4,$V229-4,0)))</f>
        <v/>
      </c>
      <c r="H229" s="199" t="str">
        <f ca="1">IF(ISERROR($V229),"",OFFSET('Smelter Look-up'!$G$4,$V229-4,0))</f>
        <v/>
      </c>
      <c r="I229" s="200" t="str">
        <f ca="1">IF(ISERROR($V229),"",OFFSET('Smelter Look-up'!$H$4,$V229-4,0))</f>
        <v/>
      </c>
      <c r="J229" s="200" t="str">
        <f ca="1">IF(ISERROR($V229),"",OFFSET('Smelter Look-up'!$I$4,$V229-4,0))</f>
        <v/>
      </c>
      <c r="K229" s="144"/>
      <c r="L229" s="144"/>
      <c r="M229" s="144"/>
      <c r="N229" s="144"/>
      <c r="O229" s="144"/>
      <c r="P229" s="202"/>
      <c r="Q229" s="145"/>
      <c r="R229" s="143" t="str">
        <f ca="1">IF(ISERROR($V229),"",OFFSET('Smelter Look-up'!$C$4,$V229-4,0)&amp;"")</f>
        <v/>
      </c>
      <c r="S229" s="149" t="str">
        <f t="shared" ca="1" si="15"/>
        <v/>
      </c>
      <c r="T229" s="149" t="str">
        <f ca="1">IF(B229="","",IF(ISERROR(MATCH($J229,SorP!$B$1:$B$6261,0)),"",INDIRECT("'SorP'!$A$"&amp;MATCH($S229&amp;$J229,SorP!C:C,0))))</f>
        <v/>
      </c>
      <c r="U229" s="162"/>
      <c r="V229" s="163" t="e">
        <f>IF(C229="",NA(),MATCH($B229&amp;$C229,'Smelter Look-up'!$J:$J,0))</f>
        <v>#N/A</v>
      </c>
      <c r="X229" s="164">
        <f t="shared" ca="1" si="16"/>
        <v>0</v>
      </c>
      <c r="AB229" s="304" t="str">
        <f t="shared" si="17"/>
        <v/>
      </c>
      <c r="AC229" s="164" t="str">
        <f t="shared" si="18"/>
        <v/>
      </c>
      <c r="AD229" s="164" t="str">
        <f t="shared" si="19"/>
        <v/>
      </c>
    </row>
    <row r="230" spans="1:30" s="164" customFormat="1" ht="20.149999999999999" customHeight="1">
      <c r="A230" s="149"/>
      <c r="B230" s="294" t="str">
        <f>IF(LEN(A230)=0,"",INDEX('Smelter Look-up'!$A:$A,MATCH($A230,'Smelter Look-up'!$E:$E,0)))</f>
        <v/>
      </c>
      <c r="C230" s="146" t="str">
        <f>IF(LEN(A230)=0,"",INDEX('Smelter Look-up'!$C:$C,MATCH($A230,'Smelter Look-up'!$E:$E,0)))</f>
        <v/>
      </c>
      <c r="D230" s="143"/>
      <c r="E230" s="143" t="str">
        <f ca="1">IF(ISERROR($V230),"",OFFSET('Smelter Look-up'!$D$4,$V230-4,0)&amp;"")</f>
        <v/>
      </c>
      <c r="F230" s="143" t="str">
        <f ca="1">IF(ISERROR($V230),"",OFFSET('Smelter Look-up'!$E$4,$V230-4,0))</f>
        <v/>
      </c>
      <c r="G230" s="143" t="str">
        <f ca="1">IF(C230=$X$4,"Enter smelter details",IF(ISERROR($V230),"",OFFSET('Smelter Look-up'!$F$4,$V230-4,0)))</f>
        <v/>
      </c>
      <c r="H230" s="199" t="str">
        <f ca="1">IF(ISERROR($V230),"",OFFSET('Smelter Look-up'!$G$4,$V230-4,0))</f>
        <v/>
      </c>
      <c r="I230" s="200" t="str">
        <f ca="1">IF(ISERROR($V230),"",OFFSET('Smelter Look-up'!$H$4,$V230-4,0))</f>
        <v/>
      </c>
      <c r="J230" s="200" t="str">
        <f ca="1">IF(ISERROR($V230),"",OFFSET('Smelter Look-up'!$I$4,$V230-4,0))</f>
        <v/>
      </c>
      <c r="K230" s="144"/>
      <c r="L230" s="144"/>
      <c r="M230" s="144"/>
      <c r="N230" s="144"/>
      <c r="O230" s="144"/>
      <c r="P230" s="202"/>
      <c r="Q230" s="145"/>
      <c r="R230" s="143" t="str">
        <f ca="1">IF(ISERROR($V230),"",OFFSET('Smelter Look-up'!$C$4,$V230-4,0)&amp;"")</f>
        <v/>
      </c>
      <c r="S230" s="149" t="str">
        <f t="shared" ca="1" si="15"/>
        <v/>
      </c>
      <c r="T230" s="149" t="str">
        <f ca="1">IF(B230="","",IF(ISERROR(MATCH($J230,SorP!$B$1:$B$6261,0)),"",INDIRECT("'SorP'!$A$"&amp;MATCH($S230&amp;$J230,SorP!C:C,0))))</f>
        <v/>
      </c>
      <c r="U230" s="162"/>
      <c r="V230" s="163" t="e">
        <f>IF(C230="",NA(),MATCH($B230&amp;$C230,'Smelter Look-up'!$J:$J,0))</f>
        <v>#N/A</v>
      </c>
      <c r="X230" s="164">
        <f t="shared" ca="1" si="16"/>
        <v>0</v>
      </c>
      <c r="AB230" s="304" t="str">
        <f t="shared" si="17"/>
        <v/>
      </c>
      <c r="AC230" s="164" t="str">
        <f t="shared" si="18"/>
        <v/>
      </c>
      <c r="AD230" s="164" t="str">
        <f t="shared" si="19"/>
        <v/>
      </c>
    </row>
    <row r="231" spans="1:30" s="164" customFormat="1" ht="20.149999999999999" customHeight="1">
      <c r="A231" s="149"/>
      <c r="B231" s="294" t="str">
        <f>IF(LEN(A231)=0,"",INDEX('Smelter Look-up'!$A:$A,MATCH($A231,'Smelter Look-up'!$E:$E,0)))</f>
        <v/>
      </c>
      <c r="C231" s="146" t="str">
        <f>IF(LEN(A231)=0,"",INDEX('Smelter Look-up'!$C:$C,MATCH($A231,'Smelter Look-up'!$E:$E,0)))</f>
        <v/>
      </c>
      <c r="D231" s="143"/>
      <c r="E231" s="143" t="str">
        <f ca="1">IF(ISERROR($V231),"",OFFSET('Smelter Look-up'!$D$4,$V231-4,0)&amp;"")</f>
        <v/>
      </c>
      <c r="F231" s="143" t="str">
        <f ca="1">IF(ISERROR($V231),"",OFFSET('Smelter Look-up'!$E$4,$V231-4,0))</f>
        <v/>
      </c>
      <c r="G231" s="143" t="str">
        <f ca="1">IF(C231=$X$4,"Enter smelter details",IF(ISERROR($V231),"",OFFSET('Smelter Look-up'!$F$4,$V231-4,0)))</f>
        <v/>
      </c>
      <c r="H231" s="199" t="str">
        <f ca="1">IF(ISERROR($V231),"",OFFSET('Smelter Look-up'!$G$4,$V231-4,0))</f>
        <v/>
      </c>
      <c r="I231" s="200" t="str">
        <f ca="1">IF(ISERROR($V231),"",OFFSET('Smelter Look-up'!$H$4,$V231-4,0))</f>
        <v/>
      </c>
      <c r="J231" s="200" t="str">
        <f ca="1">IF(ISERROR($V231),"",OFFSET('Smelter Look-up'!$I$4,$V231-4,0))</f>
        <v/>
      </c>
      <c r="K231" s="144"/>
      <c r="L231" s="144"/>
      <c r="M231" s="144"/>
      <c r="N231" s="144"/>
      <c r="O231" s="144"/>
      <c r="P231" s="202"/>
      <c r="Q231" s="145"/>
      <c r="R231" s="143" t="str">
        <f ca="1">IF(ISERROR($V231),"",OFFSET('Smelter Look-up'!$C$4,$V231-4,0)&amp;"")</f>
        <v/>
      </c>
      <c r="S231" s="149" t="str">
        <f t="shared" ca="1" si="15"/>
        <v/>
      </c>
      <c r="T231" s="149" t="str">
        <f ca="1">IF(B231="","",IF(ISERROR(MATCH($J231,SorP!$B$1:$B$6261,0)),"",INDIRECT("'SorP'!$A$"&amp;MATCH($S231&amp;$J231,SorP!C:C,0))))</f>
        <v/>
      </c>
      <c r="U231" s="162"/>
      <c r="V231" s="163" t="e">
        <f>IF(C231="",NA(),MATCH($B231&amp;$C231,'Smelter Look-up'!$J:$J,0))</f>
        <v>#N/A</v>
      </c>
      <c r="X231" s="164">
        <f t="shared" ca="1" si="16"/>
        <v>0</v>
      </c>
      <c r="AB231" s="304" t="str">
        <f t="shared" si="17"/>
        <v/>
      </c>
      <c r="AC231" s="164" t="str">
        <f t="shared" si="18"/>
        <v/>
      </c>
      <c r="AD231" s="164" t="str">
        <f t="shared" si="19"/>
        <v/>
      </c>
    </row>
    <row r="232" spans="1:30" s="164" customFormat="1" ht="20.149999999999999" customHeight="1">
      <c r="A232" s="149"/>
      <c r="B232" s="294" t="str">
        <f>IF(LEN(A232)=0,"",INDEX('Smelter Look-up'!$A:$A,MATCH($A232,'Smelter Look-up'!$E:$E,0)))</f>
        <v/>
      </c>
      <c r="C232" s="146" t="str">
        <f>IF(LEN(A232)=0,"",INDEX('Smelter Look-up'!$C:$C,MATCH($A232,'Smelter Look-up'!$E:$E,0)))</f>
        <v/>
      </c>
      <c r="D232" s="143"/>
      <c r="E232" s="143" t="str">
        <f ca="1">IF(ISERROR($V232),"",OFFSET('Smelter Look-up'!$D$4,$V232-4,0)&amp;"")</f>
        <v/>
      </c>
      <c r="F232" s="143" t="str">
        <f ca="1">IF(ISERROR($V232),"",OFFSET('Smelter Look-up'!$E$4,$V232-4,0))</f>
        <v/>
      </c>
      <c r="G232" s="143" t="str">
        <f ca="1">IF(C232=$X$4,"Enter smelter details",IF(ISERROR($V232),"",OFFSET('Smelter Look-up'!$F$4,$V232-4,0)))</f>
        <v/>
      </c>
      <c r="H232" s="199" t="str">
        <f ca="1">IF(ISERROR($V232),"",OFFSET('Smelter Look-up'!$G$4,$V232-4,0))</f>
        <v/>
      </c>
      <c r="I232" s="200" t="str">
        <f ca="1">IF(ISERROR($V232),"",OFFSET('Smelter Look-up'!$H$4,$V232-4,0))</f>
        <v/>
      </c>
      <c r="J232" s="200" t="str">
        <f ca="1">IF(ISERROR($V232),"",OFFSET('Smelter Look-up'!$I$4,$V232-4,0))</f>
        <v/>
      </c>
      <c r="K232" s="144"/>
      <c r="L232" s="144"/>
      <c r="M232" s="144"/>
      <c r="N232" s="144"/>
      <c r="O232" s="144"/>
      <c r="P232" s="202"/>
      <c r="Q232" s="145"/>
      <c r="R232" s="143" t="str">
        <f ca="1">IF(ISERROR($V232),"",OFFSET('Smelter Look-up'!$C$4,$V232-4,0)&amp;"")</f>
        <v/>
      </c>
      <c r="S232" s="149" t="str">
        <f t="shared" ca="1" si="15"/>
        <v/>
      </c>
      <c r="T232" s="149" t="str">
        <f ca="1">IF(B232="","",IF(ISERROR(MATCH($J232,SorP!$B$1:$B$6261,0)),"",INDIRECT("'SorP'!$A$"&amp;MATCH($S232&amp;$J232,SorP!C:C,0))))</f>
        <v/>
      </c>
      <c r="U232" s="162"/>
      <c r="V232" s="163" t="e">
        <f>IF(C232="",NA(),MATCH($B232&amp;$C232,'Smelter Look-up'!$J:$J,0))</f>
        <v>#N/A</v>
      </c>
      <c r="X232" s="164">
        <f t="shared" ca="1" si="16"/>
        <v>0</v>
      </c>
      <c r="AB232" s="304" t="str">
        <f t="shared" si="17"/>
        <v/>
      </c>
      <c r="AC232" s="164" t="str">
        <f t="shared" si="18"/>
        <v/>
      </c>
      <c r="AD232" s="164" t="str">
        <f t="shared" si="19"/>
        <v/>
      </c>
    </row>
    <row r="233" spans="1:30" s="164" customFormat="1" ht="20.149999999999999" customHeight="1">
      <c r="A233" s="149"/>
      <c r="B233" s="294" t="str">
        <f>IF(LEN(A233)=0,"",INDEX('Smelter Look-up'!$A:$A,MATCH($A233,'Smelter Look-up'!$E:$E,0)))</f>
        <v/>
      </c>
      <c r="C233" s="146" t="str">
        <f>IF(LEN(A233)=0,"",INDEX('Smelter Look-up'!$C:$C,MATCH($A233,'Smelter Look-up'!$E:$E,0)))</f>
        <v/>
      </c>
      <c r="D233" s="143"/>
      <c r="E233" s="143" t="str">
        <f ca="1">IF(ISERROR($V233),"",OFFSET('Smelter Look-up'!$D$4,$V233-4,0)&amp;"")</f>
        <v/>
      </c>
      <c r="F233" s="143" t="str">
        <f ca="1">IF(ISERROR($V233),"",OFFSET('Smelter Look-up'!$E$4,$V233-4,0))</f>
        <v/>
      </c>
      <c r="G233" s="143" t="str">
        <f ca="1">IF(C233=$X$4,"Enter smelter details",IF(ISERROR($V233),"",OFFSET('Smelter Look-up'!$F$4,$V233-4,0)))</f>
        <v/>
      </c>
      <c r="H233" s="199" t="str">
        <f ca="1">IF(ISERROR($V233),"",OFFSET('Smelter Look-up'!$G$4,$V233-4,0))</f>
        <v/>
      </c>
      <c r="I233" s="200" t="str">
        <f ca="1">IF(ISERROR($V233),"",OFFSET('Smelter Look-up'!$H$4,$V233-4,0))</f>
        <v/>
      </c>
      <c r="J233" s="200" t="str">
        <f ca="1">IF(ISERROR($V233),"",OFFSET('Smelter Look-up'!$I$4,$V233-4,0))</f>
        <v/>
      </c>
      <c r="K233" s="144"/>
      <c r="L233" s="144"/>
      <c r="M233" s="144"/>
      <c r="N233" s="144"/>
      <c r="O233" s="144"/>
      <c r="P233" s="202"/>
      <c r="Q233" s="145"/>
      <c r="R233" s="143" t="str">
        <f ca="1">IF(ISERROR($V233),"",OFFSET('Smelter Look-up'!$C$4,$V233-4,0)&amp;"")</f>
        <v/>
      </c>
      <c r="S233" s="149" t="str">
        <f t="shared" ca="1" si="15"/>
        <v/>
      </c>
      <c r="T233" s="149" t="str">
        <f ca="1">IF(B233="","",IF(ISERROR(MATCH($J233,SorP!$B$1:$B$6261,0)),"",INDIRECT("'SorP'!$A$"&amp;MATCH($S233&amp;$J233,SorP!C:C,0))))</f>
        <v/>
      </c>
      <c r="U233" s="162"/>
      <c r="V233" s="163" t="e">
        <f>IF(C233="",NA(),MATCH($B233&amp;$C233,'Smelter Look-up'!$J:$J,0))</f>
        <v>#N/A</v>
      </c>
      <c r="X233" s="164">
        <f t="shared" ca="1" si="16"/>
        <v>0</v>
      </c>
      <c r="AB233" s="304" t="str">
        <f t="shared" si="17"/>
        <v/>
      </c>
      <c r="AC233" s="164" t="str">
        <f t="shared" si="18"/>
        <v/>
      </c>
      <c r="AD233" s="164" t="str">
        <f t="shared" si="19"/>
        <v/>
      </c>
    </row>
    <row r="234" spans="1:30" s="164" customFormat="1" ht="20.149999999999999" customHeight="1">
      <c r="A234" s="149"/>
      <c r="B234" s="294" t="str">
        <f>IF(LEN(A234)=0,"",INDEX('Smelter Look-up'!$A:$A,MATCH($A234,'Smelter Look-up'!$E:$E,0)))</f>
        <v/>
      </c>
      <c r="C234" s="146" t="str">
        <f>IF(LEN(A234)=0,"",INDEX('Smelter Look-up'!$C:$C,MATCH($A234,'Smelter Look-up'!$E:$E,0)))</f>
        <v/>
      </c>
      <c r="D234" s="143"/>
      <c r="E234" s="143" t="str">
        <f ca="1">IF(ISERROR($V234),"",OFFSET('Smelter Look-up'!$D$4,$V234-4,0)&amp;"")</f>
        <v/>
      </c>
      <c r="F234" s="143" t="str">
        <f ca="1">IF(ISERROR($V234),"",OFFSET('Smelter Look-up'!$E$4,$V234-4,0))</f>
        <v/>
      </c>
      <c r="G234" s="143" t="str">
        <f ca="1">IF(C234=$X$4,"Enter smelter details",IF(ISERROR($V234),"",OFFSET('Smelter Look-up'!$F$4,$V234-4,0)))</f>
        <v/>
      </c>
      <c r="H234" s="199" t="str">
        <f ca="1">IF(ISERROR($V234),"",OFFSET('Smelter Look-up'!$G$4,$V234-4,0))</f>
        <v/>
      </c>
      <c r="I234" s="200" t="str">
        <f ca="1">IF(ISERROR($V234),"",OFFSET('Smelter Look-up'!$H$4,$V234-4,0))</f>
        <v/>
      </c>
      <c r="J234" s="200" t="str">
        <f ca="1">IF(ISERROR($V234),"",OFFSET('Smelter Look-up'!$I$4,$V234-4,0))</f>
        <v/>
      </c>
      <c r="K234" s="144"/>
      <c r="L234" s="144"/>
      <c r="M234" s="144"/>
      <c r="N234" s="144"/>
      <c r="O234" s="144"/>
      <c r="P234" s="202"/>
      <c r="Q234" s="145"/>
      <c r="R234" s="143" t="str">
        <f ca="1">IF(ISERROR($V234),"",OFFSET('Smelter Look-up'!$C$4,$V234-4,0)&amp;"")</f>
        <v/>
      </c>
      <c r="S234" s="149" t="str">
        <f t="shared" ca="1" si="15"/>
        <v/>
      </c>
      <c r="T234" s="149" t="str">
        <f ca="1">IF(B234="","",IF(ISERROR(MATCH($J234,SorP!$B$1:$B$6261,0)),"",INDIRECT("'SorP'!$A$"&amp;MATCH($S234&amp;$J234,SorP!C:C,0))))</f>
        <v/>
      </c>
      <c r="U234" s="162"/>
      <c r="V234" s="163" t="e">
        <f>IF(C234="",NA(),MATCH($B234&amp;$C234,'Smelter Look-up'!$J:$J,0))</f>
        <v>#N/A</v>
      </c>
      <c r="X234" s="164">
        <f t="shared" ca="1" si="16"/>
        <v>0</v>
      </c>
      <c r="AB234" s="304" t="str">
        <f t="shared" si="17"/>
        <v/>
      </c>
      <c r="AC234" s="164" t="str">
        <f t="shared" si="18"/>
        <v/>
      </c>
      <c r="AD234" s="164" t="str">
        <f t="shared" si="19"/>
        <v/>
      </c>
    </row>
    <row r="235" spans="1:30" s="164" customFormat="1" ht="20.149999999999999" customHeight="1">
      <c r="A235" s="149"/>
      <c r="B235" s="294" t="str">
        <f>IF(LEN(A235)=0,"",INDEX('Smelter Look-up'!$A:$A,MATCH($A235,'Smelter Look-up'!$E:$E,0)))</f>
        <v/>
      </c>
      <c r="C235" s="146" t="str">
        <f>IF(LEN(A235)=0,"",INDEX('Smelter Look-up'!$C:$C,MATCH($A235,'Smelter Look-up'!$E:$E,0)))</f>
        <v/>
      </c>
      <c r="D235" s="143"/>
      <c r="E235" s="143" t="str">
        <f ca="1">IF(ISERROR($V235),"",OFFSET('Smelter Look-up'!$D$4,$V235-4,0)&amp;"")</f>
        <v/>
      </c>
      <c r="F235" s="143" t="str">
        <f ca="1">IF(ISERROR($V235),"",OFFSET('Smelter Look-up'!$E$4,$V235-4,0))</f>
        <v/>
      </c>
      <c r="G235" s="143" t="str">
        <f ca="1">IF(C235=$X$4,"Enter smelter details",IF(ISERROR($V235),"",OFFSET('Smelter Look-up'!$F$4,$V235-4,0)))</f>
        <v/>
      </c>
      <c r="H235" s="199" t="str">
        <f ca="1">IF(ISERROR($V235),"",OFFSET('Smelter Look-up'!$G$4,$V235-4,0))</f>
        <v/>
      </c>
      <c r="I235" s="200" t="str">
        <f ca="1">IF(ISERROR($V235),"",OFFSET('Smelter Look-up'!$H$4,$V235-4,0))</f>
        <v/>
      </c>
      <c r="J235" s="200" t="str">
        <f ca="1">IF(ISERROR($V235),"",OFFSET('Smelter Look-up'!$I$4,$V235-4,0))</f>
        <v/>
      </c>
      <c r="K235" s="144"/>
      <c r="L235" s="144"/>
      <c r="M235" s="144"/>
      <c r="N235" s="144"/>
      <c r="O235" s="144"/>
      <c r="P235" s="202"/>
      <c r="Q235" s="145"/>
      <c r="R235" s="143" t="str">
        <f ca="1">IF(ISERROR($V235),"",OFFSET('Smelter Look-up'!$C$4,$V235-4,0)&amp;"")</f>
        <v/>
      </c>
      <c r="S235" s="149" t="str">
        <f t="shared" ca="1" si="15"/>
        <v/>
      </c>
      <c r="T235" s="149" t="str">
        <f ca="1">IF(B235="","",IF(ISERROR(MATCH($J235,SorP!$B$1:$B$6261,0)),"",INDIRECT("'SorP'!$A$"&amp;MATCH($S235&amp;$J235,SorP!C:C,0))))</f>
        <v/>
      </c>
      <c r="U235" s="162"/>
      <c r="V235" s="163" t="e">
        <f>IF(C235="",NA(),MATCH($B235&amp;$C235,'Smelter Look-up'!$J:$J,0))</f>
        <v>#N/A</v>
      </c>
      <c r="X235" s="164">
        <f t="shared" ca="1" si="16"/>
        <v>0</v>
      </c>
      <c r="AB235" s="304" t="str">
        <f t="shared" si="17"/>
        <v/>
      </c>
      <c r="AC235" s="164" t="str">
        <f t="shared" si="18"/>
        <v/>
      </c>
      <c r="AD235" s="164" t="str">
        <f t="shared" si="19"/>
        <v/>
      </c>
    </row>
    <row r="236" spans="1:30" s="164" customFormat="1" ht="20.149999999999999" customHeight="1">
      <c r="A236" s="149"/>
      <c r="B236" s="294" t="str">
        <f>IF(LEN(A236)=0,"",INDEX('Smelter Look-up'!$A:$A,MATCH($A236,'Smelter Look-up'!$E:$E,0)))</f>
        <v/>
      </c>
      <c r="C236" s="146" t="str">
        <f>IF(LEN(A236)=0,"",INDEX('Smelter Look-up'!$C:$C,MATCH($A236,'Smelter Look-up'!$E:$E,0)))</f>
        <v/>
      </c>
      <c r="D236" s="143"/>
      <c r="E236" s="143" t="str">
        <f ca="1">IF(ISERROR($V236),"",OFFSET('Smelter Look-up'!$D$4,$V236-4,0)&amp;"")</f>
        <v/>
      </c>
      <c r="F236" s="143" t="str">
        <f ca="1">IF(ISERROR($V236),"",OFFSET('Smelter Look-up'!$E$4,$V236-4,0))</f>
        <v/>
      </c>
      <c r="G236" s="143" t="str">
        <f ca="1">IF(C236=$X$4,"Enter smelter details",IF(ISERROR($V236),"",OFFSET('Smelter Look-up'!$F$4,$V236-4,0)))</f>
        <v/>
      </c>
      <c r="H236" s="199" t="str">
        <f ca="1">IF(ISERROR($V236),"",OFFSET('Smelter Look-up'!$G$4,$V236-4,0))</f>
        <v/>
      </c>
      <c r="I236" s="200" t="str">
        <f ca="1">IF(ISERROR($V236),"",OFFSET('Smelter Look-up'!$H$4,$V236-4,0))</f>
        <v/>
      </c>
      <c r="J236" s="200" t="str">
        <f ca="1">IF(ISERROR($V236),"",OFFSET('Smelter Look-up'!$I$4,$V236-4,0))</f>
        <v/>
      </c>
      <c r="K236" s="144"/>
      <c r="L236" s="144"/>
      <c r="M236" s="144"/>
      <c r="N236" s="144"/>
      <c r="O236" s="144"/>
      <c r="P236" s="202"/>
      <c r="Q236" s="145"/>
      <c r="R236" s="143" t="str">
        <f ca="1">IF(ISERROR($V236),"",OFFSET('Smelter Look-up'!$C$4,$V236-4,0)&amp;"")</f>
        <v/>
      </c>
      <c r="S236" s="149" t="str">
        <f t="shared" ca="1" si="15"/>
        <v/>
      </c>
      <c r="T236" s="149" t="str">
        <f ca="1">IF(B236="","",IF(ISERROR(MATCH($J236,SorP!$B$1:$B$6261,0)),"",INDIRECT("'SorP'!$A$"&amp;MATCH($S236&amp;$J236,SorP!C:C,0))))</f>
        <v/>
      </c>
      <c r="U236" s="162"/>
      <c r="V236" s="163" t="e">
        <f>IF(C236="",NA(),MATCH($B236&amp;$C236,'Smelter Look-up'!$J:$J,0))</f>
        <v>#N/A</v>
      </c>
      <c r="X236" s="164">
        <f t="shared" ca="1" si="16"/>
        <v>0</v>
      </c>
      <c r="AB236" s="304" t="str">
        <f t="shared" si="17"/>
        <v/>
      </c>
      <c r="AC236" s="164" t="str">
        <f t="shared" si="18"/>
        <v/>
      </c>
      <c r="AD236" s="164" t="str">
        <f t="shared" si="19"/>
        <v/>
      </c>
    </row>
    <row r="237" spans="1:30" s="164" customFormat="1" ht="20.149999999999999" customHeight="1">
      <c r="A237" s="149"/>
      <c r="B237" s="294" t="str">
        <f>IF(LEN(A237)=0,"",INDEX('Smelter Look-up'!$A:$A,MATCH($A237,'Smelter Look-up'!$E:$E,0)))</f>
        <v/>
      </c>
      <c r="C237" s="146" t="str">
        <f>IF(LEN(A237)=0,"",INDEX('Smelter Look-up'!$C:$C,MATCH($A237,'Smelter Look-up'!$E:$E,0)))</f>
        <v/>
      </c>
      <c r="D237" s="143"/>
      <c r="E237" s="143" t="str">
        <f ca="1">IF(ISERROR($V237),"",OFFSET('Smelter Look-up'!$D$4,$V237-4,0)&amp;"")</f>
        <v/>
      </c>
      <c r="F237" s="143" t="str">
        <f ca="1">IF(ISERROR($V237),"",OFFSET('Smelter Look-up'!$E$4,$V237-4,0))</f>
        <v/>
      </c>
      <c r="G237" s="143" t="str">
        <f ca="1">IF(C237=$X$4,"Enter smelter details",IF(ISERROR($V237),"",OFFSET('Smelter Look-up'!$F$4,$V237-4,0)))</f>
        <v/>
      </c>
      <c r="H237" s="199" t="str">
        <f ca="1">IF(ISERROR($V237),"",OFFSET('Smelter Look-up'!$G$4,$V237-4,0))</f>
        <v/>
      </c>
      <c r="I237" s="200" t="str">
        <f ca="1">IF(ISERROR($V237),"",OFFSET('Smelter Look-up'!$H$4,$V237-4,0))</f>
        <v/>
      </c>
      <c r="J237" s="200" t="str">
        <f ca="1">IF(ISERROR($V237),"",OFFSET('Smelter Look-up'!$I$4,$V237-4,0))</f>
        <v/>
      </c>
      <c r="K237" s="144"/>
      <c r="L237" s="144"/>
      <c r="M237" s="144"/>
      <c r="N237" s="144"/>
      <c r="O237" s="144"/>
      <c r="P237" s="202"/>
      <c r="Q237" s="145"/>
      <c r="R237" s="143" t="str">
        <f ca="1">IF(ISERROR($V237),"",OFFSET('Smelter Look-up'!$C$4,$V237-4,0)&amp;"")</f>
        <v/>
      </c>
      <c r="S237" s="149" t="str">
        <f t="shared" ca="1" si="15"/>
        <v/>
      </c>
      <c r="T237" s="149" t="str">
        <f ca="1">IF(B237="","",IF(ISERROR(MATCH($J237,SorP!$B$1:$B$6261,0)),"",INDIRECT("'SorP'!$A$"&amp;MATCH($S237&amp;$J237,SorP!C:C,0))))</f>
        <v/>
      </c>
      <c r="U237" s="162"/>
      <c r="V237" s="163" t="e">
        <f>IF(C237="",NA(),MATCH($B237&amp;$C237,'Smelter Look-up'!$J:$J,0))</f>
        <v>#N/A</v>
      </c>
      <c r="X237" s="164">
        <f t="shared" ca="1" si="16"/>
        <v>0</v>
      </c>
      <c r="AB237" s="304" t="str">
        <f t="shared" si="17"/>
        <v/>
      </c>
      <c r="AC237" s="164" t="str">
        <f t="shared" si="18"/>
        <v/>
      </c>
      <c r="AD237" s="164" t="str">
        <f t="shared" si="19"/>
        <v/>
      </c>
    </row>
    <row r="238" spans="1:30" s="164" customFormat="1" ht="20.149999999999999" customHeight="1">
      <c r="A238" s="149"/>
      <c r="B238" s="294" t="str">
        <f>IF(LEN(A238)=0,"",INDEX('Smelter Look-up'!$A:$A,MATCH($A238,'Smelter Look-up'!$E:$E,0)))</f>
        <v/>
      </c>
      <c r="C238" s="146" t="str">
        <f>IF(LEN(A238)=0,"",INDEX('Smelter Look-up'!$C:$C,MATCH($A238,'Smelter Look-up'!$E:$E,0)))</f>
        <v/>
      </c>
      <c r="D238" s="143"/>
      <c r="E238" s="143" t="str">
        <f ca="1">IF(ISERROR($V238),"",OFFSET('Smelter Look-up'!$D$4,$V238-4,0)&amp;"")</f>
        <v/>
      </c>
      <c r="F238" s="143" t="str">
        <f ca="1">IF(ISERROR($V238),"",OFFSET('Smelter Look-up'!$E$4,$V238-4,0))</f>
        <v/>
      </c>
      <c r="G238" s="143" t="str">
        <f ca="1">IF(C238=$X$4,"Enter smelter details",IF(ISERROR($V238),"",OFFSET('Smelter Look-up'!$F$4,$V238-4,0)))</f>
        <v/>
      </c>
      <c r="H238" s="199" t="str">
        <f ca="1">IF(ISERROR($V238),"",OFFSET('Smelter Look-up'!$G$4,$V238-4,0))</f>
        <v/>
      </c>
      <c r="I238" s="200" t="str">
        <f ca="1">IF(ISERROR($V238),"",OFFSET('Smelter Look-up'!$H$4,$V238-4,0))</f>
        <v/>
      </c>
      <c r="J238" s="200" t="str">
        <f ca="1">IF(ISERROR($V238),"",OFFSET('Smelter Look-up'!$I$4,$V238-4,0))</f>
        <v/>
      </c>
      <c r="K238" s="144"/>
      <c r="L238" s="144"/>
      <c r="M238" s="144"/>
      <c r="N238" s="144"/>
      <c r="O238" s="144"/>
      <c r="P238" s="202"/>
      <c r="Q238" s="145"/>
      <c r="R238" s="143" t="str">
        <f ca="1">IF(ISERROR($V238),"",OFFSET('Smelter Look-up'!$C$4,$V238-4,0)&amp;"")</f>
        <v/>
      </c>
      <c r="S238" s="149" t="str">
        <f t="shared" ca="1" si="15"/>
        <v/>
      </c>
      <c r="T238" s="149" t="str">
        <f ca="1">IF(B238="","",IF(ISERROR(MATCH($J238,SorP!$B$1:$B$6261,0)),"",INDIRECT("'SorP'!$A$"&amp;MATCH($S238&amp;$J238,SorP!C:C,0))))</f>
        <v/>
      </c>
      <c r="U238" s="162"/>
      <c r="V238" s="163" t="e">
        <f>IF(C238="",NA(),MATCH($B238&amp;$C238,'Smelter Look-up'!$J:$J,0))</f>
        <v>#N/A</v>
      </c>
      <c r="X238" s="164">
        <f t="shared" ca="1" si="16"/>
        <v>0</v>
      </c>
      <c r="AB238" s="304" t="str">
        <f t="shared" si="17"/>
        <v/>
      </c>
      <c r="AC238" s="164" t="str">
        <f t="shared" si="18"/>
        <v/>
      </c>
      <c r="AD238" s="164" t="str">
        <f t="shared" si="19"/>
        <v/>
      </c>
    </row>
    <row r="239" spans="1:30" s="164" customFormat="1" ht="20.149999999999999" customHeight="1">
      <c r="A239" s="149"/>
      <c r="B239" s="294" t="str">
        <f>IF(LEN(A239)=0,"",INDEX('Smelter Look-up'!$A:$A,MATCH($A239,'Smelter Look-up'!$E:$E,0)))</f>
        <v/>
      </c>
      <c r="C239" s="146" t="str">
        <f>IF(LEN(A239)=0,"",INDEX('Smelter Look-up'!$C:$C,MATCH($A239,'Smelter Look-up'!$E:$E,0)))</f>
        <v/>
      </c>
      <c r="D239" s="143"/>
      <c r="E239" s="143" t="str">
        <f ca="1">IF(ISERROR($V239),"",OFFSET('Smelter Look-up'!$D$4,$V239-4,0)&amp;"")</f>
        <v/>
      </c>
      <c r="F239" s="143" t="str">
        <f ca="1">IF(ISERROR($V239),"",OFFSET('Smelter Look-up'!$E$4,$V239-4,0))</f>
        <v/>
      </c>
      <c r="G239" s="143" t="str">
        <f ca="1">IF(C239=$X$4,"Enter smelter details",IF(ISERROR($V239),"",OFFSET('Smelter Look-up'!$F$4,$V239-4,0)))</f>
        <v/>
      </c>
      <c r="H239" s="199" t="str">
        <f ca="1">IF(ISERROR($V239),"",OFFSET('Smelter Look-up'!$G$4,$V239-4,0))</f>
        <v/>
      </c>
      <c r="I239" s="200" t="str">
        <f ca="1">IF(ISERROR($V239),"",OFFSET('Smelter Look-up'!$H$4,$V239-4,0))</f>
        <v/>
      </c>
      <c r="J239" s="200" t="str">
        <f ca="1">IF(ISERROR($V239),"",OFFSET('Smelter Look-up'!$I$4,$V239-4,0))</f>
        <v/>
      </c>
      <c r="K239" s="144"/>
      <c r="L239" s="144"/>
      <c r="M239" s="144"/>
      <c r="N239" s="144"/>
      <c r="O239" s="144"/>
      <c r="P239" s="202"/>
      <c r="Q239" s="145"/>
      <c r="R239" s="143" t="str">
        <f ca="1">IF(ISERROR($V239),"",OFFSET('Smelter Look-up'!$C$4,$V239-4,0)&amp;"")</f>
        <v/>
      </c>
      <c r="S239" s="149" t="str">
        <f t="shared" ca="1" si="15"/>
        <v/>
      </c>
      <c r="T239" s="149" t="str">
        <f ca="1">IF(B239="","",IF(ISERROR(MATCH($J239,SorP!$B$1:$B$6261,0)),"",INDIRECT("'SorP'!$A$"&amp;MATCH($S239&amp;$J239,SorP!C:C,0))))</f>
        <v/>
      </c>
      <c r="U239" s="162"/>
      <c r="V239" s="163" t="e">
        <f>IF(C239="",NA(),MATCH($B239&amp;$C239,'Smelter Look-up'!$J:$J,0))</f>
        <v>#N/A</v>
      </c>
      <c r="X239" s="164">
        <f t="shared" ca="1" si="16"/>
        <v>0</v>
      </c>
      <c r="AB239" s="304" t="str">
        <f t="shared" si="17"/>
        <v/>
      </c>
      <c r="AC239" s="164" t="str">
        <f t="shared" si="18"/>
        <v/>
      </c>
      <c r="AD239" s="164" t="str">
        <f t="shared" si="19"/>
        <v/>
      </c>
    </row>
    <row r="240" spans="1:30" s="164" customFormat="1" ht="20.149999999999999" customHeight="1">
      <c r="A240" s="149"/>
      <c r="B240" s="294" t="str">
        <f>IF(LEN(A240)=0,"",INDEX('Smelter Look-up'!$A:$A,MATCH($A240,'Smelter Look-up'!$E:$E,0)))</f>
        <v/>
      </c>
      <c r="C240" s="146" t="str">
        <f>IF(LEN(A240)=0,"",INDEX('Smelter Look-up'!$C:$C,MATCH($A240,'Smelter Look-up'!$E:$E,0)))</f>
        <v/>
      </c>
      <c r="D240" s="143"/>
      <c r="E240" s="143" t="str">
        <f ca="1">IF(ISERROR($V240),"",OFFSET('Smelter Look-up'!$D$4,$V240-4,0)&amp;"")</f>
        <v/>
      </c>
      <c r="F240" s="143" t="str">
        <f ca="1">IF(ISERROR($V240),"",OFFSET('Smelter Look-up'!$E$4,$V240-4,0))</f>
        <v/>
      </c>
      <c r="G240" s="143" t="str">
        <f ca="1">IF(C240=$X$4,"Enter smelter details",IF(ISERROR($V240),"",OFFSET('Smelter Look-up'!$F$4,$V240-4,0)))</f>
        <v/>
      </c>
      <c r="H240" s="199" t="str">
        <f ca="1">IF(ISERROR($V240),"",OFFSET('Smelter Look-up'!$G$4,$V240-4,0))</f>
        <v/>
      </c>
      <c r="I240" s="200" t="str">
        <f ca="1">IF(ISERROR($V240),"",OFFSET('Smelter Look-up'!$H$4,$V240-4,0))</f>
        <v/>
      </c>
      <c r="J240" s="200" t="str">
        <f ca="1">IF(ISERROR($V240),"",OFFSET('Smelter Look-up'!$I$4,$V240-4,0))</f>
        <v/>
      </c>
      <c r="K240" s="144"/>
      <c r="L240" s="144"/>
      <c r="M240" s="144"/>
      <c r="N240" s="144"/>
      <c r="O240" s="144"/>
      <c r="P240" s="202"/>
      <c r="Q240" s="145"/>
      <c r="R240" s="143" t="str">
        <f ca="1">IF(ISERROR($V240),"",OFFSET('Smelter Look-up'!$C$4,$V240-4,0)&amp;"")</f>
        <v/>
      </c>
      <c r="S240" s="149" t="str">
        <f t="shared" ca="1" si="15"/>
        <v/>
      </c>
      <c r="T240" s="149" t="str">
        <f ca="1">IF(B240="","",IF(ISERROR(MATCH($J240,SorP!$B$1:$B$6261,0)),"",INDIRECT("'SorP'!$A$"&amp;MATCH($S240&amp;$J240,SorP!C:C,0))))</f>
        <v/>
      </c>
      <c r="U240" s="162"/>
      <c r="V240" s="163" t="e">
        <f>IF(C240="",NA(),MATCH($B240&amp;$C240,'Smelter Look-up'!$J:$J,0))</f>
        <v>#N/A</v>
      </c>
      <c r="X240" s="164">
        <f t="shared" ca="1" si="16"/>
        <v>0</v>
      </c>
      <c r="AB240" s="304" t="str">
        <f t="shared" si="17"/>
        <v/>
      </c>
      <c r="AC240" s="164" t="str">
        <f t="shared" si="18"/>
        <v/>
      </c>
      <c r="AD240" s="164" t="str">
        <f t="shared" si="19"/>
        <v/>
      </c>
    </row>
    <row r="241" spans="1:30" s="164" customFormat="1" ht="20.149999999999999" customHeight="1">
      <c r="A241" s="149"/>
      <c r="B241" s="294" t="str">
        <f>IF(LEN(A241)=0,"",INDEX('Smelter Look-up'!$A:$A,MATCH($A241,'Smelter Look-up'!$E:$E,0)))</f>
        <v/>
      </c>
      <c r="C241" s="146" t="str">
        <f>IF(LEN(A241)=0,"",INDEX('Smelter Look-up'!$C:$C,MATCH($A241,'Smelter Look-up'!$E:$E,0)))</f>
        <v/>
      </c>
      <c r="D241" s="143"/>
      <c r="E241" s="143" t="str">
        <f ca="1">IF(ISERROR($V241),"",OFFSET('Smelter Look-up'!$D$4,$V241-4,0)&amp;"")</f>
        <v/>
      </c>
      <c r="F241" s="143" t="str">
        <f ca="1">IF(ISERROR($V241),"",OFFSET('Smelter Look-up'!$E$4,$V241-4,0))</f>
        <v/>
      </c>
      <c r="G241" s="143" t="str">
        <f ca="1">IF(C241=$X$4,"Enter smelter details",IF(ISERROR($V241),"",OFFSET('Smelter Look-up'!$F$4,$V241-4,0)))</f>
        <v/>
      </c>
      <c r="H241" s="199" t="str">
        <f ca="1">IF(ISERROR($V241),"",OFFSET('Smelter Look-up'!$G$4,$V241-4,0))</f>
        <v/>
      </c>
      <c r="I241" s="200" t="str">
        <f ca="1">IF(ISERROR($V241),"",OFFSET('Smelter Look-up'!$H$4,$V241-4,0))</f>
        <v/>
      </c>
      <c r="J241" s="200" t="str">
        <f ca="1">IF(ISERROR($V241),"",OFFSET('Smelter Look-up'!$I$4,$V241-4,0))</f>
        <v/>
      </c>
      <c r="K241" s="144"/>
      <c r="L241" s="144"/>
      <c r="M241" s="144"/>
      <c r="N241" s="144"/>
      <c r="O241" s="144"/>
      <c r="P241" s="202"/>
      <c r="Q241" s="145"/>
      <c r="R241" s="143" t="str">
        <f ca="1">IF(ISERROR($V241),"",OFFSET('Smelter Look-up'!$C$4,$V241-4,0)&amp;"")</f>
        <v/>
      </c>
      <c r="S241" s="149" t="str">
        <f t="shared" ca="1" si="15"/>
        <v/>
      </c>
      <c r="T241" s="149" t="str">
        <f ca="1">IF(B241="","",IF(ISERROR(MATCH($J241,SorP!$B$1:$B$6261,0)),"",INDIRECT("'SorP'!$A$"&amp;MATCH($S241&amp;$J241,SorP!C:C,0))))</f>
        <v/>
      </c>
      <c r="U241" s="162"/>
      <c r="V241" s="163" t="e">
        <f>IF(C241="",NA(),MATCH($B241&amp;$C241,'Smelter Look-up'!$J:$J,0))</f>
        <v>#N/A</v>
      </c>
      <c r="X241" s="164">
        <f t="shared" ca="1" si="16"/>
        <v>0</v>
      </c>
      <c r="AB241" s="304" t="str">
        <f t="shared" si="17"/>
        <v/>
      </c>
      <c r="AC241" s="164" t="str">
        <f t="shared" si="18"/>
        <v/>
      </c>
      <c r="AD241" s="164" t="str">
        <f t="shared" si="19"/>
        <v/>
      </c>
    </row>
    <row r="242" spans="1:30" s="164" customFormat="1" ht="20.149999999999999" customHeight="1">
      <c r="A242" s="149"/>
      <c r="B242" s="294" t="str">
        <f>IF(LEN(A242)=0,"",INDEX('Smelter Look-up'!$A:$A,MATCH($A242,'Smelter Look-up'!$E:$E,0)))</f>
        <v/>
      </c>
      <c r="C242" s="146" t="str">
        <f>IF(LEN(A242)=0,"",INDEX('Smelter Look-up'!$C:$C,MATCH($A242,'Smelter Look-up'!$E:$E,0)))</f>
        <v/>
      </c>
      <c r="D242" s="143"/>
      <c r="E242" s="143" t="str">
        <f ca="1">IF(ISERROR($V242),"",OFFSET('Smelter Look-up'!$D$4,$V242-4,0)&amp;"")</f>
        <v/>
      </c>
      <c r="F242" s="143" t="str">
        <f ca="1">IF(ISERROR($V242),"",OFFSET('Smelter Look-up'!$E$4,$V242-4,0))</f>
        <v/>
      </c>
      <c r="G242" s="143" t="str">
        <f ca="1">IF(C242=$X$4,"Enter smelter details",IF(ISERROR($V242),"",OFFSET('Smelter Look-up'!$F$4,$V242-4,0)))</f>
        <v/>
      </c>
      <c r="H242" s="199" t="str">
        <f ca="1">IF(ISERROR($V242),"",OFFSET('Smelter Look-up'!$G$4,$V242-4,0))</f>
        <v/>
      </c>
      <c r="I242" s="200" t="str">
        <f ca="1">IF(ISERROR($V242),"",OFFSET('Smelter Look-up'!$H$4,$V242-4,0))</f>
        <v/>
      </c>
      <c r="J242" s="200" t="str">
        <f ca="1">IF(ISERROR($V242),"",OFFSET('Smelter Look-up'!$I$4,$V242-4,0))</f>
        <v/>
      </c>
      <c r="K242" s="144"/>
      <c r="L242" s="144"/>
      <c r="M242" s="144"/>
      <c r="N242" s="144"/>
      <c r="O242" s="144"/>
      <c r="P242" s="202"/>
      <c r="Q242" s="145"/>
      <c r="R242" s="143" t="str">
        <f ca="1">IF(ISERROR($V242),"",OFFSET('Smelter Look-up'!$C$4,$V242-4,0)&amp;"")</f>
        <v/>
      </c>
      <c r="S242" s="149" t="str">
        <f t="shared" ca="1" si="15"/>
        <v/>
      </c>
      <c r="T242" s="149" t="str">
        <f ca="1">IF(B242="","",IF(ISERROR(MATCH($J242,SorP!$B$1:$B$6261,0)),"",INDIRECT("'SorP'!$A$"&amp;MATCH($S242&amp;$J242,SorP!C:C,0))))</f>
        <v/>
      </c>
      <c r="U242" s="162"/>
      <c r="V242" s="163" t="e">
        <f>IF(C242="",NA(),MATCH($B242&amp;$C242,'Smelter Look-up'!$J:$J,0))</f>
        <v>#N/A</v>
      </c>
      <c r="X242" s="164">
        <f t="shared" ca="1" si="16"/>
        <v>0</v>
      </c>
      <c r="AB242" s="304" t="str">
        <f t="shared" si="17"/>
        <v/>
      </c>
      <c r="AC242" s="164" t="str">
        <f t="shared" si="18"/>
        <v/>
      </c>
      <c r="AD242" s="164" t="str">
        <f t="shared" si="19"/>
        <v/>
      </c>
    </row>
    <row r="243" spans="1:30" s="164" customFormat="1" ht="20.149999999999999" customHeight="1">
      <c r="A243" s="149"/>
      <c r="B243" s="294" t="str">
        <f>IF(LEN(A243)=0,"",INDEX('Smelter Look-up'!$A:$A,MATCH($A243,'Smelter Look-up'!$E:$E,0)))</f>
        <v/>
      </c>
      <c r="C243" s="146" t="str">
        <f>IF(LEN(A243)=0,"",INDEX('Smelter Look-up'!$C:$C,MATCH($A243,'Smelter Look-up'!$E:$E,0)))</f>
        <v/>
      </c>
      <c r="D243" s="143"/>
      <c r="E243" s="143" t="str">
        <f ca="1">IF(ISERROR($V243),"",OFFSET('Smelter Look-up'!$D$4,$V243-4,0)&amp;"")</f>
        <v/>
      </c>
      <c r="F243" s="143" t="str">
        <f ca="1">IF(ISERROR($V243),"",OFFSET('Smelter Look-up'!$E$4,$V243-4,0))</f>
        <v/>
      </c>
      <c r="G243" s="143" t="str">
        <f ca="1">IF(C243=$X$4,"Enter smelter details",IF(ISERROR($V243),"",OFFSET('Smelter Look-up'!$F$4,$V243-4,0)))</f>
        <v/>
      </c>
      <c r="H243" s="199" t="str">
        <f ca="1">IF(ISERROR($V243),"",OFFSET('Smelter Look-up'!$G$4,$V243-4,0))</f>
        <v/>
      </c>
      <c r="I243" s="200" t="str">
        <f ca="1">IF(ISERROR($V243),"",OFFSET('Smelter Look-up'!$H$4,$V243-4,0))</f>
        <v/>
      </c>
      <c r="J243" s="200" t="str">
        <f ca="1">IF(ISERROR($V243),"",OFFSET('Smelter Look-up'!$I$4,$V243-4,0))</f>
        <v/>
      </c>
      <c r="K243" s="144"/>
      <c r="L243" s="144"/>
      <c r="M243" s="144"/>
      <c r="N243" s="144"/>
      <c r="O243" s="144"/>
      <c r="P243" s="202"/>
      <c r="Q243" s="145"/>
      <c r="R243" s="143" t="str">
        <f ca="1">IF(ISERROR($V243),"",OFFSET('Smelter Look-up'!$C$4,$V243-4,0)&amp;"")</f>
        <v/>
      </c>
      <c r="S243" s="149" t="str">
        <f t="shared" ca="1" si="15"/>
        <v/>
      </c>
      <c r="T243" s="149" t="str">
        <f ca="1">IF(B243="","",IF(ISERROR(MATCH($J243,SorP!$B$1:$B$6261,0)),"",INDIRECT("'SorP'!$A$"&amp;MATCH($S243&amp;$J243,SorP!C:C,0))))</f>
        <v/>
      </c>
      <c r="U243" s="162"/>
      <c r="V243" s="163" t="e">
        <f>IF(C243="",NA(),MATCH($B243&amp;$C243,'Smelter Look-up'!$J:$J,0))</f>
        <v>#N/A</v>
      </c>
      <c r="X243" s="164">
        <f t="shared" ca="1" si="16"/>
        <v>0</v>
      </c>
      <c r="AB243" s="304" t="str">
        <f t="shared" si="17"/>
        <v/>
      </c>
      <c r="AC243" s="164" t="str">
        <f t="shared" si="18"/>
        <v/>
      </c>
      <c r="AD243" s="164" t="str">
        <f t="shared" si="19"/>
        <v/>
      </c>
    </row>
    <row r="244" spans="1:30" s="164" customFormat="1" ht="20.149999999999999" customHeight="1">
      <c r="A244" s="149"/>
      <c r="B244" s="294" t="str">
        <f>IF(LEN(A244)=0,"",INDEX('Smelter Look-up'!$A:$A,MATCH($A244,'Smelter Look-up'!$E:$E,0)))</f>
        <v/>
      </c>
      <c r="C244" s="146" t="str">
        <f>IF(LEN(A244)=0,"",INDEX('Smelter Look-up'!$C:$C,MATCH($A244,'Smelter Look-up'!$E:$E,0)))</f>
        <v/>
      </c>
      <c r="D244" s="143"/>
      <c r="E244" s="143" t="str">
        <f ca="1">IF(ISERROR($V244),"",OFFSET('Smelter Look-up'!$D$4,$V244-4,0)&amp;"")</f>
        <v/>
      </c>
      <c r="F244" s="143" t="str">
        <f ca="1">IF(ISERROR($V244),"",OFFSET('Smelter Look-up'!$E$4,$V244-4,0))</f>
        <v/>
      </c>
      <c r="G244" s="143" t="str">
        <f ca="1">IF(C244=$X$4,"Enter smelter details",IF(ISERROR($V244),"",OFFSET('Smelter Look-up'!$F$4,$V244-4,0)))</f>
        <v/>
      </c>
      <c r="H244" s="199" t="str">
        <f ca="1">IF(ISERROR($V244),"",OFFSET('Smelter Look-up'!$G$4,$V244-4,0))</f>
        <v/>
      </c>
      <c r="I244" s="200" t="str">
        <f ca="1">IF(ISERROR($V244),"",OFFSET('Smelter Look-up'!$H$4,$V244-4,0))</f>
        <v/>
      </c>
      <c r="J244" s="200" t="str">
        <f ca="1">IF(ISERROR($V244),"",OFFSET('Smelter Look-up'!$I$4,$V244-4,0))</f>
        <v/>
      </c>
      <c r="K244" s="144"/>
      <c r="L244" s="144"/>
      <c r="M244" s="144"/>
      <c r="N244" s="144"/>
      <c r="O244" s="144"/>
      <c r="P244" s="202"/>
      <c r="Q244" s="145"/>
      <c r="R244" s="143" t="str">
        <f ca="1">IF(ISERROR($V244),"",OFFSET('Smelter Look-up'!$C$4,$V244-4,0)&amp;"")</f>
        <v/>
      </c>
      <c r="S244" s="149" t="str">
        <f t="shared" ca="1" si="15"/>
        <v/>
      </c>
      <c r="T244" s="149" t="str">
        <f ca="1">IF(B244="","",IF(ISERROR(MATCH($J244,SorP!$B$1:$B$6261,0)),"",INDIRECT("'SorP'!$A$"&amp;MATCH($S244&amp;$J244,SorP!C:C,0))))</f>
        <v/>
      </c>
      <c r="U244" s="162"/>
      <c r="V244" s="163" t="e">
        <f>IF(C244="",NA(),MATCH($B244&amp;$C244,'Smelter Look-up'!$J:$J,0))</f>
        <v>#N/A</v>
      </c>
      <c r="X244" s="164">
        <f t="shared" ca="1" si="16"/>
        <v>0</v>
      </c>
      <c r="AB244" s="304" t="str">
        <f t="shared" si="17"/>
        <v/>
      </c>
      <c r="AC244" s="164" t="str">
        <f t="shared" si="18"/>
        <v/>
      </c>
      <c r="AD244" s="164" t="str">
        <f t="shared" si="19"/>
        <v/>
      </c>
    </row>
    <row r="245" spans="1:30" s="164" customFormat="1" ht="20.149999999999999" customHeight="1">
      <c r="A245" s="149"/>
      <c r="B245" s="294" t="str">
        <f>IF(LEN(A245)=0,"",INDEX('Smelter Look-up'!$A:$A,MATCH($A245,'Smelter Look-up'!$E:$E,0)))</f>
        <v/>
      </c>
      <c r="C245" s="146" t="str">
        <f>IF(LEN(A245)=0,"",INDEX('Smelter Look-up'!$C:$C,MATCH($A245,'Smelter Look-up'!$E:$E,0)))</f>
        <v/>
      </c>
      <c r="D245" s="143"/>
      <c r="E245" s="143" t="str">
        <f ca="1">IF(ISERROR($V245),"",OFFSET('Smelter Look-up'!$D$4,$V245-4,0)&amp;"")</f>
        <v/>
      </c>
      <c r="F245" s="143" t="str">
        <f ca="1">IF(ISERROR($V245),"",OFFSET('Smelter Look-up'!$E$4,$V245-4,0))</f>
        <v/>
      </c>
      <c r="G245" s="143" t="str">
        <f ca="1">IF(C245=$X$4,"Enter smelter details",IF(ISERROR($V245),"",OFFSET('Smelter Look-up'!$F$4,$V245-4,0)))</f>
        <v/>
      </c>
      <c r="H245" s="199" t="str">
        <f ca="1">IF(ISERROR($V245),"",OFFSET('Smelter Look-up'!$G$4,$V245-4,0))</f>
        <v/>
      </c>
      <c r="I245" s="200" t="str">
        <f ca="1">IF(ISERROR($V245),"",OFFSET('Smelter Look-up'!$H$4,$V245-4,0))</f>
        <v/>
      </c>
      <c r="J245" s="200" t="str">
        <f ca="1">IF(ISERROR($V245),"",OFFSET('Smelter Look-up'!$I$4,$V245-4,0))</f>
        <v/>
      </c>
      <c r="K245" s="144"/>
      <c r="L245" s="144"/>
      <c r="M245" s="144"/>
      <c r="N245" s="144"/>
      <c r="O245" s="144"/>
      <c r="P245" s="202"/>
      <c r="Q245" s="145"/>
      <c r="R245" s="143" t="str">
        <f ca="1">IF(ISERROR($V245),"",OFFSET('Smelter Look-up'!$C$4,$V245-4,0)&amp;"")</f>
        <v/>
      </c>
      <c r="S245" s="149" t="str">
        <f t="shared" ca="1" si="15"/>
        <v/>
      </c>
      <c r="T245" s="149" t="str">
        <f ca="1">IF(B245="","",IF(ISERROR(MATCH($J245,SorP!$B$1:$B$6261,0)),"",INDIRECT("'SorP'!$A$"&amp;MATCH($S245&amp;$J245,SorP!C:C,0))))</f>
        <v/>
      </c>
      <c r="U245" s="162"/>
      <c r="V245" s="163" t="e">
        <f>IF(C245="",NA(),MATCH($B245&amp;$C245,'Smelter Look-up'!$J:$J,0))</f>
        <v>#N/A</v>
      </c>
      <c r="X245" s="164">
        <f t="shared" ca="1" si="16"/>
        <v>0</v>
      </c>
      <c r="AB245" s="304" t="str">
        <f t="shared" si="17"/>
        <v/>
      </c>
      <c r="AC245" s="164" t="str">
        <f t="shared" si="18"/>
        <v/>
      </c>
      <c r="AD245" s="164" t="str">
        <f t="shared" si="19"/>
        <v/>
      </c>
    </row>
    <row r="246" spans="1:30" s="164" customFormat="1" ht="20.149999999999999" customHeight="1">
      <c r="A246" s="149"/>
      <c r="B246" s="294" t="str">
        <f>IF(LEN(A246)=0,"",INDEX('Smelter Look-up'!$A:$A,MATCH($A246,'Smelter Look-up'!$E:$E,0)))</f>
        <v/>
      </c>
      <c r="C246" s="146" t="str">
        <f>IF(LEN(A246)=0,"",INDEX('Smelter Look-up'!$C:$C,MATCH($A246,'Smelter Look-up'!$E:$E,0)))</f>
        <v/>
      </c>
      <c r="D246" s="143"/>
      <c r="E246" s="143" t="str">
        <f ca="1">IF(ISERROR($V246),"",OFFSET('Smelter Look-up'!$D$4,$V246-4,0)&amp;"")</f>
        <v/>
      </c>
      <c r="F246" s="143" t="str">
        <f ca="1">IF(ISERROR($V246),"",OFFSET('Smelter Look-up'!$E$4,$V246-4,0))</f>
        <v/>
      </c>
      <c r="G246" s="143" t="str">
        <f ca="1">IF(C246=$X$4,"Enter smelter details",IF(ISERROR($V246),"",OFFSET('Smelter Look-up'!$F$4,$V246-4,0)))</f>
        <v/>
      </c>
      <c r="H246" s="199" t="str">
        <f ca="1">IF(ISERROR($V246),"",OFFSET('Smelter Look-up'!$G$4,$V246-4,0))</f>
        <v/>
      </c>
      <c r="I246" s="200" t="str">
        <f ca="1">IF(ISERROR($V246),"",OFFSET('Smelter Look-up'!$H$4,$V246-4,0))</f>
        <v/>
      </c>
      <c r="J246" s="200" t="str">
        <f ca="1">IF(ISERROR($V246),"",OFFSET('Smelter Look-up'!$I$4,$V246-4,0))</f>
        <v/>
      </c>
      <c r="K246" s="144"/>
      <c r="L246" s="144"/>
      <c r="M246" s="144"/>
      <c r="N246" s="144"/>
      <c r="O246" s="144"/>
      <c r="P246" s="202"/>
      <c r="Q246" s="145"/>
      <c r="R246" s="143" t="str">
        <f ca="1">IF(ISERROR($V246),"",OFFSET('Smelter Look-up'!$C$4,$V246-4,0)&amp;"")</f>
        <v/>
      </c>
      <c r="S246" s="149" t="str">
        <f t="shared" ca="1" si="15"/>
        <v/>
      </c>
      <c r="T246" s="149" t="str">
        <f ca="1">IF(B246="","",IF(ISERROR(MATCH($J246,SorP!$B$1:$B$6261,0)),"",INDIRECT("'SorP'!$A$"&amp;MATCH($S246&amp;$J246,SorP!C:C,0))))</f>
        <v/>
      </c>
      <c r="U246" s="162"/>
      <c r="V246" s="163" t="e">
        <f>IF(C246="",NA(),MATCH($B246&amp;$C246,'Smelter Look-up'!$J:$J,0))</f>
        <v>#N/A</v>
      </c>
      <c r="X246" s="164">
        <f t="shared" ca="1" si="16"/>
        <v>0</v>
      </c>
      <c r="AB246" s="304" t="str">
        <f t="shared" si="17"/>
        <v/>
      </c>
      <c r="AC246" s="164" t="str">
        <f t="shared" si="18"/>
        <v/>
      </c>
      <c r="AD246" s="164" t="str">
        <f t="shared" si="19"/>
        <v/>
      </c>
    </row>
    <row r="247" spans="1:30" s="164" customFormat="1" ht="20.149999999999999" customHeight="1">
      <c r="A247" s="149"/>
      <c r="B247" s="294" t="str">
        <f>IF(LEN(A247)=0,"",INDEX('Smelter Look-up'!$A:$A,MATCH($A247,'Smelter Look-up'!$E:$E,0)))</f>
        <v/>
      </c>
      <c r="C247" s="146" t="str">
        <f>IF(LEN(A247)=0,"",INDEX('Smelter Look-up'!$C:$C,MATCH($A247,'Smelter Look-up'!$E:$E,0)))</f>
        <v/>
      </c>
      <c r="D247" s="143"/>
      <c r="E247" s="143" t="str">
        <f ca="1">IF(ISERROR($V247),"",OFFSET('Smelter Look-up'!$D$4,$V247-4,0)&amp;"")</f>
        <v/>
      </c>
      <c r="F247" s="143" t="str">
        <f ca="1">IF(ISERROR($V247),"",OFFSET('Smelter Look-up'!$E$4,$V247-4,0))</f>
        <v/>
      </c>
      <c r="G247" s="143" t="str">
        <f ca="1">IF(C247=$X$4,"Enter smelter details",IF(ISERROR($V247),"",OFFSET('Smelter Look-up'!$F$4,$V247-4,0)))</f>
        <v/>
      </c>
      <c r="H247" s="199" t="str">
        <f ca="1">IF(ISERROR($V247),"",OFFSET('Smelter Look-up'!$G$4,$V247-4,0))</f>
        <v/>
      </c>
      <c r="I247" s="200" t="str">
        <f ca="1">IF(ISERROR($V247),"",OFFSET('Smelter Look-up'!$H$4,$V247-4,0))</f>
        <v/>
      </c>
      <c r="J247" s="200" t="str">
        <f ca="1">IF(ISERROR($V247),"",OFFSET('Smelter Look-up'!$I$4,$V247-4,0))</f>
        <v/>
      </c>
      <c r="K247" s="144"/>
      <c r="L247" s="144"/>
      <c r="M247" s="144"/>
      <c r="N247" s="144"/>
      <c r="O247" s="144"/>
      <c r="P247" s="202"/>
      <c r="Q247" s="145"/>
      <c r="R247" s="143" t="str">
        <f ca="1">IF(ISERROR($V247),"",OFFSET('Smelter Look-up'!$C$4,$V247-4,0)&amp;"")</f>
        <v/>
      </c>
      <c r="S247" s="149" t="str">
        <f t="shared" ca="1" si="15"/>
        <v/>
      </c>
      <c r="T247" s="149" t="str">
        <f ca="1">IF(B247="","",IF(ISERROR(MATCH($J247,SorP!$B$1:$B$6261,0)),"",INDIRECT("'SorP'!$A$"&amp;MATCH($S247&amp;$J247,SorP!C:C,0))))</f>
        <v/>
      </c>
      <c r="U247" s="162"/>
      <c r="V247" s="163" t="e">
        <f>IF(C247="",NA(),MATCH($B247&amp;$C247,'Smelter Look-up'!$J:$J,0))</f>
        <v>#N/A</v>
      </c>
      <c r="X247" s="164">
        <f t="shared" ca="1" si="16"/>
        <v>0</v>
      </c>
      <c r="AB247" s="304" t="str">
        <f t="shared" si="17"/>
        <v/>
      </c>
      <c r="AC247" s="164" t="str">
        <f t="shared" si="18"/>
        <v/>
      </c>
      <c r="AD247" s="164" t="str">
        <f t="shared" si="19"/>
        <v/>
      </c>
    </row>
    <row r="248" spans="1:30" s="164" customFormat="1" ht="20.149999999999999" customHeight="1">
      <c r="A248" s="149"/>
      <c r="B248" s="294" t="str">
        <f>IF(LEN(A248)=0,"",INDEX('Smelter Look-up'!$A:$A,MATCH($A248,'Smelter Look-up'!$E:$E,0)))</f>
        <v/>
      </c>
      <c r="C248" s="146" t="str">
        <f>IF(LEN(A248)=0,"",INDEX('Smelter Look-up'!$C:$C,MATCH($A248,'Smelter Look-up'!$E:$E,0)))</f>
        <v/>
      </c>
      <c r="D248" s="143"/>
      <c r="E248" s="143" t="str">
        <f ca="1">IF(ISERROR($V248),"",OFFSET('Smelter Look-up'!$D$4,$V248-4,0)&amp;"")</f>
        <v/>
      </c>
      <c r="F248" s="143" t="str">
        <f ca="1">IF(ISERROR($V248),"",OFFSET('Smelter Look-up'!$E$4,$V248-4,0))</f>
        <v/>
      </c>
      <c r="G248" s="143" t="str">
        <f ca="1">IF(C248=$X$4,"Enter smelter details",IF(ISERROR($V248),"",OFFSET('Smelter Look-up'!$F$4,$V248-4,0)))</f>
        <v/>
      </c>
      <c r="H248" s="199" t="str">
        <f ca="1">IF(ISERROR($V248),"",OFFSET('Smelter Look-up'!$G$4,$V248-4,0))</f>
        <v/>
      </c>
      <c r="I248" s="200" t="str">
        <f ca="1">IF(ISERROR($V248),"",OFFSET('Smelter Look-up'!$H$4,$V248-4,0))</f>
        <v/>
      </c>
      <c r="J248" s="200" t="str">
        <f ca="1">IF(ISERROR($V248),"",OFFSET('Smelter Look-up'!$I$4,$V248-4,0))</f>
        <v/>
      </c>
      <c r="K248" s="144"/>
      <c r="L248" s="144"/>
      <c r="M248" s="144"/>
      <c r="N248" s="144"/>
      <c r="O248" s="144"/>
      <c r="P248" s="202"/>
      <c r="Q248" s="145"/>
      <c r="R248" s="143" t="str">
        <f ca="1">IF(ISERROR($V248),"",OFFSET('Smelter Look-up'!$C$4,$V248-4,0)&amp;"")</f>
        <v/>
      </c>
      <c r="S248" s="149" t="str">
        <f t="shared" ca="1" si="15"/>
        <v/>
      </c>
      <c r="T248" s="149" t="str">
        <f ca="1">IF(B248="","",IF(ISERROR(MATCH($J248,SorP!$B$1:$B$6261,0)),"",INDIRECT("'SorP'!$A$"&amp;MATCH($S248&amp;$J248,SorP!C:C,0))))</f>
        <v/>
      </c>
      <c r="U248" s="162"/>
      <c r="V248" s="163" t="e">
        <f>IF(C248="",NA(),MATCH($B248&amp;$C248,'Smelter Look-up'!$J:$J,0))</f>
        <v>#N/A</v>
      </c>
      <c r="X248" s="164">
        <f t="shared" ca="1" si="16"/>
        <v>0</v>
      </c>
      <c r="AB248" s="304" t="str">
        <f t="shared" si="17"/>
        <v/>
      </c>
      <c r="AC248" s="164" t="str">
        <f t="shared" si="18"/>
        <v/>
      </c>
      <c r="AD248" s="164" t="str">
        <f t="shared" si="19"/>
        <v/>
      </c>
    </row>
    <row r="249" spans="1:30" s="164" customFormat="1" ht="20.149999999999999" customHeight="1">
      <c r="A249" s="149"/>
      <c r="B249" s="294" t="str">
        <f>IF(LEN(A249)=0,"",INDEX('Smelter Look-up'!$A:$A,MATCH($A249,'Smelter Look-up'!$E:$E,0)))</f>
        <v/>
      </c>
      <c r="C249" s="146" t="str">
        <f>IF(LEN(A249)=0,"",INDEX('Smelter Look-up'!$C:$C,MATCH($A249,'Smelter Look-up'!$E:$E,0)))</f>
        <v/>
      </c>
      <c r="D249" s="143"/>
      <c r="E249" s="143" t="str">
        <f ca="1">IF(ISERROR($V249),"",OFFSET('Smelter Look-up'!$D$4,$V249-4,0)&amp;"")</f>
        <v/>
      </c>
      <c r="F249" s="143" t="str">
        <f ca="1">IF(ISERROR($V249),"",OFFSET('Smelter Look-up'!$E$4,$V249-4,0))</f>
        <v/>
      </c>
      <c r="G249" s="143" t="str">
        <f ca="1">IF(C249=$X$4,"Enter smelter details",IF(ISERROR($V249),"",OFFSET('Smelter Look-up'!$F$4,$V249-4,0)))</f>
        <v/>
      </c>
      <c r="H249" s="199" t="str">
        <f ca="1">IF(ISERROR($V249),"",OFFSET('Smelter Look-up'!$G$4,$V249-4,0))</f>
        <v/>
      </c>
      <c r="I249" s="200" t="str">
        <f ca="1">IF(ISERROR($V249),"",OFFSET('Smelter Look-up'!$H$4,$V249-4,0))</f>
        <v/>
      </c>
      <c r="J249" s="200" t="str">
        <f ca="1">IF(ISERROR($V249),"",OFFSET('Smelter Look-up'!$I$4,$V249-4,0))</f>
        <v/>
      </c>
      <c r="K249" s="144"/>
      <c r="L249" s="144"/>
      <c r="M249" s="144"/>
      <c r="N249" s="144"/>
      <c r="O249" s="144"/>
      <c r="P249" s="202"/>
      <c r="Q249" s="145"/>
      <c r="R249" s="143" t="str">
        <f ca="1">IF(ISERROR($V249),"",OFFSET('Smelter Look-up'!$C$4,$V249-4,0)&amp;"")</f>
        <v/>
      </c>
      <c r="S249" s="149" t="str">
        <f t="shared" ca="1" si="15"/>
        <v/>
      </c>
      <c r="T249" s="149" t="str">
        <f ca="1">IF(B249="","",IF(ISERROR(MATCH($J249,SorP!$B$1:$B$6261,0)),"",INDIRECT("'SorP'!$A$"&amp;MATCH($S249&amp;$J249,SorP!C:C,0))))</f>
        <v/>
      </c>
      <c r="U249" s="162"/>
      <c r="V249" s="163" t="e">
        <f>IF(C249="",NA(),MATCH($B249&amp;$C249,'Smelter Look-up'!$J:$J,0))</f>
        <v>#N/A</v>
      </c>
      <c r="X249" s="164">
        <f t="shared" ca="1" si="16"/>
        <v>0</v>
      </c>
      <c r="AB249" s="304" t="str">
        <f t="shared" si="17"/>
        <v/>
      </c>
      <c r="AC249" s="164" t="str">
        <f t="shared" si="18"/>
        <v/>
      </c>
      <c r="AD249" s="164" t="str">
        <f t="shared" si="19"/>
        <v/>
      </c>
    </row>
    <row r="250" spans="1:30" s="164" customFormat="1" ht="20.149999999999999" customHeight="1">
      <c r="A250" s="149"/>
      <c r="B250" s="294" t="str">
        <f>IF(LEN(A250)=0,"",INDEX('Smelter Look-up'!$A:$A,MATCH($A250,'Smelter Look-up'!$E:$E,0)))</f>
        <v/>
      </c>
      <c r="C250" s="146" t="str">
        <f>IF(LEN(A250)=0,"",INDEX('Smelter Look-up'!$C:$C,MATCH($A250,'Smelter Look-up'!$E:$E,0)))</f>
        <v/>
      </c>
      <c r="D250" s="143"/>
      <c r="E250" s="143" t="str">
        <f ca="1">IF(ISERROR($V250),"",OFFSET('Smelter Look-up'!$D$4,$V250-4,0)&amp;"")</f>
        <v/>
      </c>
      <c r="F250" s="143" t="str">
        <f ca="1">IF(ISERROR($V250),"",OFFSET('Smelter Look-up'!$E$4,$V250-4,0))</f>
        <v/>
      </c>
      <c r="G250" s="143" t="str">
        <f ca="1">IF(C250=$X$4,"Enter smelter details",IF(ISERROR($V250),"",OFFSET('Smelter Look-up'!$F$4,$V250-4,0)))</f>
        <v/>
      </c>
      <c r="H250" s="199" t="str">
        <f ca="1">IF(ISERROR($V250),"",OFFSET('Smelter Look-up'!$G$4,$V250-4,0))</f>
        <v/>
      </c>
      <c r="I250" s="200" t="str">
        <f ca="1">IF(ISERROR($V250),"",OFFSET('Smelter Look-up'!$H$4,$V250-4,0))</f>
        <v/>
      </c>
      <c r="J250" s="200" t="str">
        <f ca="1">IF(ISERROR($V250),"",OFFSET('Smelter Look-up'!$I$4,$V250-4,0))</f>
        <v/>
      </c>
      <c r="K250" s="144"/>
      <c r="L250" s="144"/>
      <c r="M250" s="144"/>
      <c r="N250" s="144"/>
      <c r="O250" s="144"/>
      <c r="P250" s="202"/>
      <c r="Q250" s="145"/>
      <c r="R250" s="143" t="str">
        <f ca="1">IF(ISERROR($V250),"",OFFSET('Smelter Look-up'!$C$4,$V250-4,0)&amp;"")</f>
        <v/>
      </c>
      <c r="S250" s="149" t="str">
        <f t="shared" ca="1" si="15"/>
        <v/>
      </c>
      <c r="T250" s="149" t="str">
        <f ca="1">IF(B250="","",IF(ISERROR(MATCH($J250,SorP!$B$1:$B$6261,0)),"",INDIRECT("'SorP'!$A$"&amp;MATCH($S250&amp;$J250,SorP!C:C,0))))</f>
        <v/>
      </c>
      <c r="U250" s="162"/>
      <c r="V250" s="163" t="e">
        <f>IF(C250="",NA(),MATCH($B250&amp;$C250,'Smelter Look-up'!$J:$J,0))</f>
        <v>#N/A</v>
      </c>
      <c r="X250" s="164">
        <f t="shared" ca="1" si="16"/>
        <v>0</v>
      </c>
      <c r="AB250" s="304" t="str">
        <f t="shared" si="17"/>
        <v/>
      </c>
      <c r="AC250" s="164" t="str">
        <f t="shared" si="18"/>
        <v/>
      </c>
      <c r="AD250" s="164" t="str">
        <f t="shared" si="19"/>
        <v/>
      </c>
    </row>
    <row r="251" spans="1:30" s="164" customFormat="1" ht="20.149999999999999" customHeight="1">
      <c r="A251" s="149"/>
      <c r="B251" s="294" t="str">
        <f>IF(LEN(A251)=0,"",INDEX('Smelter Look-up'!$A:$A,MATCH($A251,'Smelter Look-up'!$E:$E,0)))</f>
        <v/>
      </c>
      <c r="C251" s="146" t="str">
        <f>IF(LEN(A251)=0,"",INDEX('Smelter Look-up'!$C:$C,MATCH($A251,'Smelter Look-up'!$E:$E,0)))</f>
        <v/>
      </c>
      <c r="D251" s="143"/>
      <c r="E251" s="143" t="str">
        <f ca="1">IF(ISERROR($V251),"",OFFSET('Smelter Look-up'!$D$4,$V251-4,0)&amp;"")</f>
        <v/>
      </c>
      <c r="F251" s="143" t="str">
        <f ca="1">IF(ISERROR($V251),"",OFFSET('Smelter Look-up'!$E$4,$V251-4,0))</f>
        <v/>
      </c>
      <c r="G251" s="143" t="str">
        <f ca="1">IF(C251=$X$4,"Enter smelter details",IF(ISERROR($V251),"",OFFSET('Smelter Look-up'!$F$4,$V251-4,0)))</f>
        <v/>
      </c>
      <c r="H251" s="199" t="str">
        <f ca="1">IF(ISERROR($V251),"",OFFSET('Smelter Look-up'!$G$4,$V251-4,0))</f>
        <v/>
      </c>
      <c r="I251" s="200" t="str">
        <f ca="1">IF(ISERROR($V251),"",OFFSET('Smelter Look-up'!$H$4,$V251-4,0))</f>
        <v/>
      </c>
      <c r="J251" s="200" t="str">
        <f ca="1">IF(ISERROR($V251),"",OFFSET('Smelter Look-up'!$I$4,$V251-4,0))</f>
        <v/>
      </c>
      <c r="K251" s="144"/>
      <c r="L251" s="144"/>
      <c r="M251" s="144"/>
      <c r="N251" s="144"/>
      <c r="O251" s="144"/>
      <c r="P251" s="202"/>
      <c r="Q251" s="145"/>
      <c r="R251" s="143" t="str">
        <f ca="1">IF(ISERROR($V251),"",OFFSET('Smelter Look-up'!$C$4,$V251-4,0)&amp;"")</f>
        <v/>
      </c>
      <c r="S251" s="149" t="str">
        <f t="shared" ca="1" si="15"/>
        <v/>
      </c>
      <c r="T251" s="149" t="str">
        <f ca="1">IF(B251="","",IF(ISERROR(MATCH($J251,SorP!$B$1:$B$6261,0)),"",INDIRECT("'SorP'!$A$"&amp;MATCH($S251&amp;$J251,SorP!C:C,0))))</f>
        <v/>
      </c>
      <c r="U251" s="162"/>
      <c r="V251" s="163" t="e">
        <f>IF(C251="",NA(),MATCH($B251&amp;$C251,'Smelter Look-up'!$J:$J,0))</f>
        <v>#N/A</v>
      </c>
      <c r="X251" s="164">
        <f t="shared" ca="1" si="16"/>
        <v>0</v>
      </c>
      <c r="AB251" s="304" t="str">
        <f t="shared" si="17"/>
        <v/>
      </c>
      <c r="AC251" s="164" t="str">
        <f t="shared" si="18"/>
        <v/>
      </c>
      <c r="AD251" s="164" t="str">
        <f t="shared" si="19"/>
        <v/>
      </c>
    </row>
    <row r="252" spans="1:30" s="164" customFormat="1" ht="20.149999999999999" customHeight="1">
      <c r="A252" s="149"/>
      <c r="B252" s="294" t="str">
        <f>IF(LEN(A252)=0,"",INDEX('Smelter Look-up'!$A:$A,MATCH($A252,'Smelter Look-up'!$E:$E,0)))</f>
        <v/>
      </c>
      <c r="C252" s="146" t="str">
        <f>IF(LEN(A252)=0,"",INDEX('Smelter Look-up'!$C:$C,MATCH($A252,'Smelter Look-up'!$E:$E,0)))</f>
        <v/>
      </c>
      <c r="D252" s="143"/>
      <c r="E252" s="143" t="str">
        <f ca="1">IF(ISERROR($V252),"",OFFSET('Smelter Look-up'!$D$4,$V252-4,0)&amp;"")</f>
        <v/>
      </c>
      <c r="F252" s="143" t="str">
        <f ca="1">IF(ISERROR($V252),"",OFFSET('Smelter Look-up'!$E$4,$V252-4,0))</f>
        <v/>
      </c>
      <c r="G252" s="143" t="str">
        <f ca="1">IF(C252=$X$4,"Enter smelter details",IF(ISERROR($V252),"",OFFSET('Smelter Look-up'!$F$4,$V252-4,0)))</f>
        <v/>
      </c>
      <c r="H252" s="199" t="str">
        <f ca="1">IF(ISERROR($V252),"",OFFSET('Smelter Look-up'!$G$4,$V252-4,0))</f>
        <v/>
      </c>
      <c r="I252" s="200" t="str">
        <f ca="1">IF(ISERROR($V252),"",OFFSET('Smelter Look-up'!$H$4,$V252-4,0))</f>
        <v/>
      </c>
      <c r="J252" s="200" t="str">
        <f ca="1">IF(ISERROR($V252),"",OFFSET('Smelter Look-up'!$I$4,$V252-4,0))</f>
        <v/>
      </c>
      <c r="K252" s="144"/>
      <c r="L252" s="144"/>
      <c r="M252" s="144"/>
      <c r="N252" s="144"/>
      <c r="O252" s="144"/>
      <c r="P252" s="202"/>
      <c r="Q252" s="145"/>
      <c r="R252" s="143" t="str">
        <f ca="1">IF(ISERROR($V252),"",OFFSET('Smelter Look-up'!$C$4,$V252-4,0)&amp;"")</f>
        <v/>
      </c>
      <c r="S252" s="149" t="str">
        <f t="shared" ca="1" si="15"/>
        <v/>
      </c>
      <c r="T252" s="149" t="str">
        <f ca="1">IF(B252="","",IF(ISERROR(MATCH($J252,SorP!$B$1:$B$6261,0)),"",INDIRECT("'SorP'!$A$"&amp;MATCH($S252&amp;$J252,SorP!C:C,0))))</f>
        <v/>
      </c>
      <c r="U252" s="162"/>
      <c r="V252" s="163" t="e">
        <f>IF(C252="",NA(),MATCH($B252&amp;$C252,'Smelter Look-up'!$J:$J,0))</f>
        <v>#N/A</v>
      </c>
      <c r="X252" s="164">
        <f t="shared" ca="1" si="16"/>
        <v>0</v>
      </c>
      <c r="AB252" s="304" t="str">
        <f t="shared" si="17"/>
        <v/>
      </c>
      <c r="AC252" s="164" t="str">
        <f t="shared" si="18"/>
        <v/>
      </c>
      <c r="AD252" s="164" t="str">
        <f t="shared" si="19"/>
        <v/>
      </c>
    </row>
    <row r="253" spans="1:30" s="164" customFormat="1" ht="20.149999999999999" customHeight="1">
      <c r="A253" s="149"/>
      <c r="B253" s="294" t="str">
        <f>IF(LEN(A253)=0,"",INDEX('Smelter Look-up'!$A:$A,MATCH($A253,'Smelter Look-up'!$E:$E,0)))</f>
        <v/>
      </c>
      <c r="C253" s="146" t="str">
        <f>IF(LEN(A253)=0,"",INDEX('Smelter Look-up'!$C:$C,MATCH($A253,'Smelter Look-up'!$E:$E,0)))</f>
        <v/>
      </c>
      <c r="D253" s="143"/>
      <c r="E253" s="143" t="str">
        <f ca="1">IF(ISERROR($V253),"",OFFSET('Smelter Look-up'!$D$4,$V253-4,0)&amp;"")</f>
        <v/>
      </c>
      <c r="F253" s="143" t="str">
        <f ca="1">IF(ISERROR($V253),"",OFFSET('Smelter Look-up'!$E$4,$V253-4,0))</f>
        <v/>
      </c>
      <c r="G253" s="143" t="str">
        <f ca="1">IF(C253=$X$4,"Enter smelter details",IF(ISERROR($V253),"",OFFSET('Smelter Look-up'!$F$4,$V253-4,0)))</f>
        <v/>
      </c>
      <c r="H253" s="199" t="str">
        <f ca="1">IF(ISERROR($V253),"",OFFSET('Smelter Look-up'!$G$4,$V253-4,0))</f>
        <v/>
      </c>
      <c r="I253" s="200" t="str">
        <f ca="1">IF(ISERROR($V253),"",OFFSET('Smelter Look-up'!$H$4,$V253-4,0))</f>
        <v/>
      </c>
      <c r="J253" s="200" t="str">
        <f ca="1">IF(ISERROR($V253),"",OFFSET('Smelter Look-up'!$I$4,$V253-4,0))</f>
        <v/>
      </c>
      <c r="K253" s="144"/>
      <c r="L253" s="144"/>
      <c r="M253" s="144"/>
      <c r="N253" s="144"/>
      <c r="O253" s="144"/>
      <c r="P253" s="202"/>
      <c r="Q253" s="145"/>
      <c r="R253" s="143" t="str">
        <f ca="1">IF(ISERROR($V253),"",OFFSET('Smelter Look-up'!$C$4,$V253-4,0)&amp;"")</f>
        <v/>
      </c>
      <c r="S253" s="149" t="str">
        <f t="shared" ca="1" si="15"/>
        <v/>
      </c>
      <c r="T253" s="149" t="str">
        <f ca="1">IF(B253="","",IF(ISERROR(MATCH($J253,SorP!$B$1:$B$6261,0)),"",INDIRECT("'SorP'!$A$"&amp;MATCH($S253&amp;$J253,SorP!C:C,0))))</f>
        <v/>
      </c>
      <c r="U253" s="162"/>
      <c r="V253" s="163" t="e">
        <f>IF(C253="",NA(),MATCH($B253&amp;$C253,'Smelter Look-up'!$J:$J,0))</f>
        <v>#N/A</v>
      </c>
      <c r="X253" s="164">
        <f t="shared" ca="1" si="16"/>
        <v>0</v>
      </c>
      <c r="AB253" s="304" t="str">
        <f t="shared" si="17"/>
        <v/>
      </c>
      <c r="AC253" s="164" t="str">
        <f t="shared" si="18"/>
        <v/>
      </c>
      <c r="AD253" s="164" t="str">
        <f t="shared" si="19"/>
        <v/>
      </c>
    </row>
    <row r="254" spans="1:30" s="164" customFormat="1" ht="20.149999999999999" customHeight="1">
      <c r="A254" s="149"/>
      <c r="B254" s="294" t="str">
        <f>IF(LEN(A254)=0,"",INDEX('Smelter Look-up'!$A:$A,MATCH($A254,'Smelter Look-up'!$E:$E,0)))</f>
        <v/>
      </c>
      <c r="C254" s="146" t="str">
        <f>IF(LEN(A254)=0,"",INDEX('Smelter Look-up'!$C:$C,MATCH($A254,'Smelter Look-up'!$E:$E,0)))</f>
        <v/>
      </c>
      <c r="D254" s="143"/>
      <c r="E254" s="143" t="str">
        <f ca="1">IF(ISERROR($V254),"",OFFSET('Smelter Look-up'!$D$4,$V254-4,0)&amp;"")</f>
        <v/>
      </c>
      <c r="F254" s="143" t="str">
        <f ca="1">IF(ISERROR($V254),"",OFFSET('Smelter Look-up'!$E$4,$V254-4,0))</f>
        <v/>
      </c>
      <c r="G254" s="143" t="str">
        <f ca="1">IF(C254=$X$4,"Enter smelter details",IF(ISERROR($V254),"",OFFSET('Smelter Look-up'!$F$4,$V254-4,0)))</f>
        <v/>
      </c>
      <c r="H254" s="199" t="str">
        <f ca="1">IF(ISERROR($V254),"",OFFSET('Smelter Look-up'!$G$4,$V254-4,0))</f>
        <v/>
      </c>
      <c r="I254" s="200" t="str">
        <f ca="1">IF(ISERROR($V254),"",OFFSET('Smelter Look-up'!$H$4,$V254-4,0))</f>
        <v/>
      </c>
      <c r="J254" s="200" t="str">
        <f ca="1">IF(ISERROR($V254),"",OFFSET('Smelter Look-up'!$I$4,$V254-4,0))</f>
        <v/>
      </c>
      <c r="K254" s="144"/>
      <c r="L254" s="144"/>
      <c r="M254" s="144"/>
      <c r="N254" s="144"/>
      <c r="O254" s="144"/>
      <c r="P254" s="202"/>
      <c r="Q254" s="145"/>
      <c r="R254" s="143" t="str">
        <f ca="1">IF(ISERROR($V254),"",OFFSET('Smelter Look-up'!$C$4,$V254-4,0)&amp;"")</f>
        <v/>
      </c>
      <c r="S254" s="149" t="str">
        <f t="shared" ca="1" si="15"/>
        <v/>
      </c>
      <c r="T254" s="149" t="str">
        <f ca="1">IF(B254="","",IF(ISERROR(MATCH($J254,SorP!$B$1:$B$6261,0)),"",INDIRECT("'SorP'!$A$"&amp;MATCH($S254&amp;$J254,SorP!C:C,0))))</f>
        <v/>
      </c>
      <c r="U254" s="162"/>
      <c r="V254" s="163" t="e">
        <f>IF(C254="",NA(),MATCH($B254&amp;$C254,'Smelter Look-up'!$J:$J,0))</f>
        <v>#N/A</v>
      </c>
      <c r="X254" s="164">
        <f t="shared" ca="1" si="16"/>
        <v>0</v>
      </c>
      <c r="AB254" s="304" t="str">
        <f t="shared" si="17"/>
        <v/>
      </c>
      <c r="AC254" s="164" t="str">
        <f t="shared" si="18"/>
        <v/>
      </c>
      <c r="AD254" s="164" t="str">
        <f t="shared" si="19"/>
        <v/>
      </c>
    </row>
    <row r="255" spans="1:30" s="164" customFormat="1" ht="20.149999999999999" customHeight="1">
      <c r="A255" s="149"/>
      <c r="B255" s="294" t="str">
        <f>IF(LEN(A255)=0,"",INDEX('Smelter Look-up'!$A:$A,MATCH($A255,'Smelter Look-up'!$E:$E,0)))</f>
        <v/>
      </c>
      <c r="C255" s="146" t="str">
        <f>IF(LEN(A255)=0,"",INDEX('Smelter Look-up'!$C:$C,MATCH($A255,'Smelter Look-up'!$E:$E,0)))</f>
        <v/>
      </c>
      <c r="D255" s="143"/>
      <c r="E255" s="143" t="str">
        <f ca="1">IF(ISERROR($V255),"",OFFSET('Smelter Look-up'!$D$4,$V255-4,0)&amp;"")</f>
        <v/>
      </c>
      <c r="F255" s="143" t="str">
        <f ca="1">IF(ISERROR($V255),"",OFFSET('Smelter Look-up'!$E$4,$V255-4,0))</f>
        <v/>
      </c>
      <c r="G255" s="143" t="str">
        <f ca="1">IF(C255=$X$4,"Enter smelter details",IF(ISERROR($V255),"",OFFSET('Smelter Look-up'!$F$4,$V255-4,0)))</f>
        <v/>
      </c>
      <c r="H255" s="199" t="str">
        <f ca="1">IF(ISERROR($V255),"",OFFSET('Smelter Look-up'!$G$4,$V255-4,0))</f>
        <v/>
      </c>
      <c r="I255" s="200" t="str">
        <f ca="1">IF(ISERROR($V255),"",OFFSET('Smelter Look-up'!$H$4,$V255-4,0))</f>
        <v/>
      </c>
      <c r="J255" s="200" t="str">
        <f ca="1">IF(ISERROR($V255),"",OFFSET('Smelter Look-up'!$I$4,$V255-4,0))</f>
        <v/>
      </c>
      <c r="K255" s="144"/>
      <c r="L255" s="144"/>
      <c r="M255" s="144"/>
      <c r="N255" s="144"/>
      <c r="O255" s="144"/>
      <c r="P255" s="202"/>
      <c r="Q255" s="145"/>
      <c r="R255" s="143" t="str">
        <f ca="1">IF(ISERROR($V255),"",OFFSET('Smelter Look-up'!$C$4,$V255-4,0)&amp;"")</f>
        <v/>
      </c>
      <c r="S255" s="149" t="str">
        <f t="shared" ca="1" si="15"/>
        <v/>
      </c>
      <c r="T255" s="149" t="str">
        <f ca="1">IF(B255="","",IF(ISERROR(MATCH($J255,SorP!$B$1:$B$6261,0)),"",INDIRECT("'SorP'!$A$"&amp;MATCH($S255&amp;$J255,SorP!C:C,0))))</f>
        <v/>
      </c>
      <c r="U255" s="162"/>
      <c r="V255" s="163" t="e">
        <f>IF(C255="",NA(),MATCH($B255&amp;$C255,'Smelter Look-up'!$J:$J,0))</f>
        <v>#N/A</v>
      </c>
      <c r="X255" s="164">
        <f t="shared" ca="1" si="16"/>
        <v>0</v>
      </c>
      <c r="AB255" s="304" t="str">
        <f t="shared" si="17"/>
        <v/>
      </c>
      <c r="AC255" s="164" t="str">
        <f t="shared" si="18"/>
        <v/>
      </c>
      <c r="AD255" s="164" t="str">
        <f t="shared" si="19"/>
        <v/>
      </c>
    </row>
    <row r="256" spans="1:30" s="164" customFormat="1" ht="20.149999999999999" customHeight="1">
      <c r="A256" s="149"/>
      <c r="B256" s="294" t="str">
        <f>IF(LEN(A256)=0,"",INDEX('Smelter Look-up'!$A:$A,MATCH($A256,'Smelter Look-up'!$E:$E,0)))</f>
        <v/>
      </c>
      <c r="C256" s="146" t="str">
        <f>IF(LEN(A256)=0,"",INDEX('Smelter Look-up'!$C:$C,MATCH($A256,'Smelter Look-up'!$E:$E,0)))</f>
        <v/>
      </c>
      <c r="D256" s="143"/>
      <c r="E256" s="143" t="str">
        <f ca="1">IF(ISERROR($V256),"",OFFSET('Smelter Look-up'!$D$4,$V256-4,0)&amp;"")</f>
        <v/>
      </c>
      <c r="F256" s="143" t="str">
        <f ca="1">IF(ISERROR($V256),"",OFFSET('Smelter Look-up'!$E$4,$V256-4,0))</f>
        <v/>
      </c>
      <c r="G256" s="143" t="str">
        <f ca="1">IF(C256=$X$4,"Enter smelter details",IF(ISERROR($V256),"",OFFSET('Smelter Look-up'!$F$4,$V256-4,0)))</f>
        <v/>
      </c>
      <c r="H256" s="199" t="str">
        <f ca="1">IF(ISERROR($V256),"",OFFSET('Smelter Look-up'!$G$4,$V256-4,0))</f>
        <v/>
      </c>
      <c r="I256" s="200" t="str">
        <f ca="1">IF(ISERROR($V256),"",OFFSET('Smelter Look-up'!$H$4,$V256-4,0))</f>
        <v/>
      </c>
      <c r="J256" s="200" t="str">
        <f ca="1">IF(ISERROR($V256),"",OFFSET('Smelter Look-up'!$I$4,$V256-4,0))</f>
        <v/>
      </c>
      <c r="K256" s="144"/>
      <c r="L256" s="144"/>
      <c r="M256" s="144"/>
      <c r="N256" s="144"/>
      <c r="O256" s="144"/>
      <c r="P256" s="202"/>
      <c r="Q256" s="145"/>
      <c r="R256" s="143" t="str">
        <f ca="1">IF(ISERROR($V256),"",OFFSET('Smelter Look-up'!$C$4,$V256-4,0)&amp;"")</f>
        <v/>
      </c>
      <c r="S256" s="149" t="str">
        <f t="shared" ca="1" si="15"/>
        <v/>
      </c>
      <c r="T256" s="149" t="str">
        <f ca="1">IF(B256="","",IF(ISERROR(MATCH($J256,SorP!$B$1:$B$6261,0)),"",INDIRECT("'SorP'!$A$"&amp;MATCH($S256&amp;$J256,SorP!C:C,0))))</f>
        <v/>
      </c>
      <c r="U256" s="162"/>
      <c r="V256" s="163" t="e">
        <f>IF(C256="",NA(),MATCH($B256&amp;$C256,'Smelter Look-up'!$J:$J,0))</f>
        <v>#N/A</v>
      </c>
      <c r="X256" s="164">
        <f t="shared" ca="1" si="16"/>
        <v>0</v>
      </c>
      <c r="AB256" s="304" t="str">
        <f t="shared" si="17"/>
        <v/>
      </c>
      <c r="AC256" s="164" t="str">
        <f t="shared" si="18"/>
        <v/>
      </c>
      <c r="AD256" s="164" t="str">
        <f t="shared" si="19"/>
        <v/>
      </c>
    </row>
    <row r="257" spans="1:30" s="164" customFormat="1" ht="20.149999999999999" customHeight="1">
      <c r="A257" s="149"/>
      <c r="B257" s="294" t="str">
        <f>IF(LEN(A257)=0,"",INDEX('Smelter Look-up'!$A:$A,MATCH($A257,'Smelter Look-up'!$E:$E,0)))</f>
        <v/>
      </c>
      <c r="C257" s="146" t="str">
        <f>IF(LEN(A257)=0,"",INDEX('Smelter Look-up'!$C:$C,MATCH($A257,'Smelter Look-up'!$E:$E,0)))</f>
        <v/>
      </c>
      <c r="D257" s="143"/>
      <c r="E257" s="143" t="str">
        <f ca="1">IF(ISERROR($V257),"",OFFSET('Smelter Look-up'!$D$4,$V257-4,0)&amp;"")</f>
        <v/>
      </c>
      <c r="F257" s="143" t="str">
        <f ca="1">IF(ISERROR($V257),"",OFFSET('Smelter Look-up'!$E$4,$V257-4,0))</f>
        <v/>
      </c>
      <c r="G257" s="143" t="str">
        <f ca="1">IF(C257=$X$4,"Enter smelter details",IF(ISERROR($V257),"",OFFSET('Smelter Look-up'!$F$4,$V257-4,0)))</f>
        <v/>
      </c>
      <c r="H257" s="199" t="str">
        <f ca="1">IF(ISERROR($V257),"",OFFSET('Smelter Look-up'!$G$4,$V257-4,0))</f>
        <v/>
      </c>
      <c r="I257" s="200" t="str">
        <f ca="1">IF(ISERROR($V257),"",OFFSET('Smelter Look-up'!$H$4,$V257-4,0))</f>
        <v/>
      </c>
      <c r="J257" s="200" t="str">
        <f ca="1">IF(ISERROR($V257),"",OFFSET('Smelter Look-up'!$I$4,$V257-4,0))</f>
        <v/>
      </c>
      <c r="K257" s="144"/>
      <c r="L257" s="144"/>
      <c r="M257" s="144"/>
      <c r="N257" s="144"/>
      <c r="O257" s="144"/>
      <c r="P257" s="202"/>
      <c r="Q257" s="145"/>
      <c r="R257" s="143" t="str">
        <f ca="1">IF(ISERROR($V257),"",OFFSET('Smelter Look-up'!$C$4,$V257-4,0)&amp;"")</f>
        <v/>
      </c>
      <c r="S257" s="149" t="str">
        <f t="shared" ca="1" si="15"/>
        <v/>
      </c>
      <c r="T257" s="149" t="str">
        <f ca="1">IF(B257="","",IF(ISERROR(MATCH($J257,SorP!$B$1:$B$6261,0)),"",INDIRECT("'SorP'!$A$"&amp;MATCH($S257&amp;$J257,SorP!C:C,0))))</f>
        <v/>
      </c>
      <c r="U257" s="162"/>
      <c r="V257" s="163" t="e">
        <f>IF(C257="",NA(),MATCH($B257&amp;$C257,'Smelter Look-up'!$J:$J,0))</f>
        <v>#N/A</v>
      </c>
      <c r="X257" s="164">
        <f t="shared" ca="1" si="16"/>
        <v>0</v>
      </c>
      <c r="AB257" s="304" t="str">
        <f t="shared" si="17"/>
        <v/>
      </c>
      <c r="AC257" s="164" t="str">
        <f t="shared" si="18"/>
        <v/>
      </c>
      <c r="AD257" s="164" t="str">
        <f t="shared" si="19"/>
        <v/>
      </c>
    </row>
    <row r="258" spans="1:30" s="164" customFormat="1" ht="20.149999999999999" customHeight="1">
      <c r="A258" s="149"/>
      <c r="B258" s="294" t="str">
        <f>IF(LEN(A258)=0,"",INDEX('Smelter Look-up'!$A:$A,MATCH($A258,'Smelter Look-up'!$E:$E,0)))</f>
        <v/>
      </c>
      <c r="C258" s="146" t="str">
        <f>IF(LEN(A258)=0,"",INDEX('Smelter Look-up'!$C:$C,MATCH($A258,'Smelter Look-up'!$E:$E,0)))</f>
        <v/>
      </c>
      <c r="D258" s="143"/>
      <c r="E258" s="143" t="str">
        <f ca="1">IF(ISERROR($V258),"",OFFSET('Smelter Look-up'!$D$4,$V258-4,0)&amp;"")</f>
        <v/>
      </c>
      <c r="F258" s="143" t="str">
        <f ca="1">IF(ISERROR($V258),"",OFFSET('Smelter Look-up'!$E$4,$V258-4,0))</f>
        <v/>
      </c>
      <c r="G258" s="143" t="str">
        <f ca="1">IF(C258=$X$4,"Enter smelter details",IF(ISERROR($V258),"",OFFSET('Smelter Look-up'!$F$4,$V258-4,0)))</f>
        <v/>
      </c>
      <c r="H258" s="199" t="str">
        <f ca="1">IF(ISERROR($V258),"",OFFSET('Smelter Look-up'!$G$4,$V258-4,0))</f>
        <v/>
      </c>
      <c r="I258" s="200" t="str">
        <f ca="1">IF(ISERROR($V258),"",OFFSET('Smelter Look-up'!$H$4,$V258-4,0))</f>
        <v/>
      </c>
      <c r="J258" s="200" t="str">
        <f ca="1">IF(ISERROR($V258),"",OFFSET('Smelter Look-up'!$I$4,$V258-4,0))</f>
        <v/>
      </c>
      <c r="K258" s="144"/>
      <c r="L258" s="144"/>
      <c r="M258" s="144"/>
      <c r="N258" s="144"/>
      <c r="O258" s="144"/>
      <c r="P258" s="202"/>
      <c r="Q258" s="145"/>
      <c r="R258" s="143" t="str">
        <f ca="1">IF(ISERROR($V258),"",OFFSET('Smelter Look-up'!$C$4,$V258-4,0)&amp;"")</f>
        <v/>
      </c>
      <c r="S258" s="149" t="str">
        <f t="shared" ca="1" si="15"/>
        <v/>
      </c>
      <c r="T258" s="149" t="str">
        <f ca="1">IF(B258="","",IF(ISERROR(MATCH($J258,SorP!$B$1:$B$6261,0)),"",INDIRECT("'SorP'!$A$"&amp;MATCH($S258&amp;$J258,SorP!C:C,0))))</f>
        <v/>
      </c>
      <c r="U258" s="162"/>
      <c r="V258" s="163" t="e">
        <f>IF(C258="",NA(),MATCH($B258&amp;$C258,'Smelter Look-up'!$J:$J,0))</f>
        <v>#N/A</v>
      </c>
      <c r="X258" s="164">
        <f t="shared" ca="1" si="16"/>
        <v>0</v>
      </c>
      <c r="AB258" s="304" t="str">
        <f t="shared" si="17"/>
        <v/>
      </c>
      <c r="AC258" s="164" t="str">
        <f t="shared" si="18"/>
        <v/>
      </c>
      <c r="AD258" s="164" t="str">
        <f t="shared" si="19"/>
        <v/>
      </c>
    </row>
    <row r="259" spans="1:30" s="164" customFormat="1" ht="20.149999999999999" customHeight="1">
      <c r="A259" s="149"/>
      <c r="B259" s="294" t="str">
        <f>IF(LEN(A259)=0,"",INDEX('Smelter Look-up'!$A:$A,MATCH($A259,'Smelter Look-up'!$E:$E,0)))</f>
        <v/>
      </c>
      <c r="C259" s="146" t="str">
        <f>IF(LEN(A259)=0,"",INDEX('Smelter Look-up'!$C:$C,MATCH($A259,'Smelter Look-up'!$E:$E,0)))</f>
        <v/>
      </c>
      <c r="D259" s="143"/>
      <c r="E259" s="143" t="str">
        <f ca="1">IF(ISERROR($V259),"",OFFSET('Smelter Look-up'!$D$4,$V259-4,0)&amp;"")</f>
        <v/>
      </c>
      <c r="F259" s="143" t="str">
        <f ca="1">IF(ISERROR($V259),"",OFFSET('Smelter Look-up'!$E$4,$V259-4,0))</f>
        <v/>
      </c>
      <c r="G259" s="143" t="str">
        <f ca="1">IF(C259=$X$4,"Enter smelter details",IF(ISERROR($V259),"",OFFSET('Smelter Look-up'!$F$4,$V259-4,0)))</f>
        <v/>
      </c>
      <c r="H259" s="199" t="str">
        <f ca="1">IF(ISERROR($V259),"",OFFSET('Smelter Look-up'!$G$4,$V259-4,0))</f>
        <v/>
      </c>
      <c r="I259" s="200" t="str">
        <f ca="1">IF(ISERROR($V259),"",OFFSET('Smelter Look-up'!$H$4,$V259-4,0))</f>
        <v/>
      </c>
      <c r="J259" s="200" t="str">
        <f ca="1">IF(ISERROR($V259),"",OFFSET('Smelter Look-up'!$I$4,$V259-4,0))</f>
        <v/>
      </c>
      <c r="K259" s="144"/>
      <c r="L259" s="144"/>
      <c r="M259" s="144"/>
      <c r="N259" s="144"/>
      <c r="O259" s="144"/>
      <c r="P259" s="202"/>
      <c r="Q259" s="145"/>
      <c r="R259" s="143" t="str">
        <f ca="1">IF(ISERROR($V259),"",OFFSET('Smelter Look-up'!$C$4,$V259-4,0)&amp;"")</f>
        <v/>
      </c>
      <c r="S259" s="149" t="str">
        <f t="shared" ca="1" si="15"/>
        <v/>
      </c>
      <c r="T259" s="149" t="str">
        <f ca="1">IF(B259="","",IF(ISERROR(MATCH($J259,SorP!$B$1:$B$6261,0)),"",INDIRECT("'SorP'!$A$"&amp;MATCH($S259&amp;$J259,SorP!C:C,0))))</f>
        <v/>
      </c>
      <c r="U259" s="162"/>
      <c r="V259" s="163" t="e">
        <f>IF(C259="",NA(),MATCH($B259&amp;$C259,'Smelter Look-up'!$J:$J,0))</f>
        <v>#N/A</v>
      </c>
      <c r="X259" s="164">
        <f t="shared" ca="1" si="16"/>
        <v>0</v>
      </c>
      <c r="AB259" s="304" t="str">
        <f t="shared" si="17"/>
        <v/>
      </c>
      <c r="AC259" s="164" t="str">
        <f t="shared" si="18"/>
        <v/>
      </c>
      <c r="AD259" s="164" t="str">
        <f t="shared" si="19"/>
        <v/>
      </c>
    </row>
    <row r="260" spans="1:30" s="164" customFormat="1" ht="20.149999999999999" customHeight="1">
      <c r="A260" s="149"/>
      <c r="B260" s="294" t="str">
        <f>IF(LEN(A260)=0,"",INDEX('Smelter Look-up'!$A:$A,MATCH($A260,'Smelter Look-up'!$E:$E,0)))</f>
        <v/>
      </c>
      <c r="C260" s="146" t="str">
        <f>IF(LEN(A260)=0,"",INDEX('Smelter Look-up'!$C:$C,MATCH($A260,'Smelter Look-up'!$E:$E,0)))</f>
        <v/>
      </c>
      <c r="D260" s="143"/>
      <c r="E260" s="143" t="str">
        <f ca="1">IF(ISERROR($V260),"",OFFSET('Smelter Look-up'!$D$4,$V260-4,0)&amp;"")</f>
        <v/>
      </c>
      <c r="F260" s="143" t="str">
        <f ca="1">IF(ISERROR($V260),"",OFFSET('Smelter Look-up'!$E$4,$V260-4,0))</f>
        <v/>
      </c>
      <c r="G260" s="143" t="str">
        <f ca="1">IF(C260=$X$4,"Enter smelter details",IF(ISERROR($V260),"",OFFSET('Smelter Look-up'!$F$4,$V260-4,0)))</f>
        <v/>
      </c>
      <c r="H260" s="199" t="str">
        <f ca="1">IF(ISERROR($V260),"",OFFSET('Smelter Look-up'!$G$4,$V260-4,0))</f>
        <v/>
      </c>
      <c r="I260" s="200" t="str">
        <f ca="1">IF(ISERROR($V260),"",OFFSET('Smelter Look-up'!$H$4,$V260-4,0))</f>
        <v/>
      </c>
      <c r="J260" s="200" t="str">
        <f ca="1">IF(ISERROR($V260),"",OFFSET('Smelter Look-up'!$I$4,$V260-4,0))</f>
        <v/>
      </c>
      <c r="K260" s="144"/>
      <c r="L260" s="144"/>
      <c r="M260" s="144"/>
      <c r="N260" s="144"/>
      <c r="O260" s="144"/>
      <c r="P260" s="202"/>
      <c r="Q260" s="145"/>
      <c r="R260" s="143" t="str">
        <f ca="1">IF(ISERROR($V260),"",OFFSET('Smelter Look-up'!$C$4,$V260-4,0)&amp;"")</f>
        <v/>
      </c>
      <c r="S260" s="149" t="str">
        <f t="shared" ref="S260:S323" ca="1" si="20">IF(B260="","",IF(ISERROR(MATCH($E260,CL,0)),"Unknown",INDIRECT("'C'!$A$"&amp;MATCH($E260,CL,0)+1)))</f>
        <v/>
      </c>
      <c r="T260" s="149" t="str">
        <f ca="1">IF(B260="","",IF(ISERROR(MATCH($J260,SorP!$B$1:$B$6261,0)),"",INDIRECT("'SorP'!$A$"&amp;MATCH($S260&amp;$J260,SorP!C:C,0))))</f>
        <v/>
      </c>
      <c r="U260" s="162"/>
      <c r="V260" s="163" t="e">
        <f>IF(C260="",NA(),MATCH($B260&amp;$C260,'Smelter Look-up'!$J:$J,0))</f>
        <v>#N/A</v>
      </c>
      <c r="X260" s="164">
        <f t="shared" ref="X260:X323" ca="1" si="21">IF(AND(C260="Smelter not listed",OR(LEN(D260)=0,LEN(E260)=0)),1,0)</f>
        <v>0</v>
      </c>
      <c r="AB260" s="304" t="str">
        <f t="shared" ref="AB260:AB323" si="22">IF(C260="","",B260)</f>
        <v/>
      </c>
      <c r="AC260" s="164" t="str">
        <f t="shared" ref="AC260:AC323" si="23">B260</f>
        <v/>
      </c>
      <c r="AD260" s="164" t="str">
        <f t="shared" ref="AD260:AD323" si="24">IF(C260="Smelter not listed",D260,C260)</f>
        <v/>
      </c>
    </row>
    <row r="261" spans="1:30" s="164" customFormat="1" ht="20.149999999999999" customHeight="1">
      <c r="A261" s="149"/>
      <c r="B261" s="294" t="str">
        <f>IF(LEN(A261)=0,"",INDEX('Smelter Look-up'!$A:$A,MATCH($A261,'Smelter Look-up'!$E:$E,0)))</f>
        <v/>
      </c>
      <c r="C261" s="146" t="str">
        <f>IF(LEN(A261)=0,"",INDEX('Smelter Look-up'!$C:$C,MATCH($A261,'Smelter Look-up'!$E:$E,0)))</f>
        <v/>
      </c>
      <c r="D261" s="143"/>
      <c r="E261" s="143" t="str">
        <f ca="1">IF(ISERROR($V261),"",OFFSET('Smelter Look-up'!$D$4,$V261-4,0)&amp;"")</f>
        <v/>
      </c>
      <c r="F261" s="143" t="str">
        <f ca="1">IF(ISERROR($V261),"",OFFSET('Smelter Look-up'!$E$4,$V261-4,0))</f>
        <v/>
      </c>
      <c r="G261" s="143" t="str">
        <f ca="1">IF(C261=$X$4,"Enter smelter details",IF(ISERROR($V261),"",OFFSET('Smelter Look-up'!$F$4,$V261-4,0)))</f>
        <v/>
      </c>
      <c r="H261" s="199" t="str">
        <f ca="1">IF(ISERROR($V261),"",OFFSET('Smelter Look-up'!$G$4,$V261-4,0))</f>
        <v/>
      </c>
      <c r="I261" s="200" t="str">
        <f ca="1">IF(ISERROR($V261),"",OFFSET('Smelter Look-up'!$H$4,$V261-4,0))</f>
        <v/>
      </c>
      <c r="J261" s="200" t="str">
        <f ca="1">IF(ISERROR($V261),"",OFFSET('Smelter Look-up'!$I$4,$V261-4,0))</f>
        <v/>
      </c>
      <c r="K261" s="144"/>
      <c r="L261" s="144"/>
      <c r="M261" s="144"/>
      <c r="N261" s="144"/>
      <c r="O261" s="144"/>
      <c r="P261" s="202"/>
      <c r="Q261" s="145"/>
      <c r="R261" s="143" t="str">
        <f ca="1">IF(ISERROR($V261),"",OFFSET('Smelter Look-up'!$C$4,$V261-4,0)&amp;"")</f>
        <v/>
      </c>
      <c r="S261" s="149" t="str">
        <f t="shared" ca="1" si="20"/>
        <v/>
      </c>
      <c r="T261" s="149" t="str">
        <f ca="1">IF(B261="","",IF(ISERROR(MATCH($J261,SorP!$B$1:$B$6261,0)),"",INDIRECT("'SorP'!$A$"&amp;MATCH($S261&amp;$J261,SorP!C:C,0))))</f>
        <v/>
      </c>
      <c r="U261" s="162"/>
      <c r="V261" s="163" t="e">
        <f>IF(C261="",NA(),MATCH($B261&amp;$C261,'Smelter Look-up'!$J:$J,0))</f>
        <v>#N/A</v>
      </c>
      <c r="X261" s="164">
        <f t="shared" ca="1" si="21"/>
        <v>0</v>
      </c>
      <c r="AB261" s="304" t="str">
        <f t="shared" si="22"/>
        <v/>
      </c>
      <c r="AC261" s="164" t="str">
        <f t="shared" si="23"/>
        <v/>
      </c>
      <c r="AD261" s="164" t="str">
        <f t="shared" si="24"/>
        <v/>
      </c>
    </row>
    <row r="262" spans="1:30" s="164" customFormat="1" ht="20.149999999999999" customHeight="1">
      <c r="A262" s="149"/>
      <c r="B262" s="294" t="str">
        <f>IF(LEN(A262)=0,"",INDEX('Smelter Look-up'!$A:$A,MATCH($A262,'Smelter Look-up'!$E:$E,0)))</f>
        <v/>
      </c>
      <c r="C262" s="146" t="str">
        <f>IF(LEN(A262)=0,"",INDEX('Smelter Look-up'!$C:$C,MATCH($A262,'Smelter Look-up'!$E:$E,0)))</f>
        <v/>
      </c>
      <c r="D262" s="143"/>
      <c r="E262" s="143" t="str">
        <f ca="1">IF(ISERROR($V262),"",OFFSET('Smelter Look-up'!$D$4,$V262-4,0)&amp;"")</f>
        <v/>
      </c>
      <c r="F262" s="143" t="str">
        <f ca="1">IF(ISERROR($V262),"",OFFSET('Smelter Look-up'!$E$4,$V262-4,0))</f>
        <v/>
      </c>
      <c r="G262" s="143" t="str">
        <f ca="1">IF(C262=$X$4,"Enter smelter details",IF(ISERROR($V262),"",OFFSET('Smelter Look-up'!$F$4,$V262-4,0)))</f>
        <v/>
      </c>
      <c r="H262" s="199" t="str">
        <f ca="1">IF(ISERROR($V262),"",OFFSET('Smelter Look-up'!$G$4,$V262-4,0))</f>
        <v/>
      </c>
      <c r="I262" s="200" t="str">
        <f ca="1">IF(ISERROR($V262),"",OFFSET('Smelter Look-up'!$H$4,$V262-4,0))</f>
        <v/>
      </c>
      <c r="J262" s="200" t="str">
        <f ca="1">IF(ISERROR($V262),"",OFFSET('Smelter Look-up'!$I$4,$V262-4,0))</f>
        <v/>
      </c>
      <c r="K262" s="144"/>
      <c r="L262" s="144"/>
      <c r="M262" s="144"/>
      <c r="N262" s="144"/>
      <c r="O262" s="144"/>
      <c r="P262" s="202"/>
      <c r="Q262" s="145"/>
      <c r="R262" s="143" t="str">
        <f ca="1">IF(ISERROR($V262),"",OFFSET('Smelter Look-up'!$C$4,$V262-4,0)&amp;"")</f>
        <v/>
      </c>
      <c r="S262" s="149" t="str">
        <f t="shared" ca="1" si="20"/>
        <v/>
      </c>
      <c r="T262" s="149" t="str">
        <f ca="1">IF(B262="","",IF(ISERROR(MATCH($J262,SorP!$B$1:$B$6261,0)),"",INDIRECT("'SorP'!$A$"&amp;MATCH($S262&amp;$J262,SorP!C:C,0))))</f>
        <v/>
      </c>
      <c r="U262" s="162"/>
      <c r="V262" s="163" t="e">
        <f>IF(C262="",NA(),MATCH($B262&amp;$C262,'Smelter Look-up'!$J:$J,0))</f>
        <v>#N/A</v>
      </c>
      <c r="X262" s="164">
        <f t="shared" ca="1" si="21"/>
        <v>0</v>
      </c>
      <c r="AB262" s="304" t="str">
        <f t="shared" si="22"/>
        <v/>
      </c>
      <c r="AC262" s="164" t="str">
        <f t="shared" si="23"/>
        <v/>
      </c>
      <c r="AD262" s="164" t="str">
        <f t="shared" si="24"/>
        <v/>
      </c>
    </row>
    <row r="263" spans="1:30" s="164" customFormat="1" ht="20.149999999999999" customHeight="1">
      <c r="A263" s="149"/>
      <c r="B263" s="294" t="str">
        <f>IF(LEN(A263)=0,"",INDEX('Smelter Look-up'!$A:$A,MATCH($A263,'Smelter Look-up'!$E:$E,0)))</f>
        <v/>
      </c>
      <c r="C263" s="146" t="str">
        <f>IF(LEN(A263)=0,"",INDEX('Smelter Look-up'!$C:$C,MATCH($A263,'Smelter Look-up'!$E:$E,0)))</f>
        <v/>
      </c>
      <c r="D263" s="143"/>
      <c r="E263" s="143" t="str">
        <f ca="1">IF(ISERROR($V263),"",OFFSET('Smelter Look-up'!$D$4,$V263-4,0)&amp;"")</f>
        <v/>
      </c>
      <c r="F263" s="143" t="str">
        <f ca="1">IF(ISERROR($V263),"",OFFSET('Smelter Look-up'!$E$4,$V263-4,0))</f>
        <v/>
      </c>
      <c r="G263" s="143" t="str">
        <f ca="1">IF(C263=$X$4,"Enter smelter details",IF(ISERROR($V263),"",OFFSET('Smelter Look-up'!$F$4,$V263-4,0)))</f>
        <v/>
      </c>
      <c r="H263" s="199" t="str">
        <f ca="1">IF(ISERROR($V263),"",OFFSET('Smelter Look-up'!$G$4,$V263-4,0))</f>
        <v/>
      </c>
      <c r="I263" s="200" t="str">
        <f ca="1">IF(ISERROR($V263),"",OFFSET('Smelter Look-up'!$H$4,$V263-4,0))</f>
        <v/>
      </c>
      <c r="J263" s="200" t="str">
        <f ca="1">IF(ISERROR($V263),"",OFFSET('Smelter Look-up'!$I$4,$V263-4,0))</f>
        <v/>
      </c>
      <c r="K263" s="144"/>
      <c r="L263" s="144"/>
      <c r="M263" s="144"/>
      <c r="N263" s="144"/>
      <c r="O263" s="144"/>
      <c r="P263" s="202"/>
      <c r="Q263" s="145"/>
      <c r="R263" s="143" t="str">
        <f ca="1">IF(ISERROR($V263),"",OFFSET('Smelter Look-up'!$C$4,$V263-4,0)&amp;"")</f>
        <v/>
      </c>
      <c r="S263" s="149" t="str">
        <f t="shared" ca="1" si="20"/>
        <v/>
      </c>
      <c r="T263" s="149" t="str">
        <f ca="1">IF(B263="","",IF(ISERROR(MATCH($J263,SorP!$B$1:$B$6261,0)),"",INDIRECT("'SorP'!$A$"&amp;MATCH($S263&amp;$J263,SorP!C:C,0))))</f>
        <v/>
      </c>
      <c r="U263" s="162"/>
      <c r="V263" s="163" t="e">
        <f>IF(C263="",NA(),MATCH($B263&amp;$C263,'Smelter Look-up'!$J:$J,0))</f>
        <v>#N/A</v>
      </c>
      <c r="X263" s="164">
        <f t="shared" ca="1" si="21"/>
        <v>0</v>
      </c>
      <c r="AB263" s="304" t="str">
        <f t="shared" si="22"/>
        <v/>
      </c>
      <c r="AC263" s="164" t="str">
        <f t="shared" si="23"/>
        <v/>
      </c>
      <c r="AD263" s="164" t="str">
        <f t="shared" si="24"/>
        <v/>
      </c>
    </row>
    <row r="264" spans="1:30" s="164" customFormat="1" ht="20.149999999999999" customHeight="1">
      <c r="A264" s="149"/>
      <c r="B264" s="294" t="str">
        <f>IF(LEN(A264)=0,"",INDEX('Smelter Look-up'!$A:$A,MATCH($A264,'Smelter Look-up'!$E:$E,0)))</f>
        <v/>
      </c>
      <c r="C264" s="146" t="str">
        <f>IF(LEN(A264)=0,"",INDEX('Smelter Look-up'!$C:$C,MATCH($A264,'Smelter Look-up'!$E:$E,0)))</f>
        <v/>
      </c>
      <c r="D264" s="143"/>
      <c r="E264" s="143" t="str">
        <f ca="1">IF(ISERROR($V264),"",OFFSET('Smelter Look-up'!$D$4,$V264-4,0)&amp;"")</f>
        <v/>
      </c>
      <c r="F264" s="143" t="str">
        <f ca="1">IF(ISERROR($V264),"",OFFSET('Smelter Look-up'!$E$4,$V264-4,0))</f>
        <v/>
      </c>
      <c r="G264" s="143" t="str">
        <f ca="1">IF(C264=$X$4,"Enter smelter details",IF(ISERROR($V264),"",OFFSET('Smelter Look-up'!$F$4,$V264-4,0)))</f>
        <v/>
      </c>
      <c r="H264" s="199" t="str">
        <f ca="1">IF(ISERROR($V264),"",OFFSET('Smelter Look-up'!$G$4,$V264-4,0))</f>
        <v/>
      </c>
      <c r="I264" s="200" t="str">
        <f ca="1">IF(ISERROR($V264),"",OFFSET('Smelter Look-up'!$H$4,$V264-4,0))</f>
        <v/>
      </c>
      <c r="J264" s="200" t="str">
        <f ca="1">IF(ISERROR($V264),"",OFFSET('Smelter Look-up'!$I$4,$V264-4,0))</f>
        <v/>
      </c>
      <c r="K264" s="144"/>
      <c r="L264" s="144"/>
      <c r="M264" s="144"/>
      <c r="N264" s="144"/>
      <c r="O264" s="144"/>
      <c r="P264" s="202"/>
      <c r="Q264" s="145"/>
      <c r="R264" s="143" t="str">
        <f ca="1">IF(ISERROR($V264),"",OFFSET('Smelter Look-up'!$C$4,$V264-4,0)&amp;"")</f>
        <v/>
      </c>
      <c r="S264" s="149" t="str">
        <f t="shared" ca="1" si="20"/>
        <v/>
      </c>
      <c r="T264" s="149" t="str">
        <f ca="1">IF(B264="","",IF(ISERROR(MATCH($J264,SorP!$B$1:$B$6261,0)),"",INDIRECT("'SorP'!$A$"&amp;MATCH($S264&amp;$J264,SorP!C:C,0))))</f>
        <v/>
      </c>
      <c r="U264" s="162"/>
      <c r="V264" s="163" t="e">
        <f>IF(C264="",NA(),MATCH($B264&amp;$C264,'Smelter Look-up'!$J:$J,0))</f>
        <v>#N/A</v>
      </c>
      <c r="X264" s="164">
        <f t="shared" ca="1" si="21"/>
        <v>0</v>
      </c>
      <c r="AB264" s="304" t="str">
        <f t="shared" si="22"/>
        <v/>
      </c>
      <c r="AC264" s="164" t="str">
        <f t="shared" si="23"/>
        <v/>
      </c>
      <c r="AD264" s="164" t="str">
        <f t="shared" si="24"/>
        <v/>
      </c>
    </row>
    <row r="265" spans="1:30" s="164" customFormat="1" ht="20.149999999999999" customHeight="1">
      <c r="A265" s="149"/>
      <c r="B265" s="294" t="str">
        <f>IF(LEN(A265)=0,"",INDEX('Smelter Look-up'!$A:$A,MATCH($A265,'Smelter Look-up'!$E:$E,0)))</f>
        <v/>
      </c>
      <c r="C265" s="146" t="str">
        <f>IF(LEN(A265)=0,"",INDEX('Smelter Look-up'!$C:$C,MATCH($A265,'Smelter Look-up'!$E:$E,0)))</f>
        <v/>
      </c>
      <c r="D265" s="143"/>
      <c r="E265" s="143" t="str">
        <f ca="1">IF(ISERROR($V265),"",OFFSET('Smelter Look-up'!$D$4,$V265-4,0)&amp;"")</f>
        <v/>
      </c>
      <c r="F265" s="143" t="str">
        <f ca="1">IF(ISERROR($V265),"",OFFSET('Smelter Look-up'!$E$4,$V265-4,0))</f>
        <v/>
      </c>
      <c r="G265" s="143" t="str">
        <f ca="1">IF(C265=$X$4,"Enter smelter details",IF(ISERROR($V265),"",OFFSET('Smelter Look-up'!$F$4,$V265-4,0)))</f>
        <v/>
      </c>
      <c r="H265" s="199" t="str">
        <f ca="1">IF(ISERROR($V265),"",OFFSET('Smelter Look-up'!$G$4,$V265-4,0))</f>
        <v/>
      </c>
      <c r="I265" s="200" t="str">
        <f ca="1">IF(ISERROR($V265),"",OFFSET('Smelter Look-up'!$H$4,$V265-4,0))</f>
        <v/>
      </c>
      <c r="J265" s="200" t="str">
        <f ca="1">IF(ISERROR($V265),"",OFFSET('Smelter Look-up'!$I$4,$V265-4,0))</f>
        <v/>
      </c>
      <c r="K265" s="144"/>
      <c r="L265" s="144"/>
      <c r="M265" s="144"/>
      <c r="N265" s="144"/>
      <c r="O265" s="144"/>
      <c r="P265" s="202"/>
      <c r="Q265" s="145"/>
      <c r="R265" s="143" t="str">
        <f ca="1">IF(ISERROR($V265),"",OFFSET('Smelter Look-up'!$C$4,$V265-4,0)&amp;"")</f>
        <v/>
      </c>
      <c r="S265" s="149" t="str">
        <f t="shared" ca="1" si="20"/>
        <v/>
      </c>
      <c r="T265" s="149" t="str">
        <f ca="1">IF(B265="","",IF(ISERROR(MATCH($J265,SorP!$B$1:$B$6261,0)),"",INDIRECT("'SorP'!$A$"&amp;MATCH($S265&amp;$J265,SorP!C:C,0))))</f>
        <v/>
      </c>
      <c r="U265" s="162"/>
      <c r="V265" s="163" t="e">
        <f>IF(C265="",NA(),MATCH($B265&amp;$C265,'Smelter Look-up'!$J:$J,0))</f>
        <v>#N/A</v>
      </c>
      <c r="X265" s="164">
        <f t="shared" ca="1" si="21"/>
        <v>0</v>
      </c>
      <c r="AB265" s="304" t="str">
        <f t="shared" si="22"/>
        <v/>
      </c>
      <c r="AC265" s="164" t="str">
        <f t="shared" si="23"/>
        <v/>
      </c>
      <c r="AD265" s="164" t="str">
        <f t="shared" si="24"/>
        <v/>
      </c>
    </row>
    <row r="266" spans="1:30" s="164" customFormat="1" ht="20.149999999999999" customHeight="1">
      <c r="A266" s="149"/>
      <c r="B266" s="294" t="str">
        <f>IF(LEN(A266)=0,"",INDEX('Smelter Look-up'!$A:$A,MATCH($A266,'Smelter Look-up'!$E:$E,0)))</f>
        <v/>
      </c>
      <c r="C266" s="146" t="str">
        <f>IF(LEN(A266)=0,"",INDEX('Smelter Look-up'!$C:$C,MATCH($A266,'Smelter Look-up'!$E:$E,0)))</f>
        <v/>
      </c>
      <c r="D266" s="143"/>
      <c r="E266" s="143" t="str">
        <f ca="1">IF(ISERROR($V266),"",OFFSET('Smelter Look-up'!$D$4,$V266-4,0)&amp;"")</f>
        <v/>
      </c>
      <c r="F266" s="143" t="str">
        <f ca="1">IF(ISERROR($V266),"",OFFSET('Smelter Look-up'!$E$4,$V266-4,0))</f>
        <v/>
      </c>
      <c r="G266" s="143" t="str">
        <f ca="1">IF(C266=$X$4,"Enter smelter details",IF(ISERROR($V266),"",OFFSET('Smelter Look-up'!$F$4,$V266-4,0)))</f>
        <v/>
      </c>
      <c r="H266" s="199" t="str">
        <f ca="1">IF(ISERROR($V266),"",OFFSET('Smelter Look-up'!$G$4,$V266-4,0))</f>
        <v/>
      </c>
      <c r="I266" s="200" t="str">
        <f ca="1">IF(ISERROR($V266),"",OFFSET('Smelter Look-up'!$H$4,$V266-4,0))</f>
        <v/>
      </c>
      <c r="J266" s="200" t="str">
        <f ca="1">IF(ISERROR($V266),"",OFFSET('Smelter Look-up'!$I$4,$V266-4,0))</f>
        <v/>
      </c>
      <c r="K266" s="144"/>
      <c r="L266" s="144"/>
      <c r="M266" s="144"/>
      <c r="N266" s="144"/>
      <c r="O266" s="144"/>
      <c r="P266" s="202"/>
      <c r="Q266" s="145"/>
      <c r="R266" s="143" t="str">
        <f ca="1">IF(ISERROR($V266),"",OFFSET('Smelter Look-up'!$C$4,$V266-4,0)&amp;"")</f>
        <v/>
      </c>
      <c r="S266" s="149" t="str">
        <f t="shared" ca="1" si="20"/>
        <v/>
      </c>
      <c r="T266" s="149" t="str">
        <f ca="1">IF(B266="","",IF(ISERROR(MATCH($J266,SorP!$B$1:$B$6261,0)),"",INDIRECT("'SorP'!$A$"&amp;MATCH($S266&amp;$J266,SorP!C:C,0))))</f>
        <v/>
      </c>
      <c r="U266" s="162"/>
      <c r="V266" s="163" t="e">
        <f>IF(C266="",NA(),MATCH($B266&amp;$C266,'Smelter Look-up'!$J:$J,0))</f>
        <v>#N/A</v>
      </c>
      <c r="X266" s="164">
        <f t="shared" ca="1" si="21"/>
        <v>0</v>
      </c>
      <c r="AB266" s="304" t="str">
        <f t="shared" si="22"/>
        <v/>
      </c>
      <c r="AC266" s="164" t="str">
        <f t="shared" si="23"/>
        <v/>
      </c>
      <c r="AD266" s="164" t="str">
        <f t="shared" si="24"/>
        <v/>
      </c>
    </row>
    <row r="267" spans="1:30" s="164" customFormat="1" ht="20.149999999999999" customHeight="1">
      <c r="A267" s="149"/>
      <c r="B267" s="294" t="str">
        <f>IF(LEN(A267)=0,"",INDEX('Smelter Look-up'!$A:$A,MATCH($A267,'Smelter Look-up'!$E:$E,0)))</f>
        <v/>
      </c>
      <c r="C267" s="146" t="str">
        <f>IF(LEN(A267)=0,"",INDEX('Smelter Look-up'!$C:$C,MATCH($A267,'Smelter Look-up'!$E:$E,0)))</f>
        <v/>
      </c>
      <c r="D267" s="143"/>
      <c r="E267" s="143" t="str">
        <f ca="1">IF(ISERROR($V267),"",OFFSET('Smelter Look-up'!$D$4,$V267-4,0)&amp;"")</f>
        <v/>
      </c>
      <c r="F267" s="143" t="str">
        <f ca="1">IF(ISERROR($V267),"",OFFSET('Smelter Look-up'!$E$4,$V267-4,0))</f>
        <v/>
      </c>
      <c r="G267" s="143" t="str">
        <f ca="1">IF(C267=$X$4,"Enter smelter details",IF(ISERROR($V267),"",OFFSET('Smelter Look-up'!$F$4,$V267-4,0)))</f>
        <v/>
      </c>
      <c r="H267" s="199" t="str">
        <f ca="1">IF(ISERROR($V267),"",OFFSET('Smelter Look-up'!$G$4,$V267-4,0))</f>
        <v/>
      </c>
      <c r="I267" s="200" t="str">
        <f ca="1">IF(ISERROR($V267),"",OFFSET('Smelter Look-up'!$H$4,$V267-4,0))</f>
        <v/>
      </c>
      <c r="J267" s="200" t="str">
        <f ca="1">IF(ISERROR($V267),"",OFFSET('Smelter Look-up'!$I$4,$V267-4,0))</f>
        <v/>
      </c>
      <c r="K267" s="144"/>
      <c r="L267" s="144"/>
      <c r="M267" s="144"/>
      <c r="N267" s="144"/>
      <c r="O267" s="144"/>
      <c r="P267" s="202"/>
      <c r="Q267" s="145"/>
      <c r="R267" s="143" t="str">
        <f ca="1">IF(ISERROR($V267),"",OFFSET('Smelter Look-up'!$C$4,$V267-4,0)&amp;"")</f>
        <v/>
      </c>
      <c r="S267" s="149" t="str">
        <f t="shared" ca="1" si="20"/>
        <v/>
      </c>
      <c r="T267" s="149" t="str">
        <f ca="1">IF(B267="","",IF(ISERROR(MATCH($J267,SorP!$B$1:$B$6261,0)),"",INDIRECT("'SorP'!$A$"&amp;MATCH($S267&amp;$J267,SorP!C:C,0))))</f>
        <v/>
      </c>
      <c r="U267" s="162"/>
      <c r="V267" s="163" t="e">
        <f>IF(C267="",NA(),MATCH($B267&amp;$C267,'Smelter Look-up'!$J:$J,0))</f>
        <v>#N/A</v>
      </c>
      <c r="X267" s="164">
        <f t="shared" ca="1" si="21"/>
        <v>0</v>
      </c>
      <c r="AB267" s="304" t="str">
        <f t="shared" si="22"/>
        <v/>
      </c>
      <c r="AC267" s="164" t="str">
        <f t="shared" si="23"/>
        <v/>
      </c>
      <c r="AD267" s="164" t="str">
        <f t="shared" si="24"/>
        <v/>
      </c>
    </row>
    <row r="268" spans="1:30" s="164" customFormat="1" ht="20.149999999999999" customHeight="1">
      <c r="A268" s="149"/>
      <c r="B268" s="294" t="str">
        <f>IF(LEN(A268)=0,"",INDEX('Smelter Look-up'!$A:$A,MATCH($A268,'Smelter Look-up'!$E:$E,0)))</f>
        <v/>
      </c>
      <c r="C268" s="146" t="str">
        <f>IF(LEN(A268)=0,"",INDEX('Smelter Look-up'!$C:$C,MATCH($A268,'Smelter Look-up'!$E:$E,0)))</f>
        <v/>
      </c>
      <c r="D268" s="143"/>
      <c r="E268" s="143" t="str">
        <f ca="1">IF(ISERROR($V268),"",OFFSET('Smelter Look-up'!$D$4,$V268-4,0)&amp;"")</f>
        <v/>
      </c>
      <c r="F268" s="143" t="str">
        <f ca="1">IF(ISERROR($V268),"",OFFSET('Smelter Look-up'!$E$4,$V268-4,0))</f>
        <v/>
      </c>
      <c r="G268" s="143" t="str">
        <f ca="1">IF(C268=$X$4,"Enter smelter details",IF(ISERROR($V268),"",OFFSET('Smelter Look-up'!$F$4,$V268-4,0)))</f>
        <v/>
      </c>
      <c r="H268" s="199" t="str">
        <f ca="1">IF(ISERROR($V268),"",OFFSET('Smelter Look-up'!$G$4,$V268-4,0))</f>
        <v/>
      </c>
      <c r="I268" s="200" t="str">
        <f ca="1">IF(ISERROR($V268),"",OFFSET('Smelter Look-up'!$H$4,$V268-4,0))</f>
        <v/>
      </c>
      <c r="J268" s="200" t="str">
        <f ca="1">IF(ISERROR($V268),"",OFFSET('Smelter Look-up'!$I$4,$V268-4,0))</f>
        <v/>
      </c>
      <c r="K268" s="144"/>
      <c r="L268" s="144"/>
      <c r="M268" s="144"/>
      <c r="N268" s="144"/>
      <c r="O268" s="144"/>
      <c r="P268" s="202"/>
      <c r="Q268" s="145"/>
      <c r="R268" s="143" t="str">
        <f ca="1">IF(ISERROR($V268),"",OFFSET('Smelter Look-up'!$C$4,$V268-4,0)&amp;"")</f>
        <v/>
      </c>
      <c r="S268" s="149" t="str">
        <f t="shared" ca="1" si="20"/>
        <v/>
      </c>
      <c r="T268" s="149" t="str">
        <f ca="1">IF(B268="","",IF(ISERROR(MATCH($J268,SorP!$B$1:$B$6261,0)),"",INDIRECT("'SorP'!$A$"&amp;MATCH($S268&amp;$J268,SorP!C:C,0))))</f>
        <v/>
      </c>
      <c r="U268" s="162"/>
      <c r="V268" s="163" t="e">
        <f>IF(C268="",NA(),MATCH($B268&amp;$C268,'Smelter Look-up'!$J:$J,0))</f>
        <v>#N/A</v>
      </c>
      <c r="X268" s="164">
        <f t="shared" ca="1" si="21"/>
        <v>0</v>
      </c>
      <c r="AB268" s="304" t="str">
        <f t="shared" si="22"/>
        <v/>
      </c>
      <c r="AC268" s="164" t="str">
        <f t="shared" si="23"/>
        <v/>
      </c>
      <c r="AD268" s="164" t="str">
        <f t="shared" si="24"/>
        <v/>
      </c>
    </row>
    <row r="269" spans="1:30" s="164" customFormat="1" ht="20.149999999999999" customHeight="1">
      <c r="A269" s="149"/>
      <c r="B269" s="294" t="str">
        <f>IF(LEN(A269)=0,"",INDEX('Smelter Look-up'!$A:$A,MATCH($A269,'Smelter Look-up'!$E:$E,0)))</f>
        <v/>
      </c>
      <c r="C269" s="146" t="str">
        <f>IF(LEN(A269)=0,"",INDEX('Smelter Look-up'!$C:$C,MATCH($A269,'Smelter Look-up'!$E:$E,0)))</f>
        <v/>
      </c>
      <c r="D269" s="143"/>
      <c r="E269" s="143" t="str">
        <f ca="1">IF(ISERROR($V269),"",OFFSET('Smelter Look-up'!$D$4,$V269-4,0)&amp;"")</f>
        <v/>
      </c>
      <c r="F269" s="143" t="str">
        <f ca="1">IF(ISERROR($V269),"",OFFSET('Smelter Look-up'!$E$4,$V269-4,0))</f>
        <v/>
      </c>
      <c r="G269" s="143" t="str">
        <f ca="1">IF(C269=$X$4,"Enter smelter details",IF(ISERROR($V269),"",OFFSET('Smelter Look-up'!$F$4,$V269-4,0)))</f>
        <v/>
      </c>
      <c r="H269" s="199" t="str">
        <f ca="1">IF(ISERROR($V269),"",OFFSET('Smelter Look-up'!$G$4,$V269-4,0))</f>
        <v/>
      </c>
      <c r="I269" s="200" t="str">
        <f ca="1">IF(ISERROR($V269),"",OFFSET('Smelter Look-up'!$H$4,$V269-4,0))</f>
        <v/>
      </c>
      <c r="J269" s="200" t="str">
        <f ca="1">IF(ISERROR($V269),"",OFFSET('Smelter Look-up'!$I$4,$V269-4,0))</f>
        <v/>
      </c>
      <c r="K269" s="144"/>
      <c r="L269" s="144"/>
      <c r="M269" s="144"/>
      <c r="N269" s="144"/>
      <c r="O269" s="144"/>
      <c r="P269" s="202"/>
      <c r="Q269" s="145"/>
      <c r="R269" s="143" t="str">
        <f ca="1">IF(ISERROR($V269),"",OFFSET('Smelter Look-up'!$C$4,$V269-4,0)&amp;"")</f>
        <v/>
      </c>
      <c r="S269" s="149" t="str">
        <f t="shared" ca="1" si="20"/>
        <v/>
      </c>
      <c r="T269" s="149" t="str">
        <f ca="1">IF(B269="","",IF(ISERROR(MATCH($J269,SorP!$B$1:$B$6261,0)),"",INDIRECT("'SorP'!$A$"&amp;MATCH($S269&amp;$J269,SorP!C:C,0))))</f>
        <v/>
      </c>
      <c r="U269" s="162"/>
      <c r="V269" s="163" t="e">
        <f>IF(C269="",NA(),MATCH($B269&amp;$C269,'Smelter Look-up'!$J:$J,0))</f>
        <v>#N/A</v>
      </c>
      <c r="X269" s="164">
        <f t="shared" ca="1" si="21"/>
        <v>0</v>
      </c>
      <c r="AB269" s="304" t="str">
        <f t="shared" si="22"/>
        <v/>
      </c>
      <c r="AC269" s="164" t="str">
        <f t="shared" si="23"/>
        <v/>
      </c>
      <c r="AD269" s="164" t="str">
        <f t="shared" si="24"/>
        <v/>
      </c>
    </row>
    <row r="270" spans="1:30" s="164" customFormat="1" ht="20.149999999999999" customHeight="1">
      <c r="A270" s="149"/>
      <c r="B270" s="294" t="str">
        <f>IF(LEN(A270)=0,"",INDEX('Smelter Look-up'!$A:$A,MATCH($A270,'Smelter Look-up'!$E:$E,0)))</f>
        <v/>
      </c>
      <c r="C270" s="146" t="str">
        <f>IF(LEN(A270)=0,"",INDEX('Smelter Look-up'!$C:$C,MATCH($A270,'Smelter Look-up'!$E:$E,0)))</f>
        <v/>
      </c>
      <c r="D270" s="143"/>
      <c r="E270" s="143" t="str">
        <f ca="1">IF(ISERROR($V270),"",OFFSET('Smelter Look-up'!$D$4,$V270-4,0)&amp;"")</f>
        <v/>
      </c>
      <c r="F270" s="143" t="str">
        <f ca="1">IF(ISERROR($V270),"",OFFSET('Smelter Look-up'!$E$4,$V270-4,0))</f>
        <v/>
      </c>
      <c r="G270" s="143" t="str">
        <f ca="1">IF(C270=$X$4,"Enter smelter details",IF(ISERROR($V270),"",OFFSET('Smelter Look-up'!$F$4,$V270-4,0)))</f>
        <v/>
      </c>
      <c r="H270" s="199" t="str">
        <f ca="1">IF(ISERROR($V270),"",OFFSET('Smelter Look-up'!$G$4,$V270-4,0))</f>
        <v/>
      </c>
      <c r="I270" s="200" t="str">
        <f ca="1">IF(ISERROR($V270),"",OFFSET('Smelter Look-up'!$H$4,$V270-4,0))</f>
        <v/>
      </c>
      <c r="J270" s="200" t="str">
        <f ca="1">IF(ISERROR($V270),"",OFFSET('Smelter Look-up'!$I$4,$V270-4,0))</f>
        <v/>
      </c>
      <c r="K270" s="144"/>
      <c r="L270" s="144"/>
      <c r="M270" s="144"/>
      <c r="N270" s="144"/>
      <c r="O270" s="144"/>
      <c r="P270" s="202"/>
      <c r="Q270" s="145"/>
      <c r="R270" s="143" t="str">
        <f ca="1">IF(ISERROR($V270),"",OFFSET('Smelter Look-up'!$C$4,$V270-4,0)&amp;"")</f>
        <v/>
      </c>
      <c r="S270" s="149" t="str">
        <f t="shared" ca="1" si="20"/>
        <v/>
      </c>
      <c r="T270" s="149" t="str">
        <f ca="1">IF(B270="","",IF(ISERROR(MATCH($J270,SorP!$B$1:$B$6261,0)),"",INDIRECT("'SorP'!$A$"&amp;MATCH($S270&amp;$J270,SorP!C:C,0))))</f>
        <v/>
      </c>
      <c r="U270" s="162"/>
      <c r="V270" s="163" t="e">
        <f>IF(C270="",NA(),MATCH($B270&amp;$C270,'Smelter Look-up'!$J:$J,0))</f>
        <v>#N/A</v>
      </c>
      <c r="X270" s="164">
        <f t="shared" ca="1" si="21"/>
        <v>0</v>
      </c>
      <c r="AB270" s="304" t="str">
        <f t="shared" si="22"/>
        <v/>
      </c>
      <c r="AC270" s="164" t="str">
        <f t="shared" si="23"/>
        <v/>
      </c>
      <c r="AD270" s="164" t="str">
        <f t="shared" si="24"/>
        <v/>
      </c>
    </row>
    <row r="271" spans="1:30" s="164" customFormat="1" ht="20.149999999999999" customHeight="1">
      <c r="A271" s="149"/>
      <c r="B271" s="294" t="str">
        <f>IF(LEN(A271)=0,"",INDEX('Smelter Look-up'!$A:$A,MATCH($A271,'Smelter Look-up'!$E:$E,0)))</f>
        <v/>
      </c>
      <c r="C271" s="146" t="str">
        <f>IF(LEN(A271)=0,"",INDEX('Smelter Look-up'!$C:$C,MATCH($A271,'Smelter Look-up'!$E:$E,0)))</f>
        <v/>
      </c>
      <c r="D271" s="143"/>
      <c r="E271" s="143" t="str">
        <f ca="1">IF(ISERROR($V271),"",OFFSET('Smelter Look-up'!$D$4,$V271-4,0)&amp;"")</f>
        <v/>
      </c>
      <c r="F271" s="143" t="str">
        <f ca="1">IF(ISERROR($V271),"",OFFSET('Smelter Look-up'!$E$4,$V271-4,0))</f>
        <v/>
      </c>
      <c r="G271" s="143" t="str">
        <f ca="1">IF(C271=$X$4,"Enter smelter details",IF(ISERROR($V271),"",OFFSET('Smelter Look-up'!$F$4,$V271-4,0)))</f>
        <v/>
      </c>
      <c r="H271" s="199" t="str">
        <f ca="1">IF(ISERROR($V271),"",OFFSET('Smelter Look-up'!$G$4,$V271-4,0))</f>
        <v/>
      </c>
      <c r="I271" s="200" t="str">
        <f ca="1">IF(ISERROR($V271),"",OFFSET('Smelter Look-up'!$H$4,$V271-4,0))</f>
        <v/>
      </c>
      <c r="J271" s="200" t="str">
        <f ca="1">IF(ISERROR($V271),"",OFFSET('Smelter Look-up'!$I$4,$V271-4,0))</f>
        <v/>
      </c>
      <c r="K271" s="144"/>
      <c r="L271" s="144"/>
      <c r="M271" s="144"/>
      <c r="N271" s="144"/>
      <c r="O271" s="144"/>
      <c r="P271" s="202"/>
      <c r="Q271" s="145"/>
      <c r="R271" s="143" t="str">
        <f ca="1">IF(ISERROR($V271),"",OFFSET('Smelter Look-up'!$C$4,$V271-4,0)&amp;"")</f>
        <v/>
      </c>
      <c r="S271" s="149" t="str">
        <f t="shared" ca="1" si="20"/>
        <v/>
      </c>
      <c r="T271" s="149" t="str">
        <f ca="1">IF(B271="","",IF(ISERROR(MATCH($J271,SorP!$B$1:$B$6261,0)),"",INDIRECT("'SorP'!$A$"&amp;MATCH($S271&amp;$J271,SorP!C:C,0))))</f>
        <v/>
      </c>
      <c r="U271" s="162"/>
      <c r="V271" s="163" t="e">
        <f>IF(C271="",NA(),MATCH($B271&amp;$C271,'Smelter Look-up'!$J:$J,0))</f>
        <v>#N/A</v>
      </c>
      <c r="X271" s="164">
        <f t="shared" ca="1" si="21"/>
        <v>0</v>
      </c>
      <c r="AB271" s="304" t="str">
        <f t="shared" si="22"/>
        <v/>
      </c>
      <c r="AC271" s="164" t="str">
        <f t="shared" si="23"/>
        <v/>
      </c>
      <c r="AD271" s="164" t="str">
        <f t="shared" si="24"/>
        <v/>
      </c>
    </row>
    <row r="272" spans="1:30" s="164" customFormat="1" ht="20.149999999999999" customHeight="1">
      <c r="A272" s="149"/>
      <c r="B272" s="294" t="str">
        <f>IF(LEN(A272)=0,"",INDEX('Smelter Look-up'!$A:$A,MATCH($A272,'Smelter Look-up'!$E:$E,0)))</f>
        <v/>
      </c>
      <c r="C272" s="146" t="str">
        <f>IF(LEN(A272)=0,"",INDEX('Smelter Look-up'!$C:$C,MATCH($A272,'Smelter Look-up'!$E:$E,0)))</f>
        <v/>
      </c>
      <c r="D272" s="143"/>
      <c r="E272" s="143" t="str">
        <f ca="1">IF(ISERROR($V272),"",OFFSET('Smelter Look-up'!$D$4,$V272-4,0)&amp;"")</f>
        <v/>
      </c>
      <c r="F272" s="143" t="str">
        <f ca="1">IF(ISERROR($V272),"",OFFSET('Smelter Look-up'!$E$4,$V272-4,0))</f>
        <v/>
      </c>
      <c r="G272" s="143" t="str">
        <f ca="1">IF(C272=$X$4,"Enter smelter details",IF(ISERROR($V272),"",OFFSET('Smelter Look-up'!$F$4,$V272-4,0)))</f>
        <v/>
      </c>
      <c r="H272" s="199" t="str">
        <f ca="1">IF(ISERROR($V272),"",OFFSET('Smelter Look-up'!$G$4,$V272-4,0))</f>
        <v/>
      </c>
      <c r="I272" s="200" t="str">
        <f ca="1">IF(ISERROR($V272),"",OFFSET('Smelter Look-up'!$H$4,$V272-4,0))</f>
        <v/>
      </c>
      <c r="J272" s="200" t="str">
        <f ca="1">IF(ISERROR($V272),"",OFFSET('Smelter Look-up'!$I$4,$V272-4,0))</f>
        <v/>
      </c>
      <c r="K272" s="144"/>
      <c r="L272" s="144"/>
      <c r="M272" s="144"/>
      <c r="N272" s="144"/>
      <c r="O272" s="144"/>
      <c r="P272" s="202"/>
      <c r="Q272" s="145"/>
      <c r="R272" s="143" t="str">
        <f ca="1">IF(ISERROR($V272),"",OFFSET('Smelter Look-up'!$C$4,$V272-4,0)&amp;"")</f>
        <v/>
      </c>
      <c r="S272" s="149" t="str">
        <f t="shared" ca="1" si="20"/>
        <v/>
      </c>
      <c r="T272" s="149" t="str">
        <f ca="1">IF(B272="","",IF(ISERROR(MATCH($J272,SorP!$B$1:$B$6261,0)),"",INDIRECT("'SorP'!$A$"&amp;MATCH($S272&amp;$J272,SorP!C:C,0))))</f>
        <v/>
      </c>
      <c r="U272" s="162"/>
      <c r="V272" s="163" t="e">
        <f>IF(C272="",NA(),MATCH($B272&amp;$C272,'Smelter Look-up'!$J:$J,0))</f>
        <v>#N/A</v>
      </c>
      <c r="X272" s="164">
        <f t="shared" ca="1" si="21"/>
        <v>0</v>
      </c>
      <c r="AB272" s="304" t="str">
        <f t="shared" si="22"/>
        <v/>
      </c>
      <c r="AC272" s="164" t="str">
        <f t="shared" si="23"/>
        <v/>
      </c>
      <c r="AD272" s="164" t="str">
        <f t="shared" si="24"/>
        <v/>
      </c>
    </row>
    <row r="273" spans="1:30" s="164" customFormat="1" ht="20.149999999999999" customHeight="1">
      <c r="A273" s="149"/>
      <c r="B273" s="294" t="str">
        <f>IF(LEN(A273)=0,"",INDEX('Smelter Look-up'!$A:$A,MATCH($A273,'Smelter Look-up'!$E:$E,0)))</f>
        <v/>
      </c>
      <c r="C273" s="146" t="str">
        <f>IF(LEN(A273)=0,"",INDEX('Smelter Look-up'!$C:$C,MATCH($A273,'Smelter Look-up'!$E:$E,0)))</f>
        <v/>
      </c>
      <c r="D273" s="143"/>
      <c r="E273" s="143" t="str">
        <f ca="1">IF(ISERROR($V273),"",OFFSET('Smelter Look-up'!$D$4,$V273-4,0)&amp;"")</f>
        <v/>
      </c>
      <c r="F273" s="143" t="str">
        <f ca="1">IF(ISERROR($V273),"",OFFSET('Smelter Look-up'!$E$4,$V273-4,0))</f>
        <v/>
      </c>
      <c r="G273" s="143" t="str">
        <f ca="1">IF(C273=$X$4,"Enter smelter details",IF(ISERROR($V273),"",OFFSET('Smelter Look-up'!$F$4,$V273-4,0)))</f>
        <v/>
      </c>
      <c r="H273" s="199" t="str">
        <f ca="1">IF(ISERROR($V273),"",OFFSET('Smelter Look-up'!$G$4,$V273-4,0))</f>
        <v/>
      </c>
      <c r="I273" s="200" t="str">
        <f ca="1">IF(ISERROR($V273),"",OFFSET('Smelter Look-up'!$H$4,$V273-4,0))</f>
        <v/>
      </c>
      <c r="J273" s="200" t="str">
        <f ca="1">IF(ISERROR($V273),"",OFFSET('Smelter Look-up'!$I$4,$V273-4,0))</f>
        <v/>
      </c>
      <c r="K273" s="144"/>
      <c r="L273" s="144"/>
      <c r="M273" s="144"/>
      <c r="N273" s="144"/>
      <c r="O273" s="144"/>
      <c r="P273" s="202"/>
      <c r="Q273" s="145"/>
      <c r="R273" s="143" t="str">
        <f ca="1">IF(ISERROR($V273),"",OFFSET('Smelter Look-up'!$C$4,$V273-4,0)&amp;"")</f>
        <v/>
      </c>
      <c r="S273" s="149" t="str">
        <f t="shared" ca="1" si="20"/>
        <v/>
      </c>
      <c r="T273" s="149" t="str">
        <f ca="1">IF(B273="","",IF(ISERROR(MATCH($J273,SorP!$B$1:$B$6261,0)),"",INDIRECT("'SorP'!$A$"&amp;MATCH($S273&amp;$J273,SorP!C:C,0))))</f>
        <v/>
      </c>
      <c r="U273" s="162"/>
      <c r="V273" s="163" t="e">
        <f>IF(C273="",NA(),MATCH($B273&amp;$C273,'Smelter Look-up'!$J:$J,0))</f>
        <v>#N/A</v>
      </c>
      <c r="X273" s="164">
        <f t="shared" ca="1" si="21"/>
        <v>0</v>
      </c>
      <c r="AB273" s="304" t="str">
        <f t="shared" si="22"/>
        <v/>
      </c>
      <c r="AC273" s="164" t="str">
        <f t="shared" si="23"/>
        <v/>
      </c>
      <c r="AD273" s="164" t="str">
        <f t="shared" si="24"/>
        <v/>
      </c>
    </row>
    <row r="274" spans="1:30" s="164" customFormat="1" ht="20.149999999999999" customHeight="1">
      <c r="A274" s="149"/>
      <c r="B274" s="294" t="str">
        <f>IF(LEN(A274)=0,"",INDEX('Smelter Look-up'!$A:$A,MATCH($A274,'Smelter Look-up'!$E:$E,0)))</f>
        <v/>
      </c>
      <c r="C274" s="146" t="str">
        <f>IF(LEN(A274)=0,"",INDEX('Smelter Look-up'!$C:$C,MATCH($A274,'Smelter Look-up'!$E:$E,0)))</f>
        <v/>
      </c>
      <c r="D274" s="143"/>
      <c r="E274" s="143" t="str">
        <f ca="1">IF(ISERROR($V274),"",OFFSET('Smelter Look-up'!$D$4,$V274-4,0)&amp;"")</f>
        <v/>
      </c>
      <c r="F274" s="143" t="str">
        <f ca="1">IF(ISERROR($V274),"",OFFSET('Smelter Look-up'!$E$4,$V274-4,0))</f>
        <v/>
      </c>
      <c r="G274" s="143" t="str">
        <f ca="1">IF(C274=$X$4,"Enter smelter details",IF(ISERROR($V274),"",OFFSET('Smelter Look-up'!$F$4,$V274-4,0)))</f>
        <v/>
      </c>
      <c r="H274" s="199" t="str">
        <f ca="1">IF(ISERROR($V274),"",OFFSET('Smelter Look-up'!$G$4,$V274-4,0))</f>
        <v/>
      </c>
      <c r="I274" s="200" t="str">
        <f ca="1">IF(ISERROR($V274),"",OFFSET('Smelter Look-up'!$H$4,$V274-4,0))</f>
        <v/>
      </c>
      <c r="J274" s="200" t="str">
        <f ca="1">IF(ISERROR($V274),"",OFFSET('Smelter Look-up'!$I$4,$V274-4,0))</f>
        <v/>
      </c>
      <c r="K274" s="144"/>
      <c r="L274" s="144"/>
      <c r="M274" s="144"/>
      <c r="N274" s="144"/>
      <c r="O274" s="144"/>
      <c r="P274" s="202"/>
      <c r="Q274" s="145"/>
      <c r="R274" s="143" t="str">
        <f ca="1">IF(ISERROR($V274),"",OFFSET('Smelter Look-up'!$C$4,$V274-4,0)&amp;"")</f>
        <v/>
      </c>
      <c r="S274" s="149" t="str">
        <f t="shared" ca="1" si="20"/>
        <v/>
      </c>
      <c r="T274" s="149" t="str">
        <f ca="1">IF(B274="","",IF(ISERROR(MATCH($J274,SorP!$B$1:$B$6261,0)),"",INDIRECT("'SorP'!$A$"&amp;MATCH($S274&amp;$J274,SorP!C:C,0))))</f>
        <v/>
      </c>
      <c r="U274" s="162"/>
      <c r="V274" s="163" t="e">
        <f>IF(C274="",NA(),MATCH($B274&amp;$C274,'Smelter Look-up'!$J:$J,0))</f>
        <v>#N/A</v>
      </c>
      <c r="X274" s="164">
        <f t="shared" ca="1" si="21"/>
        <v>0</v>
      </c>
      <c r="AB274" s="304" t="str">
        <f t="shared" si="22"/>
        <v/>
      </c>
      <c r="AC274" s="164" t="str">
        <f t="shared" si="23"/>
        <v/>
      </c>
      <c r="AD274" s="164" t="str">
        <f t="shared" si="24"/>
        <v/>
      </c>
    </row>
    <row r="275" spans="1:30" s="164" customFormat="1" ht="20.149999999999999" customHeight="1">
      <c r="A275" s="149"/>
      <c r="B275" s="294" t="str">
        <f>IF(LEN(A275)=0,"",INDEX('Smelter Look-up'!$A:$A,MATCH($A275,'Smelter Look-up'!$E:$E,0)))</f>
        <v/>
      </c>
      <c r="C275" s="146" t="str">
        <f>IF(LEN(A275)=0,"",INDEX('Smelter Look-up'!$C:$C,MATCH($A275,'Smelter Look-up'!$E:$E,0)))</f>
        <v/>
      </c>
      <c r="D275" s="143"/>
      <c r="E275" s="143" t="str">
        <f ca="1">IF(ISERROR($V275),"",OFFSET('Smelter Look-up'!$D$4,$V275-4,0)&amp;"")</f>
        <v/>
      </c>
      <c r="F275" s="143" t="str">
        <f ca="1">IF(ISERROR($V275),"",OFFSET('Smelter Look-up'!$E$4,$V275-4,0))</f>
        <v/>
      </c>
      <c r="G275" s="143" t="str">
        <f ca="1">IF(C275=$X$4,"Enter smelter details",IF(ISERROR($V275),"",OFFSET('Smelter Look-up'!$F$4,$V275-4,0)))</f>
        <v/>
      </c>
      <c r="H275" s="199" t="str">
        <f ca="1">IF(ISERROR($V275),"",OFFSET('Smelter Look-up'!$G$4,$V275-4,0))</f>
        <v/>
      </c>
      <c r="I275" s="200" t="str">
        <f ca="1">IF(ISERROR($V275),"",OFFSET('Smelter Look-up'!$H$4,$V275-4,0))</f>
        <v/>
      </c>
      <c r="J275" s="200" t="str">
        <f ca="1">IF(ISERROR($V275),"",OFFSET('Smelter Look-up'!$I$4,$V275-4,0))</f>
        <v/>
      </c>
      <c r="K275" s="144"/>
      <c r="L275" s="144"/>
      <c r="M275" s="144"/>
      <c r="N275" s="144"/>
      <c r="O275" s="144"/>
      <c r="P275" s="202"/>
      <c r="Q275" s="145"/>
      <c r="R275" s="143" t="str">
        <f ca="1">IF(ISERROR($V275),"",OFFSET('Smelter Look-up'!$C$4,$V275-4,0)&amp;"")</f>
        <v/>
      </c>
      <c r="S275" s="149" t="str">
        <f t="shared" ca="1" si="20"/>
        <v/>
      </c>
      <c r="T275" s="149" t="str">
        <f ca="1">IF(B275="","",IF(ISERROR(MATCH($J275,SorP!$B$1:$B$6261,0)),"",INDIRECT("'SorP'!$A$"&amp;MATCH($S275&amp;$J275,SorP!C:C,0))))</f>
        <v/>
      </c>
      <c r="U275" s="162"/>
      <c r="V275" s="163" t="e">
        <f>IF(C275="",NA(),MATCH($B275&amp;$C275,'Smelter Look-up'!$J:$J,0))</f>
        <v>#N/A</v>
      </c>
      <c r="X275" s="164">
        <f t="shared" ca="1" si="21"/>
        <v>0</v>
      </c>
      <c r="AB275" s="304" t="str">
        <f t="shared" si="22"/>
        <v/>
      </c>
      <c r="AC275" s="164" t="str">
        <f t="shared" si="23"/>
        <v/>
      </c>
      <c r="AD275" s="164" t="str">
        <f t="shared" si="24"/>
        <v/>
      </c>
    </row>
    <row r="276" spans="1:30" s="164" customFormat="1" ht="20.149999999999999" customHeight="1">
      <c r="A276" s="149"/>
      <c r="B276" s="294" t="str">
        <f>IF(LEN(A276)=0,"",INDEX('Smelter Look-up'!$A:$A,MATCH($A276,'Smelter Look-up'!$E:$E,0)))</f>
        <v/>
      </c>
      <c r="C276" s="146" t="str">
        <f>IF(LEN(A276)=0,"",INDEX('Smelter Look-up'!$C:$C,MATCH($A276,'Smelter Look-up'!$E:$E,0)))</f>
        <v/>
      </c>
      <c r="D276" s="143"/>
      <c r="E276" s="143" t="str">
        <f ca="1">IF(ISERROR($V276),"",OFFSET('Smelter Look-up'!$D$4,$V276-4,0)&amp;"")</f>
        <v/>
      </c>
      <c r="F276" s="143" t="str">
        <f ca="1">IF(ISERROR($V276),"",OFFSET('Smelter Look-up'!$E$4,$V276-4,0))</f>
        <v/>
      </c>
      <c r="G276" s="143" t="str">
        <f ca="1">IF(C276=$X$4,"Enter smelter details",IF(ISERROR($V276),"",OFFSET('Smelter Look-up'!$F$4,$V276-4,0)))</f>
        <v/>
      </c>
      <c r="H276" s="199" t="str">
        <f ca="1">IF(ISERROR($V276),"",OFFSET('Smelter Look-up'!$G$4,$V276-4,0))</f>
        <v/>
      </c>
      <c r="I276" s="200" t="str">
        <f ca="1">IF(ISERROR($V276),"",OFFSET('Smelter Look-up'!$H$4,$V276-4,0))</f>
        <v/>
      </c>
      <c r="J276" s="200" t="str">
        <f ca="1">IF(ISERROR($V276),"",OFFSET('Smelter Look-up'!$I$4,$V276-4,0))</f>
        <v/>
      </c>
      <c r="K276" s="144"/>
      <c r="L276" s="144"/>
      <c r="M276" s="144"/>
      <c r="N276" s="144"/>
      <c r="O276" s="144"/>
      <c r="P276" s="202"/>
      <c r="Q276" s="145"/>
      <c r="R276" s="143" t="str">
        <f ca="1">IF(ISERROR($V276),"",OFFSET('Smelter Look-up'!$C$4,$V276-4,0)&amp;"")</f>
        <v/>
      </c>
      <c r="S276" s="149" t="str">
        <f t="shared" ca="1" si="20"/>
        <v/>
      </c>
      <c r="T276" s="149" t="str">
        <f ca="1">IF(B276="","",IF(ISERROR(MATCH($J276,SorP!$B$1:$B$6261,0)),"",INDIRECT("'SorP'!$A$"&amp;MATCH($S276&amp;$J276,SorP!C:C,0))))</f>
        <v/>
      </c>
      <c r="U276" s="162"/>
      <c r="V276" s="163" t="e">
        <f>IF(C276="",NA(),MATCH($B276&amp;$C276,'Smelter Look-up'!$J:$J,0))</f>
        <v>#N/A</v>
      </c>
      <c r="X276" s="164">
        <f t="shared" ca="1" si="21"/>
        <v>0</v>
      </c>
      <c r="AB276" s="304" t="str">
        <f t="shared" si="22"/>
        <v/>
      </c>
      <c r="AC276" s="164" t="str">
        <f t="shared" si="23"/>
        <v/>
      </c>
      <c r="AD276" s="164" t="str">
        <f t="shared" si="24"/>
        <v/>
      </c>
    </row>
    <row r="277" spans="1:30" s="164" customFormat="1" ht="20.149999999999999" customHeight="1">
      <c r="A277" s="149"/>
      <c r="B277" s="294" t="str">
        <f>IF(LEN(A277)=0,"",INDEX('Smelter Look-up'!$A:$A,MATCH($A277,'Smelter Look-up'!$E:$E,0)))</f>
        <v/>
      </c>
      <c r="C277" s="146" t="str">
        <f>IF(LEN(A277)=0,"",INDEX('Smelter Look-up'!$C:$C,MATCH($A277,'Smelter Look-up'!$E:$E,0)))</f>
        <v/>
      </c>
      <c r="D277" s="143"/>
      <c r="E277" s="143" t="str">
        <f ca="1">IF(ISERROR($V277),"",OFFSET('Smelter Look-up'!$D$4,$V277-4,0)&amp;"")</f>
        <v/>
      </c>
      <c r="F277" s="143" t="str">
        <f ca="1">IF(ISERROR($V277),"",OFFSET('Smelter Look-up'!$E$4,$V277-4,0))</f>
        <v/>
      </c>
      <c r="G277" s="143" t="str">
        <f ca="1">IF(C277=$X$4,"Enter smelter details",IF(ISERROR($V277),"",OFFSET('Smelter Look-up'!$F$4,$V277-4,0)))</f>
        <v/>
      </c>
      <c r="H277" s="199" t="str">
        <f ca="1">IF(ISERROR($V277),"",OFFSET('Smelter Look-up'!$G$4,$V277-4,0))</f>
        <v/>
      </c>
      <c r="I277" s="200" t="str">
        <f ca="1">IF(ISERROR($V277),"",OFFSET('Smelter Look-up'!$H$4,$V277-4,0))</f>
        <v/>
      </c>
      <c r="J277" s="200" t="str">
        <f ca="1">IF(ISERROR($V277),"",OFFSET('Smelter Look-up'!$I$4,$V277-4,0))</f>
        <v/>
      </c>
      <c r="K277" s="144"/>
      <c r="L277" s="144"/>
      <c r="M277" s="144"/>
      <c r="N277" s="144"/>
      <c r="O277" s="144"/>
      <c r="P277" s="202"/>
      <c r="Q277" s="145"/>
      <c r="R277" s="143" t="str">
        <f ca="1">IF(ISERROR($V277),"",OFFSET('Smelter Look-up'!$C$4,$V277-4,0)&amp;"")</f>
        <v/>
      </c>
      <c r="S277" s="149" t="str">
        <f t="shared" ca="1" si="20"/>
        <v/>
      </c>
      <c r="T277" s="149" t="str">
        <f ca="1">IF(B277="","",IF(ISERROR(MATCH($J277,SorP!$B$1:$B$6261,0)),"",INDIRECT("'SorP'!$A$"&amp;MATCH($S277&amp;$J277,SorP!C:C,0))))</f>
        <v/>
      </c>
      <c r="U277" s="162"/>
      <c r="V277" s="163" t="e">
        <f>IF(C277="",NA(),MATCH($B277&amp;$C277,'Smelter Look-up'!$J:$J,0))</f>
        <v>#N/A</v>
      </c>
      <c r="X277" s="164">
        <f t="shared" ca="1" si="21"/>
        <v>0</v>
      </c>
      <c r="AB277" s="304" t="str">
        <f t="shared" si="22"/>
        <v/>
      </c>
      <c r="AC277" s="164" t="str">
        <f t="shared" si="23"/>
        <v/>
      </c>
      <c r="AD277" s="164" t="str">
        <f t="shared" si="24"/>
        <v/>
      </c>
    </row>
    <row r="278" spans="1:30" s="164" customFormat="1" ht="20.149999999999999" customHeight="1">
      <c r="A278" s="149"/>
      <c r="B278" s="294" t="str">
        <f>IF(LEN(A278)=0,"",INDEX('Smelter Look-up'!$A:$A,MATCH($A278,'Smelter Look-up'!$E:$E,0)))</f>
        <v/>
      </c>
      <c r="C278" s="146" t="str">
        <f>IF(LEN(A278)=0,"",INDEX('Smelter Look-up'!$C:$C,MATCH($A278,'Smelter Look-up'!$E:$E,0)))</f>
        <v/>
      </c>
      <c r="D278" s="143"/>
      <c r="E278" s="143" t="str">
        <f ca="1">IF(ISERROR($V278),"",OFFSET('Smelter Look-up'!$D$4,$V278-4,0)&amp;"")</f>
        <v/>
      </c>
      <c r="F278" s="143" t="str">
        <f ca="1">IF(ISERROR($V278),"",OFFSET('Smelter Look-up'!$E$4,$V278-4,0))</f>
        <v/>
      </c>
      <c r="G278" s="143" t="str">
        <f ca="1">IF(C278=$X$4,"Enter smelter details",IF(ISERROR($V278),"",OFFSET('Smelter Look-up'!$F$4,$V278-4,0)))</f>
        <v/>
      </c>
      <c r="H278" s="199" t="str">
        <f ca="1">IF(ISERROR($V278),"",OFFSET('Smelter Look-up'!$G$4,$V278-4,0))</f>
        <v/>
      </c>
      <c r="I278" s="200" t="str">
        <f ca="1">IF(ISERROR($V278),"",OFFSET('Smelter Look-up'!$H$4,$V278-4,0))</f>
        <v/>
      </c>
      <c r="J278" s="200" t="str">
        <f ca="1">IF(ISERROR($V278),"",OFFSET('Smelter Look-up'!$I$4,$V278-4,0))</f>
        <v/>
      </c>
      <c r="K278" s="144"/>
      <c r="L278" s="144"/>
      <c r="M278" s="144"/>
      <c r="N278" s="144"/>
      <c r="O278" s="144"/>
      <c r="P278" s="202"/>
      <c r="Q278" s="145"/>
      <c r="R278" s="143" t="str">
        <f ca="1">IF(ISERROR($V278),"",OFFSET('Smelter Look-up'!$C$4,$V278-4,0)&amp;"")</f>
        <v/>
      </c>
      <c r="S278" s="149" t="str">
        <f t="shared" ca="1" si="20"/>
        <v/>
      </c>
      <c r="T278" s="149" t="str">
        <f ca="1">IF(B278="","",IF(ISERROR(MATCH($J278,SorP!$B$1:$B$6261,0)),"",INDIRECT("'SorP'!$A$"&amp;MATCH($S278&amp;$J278,SorP!C:C,0))))</f>
        <v/>
      </c>
      <c r="U278" s="162"/>
      <c r="V278" s="163" t="e">
        <f>IF(C278="",NA(),MATCH($B278&amp;$C278,'Smelter Look-up'!$J:$J,0))</f>
        <v>#N/A</v>
      </c>
      <c r="X278" s="164">
        <f t="shared" ca="1" si="21"/>
        <v>0</v>
      </c>
      <c r="AB278" s="304" t="str">
        <f t="shared" si="22"/>
        <v/>
      </c>
      <c r="AC278" s="164" t="str">
        <f t="shared" si="23"/>
        <v/>
      </c>
      <c r="AD278" s="164" t="str">
        <f t="shared" si="24"/>
        <v/>
      </c>
    </row>
    <row r="279" spans="1:30" s="164" customFormat="1" ht="20.149999999999999" customHeight="1">
      <c r="A279" s="149"/>
      <c r="B279" s="294" t="str">
        <f>IF(LEN(A279)=0,"",INDEX('Smelter Look-up'!$A:$A,MATCH($A279,'Smelter Look-up'!$E:$E,0)))</f>
        <v/>
      </c>
      <c r="C279" s="146" t="str">
        <f>IF(LEN(A279)=0,"",INDEX('Smelter Look-up'!$C:$C,MATCH($A279,'Smelter Look-up'!$E:$E,0)))</f>
        <v/>
      </c>
      <c r="D279" s="143"/>
      <c r="E279" s="143" t="str">
        <f ca="1">IF(ISERROR($V279),"",OFFSET('Smelter Look-up'!$D$4,$V279-4,0)&amp;"")</f>
        <v/>
      </c>
      <c r="F279" s="143" t="str">
        <f ca="1">IF(ISERROR($V279),"",OFFSET('Smelter Look-up'!$E$4,$V279-4,0))</f>
        <v/>
      </c>
      <c r="G279" s="143" t="str">
        <f ca="1">IF(C279=$X$4,"Enter smelter details",IF(ISERROR($V279),"",OFFSET('Smelter Look-up'!$F$4,$V279-4,0)))</f>
        <v/>
      </c>
      <c r="H279" s="199" t="str">
        <f ca="1">IF(ISERROR($V279),"",OFFSET('Smelter Look-up'!$G$4,$V279-4,0))</f>
        <v/>
      </c>
      <c r="I279" s="200" t="str">
        <f ca="1">IF(ISERROR($V279),"",OFFSET('Smelter Look-up'!$H$4,$V279-4,0))</f>
        <v/>
      </c>
      <c r="J279" s="200" t="str">
        <f ca="1">IF(ISERROR($V279),"",OFFSET('Smelter Look-up'!$I$4,$V279-4,0))</f>
        <v/>
      </c>
      <c r="K279" s="144"/>
      <c r="L279" s="144"/>
      <c r="M279" s="144"/>
      <c r="N279" s="144"/>
      <c r="O279" s="144"/>
      <c r="P279" s="202"/>
      <c r="Q279" s="145"/>
      <c r="R279" s="143" t="str">
        <f ca="1">IF(ISERROR($V279),"",OFFSET('Smelter Look-up'!$C$4,$V279-4,0)&amp;"")</f>
        <v/>
      </c>
      <c r="S279" s="149" t="str">
        <f t="shared" ca="1" si="20"/>
        <v/>
      </c>
      <c r="T279" s="149" t="str">
        <f ca="1">IF(B279="","",IF(ISERROR(MATCH($J279,SorP!$B$1:$B$6261,0)),"",INDIRECT("'SorP'!$A$"&amp;MATCH($S279&amp;$J279,SorP!C:C,0))))</f>
        <v/>
      </c>
      <c r="U279" s="162"/>
      <c r="V279" s="163" t="e">
        <f>IF(C279="",NA(),MATCH($B279&amp;$C279,'Smelter Look-up'!$J:$J,0))</f>
        <v>#N/A</v>
      </c>
      <c r="X279" s="164">
        <f t="shared" ca="1" si="21"/>
        <v>0</v>
      </c>
      <c r="AB279" s="304" t="str">
        <f t="shared" si="22"/>
        <v/>
      </c>
      <c r="AC279" s="164" t="str">
        <f t="shared" si="23"/>
        <v/>
      </c>
      <c r="AD279" s="164" t="str">
        <f t="shared" si="24"/>
        <v/>
      </c>
    </row>
    <row r="280" spans="1:30" s="164" customFormat="1" ht="20.149999999999999" customHeight="1">
      <c r="A280" s="149"/>
      <c r="B280" s="294" t="str">
        <f>IF(LEN(A280)=0,"",INDEX('Smelter Look-up'!$A:$A,MATCH($A280,'Smelter Look-up'!$E:$E,0)))</f>
        <v/>
      </c>
      <c r="C280" s="146" t="str">
        <f>IF(LEN(A280)=0,"",INDEX('Smelter Look-up'!$C:$C,MATCH($A280,'Smelter Look-up'!$E:$E,0)))</f>
        <v/>
      </c>
      <c r="D280" s="143"/>
      <c r="E280" s="143" t="str">
        <f ca="1">IF(ISERROR($V280),"",OFFSET('Smelter Look-up'!$D$4,$V280-4,0)&amp;"")</f>
        <v/>
      </c>
      <c r="F280" s="143" t="str">
        <f ca="1">IF(ISERROR($V280),"",OFFSET('Smelter Look-up'!$E$4,$V280-4,0))</f>
        <v/>
      </c>
      <c r="G280" s="143" t="str">
        <f ca="1">IF(C280=$X$4,"Enter smelter details",IF(ISERROR($V280),"",OFFSET('Smelter Look-up'!$F$4,$V280-4,0)))</f>
        <v/>
      </c>
      <c r="H280" s="199" t="str">
        <f ca="1">IF(ISERROR($V280),"",OFFSET('Smelter Look-up'!$G$4,$V280-4,0))</f>
        <v/>
      </c>
      <c r="I280" s="200" t="str">
        <f ca="1">IF(ISERROR($V280),"",OFFSET('Smelter Look-up'!$H$4,$V280-4,0))</f>
        <v/>
      </c>
      <c r="J280" s="200" t="str">
        <f ca="1">IF(ISERROR($V280),"",OFFSET('Smelter Look-up'!$I$4,$V280-4,0))</f>
        <v/>
      </c>
      <c r="K280" s="144"/>
      <c r="L280" s="144"/>
      <c r="M280" s="144"/>
      <c r="N280" s="144"/>
      <c r="O280" s="144"/>
      <c r="P280" s="202"/>
      <c r="Q280" s="145"/>
      <c r="R280" s="143" t="str">
        <f ca="1">IF(ISERROR($V280),"",OFFSET('Smelter Look-up'!$C$4,$V280-4,0)&amp;"")</f>
        <v/>
      </c>
      <c r="S280" s="149" t="str">
        <f t="shared" ca="1" si="20"/>
        <v/>
      </c>
      <c r="T280" s="149" t="str">
        <f ca="1">IF(B280="","",IF(ISERROR(MATCH($J280,SorP!$B$1:$B$6261,0)),"",INDIRECT("'SorP'!$A$"&amp;MATCH($S280&amp;$J280,SorP!C:C,0))))</f>
        <v/>
      </c>
      <c r="U280" s="162"/>
      <c r="V280" s="163" t="e">
        <f>IF(C280="",NA(),MATCH($B280&amp;$C280,'Smelter Look-up'!$J:$J,0))</f>
        <v>#N/A</v>
      </c>
      <c r="X280" s="164">
        <f t="shared" ca="1" si="21"/>
        <v>0</v>
      </c>
      <c r="AB280" s="304" t="str">
        <f t="shared" si="22"/>
        <v/>
      </c>
      <c r="AC280" s="164" t="str">
        <f t="shared" si="23"/>
        <v/>
      </c>
      <c r="AD280" s="164" t="str">
        <f t="shared" si="24"/>
        <v/>
      </c>
    </row>
    <row r="281" spans="1:30" s="164" customFormat="1" ht="20.149999999999999" customHeight="1">
      <c r="A281" s="149"/>
      <c r="B281" s="294" t="str">
        <f>IF(LEN(A281)=0,"",INDEX('Smelter Look-up'!$A:$A,MATCH($A281,'Smelter Look-up'!$E:$E,0)))</f>
        <v/>
      </c>
      <c r="C281" s="146" t="str">
        <f>IF(LEN(A281)=0,"",INDEX('Smelter Look-up'!$C:$C,MATCH($A281,'Smelter Look-up'!$E:$E,0)))</f>
        <v/>
      </c>
      <c r="D281" s="143"/>
      <c r="E281" s="143" t="str">
        <f ca="1">IF(ISERROR($V281),"",OFFSET('Smelter Look-up'!$D$4,$V281-4,0)&amp;"")</f>
        <v/>
      </c>
      <c r="F281" s="143" t="str">
        <f ca="1">IF(ISERROR($V281),"",OFFSET('Smelter Look-up'!$E$4,$V281-4,0))</f>
        <v/>
      </c>
      <c r="G281" s="143" t="str">
        <f ca="1">IF(C281=$X$4,"Enter smelter details",IF(ISERROR($V281),"",OFFSET('Smelter Look-up'!$F$4,$V281-4,0)))</f>
        <v/>
      </c>
      <c r="H281" s="199" t="str">
        <f ca="1">IF(ISERROR($V281),"",OFFSET('Smelter Look-up'!$G$4,$V281-4,0))</f>
        <v/>
      </c>
      <c r="I281" s="200" t="str">
        <f ca="1">IF(ISERROR($V281),"",OFFSET('Smelter Look-up'!$H$4,$V281-4,0))</f>
        <v/>
      </c>
      <c r="J281" s="200" t="str">
        <f ca="1">IF(ISERROR($V281),"",OFFSET('Smelter Look-up'!$I$4,$V281-4,0))</f>
        <v/>
      </c>
      <c r="K281" s="144"/>
      <c r="L281" s="144"/>
      <c r="M281" s="144"/>
      <c r="N281" s="144"/>
      <c r="O281" s="144"/>
      <c r="P281" s="202"/>
      <c r="Q281" s="145"/>
      <c r="R281" s="143" t="str">
        <f ca="1">IF(ISERROR($V281),"",OFFSET('Smelter Look-up'!$C$4,$V281-4,0)&amp;"")</f>
        <v/>
      </c>
      <c r="S281" s="149" t="str">
        <f t="shared" ca="1" si="20"/>
        <v/>
      </c>
      <c r="T281" s="149" t="str">
        <f ca="1">IF(B281="","",IF(ISERROR(MATCH($J281,SorP!$B$1:$B$6261,0)),"",INDIRECT("'SorP'!$A$"&amp;MATCH($S281&amp;$J281,SorP!C:C,0))))</f>
        <v/>
      </c>
      <c r="U281" s="162"/>
      <c r="V281" s="163" t="e">
        <f>IF(C281="",NA(),MATCH($B281&amp;$C281,'Smelter Look-up'!$J:$J,0))</f>
        <v>#N/A</v>
      </c>
      <c r="X281" s="164">
        <f t="shared" ca="1" si="21"/>
        <v>0</v>
      </c>
      <c r="AB281" s="304" t="str">
        <f t="shared" si="22"/>
        <v/>
      </c>
      <c r="AC281" s="164" t="str">
        <f t="shared" si="23"/>
        <v/>
      </c>
      <c r="AD281" s="164" t="str">
        <f t="shared" si="24"/>
        <v/>
      </c>
    </row>
    <row r="282" spans="1:30" s="164" customFormat="1" ht="20.149999999999999" customHeight="1">
      <c r="A282" s="149"/>
      <c r="B282" s="294" t="str">
        <f>IF(LEN(A282)=0,"",INDEX('Smelter Look-up'!$A:$A,MATCH($A282,'Smelter Look-up'!$E:$E,0)))</f>
        <v/>
      </c>
      <c r="C282" s="146" t="str">
        <f>IF(LEN(A282)=0,"",INDEX('Smelter Look-up'!$C:$C,MATCH($A282,'Smelter Look-up'!$E:$E,0)))</f>
        <v/>
      </c>
      <c r="D282" s="143"/>
      <c r="E282" s="143" t="str">
        <f ca="1">IF(ISERROR($V282),"",OFFSET('Smelter Look-up'!$D$4,$V282-4,0)&amp;"")</f>
        <v/>
      </c>
      <c r="F282" s="143" t="str">
        <f ca="1">IF(ISERROR($V282),"",OFFSET('Smelter Look-up'!$E$4,$V282-4,0))</f>
        <v/>
      </c>
      <c r="G282" s="143" t="str">
        <f ca="1">IF(C282=$X$4,"Enter smelter details",IF(ISERROR($V282),"",OFFSET('Smelter Look-up'!$F$4,$V282-4,0)))</f>
        <v/>
      </c>
      <c r="H282" s="199" t="str">
        <f ca="1">IF(ISERROR($V282),"",OFFSET('Smelter Look-up'!$G$4,$V282-4,0))</f>
        <v/>
      </c>
      <c r="I282" s="200" t="str">
        <f ca="1">IF(ISERROR($V282),"",OFFSET('Smelter Look-up'!$H$4,$V282-4,0))</f>
        <v/>
      </c>
      <c r="J282" s="200" t="str">
        <f ca="1">IF(ISERROR($V282),"",OFFSET('Smelter Look-up'!$I$4,$V282-4,0))</f>
        <v/>
      </c>
      <c r="K282" s="144"/>
      <c r="L282" s="144"/>
      <c r="M282" s="144"/>
      <c r="N282" s="144"/>
      <c r="O282" s="144"/>
      <c r="P282" s="202"/>
      <c r="Q282" s="145"/>
      <c r="R282" s="143" t="str">
        <f ca="1">IF(ISERROR($V282),"",OFFSET('Smelter Look-up'!$C$4,$V282-4,0)&amp;"")</f>
        <v/>
      </c>
      <c r="S282" s="149" t="str">
        <f t="shared" ca="1" si="20"/>
        <v/>
      </c>
      <c r="T282" s="149" t="str">
        <f ca="1">IF(B282="","",IF(ISERROR(MATCH($J282,SorP!$B$1:$B$6261,0)),"",INDIRECT("'SorP'!$A$"&amp;MATCH($S282&amp;$J282,SorP!C:C,0))))</f>
        <v/>
      </c>
      <c r="U282" s="162"/>
      <c r="V282" s="163" t="e">
        <f>IF(C282="",NA(),MATCH($B282&amp;$C282,'Smelter Look-up'!$J:$J,0))</f>
        <v>#N/A</v>
      </c>
      <c r="X282" s="164">
        <f t="shared" ca="1" si="21"/>
        <v>0</v>
      </c>
      <c r="AB282" s="304" t="str">
        <f t="shared" si="22"/>
        <v/>
      </c>
      <c r="AC282" s="164" t="str">
        <f t="shared" si="23"/>
        <v/>
      </c>
      <c r="AD282" s="164" t="str">
        <f t="shared" si="24"/>
        <v/>
      </c>
    </row>
    <row r="283" spans="1:30" s="164" customFormat="1" ht="20.149999999999999" customHeight="1">
      <c r="A283" s="149"/>
      <c r="B283" s="294" t="str">
        <f>IF(LEN(A283)=0,"",INDEX('Smelter Look-up'!$A:$A,MATCH($A283,'Smelter Look-up'!$E:$E,0)))</f>
        <v/>
      </c>
      <c r="C283" s="146" t="str">
        <f>IF(LEN(A283)=0,"",INDEX('Smelter Look-up'!$C:$C,MATCH($A283,'Smelter Look-up'!$E:$E,0)))</f>
        <v/>
      </c>
      <c r="D283" s="143"/>
      <c r="E283" s="143" t="str">
        <f ca="1">IF(ISERROR($V283),"",OFFSET('Smelter Look-up'!$D$4,$V283-4,0)&amp;"")</f>
        <v/>
      </c>
      <c r="F283" s="143" t="str">
        <f ca="1">IF(ISERROR($V283),"",OFFSET('Smelter Look-up'!$E$4,$V283-4,0))</f>
        <v/>
      </c>
      <c r="G283" s="143" t="str">
        <f ca="1">IF(C283=$X$4,"Enter smelter details",IF(ISERROR($V283),"",OFFSET('Smelter Look-up'!$F$4,$V283-4,0)))</f>
        <v/>
      </c>
      <c r="H283" s="199" t="str">
        <f ca="1">IF(ISERROR($V283),"",OFFSET('Smelter Look-up'!$G$4,$V283-4,0))</f>
        <v/>
      </c>
      <c r="I283" s="200" t="str">
        <f ca="1">IF(ISERROR($V283),"",OFFSET('Smelter Look-up'!$H$4,$V283-4,0))</f>
        <v/>
      </c>
      <c r="J283" s="200" t="str">
        <f ca="1">IF(ISERROR($V283),"",OFFSET('Smelter Look-up'!$I$4,$V283-4,0))</f>
        <v/>
      </c>
      <c r="K283" s="144"/>
      <c r="L283" s="144"/>
      <c r="M283" s="144"/>
      <c r="N283" s="144"/>
      <c r="O283" s="144"/>
      <c r="P283" s="202"/>
      <c r="Q283" s="145"/>
      <c r="R283" s="143" t="str">
        <f ca="1">IF(ISERROR($V283),"",OFFSET('Smelter Look-up'!$C$4,$V283-4,0)&amp;"")</f>
        <v/>
      </c>
      <c r="S283" s="149" t="str">
        <f t="shared" ca="1" si="20"/>
        <v/>
      </c>
      <c r="T283" s="149" t="str">
        <f ca="1">IF(B283="","",IF(ISERROR(MATCH($J283,SorP!$B$1:$B$6261,0)),"",INDIRECT("'SorP'!$A$"&amp;MATCH($S283&amp;$J283,SorP!C:C,0))))</f>
        <v/>
      </c>
      <c r="U283" s="162"/>
      <c r="V283" s="163" t="e">
        <f>IF(C283="",NA(),MATCH($B283&amp;$C283,'Smelter Look-up'!$J:$J,0))</f>
        <v>#N/A</v>
      </c>
      <c r="X283" s="164">
        <f t="shared" ca="1" si="21"/>
        <v>0</v>
      </c>
      <c r="AB283" s="304" t="str">
        <f t="shared" si="22"/>
        <v/>
      </c>
      <c r="AC283" s="164" t="str">
        <f t="shared" si="23"/>
        <v/>
      </c>
      <c r="AD283" s="164" t="str">
        <f t="shared" si="24"/>
        <v/>
      </c>
    </row>
    <row r="284" spans="1:30" s="164" customFormat="1" ht="20.149999999999999" customHeight="1">
      <c r="A284" s="149"/>
      <c r="B284" s="294" t="str">
        <f>IF(LEN(A284)=0,"",INDEX('Smelter Look-up'!$A:$A,MATCH($A284,'Smelter Look-up'!$E:$E,0)))</f>
        <v/>
      </c>
      <c r="C284" s="146" t="str">
        <f>IF(LEN(A284)=0,"",INDEX('Smelter Look-up'!$C:$C,MATCH($A284,'Smelter Look-up'!$E:$E,0)))</f>
        <v/>
      </c>
      <c r="D284" s="143"/>
      <c r="E284" s="143" t="str">
        <f ca="1">IF(ISERROR($V284),"",OFFSET('Smelter Look-up'!$D$4,$V284-4,0)&amp;"")</f>
        <v/>
      </c>
      <c r="F284" s="143" t="str">
        <f ca="1">IF(ISERROR($V284),"",OFFSET('Smelter Look-up'!$E$4,$V284-4,0))</f>
        <v/>
      </c>
      <c r="G284" s="143" t="str">
        <f ca="1">IF(C284=$X$4,"Enter smelter details",IF(ISERROR($V284),"",OFFSET('Smelter Look-up'!$F$4,$V284-4,0)))</f>
        <v/>
      </c>
      <c r="H284" s="199" t="str">
        <f ca="1">IF(ISERROR($V284),"",OFFSET('Smelter Look-up'!$G$4,$V284-4,0))</f>
        <v/>
      </c>
      <c r="I284" s="200" t="str">
        <f ca="1">IF(ISERROR($V284),"",OFFSET('Smelter Look-up'!$H$4,$V284-4,0))</f>
        <v/>
      </c>
      <c r="J284" s="200" t="str">
        <f ca="1">IF(ISERROR($V284),"",OFFSET('Smelter Look-up'!$I$4,$V284-4,0))</f>
        <v/>
      </c>
      <c r="K284" s="144"/>
      <c r="L284" s="144"/>
      <c r="M284" s="144"/>
      <c r="N284" s="144"/>
      <c r="O284" s="144"/>
      <c r="P284" s="202"/>
      <c r="Q284" s="145"/>
      <c r="R284" s="143" t="str">
        <f ca="1">IF(ISERROR($V284),"",OFFSET('Smelter Look-up'!$C$4,$V284-4,0)&amp;"")</f>
        <v/>
      </c>
      <c r="S284" s="149" t="str">
        <f t="shared" ca="1" si="20"/>
        <v/>
      </c>
      <c r="T284" s="149" t="str">
        <f ca="1">IF(B284="","",IF(ISERROR(MATCH($J284,SorP!$B$1:$B$6261,0)),"",INDIRECT("'SorP'!$A$"&amp;MATCH($S284&amp;$J284,SorP!C:C,0))))</f>
        <v/>
      </c>
      <c r="U284" s="162"/>
      <c r="V284" s="163" t="e">
        <f>IF(C284="",NA(),MATCH($B284&amp;$C284,'Smelter Look-up'!$J:$J,0))</f>
        <v>#N/A</v>
      </c>
      <c r="X284" s="164">
        <f t="shared" ca="1" si="21"/>
        <v>0</v>
      </c>
      <c r="AB284" s="304" t="str">
        <f t="shared" si="22"/>
        <v/>
      </c>
      <c r="AC284" s="164" t="str">
        <f t="shared" si="23"/>
        <v/>
      </c>
      <c r="AD284" s="164" t="str">
        <f t="shared" si="24"/>
        <v/>
      </c>
    </row>
    <row r="285" spans="1:30" s="164" customFormat="1" ht="20.149999999999999" customHeight="1">
      <c r="A285" s="149"/>
      <c r="B285" s="294" t="str">
        <f>IF(LEN(A285)=0,"",INDEX('Smelter Look-up'!$A:$A,MATCH($A285,'Smelter Look-up'!$E:$E,0)))</f>
        <v/>
      </c>
      <c r="C285" s="146" t="str">
        <f>IF(LEN(A285)=0,"",INDEX('Smelter Look-up'!$C:$C,MATCH($A285,'Smelter Look-up'!$E:$E,0)))</f>
        <v/>
      </c>
      <c r="D285" s="143"/>
      <c r="E285" s="143" t="str">
        <f ca="1">IF(ISERROR($V285),"",OFFSET('Smelter Look-up'!$D$4,$V285-4,0)&amp;"")</f>
        <v/>
      </c>
      <c r="F285" s="143" t="str">
        <f ca="1">IF(ISERROR($V285),"",OFFSET('Smelter Look-up'!$E$4,$V285-4,0))</f>
        <v/>
      </c>
      <c r="G285" s="143" t="str">
        <f ca="1">IF(C285=$X$4,"Enter smelter details",IF(ISERROR($V285),"",OFFSET('Smelter Look-up'!$F$4,$V285-4,0)))</f>
        <v/>
      </c>
      <c r="H285" s="199" t="str">
        <f ca="1">IF(ISERROR($V285),"",OFFSET('Smelter Look-up'!$G$4,$V285-4,0))</f>
        <v/>
      </c>
      <c r="I285" s="200" t="str">
        <f ca="1">IF(ISERROR($V285),"",OFFSET('Smelter Look-up'!$H$4,$V285-4,0))</f>
        <v/>
      </c>
      <c r="J285" s="200" t="str">
        <f ca="1">IF(ISERROR($V285),"",OFFSET('Smelter Look-up'!$I$4,$V285-4,0))</f>
        <v/>
      </c>
      <c r="K285" s="144"/>
      <c r="L285" s="144"/>
      <c r="M285" s="144"/>
      <c r="N285" s="144"/>
      <c r="O285" s="144"/>
      <c r="P285" s="202"/>
      <c r="Q285" s="145"/>
      <c r="R285" s="143" t="str">
        <f ca="1">IF(ISERROR($V285),"",OFFSET('Smelter Look-up'!$C$4,$V285-4,0)&amp;"")</f>
        <v/>
      </c>
      <c r="S285" s="149" t="str">
        <f t="shared" ca="1" si="20"/>
        <v/>
      </c>
      <c r="T285" s="149" t="str">
        <f ca="1">IF(B285="","",IF(ISERROR(MATCH($J285,SorP!$B$1:$B$6261,0)),"",INDIRECT("'SorP'!$A$"&amp;MATCH($S285&amp;$J285,SorP!C:C,0))))</f>
        <v/>
      </c>
      <c r="U285" s="162"/>
      <c r="V285" s="163" t="e">
        <f>IF(C285="",NA(),MATCH($B285&amp;$C285,'Smelter Look-up'!$J:$J,0))</f>
        <v>#N/A</v>
      </c>
      <c r="X285" s="164">
        <f t="shared" ca="1" si="21"/>
        <v>0</v>
      </c>
      <c r="AB285" s="304" t="str">
        <f t="shared" si="22"/>
        <v/>
      </c>
      <c r="AC285" s="164" t="str">
        <f t="shared" si="23"/>
        <v/>
      </c>
      <c r="AD285" s="164" t="str">
        <f t="shared" si="24"/>
        <v/>
      </c>
    </row>
    <row r="286" spans="1:30" s="164" customFormat="1" ht="20.149999999999999" customHeight="1">
      <c r="A286" s="149"/>
      <c r="B286" s="294" t="str">
        <f>IF(LEN(A286)=0,"",INDEX('Smelter Look-up'!$A:$A,MATCH($A286,'Smelter Look-up'!$E:$E,0)))</f>
        <v/>
      </c>
      <c r="C286" s="146" t="str">
        <f>IF(LEN(A286)=0,"",INDEX('Smelter Look-up'!$C:$C,MATCH($A286,'Smelter Look-up'!$E:$E,0)))</f>
        <v/>
      </c>
      <c r="D286" s="143"/>
      <c r="E286" s="143" t="str">
        <f ca="1">IF(ISERROR($V286),"",OFFSET('Smelter Look-up'!$D$4,$V286-4,0)&amp;"")</f>
        <v/>
      </c>
      <c r="F286" s="143" t="str">
        <f ca="1">IF(ISERROR($V286),"",OFFSET('Smelter Look-up'!$E$4,$V286-4,0))</f>
        <v/>
      </c>
      <c r="G286" s="143" t="str">
        <f ca="1">IF(C286=$X$4,"Enter smelter details",IF(ISERROR($V286),"",OFFSET('Smelter Look-up'!$F$4,$V286-4,0)))</f>
        <v/>
      </c>
      <c r="H286" s="199" t="str">
        <f ca="1">IF(ISERROR($V286),"",OFFSET('Smelter Look-up'!$G$4,$V286-4,0))</f>
        <v/>
      </c>
      <c r="I286" s="200" t="str">
        <f ca="1">IF(ISERROR($V286),"",OFFSET('Smelter Look-up'!$H$4,$V286-4,0))</f>
        <v/>
      </c>
      <c r="J286" s="200" t="str">
        <f ca="1">IF(ISERROR($V286),"",OFFSET('Smelter Look-up'!$I$4,$V286-4,0))</f>
        <v/>
      </c>
      <c r="K286" s="144"/>
      <c r="L286" s="144"/>
      <c r="M286" s="144"/>
      <c r="N286" s="144"/>
      <c r="O286" s="144"/>
      <c r="P286" s="202"/>
      <c r="Q286" s="145"/>
      <c r="R286" s="143" t="str">
        <f ca="1">IF(ISERROR($V286),"",OFFSET('Smelter Look-up'!$C$4,$V286-4,0)&amp;"")</f>
        <v/>
      </c>
      <c r="S286" s="149" t="str">
        <f t="shared" ca="1" si="20"/>
        <v/>
      </c>
      <c r="T286" s="149" t="str">
        <f ca="1">IF(B286="","",IF(ISERROR(MATCH($J286,SorP!$B$1:$B$6261,0)),"",INDIRECT("'SorP'!$A$"&amp;MATCH($S286&amp;$J286,SorP!C:C,0))))</f>
        <v/>
      </c>
      <c r="U286" s="162"/>
      <c r="V286" s="163" t="e">
        <f>IF(C286="",NA(),MATCH($B286&amp;$C286,'Smelter Look-up'!$J:$J,0))</f>
        <v>#N/A</v>
      </c>
      <c r="X286" s="164">
        <f t="shared" ca="1" si="21"/>
        <v>0</v>
      </c>
      <c r="AB286" s="304" t="str">
        <f t="shared" si="22"/>
        <v/>
      </c>
      <c r="AC286" s="164" t="str">
        <f t="shared" si="23"/>
        <v/>
      </c>
      <c r="AD286" s="164" t="str">
        <f t="shared" si="24"/>
        <v/>
      </c>
    </row>
    <row r="287" spans="1:30" s="164" customFormat="1" ht="20.149999999999999" customHeight="1">
      <c r="A287" s="149"/>
      <c r="B287" s="294" t="str">
        <f>IF(LEN(A287)=0,"",INDEX('Smelter Look-up'!$A:$A,MATCH($A287,'Smelter Look-up'!$E:$E,0)))</f>
        <v/>
      </c>
      <c r="C287" s="146" t="str">
        <f>IF(LEN(A287)=0,"",INDEX('Smelter Look-up'!$C:$C,MATCH($A287,'Smelter Look-up'!$E:$E,0)))</f>
        <v/>
      </c>
      <c r="D287" s="143"/>
      <c r="E287" s="143" t="str">
        <f ca="1">IF(ISERROR($V287),"",OFFSET('Smelter Look-up'!$D$4,$V287-4,0)&amp;"")</f>
        <v/>
      </c>
      <c r="F287" s="143" t="str">
        <f ca="1">IF(ISERROR($V287),"",OFFSET('Smelter Look-up'!$E$4,$V287-4,0))</f>
        <v/>
      </c>
      <c r="G287" s="143" t="str">
        <f ca="1">IF(C287=$X$4,"Enter smelter details",IF(ISERROR($V287),"",OFFSET('Smelter Look-up'!$F$4,$V287-4,0)))</f>
        <v/>
      </c>
      <c r="H287" s="199" t="str">
        <f ca="1">IF(ISERROR($V287),"",OFFSET('Smelter Look-up'!$G$4,$V287-4,0))</f>
        <v/>
      </c>
      <c r="I287" s="200" t="str">
        <f ca="1">IF(ISERROR($V287),"",OFFSET('Smelter Look-up'!$H$4,$V287-4,0))</f>
        <v/>
      </c>
      <c r="J287" s="200" t="str">
        <f ca="1">IF(ISERROR($V287),"",OFFSET('Smelter Look-up'!$I$4,$V287-4,0))</f>
        <v/>
      </c>
      <c r="K287" s="144"/>
      <c r="L287" s="144"/>
      <c r="M287" s="144"/>
      <c r="N287" s="144"/>
      <c r="O287" s="144"/>
      <c r="P287" s="202"/>
      <c r="Q287" s="145"/>
      <c r="R287" s="143" t="str">
        <f ca="1">IF(ISERROR($V287),"",OFFSET('Smelter Look-up'!$C$4,$V287-4,0)&amp;"")</f>
        <v/>
      </c>
      <c r="S287" s="149" t="str">
        <f t="shared" ca="1" si="20"/>
        <v/>
      </c>
      <c r="T287" s="149" t="str">
        <f ca="1">IF(B287="","",IF(ISERROR(MATCH($J287,SorP!$B$1:$B$6261,0)),"",INDIRECT("'SorP'!$A$"&amp;MATCH($S287&amp;$J287,SorP!C:C,0))))</f>
        <v/>
      </c>
      <c r="U287" s="162"/>
      <c r="V287" s="163" t="e">
        <f>IF(C287="",NA(),MATCH($B287&amp;$C287,'Smelter Look-up'!$J:$J,0))</f>
        <v>#N/A</v>
      </c>
      <c r="X287" s="164">
        <f t="shared" ca="1" si="21"/>
        <v>0</v>
      </c>
      <c r="AB287" s="304" t="str">
        <f t="shared" si="22"/>
        <v/>
      </c>
      <c r="AC287" s="164" t="str">
        <f t="shared" si="23"/>
        <v/>
      </c>
      <c r="AD287" s="164" t="str">
        <f t="shared" si="24"/>
        <v/>
      </c>
    </row>
    <row r="288" spans="1:30" s="164" customFormat="1" ht="20.149999999999999" customHeight="1">
      <c r="A288" s="149"/>
      <c r="B288" s="294" t="str">
        <f>IF(LEN(A288)=0,"",INDEX('Smelter Look-up'!$A:$A,MATCH($A288,'Smelter Look-up'!$E:$E,0)))</f>
        <v/>
      </c>
      <c r="C288" s="146" t="str">
        <f>IF(LEN(A288)=0,"",INDEX('Smelter Look-up'!$C:$C,MATCH($A288,'Smelter Look-up'!$E:$E,0)))</f>
        <v/>
      </c>
      <c r="D288" s="143"/>
      <c r="E288" s="143" t="str">
        <f ca="1">IF(ISERROR($V288),"",OFFSET('Smelter Look-up'!$D$4,$V288-4,0)&amp;"")</f>
        <v/>
      </c>
      <c r="F288" s="143" t="str">
        <f ca="1">IF(ISERROR($V288),"",OFFSET('Smelter Look-up'!$E$4,$V288-4,0))</f>
        <v/>
      </c>
      <c r="G288" s="143" t="str">
        <f ca="1">IF(C288=$X$4,"Enter smelter details",IF(ISERROR($V288),"",OFFSET('Smelter Look-up'!$F$4,$V288-4,0)))</f>
        <v/>
      </c>
      <c r="H288" s="199" t="str">
        <f ca="1">IF(ISERROR($V288),"",OFFSET('Smelter Look-up'!$G$4,$V288-4,0))</f>
        <v/>
      </c>
      <c r="I288" s="200" t="str">
        <f ca="1">IF(ISERROR($V288),"",OFFSET('Smelter Look-up'!$H$4,$V288-4,0))</f>
        <v/>
      </c>
      <c r="J288" s="200" t="str">
        <f ca="1">IF(ISERROR($V288),"",OFFSET('Smelter Look-up'!$I$4,$V288-4,0))</f>
        <v/>
      </c>
      <c r="K288" s="144"/>
      <c r="L288" s="144"/>
      <c r="M288" s="144"/>
      <c r="N288" s="144"/>
      <c r="O288" s="144"/>
      <c r="P288" s="202"/>
      <c r="Q288" s="145"/>
      <c r="R288" s="143" t="str">
        <f ca="1">IF(ISERROR($V288),"",OFFSET('Smelter Look-up'!$C$4,$V288-4,0)&amp;"")</f>
        <v/>
      </c>
      <c r="S288" s="149" t="str">
        <f t="shared" ca="1" si="20"/>
        <v/>
      </c>
      <c r="T288" s="149" t="str">
        <f ca="1">IF(B288="","",IF(ISERROR(MATCH($J288,SorP!$B$1:$B$6261,0)),"",INDIRECT("'SorP'!$A$"&amp;MATCH($S288&amp;$J288,SorP!C:C,0))))</f>
        <v/>
      </c>
      <c r="U288" s="162"/>
      <c r="V288" s="163" t="e">
        <f>IF(C288="",NA(),MATCH($B288&amp;$C288,'Smelter Look-up'!$J:$J,0))</f>
        <v>#N/A</v>
      </c>
      <c r="X288" s="164">
        <f t="shared" ca="1" si="21"/>
        <v>0</v>
      </c>
      <c r="AB288" s="304" t="str">
        <f t="shared" si="22"/>
        <v/>
      </c>
      <c r="AC288" s="164" t="str">
        <f t="shared" si="23"/>
        <v/>
      </c>
      <c r="AD288" s="164" t="str">
        <f t="shared" si="24"/>
        <v/>
      </c>
    </row>
    <row r="289" spans="1:30" s="164" customFormat="1" ht="20.149999999999999" customHeight="1">
      <c r="A289" s="149"/>
      <c r="B289" s="294" t="str">
        <f>IF(LEN(A289)=0,"",INDEX('Smelter Look-up'!$A:$A,MATCH($A289,'Smelter Look-up'!$E:$E,0)))</f>
        <v/>
      </c>
      <c r="C289" s="146" t="str">
        <f>IF(LEN(A289)=0,"",INDEX('Smelter Look-up'!$C:$C,MATCH($A289,'Smelter Look-up'!$E:$E,0)))</f>
        <v/>
      </c>
      <c r="D289" s="143"/>
      <c r="E289" s="143" t="str">
        <f ca="1">IF(ISERROR($V289),"",OFFSET('Smelter Look-up'!$D$4,$V289-4,0)&amp;"")</f>
        <v/>
      </c>
      <c r="F289" s="143" t="str">
        <f ca="1">IF(ISERROR($V289),"",OFFSET('Smelter Look-up'!$E$4,$V289-4,0))</f>
        <v/>
      </c>
      <c r="G289" s="143" t="str">
        <f ca="1">IF(C289=$X$4,"Enter smelter details",IF(ISERROR($V289),"",OFFSET('Smelter Look-up'!$F$4,$V289-4,0)))</f>
        <v/>
      </c>
      <c r="H289" s="199" t="str">
        <f ca="1">IF(ISERROR($V289),"",OFFSET('Smelter Look-up'!$G$4,$V289-4,0))</f>
        <v/>
      </c>
      <c r="I289" s="200" t="str">
        <f ca="1">IF(ISERROR($V289),"",OFFSET('Smelter Look-up'!$H$4,$V289-4,0))</f>
        <v/>
      </c>
      <c r="J289" s="200" t="str">
        <f ca="1">IF(ISERROR($V289),"",OFFSET('Smelter Look-up'!$I$4,$V289-4,0))</f>
        <v/>
      </c>
      <c r="K289" s="144"/>
      <c r="L289" s="144"/>
      <c r="M289" s="144"/>
      <c r="N289" s="144"/>
      <c r="O289" s="144"/>
      <c r="P289" s="202"/>
      <c r="Q289" s="145"/>
      <c r="R289" s="143" t="str">
        <f ca="1">IF(ISERROR($V289),"",OFFSET('Smelter Look-up'!$C$4,$V289-4,0)&amp;"")</f>
        <v/>
      </c>
      <c r="S289" s="149" t="str">
        <f t="shared" ca="1" si="20"/>
        <v/>
      </c>
      <c r="T289" s="149" t="str">
        <f ca="1">IF(B289="","",IF(ISERROR(MATCH($J289,SorP!$B$1:$B$6261,0)),"",INDIRECT("'SorP'!$A$"&amp;MATCH($S289&amp;$J289,SorP!C:C,0))))</f>
        <v/>
      </c>
      <c r="U289" s="162"/>
      <c r="V289" s="163" t="e">
        <f>IF(C289="",NA(),MATCH($B289&amp;$C289,'Smelter Look-up'!$J:$J,0))</f>
        <v>#N/A</v>
      </c>
      <c r="X289" s="164">
        <f t="shared" ca="1" si="21"/>
        <v>0</v>
      </c>
      <c r="AB289" s="304" t="str">
        <f t="shared" si="22"/>
        <v/>
      </c>
      <c r="AC289" s="164" t="str">
        <f t="shared" si="23"/>
        <v/>
      </c>
      <c r="AD289" s="164" t="str">
        <f t="shared" si="24"/>
        <v/>
      </c>
    </row>
    <row r="290" spans="1:30" s="164" customFormat="1" ht="20.149999999999999" customHeight="1">
      <c r="A290" s="149"/>
      <c r="B290" s="294" t="str">
        <f>IF(LEN(A290)=0,"",INDEX('Smelter Look-up'!$A:$A,MATCH($A290,'Smelter Look-up'!$E:$E,0)))</f>
        <v/>
      </c>
      <c r="C290" s="146" t="str">
        <f>IF(LEN(A290)=0,"",INDEX('Smelter Look-up'!$C:$C,MATCH($A290,'Smelter Look-up'!$E:$E,0)))</f>
        <v/>
      </c>
      <c r="D290" s="143"/>
      <c r="E290" s="143" t="str">
        <f ca="1">IF(ISERROR($V290),"",OFFSET('Smelter Look-up'!$D$4,$V290-4,0)&amp;"")</f>
        <v/>
      </c>
      <c r="F290" s="143" t="str">
        <f ca="1">IF(ISERROR($V290),"",OFFSET('Smelter Look-up'!$E$4,$V290-4,0))</f>
        <v/>
      </c>
      <c r="G290" s="143" t="str">
        <f ca="1">IF(C290=$X$4,"Enter smelter details",IF(ISERROR($V290),"",OFFSET('Smelter Look-up'!$F$4,$V290-4,0)))</f>
        <v/>
      </c>
      <c r="H290" s="199" t="str">
        <f ca="1">IF(ISERROR($V290),"",OFFSET('Smelter Look-up'!$G$4,$V290-4,0))</f>
        <v/>
      </c>
      <c r="I290" s="200" t="str">
        <f ca="1">IF(ISERROR($V290),"",OFFSET('Smelter Look-up'!$H$4,$V290-4,0))</f>
        <v/>
      </c>
      <c r="J290" s="200" t="str">
        <f ca="1">IF(ISERROR($V290),"",OFFSET('Smelter Look-up'!$I$4,$V290-4,0))</f>
        <v/>
      </c>
      <c r="K290" s="144"/>
      <c r="L290" s="144"/>
      <c r="M290" s="144"/>
      <c r="N290" s="144"/>
      <c r="O290" s="144"/>
      <c r="P290" s="202"/>
      <c r="Q290" s="145"/>
      <c r="R290" s="143" t="str">
        <f ca="1">IF(ISERROR($V290),"",OFFSET('Smelter Look-up'!$C$4,$V290-4,0)&amp;"")</f>
        <v/>
      </c>
      <c r="S290" s="149" t="str">
        <f t="shared" ca="1" si="20"/>
        <v/>
      </c>
      <c r="T290" s="149" t="str">
        <f ca="1">IF(B290="","",IF(ISERROR(MATCH($J290,SorP!$B$1:$B$6261,0)),"",INDIRECT("'SorP'!$A$"&amp;MATCH($S290&amp;$J290,SorP!C:C,0))))</f>
        <v/>
      </c>
      <c r="U290" s="162"/>
      <c r="V290" s="163" t="e">
        <f>IF(C290="",NA(),MATCH($B290&amp;$C290,'Smelter Look-up'!$J:$J,0))</f>
        <v>#N/A</v>
      </c>
      <c r="X290" s="164">
        <f t="shared" ca="1" si="21"/>
        <v>0</v>
      </c>
      <c r="AB290" s="304" t="str">
        <f t="shared" si="22"/>
        <v/>
      </c>
      <c r="AC290" s="164" t="str">
        <f t="shared" si="23"/>
        <v/>
      </c>
      <c r="AD290" s="164" t="str">
        <f t="shared" si="24"/>
        <v/>
      </c>
    </row>
    <row r="291" spans="1:30" s="164" customFormat="1" ht="20.149999999999999" customHeight="1">
      <c r="A291" s="149"/>
      <c r="B291" s="294" t="str">
        <f>IF(LEN(A291)=0,"",INDEX('Smelter Look-up'!$A:$A,MATCH($A291,'Smelter Look-up'!$E:$E,0)))</f>
        <v/>
      </c>
      <c r="C291" s="146" t="str">
        <f>IF(LEN(A291)=0,"",INDEX('Smelter Look-up'!$C:$C,MATCH($A291,'Smelter Look-up'!$E:$E,0)))</f>
        <v/>
      </c>
      <c r="D291" s="143"/>
      <c r="E291" s="143" t="str">
        <f ca="1">IF(ISERROR($V291),"",OFFSET('Smelter Look-up'!$D$4,$V291-4,0)&amp;"")</f>
        <v/>
      </c>
      <c r="F291" s="143" t="str">
        <f ca="1">IF(ISERROR($V291),"",OFFSET('Smelter Look-up'!$E$4,$V291-4,0))</f>
        <v/>
      </c>
      <c r="G291" s="143" t="str">
        <f ca="1">IF(C291=$X$4,"Enter smelter details",IF(ISERROR($V291),"",OFFSET('Smelter Look-up'!$F$4,$V291-4,0)))</f>
        <v/>
      </c>
      <c r="H291" s="199" t="str">
        <f ca="1">IF(ISERROR($V291),"",OFFSET('Smelter Look-up'!$G$4,$V291-4,0))</f>
        <v/>
      </c>
      <c r="I291" s="200" t="str">
        <f ca="1">IF(ISERROR($V291),"",OFFSET('Smelter Look-up'!$H$4,$V291-4,0))</f>
        <v/>
      </c>
      <c r="J291" s="200" t="str">
        <f ca="1">IF(ISERROR($V291),"",OFFSET('Smelter Look-up'!$I$4,$V291-4,0))</f>
        <v/>
      </c>
      <c r="K291" s="144"/>
      <c r="L291" s="144"/>
      <c r="M291" s="144"/>
      <c r="N291" s="144"/>
      <c r="O291" s="144"/>
      <c r="P291" s="202"/>
      <c r="Q291" s="145"/>
      <c r="R291" s="143" t="str">
        <f ca="1">IF(ISERROR($V291),"",OFFSET('Smelter Look-up'!$C$4,$V291-4,0)&amp;"")</f>
        <v/>
      </c>
      <c r="S291" s="149" t="str">
        <f t="shared" ca="1" si="20"/>
        <v/>
      </c>
      <c r="T291" s="149" t="str">
        <f ca="1">IF(B291="","",IF(ISERROR(MATCH($J291,SorP!$B$1:$B$6261,0)),"",INDIRECT("'SorP'!$A$"&amp;MATCH($S291&amp;$J291,SorP!C:C,0))))</f>
        <v/>
      </c>
      <c r="U291" s="162"/>
      <c r="V291" s="163" t="e">
        <f>IF(C291="",NA(),MATCH($B291&amp;$C291,'Smelter Look-up'!$J:$J,0))</f>
        <v>#N/A</v>
      </c>
      <c r="X291" s="164">
        <f t="shared" ca="1" si="21"/>
        <v>0</v>
      </c>
      <c r="AB291" s="304" t="str">
        <f t="shared" si="22"/>
        <v/>
      </c>
      <c r="AC291" s="164" t="str">
        <f t="shared" si="23"/>
        <v/>
      </c>
      <c r="AD291" s="164" t="str">
        <f t="shared" si="24"/>
        <v/>
      </c>
    </row>
    <row r="292" spans="1:30" s="164" customFormat="1" ht="20.149999999999999" customHeight="1">
      <c r="A292" s="149"/>
      <c r="B292" s="294" t="str">
        <f>IF(LEN(A292)=0,"",INDEX('Smelter Look-up'!$A:$A,MATCH($A292,'Smelter Look-up'!$E:$E,0)))</f>
        <v/>
      </c>
      <c r="C292" s="146" t="str">
        <f>IF(LEN(A292)=0,"",INDEX('Smelter Look-up'!$C:$C,MATCH($A292,'Smelter Look-up'!$E:$E,0)))</f>
        <v/>
      </c>
      <c r="D292" s="143"/>
      <c r="E292" s="143" t="str">
        <f ca="1">IF(ISERROR($V292),"",OFFSET('Smelter Look-up'!$D$4,$V292-4,0)&amp;"")</f>
        <v/>
      </c>
      <c r="F292" s="143" t="str">
        <f ca="1">IF(ISERROR($V292),"",OFFSET('Smelter Look-up'!$E$4,$V292-4,0))</f>
        <v/>
      </c>
      <c r="G292" s="143" t="str">
        <f ca="1">IF(C292=$X$4,"Enter smelter details",IF(ISERROR($V292),"",OFFSET('Smelter Look-up'!$F$4,$V292-4,0)))</f>
        <v/>
      </c>
      <c r="H292" s="199" t="str">
        <f ca="1">IF(ISERROR($V292),"",OFFSET('Smelter Look-up'!$G$4,$V292-4,0))</f>
        <v/>
      </c>
      <c r="I292" s="200" t="str">
        <f ca="1">IF(ISERROR($V292),"",OFFSET('Smelter Look-up'!$H$4,$V292-4,0))</f>
        <v/>
      </c>
      <c r="J292" s="200" t="str">
        <f ca="1">IF(ISERROR($V292),"",OFFSET('Smelter Look-up'!$I$4,$V292-4,0))</f>
        <v/>
      </c>
      <c r="K292" s="144"/>
      <c r="L292" s="144"/>
      <c r="M292" s="144"/>
      <c r="N292" s="144"/>
      <c r="O292" s="144"/>
      <c r="P292" s="202"/>
      <c r="Q292" s="145"/>
      <c r="R292" s="143" t="str">
        <f ca="1">IF(ISERROR($V292),"",OFFSET('Smelter Look-up'!$C$4,$V292-4,0)&amp;"")</f>
        <v/>
      </c>
      <c r="S292" s="149" t="str">
        <f t="shared" ca="1" si="20"/>
        <v/>
      </c>
      <c r="T292" s="149" t="str">
        <f ca="1">IF(B292="","",IF(ISERROR(MATCH($J292,SorP!$B$1:$B$6261,0)),"",INDIRECT("'SorP'!$A$"&amp;MATCH($S292&amp;$J292,SorP!C:C,0))))</f>
        <v/>
      </c>
      <c r="U292" s="162"/>
      <c r="V292" s="163" t="e">
        <f>IF(C292="",NA(),MATCH($B292&amp;$C292,'Smelter Look-up'!$J:$J,0))</f>
        <v>#N/A</v>
      </c>
      <c r="X292" s="164">
        <f t="shared" ca="1" si="21"/>
        <v>0</v>
      </c>
      <c r="AB292" s="304" t="str">
        <f t="shared" si="22"/>
        <v/>
      </c>
      <c r="AC292" s="164" t="str">
        <f t="shared" si="23"/>
        <v/>
      </c>
      <c r="AD292" s="164" t="str">
        <f t="shared" si="24"/>
        <v/>
      </c>
    </row>
    <row r="293" spans="1:30" s="164" customFormat="1" ht="20.149999999999999" customHeight="1">
      <c r="A293" s="149"/>
      <c r="B293" s="294" t="str">
        <f>IF(LEN(A293)=0,"",INDEX('Smelter Look-up'!$A:$A,MATCH($A293,'Smelter Look-up'!$E:$E,0)))</f>
        <v/>
      </c>
      <c r="C293" s="146" t="str">
        <f>IF(LEN(A293)=0,"",INDEX('Smelter Look-up'!$C:$C,MATCH($A293,'Smelter Look-up'!$E:$E,0)))</f>
        <v/>
      </c>
      <c r="D293" s="143"/>
      <c r="E293" s="143" t="str">
        <f ca="1">IF(ISERROR($V293),"",OFFSET('Smelter Look-up'!$D$4,$V293-4,0)&amp;"")</f>
        <v/>
      </c>
      <c r="F293" s="143" t="str">
        <f ca="1">IF(ISERROR($V293),"",OFFSET('Smelter Look-up'!$E$4,$V293-4,0))</f>
        <v/>
      </c>
      <c r="G293" s="143" t="str">
        <f ca="1">IF(C293=$X$4,"Enter smelter details",IF(ISERROR($V293),"",OFFSET('Smelter Look-up'!$F$4,$V293-4,0)))</f>
        <v/>
      </c>
      <c r="H293" s="199" t="str">
        <f ca="1">IF(ISERROR($V293),"",OFFSET('Smelter Look-up'!$G$4,$V293-4,0))</f>
        <v/>
      </c>
      <c r="I293" s="200" t="str">
        <f ca="1">IF(ISERROR($V293),"",OFFSET('Smelter Look-up'!$H$4,$V293-4,0))</f>
        <v/>
      </c>
      <c r="J293" s="200" t="str">
        <f ca="1">IF(ISERROR($V293),"",OFFSET('Smelter Look-up'!$I$4,$V293-4,0))</f>
        <v/>
      </c>
      <c r="K293" s="144"/>
      <c r="L293" s="144"/>
      <c r="M293" s="144"/>
      <c r="N293" s="144"/>
      <c r="O293" s="144"/>
      <c r="P293" s="202"/>
      <c r="Q293" s="145"/>
      <c r="R293" s="143" t="str">
        <f ca="1">IF(ISERROR($V293),"",OFFSET('Smelter Look-up'!$C$4,$V293-4,0)&amp;"")</f>
        <v/>
      </c>
      <c r="S293" s="149" t="str">
        <f t="shared" ca="1" si="20"/>
        <v/>
      </c>
      <c r="T293" s="149" t="str">
        <f ca="1">IF(B293="","",IF(ISERROR(MATCH($J293,SorP!$B$1:$B$6261,0)),"",INDIRECT("'SorP'!$A$"&amp;MATCH($S293&amp;$J293,SorP!C:C,0))))</f>
        <v/>
      </c>
      <c r="U293" s="162"/>
      <c r="V293" s="163" t="e">
        <f>IF(C293="",NA(),MATCH($B293&amp;$C293,'Smelter Look-up'!$J:$J,0))</f>
        <v>#N/A</v>
      </c>
      <c r="X293" s="164">
        <f t="shared" ca="1" si="21"/>
        <v>0</v>
      </c>
      <c r="AB293" s="304" t="str">
        <f t="shared" si="22"/>
        <v/>
      </c>
      <c r="AC293" s="164" t="str">
        <f t="shared" si="23"/>
        <v/>
      </c>
      <c r="AD293" s="164" t="str">
        <f t="shared" si="24"/>
        <v/>
      </c>
    </row>
    <row r="294" spans="1:30" s="164" customFormat="1" ht="20.149999999999999" customHeight="1">
      <c r="A294" s="149"/>
      <c r="B294" s="294" t="str">
        <f>IF(LEN(A294)=0,"",INDEX('Smelter Look-up'!$A:$A,MATCH($A294,'Smelter Look-up'!$E:$E,0)))</f>
        <v/>
      </c>
      <c r="C294" s="146" t="str">
        <f>IF(LEN(A294)=0,"",INDEX('Smelter Look-up'!$C:$C,MATCH($A294,'Smelter Look-up'!$E:$E,0)))</f>
        <v/>
      </c>
      <c r="D294" s="143"/>
      <c r="E294" s="143" t="str">
        <f ca="1">IF(ISERROR($V294),"",OFFSET('Smelter Look-up'!$D$4,$V294-4,0)&amp;"")</f>
        <v/>
      </c>
      <c r="F294" s="143" t="str">
        <f ca="1">IF(ISERROR($V294),"",OFFSET('Smelter Look-up'!$E$4,$V294-4,0))</f>
        <v/>
      </c>
      <c r="G294" s="143" t="str">
        <f ca="1">IF(C294=$X$4,"Enter smelter details",IF(ISERROR($V294),"",OFFSET('Smelter Look-up'!$F$4,$V294-4,0)))</f>
        <v/>
      </c>
      <c r="H294" s="199" t="str">
        <f ca="1">IF(ISERROR($V294),"",OFFSET('Smelter Look-up'!$G$4,$V294-4,0))</f>
        <v/>
      </c>
      <c r="I294" s="200" t="str">
        <f ca="1">IF(ISERROR($V294),"",OFFSET('Smelter Look-up'!$H$4,$V294-4,0))</f>
        <v/>
      </c>
      <c r="J294" s="200" t="str">
        <f ca="1">IF(ISERROR($V294),"",OFFSET('Smelter Look-up'!$I$4,$V294-4,0))</f>
        <v/>
      </c>
      <c r="K294" s="144"/>
      <c r="L294" s="144"/>
      <c r="M294" s="144"/>
      <c r="N294" s="144"/>
      <c r="O294" s="144"/>
      <c r="P294" s="202"/>
      <c r="Q294" s="145"/>
      <c r="R294" s="143" t="str">
        <f ca="1">IF(ISERROR($V294),"",OFFSET('Smelter Look-up'!$C$4,$V294-4,0)&amp;"")</f>
        <v/>
      </c>
      <c r="S294" s="149" t="str">
        <f t="shared" ca="1" si="20"/>
        <v/>
      </c>
      <c r="T294" s="149" t="str">
        <f ca="1">IF(B294="","",IF(ISERROR(MATCH($J294,SorP!$B$1:$B$6261,0)),"",INDIRECT("'SorP'!$A$"&amp;MATCH($S294&amp;$J294,SorP!C:C,0))))</f>
        <v/>
      </c>
      <c r="U294" s="162"/>
      <c r="V294" s="163" t="e">
        <f>IF(C294="",NA(),MATCH($B294&amp;$C294,'Smelter Look-up'!$J:$J,0))</f>
        <v>#N/A</v>
      </c>
      <c r="X294" s="164">
        <f t="shared" ca="1" si="21"/>
        <v>0</v>
      </c>
      <c r="AB294" s="304" t="str">
        <f t="shared" si="22"/>
        <v/>
      </c>
      <c r="AC294" s="164" t="str">
        <f t="shared" si="23"/>
        <v/>
      </c>
      <c r="AD294" s="164" t="str">
        <f t="shared" si="24"/>
        <v/>
      </c>
    </row>
    <row r="295" spans="1:30" s="164" customFormat="1" ht="20.149999999999999" customHeight="1">
      <c r="A295" s="149"/>
      <c r="B295" s="294" t="str">
        <f>IF(LEN(A295)=0,"",INDEX('Smelter Look-up'!$A:$A,MATCH($A295,'Smelter Look-up'!$E:$E,0)))</f>
        <v/>
      </c>
      <c r="C295" s="146" t="str">
        <f>IF(LEN(A295)=0,"",INDEX('Smelter Look-up'!$C:$C,MATCH($A295,'Smelter Look-up'!$E:$E,0)))</f>
        <v/>
      </c>
      <c r="D295" s="143"/>
      <c r="E295" s="143" t="str">
        <f ca="1">IF(ISERROR($V295),"",OFFSET('Smelter Look-up'!$D$4,$V295-4,0)&amp;"")</f>
        <v/>
      </c>
      <c r="F295" s="143" t="str">
        <f ca="1">IF(ISERROR($V295),"",OFFSET('Smelter Look-up'!$E$4,$V295-4,0))</f>
        <v/>
      </c>
      <c r="G295" s="143" t="str">
        <f ca="1">IF(C295=$X$4,"Enter smelter details",IF(ISERROR($V295),"",OFFSET('Smelter Look-up'!$F$4,$V295-4,0)))</f>
        <v/>
      </c>
      <c r="H295" s="199" t="str">
        <f ca="1">IF(ISERROR($V295),"",OFFSET('Smelter Look-up'!$G$4,$V295-4,0))</f>
        <v/>
      </c>
      <c r="I295" s="200" t="str">
        <f ca="1">IF(ISERROR($V295),"",OFFSET('Smelter Look-up'!$H$4,$V295-4,0))</f>
        <v/>
      </c>
      <c r="J295" s="200" t="str">
        <f ca="1">IF(ISERROR($V295),"",OFFSET('Smelter Look-up'!$I$4,$V295-4,0))</f>
        <v/>
      </c>
      <c r="K295" s="144"/>
      <c r="L295" s="144"/>
      <c r="M295" s="144"/>
      <c r="N295" s="144"/>
      <c r="O295" s="144"/>
      <c r="P295" s="202"/>
      <c r="Q295" s="145"/>
      <c r="R295" s="143" t="str">
        <f ca="1">IF(ISERROR($V295),"",OFFSET('Smelter Look-up'!$C$4,$V295-4,0)&amp;"")</f>
        <v/>
      </c>
      <c r="S295" s="149" t="str">
        <f t="shared" ca="1" si="20"/>
        <v/>
      </c>
      <c r="T295" s="149" t="str">
        <f ca="1">IF(B295="","",IF(ISERROR(MATCH($J295,SorP!$B$1:$B$6261,0)),"",INDIRECT("'SorP'!$A$"&amp;MATCH($S295&amp;$J295,SorP!C:C,0))))</f>
        <v/>
      </c>
      <c r="U295" s="162"/>
      <c r="V295" s="163" t="e">
        <f>IF(C295="",NA(),MATCH($B295&amp;$C295,'Smelter Look-up'!$J:$J,0))</f>
        <v>#N/A</v>
      </c>
      <c r="X295" s="164">
        <f t="shared" ca="1" si="21"/>
        <v>0</v>
      </c>
      <c r="AB295" s="304" t="str">
        <f t="shared" si="22"/>
        <v/>
      </c>
      <c r="AC295" s="164" t="str">
        <f t="shared" si="23"/>
        <v/>
      </c>
      <c r="AD295" s="164" t="str">
        <f t="shared" si="24"/>
        <v/>
      </c>
    </row>
    <row r="296" spans="1:30" s="164" customFormat="1" ht="20.149999999999999" customHeight="1">
      <c r="A296" s="149"/>
      <c r="B296" s="294" t="str">
        <f>IF(LEN(A296)=0,"",INDEX('Smelter Look-up'!$A:$A,MATCH($A296,'Smelter Look-up'!$E:$E,0)))</f>
        <v/>
      </c>
      <c r="C296" s="146" t="str">
        <f>IF(LEN(A296)=0,"",INDEX('Smelter Look-up'!$C:$C,MATCH($A296,'Smelter Look-up'!$E:$E,0)))</f>
        <v/>
      </c>
      <c r="D296" s="143"/>
      <c r="E296" s="143" t="str">
        <f ca="1">IF(ISERROR($V296),"",OFFSET('Smelter Look-up'!$D$4,$V296-4,0)&amp;"")</f>
        <v/>
      </c>
      <c r="F296" s="143" t="str">
        <f ca="1">IF(ISERROR($V296),"",OFFSET('Smelter Look-up'!$E$4,$V296-4,0))</f>
        <v/>
      </c>
      <c r="G296" s="143" t="str">
        <f ca="1">IF(C296=$X$4,"Enter smelter details",IF(ISERROR($V296),"",OFFSET('Smelter Look-up'!$F$4,$V296-4,0)))</f>
        <v/>
      </c>
      <c r="H296" s="199" t="str">
        <f ca="1">IF(ISERROR($V296),"",OFFSET('Smelter Look-up'!$G$4,$V296-4,0))</f>
        <v/>
      </c>
      <c r="I296" s="200" t="str">
        <f ca="1">IF(ISERROR($V296),"",OFFSET('Smelter Look-up'!$H$4,$V296-4,0))</f>
        <v/>
      </c>
      <c r="J296" s="200" t="str">
        <f ca="1">IF(ISERROR($V296),"",OFFSET('Smelter Look-up'!$I$4,$V296-4,0))</f>
        <v/>
      </c>
      <c r="K296" s="144"/>
      <c r="L296" s="144"/>
      <c r="M296" s="144"/>
      <c r="N296" s="144"/>
      <c r="O296" s="144"/>
      <c r="P296" s="202"/>
      <c r="Q296" s="145"/>
      <c r="R296" s="143" t="str">
        <f ca="1">IF(ISERROR($V296),"",OFFSET('Smelter Look-up'!$C$4,$V296-4,0)&amp;"")</f>
        <v/>
      </c>
      <c r="S296" s="149" t="str">
        <f t="shared" ca="1" si="20"/>
        <v/>
      </c>
      <c r="T296" s="149" t="str">
        <f ca="1">IF(B296="","",IF(ISERROR(MATCH($J296,SorP!$B$1:$B$6261,0)),"",INDIRECT("'SorP'!$A$"&amp;MATCH($S296&amp;$J296,SorP!C:C,0))))</f>
        <v/>
      </c>
      <c r="U296" s="162"/>
      <c r="V296" s="163" t="e">
        <f>IF(C296="",NA(),MATCH($B296&amp;$C296,'Smelter Look-up'!$J:$J,0))</f>
        <v>#N/A</v>
      </c>
      <c r="X296" s="164">
        <f t="shared" ca="1" si="21"/>
        <v>0</v>
      </c>
      <c r="AB296" s="304" t="str">
        <f t="shared" si="22"/>
        <v/>
      </c>
      <c r="AC296" s="164" t="str">
        <f t="shared" si="23"/>
        <v/>
      </c>
      <c r="AD296" s="164" t="str">
        <f t="shared" si="24"/>
        <v/>
      </c>
    </row>
    <row r="297" spans="1:30" s="164" customFormat="1" ht="20.149999999999999" customHeight="1">
      <c r="A297" s="149"/>
      <c r="B297" s="294" t="str">
        <f>IF(LEN(A297)=0,"",INDEX('Smelter Look-up'!$A:$A,MATCH($A297,'Smelter Look-up'!$E:$E,0)))</f>
        <v/>
      </c>
      <c r="C297" s="146" t="str">
        <f>IF(LEN(A297)=0,"",INDEX('Smelter Look-up'!$C:$C,MATCH($A297,'Smelter Look-up'!$E:$E,0)))</f>
        <v/>
      </c>
      <c r="D297" s="143"/>
      <c r="E297" s="143" t="str">
        <f ca="1">IF(ISERROR($V297),"",OFFSET('Smelter Look-up'!$D$4,$V297-4,0)&amp;"")</f>
        <v/>
      </c>
      <c r="F297" s="143" t="str">
        <f ca="1">IF(ISERROR($V297),"",OFFSET('Smelter Look-up'!$E$4,$V297-4,0))</f>
        <v/>
      </c>
      <c r="G297" s="143" t="str">
        <f ca="1">IF(C297=$X$4,"Enter smelter details",IF(ISERROR($V297),"",OFFSET('Smelter Look-up'!$F$4,$V297-4,0)))</f>
        <v/>
      </c>
      <c r="H297" s="199" t="str">
        <f ca="1">IF(ISERROR($V297),"",OFFSET('Smelter Look-up'!$G$4,$V297-4,0))</f>
        <v/>
      </c>
      <c r="I297" s="200" t="str">
        <f ca="1">IF(ISERROR($V297),"",OFFSET('Smelter Look-up'!$H$4,$V297-4,0))</f>
        <v/>
      </c>
      <c r="J297" s="200" t="str">
        <f ca="1">IF(ISERROR($V297),"",OFFSET('Smelter Look-up'!$I$4,$V297-4,0))</f>
        <v/>
      </c>
      <c r="K297" s="144"/>
      <c r="L297" s="144"/>
      <c r="M297" s="144"/>
      <c r="N297" s="144"/>
      <c r="O297" s="144"/>
      <c r="P297" s="202"/>
      <c r="Q297" s="145"/>
      <c r="R297" s="143" t="str">
        <f ca="1">IF(ISERROR($V297),"",OFFSET('Smelter Look-up'!$C$4,$V297-4,0)&amp;"")</f>
        <v/>
      </c>
      <c r="S297" s="149" t="str">
        <f t="shared" ca="1" si="20"/>
        <v/>
      </c>
      <c r="T297" s="149" t="str">
        <f ca="1">IF(B297="","",IF(ISERROR(MATCH($J297,SorP!$B$1:$B$6261,0)),"",INDIRECT("'SorP'!$A$"&amp;MATCH($S297&amp;$J297,SorP!C:C,0))))</f>
        <v/>
      </c>
      <c r="U297" s="162"/>
      <c r="V297" s="163" t="e">
        <f>IF(C297="",NA(),MATCH($B297&amp;$C297,'Smelter Look-up'!$J:$J,0))</f>
        <v>#N/A</v>
      </c>
      <c r="X297" s="164">
        <f t="shared" ca="1" si="21"/>
        <v>0</v>
      </c>
      <c r="AB297" s="304" t="str">
        <f t="shared" si="22"/>
        <v/>
      </c>
      <c r="AC297" s="164" t="str">
        <f t="shared" si="23"/>
        <v/>
      </c>
      <c r="AD297" s="164" t="str">
        <f t="shared" si="24"/>
        <v/>
      </c>
    </row>
    <row r="298" spans="1:30" s="164" customFormat="1" ht="20.149999999999999" customHeight="1">
      <c r="A298" s="149"/>
      <c r="B298" s="294" t="str">
        <f>IF(LEN(A298)=0,"",INDEX('Smelter Look-up'!$A:$A,MATCH($A298,'Smelter Look-up'!$E:$E,0)))</f>
        <v/>
      </c>
      <c r="C298" s="146" t="str">
        <f>IF(LEN(A298)=0,"",INDEX('Smelter Look-up'!$C:$C,MATCH($A298,'Smelter Look-up'!$E:$E,0)))</f>
        <v/>
      </c>
      <c r="D298" s="143"/>
      <c r="E298" s="143" t="str">
        <f ca="1">IF(ISERROR($V298),"",OFFSET('Smelter Look-up'!$D$4,$V298-4,0)&amp;"")</f>
        <v/>
      </c>
      <c r="F298" s="143" t="str">
        <f ca="1">IF(ISERROR($V298),"",OFFSET('Smelter Look-up'!$E$4,$V298-4,0))</f>
        <v/>
      </c>
      <c r="G298" s="143" t="str">
        <f ca="1">IF(C298=$X$4,"Enter smelter details",IF(ISERROR($V298),"",OFFSET('Smelter Look-up'!$F$4,$V298-4,0)))</f>
        <v/>
      </c>
      <c r="H298" s="199" t="str">
        <f ca="1">IF(ISERROR($V298),"",OFFSET('Smelter Look-up'!$G$4,$V298-4,0))</f>
        <v/>
      </c>
      <c r="I298" s="200" t="str">
        <f ca="1">IF(ISERROR($V298),"",OFFSET('Smelter Look-up'!$H$4,$V298-4,0))</f>
        <v/>
      </c>
      <c r="J298" s="200" t="str">
        <f ca="1">IF(ISERROR($V298),"",OFFSET('Smelter Look-up'!$I$4,$V298-4,0))</f>
        <v/>
      </c>
      <c r="K298" s="144"/>
      <c r="L298" s="144"/>
      <c r="M298" s="144"/>
      <c r="N298" s="144"/>
      <c r="O298" s="144"/>
      <c r="P298" s="202"/>
      <c r="Q298" s="145"/>
      <c r="R298" s="143" t="str">
        <f ca="1">IF(ISERROR($V298),"",OFFSET('Smelter Look-up'!$C$4,$V298-4,0)&amp;"")</f>
        <v/>
      </c>
      <c r="S298" s="149" t="str">
        <f t="shared" ca="1" si="20"/>
        <v/>
      </c>
      <c r="T298" s="149" t="str">
        <f ca="1">IF(B298="","",IF(ISERROR(MATCH($J298,SorP!$B$1:$B$6261,0)),"",INDIRECT("'SorP'!$A$"&amp;MATCH($S298&amp;$J298,SorP!C:C,0))))</f>
        <v/>
      </c>
      <c r="U298" s="162"/>
      <c r="V298" s="163" t="e">
        <f>IF(C298="",NA(),MATCH($B298&amp;$C298,'Smelter Look-up'!$J:$J,0))</f>
        <v>#N/A</v>
      </c>
      <c r="X298" s="164">
        <f t="shared" ca="1" si="21"/>
        <v>0</v>
      </c>
      <c r="AB298" s="304" t="str">
        <f t="shared" si="22"/>
        <v/>
      </c>
      <c r="AC298" s="164" t="str">
        <f t="shared" si="23"/>
        <v/>
      </c>
      <c r="AD298" s="164" t="str">
        <f t="shared" si="24"/>
        <v/>
      </c>
    </row>
    <row r="299" spans="1:30" s="164" customFormat="1" ht="20.149999999999999" customHeight="1">
      <c r="A299" s="149"/>
      <c r="B299" s="294" t="str">
        <f>IF(LEN(A299)=0,"",INDEX('Smelter Look-up'!$A:$A,MATCH($A299,'Smelter Look-up'!$E:$E,0)))</f>
        <v/>
      </c>
      <c r="C299" s="146" t="str">
        <f>IF(LEN(A299)=0,"",INDEX('Smelter Look-up'!$C:$C,MATCH($A299,'Smelter Look-up'!$E:$E,0)))</f>
        <v/>
      </c>
      <c r="D299" s="143"/>
      <c r="E299" s="143" t="str">
        <f ca="1">IF(ISERROR($V299),"",OFFSET('Smelter Look-up'!$D$4,$V299-4,0)&amp;"")</f>
        <v/>
      </c>
      <c r="F299" s="143" t="str">
        <f ca="1">IF(ISERROR($V299),"",OFFSET('Smelter Look-up'!$E$4,$V299-4,0))</f>
        <v/>
      </c>
      <c r="G299" s="143" t="str">
        <f ca="1">IF(C299=$X$4,"Enter smelter details",IF(ISERROR($V299),"",OFFSET('Smelter Look-up'!$F$4,$V299-4,0)))</f>
        <v/>
      </c>
      <c r="H299" s="199" t="str">
        <f ca="1">IF(ISERROR($V299),"",OFFSET('Smelter Look-up'!$G$4,$V299-4,0))</f>
        <v/>
      </c>
      <c r="I299" s="200" t="str">
        <f ca="1">IF(ISERROR($V299),"",OFFSET('Smelter Look-up'!$H$4,$V299-4,0))</f>
        <v/>
      </c>
      <c r="J299" s="200" t="str">
        <f ca="1">IF(ISERROR($V299),"",OFFSET('Smelter Look-up'!$I$4,$V299-4,0))</f>
        <v/>
      </c>
      <c r="K299" s="144"/>
      <c r="L299" s="144"/>
      <c r="M299" s="144"/>
      <c r="N299" s="144"/>
      <c r="O299" s="144"/>
      <c r="P299" s="202"/>
      <c r="Q299" s="145"/>
      <c r="R299" s="143" t="str">
        <f ca="1">IF(ISERROR($V299),"",OFFSET('Smelter Look-up'!$C$4,$V299-4,0)&amp;"")</f>
        <v/>
      </c>
      <c r="S299" s="149" t="str">
        <f t="shared" ca="1" si="20"/>
        <v/>
      </c>
      <c r="T299" s="149" t="str">
        <f ca="1">IF(B299="","",IF(ISERROR(MATCH($J299,SorP!$B$1:$B$6261,0)),"",INDIRECT("'SorP'!$A$"&amp;MATCH($S299&amp;$J299,SorP!C:C,0))))</f>
        <v/>
      </c>
      <c r="U299" s="162"/>
      <c r="V299" s="163" t="e">
        <f>IF(C299="",NA(),MATCH($B299&amp;$C299,'Smelter Look-up'!$J:$J,0))</f>
        <v>#N/A</v>
      </c>
      <c r="X299" s="164">
        <f t="shared" ca="1" si="21"/>
        <v>0</v>
      </c>
      <c r="AB299" s="304" t="str">
        <f t="shared" si="22"/>
        <v/>
      </c>
      <c r="AC299" s="164" t="str">
        <f t="shared" si="23"/>
        <v/>
      </c>
      <c r="AD299" s="164" t="str">
        <f t="shared" si="24"/>
        <v/>
      </c>
    </row>
    <row r="300" spans="1:30" s="164" customFormat="1" ht="20.149999999999999" customHeight="1">
      <c r="A300" s="149"/>
      <c r="B300" s="294" t="str">
        <f>IF(LEN(A300)=0,"",INDEX('Smelter Look-up'!$A:$A,MATCH($A300,'Smelter Look-up'!$E:$E,0)))</f>
        <v/>
      </c>
      <c r="C300" s="146" t="str">
        <f>IF(LEN(A300)=0,"",INDEX('Smelter Look-up'!$C:$C,MATCH($A300,'Smelter Look-up'!$E:$E,0)))</f>
        <v/>
      </c>
      <c r="D300" s="143"/>
      <c r="E300" s="143" t="str">
        <f ca="1">IF(ISERROR($V300),"",OFFSET('Smelter Look-up'!$D$4,$V300-4,0)&amp;"")</f>
        <v/>
      </c>
      <c r="F300" s="143" t="str">
        <f ca="1">IF(ISERROR($V300),"",OFFSET('Smelter Look-up'!$E$4,$V300-4,0))</f>
        <v/>
      </c>
      <c r="G300" s="143" t="str">
        <f ca="1">IF(C300=$X$4,"Enter smelter details",IF(ISERROR($V300),"",OFFSET('Smelter Look-up'!$F$4,$V300-4,0)))</f>
        <v/>
      </c>
      <c r="H300" s="199" t="str">
        <f ca="1">IF(ISERROR($V300),"",OFFSET('Smelter Look-up'!$G$4,$V300-4,0))</f>
        <v/>
      </c>
      <c r="I300" s="200" t="str">
        <f ca="1">IF(ISERROR($V300),"",OFFSET('Smelter Look-up'!$H$4,$V300-4,0))</f>
        <v/>
      </c>
      <c r="J300" s="200" t="str">
        <f ca="1">IF(ISERROR($V300),"",OFFSET('Smelter Look-up'!$I$4,$V300-4,0))</f>
        <v/>
      </c>
      <c r="K300" s="144"/>
      <c r="L300" s="144"/>
      <c r="M300" s="144"/>
      <c r="N300" s="144"/>
      <c r="O300" s="144"/>
      <c r="P300" s="202"/>
      <c r="Q300" s="145"/>
      <c r="R300" s="143" t="str">
        <f ca="1">IF(ISERROR($V300),"",OFFSET('Smelter Look-up'!$C$4,$V300-4,0)&amp;"")</f>
        <v/>
      </c>
      <c r="S300" s="149" t="str">
        <f t="shared" ca="1" si="20"/>
        <v/>
      </c>
      <c r="T300" s="149" t="str">
        <f ca="1">IF(B300="","",IF(ISERROR(MATCH($J300,SorP!$B$1:$B$6261,0)),"",INDIRECT("'SorP'!$A$"&amp;MATCH($S300&amp;$J300,SorP!C:C,0))))</f>
        <v/>
      </c>
      <c r="U300" s="162"/>
      <c r="V300" s="163" t="e">
        <f>IF(C300="",NA(),MATCH($B300&amp;$C300,'Smelter Look-up'!$J:$J,0))</f>
        <v>#N/A</v>
      </c>
      <c r="X300" s="164">
        <f t="shared" ca="1" si="21"/>
        <v>0</v>
      </c>
      <c r="AB300" s="304" t="str">
        <f t="shared" si="22"/>
        <v/>
      </c>
      <c r="AC300" s="164" t="str">
        <f t="shared" si="23"/>
        <v/>
      </c>
      <c r="AD300" s="164" t="str">
        <f t="shared" si="24"/>
        <v/>
      </c>
    </row>
    <row r="301" spans="1:30" s="164" customFormat="1" ht="20.149999999999999" customHeight="1">
      <c r="A301" s="149"/>
      <c r="B301" s="294" t="str">
        <f>IF(LEN(A301)=0,"",INDEX('Smelter Look-up'!$A:$A,MATCH($A301,'Smelter Look-up'!$E:$E,0)))</f>
        <v/>
      </c>
      <c r="C301" s="146" t="str">
        <f>IF(LEN(A301)=0,"",INDEX('Smelter Look-up'!$C:$C,MATCH($A301,'Smelter Look-up'!$E:$E,0)))</f>
        <v/>
      </c>
      <c r="D301" s="143"/>
      <c r="E301" s="143" t="str">
        <f ca="1">IF(ISERROR($V301),"",OFFSET('Smelter Look-up'!$D$4,$V301-4,0)&amp;"")</f>
        <v/>
      </c>
      <c r="F301" s="143" t="str">
        <f ca="1">IF(ISERROR($V301),"",OFFSET('Smelter Look-up'!$E$4,$V301-4,0))</f>
        <v/>
      </c>
      <c r="G301" s="143" t="str">
        <f ca="1">IF(C301=$X$4,"Enter smelter details",IF(ISERROR($V301),"",OFFSET('Smelter Look-up'!$F$4,$V301-4,0)))</f>
        <v/>
      </c>
      <c r="H301" s="199" t="str">
        <f ca="1">IF(ISERROR($V301),"",OFFSET('Smelter Look-up'!$G$4,$V301-4,0))</f>
        <v/>
      </c>
      <c r="I301" s="200" t="str">
        <f ca="1">IF(ISERROR($V301),"",OFFSET('Smelter Look-up'!$H$4,$V301-4,0))</f>
        <v/>
      </c>
      <c r="J301" s="200" t="str">
        <f ca="1">IF(ISERROR($V301),"",OFFSET('Smelter Look-up'!$I$4,$V301-4,0))</f>
        <v/>
      </c>
      <c r="K301" s="144"/>
      <c r="L301" s="144"/>
      <c r="M301" s="144"/>
      <c r="N301" s="144"/>
      <c r="O301" s="144"/>
      <c r="P301" s="202"/>
      <c r="Q301" s="145"/>
      <c r="R301" s="143" t="str">
        <f ca="1">IF(ISERROR($V301),"",OFFSET('Smelter Look-up'!$C$4,$V301-4,0)&amp;"")</f>
        <v/>
      </c>
      <c r="S301" s="149" t="str">
        <f t="shared" ca="1" si="20"/>
        <v/>
      </c>
      <c r="T301" s="149" t="str">
        <f ca="1">IF(B301="","",IF(ISERROR(MATCH($J301,SorP!$B$1:$B$6261,0)),"",INDIRECT("'SorP'!$A$"&amp;MATCH($S301&amp;$J301,SorP!C:C,0))))</f>
        <v/>
      </c>
      <c r="U301" s="162"/>
      <c r="V301" s="163" t="e">
        <f>IF(C301="",NA(),MATCH($B301&amp;$C301,'Smelter Look-up'!$J:$J,0))</f>
        <v>#N/A</v>
      </c>
      <c r="X301" s="164">
        <f t="shared" ca="1" si="21"/>
        <v>0</v>
      </c>
      <c r="AB301" s="304" t="str">
        <f t="shared" si="22"/>
        <v/>
      </c>
      <c r="AC301" s="164" t="str">
        <f t="shared" si="23"/>
        <v/>
      </c>
      <c r="AD301" s="164" t="str">
        <f t="shared" si="24"/>
        <v/>
      </c>
    </row>
    <row r="302" spans="1:30" s="164" customFormat="1" ht="20.149999999999999" customHeight="1">
      <c r="A302" s="149"/>
      <c r="B302" s="294" t="str">
        <f>IF(LEN(A302)=0,"",INDEX('Smelter Look-up'!$A:$A,MATCH($A302,'Smelter Look-up'!$E:$E,0)))</f>
        <v/>
      </c>
      <c r="C302" s="146" t="str">
        <f>IF(LEN(A302)=0,"",INDEX('Smelter Look-up'!$C:$C,MATCH($A302,'Smelter Look-up'!$E:$E,0)))</f>
        <v/>
      </c>
      <c r="D302" s="143"/>
      <c r="E302" s="143" t="str">
        <f ca="1">IF(ISERROR($V302),"",OFFSET('Smelter Look-up'!$D$4,$V302-4,0)&amp;"")</f>
        <v/>
      </c>
      <c r="F302" s="143" t="str">
        <f ca="1">IF(ISERROR($V302),"",OFFSET('Smelter Look-up'!$E$4,$V302-4,0))</f>
        <v/>
      </c>
      <c r="G302" s="143" t="str">
        <f ca="1">IF(C302=$X$4,"Enter smelter details",IF(ISERROR($V302),"",OFFSET('Smelter Look-up'!$F$4,$V302-4,0)))</f>
        <v/>
      </c>
      <c r="H302" s="199" t="str">
        <f ca="1">IF(ISERROR($V302),"",OFFSET('Smelter Look-up'!$G$4,$V302-4,0))</f>
        <v/>
      </c>
      <c r="I302" s="200" t="str">
        <f ca="1">IF(ISERROR($V302),"",OFFSET('Smelter Look-up'!$H$4,$V302-4,0))</f>
        <v/>
      </c>
      <c r="J302" s="200" t="str">
        <f ca="1">IF(ISERROR($V302),"",OFFSET('Smelter Look-up'!$I$4,$V302-4,0))</f>
        <v/>
      </c>
      <c r="K302" s="144"/>
      <c r="L302" s="144"/>
      <c r="M302" s="144"/>
      <c r="N302" s="144"/>
      <c r="O302" s="144"/>
      <c r="P302" s="202"/>
      <c r="Q302" s="145"/>
      <c r="R302" s="143" t="str">
        <f ca="1">IF(ISERROR($V302),"",OFFSET('Smelter Look-up'!$C$4,$V302-4,0)&amp;"")</f>
        <v/>
      </c>
      <c r="S302" s="149" t="str">
        <f t="shared" ca="1" si="20"/>
        <v/>
      </c>
      <c r="T302" s="149" t="str">
        <f ca="1">IF(B302="","",IF(ISERROR(MATCH($J302,SorP!$B$1:$B$6261,0)),"",INDIRECT("'SorP'!$A$"&amp;MATCH($S302&amp;$J302,SorP!C:C,0))))</f>
        <v/>
      </c>
      <c r="U302" s="162"/>
      <c r="V302" s="163" t="e">
        <f>IF(C302="",NA(),MATCH($B302&amp;$C302,'Smelter Look-up'!$J:$J,0))</f>
        <v>#N/A</v>
      </c>
      <c r="X302" s="164">
        <f t="shared" ca="1" si="21"/>
        <v>0</v>
      </c>
      <c r="AB302" s="304" t="str">
        <f t="shared" si="22"/>
        <v/>
      </c>
      <c r="AC302" s="164" t="str">
        <f t="shared" si="23"/>
        <v/>
      </c>
      <c r="AD302" s="164" t="str">
        <f t="shared" si="24"/>
        <v/>
      </c>
    </row>
    <row r="303" spans="1:30" s="164" customFormat="1" ht="20.149999999999999" customHeight="1">
      <c r="A303" s="149"/>
      <c r="B303" s="294" t="str">
        <f>IF(LEN(A303)=0,"",INDEX('Smelter Look-up'!$A:$A,MATCH($A303,'Smelter Look-up'!$E:$E,0)))</f>
        <v/>
      </c>
      <c r="C303" s="146" t="str">
        <f>IF(LEN(A303)=0,"",INDEX('Smelter Look-up'!$C:$C,MATCH($A303,'Smelter Look-up'!$E:$E,0)))</f>
        <v/>
      </c>
      <c r="D303" s="143"/>
      <c r="E303" s="143" t="str">
        <f ca="1">IF(ISERROR($V303),"",OFFSET('Smelter Look-up'!$D$4,$V303-4,0)&amp;"")</f>
        <v/>
      </c>
      <c r="F303" s="143" t="str">
        <f ca="1">IF(ISERROR($V303),"",OFFSET('Smelter Look-up'!$E$4,$V303-4,0))</f>
        <v/>
      </c>
      <c r="G303" s="143" t="str">
        <f ca="1">IF(C303=$X$4,"Enter smelter details",IF(ISERROR($V303),"",OFFSET('Smelter Look-up'!$F$4,$V303-4,0)))</f>
        <v/>
      </c>
      <c r="H303" s="199" t="str">
        <f ca="1">IF(ISERROR($V303),"",OFFSET('Smelter Look-up'!$G$4,$V303-4,0))</f>
        <v/>
      </c>
      <c r="I303" s="200" t="str">
        <f ca="1">IF(ISERROR($V303),"",OFFSET('Smelter Look-up'!$H$4,$V303-4,0))</f>
        <v/>
      </c>
      <c r="J303" s="200" t="str">
        <f ca="1">IF(ISERROR($V303),"",OFFSET('Smelter Look-up'!$I$4,$V303-4,0))</f>
        <v/>
      </c>
      <c r="K303" s="144"/>
      <c r="L303" s="144"/>
      <c r="M303" s="144"/>
      <c r="N303" s="144"/>
      <c r="O303" s="144"/>
      <c r="P303" s="202"/>
      <c r="Q303" s="145"/>
      <c r="R303" s="143" t="str">
        <f ca="1">IF(ISERROR($V303),"",OFFSET('Smelter Look-up'!$C$4,$V303-4,0)&amp;"")</f>
        <v/>
      </c>
      <c r="S303" s="149" t="str">
        <f t="shared" ca="1" si="20"/>
        <v/>
      </c>
      <c r="T303" s="149" t="str">
        <f ca="1">IF(B303="","",IF(ISERROR(MATCH($J303,SorP!$B$1:$B$6261,0)),"",INDIRECT("'SorP'!$A$"&amp;MATCH($S303&amp;$J303,SorP!C:C,0))))</f>
        <v/>
      </c>
      <c r="U303" s="162"/>
      <c r="V303" s="163" t="e">
        <f>IF(C303="",NA(),MATCH($B303&amp;$C303,'Smelter Look-up'!$J:$J,0))</f>
        <v>#N/A</v>
      </c>
      <c r="X303" s="164">
        <f t="shared" ca="1" si="21"/>
        <v>0</v>
      </c>
      <c r="AB303" s="304" t="str">
        <f t="shared" si="22"/>
        <v/>
      </c>
      <c r="AC303" s="164" t="str">
        <f t="shared" si="23"/>
        <v/>
      </c>
      <c r="AD303" s="164" t="str">
        <f t="shared" si="24"/>
        <v/>
      </c>
    </row>
    <row r="304" spans="1:30" s="164" customFormat="1" ht="20.149999999999999" customHeight="1">
      <c r="A304" s="149"/>
      <c r="B304" s="294" t="str">
        <f>IF(LEN(A304)=0,"",INDEX('Smelter Look-up'!$A:$A,MATCH($A304,'Smelter Look-up'!$E:$E,0)))</f>
        <v/>
      </c>
      <c r="C304" s="146" t="str">
        <f>IF(LEN(A304)=0,"",INDEX('Smelter Look-up'!$C:$C,MATCH($A304,'Smelter Look-up'!$E:$E,0)))</f>
        <v/>
      </c>
      <c r="D304" s="143"/>
      <c r="E304" s="143" t="str">
        <f ca="1">IF(ISERROR($V304),"",OFFSET('Smelter Look-up'!$D$4,$V304-4,0)&amp;"")</f>
        <v/>
      </c>
      <c r="F304" s="143" t="str">
        <f ca="1">IF(ISERROR($V304),"",OFFSET('Smelter Look-up'!$E$4,$V304-4,0))</f>
        <v/>
      </c>
      <c r="G304" s="143" t="str">
        <f ca="1">IF(C304=$X$4,"Enter smelter details",IF(ISERROR($V304),"",OFFSET('Smelter Look-up'!$F$4,$V304-4,0)))</f>
        <v/>
      </c>
      <c r="H304" s="199" t="str">
        <f ca="1">IF(ISERROR($V304),"",OFFSET('Smelter Look-up'!$G$4,$V304-4,0))</f>
        <v/>
      </c>
      <c r="I304" s="200" t="str">
        <f ca="1">IF(ISERROR($V304),"",OFFSET('Smelter Look-up'!$H$4,$V304-4,0))</f>
        <v/>
      </c>
      <c r="J304" s="200" t="str">
        <f ca="1">IF(ISERROR($V304),"",OFFSET('Smelter Look-up'!$I$4,$V304-4,0))</f>
        <v/>
      </c>
      <c r="K304" s="144"/>
      <c r="L304" s="144"/>
      <c r="M304" s="144"/>
      <c r="N304" s="144"/>
      <c r="O304" s="144"/>
      <c r="P304" s="202"/>
      <c r="Q304" s="145"/>
      <c r="R304" s="143" t="str">
        <f ca="1">IF(ISERROR($V304),"",OFFSET('Smelter Look-up'!$C$4,$V304-4,0)&amp;"")</f>
        <v/>
      </c>
      <c r="S304" s="149" t="str">
        <f t="shared" ca="1" si="20"/>
        <v/>
      </c>
      <c r="T304" s="149" t="str">
        <f ca="1">IF(B304="","",IF(ISERROR(MATCH($J304,SorP!$B$1:$B$6261,0)),"",INDIRECT("'SorP'!$A$"&amp;MATCH($S304&amp;$J304,SorP!C:C,0))))</f>
        <v/>
      </c>
      <c r="U304" s="162"/>
      <c r="V304" s="163" t="e">
        <f>IF(C304="",NA(),MATCH($B304&amp;$C304,'Smelter Look-up'!$J:$J,0))</f>
        <v>#N/A</v>
      </c>
      <c r="X304" s="164">
        <f t="shared" ca="1" si="21"/>
        <v>0</v>
      </c>
      <c r="AB304" s="304" t="str">
        <f t="shared" si="22"/>
        <v/>
      </c>
      <c r="AC304" s="164" t="str">
        <f t="shared" si="23"/>
        <v/>
      </c>
      <c r="AD304" s="164" t="str">
        <f t="shared" si="24"/>
        <v/>
      </c>
    </row>
    <row r="305" spans="1:30" s="164" customFormat="1" ht="20.149999999999999" customHeight="1">
      <c r="A305" s="149"/>
      <c r="B305" s="294" t="str">
        <f>IF(LEN(A305)=0,"",INDEX('Smelter Look-up'!$A:$A,MATCH($A305,'Smelter Look-up'!$E:$E,0)))</f>
        <v/>
      </c>
      <c r="C305" s="146" t="str">
        <f>IF(LEN(A305)=0,"",INDEX('Smelter Look-up'!$C:$C,MATCH($A305,'Smelter Look-up'!$E:$E,0)))</f>
        <v/>
      </c>
      <c r="D305" s="143"/>
      <c r="E305" s="143" t="str">
        <f ca="1">IF(ISERROR($V305),"",OFFSET('Smelter Look-up'!$D$4,$V305-4,0)&amp;"")</f>
        <v/>
      </c>
      <c r="F305" s="143" t="str">
        <f ca="1">IF(ISERROR($V305),"",OFFSET('Smelter Look-up'!$E$4,$V305-4,0))</f>
        <v/>
      </c>
      <c r="G305" s="143" t="str">
        <f ca="1">IF(C305=$X$4,"Enter smelter details",IF(ISERROR($V305),"",OFFSET('Smelter Look-up'!$F$4,$V305-4,0)))</f>
        <v/>
      </c>
      <c r="H305" s="199" t="str">
        <f ca="1">IF(ISERROR($V305),"",OFFSET('Smelter Look-up'!$G$4,$V305-4,0))</f>
        <v/>
      </c>
      <c r="I305" s="200" t="str">
        <f ca="1">IF(ISERROR($V305),"",OFFSET('Smelter Look-up'!$H$4,$V305-4,0))</f>
        <v/>
      </c>
      <c r="J305" s="200" t="str">
        <f ca="1">IF(ISERROR($V305),"",OFFSET('Smelter Look-up'!$I$4,$V305-4,0))</f>
        <v/>
      </c>
      <c r="K305" s="144"/>
      <c r="L305" s="144"/>
      <c r="M305" s="144"/>
      <c r="N305" s="144"/>
      <c r="O305" s="144"/>
      <c r="P305" s="202"/>
      <c r="Q305" s="145"/>
      <c r="R305" s="143" t="str">
        <f ca="1">IF(ISERROR($V305),"",OFFSET('Smelter Look-up'!$C$4,$V305-4,0)&amp;"")</f>
        <v/>
      </c>
      <c r="S305" s="149" t="str">
        <f t="shared" ca="1" si="20"/>
        <v/>
      </c>
      <c r="T305" s="149" t="str">
        <f ca="1">IF(B305="","",IF(ISERROR(MATCH($J305,SorP!$B$1:$B$6261,0)),"",INDIRECT("'SorP'!$A$"&amp;MATCH($S305&amp;$J305,SorP!C:C,0))))</f>
        <v/>
      </c>
      <c r="U305" s="162"/>
      <c r="V305" s="163" t="e">
        <f>IF(C305="",NA(),MATCH($B305&amp;$C305,'Smelter Look-up'!$J:$J,0))</f>
        <v>#N/A</v>
      </c>
      <c r="X305" s="164">
        <f t="shared" ca="1" si="21"/>
        <v>0</v>
      </c>
      <c r="AB305" s="304" t="str">
        <f t="shared" si="22"/>
        <v/>
      </c>
      <c r="AC305" s="164" t="str">
        <f t="shared" si="23"/>
        <v/>
      </c>
      <c r="AD305" s="164" t="str">
        <f t="shared" si="24"/>
        <v/>
      </c>
    </row>
    <row r="306" spans="1:30" s="164" customFormat="1" ht="20.149999999999999" customHeight="1">
      <c r="A306" s="149"/>
      <c r="B306" s="294" t="str">
        <f>IF(LEN(A306)=0,"",INDEX('Smelter Look-up'!$A:$A,MATCH($A306,'Smelter Look-up'!$E:$E,0)))</f>
        <v/>
      </c>
      <c r="C306" s="146" t="str">
        <f>IF(LEN(A306)=0,"",INDEX('Smelter Look-up'!$C:$C,MATCH($A306,'Smelter Look-up'!$E:$E,0)))</f>
        <v/>
      </c>
      <c r="D306" s="143"/>
      <c r="E306" s="143" t="str">
        <f ca="1">IF(ISERROR($V306),"",OFFSET('Smelter Look-up'!$D$4,$V306-4,0)&amp;"")</f>
        <v/>
      </c>
      <c r="F306" s="143" t="str">
        <f ca="1">IF(ISERROR($V306),"",OFFSET('Smelter Look-up'!$E$4,$V306-4,0))</f>
        <v/>
      </c>
      <c r="G306" s="143" t="str">
        <f ca="1">IF(C306=$X$4,"Enter smelter details",IF(ISERROR($V306),"",OFFSET('Smelter Look-up'!$F$4,$V306-4,0)))</f>
        <v/>
      </c>
      <c r="H306" s="199" t="str">
        <f ca="1">IF(ISERROR($V306),"",OFFSET('Smelter Look-up'!$G$4,$V306-4,0))</f>
        <v/>
      </c>
      <c r="I306" s="200" t="str">
        <f ca="1">IF(ISERROR($V306),"",OFFSET('Smelter Look-up'!$H$4,$V306-4,0))</f>
        <v/>
      </c>
      <c r="J306" s="200" t="str">
        <f ca="1">IF(ISERROR($V306),"",OFFSET('Smelter Look-up'!$I$4,$V306-4,0))</f>
        <v/>
      </c>
      <c r="K306" s="144"/>
      <c r="L306" s="144"/>
      <c r="M306" s="144"/>
      <c r="N306" s="144"/>
      <c r="O306" s="144"/>
      <c r="P306" s="202"/>
      <c r="Q306" s="145"/>
      <c r="R306" s="143" t="str">
        <f ca="1">IF(ISERROR($V306),"",OFFSET('Smelter Look-up'!$C$4,$V306-4,0)&amp;"")</f>
        <v/>
      </c>
      <c r="S306" s="149" t="str">
        <f t="shared" ca="1" si="20"/>
        <v/>
      </c>
      <c r="T306" s="149" t="str">
        <f ca="1">IF(B306="","",IF(ISERROR(MATCH($J306,SorP!$B$1:$B$6261,0)),"",INDIRECT("'SorP'!$A$"&amp;MATCH($S306&amp;$J306,SorP!C:C,0))))</f>
        <v/>
      </c>
      <c r="U306" s="162"/>
      <c r="V306" s="163" t="e">
        <f>IF(C306="",NA(),MATCH($B306&amp;$C306,'Smelter Look-up'!$J:$J,0))</f>
        <v>#N/A</v>
      </c>
      <c r="X306" s="164">
        <f t="shared" ca="1" si="21"/>
        <v>0</v>
      </c>
      <c r="AB306" s="304" t="str">
        <f t="shared" si="22"/>
        <v/>
      </c>
      <c r="AC306" s="164" t="str">
        <f t="shared" si="23"/>
        <v/>
      </c>
      <c r="AD306" s="164" t="str">
        <f t="shared" si="24"/>
        <v/>
      </c>
    </row>
    <row r="307" spans="1:30" s="164" customFormat="1" ht="20.149999999999999" customHeight="1">
      <c r="A307" s="149"/>
      <c r="B307" s="294" t="str">
        <f>IF(LEN(A307)=0,"",INDEX('Smelter Look-up'!$A:$A,MATCH($A307,'Smelter Look-up'!$E:$E,0)))</f>
        <v/>
      </c>
      <c r="C307" s="146" t="str">
        <f>IF(LEN(A307)=0,"",INDEX('Smelter Look-up'!$C:$C,MATCH($A307,'Smelter Look-up'!$E:$E,0)))</f>
        <v/>
      </c>
      <c r="D307" s="143"/>
      <c r="E307" s="143" t="str">
        <f ca="1">IF(ISERROR($V307),"",OFFSET('Smelter Look-up'!$D$4,$V307-4,0)&amp;"")</f>
        <v/>
      </c>
      <c r="F307" s="143" t="str">
        <f ca="1">IF(ISERROR($V307),"",OFFSET('Smelter Look-up'!$E$4,$V307-4,0))</f>
        <v/>
      </c>
      <c r="G307" s="143" t="str">
        <f ca="1">IF(C307=$X$4,"Enter smelter details",IF(ISERROR($V307),"",OFFSET('Smelter Look-up'!$F$4,$V307-4,0)))</f>
        <v/>
      </c>
      <c r="H307" s="199" t="str">
        <f ca="1">IF(ISERROR($V307),"",OFFSET('Smelter Look-up'!$G$4,$V307-4,0))</f>
        <v/>
      </c>
      <c r="I307" s="200" t="str">
        <f ca="1">IF(ISERROR($V307),"",OFFSET('Smelter Look-up'!$H$4,$V307-4,0))</f>
        <v/>
      </c>
      <c r="J307" s="200" t="str">
        <f ca="1">IF(ISERROR($V307),"",OFFSET('Smelter Look-up'!$I$4,$V307-4,0))</f>
        <v/>
      </c>
      <c r="K307" s="144"/>
      <c r="L307" s="144"/>
      <c r="M307" s="144"/>
      <c r="N307" s="144"/>
      <c r="O307" s="144"/>
      <c r="P307" s="202"/>
      <c r="Q307" s="145"/>
      <c r="R307" s="143" t="str">
        <f ca="1">IF(ISERROR($V307),"",OFFSET('Smelter Look-up'!$C$4,$V307-4,0)&amp;"")</f>
        <v/>
      </c>
      <c r="S307" s="149" t="str">
        <f t="shared" ca="1" si="20"/>
        <v/>
      </c>
      <c r="T307" s="149" t="str">
        <f ca="1">IF(B307="","",IF(ISERROR(MATCH($J307,SorP!$B$1:$B$6261,0)),"",INDIRECT("'SorP'!$A$"&amp;MATCH($S307&amp;$J307,SorP!C:C,0))))</f>
        <v/>
      </c>
      <c r="U307" s="162"/>
      <c r="V307" s="163" t="e">
        <f>IF(C307="",NA(),MATCH($B307&amp;$C307,'Smelter Look-up'!$J:$J,0))</f>
        <v>#N/A</v>
      </c>
      <c r="X307" s="164">
        <f t="shared" ca="1" si="21"/>
        <v>0</v>
      </c>
      <c r="AB307" s="304" t="str">
        <f t="shared" si="22"/>
        <v/>
      </c>
      <c r="AC307" s="164" t="str">
        <f t="shared" si="23"/>
        <v/>
      </c>
      <c r="AD307" s="164" t="str">
        <f t="shared" si="24"/>
        <v/>
      </c>
    </row>
    <row r="308" spans="1:30" s="164" customFormat="1" ht="20.149999999999999" customHeight="1">
      <c r="A308" s="149"/>
      <c r="B308" s="294" t="str">
        <f>IF(LEN(A308)=0,"",INDEX('Smelter Look-up'!$A:$A,MATCH($A308,'Smelter Look-up'!$E:$E,0)))</f>
        <v/>
      </c>
      <c r="C308" s="146" t="str">
        <f>IF(LEN(A308)=0,"",INDEX('Smelter Look-up'!$C:$C,MATCH($A308,'Smelter Look-up'!$E:$E,0)))</f>
        <v/>
      </c>
      <c r="D308" s="143"/>
      <c r="E308" s="143" t="str">
        <f ca="1">IF(ISERROR($V308),"",OFFSET('Smelter Look-up'!$D$4,$V308-4,0)&amp;"")</f>
        <v/>
      </c>
      <c r="F308" s="143" t="str">
        <f ca="1">IF(ISERROR($V308),"",OFFSET('Smelter Look-up'!$E$4,$V308-4,0))</f>
        <v/>
      </c>
      <c r="G308" s="143" t="str">
        <f ca="1">IF(C308=$X$4,"Enter smelter details",IF(ISERROR($V308),"",OFFSET('Smelter Look-up'!$F$4,$V308-4,0)))</f>
        <v/>
      </c>
      <c r="H308" s="199" t="str">
        <f ca="1">IF(ISERROR($V308),"",OFFSET('Smelter Look-up'!$G$4,$V308-4,0))</f>
        <v/>
      </c>
      <c r="I308" s="200" t="str">
        <f ca="1">IF(ISERROR($V308),"",OFFSET('Smelter Look-up'!$H$4,$V308-4,0))</f>
        <v/>
      </c>
      <c r="J308" s="200" t="str">
        <f ca="1">IF(ISERROR($V308),"",OFFSET('Smelter Look-up'!$I$4,$V308-4,0))</f>
        <v/>
      </c>
      <c r="K308" s="144"/>
      <c r="L308" s="144"/>
      <c r="M308" s="144"/>
      <c r="N308" s="144"/>
      <c r="O308" s="144"/>
      <c r="P308" s="202"/>
      <c r="Q308" s="145"/>
      <c r="R308" s="143" t="str">
        <f ca="1">IF(ISERROR($V308),"",OFFSET('Smelter Look-up'!$C$4,$V308-4,0)&amp;"")</f>
        <v/>
      </c>
      <c r="S308" s="149" t="str">
        <f t="shared" ca="1" si="20"/>
        <v/>
      </c>
      <c r="T308" s="149" t="str">
        <f ca="1">IF(B308="","",IF(ISERROR(MATCH($J308,SorP!$B$1:$B$6261,0)),"",INDIRECT("'SorP'!$A$"&amp;MATCH($S308&amp;$J308,SorP!C:C,0))))</f>
        <v/>
      </c>
      <c r="U308" s="162"/>
      <c r="V308" s="163" t="e">
        <f>IF(C308="",NA(),MATCH($B308&amp;$C308,'Smelter Look-up'!$J:$J,0))</f>
        <v>#N/A</v>
      </c>
      <c r="X308" s="164">
        <f t="shared" ca="1" si="21"/>
        <v>0</v>
      </c>
      <c r="AB308" s="304" t="str">
        <f t="shared" si="22"/>
        <v/>
      </c>
      <c r="AC308" s="164" t="str">
        <f t="shared" si="23"/>
        <v/>
      </c>
      <c r="AD308" s="164" t="str">
        <f t="shared" si="24"/>
        <v/>
      </c>
    </row>
    <row r="309" spans="1:30" s="164" customFormat="1" ht="20.149999999999999" customHeight="1">
      <c r="A309" s="149"/>
      <c r="B309" s="294" t="str">
        <f>IF(LEN(A309)=0,"",INDEX('Smelter Look-up'!$A:$A,MATCH($A309,'Smelter Look-up'!$E:$E,0)))</f>
        <v/>
      </c>
      <c r="C309" s="146" t="str">
        <f>IF(LEN(A309)=0,"",INDEX('Smelter Look-up'!$C:$C,MATCH($A309,'Smelter Look-up'!$E:$E,0)))</f>
        <v/>
      </c>
      <c r="D309" s="143"/>
      <c r="E309" s="143" t="str">
        <f ca="1">IF(ISERROR($V309),"",OFFSET('Smelter Look-up'!$D$4,$V309-4,0)&amp;"")</f>
        <v/>
      </c>
      <c r="F309" s="143" t="str">
        <f ca="1">IF(ISERROR($V309),"",OFFSET('Smelter Look-up'!$E$4,$V309-4,0))</f>
        <v/>
      </c>
      <c r="G309" s="143" t="str">
        <f ca="1">IF(C309=$X$4,"Enter smelter details",IF(ISERROR($V309),"",OFFSET('Smelter Look-up'!$F$4,$V309-4,0)))</f>
        <v/>
      </c>
      <c r="H309" s="199" t="str">
        <f ca="1">IF(ISERROR($V309),"",OFFSET('Smelter Look-up'!$G$4,$V309-4,0))</f>
        <v/>
      </c>
      <c r="I309" s="200" t="str">
        <f ca="1">IF(ISERROR($V309),"",OFFSET('Smelter Look-up'!$H$4,$V309-4,0))</f>
        <v/>
      </c>
      <c r="J309" s="200" t="str">
        <f ca="1">IF(ISERROR($V309),"",OFFSET('Smelter Look-up'!$I$4,$V309-4,0))</f>
        <v/>
      </c>
      <c r="K309" s="144"/>
      <c r="L309" s="144"/>
      <c r="M309" s="144"/>
      <c r="N309" s="144"/>
      <c r="O309" s="144"/>
      <c r="P309" s="202"/>
      <c r="Q309" s="145"/>
      <c r="R309" s="143" t="str">
        <f ca="1">IF(ISERROR($V309),"",OFFSET('Smelter Look-up'!$C$4,$V309-4,0)&amp;"")</f>
        <v/>
      </c>
      <c r="S309" s="149" t="str">
        <f t="shared" ca="1" si="20"/>
        <v/>
      </c>
      <c r="T309" s="149" t="str">
        <f ca="1">IF(B309="","",IF(ISERROR(MATCH($J309,SorP!$B$1:$B$6261,0)),"",INDIRECT("'SorP'!$A$"&amp;MATCH($S309&amp;$J309,SorP!C:C,0))))</f>
        <v/>
      </c>
      <c r="U309" s="162"/>
      <c r="V309" s="163" t="e">
        <f>IF(C309="",NA(),MATCH($B309&amp;$C309,'Smelter Look-up'!$J:$J,0))</f>
        <v>#N/A</v>
      </c>
      <c r="X309" s="164">
        <f t="shared" ca="1" si="21"/>
        <v>0</v>
      </c>
      <c r="AB309" s="304" t="str">
        <f t="shared" si="22"/>
        <v/>
      </c>
      <c r="AC309" s="164" t="str">
        <f t="shared" si="23"/>
        <v/>
      </c>
      <c r="AD309" s="164" t="str">
        <f t="shared" si="24"/>
        <v/>
      </c>
    </row>
    <row r="310" spans="1:30" s="164" customFormat="1" ht="20.149999999999999" customHeight="1">
      <c r="A310" s="149"/>
      <c r="B310" s="294" t="str">
        <f>IF(LEN(A310)=0,"",INDEX('Smelter Look-up'!$A:$A,MATCH($A310,'Smelter Look-up'!$E:$E,0)))</f>
        <v/>
      </c>
      <c r="C310" s="146" t="str">
        <f>IF(LEN(A310)=0,"",INDEX('Smelter Look-up'!$C:$C,MATCH($A310,'Smelter Look-up'!$E:$E,0)))</f>
        <v/>
      </c>
      <c r="D310" s="143"/>
      <c r="E310" s="143" t="str">
        <f ca="1">IF(ISERROR($V310),"",OFFSET('Smelter Look-up'!$D$4,$V310-4,0)&amp;"")</f>
        <v/>
      </c>
      <c r="F310" s="143" t="str">
        <f ca="1">IF(ISERROR($V310),"",OFFSET('Smelter Look-up'!$E$4,$V310-4,0))</f>
        <v/>
      </c>
      <c r="G310" s="143" t="str">
        <f ca="1">IF(C310=$X$4,"Enter smelter details",IF(ISERROR($V310),"",OFFSET('Smelter Look-up'!$F$4,$V310-4,0)))</f>
        <v/>
      </c>
      <c r="H310" s="199" t="str">
        <f ca="1">IF(ISERROR($V310),"",OFFSET('Smelter Look-up'!$G$4,$V310-4,0))</f>
        <v/>
      </c>
      <c r="I310" s="200" t="str">
        <f ca="1">IF(ISERROR($V310),"",OFFSET('Smelter Look-up'!$H$4,$V310-4,0))</f>
        <v/>
      </c>
      <c r="J310" s="200" t="str">
        <f ca="1">IF(ISERROR($V310),"",OFFSET('Smelter Look-up'!$I$4,$V310-4,0))</f>
        <v/>
      </c>
      <c r="K310" s="144"/>
      <c r="L310" s="144"/>
      <c r="M310" s="144"/>
      <c r="N310" s="144"/>
      <c r="O310" s="144"/>
      <c r="P310" s="202"/>
      <c r="Q310" s="145"/>
      <c r="R310" s="143" t="str">
        <f ca="1">IF(ISERROR($V310),"",OFFSET('Smelter Look-up'!$C$4,$V310-4,0)&amp;"")</f>
        <v/>
      </c>
      <c r="S310" s="149" t="str">
        <f t="shared" ca="1" si="20"/>
        <v/>
      </c>
      <c r="T310" s="149" t="str">
        <f ca="1">IF(B310="","",IF(ISERROR(MATCH($J310,SorP!$B$1:$B$6261,0)),"",INDIRECT("'SorP'!$A$"&amp;MATCH($S310&amp;$J310,SorP!C:C,0))))</f>
        <v/>
      </c>
      <c r="U310" s="162"/>
      <c r="V310" s="163" t="e">
        <f>IF(C310="",NA(),MATCH($B310&amp;$C310,'Smelter Look-up'!$J:$J,0))</f>
        <v>#N/A</v>
      </c>
      <c r="X310" s="164">
        <f t="shared" ca="1" si="21"/>
        <v>0</v>
      </c>
      <c r="AB310" s="304" t="str">
        <f t="shared" si="22"/>
        <v/>
      </c>
      <c r="AC310" s="164" t="str">
        <f t="shared" si="23"/>
        <v/>
      </c>
      <c r="AD310" s="164" t="str">
        <f t="shared" si="24"/>
        <v/>
      </c>
    </row>
    <row r="311" spans="1:30" s="164" customFormat="1" ht="20.149999999999999" customHeight="1">
      <c r="A311" s="149"/>
      <c r="B311" s="294" t="str">
        <f>IF(LEN(A311)=0,"",INDEX('Smelter Look-up'!$A:$A,MATCH($A311,'Smelter Look-up'!$E:$E,0)))</f>
        <v/>
      </c>
      <c r="C311" s="146" t="str">
        <f>IF(LEN(A311)=0,"",INDEX('Smelter Look-up'!$C:$C,MATCH($A311,'Smelter Look-up'!$E:$E,0)))</f>
        <v/>
      </c>
      <c r="D311" s="143"/>
      <c r="E311" s="143" t="str">
        <f ca="1">IF(ISERROR($V311),"",OFFSET('Smelter Look-up'!$D$4,$V311-4,0)&amp;"")</f>
        <v/>
      </c>
      <c r="F311" s="143" t="str">
        <f ca="1">IF(ISERROR($V311),"",OFFSET('Smelter Look-up'!$E$4,$V311-4,0))</f>
        <v/>
      </c>
      <c r="G311" s="143" t="str">
        <f ca="1">IF(C311=$X$4,"Enter smelter details",IF(ISERROR($V311),"",OFFSET('Smelter Look-up'!$F$4,$V311-4,0)))</f>
        <v/>
      </c>
      <c r="H311" s="199" t="str">
        <f ca="1">IF(ISERROR($V311),"",OFFSET('Smelter Look-up'!$G$4,$V311-4,0))</f>
        <v/>
      </c>
      <c r="I311" s="200" t="str">
        <f ca="1">IF(ISERROR($V311),"",OFFSET('Smelter Look-up'!$H$4,$V311-4,0))</f>
        <v/>
      </c>
      <c r="J311" s="200" t="str">
        <f ca="1">IF(ISERROR($V311),"",OFFSET('Smelter Look-up'!$I$4,$V311-4,0))</f>
        <v/>
      </c>
      <c r="K311" s="144"/>
      <c r="L311" s="144"/>
      <c r="M311" s="144"/>
      <c r="N311" s="144"/>
      <c r="O311" s="144"/>
      <c r="P311" s="202"/>
      <c r="Q311" s="145"/>
      <c r="R311" s="143" t="str">
        <f ca="1">IF(ISERROR($V311),"",OFFSET('Smelter Look-up'!$C$4,$V311-4,0)&amp;"")</f>
        <v/>
      </c>
      <c r="S311" s="149" t="str">
        <f t="shared" ca="1" si="20"/>
        <v/>
      </c>
      <c r="T311" s="149" t="str">
        <f ca="1">IF(B311="","",IF(ISERROR(MATCH($J311,SorP!$B$1:$B$6261,0)),"",INDIRECT("'SorP'!$A$"&amp;MATCH($S311&amp;$J311,SorP!C:C,0))))</f>
        <v/>
      </c>
      <c r="U311" s="162"/>
      <c r="V311" s="163" t="e">
        <f>IF(C311="",NA(),MATCH($B311&amp;$C311,'Smelter Look-up'!$J:$J,0))</f>
        <v>#N/A</v>
      </c>
      <c r="X311" s="164">
        <f t="shared" ca="1" si="21"/>
        <v>0</v>
      </c>
      <c r="AB311" s="304" t="str">
        <f t="shared" si="22"/>
        <v/>
      </c>
      <c r="AC311" s="164" t="str">
        <f t="shared" si="23"/>
        <v/>
      </c>
      <c r="AD311" s="164" t="str">
        <f t="shared" si="24"/>
        <v/>
      </c>
    </row>
    <row r="312" spans="1:30" s="164" customFormat="1" ht="20.149999999999999" customHeight="1">
      <c r="A312" s="149"/>
      <c r="B312" s="294" t="str">
        <f>IF(LEN(A312)=0,"",INDEX('Smelter Look-up'!$A:$A,MATCH($A312,'Smelter Look-up'!$E:$E,0)))</f>
        <v/>
      </c>
      <c r="C312" s="146" t="str">
        <f>IF(LEN(A312)=0,"",INDEX('Smelter Look-up'!$C:$C,MATCH($A312,'Smelter Look-up'!$E:$E,0)))</f>
        <v/>
      </c>
      <c r="D312" s="143"/>
      <c r="E312" s="143" t="str">
        <f ca="1">IF(ISERROR($V312),"",OFFSET('Smelter Look-up'!$D$4,$V312-4,0)&amp;"")</f>
        <v/>
      </c>
      <c r="F312" s="143" t="str">
        <f ca="1">IF(ISERROR($V312),"",OFFSET('Smelter Look-up'!$E$4,$V312-4,0))</f>
        <v/>
      </c>
      <c r="G312" s="143" t="str">
        <f ca="1">IF(C312=$X$4,"Enter smelter details",IF(ISERROR($V312),"",OFFSET('Smelter Look-up'!$F$4,$V312-4,0)))</f>
        <v/>
      </c>
      <c r="H312" s="199" t="str">
        <f ca="1">IF(ISERROR($V312),"",OFFSET('Smelter Look-up'!$G$4,$V312-4,0))</f>
        <v/>
      </c>
      <c r="I312" s="200" t="str">
        <f ca="1">IF(ISERROR($V312),"",OFFSET('Smelter Look-up'!$H$4,$V312-4,0))</f>
        <v/>
      </c>
      <c r="J312" s="200" t="str">
        <f ca="1">IF(ISERROR($V312),"",OFFSET('Smelter Look-up'!$I$4,$V312-4,0))</f>
        <v/>
      </c>
      <c r="K312" s="144"/>
      <c r="L312" s="144"/>
      <c r="M312" s="144"/>
      <c r="N312" s="144"/>
      <c r="O312" s="144"/>
      <c r="P312" s="202"/>
      <c r="Q312" s="145"/>
      <c r="R312" s="143" t="str">
        <f ca="1">IF(ISERROR($V312),"",OFFSET('Smelter Look-up'!$C$4,$V312-4,0)&amp;"")</f>
        <v/>
      </c>
      <c r="S312" s="149" t="str">
        <f t="shared" ca="1" si="20"/>
        <v/>
      </c>
      <c r="T312" s="149" t="str">
        <f ca="1">IF(B312="","",IF(ISERROR(MATCH($J312,SorP!$B$1:$B$6261,0)),"",INDIRECT("'SorP'!$A$"&amp;MATCH($S312&amp;$J312,SorP!C:C,0))))</f>
        <v/>
      </c>
      <c r="U312" s="162"/>
      <c r="V312" s="163" t="e">
        <f>IF(C312="",NA(),MATCH($B312&amp;$C312,'Smelter Look-up'!$J:$J,0))</f>
        <v>#N/A</v>
      </c>
      <c r="X312" s="164">
        <f t="shared" ca="1" si="21"/>
        <v>0</v>
      </c>
      <c r="AB312" s="304" t="str">
        <f t="shared" si="22"/>
        <v/>
      </c>
      <c r="AC312" s="164" t="str">
        <f t="shared" si="23"/>
        <v/>
      </c>
      <c r="AD312" s="164" t="str">
        <f t="shared" si="24"/>
        <v/>
      </c>
    </row>
    <row r="313" spans="1:30" s="164" customFormat="1" ht="20.149999999999999" customHeight="1">
      <c r="A313" s="149"/>
      <c r="B313" s="294" t="str">
        <f>IF(LEN(A313)=0,"",INDEX('Smelter Look-up'!$A:$A,MATCH($A313,'Smelter Look-up'!$E:$E,0)))</f>
        <v/>
      </c>
      <c r="C313" s="146" t="str">
        <f>IF(LEN(A313)=0,"",INDEX('Smelter Look-up'!$C:$C,MATCH($A313,'Smelter Look-up'!$E:$E,0)))</f>
        <v/>
      </c>
      <c r="D313" s="143"/>
      <c r="E313" s="143" t="str">
        <f ca="1">IF(ISERROR($V313),"",OFFSET('Smelter Look-up'!$D$4,$V313-4,0)&amp;"")</f>
        <v/>
      </c>
      <c r="F313" s="143" t="str">
        <f ca="1">IF(ISERROR($V313),"",OFFSET('Smelter Look-up'!$E$4,$V313-4,0))</f>
        <v/>
      </c>
      <c r="G313" s="143" t="str">
        <f ca="1">IF(C313=$X$4,"Enter smelter details",IF(ISERROR($V313),"",OFFSET('Smelter Look-up'!$F$4,$V313-4,0)))</f>
        <v/>
      </c>
      <c r="H313" s="199" t="str">
        <f ca="1">IF(ISERROR($V313),"",OFFSET('Smelter Look-up'!$G$4,$V313-4,0))</f>
        <v/>
      </c>
      <c r="I313" s="200" t="str">
        <f ca="1">IF(ISERROR($V313),"",OFFSET('Smelter Look-up'!$H$4,$V313-4,0))</f>
        <v/>
      </c>
      <c r="J313" s="200" t="str">
        <f ca="1">IF(ISERROR($V313),"",OFFSET('Smelter Look-up'!$I$4,$V313-4,0))</f>
        <v/>
      </c>
      <c r="K313" s="144"/>
      <c r="L313" s="144"/>
      <c r="M313" s="144"/>
      <c r="N313" s="144"/>
      <c r="O313" s="144"/>
      <c r="P313" s="202"/>
      <c r="Q313" s="145"/>
      <c r="R313" s="143" t="str">
        <f ca="1">IF(ISERROR($V313),"",OFFSET('Smelter Look-up'!$C$4,$V313-4,0)&amp;"")</f>
        <v/>
      </c>
      <c r="S313" s="149" t="str">
        <f t="shared" ca="1" si="20"/>
        <v/>
      </c>
      <c r="T313" s="149" t="str">
        <f ca="1">IF(B313="","",IF(ISERROR(MATCH($J313,SorP!$B$1:$B$6261,0)),"",INDIRECT("'SorP'!$A$"&amp;MATCH($S313&amp;$J313,SorP!C:C,0))))</f>
        <v/>
      </c>
      <c r="U313" s="162"/>
      <c r="V313" s="163" t="e">
        <f>IF(C313="",NA(),MATCH($B313&amp;$C313,'Smelter Look-up'!$J:$J,0))</f>
        <v>#N/A</v>
      </c>
      <c r="X313" s="164">
        <f t="shared" ca="1" si="21"/>
        <v>0</v>
      </c>
      <c r="AB313" s="304" t="str">
        <f t="shared" si="22"/>
        <v/>
      </c>
      <c r="AC313" s="164" t="str">
        <f t="shared" si="23"/>
        <v/>
      </c>
      <c r="AD313" s="164" t="str">
        <f t="shared" si="24"/>
        <v/>
      </c>
    </row>
    <row r="314" spans="1:30" s="164" customFormat="1" ht="20.149999999999999" customHeight="1">
      <c r="A314" s="149"/>
      <c r="B314" s="294" t="str">
        <f>IF(LEN(A314)=0,"",INDEX('Smelter Look-up'!$A:$A,MATCH($A314,'Smelter Look-up'!$E:$E,0)))</f>
        <v/>
      </c>
      <c r="C314" s="146" t="str">
        <f>IF(LEN(A314)=0,"",INDEX('Smelter Look-up'!$C:$C,MATCH($A314,'Smelter Look-up'!$E:$E,0)))</f>
        <v/>
      </c>
      <c r="D314" s="143"/>
      <c r="E314" s="143" t="str">
        <f ca="1">IF(ISERROR($V314),"",OFFSET('Smelter Look-up'!$D$4,$V314-4,0)&amp;"")</f>
        <v/>
      </c>
      <c r="F314" s="143" t="str">
        <f ca="1">IF(ISERROR($V314),"",OFFSET('Smelter Look-up'!$E$4,$V314-4,0))</f>
        <v/>
      </c>
      <c r="G314" s="143" t="str">
        <f ca="1">IF(C314=$X$4,"Enter smelter details",IF(ISERROR($V314),"",OFFSET('Smelter Look-up'!$F$4,$V314-4,0)))</f>
        <v/>
      </c>
      <c r="H314" s="199" t="str">
        <f ca="1">IF(ISERROR($V314),"",OFFSET('Smelter Look-up'!$G$4,$V314-4,0))</f>
        <v/>
      </c>
      <c r="I314" s="200" t="str">
        <f ca="1">IF(ISERROR($V314),"",OFFSET('Smelter Look-up'!$H$4,$V314-4,0))</f>
        <v/>
      </c>
      <c r="J314" s="200" t="str">
        <f ca="1">IF(ISERROR($V314),"",OFFSET('Smelter Look-up'!$I$4,$V314-4,0))</f>
        <v/>
      </c>
      <c r="K314" s="144"/>
      <c r="L314" s="144"/>
      <c r="M314" s="144"/>
      <c r="N314" s="144"/>
      <c r="O314" s="144"/>
      <c r="P314" s="202"/>
      <c r="Q314" s="145"/>
      <c r="R314" s="143" t="str">
        <f ca="1">IF(ISERROR($V314),"",OFFSET('Smelter Look-up'!$C$4,$V314-4,0)&amp;"")</f>
        <v/>
      </c>
      <c r="S314" s="149" t="str">
        <f t="shared" ca="1" si="20"/>
        <v/>
      </c>
      <c r="T314" s="149" t="str">
        <f ca="1">IF(B314="","",IF(ISERROR(MATCH($J314,SorP!$B$1:$B$6261,0)),"",INDIRECT("'SorP'!$A$"&amp;MATCH($S314&amp;$J314,SorP!C:C,0))))</f>
        <v/>
      </c>
      <c r="U314" s="162"/>
      <c r="V314" s="163" t="e">
        <f>IF(C314="",NA(),MATCH($B314&amp;$C314,'Smelter Look-up'!$J:$J,0))</f>
        <v>#N/A</v>
      </c>
      <c r="X314" s="164">
        <f t="shared" ca="1" si="21"/>
        <v>0</v>
      </c>
      <c r="AB314" s="304" t="str">
        <f t="shared" si="22"/>
        <v/>
      </c>
      <c r="AC314" s="164" t="str">
        <f t="shared" si="23"/>
        <v/>
      </c>
      <c r="AD314" s="164" t="str">
        <f t="shared" si="24"/>
        <v/>
      </c>
    </row>
    <row r="315" spans="1:30" s="164" customFormat="1" ht="20.149999999999999" customHeight="1">
      <c r="A315" s="149"/>
      <c r="B315" s="294" t="str">
        <f>IF(LEN(A315)=0,"",INDEX('Smelter Look-up'!$A:$A,MATCH($A315,'Smelter Look-up'!$E:$E,0)))</f>
        <v/>
      </c>
      <c r="C315" s="146" t="str">
        <f>IF(LEN(A315)=0,"",INDEX('Smelter Look-up'!$C:$C,MATCH($A315,'Smelter Look-up'!$E:$E,0)))</f>
        <v/>
      </c>
      <c r="D315" s="143"/>
      <c r="E315" s="143" t="str">
        <f ca="1">IF(ISERROR($V315),"",OFFSET('Smelter Look-up'!$D$4,$V315-4,0)&amp;"")</f>
        <v/>
      </c>
      <c r="F315" s="143" t="str">
        <f ca="1">IF(ISERROR($V315),"",OFFSET('Smelter Look-up'!$E$4,$V315-4,0))</f>
        <v/>
      </c>
      <c r="G315" s="143" t="str">
        <f ca="1">IF(C315=$X$4,"Enter smelter details",IF(ISERROR($V315),"",OFFSET('Smelter Look-up'!$F$4,$V315-4,0)))</f>
        <v/>
      </c>
      <c r="H315" s="199" t="str">
        <f ca="1">IF(ISERROR($V315),"",OFFSET('Smelter Look-up'!$G$4,$V315-4,0))</f>
        <v/>
      </c>
      <c r="I315" s="200" t="str">
        <f ca="1">IF(ISERROR($V315),"",OFFSET('Smelter Look-up'!$H$4,$V315-4,0))</f>
        <v/>
      </c>
      <c r="J315" s="200" t="str">
        <f ca="1">IF(ISERROR($V315),"",OFFSET('Smelter Look-up'!$I$4,$V315-4,0))</f>
        <v/>
      </c>
      <c r="K315" s="144"/>
      <c r="L315" s="144"/>
      <c r="M315" s="144"/>
      <c r="N315" s="144"/>
      <c r="O315" s="144"/>
      <c r="P315" s="202"/>
      <c r="Q315" s="145"/>
      <c r="R315" s="143" t="str">
        <f ca="1">IF(ISERROR($V315),"",OFFSET('Smelter Look-up'!$C$4,$V315-4,0)&amp;"")</f>
        <v/>
      </c>
      <c r="S315" s="149" t="str">
        <f t="shared" ca="1" si="20"/>
        <v/>
      </c>
      <c r="T315" s="149" t="str">
        <f ca="1">IF(B315="","",IF(ISERROR(MATCH($J315,SorP!$B$1:$B$6261,0)),"",INDIRECT("'SorP'!$A$"&amp;MATCH($S315&amp;$J315,SorP!C:C,0))))</f>
        <v/>
      </c>
      <c r="U315" s="162"/>
      <c r="V315" s="163" t="e">
        <f>IF(C315="",NA(),MATCH($B315&amp;$C315,'Smelter Look-up'!$J:$J,0))</f>
        <v>#N/A</v>
      </c>
      <c r="X315" s="164">
        <f t="shared" ca="1" si="21"/>
        <v>0</v>
      </c>
      <c r="AB315" s="304" t="str">
        <f t="shared" si="22"/>
        <v/>
      </c>
      <c r="AC315" s="164" t="str">
        <f t="shared" si="23"/>
        <v/>
      </c>
      <c r="AD315" s="164" t="str">
        <f t="shared" si="24"/>
        <v/>
      </c>
    </row>
    <row r="316" spans="1:30" s="164" customFormat="1" ht="20.149999999999999" customHeight="1">
      <c r="A316" s="149"/>
      <c r="B316" s="294" t="str">
        <f>IF(LEN(A316)=0,"",INDEX('Smelter Look-up'!$A:$A,MATCH($A316,'Smelter Look-up'!$E:$E,0)))</f>
        <v/>
      </c>
      <c r="C316" s="146" t="str">
        <f>IF(LEN(A316)=0,"",INDEX('Smelter Look-up'!$C:$C,MATCH($A316,'Smelter Look-up'!$E:$E,0)))</f>
        <v/>
      </c>
      <c r="D316" s="143"/>
      <c r="E316" s="143" t="str">
        <f ca="1">IF(ISERROR($V316),"",OFFSET('Smelter Look-up'!$D$4,$V316-4,0)&amp;"")</f>
        <v/>
      </c>
      <c r="F316" s="143" t="str">
        <f ca="1">IF(ISERROR($V316),"",OFFSET('Smelter Look-up'!$E$4,$V316-4,0))</f>
        <v/>
      </c>
      <c r="G316" s="143" t="str">
        <f ca="1">IF(C316=$X$4,"Enter smelter details",IF(ISERROR($V316),"",OFFSET('Smelter Look-up'!$F$4,$V316-4,0)))</f>
        <v/>
      </c>
      <c r="H316" s="199" t="str">
        <f ca="1">IF(ISERROR($V316),"",OFFSET('Smelter Look-up'!$G$4,$V316-4,0))</f>
        <v/>
      </c>
      <c r="I316" s="200" t="str">
        <f ca="1">IF(ISERROR($V316),"",OFFSET('Smelter Look-up'!$H$4,$V316-4,0))</f>
        <v/>
      </c>
      <c r="J316" s="200" t="str">
        <f ca="1">IF(ISERROR($V316),"",OFFSET('Smelter Look-up'!$I$4,$V316-4,0))</f>
        <v/>
      </c>
      <c r="K316" s="144"/>
      <c r="L316" s="144"/>
      <c r="M316" s="144"/>
      <c r="N316" s="144"/>
      <c r="O316" s="144"/>
      <c r="P316" s="202"/>
      <c r="Q316" s="145"/>
      <c r="R316" s="143" t="str">
        <f ca="1">IF(ISERROR($V316),"",OFFSET('Smelter Look-up'!$C$4,$V316-4,0)&amp;"")</f>
        <v/>
      </c>
      <c r="S316" s="149" t="str">
        <f t="shared" ca="1" si="20"/>
        <v/>
      </c>
      <c r="T316" s="149" t="str">
        <f ca="1">IF(B316="","",IF(ISERROR(MATCH($J316,SorP!$B$1:$B$6261,0)),"",INDIRECT("'SorP'!$A$"&amp;MATCH($S316&amp;$J316,SorP!C:C,0))))</f>
        <v/>
      </c>
      <c r="U316" s="162"/>
      <c r="V316" s="163" t="e">
        <f>IF(C316="",NA(),MATCH($B316&amp;$C316,'Smelter Look-up'!$J:$J,0))</f>
        <v>#N/A</v>
      </c>
      <c r="X316" s="164">
        <f t="shared" ca="1" si="21"/>
        <v>0</v>
      </c>
      <c r="AB316" s="304" t="str">
        <f t="shared" si="22"/>
        <v/>
      </c>
      <c r="AC316" s="164" t="str">
        <f t="shared" si="23"/>
        <v/>
      </c>
      <c r="AD316" s="164" t="str">
        <f t="shared" si="24"/>
        <v/>
      </c>
    </row>
    <row r="317" spans="1:30" s="164" customFormat="1" ht="20.149999999999999" customHeight="1">
      <c r="A317" s="149"/>
      <c r="B317" s="294" t="str">
        <f>IF(LEN(A317)=0,"",INDEX('Smelter Look-up'!$A:$A,MATCH($A317,'Smelter Look-up'!$E:$E,0)))</f>
        <v/>
      </c>
      <c r="C317" s="146" t="str">
        <f>IF(LEN(A317)=0,"",INDEX('Smelter Look-up'!$C:$C,MATCH($A317,'Smelter Look-up'!$E:$E,0)))</f>
        <v/>
      </c>
      <c r="D317" s="143"/>
      <c r="E317" s="143" t="str">
        <f ca="1">IF(ISERROR($V317),"",OFFSET('Smelter Look-up'!$D$4,$V317-4,0)&amp;"")</f>
        <v/>
      </c>
      <c r="F317" s="143" t="str">
        <f ca="1">IF(ISERROR($V317),"",OFFSET('Smelter Look-up'!$E$4,$V317-4,0))</f>
        <v/>
      </c>
      <c r="G317" s="143" t="str">
        <f ca="1">IF(C317=$X$4,"Enter smelter details",IF(ISERROR($V317),"",OFFSET('Smelter Look-up'!$F$4,$V317-4,0)))</f>
        <v/>
      </c>
      <c r="H317" s="199" t="str">
        <f ca="1">IF(ISERROR($V317),"",OFFSET('Smelter Look-up'!$G$4,$V317-4,0))</f>
        <v/>
      </c>
      <c r="I317" s="200" t="str">
        <f ca="1">IF(ISERROR($V317),"",OFFSET('Smelter Look-up'!$H$4,$V317-4,0))</f>
        <v/>
      </c>
      <c r="J317" s="200" t="str">
        <f ca="1">IF(ISERROR($V317),"",OFFSET('Smelter Look-up'!$I$4,$V317-4,0))</f>
        <v/>
      </c>
      <c r="K317" s="144"/>
      <c r="L317" s="144"/>
      <c r="M317" s="144"/>
      <c r="N317" s="144"/>
      <c r="O317" s="144"/>
      <c r="P317" s="202"/>
      <c r="Q317" s="145"/>
      <c r="R317" s="143" t="str">
        <f ca="1">IF(ISERROR($V317),"",OFFSET('Smelter Look-up'!$C$4,$V317-4,0)&amp;"")</f>
        <v/>
      </c>
      <c r="S317" s="149" t="str">
        <f t="shared" ca="1" si="20"/>
        <v/>
      </c>
      <c r="T317" s="149" t="str">
        <f ca="1">IF(B317="","",IF(ISERROR(MATCH($J317,SorP!$B$1:$B$6261,0)),"",INDIRECT("'SorP'!$A$"&amp;MATCH($S317&amp;$J317,SorP!C:C,0))))</f>
        <v/>
      </c>
      <c r="U317" s="162"/>
      <c r="V317" s="163" t="e">
        <f>IF(C317="",NA(),MATCH($B317&amp;$C317,'Smelter Look-up'!$J:$J,0))</f>
        <v>#N/A</v>
      </c>
      <c r="X317" s="164">
        <f t="shared" ca="1" si="21"/>
        <v>0</v>
      </c>
      <c r="AB317" s="304" t="str">
        <f t="shared" si="22"/>
        <v/>
      </c>
      <c r="AC317" s="164" t="str">
        <f t="shared" si="23"/>
        <v/>
      </c>
      <c r="AD317" s="164" t="str">
        <f t="shared" si="24"/>
        <v/>
      </c>
    </row>
    <row r="318" spans="1:30" s="164" customFormat="1" ht="20.149999999999999" customHeight="1">
      <c r="A318" s="149"/>
      <c r="B318" s="294" t="str">
        <f>IF(LEN(A318)=0,"",INDEX('Smelter Look-up'!$A:$A,MATCH($A318,'Smelter Look-up'!$E:$E,0)))</f>
        <v/>
      </c>
      <c r="C318" s="146" t="str">
        <f>IF(LEN(A318)=0,"",INDEX('Smelter Look-up'!$C:$C,MATCH($A318,'Smelter Look-up'!$E:$E,0)))</f>
        <v/>
      </c>
      <c r="D318" s="143"/>
      <c r="E318" s="143" t="str">
        <f ca="1">IF(ISERROR($V318),"",OFFSET('Smelter Look-up'!$D$4,$V318-4,0)&amp;"")</f>
        <v/>
      </c>
      <c r="F318" s="143" t="str">
        <f ca="1">IF(ISERROR($V318),"",OFFSET('Smelter Look-up'!$E$4,$V318-4,0))</f>
        <v/>
      </c>
      <c r="G318" s="143" t="str">
        <f ca="1">IF(C318=$X$4,"Enter smelter details",IF(ISERROR($V318),"",OFFSET('Smelter Look-up'!$F$4,$V318-4,0)))</f>
        <v/>
      </c>
      <c r="H318" s="199" t="str">
        <f ca="1">IF(ISERROR($V318),"",OFFSET('Smelter Look-up'!$G$4,$V318-4,0))</f>
        <v/>
      </c>
      <c r="I318" s="200" t="str">
        <f ca="1">IF(ISERROR($V318),"",OFFSET('Smelter Look-up'!$H$4,$V318-4,0))</f>
        <v/>
      </c>
      <c r="J318" s="200" t="str">
        <f ca="1">IF(ISERROR($V318),"",OFFSET('Smelter Look-up'!$I$4,$V318-4,0))</f>
        <v/>
      </c>
      <c r="K318" s="144"/>
      <c r="L318" s="144"/>
      <c r="M318" s="144"/>
      <c r="N318" s="144"/>
      <c r="O318" s="144"/>
      <c r="P318" s="202"/>
      <c r="Q318" s="145"/>
      <c r="R318" s="143" t="str">
        <f ca="1">IF(ISERROR($V318),"",OFFSET('Smelter Look-up'!$C$4,$V318-4,0)&amp;"")</f>
        <v/>
      </c>
      <c r="S318" s="149" t="str">
        <f t="shared" ca="1" si="20"/>
        <v/>
      </c>
      <c r="T318" s="149" t="str">
        <f ca="1">IF(B318="","",IF(ISERROR(MATCH($J318,SorP!$B$1:$B$6261,0)),"",INDIRECT("'SorP'!$A$"&amp;MATCH($S318&amp;$J318,SorP!C:C,0))))</f>
        <v/>
      </c>
      <c r="U318" s="162"/>
      <c r="V318" s="163" t="e">
        <f>IF(C318="",NA(),MATCH($B318&amp;$C318,'Smelter Look-up'!$J:$J,0))</f>
        <v>#N/A</v>
      </c>
      <c r="X318" s="164">
        <f t="shared" ca="1" si="21"/>
        <v>0</v>
      </c>
      <c r="AB318" s="304" t="str">
        <f t="shared" si="22"/>
        <v/>
      </c>
      <c r="AC318" s="164" t="str">
        <f t="shared" si="23"/>
        <v/>
      </c>
      <c r="AD318" s="164" t="str">
        <f t="shared" si="24"/>
        <v/>
      </c>
    </row>
    <row r="319" spans="1:30" s="164" customFormat="1" ht="20.149999999999999" customHeight="1">
      <c r="A319" s="149"/>
      <c r="B319" s="294" t="str">
        <f>IF(LEN(A319)=0,"",INDEX('Smelter Look-up'!$A:$A,MATCH($A319,'Smelter Look-up'!$E:$E,0)))</f>
        <v/>
      </c>
      <c r="C319" s="146" t="str">
        <f>IF(LEN(A319)=0,"",INDEX('Smelter Look-up'!$C:$C,MATCH($A319,'Smelter Look-up'!$E:$E,0)))</f>
        <v/>
      </c>
      <c r="D319" s="143"/>
      <c r="E319" s="143" t="str">
        <f ca="1">IF(ISERROR($V319),"",OFFSET('Smelter Look-up'!$D$4,$V319-4,0)&amp;"")</f>
        <v/>
      </c>
      <c r="F319" s="143" t="str">
        <f ca="1">IF(ISERROR($V319),"",OFFSET('Smelter Look-up'!$E$4,$V319-4,0))</f>
        <v/>
      </c>
      <c r="G319" s="143" t="str">
        <f ca="1">IF(C319=$X$4,"Enter smelter details",IF(ISERROR($V319),"",OFFSET('Smelter Look-up'!$F$4,$V319-4,0)))</f>
        <v/>
      </c>
      <c r="H319" s="199" t="str">
        <f ca="1">IF(ISERROR($V319),"",OFFSET('Smelter Look-up'!$G$4,$V319-4,0))</f>
        <v/>
      </c>
      <c r="I319" s="200" t="str">
        <f ca="1">IF(ISERROR($V319),"",OFFSET('Smelter Look-up'!$H$4,$V319-4,0))</f>
        <v/>
      </c>
      <c r="J319" s="200" t="str">
        <f ca="1">IF(ISERROR($V319),"",OFFSET('Smelter Look-up'!$I$4,$V319-4,0))</f>
        <v/>
      </c>
      <c r="K319" s="144"/>
      <c r="L319" s="144"/>
      <c r="M319" s="144"/>
      <c r="N319" s="144"/>
      <c r="O319" s="144"/>
      <c r="P319" s="202"/>
      <c r="Q319" s="145"/>
      <c r="R319" s="143" t="str">
        <f ca="1">IF(ISERROR($V319),"",OFFSET('Smelter Look-up'!$C$4,$V319-4,0)&amp;"")</f>
        <v/>
      </c>
      <c r="S319" s="149" t="str">
        <f t="shared" ca="1" si="20"/>
        <v/>
      </c>
      <c r="T319" s="149" t="str">
        <f ca="1">IF(B319="","",IF(ISERROR(MATCH($J319,SorP!$B$1:$B$6261,0)),"",INDIRECT("'SorP'!$A$"&amp;MATCH($S319&amp;$J319,SorP!C:C,0))))</f>
        <v/>
      </c>
      <c r="U319" s="162"/>
      <c r="V319" s="163" t="e">
        <f>IF(C319="",NA(),MATCH($B319&amp;$C319,'Smelter Look-up'!$J:$J,0))</f>
        <v>#N/A</v>
      </c>
      <c r="X319" s="164">
        <f t="shared" ca="1" si="21"/>
        <v>0</v>
      </c>
      <c r="AB319" s="304" t="str">
        <f t="shared" si="22"/>
        <v/>
      </c>
      <c r="AC319" s="164" t="str">
        <f t="shared" si="23"/>
        <v/>
      </c>
      <c r="AD319" s="164" t="str">
        <f t="shared" si="24"/>
        <v/>
      </c>
    </row>
    <row r="320" spans="1:30" s="164" customFormat="1" ht="20.149999999999999" customHeight="1">
      <c r="A320" s="149"/>
      <c r="B320" s="294" t="str">
        <f>IF(LEN(A320)=0,"",INDEX('Smelter Look-up'!$A:$A,MATCH($A320,'Smelter Look-up'!$E:$E,0)))</f>
        <v/>
      </c>
      <c r="C320" s="146" t="str">
        <f>IF(LEN(A320)=0,"",INDEX('Smelter Look-up'!$C:$C,MATCH($A320,'Smelter Look-up'!$E:$E,0)))</f>
        <v/>
      </c>
      <c r="D320" s="143"/>
      <c r="E320" s="143" t="str">
        <f ca="1">IF(ISERROR($V320),"",OFFSET('Smelter Look-up'!$D$4,$V320-4,0)&amp;"")</f>
        <v/>
      </c>
      <c r="F320" s="143" t="str">
        <f ca="1">IF(ISERROR($V320),"",OFFSET('Smelter Look-up'!$E$4,$V320-4,0))</f>
        <v/>
      </c>
      <c r="G320" s="143" t="str">
        <f ca="1">IF(C320=$X$4,"Enter smelter details",IF(ISERROR($V320),"",OFFSET('Smelter Look-up'!$F$4,$V320-4,0)))</f>
        <v/>
      </c>
      <c r="H320" s="199" t="str">
        <f ca="1">IF(ISERROR($V320),"",OFFSET('Smelter Look-up'!$G$4,$V320-4,0))</f>
        <v/>
      </c>
      <c r="I320" s="200" t="str">
        <f ca="1">IF(ISERROR($V320),"",OFFSET('Smelter Look-up'!$H$4,$V320-4,0))</f>
        <v/>
      </c>
      <c r="J320" s="200" t="str">
        <f ca="1">IF(ISERROR($V320),"",OFFSET('Smelter Look-up'!$I$4,$V320-4,0))</f>
        <v/>
      </c>
      <c r="K320" s="144"/>
      <c r="L320" s="144"/>
      <c r="M320" s="144"/>
      <c r="N320" s="144"/>
      <c r="O320" s="144"/>
      <c r="P320" s="202"/>
      <c r="Q320" s="145"/>
      <c r="R320" s="143" t="str">
        <f ca="1">IF(ISERROR($V320),"",OFFSET('Smelter Look-up'!$C$4,$V320-4,0)&amp;"")</f>
        <v/>
      </c>
      <c r="S320" s="149" t="str">
        <f t="shared" ca="1" si="20"/>
        <v/>
      </c>
      <c r="T320" s="149" t="str">
        <f ca="1">IF(B320="","",IF(ISERROR(MATCH($J320,SorP!$B$1:$B$6261,0)),"",INDIRECT("'SorP'!$A$"&amp;MATCH($S320&amp;$J320,SorP!C:C,0))))</f>
        <v/>
      </c>
      <c r="U320" s="162"/>
      <c r="V320" s="163" t="e">
        <f>IF(C320="",NA(),MATCH($B320&amp;$C320,'Smelter Look-up'!$J:$J,0))</f>
        <v>#N/A</v>
      </c>
      <c r="X320" s="164">
        <f t="shared" ca="1" si="21"/>
        <v>0</v>
      </c>
      <c r="AB320" s="304" t="str">
        <f t="shared" si="22"/>
        <v/>
      </c>
      <c r="AC320" s="164" t="str">
        <f t="shared" si="23"/>
        <v/>
      </c>
      <c r="AD320" s="164" t="str">
        <f t="shared" si="24"/>
        <v/>
      </c>
    </row>
    <row r="321" spans="1:30" s="164" customFormat="1" ht="20.149999999999999" customHeight="1">
      <c r="A321" s="149"/>
      <c r="B321" s="294" t="str">
        <f>IF(LEN(A321)=0,"",INDEX('Smelter Look-up'!$A:$A,MATCH($A321,'Smelter Look-up'!$E:$E,0)))</f>
        <v/>
      </c>
      <c r="C321" s="146" t="str">
        <f>IF(LEN(A321)=0,"",INDEX('Smelter Look-up'!$C:$C,MATCH($A321,'Smelter Look-up'!$E:$E,0)))</f>
        <v/>
      </c>
      <c r="D321" s="143"/>
      <c r="E321" s="143" t="str">
        <f ca="1">IF(ISERROR($V321),"",OFFSET('Smelter Look-up'!$D$4,$V321-4,0)&amp;"")</f>
        <v/>
      </c>
      <c r="F321" s="143" t="str">
        <f ca="1">IF(ISERROR($V321),"",OFFSET('Smelter Look-up'!$E$4,$V321-4,0))</f>
        <v/>
      </c>
      <c r="G321" s="143" t="str">
        <f ca="1">IF(C321=$X$4,"Enter smelter details",IF(ISERROR($V321),"",OFFSET('Smelter Look-up'!$F$4,$V321-4,0)))</f>
        <v/>
      </c>
      <c r="H321" s="199" t="str">
        <f ca="1">IF(ISERROR($V321),"",OFFSET('Smelter Look-up'!$G$4,$V321-4,0))</f>
        <v/>
      </c>
      <c r="I321" s="200" t="str">
        <f ca="1">IF(ISERROR($V321),"",OFFSET('Smelter Look-up'!$H$4,$V321-4,0))</f>
        <v/>
      </c>
      <c r="J321" s="200" t="str">
        <f ca="1">IF(ISERROR($V321),"",OFFSET('Smelter Look-up'!$I$4,$V321-4,0))</f>
        <v/>
      </c>
      <c r="K321" s="144"/>
      <c r="L321" s="144"/>
      <c r="M321" s="144"/>
      <c r="N321" s="144"/>
      <c r="O321" s="144"/>
      <c r="P321" s="202"/>
      <c r="Q321" s="145"/>
      <c r="R321" s="143" t="str">
        <f ca="1">IF(ISERROR($V321),"",OFFSET('Smelter Look-up'!$C$4,$V321-4,0)&amp;"")</f>
        <v/>
      </c>
      <c r="S321" s="149" t="str">
        <f t="shared" ca="1" si="20"/>
        <v/>
      </c>
      <c r="T321" s="149" t="str">
        <f ca="1">IF(B321="","",IF(ISERROR(MATCH($J321,SorP!$B$1:$B$6261,0)),"",INDIRECT("'SorP'!$A$"&amp;MATCH($S321&amp;$J321,SorP!C:C,0))))</f>
        <v/>
      </c>
      <c r="U321" s="162"/>
      <c r="V321" s="163" t="e">
        <f>IF(C321="",NA(),MATCH($B321&amp;$C321,'Smelter Look-up'!$J:$J,0))</f>
        <v>#N/A</v>
      </c>
      <c r="X321" s="164">
        <f t="shared" ca="1" si="21"/>
        <v>0</v>
      </c>
      <c r="AB321" s="304" t="str">
        <f t="shared" si="22"/>
        <v/>
      </c>
      <c r="AC321" s="164" t="str">
        <f t="shared" si="23"/>
        <v/>
      </c>
      <c r="AD321" s="164" t="str">
        <f t="shared" si="24"/>
        <v/>
      </c>
    </row>
    <row r="322" spans="1:30" s="164" customFormat="1" ht="20.149999999999999" customHeight="1">
      <c r="A322" s="149"/>
      <c r="B322" s="294" t="str">
        <f>IF(LEN(A322)=0,"",INDEX('Smelter Look-up'!$A:$A,MATCH($A322,'Smelter Look-up'!$E:$E,0)))</f>
        <v/>
      </c>
      <c r="C322" s="146" t="str">
        <f>IF(LEN(A322)=0,"",INDEX('Smelter Look-up'!$C:$C,MATCH($A322,'Smelter Look-up'!$E:$E,0)))</f>
        <v/>
      </c>
      <c r="D322" s="143"/>
      <c r="E322" s="143" t="str">
        <f ca="1">IF(ISERROR($V322),"",OFFSET('Smelter Look-up'!$D$4,$V322-4,0)&amp;"")</f>
        <v/>
      </c>
      <c r="F322" s="143" t="str">
        <f ca="1">IF(ISERROR($V322),"",OFFSET('Smelter Look-up'!$E$4,$V322-4,0))</f>
        <v/>
      </c>
      <c r="G322" s="143" t="str">
        <f ca="1">IF(C322=$X$4,"Enter smelter details",IF(ISERROR($V322),"",OFFSET('Smelter Look-up'!$F$4,$V322-4,0)))</f>
        <v/>
      </c>
      <c r="H322" s="199" t="str">
        <f ca="1">IF(ISERROR($V322),"",OFFSET('Smelter Look-up'!$G$4,$V322-4,0))</f>
        <v/>
      </c>
      <c r="I322" s="200" t="str">
        <f ca="1">IF(ISERROR($V322),"",OFFSET('Smelter Look-up'!$H$4,$V322-4,0))</f>
        <v/>
      </c>
      <c r="J322" s="200" t="str">
        <f ca="1">IF(ISERROR($V322),"",OFFSET('Smelter Look-up'!$I$4,$V322-4,0))</f>
        <v/>
      </c>
      <c r="K322" s="144"/>
      <c r="L322" s="144"/>
      <c r="M322" s="144"/>
      <c r="N322" s="144"/>
      <c r="O322" s="144"/>
      <c r="P322" s="202"/>
      <c r="Q322" s="145"/>
      <c r="R322" s="143" t="str">
        <f ca="1">IF(ISERROR($V322),"",OFFSET('Smelter Look-up'!$C$4,$V322-4,0)&amp;"")</f>
        <v/>
      </c>
      <c r="S322" s="149" t="str">
        <f t="shared" ca="1" si="20"/>
        <v/>
      </c>
      <c r="T322" s="149" t="str">
        <f ca="1">IF(B322="","",IF(ISERROR(MATCH($J322,SorP!$B$1:$B$6261,0)),"",INDIRECT("'SorP'!$A$"&amp;MATCH($S322&amp;$J322,SorP!C:C,0))))</f>
        <v/>
      </c>
      <c r="U322" s="162"/>
      <c r="V322" s="163" t="e">
        <f>IF(C322="",NA(),MATCH($B322&amp;$C322,'Smelter Look-up'!$J:$J,0))</f>
        <v>#N/A</v>
      </c>
      <c r="X322" s="164">
        <f t="shared" ca="1" si="21"/>
        <v>0</v>
      </c>
      <c r="AB322" s="304" t="str">
        <f t="shared" si="22"/>
        <v/>
      </c>
      <c r="AC322" s="164" t="str">
        <f t="shared" si="23"/>
        <v/>
      </c>
      <c r="AD322" s="164" t="str">
        <f t="shared" si="24"/>
        <v/>
      </c>
    </row>
    <row r="323" spans="1:30" s="164" customFormat="1" ht="20.149999999999999" customHeight="1">
      <c r="A323" s="149"/>
      <c r="B323" s="294" t="str">
        <f>IF(LEN(A323)=0,"",INDEX('Smelter Look-up'!$A:$A,MATCH($A323,'Smelter Look-up'!$E:$E,0)))</f>
        <v/>
      </c>
      <c r="C323" s="146" t="str">
        <f>IF(LEN(A323)=0,"",INDEX('Smelter Look-up'!$C:$C,MATCH($A323,'Smelter Look-up'!$E:$E,0)))</f>
        <v/>
      </c>
      <c r="D323" s="143"/>
      <c r="E323" s="143" t="str">
        <f ca="1">IF(ISERROR($V323),"",OFFSET('Smelter Look-up'!$D$4,$V323-4,0)&amp;"")</f>
        <v/>
      </c>
      <c r="F323" s="143" t="str">
        <f ca="1">IF(ISERROR($V323),"",OFFSET('Smelter Look-up'!$E$4,$V323-4,0))</f>
        <v/>
      </c>
      <c r="G323" s="143" t="str">
        <f ca="1">IF(C323=$X$4,"Enter smelter details",IF(ISERROR($V323),"",OFFSET('Smelter Look-up'!$F$4,$V323-4,0)))</f>
        <v/>
      </c>
      <c r="H323" s="199" t="str">
        <f ca="1">IF(ISERROR($V323),"",OFFSET('Smelter Look-up'!$G$4,$V323-4,0))</f>
        <v/>
      </c>
      <c r="I323" s="200" t="str">
        <f ca="1">IF(ISERROR($V323),"",OFFSET('Smelter Look-up'!$H$4,$V323-4,0))</f>
        <v/>
      </c>
      <c r="J323" s="200" t="str">
        <f ca="1">IF(ISERROR($V323),"",OFFSET('Smelter Look-up'!$I$4,$V323-4,0))</f>
        <v/>
      </c>
      <c r="K323" s="144"/>
      <c r="L323" s="144"/>
      <c r="M323" s="144"/>
      <c r="N323" s="144"/>
      <c r="O323" s="144"/>
      <c r="P323" s="202"/>
      <c r="Q323" s="145"/>
      <c r="R323" s="143" t="str">
        <f ca="1">IF(ISERROR($V323),"",OFFSET('Smelter Look-up'!$C$4,$V323-4,0)&amp;"")</f>
        <v/>
      </c>
      <c r="S323" s="149" t="str">
        <f t="shared" ca="1" si="20"/>
        <v/>
      </c>
      <c r="T323" s="149" t="str">
        <f ca="1">IF(B323="","",IF(ISERROR(MATCH($J323,SorP!$B$1:$B$6261,0)),"",INDIRECT("'SorP'!$A$"&amp;MATCH($S323&amp;$J323,SorP!C:C,0))))</f>
        <v/>
      </c>
      <c r="U323" s="162"/>
      <c r="V323" s="163" t="e">
        <f>IF(C323="",NA(),MATCH($B323&amp;$C323,'Smelter Look-up'!$J:$J,0))</f>
        <v>#N/A</v>
      </c>
      <c r="X323" s="164">
        <f t="shared" ca="1" si="21"/>
        <v>0</v>
      </c>
      <c r="AB323" s="304" t="str">
        <f t="shared" si="22"/>
        <v/>
      </c>
      <c r="AC323" s="164" t="str">
        <f t="shared" si="23"/>
        <v/>
      </c>
      <c r="AD323" s="164" t="str">
        <f t="shared" si="24"/>
        <v/>
      </c>
    </row>
    <row r="324" spans="1:30" s="164" customFormat="1" ht="20.149999999999999" customHeight="1">
      <c r="A324" s="149"/>
      <c r="B324" s="294" t="str">
        <f>IF(LEN(A324)=0,"",INDEX('Smelter Look-up'!$A:$A,MATCH($A324,'Smelter Look-up'!$E:$E,0)))</f>
        <v/>
      </c>
      <c r="C324" s="146" t="str">
        <f>IF(LEN(A324)=0,"",INDEX('Smelter Look-up'!$C:$C,MATCH($A324,'Smelter Look-up'!$E:$E,0)))</f>
        <v/>
      </c>
      <c r="D324" s="143"/>
      <c r="E324" s="143" t="str">
        <f ca="1">IF(ISERROR($V324),"",OFFSET('Smelter Look-up'!$D$4,$V324-4,0)&amp;"")</f>
        <v/>
      </c>
      <c r="F324" s="143" t="str">
        <f ca="1">IF(ISERROR($V324),"",OFFSET('Smelter Look-up'!$E$4,$V324-4,0))</f>
        <v/>
      </c>
      <c r="G324" s="143" t="str">
        <f ca="1">IF(C324=$X$4,"Enter smelter details",IF(ISERROR($V324),"",OFFSET('Smelter Look-up'!$F$4,$V324-4,0)))</f>
        <v/>
      </c>
      <c r="H324" s="199" t="str">
        <f ca="1">IF(ISERROR($V324),"",OFFSET('Smelter Look-up'!$G$4,$V324-4,0))</f>
        <v/>
      </c>
      <c r="I324" s="200" t="str">
        <f ca="1">IF(ISERROR($V324),"",OFFSET('Smelter Look-up'!$H$4,$V324-4,0))</f>
        <v/>
      </c>
      <c r="J324" s="200" t="str">
        <f ca="1">IF(ISERROR($V324),"",OFFSET('Smelter Look-up'!$I$4,$V324-4,0))</f>
        <v/>
      </c>
      <c r="K324" s="144"/>
      <c r="L324" s="144"/>
      <c r="M324" s="144"/>
      <c r="N324" s="144"/>
      <c r="O324" s="144"/>
      <c r="P324" s="202"/>
      <c r="Q324" s="145"/>
      <c r="R324" s="143" t="str">
        <f ca="1">IF(ISERROR($V324),"",OFFSET('Smelter Look-up'!$C$4,$V324-4,0)&amp;"")</f>
        <v/>
      </c>
      <c r="S324" s="149" t="str">
        <f t="shared" ref="S324:S387" ca="1" si="25">IF(B324="","",IF(ISERROR(MATCH($E324,CL,0)),"Unknown",INDIRECT("'C'!$A$"&amp;MATCH($E324,CL,0)+1)))</f>
        <v/>
      </c>
      <c r="T324" s="149" t="str">
        <f ca="1">IF(B324="","",IF(ISERROR(MATCH($J324,SorP!$B$1:$B$6261,0)),"",INDIRECT("'SorP'!$A$"&amp;MATCH($S324&amp;$J324,SorP!C:C,0))))</f>
        <v/>
      </c>
      <c r="U324" s="162"/>
      <c r="V324" s="163" t="e">
        <f>IF(C324="",NA(),MATCH($B324&amp;$C324,'Smelter Look-up'!$J:$J,0))</f>
        <v>#N/A</v>
      </c>
      <c r="X324" s="164">
        <f t="shared" ref="X324:X387" ca="1" si="26">IF(AND(C324="Smelter not listed",OR(LEN(D324)=0,LEN(E324)=0)),1,0)</f>
        <v>0</v>
      </c>
      <c r="AB324" s="304" t="str">
        <f t="shared" ref="AB324:AB387" si="27">IF(C324="","",B324)</f>
        <v/>
      </c>
      <c r="AC324" s="164" t="str">
        <f t="shared" ref="AC324:AC387" si="28">B324</f>
        <v/>
      </c>
      <c r="AD324" s="164" t="str">
        <f t="shared" ref="AD324:AD387" si="29">IF(C324="Smelter not listed",D324,C324)</f>
        <v/>
      </c>
    </row>
    <row r="325" spans="1:30" s="164" customFormat="1" ht="20.149999999999999" customHeight="1">
      <c r="A325" s="149"/>
      <c r="B325" s="294" t="str">
        <f>IF(LEN(A325)=0,"",INDEX('Smelter Look-up'!$A:$A,MATCH($A325,'Smelter Look-up'!$E:$E,0)))</f>
        <v/>
      </c>
      <c r="C325" s="146" t="str">
        <f>IF(LEN(A325)=0,"",INDEX('Smelter Look-up'!$C:$C,MATCH($A325,'Smelter Look-up'!$E:$E,0)))</f>
        <v/>
      </c>
      <c r="D325" s="143"/>
      <c r="E325" s="143" t="str">
        <f ca="1">IF(ISERROR($V325),"",OFFSET('Smelter Look-up'!$D$4,$V325-4,0)&amp;"")</f>
        <v/>
      </c>
      <c r="F325" s="143" t="str">
        <f ca="1">IF(ISERROR($V325),"",OFFSET('Smelter Look-up'!$E$4,$V325-4,0))</f>
        <v/>
      </c>
      <c r="G325" s="143" t="str">
        <f ca="1">IF(C325=$X$4,"Enter smelter details",IF(ISERROR($V325),"",OFFSET('Smelter Look-up'!$F$4,$V325-4,0)))</f>
        <v/>
      </c>
      <c r="H325" s="199" t="str">
        <f ca="1">IF(ISERROR($V325),"",OFFSET('Smelter Look-up'!$G$4,$V325-4,0))</f>
        <v/>
      </c>
      <c r="I325" s="200" t="str">
        <f ca="1">IF(ISERROR($V325),"",OFFSET('Smelter Look-up'!$H$4,$V325-4,0))</f>
        <v/>
      </c>
      <c r="J325" s="200" t="str">
        <f ca="1">IF(ISERROR($V325),"",OFFSET('Smelter Look-up'!$I$4,$V325-4,0))</f>
        <v/>
      </c>
      <c r="K325" s="144"/>
      <c r="L325" s="144"/>
      <c r="M325" s="144"/>
      <c r="N325" s="144"/>
      <c r="O325" s="144"/>
      <c r="P325" s="202"/>
      <c r="Q325" s="145"/>
      <c r="R325" s="143" t="str">
        <f ca="1">IF(ISERROR($V325),"",OFFSET('Smelter Look-up'!$C$4,$V325-4,0)&amp;"")</f>
        <v/>
      </c>
      <c r="S325" s="149" t="str">
        <f t="shared" ca="1" si="25"/>
        <v/>
      </c>
      <c r="T325" s="149" t="str">
        <f ca="1">IF(B325="","",IF(ISERROR(MATCH($J325,SorP!$B$1:$B$6261,0)),"",INDIRECT("'SorP'!$A$"&amp;MATCH($S325&amp;$J325,SorP!C:C,0))))</f>
        <v/>
      </c>
      <c r="U325" s="162"/>
      <c r="V325" s="163" t="e">
        <f>IF(C325="",NA(),MATCH($B325&amp;$C325,'Smelter Look-up'!$J:$J,0))</f>
        <v>#N/A</v>
      </c>
      <c r="X325" s="164">
        <f t="shared" ca="1" si="26"/>
        <v>0</v>
      </c>
      <c r="AB325" s="304" t="str">
        <f t="shared" si="27"/>
        <v/>
      </c>
      <c r="AC325" s="164" t="str">
        <f t="shared" si="28"/>
        <v/>
      </c>
      <c r="AD325" s="164" t="str">
        <f t="shared" si="29"/>
        <v/>
      </c>
    </row>
    <row r="326" spans="1:30" s="164" customFormat="1" ht="20.149999999999999" customHeight="1">
      <c r="A326" s="149"/>
      <c r="B326" s="294" t="str">
        <f>IF(LEN(A326)=0,"",INDEX('Smelter Look-up'!$A:$A,MATCH($A326,'Smelter Look-up'!$E:$E,0)))</f>
        <v/>
      </c>
      <c r="C326" s="146" t="str">
        <f>IF(LEN(A326)=0,"",INDEX('Smelter Look-up'!$C:$C,MATCH($A326,'Smelter Look-up'!$E:$E,0)))</f>
        <v/>
      </c>
      <c r="D326" s="143"/>
      <c r="E326" s="143" t="str">
        <f ca="1">IF(ISERROR($V326),"",OFFSET('Smelter Look-up'!$D$4,$V326-4,0)&amp;"")</f>
        <v/>
      </c>
      <c r="F326" s="143" t="str">
        <f ca="1">IF(ISERROR($V326),"",OFFSET('Smelter Look-up'!$E$4,$V326-4,0))</f>
        <v/>
      </c>
      <c r="G326" s="143" t="str">
        <f ca="1">IF(C326=$X$4,"Enter smelter details",IF(ISERROR($V326),"",OFFSET('Smelter Look-up'!$F$4,$V326-4,0)))</f>
        <v/>
      </c>
      <c r="H326" s="199" t="str">
        <f ca="1">IF(ISERROR($V326),"",OFFSET('Smelter Look-up'!$G$4,$V326-4,0))</f>
        <v/>
      </c>
      <c r="I326" s="200" t="str">
        <f ca="1">IF(ISERROR($V326),"",OFFSET('Smelter Look-up'!$H$4,$V326-4,0))</f>
        <v/>
      </c>
      <c r="J326" s="200" t="str">
        <f ca="1">IF(ISERROR($V326),"",OFFSET('Smelter Look-up'!$I$4,$V326-4,0))</f>
        <v/>
      </c>
      <c r="K326" s="144"/>
      <c r="L326" s="144"/>
      <c r="M326" s="144"/>
      <c r="N326" s="144"/>
      <c r="O326" s="144"/>
      <c r="P326" s="202"/>
      <c r="Q326" s="145"/>
      <c r="R326" s="143" t="str">
        <f ca="1">IF(ISERROR($V326),"",OFFSET('Smelter Look-up'!$C$4,$V326-4,0)&amp;"")</f>
        <v/>
      </c>
      <c r="S326" s="149" t="str">
        <f t="shared" ca="1" si="25"/>
        <v/>
      </c>
      <c r="T326" s="149" t="str">
        <f ca="1">IF(B326="","",IF(ISERROR(MATCH($J326,SorP!$B$1:$B$6261,0)),"",INDIRECT("'SorP'!$A$"&amp;MATCH($S326&amp;$J326,SorP!C:C,0))))</f>
        <v/>
      </c>
      <c r="U326" s="162"/>
      <c r="V326" s="163" t="e">
        <f>IF(C326="",NA(),MATCH($B326&amp;$C326,'Smelter Look-up'!$J:$J,0))</f>
        <v>#N/A</v>
      </c>
      <c r="X326" s="164">
        <f t="shared" ca="1" si="26"/>
        <v>0</v>
      </c>
      <c r="AB326" s="304" t="str">
        <f t="shared" si="27"/>
        <v/>
      </c>
      <c r="AC326" s="164" t="str">
        <f t="shared" si="28"/>
        <v/>
      </c>
      <c r="AD326" s="164" t="str">
        <f t="shared" si="29"/>
        <v/>
      </c>
    </row>
    <row r="327" spans="1:30" s="164" customFormat="1" ht="20.149999999999999" customHeight="1">
      <c r="A327" s="149"/>
      <c r="B327" s="294" t="str">
        <f>IF(LEN(A327)=0,"",INDEX('Smelter Look-up'!$A:$A,MATCH($A327,'Smelter Look-up'!$E:$E,0)))</f>
        <v/>
      </c>
      <c r="C327" s="146" t="str">
        <f>IF(LEN(A327)=0,"",INDEX('Smelter Look-up'!$C:$C,MATCH($A327,'Smelter Look-up'!$E:$E,0)))</f>
        <v/>
      </c>
      <c r="D327" s="143"/>
      <c r="E327" s="143" t="str">
        <f ca="1">IF(ISERROR($V327),"",OFFSET('Smelter Look-up'!$D$4,$V327-4,0)&amp;"")</f>
        <v/>
      </c>
      <c r="F327" s="143" t="str">
        <f ca="1">IF(ISERROR($V327),"",OFFSET('Smelter Look-up'!$E$4,$V327-4,0))</f>
        <v/>
      </c>
      <c r="G327" s="143" t="str">
        <f ca="1">IF(C327=$X$4,"Enter smelter details",IF(ISERROR($V327),"",OFFSET('Smelter Look-up'!$F$4,$V327-4,0)))</f>
        <v/>
      </c>
      <c r="H327" s="199" t="str">
        <f ca="1">IF(ISERROR($V327),"",OFFSET('Smelter Look-up'!$G$4,$V327-4,0))</f>
        <v/>
      </c>
      <c r="I327" s="200" t="str">
        <f ca="1">IF(ISERROR($V327),"",OFFSET('Smelter Look-up'!$H$4,$V327-4,0))</f>
        <v/>
      </c>
      <c r="J327" s="200" t="str">
        <f ca="1">IF(ISERROR($V327),"",OFFSET('Smelter Look-up'!$I$4,$V327-4,0))</f>
        <v/>
      </c>
      <c r="K327" s="144"/>
      <c r="L327" s="144"/>
      <c r="M327" s="144"/>
      <c r="N327" s="144"/>
      <c r="O327" s="144"/>
      <c r="P327" s="202"/>
      <c r="Q327" s="145"/>
      <c r="R327" s="143" t="str">
        <f ca="1">IF(ISERROR($V327),"",OFFSET('Smelter Look-up'!$C$4,$V327-4,0)&amp;"")</f>
        <v/>
      </c>
      <c r="S327" s="149" t="str">
        <f t="shared" ca="1" si="25"/>
        <v/>
      </c>
      <c r="T327" s="149" t="str">
        <f ca="1">IF(B327="","",IF(ISERROR(MATCH($J327,SorP!$B$1:$B$6261,0)),"",INDIRECT("'SorP'!$A$"&amp;MATCH($S327&amp;$J327,SorP!C:C,0))))</f>
        <v/>
      </c>
      <c r="U327" s="162"/>
      <c r="V327" s="163" t="e">
        <f>IF(C327="",NA(),MATCH($B327&amp;$C327,'Smelter Look-up'!$J:$J,0))</f>
        <v>#N/A</v>
      </c>
      <c r="X327" s="164">
        <f t="shared" ca="1" si="26"/>
        <v>0</v>
      </c>
      <c r="AB327" s="304" t="str">
        <f t="shared" si="27"/>
        <v/>
      </c>
      <c r="AC327" s="164" t="str">
        <f t="shared" si="28"/>
        <v/>
      </c>
      <c r="AD327" s="164" t="str">
        <f t="shared" si="29"/>
        <v/>
      </c>
    </row>
    <row r="328" spans="1:30" s="164" customFormat="1" ht="20.149999999999999" customHeight="1">
      <c r="A328" s="149"/>
      <c r="B328" s="294" t="str">
        <f>IF(LEN(A328)=0,"",INDEX('Smelter Look-up'!$A:$A,MATCH($A328,'Smelter Look-up'!$E:$E,0)))</f>
        <v/>
      </c>
      <c r="C328" s="146" t="str">
        <f>IF(LEN(A328)=0,"",INDEX('Smelter Look-up'!$C:$C,MATCH($A328,'Smelter Look-up'!$E:$E,0)))</f>
        <v/>
      </c>
      <c r="D328" s="143"/>
      <c r="E328" s="143" t="str">
        <f ca="1">IF(ISERROR($V328),"",OFFSET('Smelter Look-up'!$D$4,$V328-4,0)&amp;"")</f>
        <v/>
      </c>
      <c r="F328" s="143" t="str">
        <f ca="1">IF(ISERROR($V328),"",OFFSET('Smelter Look-up'!$E$4,$V328-4,0))</f>
        <v/>
      </c>
      <c r="G328" s="143" t="str">
        <f ca="1">IF(C328=$X$4,"Enter smelter details",IF(ISERROR($V328),"",OFFSET('Smelter Look-up'!$F$4,$V328-4,0)))</f>
        <v/>
      </c>
      <c r="H328" s="199" t="str">
        <f ca="1">IF(ISERROR($V328),"",OFFSET('Smelter Look-up'!$G$4,$V328-4,0))</f>
        <v/>
      </c>
      <c r="I328" s="200" t="str">
        <f ca="1">IF(ISERROR($V328),"",OFFSET('Smelter Look-up'!$H$4,$V328-4,0))</f>
        <v/>
      </c>
      <c r="J328" s="200" t="str">
        <f ca="1">IF(ISERROR($V328),"",OFFSET('Smelter Look-up'!$I$4,$V328-4,0))</f>
        <v/>
      </c>
      <c r="K328" s="144"/>
      <c r="L328" s="144"/>
      <c r="M328" s="144"/>
      <c r="N328" s="144"/>
      <c r="O328" s="144"/>
      <c r="P328" s="202"/>
      <c r="Q328" s="145"/>
      <c r="R328" s="143" t="str">
        <f ca="1">IF(ISERROR($V328),"",OFFSET('Smelter Look-up'!$C$4,$V328-4,0)&amp;"")</f>
        <v/>
      </c>
      <c r="S328" s="149" t="str">
        <f t="shared" ca="1" si="25"/>
        <v/>
      </c>
      <c r="T328" s="149" t="str">
        <f ca="1">IF(B328="","",IF(ISERROR(MATCH($J328,SorP!$B$1:$B$6261,0)),"",INDIRECT("'SorP'!$A$"&amp;MATCH($S328&amp;$J328,SorP!C:C,0))))</f>
        <v/>
      </c>
      <c r="U328" s="162"/>
      <c r="V328" s="163" t="e">
        <f>IF(C328="",NA(),MATCH($B328&amp;$C328,'Smelter Look-up'!$J:$J,0))</f>
        <v>#N/A</v>
      </c>
      <c r="X328" s="164">
        <f t="shared" ca="1" si="26"/>
        <v>0</v>
      </c>
      <c r="AB328" s="304" t="str">
        <f t="shared" si="27"/>
        <v/>
      </c>
      <c r="AC328" s="164" t="str">
        <f t="shared" si="28"/>
        <v/>
      </c>
      <c r="AD328" s="164" t="str">
        <f t="shared" si="29"/>
        <v/>
      </c>
    </row>
    <row r="329" spans="1:30" s="164" customFormat="1" ht="20.149999999999999" customHeight="1">
      <c r="A329" s="149"/>
      <c r="B329" s="294" t="str">
        <f>IF(LEN(A329)=0,"",INDEX('Smelter Look-up'!$A:$A,MATCH($A329,'Smelter Look-up'!$E:$E,0)))</f>
        <v/>
      </c>
      <c r="C329" s="146" t="str">
        <f>IF(LEN(A329)=0,"",INDEX('Smelter Look-up'!$C:$C,MATCH($A329,'Smelter Look-up'!$E:$E,0)))</f>
        <v/>
      </c>
      <c r="D329" s="143"/>
      <c r="E329" s="143" t="str">
        <f ca="1">IF(ISERROR($V329),"",OFFSET('Smelter Look-up'!$D$4,$V329-4,0)&amp;"")</f>
        <v/>
      </c>
      <c r="F329" s="143" t="str">
        <f ca="1">IF(ISERROR($V329),"",OFFSET('Smelter Look-up'!$E$4,$V329-4,0))</f>
        <v/>
      </c>
      <c r="G329" s="143" t="str">
        <f ca="1">IF(C329=$X$4,"Enter smelter details",IF(ISERROR($V329),"",OFFSET('Smelter Look-up'!$F$4,$V329-4,0)))</f>
        <v/>
      </c>
      <c r="H329" s="199" t="str">
        <f ca="1">IF(ISERROR($V329),"",OFFSET('Smelter Look-up'!$G$4,$V329-4,0))</f>
        <v/>
      </c>
      <c r="I329" s="200" t="str">
        <f ca="1">IF(ISERROR($V329),"",OFFSET('Smelter Look-up'!$H$4,$V329-4,0))</f>
        <v/>
      </c>
      <c r="J329" s="200" t="str">
        <f ca="1">IF(ISERROR($V329),"",OFFSET('Smelter Look-up'!$I$4,$V329-4,0))</f>
        <v/>
      </c>
      <c r="K329" s="144"/>
      <c r="L329" s="144"/>
      <c r="M329" s="144"/>
      <c r="N329" s="144"/>
      <c r="O329" s="144"/>
      <c r="P329" s="202"/>
      <c r="Q329" s="145"/>
      <c r="R329" s="143" t="str">
        <f ca="1">IF(ISERROR($V329),"",OFFSET('Smelter Look-up'!$C$4,$V329-4,0)&amp;"")</f>
        <v/>
      </c>
      <c r="S329" s="149" t="str">
        <f t="shared" ca="1" si="25"/>
        <v/>
      </c>
      <c r="T329" s="149" t="str">
        <f ca="1">IF(B329="","",IF(ISERROR(MATCH($J329,SorP!$B$1:$B$6261,0)),"",INDIRECT("'SorP'!$A$"&amp;MATCH($S329&amp;$J329,SorP!C:C,0))))</f>
        <v/>
      </c>
      <c r="U329" s="162"/>
      <c r="V329" s="163" t="e">
        <f>IF(C329="",NA(),MATCH($B329&amp;$C329,'Smelter Look-up'!$J:$J,0))</f>
        <v>#N/A</v>
      </c>
      <c r="X329" s="164">
        <f t="shared" ca="1" si="26"/>
        <v>0</v>
      </c>
      <c r="AB329" s="304" t="str">
        <f t="shared" si="27"/>
        <v/>
      </c>
      <c r="AC329" s="164" t="str">
        <f t="shared" si="28"/>
        <v/>
      </c>
      <c r="AD329" s="164" t="str">
        <f t="shared" si="29"/>
        <v/>
      </c>
    </row>
    <row r="330" spans="1:30" s="164" customFormat="1" ht="20.149999999999999" customHeight="1">
      <c r="A330" s="149"/>
      <c r="B330" s="294" t="str">
        <f>IF(LEN(A330)=0,"",INDEX('Smelter Look-up'!$A:$A,MATCH($A330,'Smelter Look-up'!$E:$E,0)))</f>
        <v/>
      </c>
      <c r="C330" s="146" t="str">
        <f>IF(LEN(A330)=0,"",INDEX('Smelter Look-up'!$C:$C,MATCH($A330,'Smelter Look-up'!$E:$E,0)))</f>
        <v/>
      </c>
      <c r="D330" s="143"/>
      <c r="E330" s="143" t="str">
        <f ca="1">IF(ISERROR($V330),"",OFFSET('Smelter Look-up'!$D$4,$V330-4,0)&amp;"")</f>
        <v/>
      </c>
      <c r="F330" s="143" t="str">
        <f ca="1">IF(ISERROR($V330),"",OFFSET('Smelter Look-up'!$E$4,$V330-4,0))</f>
        <v/>
      </c>
      <c r="G330" s="143" t="str">
        <f ca="1">IF(C330=$X$4,"Enter smelter details",IF(ISERROR($V330),"",OFFSET('Smelter Look-up'!$F$4,$V330-4,0)))</f>
        <v/>
      </c>
      <c r="H330" s="199" t="str">
        <f ca="1">IF(ISERROR($V330),"",OFFSET('Smelter Look-up'!$G$4,$V330-4,0))</f>
        <v/>
      </c>
      <c r="I330" s="200" t="str">
        <f ca="1">IF(ISERROR($V330),"",OFFSET('Smelter Look-up'!$H$4,$V330-4,0))</f>
        <v/>
      </c>
      <c r="J330" s="200" t="str">
        <f ca="1">IF(ISERROR($V330),"",OFFSET('Smelter Look-up'!$I$4,$V330-4,0))</f>
        <v/>
      </c>
      <c r="K330" s="144"/>
      <c r="L330" s="144"/>
      <c r="M330" s="144"/>
      <c r="N330" s="144"/>
      <c r="O330" s="144"/>
      <c r="P330" s="202"/>
      <c r="Q330" s="145"/>
      <c r="R330" s="143" t="str">
        <f ca="1">IF(ISERROR($V330),"",OFFSET('Smelter Look-up'!$C$4,$V330-4,0)&amp;"")</f>
        <v/>
      </c>
      <c r="S330" s="149" t="str">
        <f t="shared" ca="1" si="25"/>
        <v/>
      </c>
      <c r="T330" s="149" t="str">
        <f ca="1">IF(B330="","",IF(ISERROR(MATCH($J330,SorP!$B$1:$B$6261,0)),"",INDIRECT("'SorP'!$A$"&amp;MATCH($S330&amp;$J330,SorP!C:C,0))))</f>
        <v/>
      </c>
      <c r="U330" s="162"/>
      <c r="V330" s="163" t="e">
        <f>IF(C330="",NA(),MATCH($B330&amp;$C330,'Smelter Look-up'!$J:$J,0))</f>
        <v>#N/A</v>
      </c>
      <c r="X330" s="164">
        <f t="shared" ca="1" si="26"/>
        <v>0</v>
      </c>
      <c r="AB330" s="304" t="str">
        <f t="shared" si="27"/>
        <v/>
      </c>
      <c r="AC330" s="164" t="str">
        <f t="shared" si="28"/>
        <v/>
      </c>
      <c r="AD330" s="164" t="str">
        <f t="shared" si="29"/>
        <v/>
      </c>
    </row>
    <row r="331" spans="1:30" s="164" customFormat="1" ht="20.149999999999999" customHeight="1">
      <c r="A331" s="149"/>
      <c r="B331" s="294" t="str">
        <f>IF(LEN(A331)=0,"",INDEX('Smelter Look-up'!$A:$A,MATCH($A331,'Smelter Look-up'!$E:$E,0)))</f>
        <v/>
      </c>
      <c r="C331" s="146" t="str">
        <f>IF(LEN(A331)=0,"",INDEX('Smelter Look-up'!$C:$C,MATCH($A331,'Smelter Look-up'!$E:$E,0)))</f>
        <v/>
      </c>
      <c r="D331" s="143"/>
      <c r="E331" s="143" t="str">
        <f ca="1">IF(ISERROR($V331),"",OFFSET('Smelter Look-up'!$D$4,$V331-4,0)&amp;"")</f>
        <v/>
      </c>
      <c r="F331" s="143" t="str">
        <f ca="1">IF(ISERROR($V331),"",OFFSET('Smelter Look-up'!$E$4,$V331-4,0))</f>
        <v/>
      </c>
      <c r="G331" s="143" t="str">
        <f ca="1">IF(C331=$X$4,"Enter smelter details",IF(ISERROR($V331),"",OFFSET('Smelter Look-up'!$F$4,$V331-4,0)))</f>
        <v/>
      </c>
      <c r="H331" s="199" t="str">
        <f ca="1">IF(ISERROR($V331),"",OFFSET('Smelter Look-up'!$G$4,$V331-4,0))</f>
        <v/>
      </c>
      <c r="I331" s="200" t="str">
        <f ca="1">IF(ISERROR($V331),"",OFFSET('Smelter Look-up'!$H$4,$V331-4,0))</f>
        <v/>
      </c>
      <c r="J331" s="200" t="str">
        <f ca="1">IF(ISERROR($V331),"",OFFSET('Smelter Look-up'!$I$4,$V331-4,0))</f>
        <v/>
      </c>
      <c r="K331" s="144"/>
      <c r="L331" s="144"/>
      <c r="M331" s="144"/>
      <c r="N331" s="144"/>
      <c r="O331" s="144"/>
      <c r="P331" s="202"/>
      <c r="Q331" s="145"/>
      <c r="R331" s="143" t="str">
        <f ca="1">IF(ISERROR($V331),"",OFFSET('Smelter Look-up'!$C$4,$V331-4,0)&amp;"")</f>
        <v/>
      </c>
      <c r="S331" s="149" t="str">
        <f t="shared" ca="1" si="25"/>
        <v/>
      </c>
      <c r="T331" s="149" t="str">
        <f ca="1">IF(B331="","",IF(ISERROR(MATCH($J331,SorP!$B$1:$B$6261,0)),"",INDIRECT("'SorP'!$A$"&amp;MATCH($S331&amp;$J331,SorP!C:C,0))))</f>
        <v/>
      </c>
      <c r="U331" s="162"/>
      <c r="V331" s="163" t="e">
        <f>IF(C331="",NA(),MATCH($B331&amp;$C331,'Smelter Look-up'!$J:$J,0))</f>
        <v>#N/A</v>
      </c>
      <c r="X331" s="164">
        <f t="shared" ca="1" si="26"/>
        <v>0</v>
      </c>
      <c r="AB331" s="304" t="str">
        <f t="shared" si="27"/>
        <v/>
      </c>
      <c r="AC331" s="164" t="str">
        <f t="shared" si="28"/>
        <v/>
      </c>
      <c r="AD331" s="164" t="str">
        <f t="shared" si="29"/>
        <v/>
      </c>
    </row>
    <row r="332" spans="1:30" s="164" customFormat="1" ht="20.149999999999999" customHeight="1">
      <c r="A332" s="149"/>
      <c r="B332" s="294" t="str">
        <f>IF(LEN(A332)=0,"",INDEX('Smelter Look-up'!$A:$A,MATCH($A332,'Smelter Look-up'!$E:$E,0)))</f>
        <v/>
      </c>
      <c r="C332" s="146" t="str">
        <f>IF(LEN(A332)=0,"",INDEX('Smelter Look-up'!$C:$C,MATCH($A332,'Smelter Look-up'!$E:$E,0)))</f>
        <v/>
      </c>
      <c r="D332" s="143"/>
      <c r="E332" s="143" t="str">
        <f ca="1">IF(ISERROR($V332),"",OFFSET('Smelter Look-up'!$D$4,$V332-4,0)&amp;"")</f>
        <v/>
      </c>
      <c r="F332" s="143" t="str">
        <f ca="1">IF(ISERROR($V332),"",OFFSET('Smelter Look-up'!$E$4,$V332-4,0))</f>
        <v/>
      </c>
      <c r="G332" s="143" t="str">
        <f ca="1">IF(C332=$X$4,"Enter smelter details",IF(ISERROR($V332),"",OFFSET('Smelter Look-up'!$F$4,$V332-4,0)))</f>
        <v/>
      </c>
      <c r="H332" s="199" t="str">
        <f ca="1">IF(ISERROR($V332),"",OFFSET('Smelter Look-up'!$G$4,$V332-4,0))</f>
        <v/>
      </c>
      <c r="I332" s="200" t="str">
        <f ca="1">IF(ISERROR($V332),"",OFFSET('Smelter Look-up'!$H$4,$V332-4,0))</f>
        <v/>
      </c>
      <c r="J332" s="200" t="str">
        <f ca="1">IF(ISERROR($V332),"",OFFSET('Smelter Look-up'!$I$4,$V332-4,0))</f>
        <v/>
      </c>
      <c r="K332" s="144"/>
      <c r="L332" s="144"/>
      <c r="M332" s="144"/>
      <c r="N332" s="144"/>
      <c r="O332" s="144"/>
      <c r="P332" s="202"/>
      <c r="Q332" s="145"/>
      <c r="R332" s="143" t="str">
        <f ca="1">IF(ISERROR($V332),"",OFFSET('Smelter Look-up'!$C$4,$V332-4,0)&amp;"")</f>
        <v/>
      </c>
      <c r="S332" s="149" t="str">
        <f t="shared" ca="1" si="25"/>
        <v/>
      </c>
      <c r="T332" s="149" t="str">
        <f ca="1">IF(B332="","",IF(ISERROR(MATCH($J332,SorP!$B$1:$B$6261,0)),"",INDIRECT("'SorP'!$A$"&amp;MATCH($S332&amp;$J332,SorP!C:C,0))))</f>
        <v/>
      </c>
      <c r="U332" s="162"/>
      <c r="V332" s="163" t="e">
        <f>IF(C332="",NA(),MATCH($B332&amp;$C332,'Smelter Look-up'!$J:$J,0))</f>
        <v>#N/A</v>
      </c>
      <c r="X332" s="164">
        <f t="shared" ca="1" si="26"/>
        <v>0</v>
      </c>
      <c r="AB332" s="304" t="str">
        <f t="shared" si="27"/>
        <v/>
      </c>
      <c r="AC332" s="164" t="str">
        <f t="shared" si="28"/>
        <v/>
      </c>
      <c r="AD332" s="164" t="str">
        <f t="shared" si="29"/>
        <v/>
      </c>
    </row>
    <row r="333" spans="1:30" s="164" customFormat="1" ht="20.149999999999999" customHeight="1">
      <c r="A333" s="149"/>
      <c r="B333" s="294" t="str">
        <f>IF(LEN(A333)=0,"",INDEX('Smelter Look-up'!$A:$A,MATCH($A333,'Smelter Look-up'!$E:$E,0)))</f>
        <v/>
      </c>
      <c r="C333" s="146" t="str">
        <f>IF(LEN(A333)=0,"",INDEX('Smelter Look-up'!$C:$C,MATCH($A333,'Smelter Look-up'!$E:$E,0)))</f>
        <v/>
      </c>
      <c r="D333" s="143"/>
      <c r="E333" s="143" t="str">
        <f ca="1">IF(ISERROR($V333),"",OFFSET('Smelter Look-up'!$D$4,$V333-4,0)&amp;"")</f>
        <v/>
      </c>
      <c r="F333" s="143" t="str">
        <f ca="1">IF(ISERROR($V333),"",OFFSET('Smelter Look-up'!$E$4,$V333-4,0))</f>
        <v/>
      </c>
      <c r="G333" s="143" t="str">
        <f ca="1">IF(C333=$X$4,"Enter smelter details",IF(ISERROR($V333),"",OFFSET('Smelter Look-up'!$F$4,$V333-4,0)))</f>
        <v/>
      </c>
      <c r="H333" s="199" t="str">
        <f ca="1">IF(ISERROR($V333),"",OFFSET('Smelter Look-up'!$G$4,$V333-4,0))</f>
        <v/>
      </c>
      <c r="I333" s="200" t="str">
        <f ca="1">IF(ISERROR($V333),"",OFFSET('Smelter Look-up'!$H$4,$V333-4,0))</f>
        <v/>
      </c>
      <c r="J333" s="200" t="str">
        <f ca="1">IF(ISERROR($V333),"",OFFSET('Smelter Look-up'!$I$4,$V333-4,0))</f>
        <v/>
      </c>
      <c r="K333" s="144"/>
      <c r="L333" s="144"/>
      <c r="M333" s="144"/>
      <c r="N333" s="144"/>
      <c r="O333" s="144"/>
      <c r="P333" s="202"/>
      <c r="Q333" s="145"/>
      <c r="R333" s="143" t="str">
        <f ca="1">IF(ISERROR($V333),"",OFFSET('Smelter Look-up'!$C$4,$V333-4,0)&amp;"")</f>
        <v/>
      </c>
      <c r="S333" s="149" t="str">
        <f t="shared" ca="1" si="25"/>
        <v/>
      </c>
      <c r="T333" s="149" t="str">
        <f ca="1">IF(B333="","",IF(ISERROR(MATCH($J333,SorP!$B$1:$B$6261,0)),"",INDIRECT("'SorP'!$A$"&amp;MATCH($S333&amp;$J333,SorP!C:C,0))))</f>
        <v/>
      </c>
      <c r="U333" s="162"/>
      <c r="V333" s="163" t="e">
        <f>IF(C333="",NA(),MATCH($B333&amp;$C333,'Smelter Look-up'!$J:$J,0))</f>
        <v>#N/A</v>
      </c>
      <c r="X333" s="164">
        <f t="shared" ca="1" si="26"/>
        <v>0</v>
      </c>
      <c r="AB333" s="304" t="str">
        <f t="shared" si="27"/>
        <v/>
      </c>
      <c r="AC333" s="164" t="str">
        <f t="shared" si="28"/>
        <v/>
      </c>
      <c r="AD333" s="164" t="str">
        <f t="shared" si="29"/>
        <v/>
      </c>
    </row>
    <row r="334" spans="1:30" s="164" customFormat="1" ht="20.149999999999999" customHeight="1">
      <c r="A334" s="149"/>
      <c r="B334" s="294" t="str">
        <f>IF(LEN(A334)=0,"",INDEX('Smelter Look-up'!$A:$A,MATCH($A334,'Smelter Look-up'!$E:$E,0)))</f>
        <v/>
      </c>
      <c r="C334" s="146" t="str">
        <f>IF(LEN(A334)=0,"",INDEX('Smelter Look-up'!$C:$C,MATCH($A334,'Smelter Look-up'!$E:$E,0)))</f>
        <v/>
      </c>
      <c r="D334" s="143"/>
      <c r="E334" s="143" t="str">
        <f ca="1">IF(ISERROR($V334),"",OFFSET('Smelter Look-up'!$D$4,$V334-4,0)&amp;"")</f>
        <v/>
      </c>
      <c r="F334" s="143" t="str">
        <f ca="1">IF(ISERROR($V334),"",OFFSET('Smelter Look-up'!$E$4,$V334-4,0))</f>
        <v/>
      </c>
      <c r="G334" s="143" t="str">
        <f ca="1">IF(C334=$X$4,"Enter smelter details",IF(ISERROR($V334),"",OFFSET('Smelter Look-up'!$F$4,$V334-4,0)))</f>
        <v/>
      </c>
      <c r="H334" s="199" t="str">
        <f ca="1">IF(ISERROR($V334),"",OFFSET('Smelter Look-up'!$G$4,$V334-4,0))</f>
        <v/>
      </c>
      <c r="I334" s="200" t="str">
        <f ca="1">IF(ISERROR($V334),"",OFFSET('Smelter Look-up'!$H$4,$V334-4,0))</f>
        <v/>
      </c>
      <c r="J334" s="200" t="str">
        <f ca="1">IF(ISERROR($V334),"",OFFSET('Smelter Look-up'!$I$4,$V334-4,0))</f>
        <v/>
      </c>
      <c r="K334" s="144"/>
      <c r="L334" s="144"/>
      <c r="M334" s="144"/>
      <c r="N334" s="144"/>
      <c r="O334" s="144"/>
      <c r="P334" s="202"/>
      <c r="Q334" s="145"/>
      <c r="R334" s="143" t="str">
        <f ca="1">IF(ISERROR($V334),"",OFFSET('Smelter Look-up'!$C$4,$V334-4,0)&amp;"")</f>
        <v/>
      </c>
      <c r="S334" s="149" t="str">
        <f t="shared" ca="1" si="25"/>
        <v/>
      </c>
      <c r="T334" s="149" t="str">
        <f ca="1">IF(B334="","",IF(ISERROR(MATCH($J334,SorP!$B$1:$B$6261,0)),"",INDIRECT("'SorP'!$A$"&amp;MATCH($S334&amp;$J334,SorP!C:C,0))))</f>
        <v/>
      </c>
      <c r="U334" s="162"/>
      <c r="V334" s="163" t="e">
        <f>IF(C334="",NA(),MATCH($B334&amp;$C334,'Smelter Look-up'!$J:$J,0))</f>
        <v>#N/A</v>
      </c>
      <c r="X334" s="164">
        <f t="shared" ca="1" si="26"/>
        <v>0</v>
      </c>
      <c r="AB334" s="304" t="str">
        <f t="shared" si="27"/>
        <v/>
      </c>
      <c r="AC334" s="164" t="str">
        <f t="shared" si="28"/>
        <v/>
      </c>
      <c r="AD334" s="164" t="str">
        <f t="shared" si="29"/>
        <v/>
      </c>
    </row>
    <row r="335" spans="1:30" s="164" customFormat="1" ht="20.149999999999999" customHeight="1">
      <c r="A335" s="149"/>
      <c r="B335" s="294" t="str">
        <f>IF(LEN(A335)=0,"",INDEX('Smelter Look-up'!$A:$A,MATCH($A335,'Smelter Look-up'!$E:$E,0)))</f>
        <v/>
      </c>
      <c r="C335" s="146" t="str">
        <f>IF(LEN(A335)=0,"",INDEX('Smelter Look-up'!$C:$C,MATCH($A335,'Smelter Look-up'!$E:$E,0)))</f>
        <v/>
      </c>
      <c r="D335" s="143"/>
      <c r="E335" s="143" t="str">
        <f ca="1">IF(ISERROR($V335),"",OFFSET('Smelter Look-up'!$D$4,$V335-4,0)&amp;"")</f>
        <v/>
      </c>
      <c r="F335" s="143" t="str">
        <f ca="1">IF(ISERROR($V335),"",OFFSET('Smelter Look-up'!$E$4,$V335-4,0))</f>
        <v/>
      </c>
      <c r="G335" s="143" t="str">
        <f ca="1">IF(C335=$X$4,"Enter smelter details",IF(ISERROR($V335),"",OFFSET('Smelter Look-up'!$F$4,$V335-4,0)))</f>
        <v/>
      </c>
      <c r="H335" s="199" t="str">
        <f ca="1">IF(ISERROR($V335),"",OFFSET('Smelter Look-up'!$G$4,$V335-4,0))</f>
        <v/>
      </c>
      <c r="I335" s="200" t="str">
        <f ca="1">IF(ISERROR($V335),"",OFFSET('Smelter Look-up'!$H$4,$V335-4,0))</f>
        <v/>
      </c>
      <c r="J335" s="200" t="str">
        <f ca="1">IF(ISERROR($V335),"",OFFSET('Smelter Look-up'!$I$4,$V335-4,0))</f>
        <v/>
      </c>
      <c r="K335" s="144"/>
      <c r="L335" s="144"/>
      <c r="M335" s="144"/>
      <c r="N335" s="144"/>
      <c r="O335" s="144"/>
      <c r="P335" s="202"/>
      <c r="Q335" s="145"/>
      <c r="R335" s="143" t="str">
        <f ca="1">IF(ISERROR($V335),"",OFFSET('Smelter Look-up'!$C$4,$V335-4,0)&amp;"")</f>
        <v/>
      </c>
      <c r="S335" s="149" t="str">
        <f t="shared" ca="1" si="25"/>
        <v/>
      </c>
      <c r="T335" s="149" t="str">
        <f ca="1">IF(B335="","",IF(ISERROR(MATCH($J335,SorP!$B$1:$B$6261,0)),"",INDIRECT("'SorP'!$A$"&amp;MATCH($S335&amp;$J335,SorP!C:C,0))))</f>
        <v/>
      </c>
      <c r="U335" s="162"/>
      <c r="V335" s="163" t="e">
        <f>IF(C335="",NA(),MATCH($B335&amp;$C335,'Smelter Look-up'!$J:$J,0))</f>
        <v>#N/A</v>
      </c>
      <c r="X335" s="164">
        <f t="shared" ca="1" si="26"/>
        <v>0</v>
      </c>
      <c r="AB335" s="304" t="str">
        <f t="shared" si="27"/>
        <v/>
      </c>
      <c r="AC335" s="164" t="str">
        <f t="shared" si="28"/>
        <v/>
      </c>
      <c r="AD335" s="164" t="str">
        <f t="shared" si="29"/>
        <v/>
      </c>
    </row>
    <row r="336" spans="1:30" s="164" customFormat="1" ht="20.149999999999999" customHeight="1">
      <c r="A336" s="149"/>
      <c r="B336" s="294" t="str">
        <f>IF(LEN(A336)=0,"",INDEX('Smelter Look-up'!$A:$A,MATCH($A336,'Smelter Look-up'!$E:$E,0)))</f>
        <v/>
      </c>
      <c r="C336" s="146" t="str">
        <f>IF(LEN(A336)=0,"",INDEX('Smelter Look-up'!$C:$C,MATCH($A336,'Smelter Look-up'!$E:$E,0)))</f>
        <v/>
      </c>
      <c r="D336" s="143"/>
      <c r="E336" s="143" t="str">
        <f ca="1">IF(ISERROR($V336),"",OFFSET('Smelter Look-up'!$D$4,$V336-4,0)&amp;"")</f>
        <v/>
      </c>
      <c r="F336" s="143" t="str">
        <f ca="1">IF(ISERROR($V336),"",OFFSET('Smelter Look-up'!$E$4,$V336-4,0))</f>
        <v/>
      </c>
      <c r="G336" s="143" t="str">
        <f ca="1">IF(C336=$X$4,"Enter smelter details",IF(ISERROR($V336),"",OFFSET('Smelter Look-up'!$F$4,$V336-4,0)))</f>
        <v/>
      </c>
      <c r="H336" s="199" t="str">
        <f ca="1">IF(ISERROR($V336),"",OFFSET('Smelter Look-up'!$G$4,$V336-4,0))</f>
        <v/>
      </c>
      <c r="I336" s="200" t="str">
        <f ca="1">IF(ISERROR($V336),"",OFFSET('Smelter Look-up'!$H$4,$V336-4,0))</f>
        <v/>
      </c>
      <c r="J336" s="200" t="str">
        <f ca="1">IF(ISERROR($V336),"",OFFSET('Smelter Look-up'!$I$4,$V336-4,0))</f>
        <v/>
      </c>
      <c r="K336" s="144"/>
      <c r="L336" s="144"/>
      <c r="M336" s="144"/>
      <c r="N336" s="144"/>
      <c r="O336" s="144"/>
      <c r="P336" s="202"/>
      <c r="Q336" s="145"/>
      <c r="R336" s="143" t="str">
        <f ca="1">IF(ISERROR($V336),"",OFFSET('Smelter Look-up'!$C$4,$V336-4,0)&amp;"")</f>
        <v/>
      </c>
      <c r="S336" s="149" t="str">
        <f t="shared" ca="1" si="25"/>
        <v/>
      </c>
      <c r="T336" s="149" t="str">
        <f ca="1">IF(B336="","",IF(ISERROR(MATCH($J336,SorP!$B$1:$B$6261,0)),"",INDIRECT("'SorP'!$A$"&amp;MATCH($S336&amp;$J336,SorP!C:C,0))))</f>
        <v/>
      </c>
      <c r="U336" s="162"/>
      <c r="V336" s="163" t="e">
        <f>IF(C336="",NA(),MATCH($B336&amp;$C336,'Smelter Look-up'!$J:$J,0))</f>
        <v>#N/A</v>
      </c>
      <c r="X336" s="164">
        <f t="shared" ca="1" si="26"/>
        <v>0</v>
      </c>
      <c r="AB336" s="304" t="str">
        <f t="shared" si="27"/>
        <v/>
      </c>
      <c r="AC336" s="164" t="str">
        <f t="shared" si="28"/>
        <v/>
      </c>
      <c r="AD336" s="164" t="str">
        <f t="shared" si="29"/>
        <v/>
      </c>
    </row>
    <row r="337" spans="1:30" s="164" customFormat="1" ht="20.149999999999999" customHeight="1">
      <c r="A337" s="149"/>
      <c r="B337" s="294" t="str">
        <f>IF(LEN(A337)=0,"",INDEX('Smelter Look-up'!$A:$A,MATCH($A337,'Smelter Look-up'!$E:$E,0)))</f>
        <v/>
      </c>
      <c r="C337" s="146" t="str">
        <f>IF(LEN(A337)=0,"",INDEX('Smelter Look-up'!$C:$C,MATCH($A337,'Smelter Look-up'!$E:$E,0)))</f>
        <v/>
      </c>
      <c r="D337" s="143"/>
      <c r="E337" s="143" t="str">
        <f ca="1">IF(ISERROR($V337),"",OFFSET('Smelter Look-up'!$D$4,$V337-4,0)&amp;"")</f>
        <v/>
      </c>
      <c r="F337" s="143" t="str">
        <f ca="1">IF(ISERROR($V337),"",OFFSET('Smelter Look-up'!$E$4,$V337-4,0))</f>
        <v/>
      </c>
      <c r="G337" s="143" t="str">
        <f ca="1">IF(C337=$X$4,"Enter smelter details",IF(ISERROR($V337),"",OFFSET('Smelter Look-up'!$F$4,$V337-4,0)))</f>
        <v/>
      </c>
      <c r="H337" s="199" t="str">
        <f ca="1">IF(ISERROR($V337),"",OFFSET('Smelter Look-up'!$G$4,$V337-4,0))</f>
        <v/>
      </c>
      <c r="I337" s="200" t="str">
        <f ca="1">IF(ISERROR($V337),"",OFFSET('Smelter Look-up'!$H$4,$V337-4,0))</f>
        <v/>
      </c>
      <c r="J337" s="200" t="str">
        <f ca="1">IF(ISERROR($V337),"",OFFSET('Smelter Look-up'!$I$4,$V337-4,0))</f>
        <v/>
      </c>
      <c r="K337" s="144"/>
      <c r="L337" s="144"/>
      <c r="M337" s="144"/>
      <c r="N337" s="144"/>
      <c r="O337" s="144"/>
      <c r="P337" s="202"/>
      <c r="Q337" s="145"/>
      <c r="R337" s="143" t="str">
        <f ca="1">IF(ISERROR($V337),"",OFFSET('Smelter Look-up'!$C$4,$V337-4,0)&amp;"")</f>
        <v/>
      </c>
      <c r="S337" s="149" t="str">
        <f t="shared" ca="1" si="25"/>
        <v/>
      </c>
      <c r="T337" s="149" t="str">
        <f ca="1">IF(B337="","",IF(ISERROR(MATCH($J337,SorP!$B$1:$B$6261,0)),"",INDIRECT("'SorP'!$A$"&amp;MATCH($S337&amp;$J337,SorP!C:C,0))))</f>
        <v/>
      </c>
      <c r="U337" s="162"/>
      <c r="V337" s="163" t="e">
        <f>IF(C337="",NA(),MATCH($B337&amp;$C337,'Smelter Look-up'!$J:$J,0))</f>
        <v>#N/A</v>
      </c>
      <c r="X337" s="164">
        <f t="shared" ca="1" si="26"/>
        <v>0</v>
      </c>
      <c r="AB337" s="304" t="str">
        <f t="shared" si="27"/>
        <v/>
      </c>
      <c r="AC337" s="164" t="str">
        <f t="shared" si="28"/>
        <v/>
      </c>
      <c r="AD337" s="164" t="str">
        <f t="shared" si="29"/>
        <v/>
      </c>
    </row>
    <row r="338" spans="1:30" s="164" customFormat="1" ht="20.149999999999999" customHeight="1">
      <c r="A338" s="149"/>
      <c r="B338" s="294" t="str">
        <f>IF(LEN(A338)=0,"",INDEX('Smelter Look-up'!$A:$A,MATCH($A338,'Smelter Look-up'!$E:$E,0)))</f>
        <v/>
      </c>
      <c r="C338" s="146" t="str">
        <f>IF(LEN(A338)=0,"",INDEX('Smelter Look-up'!$C:$C,MATCH($A338,'Smelter Look-up'!$E:$E,0)))</f>
        <v/>
      </c>
      <c r="D338" s="143"/>
      <c r="E338" s="143" t="str">
        <f ca="1">IF(ISERROR($V338),"",OFFSET('Smelter Look-up'!$D$4,$V338-4,0)&amp;"")</f>
        <v/>
      </c>
      <c r="F338" s="143" t="str">
        <f ca="1">IF(ISERROR($V338),"",OFFSET('Smelter Look-up'!$E$4,$V338-4,0))</f>
        <v/>
      </c>
      <c r="G338" s="143" t="str">
        <f ca="1">IF(C338=$X$4,"Enter smelter details",IF(ISERROR($V338),"",OFFSET('Smelter Look-up'!$F$4,$V338-4,0)))</f>
        <v/>
      </c>
      <c r="H338" s="199" t="str">
        <f ca="1">IF(ISERROR($V338),"",OFFSET('Smelter Look-up'!$G$4,$V338-4,0))</f>
        <v/>
      </c>
      <c r="I338" s="200" t="str">
        <f ca="1">IF(ISERROR($V338),"",OFFSET('Smelter Look-up'!$H$4,$V338-4,0))</f>
        <v/>
      </c>
      <c r="J338" s="200" t="str">
        <f ca="1">IF(ISERROR($V338),"",OFFSET('Smelter Look-up'!$I$4,$V338-4,0))</f>
        <v/>
      </c>
      <c r="K338" s="144"/>
      <c r="L338" s="144"/>
      <c r="M338" s="144"/>
      <c r="N338" s="144"/>
      <c r="O338" s="144"/>
      <c r="P338" s="202"/>
      <c r="Q338" s="145"/>
      <c r="R338" s="143" t="str">
        <f ca="1">IF(ISERROR($V338),"",OFFSET('Smelter Look-up'!$C$4,$V338-4,0)&amp;"")</f>
        <v/>
      </c>
      <c r="S338" s="149" t="str">
        <f t="shared" ca="1" si="25"/>
        <v/>
      </c>
      <c r="T338" s="149" t="str">
        <f ca="1">IF(B338="","",IF(ISERROR(MATCH($J338,SorP!$B$1:$B$6261,0)),"",INDIRECT("'SorP'!$A$"&amp;MATCH($S338&amp;$J338,SorP!C:C,0))))</f>
        <v/>
      </c>
      <c r="U338" s="162"/>
      <c r="V338" s="163" t="e">
        <f>IF(C338="",NA(),MATCH($B338&amp;$C338,'Smelter Look-up'!$J:$J,0))</f>
        <v>#N/A</v>
      </c>
      <c r="X338" s="164">
        <f t="shared" ca="1" si="26"/>
        <v>0</v>
      </c>
      <c r="AB338" s="304" t="str">
        <f t="shared" si="27"/>
        <v/>
      </c>
      <c r="AC338" s="164" t="str">
        <f t="shared" si="28"/>
        <v/>
      </c>
      <c r="AD338" s="164" t="str">
        <f t="shared" si="29"/>
        <v/>
      </c>
    </row>
    <row r="339" spans="1:30" s="164" customFormat="1" ht="20.149999999999999" customHeight="1">
      <c r="A339" s="149"/>
      <c r="B339" s="294" t="str">
        <f>IF(LEN(A339)=0,"",INDEX('Smelter Look-up'!$A:$A,MATCH($A339,'Smelter Look-up'!$E:$E,0)))</f>
        <v/>
      </c>
      <c r="C339" s="146" t="str">
        <f>IF(LEN(A339)=0,"",INDEX('Smelter Look-up'!$C:$C,MATCH($A339,'Smelter Look-up'!$E:$E,0)))</f>
        <v/>
      </c>
      <c r="D339" s="143"/>
      <c r="E339" s="143" t="str">
        <f ca="1">IF(ISERROR($V339),"",OFFSET('Smelter Look-up'!$D$4,$V339-4,0)&amp;"")</f>
        <v/>
      </c>
      <c r="F339" s="143" t="str">
        <f ca="1">IF(ISERROR($V339),"",OFFSET('Smelter Look-up'!$E$4,$V339-4,0))</f>
        <v/>
      </c>
      <c r="G339" s="143" t="str">
        <f ca="1">IF(C339=$X$4,"Enter smelter details",IF(ISERROR($V339),"",OFFSET('Smelter Look-up'!$F$4,$V339-4,0)))</f>
        <v/>
      </c>
      <c r="H339" s="199" t="str">
        <f ca="1">IF(ISERROR($V339),"",OFFSET('Smelter Look-up'!$G$4,$V339-4,0))</f>
        <v/>
      </c>
      <c r="I339" s="200" t="str">
        <f ca="1">IF(ISERROR($V339),"",OFFSET('Smelter Look-up'!$H$4,$V339-4,0))</f>
        <v/>
      </c>
      <c r="J339" s="200" t="str">
        <f ca="1">IF(ISERROR($V339),"",OFFSET('Smelter Look-up'!$I$4,$V339-4,0))</f>
        <v/>
      </c>
      <c r="K339" s="144"/>
      <c r="L339" s="144"/>
      <c r="M339" s="144"/>
      <c r="N339" s="144"/>
      <c r="O339" s="144"/>
      <c r="P339" s="202"/>
      <c r="Q339" s="145"/>
      <c r="R339" s="143" t="str">
        <f ca="1">IF(ISERROR($V339),"",OFFSET('Smelter Look-up'!$C$4,$V339-4,0)&amp;"")</f>
        <v/>
      </c>
      <c r="S339" s="149" t="str">
        <f t="shared" ca="1" si="25"/>
        <v/>
      </c>
      <c r="T339" s="149" t="str">
        <f ca="1">IF(B339="","",IF(ISERROR(MATCH($J339,SorP!$B$1:$B$6261,0)),"",INDIRECT("'SorP'!$A$"&amp;MATCH($S339&amp;$J339,SorP!C:C,0))))</f>
        <v/>
      </c>
      <c r="U339" s="162"/>
      <c r="V339" s="163" t="e">
        <f>IF(C339="",NA(),MATCH($B339&amp;$C339,'Smelter Look-up'!$J:$J,0))</f>
        <v>#N/A</v>
      </c>
      <c r="X339" s="164">
        <f t="shared" ca="1" si="26"/>
        <v>0</v>
      </c>
      <c r="AB339" s="304" t="str">
        <f t="shared" si="27"/>
        <v/>
      </c>
      <c r="AC339" s="164" t="str">
        <f t="shared" si="28"/>
        <v/>
      </c>
      <c r="AD339" s="164" t="str">
        <f t="shared" si="29"/>
        <v/>
      </c>
    </row>
    <row r="340" spans="1:30" s="164" customFormat="1" ht="20.149999999999999" customHeight="1">
      <c r="A340" s="149"/>
      <c r="B340" s="294" t="str">
        <f>IF(LEN(A340)=0,"",INDEX('Smelter Look-up'!$A:$A,MATCH($A340,'Smelter Look-up'!$E:$E,0)))</f>
        <v/>
      </c>
      <c r="C340" s="146" t="str">
        <f>IF(LEN(A340)=0,"",INDEX('Smelter Look-up'!$C:$C,MATCH($A340,'Smelter Look-up'!$E:$E,0)))</f>
        <v/>
      </c>
      <c r="D340" s="143"/>
      <c r="E340" s="143" t="str">
        <f ca="1">IF(ISERROR($V340),"",OFFSET('Smelter Look-up'!$D$4,$V340-4,0)&amp;"")</f>
        <v/>
      </c>
      <c r="F340" s="143" t="str">
        <f ca="1">IF(ISERROR($V340),"",OFFSET('Smelter Look-up'!$E$4,$V340-4,0))</f>
        <v/>
      </c>
      <c r="G340" s="143" t="str">
        <f ca="1">IF(C340=$X$4,"Enter smelter details",IF(ISERROR($V340),"",OFFSET('Smelter Look-up'!$F$4,$V340-4,0)))</f>
        <v/>
      </c>
      <c r="H340" s="199" t="str">
        <f ca="1">IF(ISERROR($V340),"",OFFSET('Smelter Look-up'!$G$4,$V340-4,0))</f>
        <v/>
      </c>
      <c r="I340" s="200" t="str">
        <f ca="1">IF(ISERROR($V340),"",OFFSET('Smelter Look-up'!$H$4,$V340-4,0))</f>
        <v/>
      </c>
      <c r="J340" s="200" t="str">
        <f ca="1">IF(ISERROR($V340),"",OFFSET('Smelter Look-up'!$I$4,$V340-4,0))</f>
        <v/>
      </c>
      <c r="K340" s="144"/>
      <c r="L340" s="144"/>
      <c r="M340" s="144"/>
      <c r="N340" s="144"/>
      <c r="O340" s="144"/>
      <c r="P340" s="202"/>
      <c r="Q340" s="145"/>
      <c r="R340" s="143" t="str">
        <f ca="1">IF(ISERROR($V340),"",OFFSET('Smelter Look-up'!$C$4,$V340-4,0)&amp;"")</f>
        <v/>
      </c>
      <c r="S340" s="149" t="str">
        <f t="shared" ca="1" si="25"/>
        <v/>
      </c>
      <c r="T340" s="149" t="str">
        <f ca="1">IF(B340="","",IF(ISERROR(MATCH($J340,SorP!$B$1:$B$6261,0)),"",INDIRECT("'SorP'!$A$"&amp;MATCH($S340&amp;$J340,SorP!C:C,0))))</f>
        <v/>
      </c>
      <c r="U340" s="162"/>
      <c r="V340" s="163" t="e">
        <f>IF(C340="",NA(),MATCH($B340&amp;$C340,'Smelter Look-up'!$J:$J,0))</f>
        <v>#N/A</v>
      </c>
      <c r="X340" s="164">
        <f t="shared" ca="1" si="26"/>
        <v>0</v>
      </c>
      <c r="AB340" s="304" t="str">
        <f t="shared" si="27"/>
        <v/>
      </c>
      <c r="AC340" s="164" t="str">
        <f t="shared" si="28"/>
        <v/>
      </c>
      <c r="AD340" s="164" t="str">
        <f t="shared" si="29"/>
        <v/>
      </c>
    </row>
    <row r="341" spans="1:30" s="164" customFormat="1" ht="20.149999999999999" customHeight="1">
      <c r="A341" s="149"/>
      <c r="B341" s="294" t="str">
        <f>IF(LEN(A341)=0,"",INDEX('Smelter Look-up'!$A:$A,MATCH($A341,'Smelter Look-up'!$E:$E,0)))</f>
        <v/>
      </c>
      <c r="C341" s="146" t="str">
        <f>IF(LEN(A341)=0,"",INDEX('Smelter Look-up'!$C:$C,MATCH($A341,'Smelter Look-up'!$E:$E,0)))</f>
        <v/>
      </c>
      <c r="D341" s="143"/>
      <c r="E341" s="143" t="str">
        <f ca="1">IF(ISERROR($V341),"",OFFSET('Smelter Look-up'!$D$4,$V341-4,0)&amp;"")</f>
        <v/>
      </c>
      <c r="F341" s="143" t="str">
        <f ca="1">IF(ISERROR($V341),"",OFFSET('Smelter Look-up'!$E$4,$V341-4,0))</f>
        <v/>
      </c>
      <c r="G341" s="143" t="str">
        <f ca="1">IF(C341=$X$4,"Enter smelter details",IF(ISERROR($V341),"",OFFSET('Smelter Look-up'!$F$4,$V341-4,0)))</f>
        <v/>
      </c>
      <c r="H341" s="199" t="str">
        <f ca="1">IF(ISERROR($V341),"",OFFSET('Smelter Look-up'!$G$4,$V341-4,0))</f>
        <v/>
      </c>
      <c r="I341" s="200" t="str">
        <f ca="1">IF(ISERROR($V341),"",OFFSET('Smelter Look-up'!$H$4,$V341-4,0))</f>
        <v/>
      </c>
      <c r="J341" s="200" t="str">
        <f ca="1">IF(ISERROR($V341),"",OFFSET('Smelter Look-up'!$I$4,$V341-4,0))</f>
        <v/>
      </c>
      <c r="K341" s="144"/>
      <c r="L341" s="144"/>
      <c r="M341" s="144"/>
      <c r="N341" s="144"/>
      <c r="O341" s="144"/>
      <c r="P341" s="202"/>
      <c r="Q341" s="145"/>
      <c r="R341" s="143" t="str">
        <f ca="1">IF(ISERROR($V341),"",OFFSET('Smelter Look-up'!$C$4,$V341-4,0)&amp;"")</f>
        <v/>
      </c>
      <c r="S341" s="149" t="str">
        <f t="shared" ca="1" si="25"/>
        <v/>
      </c>
      <c r="T341" s="149" t="str">
        <f ca="1">IF(B341="","",IF(ISERROR(MATCH($J341,SorP!$B$1:$B$6261,0)),"",INDIRECT("'SorP'!$A$"&amp;MATCH($S341&amp;$J341,SorP!C:C,0))))</f>
        <v/>
      </c>
      <c r="U341" s="162"/>
      <c r="V341" s="163" t="e">
        <f>IF(C341="",NA(),MATCH($B341&amp;$C341,'Smelter Look-up'!$J:$J,0))</f>
        <v>#N/A</v>
      </c>
      <c r="X341" s="164">
        <f t="shared" ca="1" si="26"/>
        <v>0</v>
      </c>
      <c r="AB341" s="304" t="str">
        <f t="shared" si="27"/>
        <v/>
      </c>
      <c r="AC341" s="164" t="str">
        <f t="shared" si="28"/>
        <v/>
      </c>
      <c r="AD341" s="164" t="str">
        <f t="shared" si="29"/>
        <v/>
      </c>
    </row>
    <row r="342" spans="1:30" s="164" customFormat="1" ht="20.149999999999999" customHeight="1">
      <c r="A342" s="149"/>
      <c r="B342" s="294" t="str">
        <f>IF(LEN(A342)=0,"",INDEX('Smelter Look-up'!$A:$A,MATCH($A342,'Smelter Look-up'!$E:$E,0)))</f>
        <v/>
      </c>
      <c r="C342" s="146" t="str">
        <f>IF(LEN(A342)=0,"",INDEX('Smelter Look-up'!$C:$C,MATCH($A342,'Smelter Look-up'!$E:$E,0)))</f>
        <v/>
      </c>
      <c r="D342" s="143"/>
      <c r="E342" s="143" t="str">
        <f ca="1">IF(ISERROR($V342),"",OFFSET('Smelter Look-up'!$D$4,$V342-4,0)&amp;"")</f>
        <v/>
      </c>
      <c r="F342" s="143" t="str">
        <f ca="1">IF(ISERROR($V342),"",OFFSET('Smelter Look-up'!$E$4,$V342-4,0))</f>
        <v/>
      </c>
      <c r="G342" s="143" t="str">
        <f ca="1">IF(C342=$X$4,"Enter smelter details",IF(ISERROR($V342),"",OFFSET('Smelter Look-up'!$F$4,$V342-4,0)))</f>
        <v/>
      </c>
      <c r="H342" s="199" t="str">
        <f ca="1">IF(ISERROR($V342),"",OFFSET('Smelter Look-up'!$G$4,$V342-4,0))</f>
        <v/>
      </c>
      <c r="I342" s="200" t="str">
        <f ca="1">IF(ISERROR($V342),"",OFFSET('Smelter Look-up'!$H$4,$V342-4,0))</f>
        <v/>
      </c>
      <c r="J342" s="200" t="str">
        <f ca="1">IF(ISERROR($V342),"",OFFSET('Smelter Look-up'!$I$4,$V342-4,0))</f>
        <v/>
      </c>
      <c r="K342" s="144"/>
      <c r="L342" s="144"/>
      <c r="M342" s="144"/>
      <c r="N342" s="144"/>
      <c r="O342" s="144"/>
      <c r="P342" s="202"/>
      <c r="Q342" s="145"/>
      <c r="R342" s="143" t="str">
        <f ca="1">IF(ISERROR($V342),"",OFFSET('Smelter Look-up'!$C$4,$V342-4,0)&amp;"")</f>
        <v/>
      </c>
      <c r="S342" s="149" t="str">
        <f t="shared" ca="1" si="25"/>
        <v/>
      </c>
      <c r="T342" s="149" t="str">
        <f ca="1">IF(B342="","",IF(ISERROR(MATCH($J342,SorP!$B$1:$B$6261,0)),"",INDIRECT("'SorP'!$A$"&amp;MATCH($S342&amp;$J342,SorP!C:C,0))))</f>
        <v/>
      </c>
      <c r="U342" s="162"/>
      <c r="V342" s="163" t="e">
        <f>IF(C342="",NA(),MATCH($B342&amp;$C342,'Smelter Look-up'!$J:$J,0))</f>
        <v>#N/A</v>
      </c>
      <c r="X342" s="164">
        <f t="shared" ca="1" si="26"/>
        <v>0</v>
      </c>
      <c r="AB342" s="304" t="str">
        <f t="shared" si="27"/>
        <v/>
      </c>
      <c r="AC342" s="164" t="str">
        <f t="shared" si="28"/>
        <v/>
      </c>
      <c r="AD342" s="164" t="str">
        <f t="shared" si="29"/>
        <v/>
      </c>
    </row>
    <row r="343" spans="1:30" s="164" customFormat="1" ht="20.149999999999999" customHeight="1">
      <c r="A343" s="149"/>
      <c r="B343" s="294" t="str">
        <f>IF(LEN(A343)=0,"",INDEX('Smelter Look-up'!$A:$A,MATCH($A343,'Smelter Look-up'!$E:$E,0)))</f>
        <v/>
      </c>
      <c r="C343" s="146" t="str">
        <f>IF(LEN(A343)=0,"",INDEX('Smelter Look-up'!$C:$C,MATCH($A343,'Smelter Look-up'!$E:$E,0)))</f>
        <v/>
      </c>
      <c r="D343" s="143"/>
      <c r="E343" s="143" t="str">
        <f ca="1">IF(ISERROR($V343),"",OFFSET('Smelter Look-up'!$D$4,$V343-4,0)&amp;"")</f>
        <v/>
      </c>
      <c r="F343" s="143" t="str">
        <f ca="1">IF(ISERROR($V343),"",OFFSET('Smelter Look-up'!$E$4,$V343-4,0))</f>
        <v/>
      </c>
      <c r="G343" s="143" t="str">
        <f ca="1">IF(C343=$X$4,"Enter smelter details",IF(ISERROR($V343),"",OFFSET('Smelter Look-up'!$F$4,$V343-4,0)))</f>
        <v/>
      </c>
      <c r="H343" s="199" t="str">
        <f ca="1">IF(ISERROR($V343),"",OFFSET('Smelter Look-up'!$G$4,$V343-4,0))</f>
        <v/>
      </c>
      <c r="I343" s="200" t="str">
        <f ca="1">IF(ISERROR($V343),"",OFFSET('Smelter Look-up'!$H$4,$V343-4,0))</f>
        <v/>
      </c>
      <c r="J343" s="200" t="str">
        <f ca="1">IF(ISERROR($V343),"",OFFSET('Smelter Look-up'!$I$4,$V343-4,0))</f>
        <v/>
      </c>
      <c r="K343" s="144"/>
      <c r="L343" s="144"/>
      <c r="M343" s="144"/>
      <c r="N343" s="144"/>
      <c r="O343" s="144"/>
      <c r="P343" s="202"/>
      <c r="Q343" s="145"/>
      <c r="R343" s="143" t="str">
        <f ca="1">IF(ISERROR($V343),"",OFFSET('Smelter Look-up'!$C$4,$V343-4,0)&amp;"")</f>
        <v/>
      </c>
      <c r="S343" s="149" t="str">
        <f t="shared" ca="1" si="25"/>
        <v/>
      </c>
      <c r="T343" s="149" t="str">
        <f ca="1">IF(B343="","",IF(ISERROR(MATCH($J343,SorP!$B$1:$B$6261,0)),"",INDIRECT("'SorP'!$A$"&amp;MATCH($S343&amp;$J343,SorP!C:C,0))))</f>
        <v/>
      </c>
      <c r="U343" s="162"/>
      <c r="V343" s="163" t="e">
        <f>IF(C343="",NA(),MATCH($B343&amp;$C343,'Smelter Look-up'!$J:$J,0))</f>
        <v>#N/A</v>
      </c>
      <c r="X343" s="164">
        <f t="shared" ca="1" si="26"/>
        <v>0</v>
      </c>
      <c r="AB343" s="304" t="str">
        <f t="shared" si="27"/>
        <v/>
      </c>
      <c r="AC343" s="164" t="str">
        <f t="shared" si="28"/>
        <v/>
      </c>
      <c r="AD343" s="164" t="str">
        <f t="shared" si="29"/>
        <v/>
      </c>
    </row>
    <row r="344" spans="1:30" s="164" customFormat="1" ht="20.149999999999999" customHeight="1">
      <c r="A344" s="149"/>
      <c r="B344" s="294" t="str">
        <f>IF(LEN(A344)=0,"",INDEX('Smelter Look-up'!$A:$A,MATCH($A344,'Smelter Look-up'!$E:$E,0)))</f>
        <v/>
      </c>
      <c r="C344" s="146" t="str">
        <f>IF(LEN(A344)=0,"",INDEX('Smelter Look-up'!$C:$C,MATCH($A344,'Smelter Look-up'!$E:$E,0)))</f>
        <v/>
      </c>
      <c r="D344" s="143"/>
      <c r="E344" s="143" t="str">
        <f ca="1">IF(ISERROR($V344),"",OFFSET('Smelter Look-up'!$D$4,$V344-4,0)&amp;"")</f>
        <v/>
      </c>
      <c r="F344" s="143" t="str">
        <f ca="1">IF(ISERROR($V344),"",OFFSET('Smelter Look-up'!$E$4,$V344-4,0))</f>
        <v/>
      </c>
      <c r="G344" s="143" t="str">
        <f ca="1">IF(C344=$X$4,"Enter smelter details",IF(ISERROR($V344),"",OFFSET('Smelter Look-up'!$F$4,$V344-4,0)))</f>
        <v/>
      </c>
      <c r="H344" s="199" t="str">
        <f ca="1">IF(ISERROR($V344),"",OFFSET('Smelter Look-up'!$G$4,$V344-4,0))</f>
        <v/>
      </c>
      <c r="I344" s="200" t="str">
        <f ca="1">IF(ISERROR($V344),"",OFFSET('Smelter Look-up'!$H$4,$V344-4,0))</f>
        <v/>
      </c>
      <c r="J344" s="200" t="str">
        <f ca="1">IF(ISERROR($V344),"",OFFSET('Smelter Look-up'!$I$4,$V344-4,0))</f>
        <v/>
      </c>
      <c r="K344" s="144"/>
      <c r="L344" s="144"/>
      <c r="M344" s="144"/>
      <c r="N344" s="144"/>
      <c r="O344" s="144"/>
      <c r="P344" s="202"/>
      <c r="Q344" s="145"/>
      <c r="R344" s="143" t="str">
        <f ca="1">IF(ISERROR($V344),"",OFFSET('Smelter Look-up'!$C$4,$V344-4,0)&amp;"")</f>
        <v/>
      </c>
      <c r="S344" s="149" t="str">
        <f t="shared" ca="1" si="25"/>
        <v/>
      </c>
      <c r="T344" s="149" t="str">
        <f ca="1">IF(B344="","",IF(ISERROR(MATCH($J344,SorP!$B$1:$B$6261,0)),"",INDIRECT("'SorP'!$A$"&amp;MATCH($S344&amp;$J344,SorP!C:C,0))))</f>
        <v/>
      </c>
      <c r="U344" s="162"/>
      <c r="V344" s="163" t="e">
        <f>IF(C344="",NA(),MATCH($B344&amp;$C344,'Smelter Look-up'!$J:$J,0))</f>
        <v>#N/A</v>
      </c>
      <c r="X344" s="164">
        <f t="shared" ca="1" si="26"/>
        <v>0</v>
      </c>
      <c r="AB344" s="304" t="str">
        <f t="shared" si="27"/>
        <v/>
      </c>
      <c r="AC344" s="164" t="str">
        <f t="shared" si="28"/>
        <v/>
      </c>
      <c r="AD344" s="164" t="str">
        <f t="shared" si="29"/>
        <v/>
      </c>
    </row>
    <row r="345" spans="1:30" s="164" customFormat="1" ht="20.149999999999999" customHeight="1">
      <c r="A345" s="149"/>
      <c r="B345" s="294" t="str">
        <f>IF(LEN(A345)=0,"",INDEX('Smelter Look-up'!$A:$A,MATCH($A345,'Smelter Look-up'!$E:$E,0)))</f>
        <v/>
      </c>
      <c r="C345" s="146" t="str">
        <f>IF(LEN(A345)=0,"",INDEX('Smelter Look-up'!$C:$C,MATCH($A345,'Smelter Look-up'!$E:$E,0)))</f>
        <v/>
      </c>
      <c r="D345" s="143"/>
      <c r="E345" s="143" t="str">
        <f ca="1">IF(ISERROR($V345),"",OFFSET('Smelter Look-up'!$D$4,$V345-4,0)&amp;"")</f>
        <v/>
      </c>
      <c r="F345" s="143" t="str">
        <f ca="1">IF(ISERROR($V345),"",OFFSET('Smelter Look-up'!$E$4,$V345-4,0))</f>
        <v/>
      </c>
      <c r="G345" s="143" t="str">
        <f ca="1">IF(C345=$X$4,"Enter smelter details",IF(ISERROR($V345),"",OFFSET('Smelter Look-up'!$F$4,$V345-4,0)))</f>
        <v/>
      </c>
      <c r="H345" s="199" t="str">
        <f ca="1">IF(ISERROR($V345),"",OFFSET('Smelter Look-up'!$G$4,$V345-4,0))</f>
        <v/>
      </c>
      <c r="I345" s="200" t="str">
        <f ca="1">IF(ISERROR($V345),"",OFFSET('Smelter Look-up'!$H$4,$V345-4,0))</f>
        <v/>
      </c>
      <c r="J345" s="200" t="str">
        <f ca="1">IF(ISERROR($V345),"",OFFSET('Smelter Look-up'!$I$4,$V345-4,0))</f>
        <v/>
      </c>
      <c r="K345" s="144"/>
      <c r="L345" s="144"/>
      <c r="M345" s="144"/>
      <c r="N345" s="144"/>
      <c r="O345" s="144"/>
      <c r="P345" s="202"/>
      <c r="Q345" s="145"/>
      <c r="R345" s="143" t="str">
        <f ca="1">IF(ISERROR($V345),"",OFFSET('Smelter Look-up'!$C$4,$V345-4,0)&amp;"")</f>
        <v/>
      </c>
      <c r="S345" s="149" t="str">
        <f t="shared" ca="1" si="25"/>
        <v/>
      </c>
      <c r="T345" s="149" t="str">
        <f ca="1">IF(B345="","",IF(ISERROR(MATCH($J345,SorP!$B$1:$B$6261,0)),"",INDIRECT("'SorP'!$A$"&amp;MATCH($S345&amp;$J345,SorP!C:C,0))))</f>
        <v/>
      </c>
      <c r="U345" s="162"/>
      <c r="V345" s="163" t="e">
        <f>IF(C345="",NA(),MATCH($B345&amp;$C345,'Smelter Look-up'!$J:$J,0))</f>
        <v>#N/A</v>
      </c>
      <c r="X345" s="164">
        <f t="shared" ca="1" si="26"/>
        <v>0</v>
      </c>
      <c r="AB345" s="304" t="str">
        <f t="shared" si="27"/>
        <v/>
      </c>
      <c r="AC345" s="164" t="str">
        <f t="shared" si="28"/>
        <v/>
      </c>
      <c r="AD345" s="164" t="str">
        <f t="shared" si="29"/>
        <v/>
      </c>
    </row>
    <row r="346" spans="1:30" s="164" customFormat="1" ht="20.149999999999999" customHeight="1">
      <c r="A346" s="149"/>
      <c r="B346" s="294" t="str">
        <f>IF(LEN(A346)=0,"",INDEX('Smelter Look-up'!$A:$A,MATCH($A346,'Smelter Look-up'!$E:$E,0)))</f>
        <v/>
      </c>
      <c r="C346" s="146" t="str">
        <f>IF(LEN(A346)=0,"",INDEX('Smelter Look-up'!$C:$C,MATCH($A346,'Smelter Look-up'!$E:$E,0)))</f>
        <v/>
      </c>
      <c r="D346" s="143"/>
      <c r="E346" s="143" t="str">
        <f ca="1">IF(ISERROR($V346),"",OFFSET('Smelter Look-up'!$D$4,$V346-4,0)&amp;"")</f>
        <v/>
      </c>
      <c r="F346" s="143" t="str">
        <f ca="1">IF(ISERROR($V346),"",OFFSET('Smelter Look-up'!$E$4,$V346-4,0))</f>
        <v/>
      </c>
      <c r="G346" s="143" t="str">
        <f ca="1">IF(C346=$X$4,"Enter smelter details",IF(ISERROR($V346),"",OFFSET('Smelter Look-up'!$F$4,$V346-4,0)))</f>
        <v/>
      </c>
      <c r="H346" s="199" t="str">
        <f ca="1">IF(ISERROR($V346),"",OFFSET('Smelter Look-up'!$G$4,$V346-4,0))</f>
        <v/>
      </c>
      <c r="I346" s="200" t="str">
        <f ca="1">IF(ISERROR($V346),"",OFFSET('Smelter Look-up'!$H$4,$V346-4,0))</f>
        <v/>
      </c>
      <c r="J346" s="200" t="str">
        <f ca="1">IF(ISERROR($V346),"",OFFSET('Smelter Look-up'!$I$4,$V346-4,0))</f>
        <v/>
      </c>
      <c r="K346" s="144"/>
      <c r="L346" s="144"/>
      <c r="M346" s="144"/>
      <c r="N346" s="144"/>
      <c r="O346" s="144"/>
      <c r="P346" s="202"/>
      <c r="Q346" s="145"/>
      <c r="R346" s="143" t="str">
        <f ca="1">IF(ISERROR($V346),"",OFFSET('Smelter Look-up'!$C$4,$V346-4,0)&amp;"")</f>
        <v/>
      </c>
      <c r="S346" s="149" t="str">
        <f t="shared" ca="1" si="25"/>
        <v/>
      </c>
      <c r="T346" s="149" t="str">
        <f ca="1">IF(B346="","",IF(ISERROR(MATCH($J346,SorP!$B$1:$B$6261,0)),"",INDIRECT("'SorP'!$A$"&amp;MATCH($S346&amp;$J346,SorP!C:C,0))))</f>
        <v/>
      </c>
      <c r="U346" s="162"/>
      <c r="V346" s="163" t="e">
        <f>IF(C346="",NA(),MATCH($B346&amp;$C346,'Smelter Look-up'!$J:$J,0))</f>
        <v>#N/A</v>
      </c>
      <c r="X346" s="164">
        <f t="shared" ca="1" si="26"/>
        <v>0</v>
      </c>
      <c r="AB346" s="304" t="str">
        <f t="shared" si="27"/>
        <v/>
      </c>
      <c r="AC346" s="164" t="str">
        <f t="shared" si="28"/>
        <v/>
      </c>
      <c r="AD346" s="164" t="str">
        <f t="shared" si="29"/>
        <v/>
      </c>
    </row>
    <row r="347" spans="1:30" s="164" customFormat="1" ht="20.149999999999999" customHeight="1">
      <c r="A347" s="149"/>
      <c r="B347" s="294" t="str">
        <f>IF(LEN(A347)=0,"",INDEX('Smelter Look-up'!$A:$A,MATCH($A347,'Smelter Look-up'!$E:$E,0)))</f>
        <v/>
      </c>
      <c r="C347" s="146" t="str">
        <f>IF(LEN(A347)=0,"",INDEX('Smelter Look-up'!$C:$C,MATCH($A347,'Smelter Look-up'!$E:$E,0)))</f>
        <v/>
      </c>
      <c r="D347" s="143"/>
      <c r="E347" s="143" t="str">
        <f ca="1">IF(ISERROR($V347),"",OFFSET('Smelter Look-up'!$D$4,$V347-4,0)&amp;"")</f>
        <v/>
      </c>
      <c r="F347" s="143" t="str">
        <f ca="1">IF(ISERROR($V347),"",OFFSET('Smelter Look-up'!$E$4,$V347-4,0))</f>
        <v/>
      </c>
      <c r="G347" s="143" t="str">
        <f ca="1">IF(C347=$X$4,"Enter smelter details",IF(ISERROR($V347),"",OFFSET('Smelter Look-up'!$F$4,$V347-4,0)))</f>
        <v/>
      </c>
      <c r="H347" s="199" t="str">
        <f ca="1">IF(ISERROR($V347),"",OFFSET('Smelter Look-up'!$G$4,$V347-4,0))</f>
        <v/>
      </c>
      <c r="I347" s="200" t="str">
        <f ca="1">IF(ISERROR($V347),"",OFFSET('Smelter Look-up'!$H$4,$V347-4,0))</f>
        <v/>
      </c>
      <c r="J347" s="200" t="str">
        <f ca="1">IF(ISERROR($V347),"",OFFSET('Smelter Look-up'!$I$4,$V347-4,0))</f>
        <v/>
      </c>
      <c r="K347" s="144"/>
      <c r="L347" s="144"/>
      <c r="M347" s="144"/>
      <c r="N347" s="144"/>
      <c r="O347" s="144"/>
      <c r="P347" s="202"/>
      <c r="Q347" s="145"/>
      <c r="R347" s="143" t="str">
        <f ca="1">IF(ISERROR($V347),"",OFFSET('Smelter Look-up'!$C$4,$V347-4,0)&amp;"")</f>
        <v/>
      </c>
      <c r="S347" s="149" t="str">
        <f t="shared" ca="1" si="25"/>
        <v/>
      </c>
      <c r="T347" s="149" t="str">
        <f ca="1">IF(B347="","",IF(ISERROR(MATCH($J347,SorP!$B$1:$B$6261,0)),"",INDIRECT("'SorP'!$A$"&amp;MATCH($S347&amp;$J347,SorP!C:C,0))))</f>
        <v/>
      </c>
      <c r="U347" s="162"/>
      <c r="V347" s="163" t="e">
        <f>IF(C347="",NA(),MATCH($B347&amp;$C347,'Smelter Look-up'!$J:$J,0))</f>
        <v>#N/A</v>
      </c>
      <c r="X347" s="164">
        <f t="shared" ca="1" si="26"/>
        <v>0</v>
      </c>
      <c r="AB347" s="304" t="str">
        <f t="shared" si="27"/>
        <v/>
      </c>
      <c r="AC347" s="164" t="str">
        <f t="shared" si="28"/>
        <v/>
      </c>
      <c r="AD347" s="164" t="str">
        <f t="shared" si="29"/>
        <v/>
      </c>
    </row>
    <row r="348" spans="1:30" s="164" customFormat="1" ht="20.149999999999999" customHeight="1">
      <c r="A348" s="149"/>
      <c r="B348" s="294" t="str">
        <f>IF(LEN(A348)=0,"",INDEX('Smelter Look-up'!$A:$A,MATCH($A348,'Smelter Look-up'!$E:$E,0)))</f>
        <v/>
      </c>
      <c r="C348" s="146" t="str">
        <f>IF(LEN(A348)=0,"",INDEX('Smelter Look-up'!$C:$C,MATCH($A348,'Smelter Look-up'!$E:$E,0)))</f>
        <v/>
      </c>
      <c r="D348" s="143"/>
      <c r="E348" s="143" t="str">
        <f ca="1">IF(ISERROR($V348),"",OFFSET('Smelter Look-up'!$D$4,$V348-4,0)&amp;"")</f>
        <v/>
      </c>
      <c r="F348" s="143" t="str">
        <f ca="1">IF(ISERROR($V348),"",OFFSET('Smelter Look-up'!$E$4,$V348-4,0))</f>
        <v/>
      </c>
      <c r="G348" s="143" t="str">
        <f ca="1">IF(C348=$X$4,"Enter smelter details",IF(ISERROR($V348),"",OFFSET('Smelter Look-up'!$F$4,$V348-4,0)))</f>
        <v/>
      </c>
      <c r="H348" s="199" t="str">
        <f ca="1">IF(ISERROR($V348),"",OFFSET('Smelter Look-up'!$G$4,$V348-4,0))</f>
        <v/>
      </c>
      <c r="I348" s="200" t="str">
        <f ca="1">IF(ISERROR($V348),"",OFFSET('Smelter Look-up'!$H$4,$V348-4,0))</f>
        <v/>
      </c>
      <c r="J348" s="200" t="str">
        <f ca="1">IF(ISERROR($V348),"",OFFSET('Smelter Look-up'!$I$4,$V348-4,0))</f>
        <v/>
      </c>
      <c r="K348" s="144"/>
      <c r="L348" s="144"/>
      <c r="M348" s="144"/>
      <c r="N348" s="144"/>
      <c r="O348" s="144"/>
      <c r="P348" s="202"/>
      <c r="Q348" s="145"/>
      <c r="R348" s="143" t="str">
        <f ca="1">IF(ISERROR($V348),"",OFFSET('Smelter Look-up'!$C$4,$V348-4,0)&amp;"")</f>
        <v/>
      </c>
      <c r="S348" s="149" t="str">
        <f t="shared" ca="1" si="25"/>
        <v/>
      </c>
      <c r="T348" s="149" t="str">
        <f ca="1">IF(B348="","",IF(ISERROR(MATCH($J348,SorP!$B$1:$B$6261,0)),"",INDIRECT("'SorP'!$A$"&amp;MATCH($S348&amp;$J348,SorP!C:C,0))))</f>
        <v/>
      </c>
      <c r="U348" s="162"/>
      <c r="V348" s="163" t="e">
        <f>IF(C348="",NA(),MATCH($B348&amp;$C348,'Smelter Look-up'!$J:$J,0))</f>
        <v>#N/A</v>
      </c>
      <c r="X348" s="164">
        <f t="shared" ca="1" si="26"/>
        <v>0</v>
      </c>
      <c r="AB348" s="304" t="str">
        <f t="shared" si="27"/>
        <v/>
      </c>
      <c r="AC348" s="164" t="str">
        <f t="shared" si="28"/>
        <v/>
      </c>
      <c r="AD348" s="164" t="str">
        <f t="shared" si="29"/>
        <v/>
      </c>
    </row>
    <row r="349" spans="1:30" s="164" customFormat="1" ht="20.149999999999999" customHeight="1">
      <c r="A349" s="149"/>
      <c r="B349" s="294" t="str">
        <f>IF(LEN(A349)=0,"",INDEX('Smelter Look-up'!$A:$A,MATCH($A349,'Smelter Look-up'!$E:$E,0)))</f>
        <v/>
      </c>
      <c r="C349" s="146" t="str">
        <f>IF(LEN(A349)=0,"",INDEX('Smelter Look-up'!$C:$C,MATCH($A349,'Smelter Look-up'!$E:$E,0)))</f>
        <v/>
      </c>
      <c r="D349" s="143"/>
      <c r="E349" s="143" t="str">
        <f ca="1">IF(ISERROR($V349),"",OFFSET('Smelter Look-up'!$D$4,$V349-4,0)&amp;"")</f>
        <v/>
      </c>
      <c r="F349" s="143" t="str">
        <f ca="1">IF(ISERROR($V349),"",OFFSET('Smelter Look-up'!$E$4,$V349-4,0))</f>
        <v/>
      </c>
      <c r="G349" s="143" t="str">
        <f ca="1">IF(C349=$X$4,"Enter smelter details",IF(ISERROR($V349),"",OFFSET('Smelter Look-up'!$F$4,$V349-4,0)))</f>
        <v/>
      </c>
      <c r="H349" s="199" t="str">
        <f ca="1">IF(ISERROR($V349),"",OFFSET('Smelter Look-up'!$G$4,$V349-4,0))</f>
        <v/>
      </c>
      <c r="I349" s="200" t="str">
        <f ca="1">IF(ISERROR($V349),"",OFFSET('Smelter Look-up'!$H$4,$V349-4,0))</f>
        <v/>
      </c>
      <c r="J349" s="200" t="str">
        <f ca="1">IF(ISERROR($V349),"",OFFSET('Smelter Look-up'!$I$4,$V349-4,0))</f>
        <v/>
      </c>
      <c r="K349" s="144"/>
      <c r="L349" s="144"/>
      <c r="M349" s="144"/>
      <c r="N349" s="144"/>
      <c r="O349" s="144"/>
      <c r="P349" s="202"/>
      <c r="Q349" s="145"/>
      <c r="R349" s="143" t="str">
        <f ca="1">IF(ISERROR($V349),"",OFFSET('Smelter Look-up'!$C$4,$V349-4,0)&amp;"")</f>
        <v/>
      </c>
      <c r="S349" s="149" t="str">
        <f t="shared" ca="1" si="25"/>
        <v/>
      </c>
      <c r="T349" s="149" t="str">
        <f ca="1">IF(B349="","",IF(ISERROR(MATCH($J349,SorP!$B$1:$B$6261,0)),"",INDIRECT("'SorP'!$A$"&amp;MATCH($S349&amp;$J349,SorP!C:C,0))))</f>
        <v/>
      </c>
      <c r="U349" s="162"/>
      <c r="V349" s="163" t="e">
        <f>IF(C349="",NA(),MATCH($B349&amp;$C349,'Smelter Look-up'!$J:$J,0))</f>
        <v>#N/A</v>
      </c>
      <c r="X349" s="164">
        <f t="shared" ca="1" si="26"/>
        <v>0</v>
      </c>
      <c r="AB349" s="304" t="str">
        <f t="shared" si="27"/>
        <v/>
      </c>
      <c r="AC349" s="164" t="str">
        <f t="shared" si="28"/>
        <v/>
      </c>
      <c r="AD349" s="164" t="str">
        <f t="shared" si="29"/>
        <v/>
      </c>
    </row>
    <row r="350" spans="1:30" s="164" customFormat="1" ht="20.149999999999999" customHeight="1">
      <c r="A350" s="149"/>
      <c r="B350" s="294" t="str">
        <f>IF(LEN(A350)=0,"",INDEX('Smelter Look-up'!$A:$A,MATCH($A350,'Smelter Look-up'!$E:$E,0)))</f>
        <v/>
      </c>
      <c r="C350" s="146" t="str">
        <f>IF(LEN(A350)=0,"",INDEX('Smelter Look-up'!$C:$C,MATCH($A350,'Smelter Look-up'!$E:$E,0)))</f>
        <v/>
      </c>
      <c r="D350" s="143"/>
      <c r="E350" s="143" t="str">
        <f ca="1">IF(ISERROR($V350),"",OFFSET('Smelter Look-up'!$D$4,$V350-4,0)&amp;"")</f>
        <v/>
      </c>
      <c r="F350" s="143" t="str">
        <f ca="1">IF(ISERROR($V350),"",OFFSET('Smelter Look-up'!$E$4,$V350-4,0))</f>
        <v/>
      </c>
      <c r="G350" s="143" t="str">
        <f ca="1">IF(C350=$X$4,"Enter smelter details",IF(ISERROR($V350),"",OFFSET('Smelter Look-up'!$F$4,$V350-4,0)))</f>
        <v/>
      </c>
      <c r="H350" s="199" t="str">
        <f ca="1">IF(ISERROR($V350),"",OFFSET('Smelter Look-up'!$G$4,$V350-4,0))</f>
        <v/>
      </c>
      <c r="I350" s="200" t="str">
        <f ca="1">IF(ISERROR($V350),"",OFFSET('Smelter Look-up'!$H$4,$V350-4,0))</f>
        <v/>
      </c>
      <c r="J350" s="200" t="str">
        <f ca="1">IF(ISERROR($V350),"",OFFSET('Smelter Look-up'!$I$4,$V350-4,0))</f>
        <v/>
      </c>
      <c r="K350" s="144"/>
      <c r="L350" s="144"/>
      <c r="M350" s="144"/>
      <c r="N350" s="144"/>
      <c r="O350" s="144"/>
      <c r="P350" s="202"/>
      <c r="Q350" s="145"/>
      <c r="R350" s="143" t="str">
        <f ca="1">IF(ISERROR($V350),"",OFFSET('Smelter Look-up'!$C$4,$V350-4,0)&amp;"")</f>
        <v/>
      </c>
      <c r="S350" s="149" t="str">
        <f t="shared" ca="1" si="25"/>
        <v/>
      </c>
      <c r="T350" s="149" t="str">
        <f ca="1">IF(B350="","",IF(ISERROR(MATCH($J350,SorP!$B$1:$B$6261,0)),"",INDIRECT("'SorP'!$A$"&amp;MATCH($S350&amp;$J350,SorP!C:C,0))))</f>
        <v/>
      </c>
      <c r="U350" s="162"/>
      <c r="V350" s="163" t="e">
        <f>IF(C350="",NA(),MATCH($B350&amp;$C350,'Smelter Look-up'!$J:$J,0))</f>
        <v>#N/A</v>
      </c>
      <c r="X350" s="164">
        <f t="shared" ca="1" si="26"/>
        <v>0</v>
      </c>
      <c r="AB350" s="304" t="str">
        <f t="shared" si="27"/>
        <v/>
      </c>
      <c r="AC350" s="164" t="str">
        <f t="shared" si="28"/>
        <v/>
      </c>
      <c r="AD350" s="164" t="str">
        <f t="shared" si="29"/>
        <v/>
      </c>
    </row>
    <row r="351" spans="1:30" s="164" customFormat="1" ht="20.149999999999999" customHeight="1">
      <c r="A351" s="149"/>
      <c r="B351" s="294" t="str">
        <f>IF(LEN(A351)=0,"",INDEX('Smelter Look-up'!$A:$A,MATCH($A351,'Smelter Look-up'!$E:$E,0)))</f>
        <v/>
      </c>
      <c r="C351" s="146" t="str">
        <f>IF(LEN(A351)=0,"",INDEX('Smelter Look-up'!$C:$C,MATCH($A351,'Smelter Look-up'!$E:$E,0)))</f>
        <v/>
      </c>
      <c r="D351" s="143"/>
      <c r="E351" s="143" t="str">
        <f ca="1">IF(ISERROR($V351),"",OFFSET('Smelter Look-up'!$D$4,$V351-4,0)&amp;"")</f>
        <v/>
      </c>
      <c r="F351" s="143" t="str">
        <f ca="1">IF(ISERROR($V351),"",OFFSET('Smelter Look-up'!$E$4,$V351-4,0))</f>
        <v/>
      </c>
      <c r="G351" s="143" t="str">
        <f ca="1">IF(C351=$X$4,"Enter smelter details",IF(ISERROR($V351),"",OFFSET('Smelter Look-up'!$F$4,$V351-4,0)))</f>
        <v/>
      </c>
      <c r="H351" s="199" t="str">
        <f ca="1">IF(ISERROR($V351),"",OFFSET('Smelter Look-up'!$G$4,$V351-4,0))</f>
        <v/>
      </c>
      <c r="I351" s="200" t="str">
        <f ca="1">IF(ISERROR($V351),"",OFFSET('Smelter Look-up'!$H$4,$V351-4,0))</f>
        <v/>
      </c>
      <c r="J351" s="200" t="str">
        <f ca="1">IF(ISERROR($V351),"",OFFSET('Smelter Look-up'!$I$4,$V351-4,0))</f>
        <v/>
      </c>
      <c r="K351" s="144"/>
      <c r="L351" s="144"/>
      <c r="M351" s="144"/>
      <c r="N351" s="144"/>
      <c r="O351" s="144"/>
      <c r="P351" s="202"/>
      <c r="Q351" s="145"/>
      <c r="R351" s="143" t="str">
        <f ca="1">IF(ISERROR($V351),"",OFFSET('Smelter Look-up'!$C$4,$V351-4,0)&amp;"")</f>
        <v/>
      </c>
      <c r="S351" s="149" t="str">
        <f t="shared" ca="1" si="25"/>
        <v/>
      </c>
      <c r="T351" s="149" t="str">
        <f ca="1">IF(B351="","",IF(ISERROR(MATCH($J351,SorP!$B$1:$B$6261,0)),"",INDIRECT("'SorP'!$A$"&amp;MATCH($S351&amp;$J351,SorP!C:C,0))))</f>
        <v/>
      </c>
      <c r="U351" s="162"/>
      <c r="V351" s="163" t="e">
        <f>IF(C351="",NA(),MATCH($B351&amp;$C351,'Smelter Look-up'!$J:$J,0))</f>
        <v>#N/A</v>
      </c>
      <c r="X351" s="164">
        <f t="shared" ca="1" si="26"/>
        <v>0</v>
      </c>
      <c r="AB351" s="304" t="str">
        <f t="shared" si="27"/>
        <v/>
      </c>
      <c r="AC351" s="164" t="str">
        <f t="shared" si="28"/>
        <v/>
      </c>
      <c r="AD351" s="164" t="str">
        <f t="shared" si="29"/>
        <v/>
      </c>
    </row>
    <row r="352" spans="1:30" s="164" customFormat="1" ht="20.149999999999999" customHeight="1">
      <c r="A352" s="149"/>
      <c r="B352" s="294" t="str">
        <f>IF(LEN(A352)=0,"",INDEX('Smelter Look-up'!$A:$A,MATCH($A352,'Smelter Look-up'!$E:$E,0)))</f>
        <v/>
      </c>
      <c r="C352" s="146" t="str">
        <f>IF(LEN(A352)=0,"",INDEX('Smelter Look-up'!$C:$C,MATCH($A352,'Smelter Look-up'!$E:$E,0)))</f>
        <v/>
      </c>
      <c r="D352" s="143"/>
      <c r="E352" s="143" t="str">
        <f ca="1">IF(ISERROR($V352),"",OFFSET('Smelter Look-up'!$D$4,$V352-4,0)&amp;"")</f>
        <v/>
      </c>
      <c r="F352" s="143" t="str">
        <f ca="1">IF(ISERROR($V352),"",OFFSET('Smelter Look-up'!$E$4,$V352-4,0))</f>
        <v/>
      </c>
      <c r="G352" s="143" t="str">
        <f ca="1">IF(C352=$X$4,"Enter smelter details",IF(ISERROR($V352),"",OFFSET('Smelter Look-up'!$F$4,$V352-4,0)))</f>
        <v/>
      </c>
      <c r="H352" s="199" t="str">
        <f ca="1">IF(ISERROR($V352),"",OFFSET('Smelter Look-up'!$G$4,$V352-4,0))</f>
        <v/>
      </c>
      <c r="I352" s="200" t="str">
        <f ca="1">IF(ISERROR($V352),"",OFFSET('Smelter Look-up'!$H$4,$V352-4,0))</f>
        <v/>
      </c>
      <c r="J352" s="200" t="str">
        <f ca="1">IF(ISERROR($V352),"",OFFSET('Smelter Look-up'!$I$4,$V352-4,0))</f>
        <v/>
      </c>
      <c r="K352" s="144"/>
      <c r="L352" s="144"/>
      <c r="M352" s="144"/>
      <c r="N352" s="144"/>
      <c r="O352" s="144"/>
      <c r="P352" s="202"/>
      <c r="Q352" s="145"/>
      <c r="R352" s="143" t="str">
        <f ca="1">IF(ISERROR($V352),"",OFFSET('Smelter Look-up'!$C$4,$V352-4,0)&amp;"")</f>
        <v/>
      </c>
      <c r="S352" s="149" t="str">
        <f t="shared" ca="1" si="25"/>
        <v/>
      </c>
      <c r="T352" s="149" t="str">
        <f ca="1">IF(B352="","",IF(ISERROR(MATCH($J352,SorP!$B$1:$B$6261,0)),"",INDIRECT("'SorP'!$A$"&amp;MATCH($S352&amp;$J352,SorP!C:C,0))))</f>
        <v/>
      </c>
      <c r="U352" s="162"/>
      <c r="V352" s="163" t="e">
        <f>IF(C352="",NA(),MATCH($B352&amp;$C352,'Smelter Look-up'!$J:$J,0))</f>
        <v>#N/A</v>
      </c>
      <c r="X352" s="164">
        <f t="shared" ca="1" si="26"/>
        <v>0</v>
      </c>
      <c r="AB352" s="304" t="str">
        <f t="shared" si="27"/>
        <v/>
      </c>
      <c r="AC352" s="164" t="str">
        <f t="shared" si="28"/>
        <v/>
      </c>
      <c r="AD352" s="164" t="str">
        <f t="shared" si="29"/>
        <v/>
      </c>
    </row>
    <row r="353" spans="1:30" s="164" customFormat="1" ht="20.149999999999999" customHeight="1">
      <c r="A353" s="149"/>
      <c r="B353" s="294" t="str">
        <f>IF(LEN(A353)=0,"",INDEX('Smelter Look-up'!$A:$A,MATCH($A353,'Smelter Look-up'!$E:$E,0)))</f>
        <v/>
      </c>
      <c r="C353" s="146" t="str">
        <f>IF(LEN(A353)=0,"",INDEX('Smelter Look-up'!$C:$C,MATCH($A353,'Smelter Look-up'!$E:$E,0)))</f>
        <v/>
      </c>
      <c r="D353" s="143"/>
      <c r="E353" s="143" t="str">
        <f ca="1">IF(ISERROR($V353),"",OFFSET('Smelter Look-up'!$D$4,$V353-4,0)&amp;"")</f>
        <v/>
      </c>
      <c r="F353" s="143" t="str">
        <f ca="1">IF(ISERROR($V353),"",OFFSET('Smelter Look-up'!$E$4,$V353-4,0))</f>
        <v/>
      </c>
      <c r="G353" s="143" t="str">
        <f ca="1">IF(C353=$X$4,"Enter smelter details",IF(ISERROR($V353),"",OFFSET('Smelter Look-up'!$F$4,$V353-4,0)))</f>
        <v/>
      </c>
      <c r="H353" s="199" t="str">
        <f ca="1">IF(ISERROR($V353),"",OFFSET('Smelter Look-up'!$G$4,$V353-4,0))</f>
        <v/>
      </c>
      <c r="I353" s="200" t="str">
        <f ca="1">IF(ISERROR($V353),"",OFFSET('Smelter Look-up'!$H$4,$V353-4,0))</f>
        <v/>
      </c>
      <c r="J353" s="200" t="str">
        <f ca="1">IF(ISERROR($V353),"",OFFSET('Smelter Look-up'!$I$4,$V353-4,0))</f>
        <v/>
      </c>
      <c r="K353" s="144"/>
      <c r="L353" s="144"/>
      <c r="M353" s="144"/>
      <c r="N353" s="144"/>
      <c r="O353" s="144"/>
      <c r="P353" s="202"/>
      <c r="Q353" s="145"/>
      <c r="R353" s="143" t="str">
        <f ca="1">IF(ISERROR($V353),"",OFFSET('Smelter Look-up'!$C$4,$V353-4,0)&amp;"")</f>
        <v/>
      </c>
      <c r="S353" s="149" t="str">
        <f t="shared" ca="1" si="25"/>
        <v/>
      </c>
      <c r="T353" s="149" t="str">
        <f ca="1">IF(B353="","",IF(ISERROR(MATCH($J353,SorP!$B$1:$B$6261,0)),"",INDIRECT("'SorP'!$A$"&amp;MATCH($S353&amp;$J353,SorP!C:C,0))))</f>
        <v/>
      </c>
      <c r="U353" s="162"/>
      <c r="V353" s="163" t="e">
        <f>IF(C353="",NA(),MATCH($B353&amp;$C353,'Smelter Look-up'!$J:$J,0))</f>
        <v>#N/A</v>
      </c>
      <c r="X353" s="164">
        <f t="shared" ca="1" si="26"/>
        <v>0</v>
      </c>
      <c r="AB353" s="304" t="str">
        <f t="shared" si="27"/>
        <v/>
      </c>
      <c r="AC353" s="164" t="str">
        <f t="shared" si="28"/>
        <v/>
      </c>
      <c r="AD353" s="164" t="str">
        <f t="shared" si="29"/>
        <v/>
      </c>
    </row>
    <row r="354" spans="1:30" s="164" customFormat="1" ht="20.149999999999999" customHeight="1">
      <c r="A354" s="149"/>
      <c r="B354" s="294" t="str">
        <f>IF(LEN(A354)=0,"",INDEX('Smelter Look-up'!$A:$A,MATCH($A354,'Smelter Look-up'!$E:$E,0)))</f>
        <v/>
      </c>
      <c r="C354" s="146" t="str">
        <f>IF(LEN(A354)=0,"",INDEX('Smelter Look-up'!$C:$C,MATCH($A354,'Smelter Look-up'!$E:$E,0)))</f>
        <v/>
      </c>
      <c r="D354" s="143"/>
      <c r="E354" s="143" t="str">
        <f ca="1">IF(ISERROR($V354),"",OFFSET('Smelter Look-up'!$D$4,$V354-4,0)&amp;"")</f>
        <v/>
      </c>
      <c r="F354" s="143" t="str">
        <f ca="1">IF(ISERROR($V354),"",OFFSET('Smelter Look-up'!$E$4,$V354-4,0))</f>
        <v/>
      </c>
      <c r="G354" s="143" t="str">
        <f ca="1">IF(C354=$X$4,"Enter smelter details",IF(ISERROR($V354),"",OFFSET('Smelter Look-up'!$F$4,$V354-4,0)))</f>
        <v/>
      </c>
      <c r="H354" s="199" t="str">
        <f ca="1">IF(ISERROR($V354),"",OFFSET('Smelter Look-up'!$G$4,$V354-4,0))</f>
        <v/>
      </c>
      <c r="I354" s="200" t="str">
        <f ca="1">IF(ISERROR($V354),"",OFFSET('Smelter Look-up'!$H$4,$V354-4,0))</f>
        <v/>
      </c>
      <c r="J354" s="200" t="str">
        <f ca="1">IF(ISERROR($V354),"",OFFSET('Smelter Look-up'!$I$4,$V354-4,0))</f>
        <v/>
      </c>
      <c r="K354" s="144"/>
      <c r="L354" s="144"/>
      <c r="M354" s="144"/>
      <c r="N354" s="144"/>
      <c r="O354" s="144"/>
      <c r="P354" s="202"/>
      <c r="Q354" s="145"/>
      <c r="R354" s="143" t="str">
        <f ca="1">IF(ISERROR($V354),"",OFFSET('Smelter Look-up'!$C$4,$V354-4,0)&amp;"")</f>
        <v/>
      </c>
      <c r="S354" s="149" t="str">
        <f t="shared" ca="1" si="25"/>
        <v/>
      </c>
      <c r="T354" s="149" t="str">
        <f ca="1">IF(B354="","",IF(ISERROR(MATCH($J354,SorP!$B$1:$B$6261,0)),"",INDIRECT("'SorP'!$A$"&amp;MATCH($S354&amp;$J354,SorP!C:C,0))))</f>
        <v/>
      </c>
      <c r="U354" s="162"/>
      <c r="V354" s="163" t="e">
        <f>IF(C354="",NA(),MATCH($B354&amp;$C354,'Smelter Look-up'!$J:$J,0))</f>
        <v>#N/A</v>
      </c>
      <c r="X354" s="164">
        <f t="shared" ca="1" si="26"/>
        <v>0</v>
      </c>
      <c r="AB354" s="304" t="str">
        <f t="shared" si="27"/>
        <v/>
      </c>
      <c r="AC354" s="164" t="str">
        <f t="shared" si="28"/>
        <v/>
      </c>
      <c r="AD354" s="164" t="str">
        <f t="shared" si="29"/>
        <v/>
      </c>
    </row>
    <row r="355" spans="1:30" s="164" customFormat="1" ht="20.149999999999999" customHeight="1">
      <c r="A355" s="149"/>
      <c r="B355" s="294" t="str">
        <f>IF(LEN(A355)=0,"",INDEX('Smelter Look-up'!$A:$A,MATCH($A355,'Smelter Look-up'!$E:$E,0)))</f>
        <v/>
      </c>
      <c r="C355" s="146" t="str">
        <f>IF(LEN(A355)=0,"",INDEX('Smelter Look-up'!$C:$C,MATCH($A355,'Smelter Look-up'!$E:$E,0)))</f>
        <v/>
      </c>
      <c r="D355" s="143"/>
      <c r="E355" s="143" t="str">
        <f ca="1">IF(ISERROR($V355),"",OFFSET('Smelter Look-up'!$D$4,$V355-4,0)&amp;"")</f>
        <v/>
      </c>
      <c r="F355" s="143" t="str">
        <f ca="1">IF(ISERROR($V355),"",OFFSET('Smelter Look-up'!$E$4,$V355-4,0))</f>
        <v/>
      </c>
      <c r="G355" s="143" t="str">
        <f ca="1">IF(C355=$X$4,"Enter smelter details",IF(ISERROR($V355),"",OFFSET('Smelter Look-up'!$F$4,$V355-4,0)))</f>
        <v/>
      </c>
      <c r="H355" s="199" t="str">
        <f ca="1">IF(ISERROR($V355),"",OFFSET('Smelter Look-up'!$G$4,$V355-4,0))</f>
        <v/>
      </c>
      <c r="I355" s="200" t="str">
        <f ca="1">IF(ISERROR($V355),"",OFFSET('Smelter Look-up'!$H$4,$V355-4,0))</f>
        <v/>
      </c>
      <c r="J355" s="200" t="str">
        <f ca="1">IF(ISERROR($V355),"",OFFSET('Smelter Look-up'!$I$4,$V355-4,0))</f>
        <v/>
      </c>
      <c r="K355" s="144"/>
      <c r="L355" s="144"/>
      <c r="M355" s="144"/>
      <c r="N355" s="144"/>
      <c r="O355" s="144"/>
      <c r="P355" s="202"/>
      <c r="Q355" s="145"/>
      <c r="R355" s="143" t="str">
        <f ca="1">IF(ISERROR($V355),"",OFFSET('Smelter Look-up'!$C$4,$V355-4,0)&amp;"")</f>
        <v/>
      </c>
      <c r="S355" s="149" t="str">
        <f t="shared" ca="1" si="25"/>
        <v/>
      </c>
      <c r="T355" s="149" t="str">
        <f ca="1">IF(B355="","",IF(ISERROR(MATCH($J355,SorP!$B$1:$B$6261,0)),"",INDIRECT("'SorP'!$A$"&amp;MATCH($S355&amp;$J355,SorP!C:C,0))))</f>
        <v/>
      </c>
      <c r="U355" s="162"/>
      <c r="V355" s="163" t="e">
        <f>IF(C355="",NA(),MATCH($B355&amp;$C355,'Smelter Look-up'!$J:$J,0))</f>
        <v>#N/A</v>
      </c>
      <c r="X355" s="164">
        <f t="shared" ca="1" si="26"/>
        <v>0</v>
      </c>
      <c r="AB355" s="304" t="str">
        <f t="shared" si="27"/>
        <v/>
      </c>
      <c r="AC355" s="164" t="str">
        <f t="shared" si="28"/>
        <v/>
      </c>
      <c r="AD355" s="164" t="str">
        <f t="shared" si="29"/>
        <v/>
      </c>
    </row>
    <row r="356" spans="1:30" s="164" customFormat="1" ht="20.149999999999999" customHeight="1">
      <c r="A356" s="149"/>
      <c r="B356" s="294" t="str">
        <f>IF(LEN(A356)=0,"",INDEX('Smelter Look-up'!$A:$A,MATCH($A356,'Smelter Look-up'!$E:$E,0)))</f>
        <v/>
      </c>
      <c r="C356" s="146" t="str">
        <f>IF(LEN(A356)=0,"",INDEX('Smelter Look-up'!$C:$C,MATCH($A356,'Smelter Look-up'!$E:$E,0)))</f>
        <v/>
      </c>
      <c r="D356" s="143"/>
      <c r="E356" s="143" t="str">
        <f ca="1">IF(ISERROR($V356),"",OFFSET('Smelter Look-up'!$D$4,$V356-4,0)&amp;"")</f>
        <v/>
      </c>
      <c r="F356" s="143" t="str">
        <f ca="1">IF(ISERROR($V356),"",OFFSET('Smelter Look-up'!$E$4,$V356-4,0))</f>
        <v/>
      </c>
      <c r="G356" s="143" t="str">
        <f ca="1">IF(C356=$X$4,"Enter smelter details",IF(ISERROR($V356),"",OFFSET('Smelter Look-up'!$F$4,$V356-4,0)))</f>
        <v/>
      </c>
      <c r="H356" s="199" t="str">
        <f ca="1">IF(ISERROR($V356),"",OFFSET('Smelter Look-up'!$G$4,$V356-4,0))</f>
        <v/>
      </c>
      <c r="I356" s="200" t="str">
        <f ca="1">IF(ISERROR($V356),"",OFFSET('Smelter Look-up'!$H$4,$V356-4,0))</f>
        <v/>
      </c>
      <c r="J356" s="200" t="str">
        <f ca="1">IF(ISERROR($V356),"",OFFSET('Smelter Look-up'!$I$4,$V356-4,0))</f>
        <v/>
      </c>
      <c r="K356" s="144"/>
      <c r="L356" s="144"/>
      <c r="M356" s="144"/>
      <c r="N356" s="144"/>
      <c r="O356" s="144"/>
      <c r="P356" s="202"/>
      <c r="Q356" s="145"/>
      <c r="R356" s="143" t="str">
        <f ca="1">IF(ISERROR($V356),"",OFFSET('Smelter Look-up'!$C$4,$V356-4,0)&amp;"")</f>
        <v/>
      </c>
      <c r="S356" s="149" t="str">
        <f t="shared" ca="1" si="25"/>
        <v/>
      </c>
      <c r="T356" s="149" t="str">
        <f ca="1">IF(B356="","",IF(ISERROR(MATCH($J356,SorP!$B$1:$B$6261,0)),"",INDIRECT("'SorP'!$A$"&amp;MATCH($S356&amp;$J356,SorP!C:C,0))))</f>
        <v/>
      </c>
      <c r="U356" s="162"/>
      <c r="V356" s="163" t="e">
        <f>IF(C356="",NA(),MATCH($B356&amp;$C356,'Smelter Look-up'!$J:$J,0))</f>
        <v>#N/A</v>
      </c>
      <c r="X356" s="164">
        <f t="shared" ca="1" si="26"/>
        <v>0</v>
      </c>
      <c r="AB356" s="304" t="str">
        <f t="shared" si="27"/>
        <v/>
      </c>
      <c r="AC356" s="164" t="str">
        <f t="shared" si="28"/>
        <v/>
      </c>
      <c r="AD356" s="164" t="str">
        <f t="shared" si="29"/>
        <v/>
      </c>
    </row>
    <row r="357" spans="1:30" s="164" customFormat="1" ht="20.149999999999999" customHeight="1">
      <c r="A357" s="149"/>
      <c r="B357" s="294" t="str">
        <f>IF(LEN(A357)=0,"",INDEX('Smelter Look-up'!$A:$A,MATCH($A357,'Smelter Look-up'!$E:$E,0)))</f>
        <v/>
      </c>
      <c r="C357" s="146" t="str">
        <f>IF(LEN(A357)=0,"",INDEX('Smelter Look-up'!$C:$C,MATCH($A357,'Smelter Look-up'!$E:$E,0)))</f>
        <v/>
      </c>
      <c r="D357" s="143"/>
      <c r="E357" s="143" t="str">
        <f ca="1">IF(ISERROR($V357),"",OFFSET('Smelter Look-up'!$D$4,$V357-4,0)&amp;"")</f>
        <v/>
      </c>
      <c r="F357" s="143" t="str">
        <f ca="1">IF(ISERROR($V357),"",OFFSET('Smelter Look-up'!$E$4,$V357-4,0))</f>
        <v/>
      </c>
      <c r="G357" s="143" t="str">
        <f ca="1">IF(C357=$X$4,"Enter smelter details",IF(ISERROR($V357),"",OFFSET('Smelter Look-up'!$F$4,$V357-4,0)))</f>
        <v/>
      </c>
      <c r="H357" s="199" t="str">
        <f ca="1">IF(ISERROR($V357),"",OFFSET('Smelter Look-up'!$G$4,$V357-4,0))</f>
        <v/>
      </c>
      <c r="I357" s="200" t="str">
        <f ca="1">IF(ISERROR($V357),"",OFFSET('Smelter Look-up'!$H$4,$V357-4,0))</f>
        <v/>
      </c>
      <c r="J357" s="200" t="str">
        <f ca="1">IF(ISERROR($V357),"",OFFSET('Smelter Look-up'!$I$4,$V357-4,0))</f>
        <v/>
      </c>
      <c r="K357" s="144"/>
      <c r="L357" s="144"/>
      <c r="M357" s="144"/>
      <c r="N357" s="144"/>
      <c r="O357" s="144"/>
      <c r="P357" s="202"/>
      <c r="Q357" s="145"/>
      <c r="R357" s="143" t="str">
        <f ca="1">IF(ISERROR($V357),"",OFFSET('Smelter Look-up'!$C$4,$V357-4,0)&amp;"")</f>
        <v/>
      </c>
      <c r="S357" s="149" t="str">
        <f t="shared" ca="1" si="25"/>
        <v/>
      </c>
      <c r="T357" s="149" t="str">
        <f ca="1">IF(B357="","",IF(ISERROR(MATCH($J357,SorP!$B$1:$B$6261,0)),"",INDIRECT("'SorP'!$A$"&amp;MATCH($S357&amp;$J357,SorP!C:C,0))))</f>
        <v/>
      </c>
      <c r="U357" s="162"/>
      <c r="V357" s="163" t="e">
        <f>IF(C357="",NA(),MATCH($B357&amp;$C357,'Smelter Look-up'!$J:$J,0))</f>
        <v>#N/A</v>
      </c>
      <c r="X357" s="164">
        <f t="shared" ca="1" si="26"/>
        <v>0</v>
      </c>
      <c r="AB357" s="304" t="str">
        <f t="shared" si="27"/>
        <v/>
      </c>
      <c r="AC357" s="164" t="str">
        <f t="shared" si="28"/>
        <v/>
      </c>
      <c r="AD357" s="164" t="str">
        <f t="shared" si="29"/>
        <v/>
      </c>
    </row>
    <row r="358" spans="1:30" s="164" customFormat="1" ht="20.149999999999999" customHeight="1">
      <c r="A358" s="149"/>
      <c r="B358" s="294" t="str">
        <f>IF(LEN(A358)=0,"",INDEX('Smelter Look-up'!$A:$A,MATCH($A358,'Smelter Look-up'!$E:$E,0)))</f>
        <v/>
      </c>
      <c r="C358" s="146" t="str">
        <f>IF(LEN(A358)=0,"",INDEX('Smelter Look-up'!$C:$C,MATCH($A358,'Smelter Look-up'!$E:$E,0)))</f>
        <v/>
      </c>
      <c r="D358" s="143"/>
      <c r="E358" s="143" t="str">
        <f ca="1">IF(ISERROR($V358),"",OFFSET('Smelter Look-up'!$D$4,$V358-4,0)&amp;"")</f>
        <v/>
      </c>
      <c r="F358" s="143" t="str">
        <f ca="1">IF(ISERROR($V358),"",OFFSET('Smelter Look-up'!$E$4,$V358-4,0))</f>
        <v/>
      </c>
      <c r="G358" s="143" t="str">
        <f ca="1">IF(C358=$X$4,"Enter smelter details",IF(ISERROR($V358),"",OFFSET('Smelter Look-up'!$F$4,$V358-4,0)))</f>
        <v/>
      </c>
      <c r="H358" s="199" t="str">
        <f ca="1">IF(ISERROR($V358),"",OFFSET('Smelter Look-up'!$G$4,$V358-4,0))</f>
        <v/>
      </c>
      <c r="I358" s="200" t="str">
        <f ca="1">IF(ISERROR($V358),"",OFFSET('Smelter Look-up'!$H$4,$V358-4,0))</f>
        <v/>
      </c>
      <c r="J358" s="200" t="str">
        <f ca="1">IF(ISERROR($V358),"",OFFSET('Smelter Look-up'!$I$4,$V358-4,0))</f>
        <v/>
      </c>
      <c r="K358" s="144"/>
      <c r="L358" s="144"/>
      <c r="M358" s="144"/>
      <c r="N358" s="144"/>
      <c r="O358" s="144"/>
      <c r="P358" s="202"/>
      <c r="Q358" s="145"/>
      <c r="R358" s="143" t="str">
        <f ca="1">IF(ISERROR($V358),"",OFFSET('Smelter Look-up'!$C$4,$V358-4,0)&amp;"")</f>
        <v/>
      </c>
      <c r="S358" s="149" t="str">
        <f t="shared" ca="1" si="25"/>
        <v/>
      </c>
      <c r="T358" s="149" t="str">
        <f ca="1">IF(B358="","",IF(ISERROR(MATCH($J358,SorP!$B$1:$B$6261,0)),"",INDIRECT("'SorP'!$A$"&amp;MATCH($S358&amp;$J358,SorP!C:C,0))))</f>
        <v/>
      </c>
      <c r="U358" s="162"/>
      <c r="V358" s="163" t="e">
        <f>IF(C358="",NA(),MATCH($B358&amp;$C358,'Smelter Look-up'!$J:$J,0))</f>
        <v>#N/A</v>
      </c>
      <c r="X358" s="164">
        <f t="shared" ca="1" si="26"/>
        <v>0</v>
      </c>
      <c r="AB358" s="304" t="str">
        <f t="shared" si="27"/>
        <v/>
      </c>
      <c r="AC358" s="164" t="str">
        <f t="shared" si="28"/>
        <v/>
      </c>
      <c r="AD358" s="164" t="str">
        <f t="shared" si="29"/>
        <v/>
      </c>
    </row>
    <row r="359" spans="1:30" s="164" customFormat="1" ht="20.149999999999999" customHeight="1">
      <c r="A359" s="149"/>
      <c r="B359" s="294" t="str">
        <f>IF(LEN(A359)=0,"",INDEX('Smelter Look-up'!$A:$A,MATCH($A359,'Smelter Look-up'!$E:$E,0)))</f>
        <v/>
      </c>
      <c r="C359" s="146" t="str">
        <f>IF(LEN(A359)=0,"",INDEX('Smelter Look-up'!$C:$C,MATCH($A359,'Smelter Look-up'!$E:$E,0)))</f>
        <v/>
      </c>
      <c r="D359" s="143"/>
      <c r="E359" s="143" t="str">
        <f ca="1">IF(ISERROR($V359),"",OFFSET('Smelter Look-up'!$D$4,$V359-4,0)&amp;"")</f>
        <v/>
      </c>
      <c r="F359" s="143" t="str">
        <f ca="1">IF(ISERROR($V359),"",OFFSET('Smelter Look-up'!$E$4,$V359-4,0))</f>
        <v/>
      </c>
      <c r="G359" s="143" t="str">
        <f ca="1">IF(C359=$X$4,"Enter smelter details",IF(ISERROR($V359),"",OFFSET('Smelter Look-up'!$F$4,$V359-4,0)))</f>
        <v/>
      </c>
      <c r="H359" s="199" t="str">
        <f ca="1">IF(ISERROR($V359),"",OFFSET('Smelter Look-up'!$G$4,$V359-4,0))</f>
        <v/>
      </c>
      <c r="I359" s="200" t="str">
        <f ca="1">IF(ISERROR($V359),"",OFFSET('Smelter Look-up'!$H$4,$V359-4,0))</f>
        <v/>
      </c>
      <c r="J359" s="200" t="str">
        <f ca="1">IF(ISERROR($V359),"",OFFSET('Smelter Look-up'!$I$4,$V359-4,0))</f>
        <v/>
      </c>
      <c r="K359" s="144"/>
      <c r="L359" s="144"/>
      <c r="M359" s="144"/>
      <c r="N359" s="144"/>
      <c r="O359" s="144"/>
      <c r="P359" s="202"/>
      <c r="Q359" s="145"/>
      <c r="R359" s="143" t="str">
        <f ca="1">IF(ISERROR($V359),"",OFFSET('Smelter Look-up'!$C$4,$V359-4,0)&amp;"")</f>
        <v/>
      </c>
      <c r="S359" s="149" t="str">
        <f t="shared" ca="1" si="25"/>
        <v/>
      </c>
      <c r="T359" s="149" t="str">
        <f ca="1">IF(B359="","",IF(ISERROR(MATCH($J359,SorP!$B$1:$B$6261,0)),"",INDIRECT("'SorP'!$A$"&amp;MATCH($S359&amp;$J359,SorP!C:C,0))))</f>
        <v/>
      </c>
      <c r="U359" s="162"/>
      <c r="V359" s="163" t="e">
        <f>IF(C359="",NA(),MATCH($B359&amp;$C359,'Smelter Look-up'!$J:$J,0))</f>
        <v>#N/A</v>
      </c>
      <c r="X359" s="164">
        <f t="shared" ca="1" si="26"/>
        <v>0</v>
      </c>
      <c r="AB359" s="304" t="str">
        <f t="shared" si="27"/>
        <v/>
      </c>
      <c r="AC359" s="164" t="str">
        <f t="shared" si="28"/>
        <v/>
      </c>
      <c r="AD359" s="164" t="str">
        <f t="shared" si="29"/>
        <v/>
      </c>
    </row>
    <row r="360" spans="1:30" s="164" customFormat="1" ht="20.149999999999999" customHeight="1">
      <c r="A360" s="149"/>
      <c r="B360" s="294" t="str">
        <f>IF(LEN(A360)=0,"",INDEX('Smelter Look-up'!$A:$A,MATCH($A360,'Smelter Look-up'!$E:$E,0)))</f>
        <v/>
      </c>
      <c r="C360" s="146" t="str">
        <f>IF(LEN(A360)=0,"",INDEX('Smelter Look-up'!$C:$C,MATCH($A360,'Smelter Look-up'!$E:$E,0)))</f>
        <v/>
      </c>
      <c r="D360" s="143"/>
      <c r="E360" s="143" t="str">
        <f ca="1">IF(ISERROR($V360),"",OFFSET('Smelter Look-up'!$D$4,$V360-4,0)&amp;"")</f>
        <v/>
      </c>
      <c r="F360" s="143" t="str">
        <f ca="1">IF(ISERROR($V360),"",OFFSET('Smelter Look-up'!$E$4,$V360-4,0))</f>
        <v/>
      </c>
      <c r="G360" s="143" t="str">
        <f ca="1">IF(C360=$X$4,"Enter smelter details",IF(ISERROR($V360),"",OFFSET('Smelter Look-up'!$F$4,$V360-4,0)))</f>
        <v/>
      </c>
      <c r="H360" s="199" t="str">
        <f ca="1">IF(ISERROR($V360),"",OFFSET('Smelter Look-up'!$G$4,$V360-4,0))</f>
        <v/>
      </c>
      <c r="I360" s="200" t="str">
        <f ca="1">IF(ISERROR($V360),"",OFFSET('Smelter Look-up'!$H$4,$V360-4,0))</f>
        <v/>
      </c>
      <c r="J360" s="200" t="str">
        <f ca="1">IF(ISERROR($V360),"",OFFSET('Smelter Look-up'!$I$4,$V360-4,0))</f>
        <v/>
      </c>
      <c r="K360" s="144"/>
      <c r="L360" s="144"/>
      <c r="M360" s="144"/>
      <c r="N360" s="144"/>
      <c r="O360" s="144"/>
      <c r="P360" s="202"/>
      <c r="Q360" s="145"/>
      <c r="R360" s="143" t="str">
        <f ca="1">IF(ISERROR($V360),"",OFFSET('Smelter Look-up'!$C$4,$V360-4,0)&amp;"")</f>
        <v/>
      </c>
      <c r="S360" s="149" t="str">
        <f t="shared" ca="1" si="25"/>
        <v/>
      </c>
      <c r="T360" s="149" t="str">
        <f ca="1">IF(B360="","",IF(ISERROR(MATCH($J360,SorP!$B$1:$B$6261,0)),"",INDIRECT("'SorP'!$A$"&amp;MATCH($S360&amp;$J360,SorP!C:C,0))))</f>
        <v/>
      </c>
      <c r="U360" s="162"/>
      <c r="V360" s="163" t="e">
        <f>IF(C360="",NA(),MATCH($B360&amp;$C360,'Smelter Look-up'!$J:$J,0))</f>
        <v>#N/A</v>
      </c>
      <c r="X360" s="164">
        <f t="shared" ca="1" si="26"/>
        <v>0</v>
      </c>
      <c r="AB360" s="304" t="str">
        <f t="shared" si="27"/>
        <v/>
      </c>
      <c r="AC360" s="164" t="str">
        <f t="shared" si="28"/>
        <v/>
      </c>
      <c r="AD360" s="164" t="str">
        <f t="shared" si="29"/>
        <v/>
      </c>
    </row>
    <row r="361" spans="1:30" s="164" customFormat="1" ht="20.149999999999999" customHeight="1">
      <c r="A361" s="149"/>
      <c r="B361" s="294" t="str">
        <f>IF(LEN(A361)=0,"",INDEX('Smelter Look-up'!$A:$A,MATCH($A361,'Smelter Look-up'!$E:$E,0)))</f>
        <v/>
      </c>
      <c r="C361" s="146" t="str">
        <f>IF(LEN(A361)=0,"",INDEX('Smelter Look-up'!$C:$C,MATCH($A361,'Smelter Look-up'!$E:$E,0)))</f>
        <v/>
      </c>
      <c r="D361" s="143"/>
      <c r="E361" s="143" t="str">
        <f ca="1">IF(ISERROR($V361),"",OFFSET('Smelter Look-up'!$D$4,$V361-4,0)&amp;"")</f>
        <v/>
      </c>
      <c r="F361" s="143" t="str">
        <f ca="1">IF(ISERROR($V361),"",OFFSET('Smelter Look-up'!$E$4,$V361-4,0))</f>
        <v/>
      </c>
      <c r="G361" s="143" t="str">
        <f ca="1">IF(C361=$X$4,"Enter smelter details",IF(ISERROR($V361),"",OFFSET('Smelter Look-up'!$F$4,$V361-4,0)))</f>
        <v/>
      </c>
      <c r="H361" s="199" t="str">
        <f ca="1">IF(ISERROR($V361),"",OFFSET('Smelter Look-up'!$G$4,$V361-4,0))</f>
        <v/>
      </c>
      <c r="I361" s="200" t="str">
        <f ca="1">IF(ISERROR($V361),"",OFFSET('Smelter Look-up'!$H$4,$V361-4,0))</f>
        <v/>
      </c>
      <c r="J361" s="200" t="str">
        <f ca="1">IF(ISERROR($V361),"",OFFSET('Smelter Look-up'!$I$4,$V361-4,0))</f>
        <v/>
      </c>
      <c r="K361" s="144"/>
      <c r="L361" s="144"/>
      <c r="M361" s="144"/>
      <c r="N361" s="144"/>
      <c r="O361" s="144"/>
      <c r="P361" s="202"/>
      <c r="Q361" s="145"/>
      <c r="R361" s="143" t="str">
        <f ca="1">IF(ISERROR($V361),"",OFFSET('Smelter Look-up'!$C$4,$V361-4,0)&amp;"")</f>
        <v/>
      </c>
      <c r="S361" s="149" t="str">
        <f t="shared" ca="1" si="25"/>
        <v/>
      </c>
      <c r="T361" s="149" t="str">
        <f ca="1">IF(B361="","",IF(ISERROR(MATCH($J361,SorP!$B$1:$B$6261,0)),"",INDIRECT("'SorP'!$A$"&amp;MATCH($S361&amp;$J361,SorP!C:C,0))))</f>
        <v/>
      </c>
      <c r="U361" s="162"/>
      <c r="V361" s="163" t="e">
        <f>IF(C361="",NA(),MATCH($B361&amp;$C361,'Smelter Look-up'!$J:$J,0))</f>
        <v>#N/A</v>
      </c>
      <c r="X361" s="164">
        <f t="shared" ca="1" si="26"/>
        <v>0</v>
      </c>
      <c r="AB361" s="304" t="str">
        <f t="shared" si="27"/>
        <v/>
      </c>
      <c r="AC361" s="164" t="str">
        <f t="shared" si="28"/>
        <v/>
      </c>
      <c r="AD361" s="164" t="str">
        <f t="shared" si="29"/>
        <v/>
      </c>
    </row>
    <row r="362" spans="1:30" s="164" customFormat="1" ht="20.149999999999999" customHeight="1">
      <c r="A362" s="149"/>
      <c r="B362" s="294" t="str">
        <f>IF(LEN(A362)=0,"",INDEX('Smelter Look-up'!$A:$A,MATCH($A362,'Smelter Look-up'!$E:$E,0)))</f>
        <v/>
      </c>
      <c r="C362" s="146" t="str">
        <f>IF(LEN(A362)=0,"",INDEX('Smelter Look-up'!$C:$C,MATCH($A362,'Smelter Look-up'!$E:$E,0)))</f>
        <v/>
      </c>
      <c r="D362" s="143"/>
      <c r="E362" s="143" t="str">
        <f ca="1">IF(ISERROR($V362),"",OFFSET('Smelter Look-up'!$D$4,$V362-4,0)&amp;"")</f>
        <v/>
      </c>
      <c r="F362" s="143" t="str">
        <f ca="1">IF(ISERROR($V362),"",OFFSET('Smelter Look-up'!$E$4,$V362-4,0))</f>
        <v/>
      </c>
      <c r="G362" s="143" t="str">
        <f ca="1">IF(C362=$X$4,"Enter smelter details",IF(ISERROR($V362),"",OFFSET('Smelter Look-up'!$F$4,$V362-4,0)))</f>
        <v/>
      </c>
      <c r="H362" s="199" t="str">
        <f ca="1">IF(ISERROR($V362),"",OFFSET('Smelter Look-up'!$G$4,$V362-4,0))</f>
        <v/>
      </c>
      <c r="I362" s="200" t="str">
        <f ca="1">IF(ISERROR($V362),"",OFFSET('Smelter Look-up'!$H$4,$V362-4,0))</f>
        <v/>
      </c>
      <c r="J362" s="200" t="str">
        <f ca="1">IF(ISERROR($V362),"",OFFSET('Smelter Look-up'!$I$4,$V362-4,0))</f>
        <v/>
      </c>
      <c r="K362" s="144"/>
      <c r="L362" s="144"/>
      <c r="M362" s="144"/>
      <c r="N362" s="144"/>
      <c r="O362" s="144"/>
      <c r="P362" s="202"/>
      <c r="Q362" s="145"/>
      <c r="R362" s="143" t="str">
        <f ca="1">IF(ISERROR($V362),"",OFFSET('Smelter Look-up'!$C$4,$V362-4,0)&amp;"")</f>
        <v/>
      </c>
      <c r="S362" s="149" t="str">
        <f t="shared" ca="1" si="25"/>
        <v/>
      </c>
      <c r="T362" s="149" t="str">
        <f ca="1">IF(B362="","",IF(ISERROR(MATCH($J362,SorP!$B$1:$B$6261,0)),"",INDIRECT("'SorP'!$A$"&amp;MATCH($S362&amp;$J362,SorP!C:C,0))))</f>
        <v/>
      </c>
      <c r="U362" s="162"/>
      <c r="V362" s="163" t="e">
        <f>IF(C362="",NA(),MATCH($B362&amp;$C362,'Smelter Look-up'!$J:$J,0))</f>
        <v>#N/A</v>
      </c>
      <c r="X362" s="164">
        <f t="shared" ca="1" si="26"/>
        <v>0</v>
      </c>
      <c r="AB362" s="304" t="str">
        <f t="shared" si="27"/>
        <v/>
      </c>
      <c r="AC362" s="164" t="str">
        <f t="shared" si="28"/>
        <v/>
      </c>
      <c r="AD362" s="164" t="str">
        <f t="shared" si="29"/>
        <v/>
      </c>
    </row>
    <row r="363" spans="1:30" s="164" customFormat="1" ht="20.149999999999999" customHeight="1">
      <c r="A363" s="149"/>
      <c r="B363" s="294" t="str">
        <f>IF(LEN(A363)=0,"",INDEX('Smelter Look-up'!$A:$A,MATCH($A363,'Smelter Look-up'!$E:$E,0)))</f>
        <v/>
      </c>
      <c r="C363" s="146" t="str">
        <f>IF(LEN(A363)=0,"",INDEX('Smelter Look-up'!$C:$C,MATCH($A363,'Smelter Look-up'!$E:$E,0)))</f>
        <v/>
      </c>
      <c r="D363" s="143"/>
      <c r="E363" s="143" t="str">
        <f ca="1">IF(ISERROR($V363),"",OFFSET('Smelter Look-up'!$D$4,$V363-4,0)&amp;"")</f>
        <v/>
      </c>
      <c r="F363" s="143" t="str">
        <f ca="1">IF(ISERROR($V363),"",OFFSET('Smelter Look-up'!$E$4,$V363-4,0))</f>
        <v/>
      </c>
      <c r="G363" s="143" t="str">
        <f ca="1">IF(C363=$X$4,"Enter smelter details",IF(ISERROR($V363),"",OFFSET('Smelter Look-up'!$F$4,$V363-4,0)))</f>
        <v/>
      </c>
      <c r="H363" s="199" t="str">
        <f ca="1">IF(ISERROR($V363),"",OFFSET('Smelter Look-up'!$G$4,$V363-4,0))</f>
        <v/>
      </c>
      <c r="I363" s="200" t="str">
        <f ca="1">IF(ISERROR($V363),"",OFFSET('Smelter Look-up'!$H$4,$V363-4,0))</f>
        <v/>
      </c>
      <c r="J363" s="200" t="str">
        <f ca="1">IF(ISERROR($V363),"",OFFSET('Smelter Look-up'!$I$4,$V363-4,0))</f>
        <v/>
      </c>
      <c r="K363" s="144"/>
      <c r="L363" s="144"/>
      <c r="M363" s="144"/>
      <c r="N363" s="144"/>
      <c r="O363" s="144"/>
      <c r="P363" s="202"/>
      <c r="Q363" s="145"/>
      <c r="R363" s="143" t="str">
        <f ca="1">IF(ISERROR($V363),"",OFFSET('Smelter Look-up'!$C$4,$V363-4,0)&amp;"")</f>
        <v/>
      </c>
      <c r="S363" s="149" t="str">
        <f t="shared" ca="1" si="25"/>
        <v/>
      </c>
      <c r="T363" s="149" t="str">
        <f ca="1">IF(B363="","",IF(ISERROR(MATCH($J363,SorP!$B$1:$B$6261,0)),"",INDIRECT("'SorP'!$A$"&amp;MATCH($S363&amp;$J363,SorP!C:C,0))))</f>
        <v/>
      </c>
      <c r="U363" s="162"/>
      <c r="V363" s="163" t="e">
        <f>IF(C363="",NA(),MATCH($B363&amp;$C363,'Smelter Look-up'!$J:$J,0))</f>
        <v>#N/A</v>
      </c>
      <c r="X363" s="164">
        <f t="shared" ca="1" si="26"/>
        <v>0</v>
      </c>
      <c r="AB363" s="304" t="str">
        <f t="shared" si="27"/>
        <v/>
      </c>
      <c r="AC363" s="164" t="str">
        <f t="shared" si="28"/>
        <v/>
      </c>
      <c r="AD363" s="164" t="str">
        <f t="shared" si="29"/>
        <v/>
      </c>
    </row>
    <row r="364" spans="1:30" s="164" customFormat="1" ht="20.149999999999999" customHeight="1">
      <c r="A364" s="149"/>
      <c r="B364" s="294" t="str">
        <f>IF(LEN(A364)=0,"",INDEX('Smelter Look-up'!$A:$A,MATCH($A364,'Smelter Look-up'!$E:$E,0)))</f>
        <v/>
      </c>
      <c r="C364" s="146" t="str">
        <f>IF(LEN(A364)=0,"",INDEX('Smelter Look-up'!$C:$C,MATCH($A364,'Smelter Look-up'!$E:$E,0)))</f>
        <v/>
      </c>
      <c r="D364" s="143"/>
      <c r="E364" s="143" t="str">
        <f ca="1">IF(ISERROR($V364),"",OFFSET('Smelter Look-up'!$D$4,$V364-4,0)&amp;"")</f>
        <v/>
      </c>
      <c r="F364" s="143" t="str">
        <f ca="1">IF(ISERROR($V364),"",OFFSET('Smelter Look-up'!$E$4,$V364-4,0))</f>
        <v/>
      </c>
      <c r="G364" s="143" t="str">
        <f ca="1">IF(C364=$X$4,"Enter smelter details",IF(ISERROR($V364),"",OFFSET('Smelter Look-up'!$F$4,$V364-4,0)))</f>
        <v/>
      </c>
      <c r="H364" s="199" t="str">
        <f ca="1">IF(ISERROR($V364),"",OFFSET('Smelter Look-up'!$G$4,$V364-4,0))</f>
        <v/>
      </c>
      <c r="I364" s="200" t="str">
        <f ca="1">IF(ISERROR($V364),"",OFFSET('Smelter Look-up'!$H$4,$V364-4,0))</f>
        <v/>
      </c>
      <c r="J364" s="200" t="str">
        <f ca="1">IF(ISERROR($V364),"",OFFSET('Smelter Look-up'!$I$4,$V364-4,0))</f>
        <v/>
      </c>
      <c r="K364" s="144"/>
      <c r="L364" s="144"/>
      <c r="M364" s="144"/>
      <c r="N364" s="144"/>
      <c r="O364" s="144"/>
      <c r="P364" s="202"/>
      <c r="Q364" s="145"/>
      <c r="R364" s="143" t="str">
        <f ca="1">IF(ISERROR($V364),"",OFFSET('Smelter Look-up'!$C$4,$V364-4,0)&amp;"")</f>
        <v/>
      </c>
      <c r="S364" s="149" t="str">
        <f t="shared" ca="1" si="25"/>
        <v/>
      </c>
      <c r="T364" s="149" t="str">
        <f ca="1">IF(B364="","",IF(ISERROR(MATCH($J364,SorP!$B$1:$B$6261,0)),"",INDIRECT("'SorP'!$A$"&amp;MATCH($S364&amp;$J364,SorP!C:C,0))))</f>
        <v/>
      </c>
      <c r="U364" s="162"/>
      <c r="V364" s="163" t="e">
        <f>IF(C364="",NA(),MATCH($B364&amp;$C364,'Smelter Look-up'!$J:$J,0))</f>
        <v>#N/A</v>
      </c>
      <c r="X364" s="164">
        <f t="shared" ca="1" si="26"/>
        <v>0</v>
      </c>
      <c r="AB364" s="304" t="str">
        <f t="shared" si="27"/>
        <v/>
      </c>
      <c r="AC364" s="164" t="str">
        <f t="shared" si="28"/>
        <v/>
      </c>
      <c r="AD364" s="164" t="str">
        <f t="shared" si="29"/>
        <v/>
      </c>
    </row>
    <row r="365" spans="1:30" s="164" customFormat="1" ht="20.149999999999999" customHeight="1">
      <c r="A365" s="149"/>
      <c r="B365" s="294" t="str">
        <f>IF(LEN(A365)=0,"",INDEX('Smelter Look-up'!$A:$A,MATCH($A365,'Smelter Look-up'!$E:$E,0)))</f>
        <v/>
      </c>
      <c r="C365" s="146" t="str">
        <f>IF(LEN(A365)=0,"",INDEX('Smelter Look-up'!$C:$C,MATCH($A365,'Smelter Look-up'!$E:$E,0)))</f>
        <v/>
      </c>
      <c r="D365" s="143"/>
      <c r="E365" s="143" t="str">
        <f ca="1">IF(ISERROR($V365),"",OFFSET('Smelter Look-up'!$D$4,$V365-4,0)&amp;"")</f>
        <v/>
      </c>
      <c r="F365" s="143" t="str">
        <f ca="1">IF(ISERROR($V365),"",OFFSET('Smelter Look-up'!$E$4,$V365-4,0))</f>
        <v/>
      </c>
      <c r="G365" s="143" t="str">
        <f ca="1">IF(C365=$X$4,"Enter smelter details",IF(ISERROR($V365),"",OFFSET('Smelter Look-up'!$F$4,$V365-4,0)))</f>
        <v/>
      </c>
      <c r="H365" s="199" t="str">
        <f ca="1">IF(ISERROR($V365),"",OFFSET('Smelter Look-up'!$G$4,$V365-4,0))</f>
        <v/>
      </c>
      <c r="I365" s="200" t="str">
        <f ca="1">IF(ISERROR($V365),"",OFFSET('Smelter Look-up'!$H$4,$V365-4,0))</f>
        <v/>
      </c>
      <c r="J365" s="200" t="str">
        <f ca="1">IF(ISERROR($V365),"",OFFSET('Smelter Look-up'!$I$4,$V365-4,0))</f>
        <v/>
      </c>
      <c r="K365" s="144"/>
      <c r="L365" s="144"/>
      <c r="M365" s="144"/>
      <c r="N365" s="144"/>
      <c r="O365" s="144"/>
      <c r="P365" s="202"/>
      <c r="Q365" s="145"/>
      <c r="R365" s="143" t="str">
        <f ca="1">IF(ISERROR($V365),"",OFFSET('Smelter Look-up'!$C$4,$V365-4,0)&amp;"")</f>
        <v/>
      </c>
      <c r="S365" s="149" t="str">
        <f t="shared" ca="1" si="25"/>
        <v/>
      </c>
      <c r="T365" s="149" t="str">
        <f ca="1">IF(B365="","",IF(ISERROR(MATCH($J365,SorP!$B$1:$B$6261,0)),"",INDIRECT("'SorP'!$A$"&amp;MATCH($S365&amp;$J365,SorP!C:C,0))))</f>
        <v/>
      </c>
      <c r="U365" s="162"/>
      <c r="V365" s="163" t="e">
        <f>IF(C365="",NA(),MATCH($B365&amp;$C365,'Smelter Look-up'!$J:$J,0))</f>
        <v>#N/A</v>
      </c>
      <c r="X365" s="164">
        <f t="shared" ca="1" si="26"/>
        <v>0</v>
      </c>
      <c r="AB365" s="304" t="str">
        <f t="shared" si="27"/>
        <v/>
      </c>
      <c r="AC365" s="164" t="str">
        <f t="shared" si="28"/>
        <v/>
      </c>
      <c r="AD365" s="164" t="str">
        <f t="shared" si="29"/>
        <v/>
      </c>
    </row>
    <row r="366" spans="1:30" s="164" customFormat="1" ht="20.149999999999999" customHeight="1">
      <c r="A366" s="149"/>
      <c r="B366" s="294" t="str">
        <f>IF(LEN(A366)=0,"",INDEX('Smelter Look-up'!$A:$A,MATCH($A366,'Smelter Look-up'!$E:$E,0)))</f>
        <v/>
      </c>
      <c r="C366" s="146" t="str">
        <f>IF(LEN(A366)=0,"",INDEX('Smelter Look-up'!$C:$C,MATCH($A366,'Smelter Look-up'!$E:$E,0)))</f>
        <v/>
      </c>
      <c r="D366" s="143"/>
      <c r="E366" s="143" t="str">
        <f ca="1">IF(ISERROR($V366),"",OFFSET('Smelter Look-up'!$D$4,$V366-4,0)&amp;"")</f>
        <v/>
      </c>
      <c r="F366" s="143" t="str">
        <f ca="1">IF(ISERROR($V366),"",OFFSET('Smelter Look-up'!$E$4,$V366-4,0))</f>
        <v/>
      </c>
      <c r="G366" s="143" t="str">
        <f ca="1">IF(C366=$X$4,"Enter smelter details",IF(ISERROR($V366),"",OFFSET('Smelter Look-up'!$F$4,$V366-4,0)))</f>
        <v/>
      </c>
      <c r="H366" s="199" t="str">
        <f ca="1">IF(ISERROR($V366),"",OFFSET('Smelter Look-up'!$G$4,$V366-4,0))</f>
        <v/>
      </c>
      <c r="I366" s="200" t="str">
        <f ca="1">IF(ISERROR($V366),"",OFFSET('Smelter Look-up'!$H$4,$V366-4,0))</f>
        <v/>
      </c>
      <c r="J366" s="200" t="str">
        <f ca="1">IF(ISERROR($V366),"",OFFSET('Smelter Look-up'!$I$4,$V366-4,0))</f>
        <v/>
      </c>
      <c r="K366" s="144"/>
      <c r="L366" s="144"/>
      <c r="M366" s="144"/>
      <c r="N366" s="144"/>
      <c r="O366" s="144"/>
      <c r="P366" s="202"/>
      <c r="Q366" s="145"/>
      <c r="R366" s="143" t="str">
        <f ca="1">IF(ISERROR($V366),"",OFFSET('Smelter Look-up'!$C$4,$V366-4,0)&amp;"")</f>
        <v/>
      </c>
      <c r="S366" s="149" t="str">
        <f t="shared" ca="1" si="25"/>
        <v/>
      </c>
      <c r="T366" s="149" t="str">
        <f ca="1">IF(B366="","",IF(ISERROR(MATCH($J366,SorP!$B$1:$B$6261,0)),"",INDIRECT("'SorP'!$A$"&amp;MATCH($S366&amp;$J366,SorP!C:C,0))))</f>
        <v/>
      </c>
      <c r="U366" s="162"/>
      <c r="V366" s="163" t="e">
        <f>IF(C366="",NA(),MATCH($B366&amp;$C366,'Smelter Look-up'!$J:$J,0))</f>
        <v>#N/A</v>
      </c>
      <c r="X366" s="164">
        <f t="shared" ca="1" si="26"/>
        <v>0</v>
      </c>
      <c r="AB366" s="304" t="str">
        <f t="shared" si="27"/>
        <v/>
      </c>
      <c r="AC366" s="164" t="str">
        <f t="shared" si="28"/>
        <v/>
      </c>
      <c r="AD366" s="164" t="str">
        <f t="shared" si="29"/>
        <v/>
      </c>
    </row>
    <row r="367" spans="1:30" s="164" customFormat="1" ht="20.149999999999999" customHeight="1">
      <c r="A367" s="149"/>
      <c r="B367" s="294" t="str">
        <f>IF(LEN(A367)=0,"",INDEX('Smelter Look-up'!$A:$A,MATCH($A367,'Smelter Look-up'!$E:$E,0)))</f>
        <v/>
      </c>
      <c r="C367" s="146" t="str">
        <f>IF(LEN(A367)=0,"",INDEX('Smelter Look-up'!$C:$C,MATCH($A367,'Smelter Look-up'!$E:$E,0)))</f>
        <v/>
      </c>
      <c r="D367" s="143"/>
      <c r="E367" s="143" t="str">
        <f ca="1">IF(ISERROR($V367),"",OFFSET('Smelter Look-up'!$D$4,$V367-4,0)&amp;"")</f>
        <v/>
      </c>
      <c r="F367" s="143" t="str">
        <f ca="1">IF(ISERROR($V367),"",OFFSET('Smelter Look-up'!$E$4,$V367-4,0))</f>
        <v/>
      </c>
      <c r="G367" s="143" t="str">
        <f ca="1">IF(C367=$X$4,"Enter smelter details",IF(ISERROR($V367),"",OFFSET('Smelter Look-up'!$F$4,$V367-4,0)))</f>
        <v/>
      </c>
      <c r="H367" s="199" t="str">
        <f ca="1">IF(ISERROR($V367),"",OFFSET('Smelter Look-up'!$G$4,$V367-4,0))</f>
        <v/>
      </c>
      <c r="I367" s="200" t="str">
        <f ca="1">IF(ISERROR($V367),"",OFFSET('Smelter Look-up'!$H$4,$V367-4,0))</f>
        <v/>
      </c>
      <c r="J367" s="200" t="str">
        <f ca="1">IF(ISERROR($V367),"",OFFSET('Smelter Look-up'!$I$4,$V367-4,0))</f>
        <v/>
      </c>
      <c r="K367" s="144"/>
      <c r="L367" s="144"/>
      <c r="M367" s="144"/>
      <c r="N367" s="144"/>
      <c r="O367" s="144"/>
      <c r="P367" s="202"/>
      <c r="Q367" s="145"/>
      <c r="R367" s="143" t="str">
        <f ca="1">IF(ISERROR($V367),"",OFFSET('Smelter Look-up'!$C$4,$V367-4,0)&amp;"")</f>
        <v/>
      </c>
      <c r="S367" s="149" t="str">
        <f t="shared" ca="1" si="25"/>
        <v/>
      </c>
      <c r="T367" s="149" t="str">
        <f ca="1">IF(B367="","",IF(ISERROR(MATCH($J367,SorP!$B$1:$B$6261,0)),"",INDIRECT("'SorP'!$A$"&amp;MATCH($S367&amp;$J367,SorP!C:C,0))))</f>
        <v/>
      </c>
      <c r="U367" s="162"/>
      <c r="V367" s="163" t="e">
        <f>IF(C367="",NA(),MATCH($B367&amp;$C367,'Smelter Look-up'!$J:$J,0))</f>
        <v>#N/A</v>
      </c>
      <c r="X367" s="164">
        <f t="shared" ca="1" si="26"/>
        <v>0</v>
      </c>
      <c r="AB367" s="304" t="str">
        <f t="shared" si="27"/>
        <v/>
      </c>
      <c r="AC367" s="164" t="str">
        <f t="shared" si="28"/>
        <v/>
      </c>
      <c r="AD367" s="164" t="str">
        <f t="shared" si="29"/>
        <v/>
      </c>
    </row>
    <row r="368" spans="1:30" s="164" customFormat="1" ht="20.149999999999999" customHeight="1">
      <c r="A368" s="149"/>
      <c r="B368" s="294" t="str">
        <f>IF(LEN(A368)=0,"",INDEX('Smelter Look-up'!$A:$A,MATCH($A368,'Smelter Look-up'!$E:$E,0)))</f>
        <v/>
      </c>
      <c r="C368" s="146" t="str">
        <f>IF(LEN(A368)=0,"",INDEX('Smelter Look-up'!$C:$C,MATCH($A368,'Smelter Look-up'!$E:$E,0)))</f>
        <v/>
      </c>
      <c r="D368" s="143"/>
      <c r="E368" s="143" t="str">
        <f ca="1">IF(ISERROR($V368),"",OFFSET('Smelter Look-up'!$D$4,$V368-4,0)&amp;"")</f>
        <v/>
      </c>
      <c r="F368" s="143" t="str">
        <f ca="1">IF(ISERROR($V368),"",OFFSET('Smelter Look-up'!$E$4,$V368-4,0))</f>
        <v/>
      </c>
      <c r="G368" s="143" t="str">
        <f ca="1">IF(C368=$X$4,"Enter smelter details",IF(ISERROR($V368),"",OFFSET('Smelter Look-up'!$F$4,$V368-4,0)))</f>
        <v/>
      </c>
      <c r="H368" s="199" t="str">
        <f ca="1">IF(ISERROR($V368),"",OFFSET('Smelter Look-up'!$G$4,$V368-4,0))</f>
        <v/>
      </c>
      <c r="I368" s="200" t="str">
        <f ca="1">IF(ISERROR($V368),"",OFFSET('Smelter Look-up'!$H$4,$V368-4,0))</f>
        <v/>
      </c>
      <c r="J368" s="200" t="str">
        <f ca="1">IF(ISERROR($V368),"",OFFSET('Smelter Look-up'!$I$4,$V368-4,0))</f>
        <v/>
      </c>
      <c r="K368" s="144"/>
      <c r="L368" s="144"/>
      <c r="M368" s="144"/>
      <c r="N368" s="144"/>
      <c r="O368" s="144"/>
      <c r="P368" s="202"/>
      <c r="Q368" s="145"/>
      <c r="R368" s="143" t="str">
        <f ca="1">IF(ISERROR($V368),"",OFFSET('Smelter Look-up'!$C$4,$V368-4,0)&amp;"")</f>
        <v/>
      </c>
      <c r="S368" s="149" t="str">
        <f t="shared" ca="1" si="25"/>
        <v/>
      </c>
      <c r="T368" s="149" t="str">
        <f ca="1">IF(B368="","",IF(ISERROR(MATCH($J368,SorP!$B$1:$B$6261,0)),"",INDIRECT("'SorP'!$A$"&amp;MATCH($S368&amp;$J368,SorP!C:C,0))))</f>
        <v/>
      </c>
      <c r="U368" s="162"/>
      <c r="V368" s="163" t="e">
        <f>IF(C368="",NA(),MATCH($B368&amp;$C368,'Smelter Look-up'!$J:$J,0))</f>
        <v>#N/A</v>
      </c>
      <c r="X368" s="164">
        <f t="shared" ca="1" si="26"/>
        <v>0</v>
      </c>
      <c r="AB368" s="304" t="str">
        <f t="shared" si="27"/>
        <v/>
      </c>
      <c r="AC368" s="164" t="str">
        <f t="shared" si="28"/>
        <v/>
      </c>
      <c r="AD368" s="164" t="str">
        <f t="shared" si="29"/>
        <v/>
      </c>
    </row>
    <row r="369" spans="1:30" s="164" customFormat="1" ht="20.149999999999999" customHeight="1">
      <c r="A369" s="149"/>
      <c r="B369" s="294" t="str">
        <f>IF(LEN(A369)=0,"",INDEX('Smelter Look-up'!$A:$A,MATCH($A369,'Smelter Look-up'!$E:$E,0)))</f>
        <v/>
      </c>
      <c r="C369" s="146" t="str">
        <f>IF(LEN(A369)=0,"",INDEX('Smelter Look-up'!$C:$C,MATCH($A369,'Smelter Look-up'!$E:$E,0)))</f>
        <v/>
      </c>
      <c r="D369" s="143"/>
      <c r="E369" s="143" t="str">
        <f ca="1">IF(ISERROR($V369),"",OFFSET('Smelter Look-up'!$D$4,$V369-4,0)&amp;"")</f>
        <v/>
      </c>
      <c r="F369" s="143" t="str">
        <f ca="1">IF(ISERROR($V369),"",OFFSET('Smelter Look-up'!$E$4,$V369-4,0))</f>
        <v/>
      </c>
      <c r="G369" s="143" t="str">
        <f ca="1">IF(C369=$X$4,"Enter smelter details",IF(ISERROR($V369),"",OFFSET('Smelter Look-up'!$F$4,$V369-4,0)))</f>
        <v/>
      </c>
      <c r="H369" s="199" t="str">
        <f ca="1">IF(ISERROR($V369),"",OFFSET('Smelter Look-up'!$G$4,$V369-4,0))</f>
        <v/>
      </c>
      <c r="I369" s="200" t="str">
        <f ca="1">IF(ISERROR($V369),"",OFFSET('Smelter Look-up'!$H$4,$V369-4,0))</f>
        <v/>
      </c>
      <c r="J369" s="200" t="str">
        <f ca="1">IF(ISERROR($V369),"",OFFSET('Smelter Look-up'!$I$4,$V369-4,0))</f>
        <v/>
      </c>
      <c r="K369" s="144"/>
      <c r="L369" s="144"/>
      <c r="M369" s="144"/>
      <c r="N369" s="144"/>
      <c r="O369" s="144"/>
      <c r="P369" s="202"/>
      <c r="Q369" s="145"/>
      <c r="R369" s="143" t="str">
        <f ca="1">IF(ISERROR($V369),"",OFFSET('Smelter Look-up'!$C$4,$V369-4,0)&amp;"")</f>
        <v/>
      </c>
      <c r="S369" s="149" t="str">
        <f t="shared" ca="1" si="25"/>
        <v/>
      </c>
      <c r="T369" s="149" t="str">
        <f ca="1">IF(B369="","",IF(ISERROR(MATCH($J369,SorP!$B$1:$B$6261,0)),"",INDIRECT("'SorP'!$A$"&amp;MATCH($S369&amp;$J369,SorP!C:C,0))))</f>
        <v/>
      </c>
      <c r="U369" s="162"/>
      <c r="V369" s="163" t="e">
        <f>IF(C369="",NA(),MATCH($B369&amp;$C369,'Smelter Look-up'!$J:$J,0))</f>
        <v>#N/A</v>
      </c>
      <c r="X369" s="164">
        <f t="shared" ca="1" si="26"/>
        <v>0</v>
      </c>
      <c r="AB369" s="304" t="str">
        <f t="shared" si="27"/>
        <v/>
      </c>
      <c r="AC369" s="164" t="str">
        <f t="shared" si="28"/>
        <v/>
      </c>
      <c r="AD369" s="164" t="str">
        <f t="shared" si="29"/>
        <v/>
      </c>
    </row>
    <row r="370" spans="1:30" s="164" customFormat="1" ht="20.149999999999999" customHeight="1">
      <c r="A370" s="149"/>
      <c r="B370" s="294" t="str">
        <f>IF(LEN(A370)=0,"",INDEX('Smelter Look-up'!$A:$A,MATCH($A370,'Smelter Look-up'!$E:$E,0)))</f>
        <v/>
      </c>
      <c r="C370" s="146" t="str">
        <f>IF(LEN(A370)=0,"",INDEX('Smelter Look-up'!$C:$C,MATCH($A370,'Smelter Look-up'!$E:$E,0)))</f>
        <v/>
      </c>
      <c r="D370" s="143"/>
      <c r="E370" s="143" t="str">
        <f ca="1">IF(ISERROR($V370),"",OFFSET('Smelter Look-up'!$D$4,$V370-4,0)&amp;"")</f>
        <v/>
      </c>
      <c r="F370" s="143" t="str">
        <f ca="1">IF(ISERROR($V370),"",OFFSET('Smelter Look-up'!$E$4,$V370-4,0))</f>
        <v/>
      </c>
      <c r="G370" s="143" t="str">
        <f ca="1">IF(C370=$X$4,"Enter smelter details",IF(ISERROR($V370),"",OFFSET('Smelter Look-up'!$F$4,$V370-4,0)))</f>
        <v/>
      </c>
      <c r="H370" s="199" t="str">
        <f ca="1">IF(ISERROR($V370),"",OFFSET('Smelter Look-up'!$G$4,$V370-4,0))</f>
        <v/>
      </c>
      <c r="I370" s="200" t="str">
        <f ca="1">IF(ISERROR($V370),"",OFFSET('Smelter Look-up'!$H$4,$V370-4,0))</f>
        <v/>
      </c>
      <c r="J370" s="200" t="str">
        <f ca="1">IF(ISERROR($V370),"",OFFSET('Smelter Look-up'!$I$4,$V370-4,0))</f>
        <v/>
      </c>
      <c r="K370" s="144"/>
      <c r="L370" s="144"/>
      <c r="M370" s="144"/>
      <c r="N370" s="144"/>
      <c r="O370" s="144"/>
      <c r="P370" s="202"/>
      <c r="Q370" s="145"/>
      <c r="R370" s="143" t="str">
        <f ca="1">IF(ISERROR($V370),"",OFFSET('Smelter Look-up'!$C$4,$V370-4,0)&amp;"")</f>
        <v/>
      </c>
      <c r="S370" s="149" t="str">
        <f t="shared" ca="1" si="25"/>
        <v/>
      </c>
      <c r="T370" s="149" t="str">
        <f ca="1">IF(B370="","",IF(ISERROR(MATCH($J370,SorP!$B$1:$B$6261,0)),"",INDIRECT("'SorP'!$A$"&amp;MATCH($S370&amp;$J370,SorP!C:C,0))))</f>
        <v/>
      </c>
      <c r="U370" s="162"/>
      <c r="V370" s="163" t="e">
        <f>IF(C370="",NA(),MATCH($B370&amp;$C370,'Smelter Look-up'!$J:$J,0))</f>
        <v>#N/A</v>
      </c>
      <c r="X370" s="164">
        <f t="shared" ca="1" si="26"/>
        <v>0</v>
      </c>
      <c r="AB370" s="304" t="str">
        <f t="shared" si="27"/>
        <v/>
      </c>
      <c r="AC370" s="164" t="str">
        <f t="shared" si="28"/>
        <v/>
      </c>
      <c r="AD370" s="164" t="str">
        <f t="shared" si="29"/>
        <v/>
      </c>
    </row>
    <row r="371" spans="1:30" s="164" customFormat="1" ht="20.149999999999999" customHeight="1">
      <c r="A371" s="149"/>
      <c r="B371" s="294" t="str">
        <f>IF(LEN(A371)=0,"",INDEX('Smelter Look-up'!$A:$A,MATCH($A371,'Smelter Look-up'!$E:$E,0)))</f>
        <v/>
      </c>
      <c r="C371" s="146" t="str">
        <f>IF(LEN(A371)=0,"",INDEX('Smelter Look-up'!$C:$C,MATCH($A371,'Smelter Look-up'!$E:$E,0)))</f>
        <v/>
      </c>
      <c r="D371" s="143"/>
      <c r="E371" s="143" t="str">
        <f ca="1">IF(ISERROR($V371),"",OFFSET('Smelter Look-up'!$D$4,$V371-4,0)&amp;"")</f>
        <v/>
      </c>
      <c r="F371" s="143" t="str">
        <f ca="1">IF(ISERROR($V371),"",OFFSET('Smelter Look-up'!$E$4,$V371-4,0))</f>
        <v/>
      </c>
      <c r="G371" s="143" t="str">
        <f ca="1">IF(C371=$X$4,"Enter smelter details",IF(ISERROR($V371),"",OFFSET('Smelter Look-up'!$F$4,$V371-4,0)))</f>
        <v/>
      </c>
      <c r="H371" s="199" t="str">
        <f ca="1">IF(ISERROR($V371),"",OFFSET('Smelter Look-up'!$G$4,$V371-4,0))</f>
        <v/>
      </c>
      <c r="I371" s="200" t="str">
        <f ca="1">IF(ISERROR($V371),"",OFFSET('Smelter Look-up'!$H$4,$V371-4,0))</f>
        <v/>
      </c>
      <c r="J371" s="200" t="str">
        <f ca="1">IF(ISERROR($V371),"",OFFSET('Smelter Look-up'!$I$4,$V371-4,0))</f>
        <v/>
      </c>
      <c r="K371" s="144"/>
      <c r="L371" s="144"/>
      <c r="M371" s="144"/>
      <c r="N371" s="144"/>
      <c r="O371" s="144"/>
      <c r="P371" s="202"/>
      <c r="Q371" s="145"/>
      <c r="R371" s="143" t="str">
        <f ca="1">IF(ISERROR($V371),"",OFFSET('Smelter Look-up'!$C$4,$V371-4,0)&amp;"")</f>
        <v/>
      </c>
      <c r="S371" s="149" t="str">
        <f t="shared" ca="1" si="25"/>
        <v/>
      </c>
      <c r="T371" s="149" t="str">
        <f ca="1">IF(B371="","",IF(ISERROR(MATCH($J371,SorP!$B$1:$B$6261,0)),"",INDIRECT("'SorP'!$A$"&amp;MATCH($S371&amp;$J371,SorP!C:C,0))))</f>
        <v/>
      </c>
      <c r="U371" s="162"/>
      <c r="V371" s="163" t="e">
        <f>IF(C371="",NA(),MATCH($B371&amp;$C371,'Smelter Look-up'!$J:$J,0))</f>
        <v>#N/A</v>
      </c>
      <c r="X371" s="164">
        <f t="shared" ca="1" si="26"/>
        <v>0</v>
      </c>
      <c r="AB371" s="304" t="str">
        <f t="shared" si="27"/>
        <v/>
      </c>
      <c r="AC371" s="164" t="str">
        <f t="shared" si="28"/>
        <v/>
      </c>
      <c r="AD371" s="164" t="str">
        <f t="shared" si="29"/>
        <v/>
      </c>
    </row>
    <row r="372" spans="1:30" s="164" customFormat="1" ht="20.149999999999999" customHeight="1">
      <c r="A372" s="149"/>
      <c r="B372" s="294" t="str">
        <f>IF(LEN(A372)=0,"",INDEX('Smelter Look-up'!$A:$A,MATCH($A372,'Smelter Look-up'!$E:$E,0)))</f>
        <v/>
      </c>
      <c r="C372" s="146" t="str">
        <f>IF(LEN(A372)=0,"",INDEX('Smelter Look-up'!$C:$C,MATCH($A372,'Smelter Look-up'!$E:$E,0)))</f>
        <v/>
      </c>
      <c r="D372" s="143"/>
      <c r="E372" s="143" t="str">
        <f ca="1">IF(ISERROR($V372),"",OFFSET('Smelter Look-up'!$D$4,$V372-4,0)&amp;"")</f>
        <v/>
      </c>
      <c r="F372" s="143" t="str">
        <f ca="1">IF(ISERROR($V372),"",OFFSET('Smelter Look-up'!$E$4,$V372-4,0))</f>
        <v/>
      </c>
      <c r="G372" s="143" t="str">
        <f ca="1">IF(C372=$X$4,"Enter smelter details",IF(ISERROR($V372),"",OFFSET('Smelter Look-up'!$F$4,$V372-4,0)))</f>
        <v/>
      </c>
      <c r="H372" s="199" t="str">
        <f ca="1">IF(ISERROR($V372),"",OFFSET('Smelter Look-up'!$G$4,$V372-4,0))</f>
        <v/>
      </c>
      <c r="I372" s="200" t="str">
        <f ca="1">IF(ISERROR($V372),"",OFFSET('Smelter Look-up'!$H$4,$V372-4,0))</f>
        <v/>
      </c>
      <c r="J372" s="200" t="str">
        <f ca="1">IF(ISERROR($V372),"",OFFSET('Smelter Look-up'!$I$4,$V372-4,0))</f>
        <v/>
      </c>
      <c r="K372" s="144"/>
      <c r="L372" s="144"/>
      <c r="M372" s="144"/>
      <c r="N372" s="144"/>
      <c r="O372" s="144"/>
      <c r="P372" s="202"/>
      <c r="Q372" s="145"/>
      <c r="R372" s="143" t="str">
        <f ca="1">IF(ISERROR($V372),"",OFFSET('Smelter Look-up'!$C$4,$V372-4,0)&amp;"")</f>
        <v/>
      </c>
      <c r="S372" s="149" t="str">
        <f t="shared" ca="1" si="25"/>
        <v/>
      </c>
      <c r="T372" s="149" t="str">
        <f ca="1">IF(B372="","",IF(ISERROR(MATCH($J372,SorP!$B$1:$B$6261,0)),"",INDIRECT("'SorP'!$A$"&amp;MATCH($S372&amp;$J372,SorP!C:C,0))))</f>
        <v/>
      </c>
      <c r="U372" s="162"/>
      <c r="V372" s="163" t="e">
        <f>IF(C372="",NA(),MATCH($B372&amp;$C372,'Smelter Look-up'!$J:$J,0))</f>
        <v>#N/A</v>
      </c>
      <c r="X372" s="164">
        <f t="shared" ca="1" si="26"/>
        <v>0</v>
      </c>
      <c r="AB372" s="304" t="str">
        <f t="shared" si="27"/>
        <v/>
      </c>
      <c r="AC372" s="164" t="str">
        <f t="shared" si="28"/>
        <v/>
      </c>
      <c r="AD372" s="164" t="str">
        <f t="shared" si="29"/>
        <v/>
      </c>
    </row>
    <row r="373" spans="1:30" s="164" customFormat="1" ht="20.149999999999999" customHeight="1">
      <c r="A373" s="149"/>
      <c r="B373" s="294" t="str">
        <f>IF(LEN(A373)=0,"",INDEX('Smelter Look-up'!$A:$A,MATCH($A373,'Smelter Look-up'!$E:$E,0)))</f>
        <v/>
      </c>
      <c r="C373" s="146" t="str">
        <f>IF(LEN(A373)=0,"",INDEX('Smelter Look-up'!$C:$C,MATCH($A373,'Smelter Look-up'!$E:$E,0)))</f>
        <v/>
      </c>
      <c r="D373" s="143"/>
      <c r="E373" s="143" t="str">
        <f ca="1">IF(ISERROR($V373),"",OFFSET('Smelter Look-up'!$D$4,$V373-4,0)&amp;"")</f>
        <v/>
      </c>
      <c r="F373" s="143" t="str">
        <f ca="1">IF(ISERROR($V373),"",OFFSET('Smelter Look-up'!$E$4,$V373-4,0))</f>
        <v/>
      </c>
      <c r="G373" s="143" t="str">
        <f ca="1">IF(C373=$X$4,"Enter smelter details",IF(ISERROR($V373),"",OFFSET('Smelter Look-up'!$F$4,$V373-4,0)))</f>
        <v/>
      </c>
      <c r="H373" s="199" t="str">
        <f ca="1">IF(ISERROR($V373),"",OFFSET('Smelter Look-up'!$G$4,$V373-4,0))</f>
        <v/>
      </c>
      <c r="I373" s="200" t="str">
        <f ca="1">IF(ISERROR($V373),"",OFFSET('Smelter Look-up'!$H$4,$V373-4,0))</f>
        <v/>
      </c>
      <c r="J373" s="200" t="str">
        <f ca="1">IF(ISERROR($V373),"",OFFSET('Smelter Look-up'!$I$4,$V373-4,0))</f>
        <v/>
      </c>
      <c r="K373" s="144"/>
      <c r="L373" s="144"/>
      <c r="M373" s="144"/>
      <c r="N373" s="144"/>
      <c r="O373" s="144"/>
      <c r="P373" s="202"/>
      <c r="Q373" s="145"/>
      <c r="R373" s="143" t="str">
        <f ca="1">IF(ISERROR($V373),"",OFFSET('Smelter Look-up'!$C$4,$V373-4,0)&amp;"")</f>
        <v/>
      </c>
      <c r="S373" s="149" t="str">
        <f t="shared" ca="1" si="25"/>
        <v/>
      </c>
      <c r="T373" s="149" t="str">
        <f ca="1">IF(B373="","",IF(ISERROR(MATCH($J373,SorP!$B$1:$B$6261,0)),"",INDIRECT("'SorP'!$A$"&amp;MATCH($S373&amp;$J373,SorP!C:C,0))))</f>
        <v/>
      </c>
      <c r="U373" s="162"/>
      <c r="V373" s="163" t="e">
        <f>IF(C373="",NA(),MATCH($B373&amp;$C373,'Smelter Look-up'!$J:$J,0))</f>
        <v>#N/A</v>
      </c>
      <c r="X373" s="164">
        <f t="shared" ca="1" si="26"/>
        <v>0</v>
      </c>
      <c r="AB373" s="304" t="str">
        <f t="shared" si="27"/>
        <v/>
      </c>
      <c r="AC373" s="164" t="str">
        <f t="shared" si="28"/>
        <v/>
      </c>
      <c r="AD373" s="164" t="str">
        <f t="shared" si="29"/>
        <v/>
      </c>
    </row>
    <row r="374" spans="1:30" s="164" customFormat="1" ht="20.149999999999999" customHeight="1">
      <c r="A374" s="149"/>
      <c r="B374" s="294" t="str">
        <f>IF(LEN(A374)=0,"",INDEX('Smelter Look-up'!$A:$A,MATCH($A374,'Smelter Look-up'!$E:$E,0)))</f>
        <v/>
      </c>
      <c r="C374" s="146" t="str">
        <f>IF(LEN(A374)=0,"",INDEX('Smelter Look-up'!$C:$C,MATCH($A374,'Smelter Look-up'!$E:$E,0)))</f>
        <v/>
      </c>
      <c r="D374" s="143"/>
      <c r="E374" s="143" t="str">
        <f ca="1">IF(ISERROR($V374),"",OFFSET('Smelter Look-up'!$D$4,$V374-4,0)&amp;"")</f>
        <v/>
      </c>
      <c r="F374" s="143" t="str">
        <f ca="1">IF(ISERROR($V374),"",OFFSET('Smelter Look-up'!$E$4,$V374-4,0))</f>
        <v/>
      </c>
      <c r="G374" s="143" t="str">
        <f ca="1">IF(C374=$X$4,"Enter smelter details",IF(ISERROR($V374),"",OFFSET('Smelter Look-up'!$F$4,$V374-4,0)))</f>
        <v/>
      </c>
      <c r="H374" s="199" t="str">
        <f ca="1">IF(ISERROR($V374),"",OFFSET('Smelter Look-up'!$G$4,$V374-4,0))</f>
        <v/>
      </c>
      <c r="I374" s="200" t="str">
        <f ca="1">IF(ISERROR($V374),"",OFFSET('Smelter Look-up'!$H$4,$V374-4,0))</f>
        <v/>
      </c>
      <c r="J374" s="200" t="str">
        <f ca="1">IF(ISERROR($V374),"",OFFSET('Smelter Look-up'!$I$4,$V374-4,0))</f>
        <v/>
      </c>
      <c r="K374" s="144"/>
      <c r="L374" s="144"/>
      <c r="M374" s="144"/>
      <c r="N374" s="144"/>
      <c r="O374" s="144"/>
      <c r="P374" s="202"/>
      <c r="Q374" s="145"/>
      <c r="R374" s="143" t="str">
        <f ca="1">IF(ISERROR($V374),"",OFFSET('Smelter Look-up'!$C$4,$V374-4,0)&amp;"")</f>
        <v/>
      </c>
      <c r="S374" s="149" t="str">
        <f t="shared" ca="1" si="25"/>
        <v/>
      </c>
      <c r="T374" s="149" t="str">
        <f ca="1">IF(B374="","",IF(ISERROR(MATCH($J374,SorP!$B$1:$B$6261,0)),"",INDIRECT("'SorP'!$A$"&amp;MATCH($S374&amp;$J374,SorP!C:C,0))))</f>
        <v/>
      </c>
      <c r="U374" s="162"/>
      <c r="V374" s="163" t="e">
        <f>IF(C374="",NA(),MATCH($B374&amp;$C374,'Smelter Look-up'!$J:$J,0))</f>
        <v>#N/A</v>
      </c>
      <c r="X374" s="164">
        <f t="shared" ca="1" si="26"/>
        <v>0</v>
      </c>
      <c r="AB374" s="304" t="str">
        <f t="shared" si="27"/>
        <v/>
      </c>
      <c r="AC374" s="164" t="str">
        <f t="shared" si="28"/>
        <v/>
      </c>
      <c r="AD374" s="164" t="str">
        <f t="shared" si="29"/>
        <v/>
      </c>
    </row>
    <row r="375" spans="1:30" s="164" customFormat="1" ht="20.149999999999999" customHeight="1">
      <c r="A375" s="149"/>
      <c r="B375" s="294" t="str">
        <f>IF(LEN(A375)=0,"",INDEX('Smelter Look-up'!$A:$A,MATCH($A375,'Smelter Look-up'!$E:$E,0)))</f>
        <v/>
      </c>
      <c r="C375" s="146" t="str">
        <f>IF(LEN(A375)=0,"",INDEX('Smelter Look-up'!$C:$C,MATCH($A375,'Smelter Look-up'!$E:$E,0)))</f>
        <v/>
      </c>
      <c r="D375" s="143"/>
      <c r="E375" s="143" t="str">
        <f ca="1">IF(ISERROR($V375),"",OFFSET('Smelter Look-up'!$D$4,$V375-4,0)&amp;"")</f>
        <v/>
      </c>
      <c r="F375" s="143" t="str">
        <f ca="1">IF(ISERROR($V375),"",OFFSET('Smelter Look-up'!$E$4,$V375-4,0))</f>
        <v/>
      </c>
      <c r="G375" s="143" t="str">
        <f ca="1">IF(C375=$X$4,"Enter smelter details",IF(ISERROR($V375),"",OFFSET('Smelter Look-up'!$F$4,$V375-4,0)))</f>
        <v/>
      </c>
      <c r="H375" s="199" t="str">
        <f ca="1">IF(ISERROR($V375),"",OFFSET('Smelter Look-up'!$G$4,$V375-4,0))</f>
        <v/>
      </c>
      <c r="I375" s="200" t="str">
        <f ca="1">IF(ISERROR($V375),"",OFFSET('Smelter Look-up'!$H$4,$V375-4,0))</f>
        <v/>
      </c>
      <c r="J375" s="200" t="str">
        <f ca="1">IF(ISERROR($V375),"",OFFSET('Smelter Look-up'!$I$4,$V375-4,0))</f>
        <v/>
      </c>
      <c r="K375" s="144"/>
      <c r="L375" s="144"/>
      <c r="M375" s="144"/>
      <c r="N375" s="144"/>
      <c r="O375" s="144"/>
      <c r="P375" s="202"/>
      <c r="Q375" s="145"/>
      <c r="R375" s="143" t="str">
        <f ca="1">IF(ISERROR($V375),"",OFFSET('Smelter Look-up'!$C$4,$V375-4,0)&amp;"")</f>
        <v/>
      </c>
      <c r="S375" s="149" t="str">
        <f t="shared" ca="1" si="25"/>
        <v/>
      </c>
      <c r="T375" s="149" t="str">
        <f ca="1">IF(B375="","",IF(ISERROR(MATCH($J375,SorP!$B$1:$B$6261,0)),"",INDIRECT("'SorP'!$A$"&amp;MATCH($S375&amp;$J375,SorP!C:C,0))))</f>
        <v/>
      </c>
      <c r="U375" s="162"/>
      <c r="V375" s="163" t="e">
        <f>IF(C375="",NA(),MATCH($B375&amp;$C375,'Smelter Look-up'!$J:$J,0))</f>
        <v>#N/A</v>
      </c>
      <c r="X375" s="164">
        <f t="shared" ca="1" si="26"/>
        <v>0</v>
      </c>
      <c r="AB375" s="304" t="str">
        <f t="shared" si="27"/>
        <v/>
      </c>
      <c r="AC375" s="164" t="str">
        <f t="shared" si="28"/>
        <v/>
      </c>
      <c r="AD375" s="164" t="str">
        <f t="shared" si="29"/>
        <v/>
      </c>
    </row>
    <row r="376" spans="1:30" s="164" customFormat="1" ht="20.149999999999999" customHeight="1">
      <c r="A376" s="149"/>
      <c r="B376" s="294" t="str">
        <f>IF(LEN(A376)=0,"",INDEX('Smelter Look-up'!$A:$A,MATCH($A376,'Smelter Look-up'!$E:$E,0)))</f>
        <v/>
      </c>
      <c r="C376" s="146" t="str">
        <f>IF(LEN(A376)=0,"",INDEX('Smelter Look-up'!$C:$C,MATCH($A376,'Smelter Look-up'!$E:$E,0)))</f>
        <v/>
      </c>
      <c r="D376" s="143"/>
      <c r="E376" s="143" t="str">
        <f ca="1">IF(ISERROR($V376),"",OFFSET('Smelter Look-up'!$D$4,$V376-4,0)&amp;"")</f>
        <v/>
      </c>
      <c r="F376" s="143" t="str">
        <f ca="1">IF(ISERROR($V376),"",OFFSET('Smelter Look-up'!$E$4,$V376-4,0))</f>
        <v/>
      </c>
      <c r="G376" s="143" t="str">
        <f ca="1">IF(C376=$X$4,"Enter smelter details",IF(ISERROR($V376),"",OFFSET('Smelter Look-up'!$F$4,$V376-4,0)))</f>
        <v/>
      </c>
      <c r="H376" s="199" t="str">
        <f ca="1">IF(ISERROR($V376),"",OFFSET('Smelter Look-up'!$G$4,$V376-4,0))</f>
        <v/>
      </c>
      <c r="I376" s="200" t="str">
        <f ca="1">IF(ISERROR($V376),"",OFFSET('Smelter Look-up'!$H$4,$V376-4,0))</f>
        <v/>
      </c>
      <c r="J376" s="200" t="str">
        <f ca="1">IF(ISERROR($V376),"",OFFSET('Smelter Look-up'!$I$4,$V376-4,0))</f>
        <v/>
      </c>
      <c r="K376" s="144"/>
      <c r="L376" s="144"/>
      <c r="M376" s="144"/>
      <c r="N376" s="144"/>
      <c r="O376" s="144"/>
      <c r="P376" s="202"/>
      <c r="Q376" s="145"/>
      <c r="R376" s="143" t="str">
        <f ca="1">IF(ISERROR($V376),"",OFFSET('Smelter Look-up'!$C$4,$V376-4,0)&amp;"")</f>
        <v/>
      </c>
      <c r="S376" s="149" t="str">
        <f t="shared" ca="1" si="25"/>
        <v/>
      </c>
      <c r="T376" s="149" t="str">
        <f ca="1">IF(B376="","",IF(ISERROR(MATCH($J376,SorP!$B$1:$B$6261,0)),"",INDIRECT("'SorP'!$A$"&amp;MATCH($S376&amp;$J376,SorP!C:C,0))))</f>
        <v/>
      </c>
      <c r="U376" s="162"/>
      <c r="V376" s="163" t="e">
        <f>IF(C376="",NA(),MATCH($B376&amp;$C376,'Smelter Look-up'!$J:$J,0))</f>
        <v>#N/A</v>
      </c>
      <c r="X376" s="164">
        <f t="shared" ca="1" si="26"/>
        <v>0</v>
      </c>
      <c r="AB376" s="304" t="str">
        <f t="shared" si="27"/>
        <v/>
      </c>
      <c r="AC376" s="164" t="str">
        <f t="shared" si="28"/>
        <v/>
      </c>
      <c r="AD376" s="164" t="str">
        <f t="shared" si="29"/>
        <v/>
      </c>
    </row>
    <row r="377" spans="1:30" s="164" customFormat="1" ht="20.149999999999999" customHeight="1">
      <c r="A377" s="149"/>
      <c r="B377" s="294" t="str">
        <f>IF(LEN(A377)=0,"",INDEX('Smelter Look-up'!$A:$A,MATCH($A377,'Smelter Look-up'!$E:$E,0)))</f>
        <v/>
      </c>
      <c r="C377" s="146" t="str">
        <f>IF(LEN(A377)=0,"",INDEX('Smelter Look-up'!$C:$C,MATCH($A377,'Smelter Look-up'!$E:$E,0)))</f>
        <v/>
      </c>
      <c r="D377" s="143"/>
      <c r="E377" s="143" t="str">
        <f ca="1">IF(ISERROR($V377),"",OFFSET('Smelter Look-up'!$D$4,$V377-4,0)&amp;"")</f>
        <v/>
      </c>
      <c r="F377" s="143" t="str">
        <f ca="1">IF(ISERROR($V377),"",OFFSET('Smelter Look-up'!$E$4,$V377-4,0))</f>
        <v/>
      </c>
      <c r="G377" s="143" t="str">
        <f ca="1">IF(C377=$X$4,"Enter smelter details",IF(ISERROR($V377),"",OFFSET('Smelter Look-up'!$F$4,$V377-4,0)))</f>
        <v/>
      </c>
      <c r="H377" s="199" t="str">
        <f ca="1">IF(ISERROR($V377),"",OFFSET('Smelter Look-up'!$G$4,$V377-4,0))</f>
        <v/>
      </c>
      <c r="I377" s="200" t="str">
        <f ca="1">IF(ISERROR($V377),"",OFFSET('Smelter Look-up'!$H$4,$V377-4,0))</f>
        <v/>
      </c>
      <c r="J377" s="200" t="str">
        <f ca="1">IF(ISERROR($V377),"",OFFSET('Smelter Look-up'!$I$4,$V377-4,0))</f>
        <v/>
      </c>
      <c r="K377" s="144"/>
      <c r="L377" s="144"/>
      <c r="M377" s="144"/>
      <c r="N377" s="144"/>
      <c r="O377" s="144"/>
      <c r="P377" s="202"/>
      <c r="Q377" s="145"/>
      <c r="R377" s="143" t="str">
        <f ca="1">IF(ISERROR($V377),"",OFFSET('Smelter Look-up'!$C$4,$V377-4,0)&amp;"")</f>
        <v/>
      </c>
      <c r="S377" s="149" t="str">
        <f t="shared" ca="1" si="25"/>
        <v/>
      </c>
      <c r="T377" s="149" t="str">
        <f ca="1">IF(B377="","",IF(ISERROR(MATCH($J377,SorP!$B$1:$B$6261,0)),"",INDIRECT("'SorP'!$A$"&amp;MATCH($S377&amp;$J377,SorP!C:C,0))))</f>
        <v/>
      </c>
      <c r="U377" s="162"/>
      <c r="V377" s="163" t="e">
        <f>IF(C377="",NA(),MATCH($B377&amp;$C377,'Smelter Look-up'!$J:$J,0))</f>
        <v>#N/A</v>
      </c>
      <c r="X377" s="164">
        <f t="shared" ca="1" si="26"/>
        <v>0</v>
      </c>
      <c r="AB377" s="304" t="str">
        <f t="shared" si="27"/>
        <v/>
      </c>
      <c r="AC377" s="164" t="str">
        <f t="shared" si="28"/>
        <v/>
      </c>
      <c r="AD377" s="164" t="str">
        <f t="shared" si="29"/>
        <v/>
      </c>
    </row>
    <row r="378" spans="1:30" s="164" customFormat="1" ht="20.149999999999999" customHeight="1">
      <c r="A378" s="149"/>
      <c r="B378" s="294" t="str">
        <f>IF(LEN(A378)=0,"",INDEX('Smelter Look-up'!$A:$A,MATCH($A378,'Smelter Look-up'!$E:$E,0)))</f>
        <v/>
      </c>
      <c r="C378" s="146" t="str">
        <f>IF(LEN(A378)=0,"",INDEX('Smelter Look-up'!$C:$C,MATCH($A378,'Smelter Look-up'!$E:$E,0)))</f>
        <v/>
      </c>
      <c r="D378" s="143"/>
      <c r="E378" s="143" t="str">
        <f ca="1">IF(ISERROR($V378),"",OFFSET('Smelter Look-up'!$D$4,$V378-4,0)&amp;"")</f>
        <v/>
      </c>
      <c r="F378" s="143" t="str">
        <f ca="1">IF(ISERROR($V378),"",OFFSET('Smelter Look-up'!$E$4,$V378-4,0))</f>
        <v/>
      </c>
      <c r="G378" s="143" t="str">
        <f ca="1">IF(C378=$X$4,"Enter smelter details",IF(ISERROR($V378),"",OFFSET('Smelter Look-up'!$F$4,$V378-4,0)))</f>
        <v/>
      </c>
      <c r="H378" s="199" t="str">
        <f ca="1">IF(ISERROR($V378),"",OFFSET('Smelter Look-up'!$G$4,$V378-4,0))</f>
        <v/>
      </c>
      <c r="I378" s="200" t="str">
        <f ca="1">IF(ISERROR($V378),"",OFFSET('Smelter Look-up'!$H$4,$V378-4,0))</f>
        <v/>
      </c>
      <c r="J378" s="200" t="str">
        <f ca="1">IF(ISERROR($V378),"",OFFSET('Smelter Look-up'!$I$4,$V378-4,0))</f>
        <v/>
      </c>
      <c r="K378" s="144"/>
      <c r="L378" s="144"/>
      <c r="M378" s="144"/>
      <c r="N378" s="144"/>
      <c r="O378" s="144"/>
      <c r="P378" s="202"/>
      <c r="Q378" s="145"/>
      <c r="R378" s="143" t="str">
        <f ca="1">IF(ISERROR($V378),"",OFFSET('Smelter Look-up'!$C$4,$V378-4,0)&amp;"")</f>
        <v/>
      </c>
      <c r="S378" s="149" t="str">
        <f t="shared" ca="1" si="25"/>
        <v/>
      </c>
      <c r="T378" s="149" t="str">
        <f ca="1">IF(B378="","",IF(ISERROR(MATCH($J378,SorP!$B$1:$B$6261,0)),"",INDIRECT("'SorP'!$A$"&amp;MATCH($S378&amp;$J378,SorP!C:C,0))))</f>
        <v/>
      </c>
      <c r="U378" s="162"/>
      <c r="V378" s="163" t="e">
        <f>IF(C378="",NA(),MATCH($B378&amp;$C378,'Smelter Look-up'!$J:$J,0))</f>
        <v>#N/A</v>
      </c>
      <c r="X378" s="164">
        <f t="shared" ca="1" si="26"/>
        <v>0</v>
      </c>
      <c r="AB378" s="304" t="str">
        <f t="shared" si="27"/>
        <v/>
      </c>
      <c r="AC378" s="164" t="str">
        <f t="shared" si="28"/>
        <v/>
      </c>
      <c r="AD378" s="164" t="str">
        <f t="shared" si="29"/>
        <v/>
      </c>
    </row>
    <row r="379" spans="1:30" s="164" customFormat="1" ht="20.149999999999999" customHeight="1">
      <c r="A379" s="149"/>
      <c r="B379" s="294" t="str">
        <f>IF(LEN(A379)=0,"",INDEX('Smelter Look-up'!$A:$A,MATCH($A379,'Smelter Look-up'!$E:$E,0)))</f>
        <v/>
      </c>
      <c r="C379" s="146" t="str">
        <f>IF(LEN(A379)=0,"",INDEX('Smelter Look-up'!$C:$C,MATCH($A379,'Smelter Look-up'!$E:$E,0)))</f>
        <v/>
      </c>
      <c r="D379" s="143"/>
      <c r="E379" s="143" t="str">
        <f ca="1">IF(ISERROR($V379),"",OFFSET('Smelter Look-up'!$D$4,$V379-4,0)&amp;"")</f>
        <v/>
      </c>
      <c r="F379" s="143" t="str">
        <f ca="1">IF(ISERROR($V379),"",OFFSET('Smelter Look-up'!$E$4,$V379-4,0))</f>
        <v/>
      </c>
      <c r="G379" s="143" t="str">
        <f ca="1">IF(C379=$X$4,"Enter smelter details",IF(ISERROR($V379),"",OFFSET('Smelter Look-up'!$F$4,$V379-4,0)))</f>
        <v/>
      </c>
      <c r="H379" s="199" t="str">
        <f ca="1">IF(ISERROR($V379),"",OFFSET('Smelter Look-up'!$G$4,$V379-4,0))</f>
        <v/>
      </c>
      <c r="I379" s="200" t="str">
        <f ca="1">IF(ISERROR($V379),"",OFFSET('Smelter Look-up'!$H$4,$V379-4,0))</f>
        <v/>
      </c>
      <c r="J379" s="200" t="str">
        <f ca="1">IF(ISERROR($V379),"",OFFSET('Smelter Look-up'!$I$4,$V379-4,0))</f>
        <v/>
      </c>
      <c r="K379" s="144"/>
      <c r="L379" s="144"/>
      <c r="M379" s="144"/>
      <c r="N379" s="144"/>
      <c r="O379" s="144"/>
      <c r="P379" s="202"/>
      <c r="Q379" s="145"/>
      <c r="R379" s="143" t="str">
        <f ca="1">IF(ISERROR($V379),"",OFFSET('Smelter Look-up'!$C$4,$V379-4,0)&amp;"")</f>
        <v/>
      </c>
      <c r="S379" s="149" t="str">
        <f t="shared" ca="1" si="25"/>
        <v/>
      </c>
      <c r="T379" s="149" t="str">
        <f ca="1">IF(B379="","",IF(ISERROR(MATCH($J379,SorP!$B$1:$B$6261,0)),"",INDIRECT("'SorP'!$A$"&amp;MATCH($S379&amp;$J379,SorP!C:C,0))))</f>
        <v/>
      </c>
      <c r="U379" s="162"/>
      <c r="V379" s="163" t="e">
        <f>IF(C379="",NA(),MATCH($B379&amp;$C379,'Smelter Look-up'!$J:$J,0))</f>
        <v>#N/A</v>
      </c>
      <c r="X379" s="164">
        <f t="shared" ca="1" si="26"/>
        <v>0</v>
      </c>
      <c r="AB379" s="304" t="str">
        <f t="shared" si="27"/>
        <v/>
      </c>
      <c r="AC379" s="164" t="str">
        <f t="shared" si="28"/>
        <v/>
      </c>
      <c r="AD379" s="164" t="str">
        <f t="shared" si="29"/>
        <v/>
      </c>
    </row>
    <row r="380" spans="1:30" s="164" customFormat="1" ht="20.149999999999999" customHeight="1">
      <c r="A380" s="149"/>
      <c r="B380" s="294" t="str">
        <f>IF(LEN(A380)=0,"",INDEX('Smelter Look-up'!$A:$A,MATCH($A380,'Smelter Look-up'!$E:$E,0)))</f>
        <v/>
      </c>
      <c r="C380" s="146" t="str">
        <f>IF(LEN(A380)=0,"",INDEX('Smelter Look-up'!$C:$C,MATCH($A380,'Smelter Look-up'!$E:$E,0)))</f>
        <v/>
      </c>
      <c r="D380" s="143"/>
      <c r="E380" s="143" t="str">
        <f ca="1">IF(ISERROR($V380),"",OFFSET('Smelter Look-up'!$D$4,$V380-4,0)&amp;"")</f>
        <v/>
      </c>
      <c r="F380" s="143" t="str">
        <f ca="1">IF(ISERROR($V380),"",OFFSET('Smelter Look-up'!$E$4,$V380-4,0))</f>
        <v/>
      </c>
      <c r="G380" s="143" t="str">
        <f ca="1">IF(C380=$X$4,"Enter smelter details",IF(ISERROR($V380),"",OFFSET('Smelter Look-up'!$F$4,$V380-4,0)))</f>
        <v/>
      </c>
      <c r="H380" s="199" t="str">
        <f ca="1">IF(ISERROR($V380),"",OFFSET('Smelter Look-up'!$G$4,$V380-4,0))</f>
        <v/>
      </c>
      <c r="I380" s="200" t="str">
        <f ca="1">IF(ISERROR($V380),"",OFFSET('Smelter Look-up'!$H$4,$V380-4,0))</f>
        <v/>
      </c>
      <c r="J380" s="200" t="str">
        <f ca="1">IF(ISERROR($V380),"",OFFSET('Smelter Look-up'!$I$4,$V380-4,0))</f>
        <v/>
      </c>
      <c r="K380" s="144"/>
      <c r="L380" s="144"/>
      <c r="M380" s="144"/>
      <c r="N380" s="144"/>
      <c r="O380" s="144"/>
      <c r="P380" s="202"/>
      <c r="Q380" s="145"/>
      <c r="R380" s="143" t="str">
        <f ca="1">IF(ISERROR($V380),"",OFFSET('Smelter Look-up'!$C$4,$V380-4,0)&amp;"")</f>
        <v/>
      </c>
      <c r="S380" s="149" t="str">
        <f t="shared" ca="1" si="25"/>
        <v/>
      </c>
      <c r="T380" s="149" t="str">
        <f ca="1">IF(B380="","",IF(ISERROR(MATCH($J380,SorP!$B$1:$B$6261,0)),"",INDIRECT("'SorP'!$A$"&amp;MATCH($S380&amp;$J380,SorP!C:C,0))))</f>
        <v/>
      </c>
      <c r="U380" s="162"/>
      <c r="V380" s="163" t="e">
        <f>IF(C380="",NA(),MATCH($B380&amp;$C380,'Smelter Look-up'!$J:$J,0))</f>
        <v>#N/A</v>
      </c>
      <c r="X380" s="164">
        <f t="shared" ca="1" si="26"/>
        <v>0</v>
      </c>
      <c r="AB380" s="304" t="str">
        <f t="shared" si="27"/>
        <v/>
      </c>
      <c r="AC380" s="164" t="str">
        <f t="shared" si="28"/>
        <v/>
      </c>
      <c r="AD380" s="164" t="str">
        <f t="shared" si="29"/>
        <v/>
      </c>
    </row>
    <row r="381" spans="1:30" s="164" customFormat="1" ht="20.149999999999999" customHeight="1">
      <c r="A381" s="149"/>
      <c r="B381" s="294" t="str">
        <f>IF(LEN(A381)=0,"",INDEX('Smelter Look-up'!$A:$A,MATCH($A381,'Smelter Look-up'!$E:$E,0)))</f>
        <v/>
      </c>
      <c r="C381" s="146" t="str">
        <f>IF(LEN(A381)=0,"",INDEX('Smelter Look-up'!$C:$C,MATCH($A381,'Smelter Look-up'!$E:$E,0)))</f>
        <v/>
      </c>
      <c r="D381" s="143"/>
      <c r="E381" s="143" t="str">
        <f ca="1">IF(ISERROR($V381),"",OFFSET('Smelter Look-up'!$D$4,$V381-4,0)&amp;"")</f>
        <v/>
      </c>
      <c r="F381" s="143" t="str">
        <f ca="1">IF(ISERROR($V381),"",OFFSET('Smelter Look-up'!$E$4,$V381-4,0))</f>
        <v/>
      </c>
      <c r="G381" s="143" t="str">
        <f ca="1">IF(C381=$X$4,"Enter smelter details",IF(ISERROR($V381),"",OFFSET('Smelter Look-up'!$F$4,$V381-4,0)))</f>
        <v/>
      </c>
      <c r="H381" s="199" t="str">
        <f ca="1">IF(ISERROR($V381),"",OFFSET('Smelter Look-up'!$G$4,$V381-4,0))</f>
        <v/>
      </c>
      <c r="I381" s="200" t="str">
        <f ca="1">IF(ISERROR($V381),"",OFFSET('Smelter Look-up'!$H$4,$V381-4,0))</f>
        <v/>
      </c>
      <c r="J381" s="200" t="str">
        <f ca="1">IF(ISERROR($V381),"",OFFSET('Smelter Look-up'!$I$4,$V381-4,0))</f>
        <v/>
      </c>
      <c r="K381" s="144"/>
      <c r="L381" s="144"/>
      <c r="M381" s="144"/>
      <c r="N381" s="144"/>
      <c r="O381" s="144"/>
      <c r="P381" s="202"/>
      <c r="Q381" s="145"/>
      <c r="R381" s="143" t="str">
        <f ca="1">IF(ISERROR($V381),"",OFFSET('Smelter Look-up'!$C$4,$V381-4,0)&amp;"")</f>
        <v/>
      </c>
      <c r="S381" s="149" t="str">
        <f t="shared" ca="1" si="25"/>
        <v/>
      </c>
      <c r="T381" s="149" t="str">
        <f ca="1">IF(B381="","",IF(ISERROR(MATCH($J381,SorP!$B$1:$B$6261,0)),"",INDIRECT("'SorP'!$A$"&amp;MATCH($S381&amp;$J381,SorP!C:C,0))))</f>
        <v/>
      </c>
      <c r="U381" s="162"/>
      <c r="V381" s="163" t="e">
        <f>IF(C381="",NA(),MATCH($B381&amp;$C381,'Smelter Look-up'!$J:$J,0))</f>
        <v>#N/A</v>
      </c>
      <c r="X381" s="164">
        <f t="shared" ca="1" si="26"/>
        <v>0</v>
      </c>
      <c r="AB381" s="304" t="str">
        <f t="shared" si="27"/>
        <v/>
      </c>
      <c r="AC381" s="164" t="str">
        <f t="shared" si="28"/>
        <v/>
      </c>
      <c r="AD381" s="164" t="str">
        <f t="shared" si="29"/>
        <v/>
      </c>
    </row>
    <row r="382" spans="1:30" s="164" customFormat="1" ht="20.149999999999999" customHeight="1">
      <c r="A382" s="149"/>
      <c r="B382" s="294" t="str">
        <f>IF(LEN(A382)=0,"",INDEX('Smelter Look-up'!$A:$A,MATCH($A382,'Smelter Look-up'!$E:$E,0)))</f>
        <v/>
      </c>
      <c r="C382" s="146" t="str">
        <f>IF(LEN(A382)=0,"",INDEX('Smelter Look-up'!$C:$C,MATCH($A382,'Smelter Look-up'!$E:$E,0)))</f>
        <v/>
      </c>
      <c r="D382" s="143"/>
      <c r="E382" s="143" t="str">
        <f ca="1">IF(ISERROR($V382),"",OFFSET('Smelter Look-up'!$D$4,$V382-4,0)&amp;"")</f>
        <v/>
      </c>
      <c r="F382" s="143" t="str">
        <f ca="1">IF(ISERROR($V382),"",OFFSET('Smelter Look-up'!$E$4,$V382-4,0))</f>
        <v/>
      </c>
      <c r="G382" s="143" t="str">
        <f ca="1">IF(C382=$X$4,"Enter smelter details",IF(ISERROR($V382),"",OFFSET('Smelter Look-up'!$F$4,$V382-4,0)))</f>
        <v/>
      </c>
      <c r="H382" s="199" t="str">
        <f ca="1">IF(ISERROR($V382),"",OFFSET('Smelter Look-up'!$G$4,$V382-4,0))</f>
        <v/>
      </c>
      <c r="I382" s="200" t="str">
        <f ca="1">IF(ISERROR($V382),"",OFFSET('Smelter Look-up'!$H$4,$V382-4,0))</f>
        <v/>
      </c>
      <c r="J382" s="200" t="str">
        <f ca="1">IF(ISERROR($V382),"",OFFSET('Smelter Look-up'!$I$4,$V382-4,0))</f>
        <v/>
      </c>
      <c r="K382" s="144"/>
      <c r="L382" s="144"/>
      <c r="M382" s="144"/>
      <c r="N382" s="144"/>
      <c r="O382" s="144"/>
      <c r="P382" s="202"/>
      <c r="Q382" s="145"/>
      <c r="R382" s="143" t="str">
        <f ca="1">IF(ISERROR($V382),"",OFFSET('Smelter Look-up'!$C$4,$V382-4,0)&amp;"")</f>
        <v/>
      </c>
      <c r="S382" s="149" t="str">
        <f t="shared" ca="1" si="25"/>
        <v/>
      </c>
      <c r="T382" s="149" t="str">
        <f ca="1">IF(B382="","",IF(ISERROR(MATCH($J382,SorP!$B$1:$B$6261,0)),"",INDIRECT("'SorP'!$A$"&amp;MATCH($S382&amp;$J382,SorP!C:C,0))))</f>
        <v/>
      </c>
      <c r="U382" s="162"/>
      <c r="V382" s="163" t="e">
        <f>IF(C382="",NA(),MATCH($B382&amp;$C382,'Smelter Look-up'!$J:$J,0))</f>
        <v>#N/A</v>
      </c>
      <c r="X382" s="164">
        <f t="shared" ca="1" si="26"/>
        <v>0</v>
      </c>
      <c r="AB382" s="304" t="str">
        <f t="shared" si="27"/>
        <v/>
      </c>
      <c r="AC382" s="164" t="str">
        <f t="shared" si="28"/>
        <v/>
      </c>
      <c r="AD382" s="164" t="str">
        <f t="shared" si="29"/>
        <v/>
      </c>
    </row>
    <row r="383" spans="1:30" s="164" customFormat="1" ht="20.149999999999999" customHeight="1">
      <c r="A383" s="149"/>
      <c r="B383" s="294" t="str">
        <f>IF(LEN(A383)=0,"",INDEX('Smelter Look-up'!$A:$A,MATCH($A383,'Smelter Look-up'!$E:$E,0)))</f>
        <v/>
      </c>
      <c r="C383" s="146" t="str">
        <f>IF(LEN(A383)=0,"",INDEX('Smelter Look-up'!$C:$C,MATCH($A383,'Smelter Look-up'!$E:$E,0)))</f>
        <v/>
      </c>
      <c r="D383" s="143"/>
      <c r="E383" s="143" t="str">
        <f ca="1">IF(ISERROR($V383),"",OFFSET('Smelter Look-up'!$D$4,$V383-4,0)&amp;"")</f>
        <v/>
      </c>
      <c r="F383" s="143" t="str">
        <f ca="1">IF(ISERROR($V383),"",OFFSET('Smelter Look-up'!$E$4,$V383-4,0))</f>
        <v/>
      </c>
      <c r="G383" s="143" t="str">
        <f ca="1">IF(C383=$X$4,"Enter smelter details",IF(ISERROR($V383),"",OFFSET('Smelter Look-up'!$F$4,$V383-4,0)))</f>
        <v/>
      </c>
      <c r="H383" s="199" t="str">
        <f ca="1">IF(ISERROR($V383),"",OFFSET('Smelter Look-up'!$G$4,$V383-4,0))</f>
        <v/>
      </c>
      <c r="I383" s="200" t="str">
        <f ca="1">IF(ISERROR($V383),"",OFFSET('Smelter Look-up'!$H$4,$V383-4,0))</f>
        <v/>
      </c>
      <c r="J383" s="200" t="str">
        <f ca="1">IF(ISERROR($V383),"",OFFSET('Smelter Look-up'!$I$4,$V383-4,0))</f>
        <v/>
      </c>
      <c r="K383" s="144"/>
      <c r="L383" s="144"/>
      <c r="M383" s="144"/>
      <c r="N383" s="144"/>
      <c r="O383" s="144"/>
      <c r="P383" s="202"/>
      <c r="Q383" s="145"/>
      <c r="R383" s="143" t="str">
        <f ca="1">IF(ISERROR($V383),"",OFFSET('Smelter Look-up'!$C$4,$V383-4,0)&amp;"")</f>
        <v/>
      </c>
      <c r="S383" s="149" t="str">
        <f t="shared" ca="1" si="25"/>
        <v/>
      </c>
      <c r="T383" s="149" t="str">
        <f ca="1">IF(B383="","",IF(ISERROR(MATCH($J383,SorP!$B$1:$B$6261,0)),"",INDIRECT("'SorP'!$A$"&amp;MATCH($S383&amp;$J383,SorP!C:C,0))))</f>
        <v/>
      </c>
      <c r="U383" s="162"/>
      <c r="V383" s="163" t="e">
        <f>IF(C383="",NA(),MATCH($B383&amp;$C383,'Smelter Look-up'!$J:$J,0))</f>
        <v>#N/A</v>
      </c>
      <c r="X383" s="164">
        <f t="shared" ca="1" si="26"/>
        <v>0</v>
      </c>
      <c r="AB383" s="304" t="str">
        <f t="shared" si="27"/>
        <v/>
      </c>
      <c r="AC383" s="164" t="str">
        <f t="shared" si="28"/>
        <v/>
      </c>
      <c r="AD383" s="164" t="str">
        <f t="shared" si="29"/>
        <v/>
      </c>
    </row>
    <row r="384" spans="1:30" s="164" customFormat="1" ht="20.149999999999999" customHeight="1">
      <c r="A384" s="149"/>
      <c r="B384" s="294" t="str">
        <f>IF(LEN(A384)=0,"",INDEX('Smelter Look-up'!$A:$A,MATCH($A384,'Smelter Look-up'!$E:$E,0)))</f>
        <v/>
      </c>
      <c r="C384" s="146" t="str">
        <f>IF(LEN(A384)=0,"",INDEX('Smelter Look-up'!$C:$C,MATCH($A384,'Smelter Look-up'!$E:$E,0)))</f>
        <v/>
      </c>
      <c r="D384" s="143"/>
      <c r="E384" s="143" t="str">
        <f ca="1">IF(ISERROR($V384),"",OFFSET('Smelter Look-up'!$D$4,$V384-4,0)&amp;"")</f>
        <v/>
      </c>
      <c r="F384" s="143" t="str">
        <f ca="1">IF(ISERROR($V384),"",OFFSET('Smelter Look-up'!$E$4,$V384-4,0))</f>
        <v/>
      </c>
      <c r="G384" s="143" t="str">
        <f ca="1">IF(C384=$X$4,"Enter smelter details",IF(ISERROR($V384),"",OFFSET('Smelter Look-up'!$F$4,$V384-4,0)))</f>
        <v/>
      </c>
      <c r="H384" s="199" t="str">
        <f ca="1">IF(ISERROR($V384),"",OFFSET('Smelter Look-up'!$G$4,$V384-4,0))</f>
        <v/>
      </c>
      <c r="I384" s="200" t="str">
        <f ca="1">IF(ISERROR($V384),"",OFFSET('Smelter Look-up'!$H$4,$V384-4,0))</f>
        <v/>
      </c>
      <c r="J384" s="200" t="str">
        <f ca="1">IF(ISERROR($V384),"",OFFSET('Smelter Look-up'!$I$4,$V384-4,0))</f>
        <v/>
      </c>
      <c r="K384" s="144"/>
      <c r="L384" s="144"/>
      <c r="M384" s="144"/>
      <c r="N384" s="144"/>
      <c r="O384" s="144"/>
      <c r="P384" s="202"/>
      <c r="Q384" s="145"/>
      <c r="R384" s="143" t="str">
        <f ca="1">IF(ISERROR($V384),"",OFFSET('Smelter Look-up'!$C$4,$V384-4,0)&amp;"")</f>
        <v/>
      </c>
      <c r="S384" s="149" t="str">
        <f t="shared" ca="1" si="25"/>
        <v/>
      </c>
      <c r="T384" s="149" t="str">
        <f ca="1">IF(B384="","",IF(ISERROR(MATCH($J384,SorP!$B$1:$B$6261,0)),"",INDIRECT("'SorP'!$A$"&amp;MATCH($S384&amp;$J384,SorP!C:C,0))))</f>
        <v/>
      </c>
      <c r="U384" s="162"/>
      <c r="V384" s="163" t="e">
        <f>IF(C384="",NA(),MATCH($B384&amp;$C384,'Smelter Look-up'!$J:$J,0))</f>
        <v>#N/A</v>
      </c>
      <c r="X384" s="164">
        <f t="shared" ca="1" si="26"/>
        <v>0</v>
      </c>
      <c r="AB384" s="304" t="str">
        <f t="shared" si="27"/>
        <v/>
      </c>
      <c r="AC384" s="164" t="str">
        <f t="shared" si="28"/>
        <v/>
      </c>
      <c r="AD384" s="164" t="str">
        <f t="shared" si="29"/>
        <v/>
      </c>
    </row>
    <row r="385" spans="1:30" s="164" customFormat="1" ht="20.149999999999999" customHeight="1">
      <c r="A385" s="149"/>
      <c r="B385" s="294" t="str">
        <f>IF(LEN(A385)=0,"",INDEX('Smelter Look-up'!$A:$A,MATCH($A385,'Smelter Look-up'!$E:$E,0)))</f>
        <v/>
      </c>
      <c r="C385" s="146" t="str">
        <f>IF(LEN(A385)=0,"",INDEX('Smelter Look-up'!$C:$C,MATCH($A385,'Smelter Look-up'!$E:$E,0)))</f>
        <v/>
      </c>
      <c r="D385" s="143"/>
      <c r="E385" s="143" t="str">
        <f ca="1">IF(ISERROR($V385),"",OFFSET('Smelter Look-up'!$D$4,$V385-4,0)&amp;"")</f>
        <v/>
      </c>
      <c r="F385" s="143" t="str">
        <f ca="1">IF(ISERROR($V385),"",OFFSET('Smelter Look-up'!$E$4,$V385-4,0))</f>
        <v/>
      </c>
      <c r="G385" s="143" t="str">
        <f ca="1">IF(C385=$X$4,"Enter smelter details",IF(ISERROR($V385),"",OFFSET('Smelter Look-up'!$F$4,$V385-4,0)))</f>
        <v/>
      </c>
      <c r="H385" s="199" t="str">
        <f ca="1">IF(ISERROR($V385),"",OFFSET('Smelter Look-up'!$G$4,$V385-4,0))</f>
        <v/>
      </c>
      <c r="I385" s="200" t="str">
        <f ca="1">IF(ISERROR($V385),"",OFFSET('Smelter Look-up'!$H$4,$V385-4,0))</f>
        <v/>
      </c>
      <c r="J385" s="200" t="str">
        <f ca="1">IF(ISERROR($V385),"",OFFSET('Smelter Look-up'!$I$4,$V385-4,0))</f>
        <v/>
      </c>
      <c r="K385" s="144"/>
      <c r="L385" s="144"/>
      <c r="M385" s="144"/>
      <c r="N385" s="144"/>
      <c r="O385" s="144"/>
      <c r="P385" s="202"/>
      <c r="Q385" s="145"/>
      <c r="R385" s="143" t="str">
        <f ca="1">IF(ISERROR($V385),"",OFFSET('Smelter Look-up'!$C$4,$V385-4,0)&amp;"")</f>
        <v/>
      </c>
      <c r="S385" s="149" t="str">
        <f t="shared" ca="1" si="25"/>
        <v/>
      </c>
      <c r="T385" s="149" t="str">
        <f ca="1">IF(B385="","",IF(ISERROR(MATCH($J385,SorP!$B$1:$B$6261,0)),"",INDIRECT("'SorP'!$A$"&amp;MATCH($S385&amp;$J385,SorP!C:C,0))))</f>
        <v/>
      </c>
      <c r="U385" s="162"/>
      <c r="V385" s="163" t="e">
        <f>IF(C385="",NA(),MATCH($B385&amp;$C385,'Smelter Look-up'!$J:$J,0))</f>
        <v>#N/A</v>
      </c>
      <c r="X385" s="164">
        <f t="shared" ca="1" si="26"/>
        <v>0</v>
      </c>
      <c r="AB385" s="304" t="str">
        <f t="shared" si="27"/>
        <v/>
      </c>
      <c r="AC385" s="164" t="str">
        <f t="shared" si="28"/>
        <v/>
      </c>
      <c r="AD385" s="164" t="str">
        <f t="shared" si="29"/>
        <v/>
      </c>
    </row>
    <row r="386" spans="1:30" s="164" customFormat="1" ht="20.149999999999999" customHeight="1">
      <c r="A386" s="149"/>
      <c r="B386" s="294" t="str">
        <f>IF(LEN(A386)=0,"",INDEX('Smelter Look-up'!$A:$A,MATCH($A386,'Smelter Look-up'!$E:$E,0)))</f>
        <v/>
      </c>
      <c r="C386" s="146" t="str">
        <f>IF(LEN(A386)=0,"",INDEX('Smelter Look-up'!$C:$C,MATCH($A386,'Smelter Look-up'!$E:$E,0)))</f>
        <v/>
      </c>
      <c r="D386" s="143"/>
      <c r="E386" s="143" t="str">
        <f ca="1">IF(ISERROR($V386),"",OFFSET('Smelter Look-up'!$D$4,$V386-4,0)&amp;"")</f>
        <v/>
      </c>
      <c r="F386" s="143" t="str">
        <f ca="1">IF(ISERROR($V386),"",OFFSET('Smelter Look-up'!$E$4,$V386-4,0))</f>
        <v/>
      </c>
      <c r="G386" s="143" t="str">
        <f ca="1">IF(C386=$X$4,"Enter smelter details",IF(ISERROR($V386),"",OFFSET('Smelter Look-up'!$F$4,$V386-4,0)))</f>
        <v/>
      </c>
      <c r="H386" s="199" t="str">
        <f ca="1">IF(ISERROR($V386),"",OFFSET('Smelter Look-up'!$G$4,$V386-4,0))</f>
        <v/>
      </c>
      <c r="I386" s="200" t="str">
        <f ca="1">IF(ISERROR($V386),"",OFFSET('Smelter Look-up'!$H$4,$V386-4,0))</f>
        <v/>
      </c>
      <c r="J386" s="200" t="str">
        <f ca="1">IF(ISERROR($V386),"",OFFSET('Smelter Look-up'!$I$4,$V386-4,0))</f>
        <v/>
      </c>
      <c r="K386" s="144"/>
      <c r="L386" s="144"/>
      <c r="M386" s="144"/>
      <c r="N386" s="144"/>
      <c r="O386" s="144"/>
      <c r="P386" s="202"/>
      <c r="Q386" s="145"/>
      <c r="R386" s="143" t="str">
        <f ca="1">IF(ISERROR($V386),"",OFFSET('Smelter Look-up'!$C$4,$V386-4,0)&amp;"")</f>
        <v/>
      </c>
      <c r="S386" s="149" t="str">
        <f t="shared" ca="1" si="25"/>
        <v/>
      </c>
      <c r="T386" s="149" t="str">
        <f ca="1">IF(B386="","",IF(ISERROR(MATCH($J386,SorP!$B$1:$B$6261,0)),"",INDIRECT("'SorP'!$A$"&amp;MATCH($S386&amp;$J386,SorP!C:C,0))))</f>
        <v/>
      </c>
      <c r="U386" s="162"/>
      <c r="V386" s="163" t="e">
        <f>IF(C386="",NA(),MATCH($B386&amp;$C386,'Smelter Look-up'!$J:$J,0))</f>
        <v>#N/A</v>
      </c>
      <c r="X386" s="164">
        <f t="shared" ca="1" si="26"/>
        <v>0</v>
      </c>
      <c r="AB386" s="304" t="str">
        <f t="shared" si="27"/>
        <v/>
      </c>
      <c r="AC386" s="164" t="str">
        <f t="shared" si="28"/>
        <v/>
      </c>
      <c r="AD386" s="164" t="str">
        <f t="shared" si="29"/>
        <v/>
      </c>
    </row>
    <row r="387" spans="1:30" s="164" customFormat="1" ht="20.149999999999999" customHeight="1">
      <c r="A387" s="149"/>
      <c r="B387" s="294" t="str">
        <f>IF(LEN(A387)=0,"",INDEX('Smelter Look-up'!$A:$A,MATCH($A387,'Smelter Look-up'!$E:$E,0)))</f>
        <v/>
      </c>
      <c r="C387" s="146" t="str">
        <f>IF(LEN(A387)=0,"",INDEX('Smelter Look-up'!$C:$C,MATCH($A387,'Smelter Look-up'!$E:$E,0)))</f>
        <v/>
      </c>
      <c r="D387" s="143"/>
      <c r="E387" s="143" t="str">
        <f ca="1">IF(ISERROR($V387),"",OFFSET('Smelter Look-up'!$D$4,$V387-4,0)&amp;"")</f>
        <v/>
      </c>
      <c r="F387" s="143" t="str">
        <f ca="1">IF(ISERROR($V387),"",OFFSET('Smelter Look-up'!$E$4,$V387-4,0))</f>
        <v/>
      </c>
      <c r="G387" s="143" t="str">
        <f ca="1">IF(C387=$X$4,"Enter smelter details",IF(ISERROR($V387),"",OFFSET('Smelter Look-up'!$F$4,$V387-4,0)))</f>
        <v/>
      </c>
      <c r="H387" s="199" t="str">
        <f ca="1">IF(ISERROR($V387),"",OFFSET('Smelter Look-up'!$G$4,$V387-4,0))</f>
        <v/>
      </c>
      <c r="I387" s="200" t="str">
        <f ca="1">IF(ISERROR($V387),"",OFFSET('Smelter Look-up'!$H$4,$V387-4,0))</f>
        <v/>
      </c>
      <c r="J387" s="200" t="str">
        <f ca="1">IF(ISERROR($V387),"",OFFSET('Smelter Look-up'!$I$4,$V387-4,0))</f>
        <v/>
      </c>
      <c r="K387" s="144"/>
      <c r="L387" s="144"/>
      <c r="M387" s="144"/>
      <c r="N387" s="144"/>
      <c r="O387" s="144"/>
      <c r="P387" s="202"/>
      <c r="Q387" s="145"/>
      <c r="R387" s="143" t="str">
        <f ca="1">IF(ISERROR($V387),"",OFFSET('Smelter Look-up'!$C$4,$V387-4,0)&amp;"")</f>
        <v/>
      </c>
      <c r="S387" s="149" t="str">
        <f t="shared" ca="1" si="25"/>
        <v/>
      </c>
      <c r="T387" s="149" t="str">
        <f ca="1">IF(B387="","",IF(ISERROR(MATCH($J387,SorP!$B$1:$B$6261,0)),"",INDIRECT("'SorP'!$A$"&amp;MATCH($S387&amp;$J387,SorP!C:C,0))))</f>
        <v/>
      </c>
      <c r="U387" s="162"/>
      <c r="V387" s="163" t="e">
        <f>IF(C387="",NA(),MATCH($B387&amp;$C387,'Smelter Look-up'!$J:$J,0))</f>
        <v>#N/A</v>
      </c>
      <c r="X387" s="164">
        <f t="shared" ca="1" si="26"/>
        <v>0</v>
      </c>
      <c r="AB387" s="304" t="str">
        <f t="shared" si="27"/>
        <v/>
      </c>
      <c r="AC387" s="164" t="str">
        <f t="shared" si="28"/>
        <v/>
      </c>
      <c r="AD387" s="164" t="str">
        <f t="shared" si="29"/>
        <v/>
      </c>
    </row>
    <row r="388" spans="1:30" s="164" customFormat="1" ht="20.149999999999999" customHeight="1">
      <c r="A388" s="149"/>
      <c r="B388" s="294" t="str">
        <f>IF(LEN(A388)=0,"",INDEX('Smelter Look-up'!$A:$A,MATCH($A388,'Smelter Look-up'!$E:$E,0)))</f>
        <v/>
      </c>
      <c r="C388" s="146" t="str">
        <f>IF(LEN(A388)=0,"",INDEX('Smelter Look-up'!$C:$C,MATCH($A388,'Smelter Look-up'!$E:$E,0)))</f>
        <v/>
      </c>
      <c r="D388" s="143"/>
      <c r="E388" s="143" t="str">
        <f ca="1">IF(ISERROR($V388),"",OFFSET('Smelter Look-up'!$D$4,$V388-4,0)&amp;"")</f>
        <v/>
      </c>
      <c r="F388" s="143" t="str">
        <f ca="1">IF(ISERROR($V388),"",OFFSET('Smelter Look-up'!$E$4,$V388-4,0))</f>
        <v/>
      </c>
      <c r="G388" s="143" t="str">
        <f ca="1">IF(C388=$X$4,"Enter smelter details",IF(ISERROR($V388),"",OFFSET('Smelter Look-up'!$F$4,$V388-4,0)))</f>
        <v/>
      </c>
      <c r="H388" s="199" t="str">
        <f ca="1">IF(ISERROR($V388),"",OFFSET('Smelter Look-up'!$G$4,$V388-4,0))</f>
        <v/>
      </c>
      <c r="I388" s="200" t="str">
        <f ca="1">IF(ISERROR($V388),"",OFFSET('Smelter Look-up'!$H$4,$V388-4,0))</f>
        <v/>
      </c>
      <c r="J388" s="200" t="str">
        <f ca="1">IF(ISERROR($V388),"",OFFSET('Smelter Look-up'!$I$4,$V388-4,0))</f>
        <v/>
      </c>
      <c r="K388" s="144"/>
      <c r="L388" s="144"/>
      <c r="M388" s="144"/>
      <c r="N388" s="144"/>
      <c r="O388" s="144"/>
      <c r="P388" s="202"/>
      <c r="Q388" s="145"/>
      <c r="R388" s="143" t="str">
        <f ca="1">IF(ISERROR($V388),"",OFFSET('Smelter Look-up'!$C$4,$V388-4,0)&amp;"")</f>
        <v/>
      </c>
      <c r="S388" s="149" t="str">
        <f t="shared" ref="S388:S451" ca="1" si="30">IF(B388="","",IF(ISERROR(MATCH($E388,CL,0)),"Unknown",INDIRECT("'C'!$A$"&amp;MATCH($E388,CL,0)+1)))</f>
        <v/>
      </c>
      <c r="T388" s="149" t="str">
        <f ca="1">IF(B388="","",IF(ISERROR(MATCH($J388,SorP!$B$1:$B$6261,0)),"",INDIRECT("'SorP'!$A$"&amp;MATCH($S388&amp;$J388,SorP!C:C,0))))</f>
        <v/>
      </c>
      <c r="U388" s="162"/>
      <c r="V388" s="163" t="e">
        <f>IF(C388="",NA(),MATCH($B388&amp;$C388,'Smelter Look-up'!$J:$J,0))</f>
        <v>#N/A</v>
      </c>
      <c r="X388" s="164">
        <f t="shared" ref="X388:X451" ca="1" si="31">IF(AND(C388="Smelter not listed",OR(LEN(D388)=0,LEN(E388)=0)),1,0)</f>
        <v>0</v>
      </c>
      <c r="AB388" s="304" t="str">
        <f t="shared" ref="AB388:AB451" si="32">IF(C388="","",B388)</f>
        <v/>
      </c>
      <c r="AC388" s="164" t="str">
        <f t="shared" ref="AC388:AC451" si="33">B388</f>
        <v/>
      </c>
      <c r="AD388" s="164" t="str">
        <f t="shared" ref="AD388:AD451" si="34">IF(C388="Smelter not listed",D388,C388)</f>
        <v/>
      </c>
    </row>
    <row r="389" spans="1:30" s="164" customFormat="1" ht="20.149999999999999" customHeight="1">
      <c r="A389" s="149"/>
      <c r="B389" s="294" t="str">
        <f>IF(LEN(A389)=0,"",INDEX('Smelter Look-up'!$A:$A,MATCH($A389,'Smelter Look-up'!$E:$E,0)))</f>
        <v/>
      </c>
      <c r="C389" s="146" t="str">
        <f>IF(LEN(A389)=0,"",INDEX('Smelter Look-up'!$C:$C,MATCH($A389,'Smelter Look-up'!$E:$E,0)))</f>
        <v/>
      </c>
      <c r="D389" s="143"/>
      <c r="E389" s="143" t="str">
        <f ca="1">IF(ISERROR($V389),"",OFFSET('Smelter Look-up'!$D$4,$V389-4,0)&amp;"")</f>
        <v/>
      </c>
      <c r="F389" s="143" t="str">
        <f ca="1">IF(ISERROR($V389),"",OFFSET('Smelter Look-up'!$E$4,$V389-4,0))</f>
        <v/>
      </c>
      <c r="G389" s="143" t="str">
        <f ca="1">IF(C389=$X$4,"Enter smelter details",IF(ISERROR($V389),"",OFFSET('Smelter Look-up'!$F$4,$V389-4,0)))</f>
        <v/>
      </c>
      <c r="H389" s="199" t="str">
        <f ca="1">IF(ISERROR($V389),"",OFFSET('Smelter Look-up'!$G$4,$V389-4,0))</f>
        <v/>
      </c>
      <c r="I389" s="200" t="str">
        <f ca="1">IF(ISERROR($V389),"",OFFSET('Smelter Look-up'!$H$4,$V389-4,0))</f>
        <v/>
      </c>
      <c r="J389" s="200" t="str">
        <f ca="1">IF(ISERROR($V389),"",OFFSET('Smelter Look-up'!$I$4,$V389-4,0))</f>
        <v/>
      </c>
      <c r="K389" s="144"/>
      <c r="L389" s="144"/>
      <c r="M389" s="144"/>
      <c r="N389" s="144"/>
      <c r="O389" s="144"/>
      <c r="P389" s="202"/>
      <c r="Q389" s="145"/>
      <c r="R389" s="143" t="str">
        <f ca="1">IF(ISERROR($V389),"",OFFSET('Smelter Look-up'!$C$4,$V389-4,0)&amp;"")</f>
        <v/>
      </c>
      <c r="S389" s="149" t="str">
        <f t="shared" ca="1" si="30"/>
        <v/>
      </c>
      <c r="T389" s="149" t="str">
        <f ca="1">IF(B389="","",IF(ISERROR(MATCH($J389,SorP!$B$1:$B$6261,0)),"",INDIRECT("'SorP'!$A$"&amp;MATCH($S389&amp;$J389,SorP!C:C,0))))</f>
        <v/>
      </c>
      <c r="U389" s="162"/>
      <c r="V389" s="163" t="e">
        <f>IF(C389="",NA(),MATCH($B389&amp;$C389,'Smelter Look-up'!$J:$J,0))</f>
        <v>#N/A</v>
      </c>
      <c r="X389" s="164">
        <f t="shared" ca="1" si="31"/>
        <v>0</v>
      </c>
      <c r="AB389" s="304" t="str">
        <f t="shared" si="32"/>
        <v/>
      </c>
      <c r="AC389" s="164" t="str">
        <f t="shared" si="33"/>
        <v/>
      </c>
      <c r="AD389" s="164" t="str">
        <f t="shared" si="34"/>
        <v/>
      </c>
    </row>
    <row r="390" spans="1:30" s="164" customFormat="1" ht="20.149999999999999" customHeight="1">
      <c r="A390" s="149"/>
      <c r="B390" s="294" t="str">
        <f>IF(LEN(A390)=0,"",INDEX('Smelter Look-up'!$A:$A,MATCH($A390,'Smelter Look-up'!$E:$E,0)))</f>
        <v/>
      </c>
      <c r="C390" s="146" t="str">
        <f>IF(LEN(A390)=0,"",INDEX('Smelter Look-up'!$C:$C,MATCH($A390,'Smelter Look-up'!$E:$E,0)))</f>
        <v/>
      </c>
      <c r="D390" s="143"/>
      <c r="E390" s="143" t="str">
        <f ca="1">IF(ISERROR($V390),"",OFFSET('Smelter Look-up'!$D$4,$V390-4,0)&amp;"")</f>
        <v/>
      </c>
      <c r="F390" s="143" t="str">
        <f ca="1">IF(ISERROR($V390),"",OFFSET('Smelter Look-up'!$E$4,$V390-4,0))</f>
        <v/>
      </c>
      <c r="G390" s="143" t="str">
        <f ca="1">IF(C390=$X$4,"Enter smelter details",IF(ISERROR($V390),"",OFFSET('Smelter Look-up'!$F$4,$V390-4,0)))</f>
        <v/>
      </c>
      <c r="H390" s="199" t="str">
        <f ca="1">IF(ISERROR($V390),"",OFFSET('Smelter Look-up'!$G$4,$V390-4,0))</f>
        <v/>
      </c>
      <c r="I390" s="200" t="str">
        <f ca="1">IF(ISERROR($V390),"",OFFSET('Smelter Look-up'!$H$4,$V390-4,0))</f>
        <v/>
      </c>
      <c r="J390" s="200" t="str">
        <f ca="1">IF(ISERROR($V390),"",OFFSET('Smelter Look-up'!$I$4,$V390-4,0))</f>
        <v/>
      </c>
      <c r="K390" s="144"/>
      <c r="L390" s="144"/>
      <c r="M390" s="144"/>
      <c r="N390" s="144"/>
      <c r="O390" s="144"/>
      <c r="P390" s="202"/>
      <c r="Q390" s="145"/>
      <c r="R390" s="143" t="str">
        <f ca="1">IF(ISERROR($V390),"",OFFSET('Smelter Look-up'!$C$4,$V390-4,0)&amp;"")</f>
        <v/>
      </c>
      <c r="S390" s="149" t="str">
        <f t="shared" ca="1" si="30"/>
        <v/>
      </c>
      <c r="T390" s="149" t="str">
        <f ca="1">IF(B390="","",IF(ISERROR(MATCH($J390,SorP!$B$1:$B$6261,0)),"",INDIRECT("'SorP'!$A$"&amp;MATCH($S390&amp;$J390,SorP!C:C,0))))</f>
        <v/>
      </c>
      <c r="U390" s="162"/>
      <c r="V390" s="163" t="e">
        <f>IF(C390="",NA(),MATCH($B390&amp;$C390,'Smelter Look-up'!$J:$J,0))</f>
        <v>#N/A</v>
      </c>
      <c r="X390" s="164">
        <f t="shared" ca="1" si="31"/>
        <v>0</v>
      </c>
      <c r="AB390" s="304" t="str">
        <f t="shared" si="32"/>
        <v/>
      </c>
      <c r="AC390" s="164" t="str">
        <f t="shared" si="33"/>
        <v/>
      </c>
      <c r="AD390" s="164" t="str">
        <f t="shared" si="34"/>
        <v/>
      </c>
    </row>
    <row r="391" spans="1:30" s="164" customFormat="1" ht="20.149999999999999" customHeight="1">
      <c r="A391" s="149"/>
      <c r="B391" s="294" t="str">
        <f>IF(LEN(A391)=0,"",INDEX('Smelter Look-up'!$A:$A,MATCH($A391,'Smelter Look-up'!$E:$E,0)))</f>
        <v/>
      </c>
      <c r="C391" s="146" t="str">
        <f>IF(LEN(A391)=0,"",INDEX('Smelter Look-up'!$C:$C,MATCH($A391,'Smelter Look-up'!$E:$E,0)))</f>
        <v/>
      </c>
      <c r="D391" s="143"/>
      <c r="E391" s="143" t="str">
        <f ca="1">IF(ISERROR($V391),"",OFFSET('Smelter Look-up'!$D$4,$V391-4,0)&amp;"")</f>
        <v/>
      </c>
      <c r="F391" s="143" t="str">
        <f ca="1">IF(ISERROR($V391),"",OFFSET('Smelter Look-up'!$E$4,$V391-4,0))</f>
        <v/>
      </c>
      <c r="G391" s="143" t="str">
        <f ca="1">IF(C391=$X$4,"Enter smelter details",IF(ISERROR($V391),"",OFFSET('Smelter Look-up'!$F$4,$V391-4,0)))</f>
        <v/>
      </c>
      <c r="H391" s="199" t="str">
        <f ca="1">IF(ISERROR($V391),"",OFFSET('Smelter Look-up'!$G$4,$V391-4,0))</f>
        <v/>
      </c>
      <c r="I391" s="200" t="str">
        <f ca="1">IF(ISERROR($V391),"",OFFSET('Smelter Look-up'!$H$4,$V391-4,0))</f>
        <v/>
      </c>
      <c r="J391" s="200" t="str">
        <f ca="1">IF(ISERROR($V391),"",OFFSET('Smelter Look-up'!$I$4,$V391-4,0))</f>
        <v/>
      </c>
      <c r="K391" s="144"/>
      <c r="L391" s="144"/>
      <c r="M391" s="144"/>
      <c r="N391" s="144"/>
      <c r="O391" s="144"/>
      <c r="P391" s="202"/>
      <c r="Q391" s="145"/>
      <c r="R391" s="143" t="str">
        <f ca="1">IF(ISERROR($V391),"",OFFSET('Smelter Look-up'!$C$4,$V391-4,0)&amp;"")</f>
        <v/>
      </c>
      <c r="S391" s="149" t="str">
        <f t="shared" ca="1" si="30"/>
        <v/>
      </c>
      <c r="T391" s="149" t="str">
        <f ca="1">IF(B391="","",IF(ISERROR(MATCH($J391,SorP!$B$1:$B$6261,0)),"",INDIRECT("'SorP'!$A$"&amp;MATCH($S391&amp;$J391,SorP!C:C,0))))</f>
        <v/>
      </c>
      <c r="U391" s="162"/>
      <c r="V391" s="163" t="e">
        <f>IF(C391="",NA(),MATCH($B391&amp;$C391,'Smelter Look-up'!$J:$J,0))</f>
        <v>#N/A</v>
      </c>
      <c r="X391" s="164">
        <f t="shared" ca="1" si="31"/>
        <v>0</v>
      </c>
      <c r="AB391" s="304" t="str">
        <f t="shared" si="32"/>
        <v/>
      </c>
      <c r="AC391" s="164" t="str">
        <f t="shared" si="33"/>
        <v/>
      </c>
      <c r="AD391" s="164" t="str">
        <f t="shared" si="34"/>
        <v/>
      </c>
    </row>
    <row r="392" spans="1:30" s="164" customFormat="1" ht="20.149999999999999" customHeight="1">
      <c r="A392" s="149"/>
      <c r="B392" s="294" t="str">
        <f>IF(LEN(A392)=0,"",INDEX('Smelter Look-up'!$A:$A,MATCH($A392,'Smelter Look-up'!$E:$E,0)))</f>
        <v/>
      </c>
      <c r="C392" s="146" t="str">
        <f>IF(LEN(A392)=0,"",INDEX('Smelter Look-up'!$C:$C,MATCH($A392,'Smelter Look-up'!$E:$E,0)))</f>
        <v/>
      </c>
      <c r="D392" s="143"/>
      <c r="E392" s="143" t="str">
        <f ca="1">IF(ISERROR($V392),"",OFFSET('Smelter Look-up'!$D$4,$V392-4,0)&amp;"")</f>
        <v/>
      </c>
      <c r="F392" s="143" t="str">
        <f ca="1">IF(ISERROR($V392),"",OFFSET('Smelter Look-up'!$E$4,$V392-4,0))</f>
        <v/>
      </c>
      <c r="G392" s="143" t="str">
        <f ca="1">IF(C392=$X$4,"Enter smelter details",IF(ISERROR($V392),"",OFFSET('Smelter Look-up'!$F$4,$V392-4,0)))</f>
        <v/>
      </c>
      <c r="H392" s="199" t="str">
        <f ca="1">IF(ISERROR($V392),"",OFFSET('Smelter Look-up'!$G$4,$V392-4,0))</f>
        <v/>
      </c>
      <c r="I392" s="200" t="str">
        <f ca="1">IF(ISERROR($V392),"",OFFSET('Smelter Look-up'!$H$4,$V392-4,0))</f>
        <v/>
      </c>
      <c r="J392" s="200" t="str">
        <f ca="1">IF(ISERROR($V392),"",OFFSET('Smelter Look-up'!$I$4,$V392-4,0))</f>
        <v/>
      </c>
      <c r="K392" s="144"/>
      <c r="L392" s="144"/>
      <c r="M392" s="144"/>
      <c r="N392" s="144"/>
      <c r="O392" s="144"/>
      <c r="P392" s="202"/>
      <c r="Q392" s="145"/>
      <c r="R392" s="143" t="str">
        <f ca="1">IF(ISERROR($V392),"",OFFSET('Smelter Look-up'!$C$4,$V392-4,0)&amp;"")</f>
        <v/>
      </c>
      <c r="S392" s="149" t="str">
        <f t="shared" ca="1" si="30"/>
        <v/>
      </c>
      <c r="T392" s="149" t="str">
        <f ca="1">IF(B392="","",IF(ISERROR(MATCH($J392,SorP!$B$1:$B$6261,0)),"",INDIRECT("'SorP'!$A$"&amp;MATCH($S392&amp;$J392,SorP!C:C,0))))</f>
        <v/>
      </c>
      <c r="U392" s="162"/>
      <c r="V392" s="163" t="e">
        <f>IF(C392="",NA(),MATCH($B392&amp;$C392,'Smelter Look-up'!$J:$J,0))</f>
        <v>#N/A</v>
      </c>
      <c r="X392" s="164">
        <f t="shared" ca="1" si="31"/>
        <v>0</v>
      </c>
      <c r="AB392" s="304" t="str">
        <f t="shared" si="32"/>
        <v/>
      </c>
      <c r="AC392" s="164" t="str">
        <f t="shared" si="33"/>
        <v/>
      </c>
      <c r="AD392" s="164" t="str">
        <f t="shared" si="34"/>
        <v/>
      </c>
    </row>
    <row r="393" spans="1:30" s="164" customFormat="1" ht="20.149999999999999" customHeight="1">
      <c r="A393" s="149"/>
      <c r="B393" s="294" t="str">
        <f>IF(LEN(A393)=0,"",INDEX('Smelter Look-up'!$A:$A,MATCH($A393,'Smelter Look-up'!$E:$E,0)))</f>
        <v/>
      </c>
      <c r="C393" s="146" t="str">
        <f>IF(LEN(A393)=0,"",INDEX('Smelter Look-up'!$C:$C,MATCH($A393,'Smelter Look-up'!$E:$E,0)))</f>
        <v/>
      </c>
      <c r="D393" s="143"/>
      <c r="E393" s="143" t="str">
        <f ca="1">IF(ISERROR($V393),"",OFFSET('Smelter Look-up'!$D$4,$V393-4,0)&amp;"")</f>
        <v/>
      </c>
      <c r="F393" s="143" t="str">
        <f ca="1">IF(ISERROR($V393),"",OFFSET('Smelter Look-up'!$E$4,$V393-4,0))</f>
        <v/>
      </c>
      <c r="G393" s="143" t="str">
        <f ca="1">IF(C393=$X$4,"Enter smelter details",IF(ISERROR($V393),"",OFFSET('Smelter Look-up'!$F$4,$V393-4,0)))</f>
        <v/>
      </c>
      <c r="H393" s="199" t="str">
        <f ca="1">IF(ISERROR($V393),"",OFFSET('Smelter Look-up'!$G$4,$V393-4,0))</f>
        <v/>
      </c>
      <c r="I393" s="200" t="str">
        <f ca="1">IF(ISERROR($V393),"",OFFSET('Smelter Look-up'!$H$4,$V393-4,0))</f>
        <v/>
      </c>
      <c r="J393" s="200" t="str">
        <f ca="1">IF(ISERROR($V393),"",OFFSET('Smelter Look-up'!$I$4,$V393-4,0))</f>
        <v/>
      </c>
      <c r="K393" s="144"/>
      <c r="L393" s="144"/>
      <c r="M393" s="144"/>
      <c r="N393" s="144"/>
      <c r="O393" s="144"/>
      <c r="P393" s="202"/>
      <c r="Q393" s="145"/>
      <c r="R393" s="143" t="str">
        <f ca="1">IF(ISERROR($V393),"",OFFSET('Smelter Look-up'!$C$4,$V393-4,0)&amp;"")</f>
        <v/>
      </c>
      <c r="S393" s="149" t="str">
        <f t="shared" ca="1" si="30"/>
        <v/>
      </c>
      <c r="T393" s="149" t="str">
        <f ca="1">IF(B393="","",IF(ISERROR(MATCH($J393,SorP!$B$1:$B$6261,0)),"",INDIRECT("'SorP'!$A$"&amp;MATCH($S393&amp;$J393,SorP!C:C,0))))</f>
        <v/>
      </c>
      <c r="U393" s="162"/>
      <c r="V393" s="163" t="e">
        <f>IF(C393="",NA(),MATCH($B393&amp;$C393,'Smelter Look-up'!$J:$J,0))</f>
        <v>#N/A</v>
      </c>
      <c r="X393" s="164">
        <f t="shared" ca="1" si="31"/>
        <v>0</v>
      </c>
      <c r="AB393" s="304" t="str">
        <f t="shared" si="32"/>
        <v/>
      </c>
      <c r="AC393" s="164" t="str">
        <f t="shared" si="33"/>
        <v/>
      </c>
      <c r="AD393" s="164" t="str">
        <f t="shared" si="34"/>
        <v/>
      </c>
    </row>
    <row r="394" spans="1:30" s="164" customFormat="1" ht="20.149999999999999" customHeight="1">
      <c r="A394" s="149"/>
      <c r="B394" s="294" t="str">
        <f>IF(LEN(A394)=0,"",INDEX('Smelter Look-up'!$A:$A,MATCH($A394,'Smelter Look-up'!$E:$E,0)))</f>
        <v/>
      </c>
      <c r="C394" s="146" t="str">
        <f>IF(LEN(A394)=0,"",INDEX('Smelter Look-up'!$C:$C,MATCH($A394,'Smelter Look-up'!$E:$E,0)))</f>
        <v/>
      </c>
      <c r="D394" s="143"/>
      <c r="E394" s="143" t="str">
        <f ca="1">IF(ISERROR($V394),"",OFFSET('Smelter Look-up'!$D$4,$V394-4,0)&amp;"")</f>
        <v/>
      </c>
      <c r="F394" s="143" t="str">
        <f ca="1">IF(ISERROR($V394),"",OFFSET('Smelter Look-up'!$E$4,$V394-4,0))</f>
        <v/>
      </c>
      <c r="G394" s="143" t="str">
        <f ca="1">IF(C394=$X$4,"Enter smelter details",IF(ISERROR($V394),"",OFFSET('Smelter Look-up'!$F$4,$V394-4,0)))</f>
        <v/>
      </c>
      <c r="H394" s="199" t="str">
        <f ca="1">IF(ISERROR($V394),"",OFFSET('Smelter Look-up'!$G$4,$V394-4,0))</f>
        <v/>
      </c>
      <c r="I394" s="200" t="str">
        <f ca="1">IF(ISERROR($V394),"",OFFSET('Smelter Look-up'!$H$4,$V394-4,0))</f>
        <v/>
      </c>
      <c r="J394" s="200" t="str">
        <f ca="1">IF(ISERROR($V394),"",OFFSET('Smelter Look-up'!$I$4,$V394-4,0))</f>
        <v/>
      </c>
      <c r="K394" s="144"/>
      <c r="L394" s="144"/>
      <c r="M394" s="144"/>
      <c r="N394" s="144"/>
      <c r="O394" s="144"/>
      <c r="P394" s="202"/>
      <c r="Q394" s="145"/>
      <c r="R394" s="143" t="str">
        <f ca="1">IF(ISERROR($V394),"",OFFSET('Smelter Look-up'!$C$4,$V394-4,0)&amp;"")</f>
        <v/>
      </c>
      <c r="S394" s="149" t="str">
        <f t="shared" ca="1" si="30"/>
        <v/>
      </c>
      <c r="T394" s="149" t="str">
        <f ca="1">IF(B394="","",IF(ISERROR(MATCH($J394,SorP!$B$1:$B$6261,0)),"",INDIRECT("'SorP'!$A$"&amp;MATCH($S394&amp;$J394,SorP!C:C,0))))</f>
        <v/>
      </c>
      <c r="U394" s="162"/>
      <c r="V394" s="163" t="e">
        <f>IF(C394="",NA(),MATCH($B394&amp;$C394,'Smelter Look-up'!$J:$J,0))</f>
        <v>#N/A</v>
      </c>
      <c r="X394" s="164">
        <f t="shared" ca="1" si="31"/>
        <v>0</v>
      </c>
      <c r="AB394" s="304" t="str">
        <f t="shared" si="32"/>
        <v/>
      </c>
      <c r="AC394" s="164" t="str">
        <f t="shared" si="33"/>
        <v/>
      </c>
      <c r="AD394" s="164" t="str">
        <f t="shared" si="34"/>
        <v/>
      </c>
    </row>
    <row r="395" spans="1:30" s="164" customFormat="1" ht="20.149999999999999" customHeight="1">
      <c r="A395" s="149"/>
      <c r="B395" s="294" t="str">
        <f>IF(LEN(A395)=0,"",INDEX('Smelter Look-up'!$A:$A,MATCH($A395,'Smelter Look-up'!$E:$E,0)))</f>
        <v/>
      </c>
      <c r="C395" s="146" t="str">
        <f>IF(LEN(A395)=0,"",INDEX('Smelter Look-up'!$C:$C,MATCH($A395,'Smelter Look-up'!$E:$E,0)))</f>
        <v/>
      </c>
      <c r="D395" s="143"/>
      <c r="E395" s="143" t="str">
        <f ca="1">IF(ISERROR($V395),"",OFFSET('Smelter Look-up'!$D$4,$V395-4,0)&amp;"")</f>
        <v/>
      </c>
      <c r="F395" s="143" t="str">
        <f ca="1">IF(ISERROR($V395),"",OFFSET('Smelter Look-up'!$E$4,$V395-4,0))</f>
        <v/>
      </c>
      <c r="G395" s="143" t="str">
        <f ca="1">IF(C395=$X$4,"Enter smelter details",IF(ISERROR($V395),"",OFFSET('Smelter Look-up'!$F$4,$V395-4,0)))</f>
        <v/>
      </c>
      <c r="H395" s="199" t="str">
        <f ca="1">IF(ISERROR($V395),"",OFFSET('Smelter Look-up'!$G$4,$V395-4,0))</f>
        <v/>
      </c>
      <c r="I395" s="200" t="str">
        <f ca="1">IF(ISERROR($V395),"",OFFSET('Smelter Look-up'!$H$4,$V395-4,0))</f>
        <v/>
      </c>
      <c r="J395" s="200" t="str">
        <f ca="1">IF(ISERROR($V395),"",OFFSET('Smelter Look-up'!$I$4,$V395-4,0))</f>
        <v/>
      </c>
      <c r="K395" s="144"/>
      <c r="L395" s="144"/>
      <c r="M395" s="144"/>
      <c r="N395" s="144"/>
      <c r="O395" s="144"/>
      <c r="P395" s="202"/>
      <c r="Q395" s="145"/>
      <c r="R395" s="143" t="str">
        <f ca="1">IF(ISERROR($V395),"",OFFSET('Smelter Look-up'!$C$4,$V395-4,0)&amp;"")</f>
        <v/>
      </c>
      <c r="S395" s="149" t="str">
        <f t="shared" ca="1" si="30"/>
        <v/>
      </c>
      <c r="T395" s="149" t="str">
        <f ca="1">IF(B395="","",IF(ISERROR(MATCH($J395,SorP!$B$1:$B$6261,0)),"",INDIRECT("'SorP'!$A$"&amp;MATCH($S395&amp;$J395,SorP!C:C,0))))</f>
        <v/>
      </c>
      <c r="U395" s="162"/>
      <c r="V395" s="163" t="e">
        <f>IF(C395="",NA(),MATCH($B395&amp;$C395,'Smelter Look-up'!$J:$J,0))</f>
        <v>#N/A</v>
      </c>
      <c r="X395" s="164">
        <f t="shared" ca="1" si="31"/>
        <v>0</v>
      </c>
      <c r="AB395" s="304" t="str">
        <f t="shared" si="32"/>
        <v/>
      </c>
      <c r="AC395" s="164" t="str">
        <f t="shared" si="33"/>
        <v/>
      </c>
      <c r="AD395" s="164" t="str">
        <f t="shared" si="34"/>
        <v/>
      </c>
    </row>
    <row r="396" spans="1:30" s="164" customFormat="1" ht="20.149999999999999" customHeight="1">
      <c r="A396" s="149"/>
      <c r="B396" s="294" t="str">
        <f>IF(LEN(A396)=0,"",INDEX('Smelter Look-up'!$A:$A,MATCH($A396,'Smelter Look-up'!$E:$E,0)))</f>
        <v/>
      </c>
      <c r="C396" s="146" t="str">
        <f>IF(LEN(A396)=0,"",INDEX('Smelter Look-up'!$C:$C,MATCH($A396,'Smelter Look-up'!$E:$E,0)))</f>
        <v/>
      </c>
      <c r="D396" s="143"/>
      <c r="E396" s="143" t="str">
        <f ca="1">IF(ISERROR($V396),"",OFFSET('Smelter Look-up'!$D$4,$V396-4,0)&amp;"")</f>
        <v/>
      </c>
      <c r="F396" s="143" t="str">
        <f ca="1">IF(ISERROR($V396),"",OFFSET('Smelter Look-up'!$E$4,$V396-4,0))</f>
        <v/>
      </c>
      <c r="G396" s="143" t="str">
        <f ca="1">IF(C396=$X$4,"Enter smelter details",IF(ISERROR($V396),"",OFFSET('Smelter Look-up'!$F$4,$V396-4,0)))</f>
        <v/>
      </c>
      <c r="H396" s="199" t="str">
        <f ca="1">IF(ISERROR($V396),"",OFFSET('Smelter Look-up'!$G$4,$V396-4,0))</f>
        <v/>
      </c>
      <c r="I396" s="200" t="str">
        <f ca="1">IF(ISERROR($V396),"",OFFSET('Smelter Look-up'!$H$4,$V396-4,0))</f>
        <v/>
      </c>
      <c r="J396" s="200" t="str">
        <f ca="1">IF(ISERROR($V396),"",OFFSET('Smelter Look-up'!$I$4,$V396-4,0))</f>
        <v/>
      </c>
      <c r="K396" s="144"/>
      <c r="L396" s="144"/>
      <c r="M396" s="144"/>
      <c r="N396" s="144"/>
      <c r="O396" s="144"/>
      <c r="P396" s="202"/>
      <c r="Q396" s="145"/>
      <c r="R396" s="143" t="str">
        <f ca="1">IF(ISERROR($V396),"",OFFSET('Smelter Look-up'!$C$4,$V396-4,0)&amp;"")</f>
        <v/>
      </c>
      <c r="S396" s="149" t="str">
        <f t="shared" ca="1" si="30"/>
        <v/>
      </c>
      <c r="T396" s="149" t="str">
        <f ca="1">IF(B396="","",IF(ISERROR(MATCH($J396,SorP!$B$1:$B$6261,0)),"",INDIRECT("'SorP'!$A$"&amp;MATCH($S396&amp;$J396,SorP!C:C,0))))</f>
        <v/>
      </c>
      <c r="U396" s="162"/>
      <c r="V396" s="163" t="e">
        <f>IF(C396="",NA(),MATCH($B396&amp;$C396,'Smelter Look-up'!$J:$J,0))</f>
        <v>#N/A</v>
      </c>
      <c r="X396" s="164">
        <f t="shared" ca="1" si="31"/>
        <v>0</v>
      </c>
      <c r="AB396" s="304" t="str">
        <f t="shared" si="32"/>
        <v/>
      </c>
      <c r="AC396" s="164" t="str">
        <f t="shared" si="33"/>
        <v/>
      </c>
      <c r="AD396" s="164" t="str">
        <f t="shared" si="34"/>
        <v/>
      </c>
    </row>
    <row r="397" spans="1:30" s="164" customFormat="1" ht="20.149999999999999" customHeight="1">
      <c r="A397" s="149"/>
      <c r="B397" s="294" t="str">
        <f>IF(LEN(A397)=0,"",INDEX('Smelter Look-up'!$A:$A,MATCH($A397,'Smelter Look-up'!$E:$E,0)))</f>
        <v/>
      </c>
      <c r="C397" s="146" t="str">
        <f>IF(LEN(A397)=0,"",INDEX('Smelter Look-up'!$C:$C,MATCH($A397,'Smelter Look-up'!$E:$E,0)))</f>
        <v/>
      </c>
      <c r="D397" s="143"/>
      <c r="E397" s="143" t="str">
        <f ca="1">IF(ISERROR($V397),"",OFFSET('Smelter Look-up'!$D$4,$V397-4,0)&amp;"")</f>
        <v/>
      </c>
      <c r="F397" s="143" t="str">
        <f ca="1">IF(ISERROR($V397),"",OFFSET('Smelter Look-up'!$E$4,$V397-4,0))</f>
        <v/>
      </c>
      <c r="G397" s="143" t="str">
        <f ca="1">IF(C397=$X$4,"Enter smelter details",IF(ISERROR($V397),"",OFFSET('Smelter Look-up'!$F$4,$V397-4,0)))</f>
        <v/>
      </c>
      <c r="H397" s="199" t="str">
        <f ca="1">IF(ISERROR($V397),"",OFFSET('Smelter Look-up'!$G$4,$V397-4,0))</f>
        <v/>
      </c>
      <c r="I397" s="200" t="str">
        <f ca="1">IF(ISERROR($V397),"",OFFSET('Smelter Look-up'!$H$4,$V397-4,0))</f>
        <v/>
      </c>
      <c r="J397" s="200" t="str">
        <f ca="1">IF(ISERROR($V397),"",OFFSET('Smelter Look-up'!$I$4,$V397-4,0))</f>
        <v/>
      </c>
      <c r="K397" s="144"/>
      <c r="L397" s="144"/>
      <c r="M397" s="144"/>
      <c r="N397" s="144"/>
      <c r="O397" s="144"/>
      <c r="P397" s="202"/>
      <c r="Q397" s="145"/>
      <c r="R397" s="143" t="str">
        <f ca="1">IF(ISERROR($V397),"",OFFSET('Smelter Look-up'!$C$4,$V397-4,0)&amp;"")</f>
        <v/>
      </c>
      <c r="S397" s="149" t="str">
        <f t="shared" ca="1" si="30"/>
        <v/>
      </c>
      <c r="T397" s="149" t="str">
        <f ca="1">IF(B397="","",IF(ISERROR(MATCH($J397,SorP!$B$1:$B$6261,0)),"",INDIRECT("'SorP'!$A$"&amp;MATCH($S397&amp;$J397,SorP!C:C,0))))</f>
        <v/>
      </c>
      <c r="U397" s="162"/>
      <c r="V397" s="163" t="e">
        <f>IF(C397="",NA(),MATCH($B397&amp;$C397,'Smelter Look-up'!$J:$J,0))</f>
        <v>#N/A</v>
      </c>
      <c r="X397" s="164">
        <f t="shared" ca="1" si="31"/>
        <v>0</v>
      </c>
      <c r="AB397" s="304" t="str">
        <f t="shared" si="32"/>
        <v/>
      </c>
      <c r="AC397" s="164" t="str">
        <f t="shared" si="33"/>
        <v/>
      </c>
      <c r="AD397" s="164" t="str">
        <f t="shared" si="34"/>
        <v/>
      </c>
    </row>
    <row r="398" spans="1:30" s="164" customFormat="1" ht="20.149999999999999" customHeight="1">
      <c r="A398" s="149"/>
      <c r="B398" s="294" t="str">
        <f>IF(LEN(A398)=0,"",INDEX('Smelter Look-up'!$A:$A,MATCH($A398,'Smelter Look-up'!$E:$E,0)))</f>
        <v/>
      </c>
      <c r="C398" s="146" t="str">
        <f>IF(LEN(A398)=0,"",INDEX('Smelter Look-up'!$C:$C,MATCH($A398,'Smelter Look-up'!$E:$E,0)))</f>
        <v/>
      </c>
      <c r="D398" s="143"/>
      <c r="E398" s="143" t="str">
        <f ca="1">IF(ISERROR($V398),"",OFFSET('Smelter Look-up'!$D$4,$V398-4,0)&amp;"")</f>
        <v/>
      </c>
      <c r="F398" s="143" t="str">
        <f ca="1">IF(ISERROR($V398),"",OFFSET('Smelter Look-up'!$E$4,$V398-4,0))</f>
        <v/>
      </c>
      <c r="G398" s="143" t="str">
        <f ca="1">IF(C398=$X$4,"Enter smelter details",IF(ISERROR($V398),"",OFFSET('Smelter Look-up'!$F$4,$V398-4,0)))</f>
        <v/>
      </c>
      <c r="H398" s="199" t="str">
        <f ca="1">IF(ISERROR($V398),"",OFFSET('Smelter Look-up'!$G$4,$V398-4,0))</f>
        <v/>
      </c>
      <c r="I398" s="200" t="str">
        <f ca="1">IF(ISERROR($V398),"",OFFSET('Smelter Look-up'!$H$4,$V398-4,0))</f>
        <v/>
      </c>
      <c r="J398" s="200" t="str">
        <f ca="1">IF(ISERROR($V398),"",OFFSET('Smelter Look-up'!$I$4,$V398-4,0))</f>
        <v/>
      </c>
      <c r="K398" s="144"/>
      <c r="L398" s="144"/>
      <c r="M398" s="144"/>
      <c r="N398" s="144"/>
      <c r="O398" s="144"/>
      <c r="P398" s="202"/>
      <c r="Q398" s="145"/>
      <c r="R398" s="143" t="str">
        <f ca="1">IF(ISERROR($V398),"",OFFSET('Smelter Look-up'!$C$4,$V398-4,0)&amp;"")</f>
        <v/>
      </c>
      <c r="S398" s="149" t="str">
        <f t="shared" ca="1" si="30"/>
        <v/>
      </c>
      <c r="T398" s="149" t="str">
        <f ca="1">IF(B398="","",IF(ISERROR(MATCH($J398,SorP!$B$1:$B$6261,0)),"",INDIRECT("'SorP'!$A$"&amp;MATCH($S398&amp;$J398,SorP!C:C,0))))</f>
        <v/>
      </c>
      <c r="U398" s="162"/>
      <c r="V398" s="163" t="e">
        <f>IF(C398="",NA(),MATCH($B398&amp;$C398,'Smelter Look-up'!$J:$J,0))</f>
        <v>#N/A</v>
      </c>
      <c r="X398" s="164">
        <f t="shared" ca="1" si="31"/>
        <v>0</v>
      </c>
      <c r="AB398" s="304" t="str">
        <f t="shared" si="32"/>
        <v/>
      </c>
      <c r="AC398" s="164" t="str">
        <f t="shared" si="33"/>
        <v/>
      </c>
      <c r="AD398" s="164" t="str">
        <f t="shared" si="34"/>
        <v/>
      </c>
    </row>
    <row r="399" spans="1:30" s="164" customFormat="1" ht="20.149999999999999" customHeight="1">
      <c r="A399" s="149"/>
      <c r="B399" s="294" t="str">
        <f>IF(LEN(A399)=0,"",INDEX('Smelter Look-up'!$A:$A,MATCH($A399,'Smelter Look-up'!$E:$E,0)))</f>
        <v/>
      </c>
      <c r="C399" s="146" t="str">
        <f>IF(LEN(A399)=0,"",INDEX('Smelter Look-up'!$C:$C,MATCH($A399,'Smelter Look-up'!$E:$E,0)))</f>
        <v/>
      </c>
      <c r="D399" s="143"/>
      <c r="E399" s="143" t="str">
        <f ca="1">IF(ISERROR($V399),"",OFFSET('Smelter Look-up'!$D$4,$V399-4,0)&amp;"")</f>
        <v/>
      </c>
      <c r="F399" s="143" t="str">
        <f ca="1">IF(ISERROR($V399),"",OFFSET('Smelter Look-up'!$E$4,$V399-4,0))</f>
        <v/>
      </c>
      <c r="G399" s="143" t="str">
        <f ca="1">IF(C399=$X$4,"Enter smelter details",IF(ISERROR($V399),"",OFFSET('Smelter Look-up'!$F$4,$V399-4,0)))</f>
        <v/>
      </c>
      <c r="H399" s="199" t="str">
        <f ca="1">IF(ISERROR($V399),"",OFFSET('Smelter Look-up'!$G$4,$V399-4,0))</f>
        <v/>
      </c>
      <c r="I399" s="200" t="str">
        <f ca="1">IF(ISERROR($V399),"",OFFSET('Smelter Look-up'!$H$4,$V399-4,0))</f>
        <v/>
      </c>
      <c r="J399" s="200" t="str">
        <f ca="1">IF(ISERROR($V399),"",OFFSET('Smelter Look-up'!$I$4,$V399-4,0))</f>
        <v/>
      </c>
      <c r="K399" s="144"/>
      <c r="L399" s="144"/>
      <c r="M399" s="144"/>
      <c r="N399" s="144"/>
      <c r="O399" s="144"/>
      <c r="P399" s="202"/>
      <c r="Q399" s="145"/>
      <c r="R399" s="143" t="str">
        <f ca="1">IF(ISERROR($V399),"",OFFSET('Smelter Look-up'!$C$4,$V399-4,0)&amp;"")</f>
        <v/>
      </c>
      <c r="S399" s="149" t="str">
        <f t="shared" ca="1" si="30"/>
        <v/>
      </c>
      <c r="T399" s="149" t="str">
        <f ca="1">IF(B399="","",IF(ISERROR(MATCH($J399,SorP!$B$1:$B$6261,0)),"",INDIRECT("'SorP'!$A$"&amp;MATCH($S399&amp;$J399,SorP!C:C,0))))</f>
        <v/>
      </c>
      <c r="U399" s="162"/>
      <c r="V399" s="163" t="e">
        <f>IF(C399="",NA(),MATCH($B399&amp;$C399,'Smelter Look-up'!$J:$J,0))</f>
        <v>#N/A</v>
      </c>
      <c r="X399" s="164">
        <f t="shared" ca="1" si="31"/>
        <v>0</v>
      </c>
      <c r="AB399" s="304" t="str">
        <f t="shared" si="32"/>
        <v/>
      </c>
      <c r="AC399" s="164" t="str">
        <f t="shared" si="33"/>
        <v/>
      </c>
      <c r="AD399" s="164" t="str">
        <f t="shared" si="34"/>
        <v/>
      </c>
    </row>
    <row r="400" spans="1:30" s="164" customFormat="1" ht="20.149999999999999" customHeight="1">
      <c r="A400" s="149"/>
      <c r="B400" s="294" t="str">
        <f>IF(LEN(A400)=0,"",INDEX('Smelter Look-up'!$A:$A,MATCH($A400,'Smelter Look-up'!$E:$E,0)))</f>
        <v/>
      </c>
      <c r="C400" s="146" t="str">
        <f>IF(LEN(A400)=0,"",INDEX('Smelter Look-up'!$C:$C,MATCH($A400,'Smelter Look-up'!$E:$E,0)))</f>
        <v/>
      </c>
      <c r="D400" s="143"/>
      <c r="E400" s="143" t="str">
        <f ca="1">IF(ISERROR($V400),"",OFFSET('Smelter Look-up'!$D$4,$V400-4,0)&amp;"")</f>
        <v/>
      </c>
      <c r="F400" s="143" t="str">
        <f ca="1">IF(ISERROR($V400),"",OFFSET('Smelter Look-up'!$E$4,$V400-4,0))</f>
        <v/>
      </c>
      <c r="G400" s="143" t="str">
        <f ca="1">IF(C400=$X$4,"Enter smelter details",IF(ISERROR($V400),"",OFFSET('Smelter Look-up'!$F$4,$V400-4,0)))</f>
        <v/>
      </c>
      <c r="H400" s="199" t="str">
        <f ca="1">IF(ISERROR($V400),"",OFFSET('Smelter Look-up'!$G$4,$V400-4,0))</f>
        <v/>
      </c>
      <c r="I400" s="200" t="str">
        <f ca="1">IF(ISERROR($V400),"",OFFSET('Smelter Look-up'!$H$4,$V400-4,0))</f>
        <v/>
      </c>
      <c r="J400" s="200" t="str">
        <f ca="1">IF(ISERROR($V400),"",OFFSET('Smelter Look-up'!$I$4,$V400-4,0))</f>
        <v/>
      </c>
      <c r="K400" s="144"/>
      <c r="L400" s="144"/>
      <c r="M400" s="144"/>
      <c r="N400" s="144"/>
      <c r="O400" s="144"/>
      <c r="P400" s="202"/>
      <c r="Q400" s="145"/>
      <c r="R400" s="143" t="str">
        <f ca="1">IF(ISERROR($V400),"",OFFSET('Smelter Look-up'!$C$4,$V400-4,0)&amp;"")</f>
        <v/>
      </c>
      <c r="S400" s="149" t="str">
        <f t="shared" ca="1" si="30"/>
        <v/>
      </c>
      <c r="T400" s="149" t="str">
        <f ca="1">IF(B400="","",IF(ISERROR(MATCH($J400,SorP!$B$1:$B$6261,0)),"",INDIRECT("'SorP'!$A$"&amp;MATCH($S400&amp;$J400,SorP!C:C,0))))</f>
        <v/>
      </c>
      <c r="U400" s="162"/>
      <c r="V400" s="163" t="e">
        <f>IF(C400="",NA(),MATCH($B400&amp;$C400,'Smelter Look-up'!$J:$J,0))</f>
        <v>#N/A</v>
      </c>
      <c r="X400" s="164">
        <f t="shared" ca="1" si="31"/>
        <v>0</v>
      </c>
      <c r="AB400" s="304" t="str">
        <f t="shared" si="32"/>
        <v/>
      </c>
      <c r="AC400" s="164" t="str">
        <f t="shared" si="33"/>
        <v/>
      </c>
      <c r="AD400" s="164" t="str">
        <f t="shared" si="34"/>
        <v/>
      </c>
    </row>
    <row r="401" spans="1:30" s="164" customFormat="1" ht="20.149999999999999" customHeight="1">
      <c r="A401" s="149"/>
      <c r="B401" s="294" t="str">
        <f>IF(LEN(A401)=0,"",INDEX('Smelter Look-up'!$A:$A,MATCH($A401,'Smelter Look-up'!$E:$E,0)))</f>
        <v/>
      </c>
      <c r="C401" s="146" t="str">
        <f>IF(LEN(A401)=0,"",INDEX('Smelter Look-up'!$C:$C,MATCH($A401,'Smelter Look-up'!$E:$E,0)))</f>
        <v/>
      </c>
      <c r="D401" s="143"/>
      <c r="E401" s="143" t="str">
        <f ca="1">IF(ISERROR($V401),"",OFFSET('Smelter Look-up'!$D$4,$V401-4,0)&amp;"")</f>
        <v/>
      </c>
      <c r="F401" s="143" t="str">
        <f ca="1">IF(ISERROR($V401),"",OFFSET('Smelter Look-up'!$E$4,$V401-4,0))</f>
        <v/>
      </c>
      <c r="G401" s="143" t="str">
        <f ca="1">IF(C401=$X$4,"Enter smelter details",IF(ISERROR($V401),"",OFFSET('Smelter Look-up'!$F$4,$V401-4,0)))</f>
        <v/>
      </c>
      <c r="H401" s="199" t="str">
        <f ca="1">IF(ISERROR($V401),"",OFFSET('Smelter Look-up'!$G$4,$V401-4,0))</f>
        <v/>
      </c>
      <c r="I401" s="200" t="str">
        <f ca="1">IF(ISERROR($V401),"",OFFSET('Smelter Look-up'!$H$4,$V401-4,0))</f>
        <v/>
      </c>
      <c r="J401" s="200" t="str">
        <f ca="1">IF(ISERROR($V401),"",OFFSET('Smelter Look-up'!$I$4,$V401-4,0))</f>
        <v/>
      </c>
      <c r="K401" s="144"/>
      <c r="L401" s="144"/>
      <c r="M401" s="144"/>
      <c r="N401" s="144"/>
      <c r="O401" s="144"/>
      <c r="P401" s="202"/>
      <c r="Q401" s="145"/>
      <c r="R401" s="143" t="str">
        <f ca="1">IF(ISERROR($V401),"",OFFSET('Smelter Look-up'!$C$4,$V401-4,0)&amp;"")</f>
        <v/>
      </c>
      <c r="S401" s="149" t="str">
        <f t="shared" ca="1" si="30"/>
        <v/>
      </c>
      <c r="T401" s="149" t="str">
        <f ca="1">IF(B401="","",IF(ISERROR(MATCH($J401,SorP!$B$1:$B$6261,0)),"",INDIRECT("'SorP'!$A$"&amp;MATCH($S401&amp;$J401,SorP!C:C,0))))</f>
        <v/>
      </c>
      <c r="U401" s="162"/>
      <c r="V401" s="163" t="e">
        <f>IF(C401="",NA(),MATCH($B401&amp;$C401,'Smelter Look-up'!$J:$J,0))</f>
        <v>#N/A</v>
      </c>
      <c r="X401" s="164">
        <f t="shared" ca="1" si="31"/>
        <v>0</v>
      </c>
      <c r="AB401" s="304" t="str">
        <f t="shared" si="32"/>
        <v/>
      </c>
      <c r="AC401" s="164" t="str">
        <f t="shared" si="33"/>
        <v/>
      </c>
      <c r="AD401" s="164" t="str">
        <f t="shared" si="34"/>
        <v/>
      </c>
    </row>
    <row r="402" spans="1:30" s="164" customFormat="1" ht="20.149999999999999" customHeight="1">
      <c r="A402" s="149"/>
      <c r="B402" s="294" t="str">
        <f>IF(LEN(A402)=0,"",INDEX('Smelter Look-up'!$A:$A,MATCH($A402,'Smelter Look-up'!$E:$E,0)))</f>
        <v/>
      </c>
      <c r="C402" s="146" t="str">
        <f>IF(LEN(A402)=0,"",INDEX('Smelter Look-up'!$C:$C,MATCH($A402,'Smelter Look-up'!$E:$E,0)))</f>
        <v/>
      </c>
      <c r="D402" s="143"/>
      <c r="E402" s="143" t="str">
        <f ca="1">IF(ISERROR($V402),"",OFFSET('Smelter Look-up'!$D$4,$V402-4,0)&amp;"")</f>
        <v/>
      </c>
      <c r="F402" s="143" t="str">
        <f ca="1">IF(ISERROR($V402),"",OFFSET('Smelter Look-up'!$E$4,$V402-4,0))</f>
        <v/>
      </c>
      <c r="G402" s="143" t="str">
        <f ca="1">IF(C402=$X$4,"Enter smelter details",IF(ISERROR($V402),"",OFFSET('Smelter Look-up'!$F$4,$V402-4,0)))</f>
        <v/>
      </c>
      <c r="H402" s="199" t="str">
        <f ca="1">IF(ISERROR($V402),"",OFFSET('Smelter Look-up'!$G$4,$V402-4,0))</f>
        <v/>
      </c>
      <c r="I402" s="200" t="str">
        <f ca="1">IF(ISERROR($V402),"",OFFSET('Smelter Look-up'!$H$4,$V402-4,0))</f>
        <v/>
      </c>
      <c r="J402" s="200" t="str">
        <f ca="1">IF(ISERROR($V402),"",OFFSET('Smelter Look-up'!$I$4,$V402-4,0))</f>
        <v/>
      </c>
      <c r="K402" s="144"/>
      <c r="L402" s="144"/>
      <c r="M402" s="144"/>
      <c r="N402" s="144"/>
      <c r="O402" s="144"/>
      <c r="P402" s="202"/>
      <c r="Q402" s="145"/>
      <c r="R402" s="143" t="str">
        <f ca="1">IF(ISERROR($V402),"",OFFSET('Smelter Look-up'!$C$4,$V402-4,0)&amp;"")</f>
        <v/>
      </c>
      <c r="S402" s="149" t="str">
        <f t="shared" ca="1" si="30"/>
        <v/>
      </c>
      <c r="T402" s="149" t="str">
        <f ca="1">IF(B402="","",IF(ISERROR(MATCH($J402,SorP!$B$1:$B$6261,0)),"",INDIRECT("'SorP'!$A$"&amp;MATCH($S402&amp;$J402,SorP!C:C,0))))</f>
        <v/>
      </c>
      <c r="U402" s="162"/>
      <c r="V402" s="163" t="e">
        <f>IF(C402="",NA(),MATCH($B402&amp;$C402,'Smelter Look-up'!$J:$J,0))</f>
        <v>#N/A</v>
      </c>
      <c r="X402" s="164">
        <f t="shared" ca="1" si="31"/>
        <v>0</v>
      </c>
      <c r="AB402" s="304" t="str">
        <f t="shared" si="32"/>
        <v/>
      </c>
      <c r="AC402" s="164" t="str">
        <f t="shared" si="33"/>
        <v/>
      </c>
      <c r="AD402" s="164" t="str">
        <f t="shared" si="34"/>
        <v/>
      </c>
    </row>
    <row r="403" spans="1:30" s="164" customFormat="1" ht="20.149999999999999" customHeight="1">
      <c r="A403" s="149"/>
      <c r="B403" s="294" t="str">
        <f>IF(LEN(A403)=0,"",INDEX('Smelter Look-up'!$A:$A,MATCH($A403,'Smelter Look-up'!$E:$E,0)))</f>
        <v/>
      </c>
      <c r="C403" s="146" t="str">
        <f>IF(LEN(A403)=0,"",INDEX('Smelter Look-up'!$C:$C,MATCH($A403,'Smelter Look-up'!$E:$E,0)))</f>
        <v/>
      </c>
      <c r="D403" s="143"/>
      <c r="E403" s="143" t="str">
        <f ca="1">IF(ISERROR($V403),"",OFFSET('Smelter Look-up'!$D$4,$V403-4,0)&amp;"")</f>
        <v/>
      </c>
      <c r="F403" s="143" t="str">
        <f ca="1">IF(ISERROR($V403),"",OFFSET('Smelter Look-up'!$E$4,$V403-4,0))</f>
        <v/>
      </c>
      <c r="G403" s="143" t="str">
        <f ca="1">IF(C403=$X$4,"Enter smelter details",IF(ISERROR($V403),"",OFFSET('Smelter Look-up'!$F$4,$V403-4,0)))</f>
        <v/>
      </c>
      <c r="H403" s="199" t="str">
        <f ca="1">IF(ISERROR($V403),"",OFFSET('Smelter Look-up'!$G$4,$V403-4,0))</f>
        <v/>
      </c>
      <c r="I403" s="200" t="str">
        <f ca="1">IF(ISERROR($V403),"",OFFSET('Smelter Look-up'!$H$4,$V403-4,0))</f>
        <v/>
      </c>
      <c r="J403" s="200" t="str">
        <f ca="1">IF(ISERROR($V403),"",OFFSET('Smelter Look-up'!$I$4,$V403-4,0))</f>
        <v/>
      </c>
      <c r="K403" s="144"/>
      <c r="L403" s="144"/>
      <c r="M403" s="144"/>
      <c r="N403" s="144"/>
      <c r="O403" s="144"/>
      <c r="P403" s="202"/>
      <c r="Q403" s="145"/>
      <c r="R403" s="143" t="str">
        <f ca="1">IF(ISERROR($V403),"",OFFSET('Smelter Look-up'!$C$4,$V403-4,0)&amp;"")</f>
        <v/>
      </c>
      <c r="S403" s="149" t="str">
        <f t="shared" ca="1" si="30"/>
        <v/>
      </c>
      <c r="T403" s="149" t="str">
        <f ca="1">IF(B403="","",IF(ISERROR(MATCH($J403,SorP!$B$1:$B$6261,0)),"",INDIRECT("'SorP'!$A$"&amp;MATCH($S403&amp;$J403,SorP!C:C,0))))</f>
        <v/>
      </c>
      <c r="U403" s="162"/>
      <c r="V403" s="163" t="e">
        <f>IF(C403="",NA(),MATCH($B403&amp;$C403,'Smelter Look-up'!$J:$J,0))</f>
        <v>#N/A</v>
      </c>
      <c r="X403" s="164">
        <f t="shared" ca="1" si="31"/>
        <v>0</v>
      </c>
      <c r="AB403" s="304" t="str">
        <f t="shared" si="32"/>
        <v/>
      </c>
      <c r="AC403" s="164" t="str">
        <f t="shared" si="33"/>
        <v/>
      </c>
      <c r="AD403" s="164" t="str">
        <f t="shared" si="34"/>
        <v/>
      </c>
    </row>
    <row r="404" spans="1:30" s="164" customFormat="1" ht="20.149999999999999" customHeight="1">
      <c r="A404" s="149"/>
      <c r="B404" s="294" t="str">
        <f>IF(LEN(A404)=0,"",INDEX('Smelter Look-up'!$A:$A,MATCH($A404,'Smelter Look-up'!$E:$E,0)))</f>
        <v/>
      </c>
      <c r="C404" s="146" t="str">
        <f>IF(LEN(A404)=0,"",INDEX('Smelter Look-up'!$C:$C,MATCH($A404,'Smelter Look-up'!$E:$E,0)))</f>
        <v/>
      </c>
      <c r="D404" s="143"/>
      <c r="E404" s="143" t="str">
        <f ca="1">IF(ISERROR($V404),"",OFFSET('Smelter Look-up'!$D$4,$V404-4,0)&amp;"")</f>
        <v/>
      </c>
      <c r="F404" s="143" t="str">
        <f ca="1">IF(ISERROR($V404),"",OFFSET('Smelter Look-up'!$E$4,$V404-4,0))</f>
        <v/>
      </c>
      <c r="G404" s="143" t="str">
        <f ca="1">IF(C404=$X$4,"Enter smelter details",IF(ISERROR($V404),"",OFFSET('Smelter Look-up'!$F$4,$V404-4,0)))</f>
        <v/>
      </c>
      <c r="H404" s="199" t="str">
        <f ca="1">IF(ISERROR($V404),"",OFFSET('Smelter Look-up'!$G$4,$V404-4,0))</f>
        <v/>
      </c>
      <c r="I404" s="200" t="str">
        <f ca="1">IF(ISERROR($V404),"",OFFSET('Smelter Look-up'!$H$4,$V404-4,0))</f>
        <v/>
      </c>
      <c r="J404" s="200" t="str">
        <f ca="1">IF(ISERROR($V404),"",OFFSET('Smelter Look-up'!$I$4,$V404-4,0))</f>
        <v/>
      </c>
      <c r="K404" s="144"/>
      <c r="L404" s="144"/>
      <c r="M404" s="144"/>
      <c r="N404" s="144"/>
      <c r="O404" s="144"/>
      <c r="P404" s="202"/>
      <c r="Q404" s="145"/>
      <c r="R404" s="143" t="str">
        <f ca="1">IF(ISERROR($V404),"",OFFSET('Smelter Look-up'!$C$4,$V404-4,0)&amp;"")</f>
        <v/>
      </c>
      <c r="S404" s="149" t="str">
        <f t="shared" ca="1" si="30"/>
        <v/>
      </c>
      <c r="T404" s="149" t="str">
        <f ca="1">IF(B404="","",IF(ISERROR(MATCH($J404,SorP!$B$1:$B$6261,0)),"",INDIRECT("'SorP'!$A$"&amp;MATCH($S404&amp;$J404,SorP!C:C,0))))</f>
        <v/>
      </c>
      <c r="U404" s="162"/>
      <c r="V404" s="163" t="e">
        <f>IF(C404="",NA(),MATCH($B404&amp;$C404,'Smelter Look-up'!$J:$J,0))</f>
        <v>#N/A</v>
      </c>
      <c r="X404" s="164">
        <f t="shared" ca="1" si="31"/>
        <v>0</v>
      </c>
      <c r="AB404" s="304" t="str">
        <f t="shared" si="32"/>
        <v/>
      </c>
      <c r="AC404" s="164" t="str">
        <f t="shared" si="33"/>
        <v/>
      </c>
      <c r="AD404" s="164" t="str">
        <f t="shared" si="34"/>
        <v/>
      </c>
    </row>
    <row r="405" spans="1:30" s="164" customFormat="1" ht="20.149999999999999" customHeight="1">
      <c r="A405" s="149"/>
      <c r="B405" s="294" t="str">
        <f>IF(LEN(A405)=0,"",INDEX('Smelter Look-up'!$A:$A,MATCH($A405,'Smelter Look-up'!$E:$E,0)))</f>
        <v/>
      </c>
      <c r="C405" s="146" t="str">
        <f>IF(LEN(A405)=0,"",INDEX('Smelter Look-up'!$C:$C,MATCH($A405,'Smelter Look-up'!$E:$E,0)))</f>
        <v/>
      </c>
      <c r="D405" s="143"/>
      <c r="E405" s="143" t="str">
        <f ca="1">IF(ISERROR($V405),"",OFFSET('Smelter Look-up'!$D$4,$V405-4,0)&amp;"")</f>
        <v/>
      </c>
      <c r="F405" s="143" t="str">
        <f ca="1">IF(ISERROR($V405),"",OFFSET('Smelter Look-up'!$E$4,$V405-4,0))</f>
        <v/>
      </c>
      <c r="G405" s="143" t="str">
        <f ca="1">IF(C405=$X$4,"Enter smelter details",IF(ISERROR($V405),"",OFFSET('Smelter Look-up'!$F$4,$V405-4,0)))</f>
        <v/>
      </c>
      <c r="H405" s="199" t="str">
        <f ca="1">IF(ISERROR($V405),"",OFFSET('Smelter Look-up'!$G$4,$V405-4,0))</f>
        <v/>
      </c>
      <c r="I405" s="200" t="str">
        <f ca="1">IF(ISERROR($V405),"",OFFSET('Smelter Look-up'!$H$4,$V405-4,0))</f>
        <v/>
      </c>
      <c r="J405" s="200" t="str">
        <f ca="1">IF(ISERROR($V405),"",OFFSET('Smelter Look-up'!$I$4,$V405-4,0))</f>
        <v/>
      </c>
      <c r="K405" s="144"/>
      <c r="L405" s="144"/>
      <c r="M405" s="144"/>
      <c r="N405" s="144"/>
      <c r="O405" s="144"/>
      <c r="P405" s="202"/>
      <c r="Q405" s="145"/>
      <c r="R405" s="143" t="str">
        <f ca="1">IF(ISERROR($V405),"",OFFSET('Smelter Look-up'!$C$4,$V405-4,0)&amp;"")</f>
        <v/>
      </c>
      <c r="S405" s="149" t="str">
        <f t="shared" ca="1" si="30"/>
        <v/>
      </c>
      <c r="T405" s="149" t="str">
        <f ca="1">IF(B405="","",IF(ISERROR(MATCH($J405,SorP!$B$1:$B$6261,0)),"",INDIRECT("'SorP'!$A$"&amp;MATCH($S405&amp;$J405,SorP!C:C,0))))</f>
        <v/>
      </c>
      <c r="U405" s="162"/>
      <c r="V405" s="163" t="e">
        <f>IF(C405="",NA(),MATCH($B405&amp;$C405,'Smelter Look-up'!$J:$J,0))</f>
        <v>#N/A</v>
      </c>
      <c r="X405" s="164">
        <f t="shared" ca="1" si="31"/>
        <v>0</v>
      </c>
      <c r="AB405" s="304" t="str">
        <f t="shared" si="32"/>
        <v/>
      </c>
      <c r="AC405" s="164" t="str">
        <f t="shared" si="33"/>
        <v/>
      </c>
      <c r="AD405" s="164" t="str">
        <f t="shared" si="34"/>
        <v/>
      </c>
    </row>
    <row r="406" spans="1:30" s="164" customFormat="1" ht="20.149999999999999" customHeight="1">
      <c r="A406" s="149"/>
      <c r="B406" s="294" t="str">
        <f>IF(LEN(A406)=0,"",INDEX('Smelter Look-up'!$A:$A,MATCH($A406,'Smelter Look-up'!$E:$E,0)))</f>
        <v/>
      </c>
      <c r="C406" s="146" t="str">
        <f>IF(LEN(A406)=0,"",INDEX('Smelter Look-up'!$C:$C,MATCH($A406,'Smelter Look-up'!$E:$E,0)))</f>
        <v/>
      </c>
      <c r="D406" s="143"/>
      <c r="E406" s="143" t="str">
        <f ca="1">IF(ISERROR($V406),"",OFFSET('Smelter Look-up'!$D$4,$V406-4,0)&amp;"")</f>
        <v/>
      </c>
      <c r="F406" s="143" t="str">
        <f ca="1">IF(ISERROR($V406),"",OFFSET('Smelter Look-up'!$E$4,$V406-4,0))</f>
        <v/>
      </c>
      <c r="G406" s="143" t="str">
        <f ca="1">IF(C406=$X$4,"Enter smelter details",IF(ISERROR($V406),"",OFFSET('Smelter Look-up'!$F$4,$V406-4,0)))</f>
        <v/>
      </c>
      <c r="H406" s="199" t="str">
        <f ca="1">IF(ISERROR($V406),"",OFFSET('Smelter Look-up'!$G$4,$V406-4,0))</f>
        <v/>
      </c>
      <c r="I406" s="200" t="str">
        <f ca="1">IF(ISERROR($V406),"",OFFSET('Smelter Look-up'!$H$4,$V406-4,0))</f>
        <v/>
      </c>
      <c r="J406" s="200" t="str">
        <f ca="1">IF(ISERROR($V406),"",OFFSET('Smelter Look-up'!$I$4,$V406-4,0))</f>
        <v/>
      </c>
      <c r="K406" s="144"/>
      <c r="L406" s="144"/>
      <c r="M406" s="144"/>
      <c r="N406" s="144"/>
      <c r="O406" s="144"/>
      <c r="P406" s="202"/>
      <c r="Q406" s="145"/>
      <c r="R406" s="143" t="str">
        <f ca="1">IF(ISERROR($V406),"",OFFSET('Smelter Look-up'!$C$4,$V406-4,0)&amp;"")</f>
        <v/>
      </c>
      <c r="S406" s="149" t="str">
        <f t="shared" ca="1" si="30"/>
        <v/>
      </c>
      <c r="T406" s="149" t="str">
        <f ca="1">IF(B406="","",IF(ISERROR(MATCH($J406,SorP!$B$1:$B$6261,0)),"",INDIRECT("'SorP'!$A$"&amp;MATCH($S406&amp;$J406,SorP!C:C,0))))</f>
        <v/>
      </c>
      <c r="U406" s="162"/>
      <c r="V406" s="163" t="e">
        <f>IF(C406="",NA(),MATCH($B406&amp;$C406,'Smelter Look-up'!$J:$J,0))</f>
        <v>#N/A</v>
      </c>
      <c r="X406" s="164">
        <f t="shared" ca="1" si="31"/>
        <v>0</v>
      </c>
      <c r="AB406" s="304" t="str">
        <f t="shared" si="32"/>
        <v/>
      </c>
      <c r="AC406" s="164" t="str">
        <f t="shared" si="33"/>
        <v/>
      </c>
      <c r="AD406" s="164" t="str">
        <f t="shared" si="34"/>
        <v/>
      </c>
    </row>
    <row r="407" spans="1:30" s="164" customFormat="1" ht="20.149999999999999" customHeight="1">
      <c r="A407" s="149"/>
      <c r="B407" s="294" t="str">
        <f>IF(LEN(A407)=0,"",INDEX('Smelter Look-up'!$A:$A,MATCH($A407,'Smelter Look-up'!$E:$E,0)))</f>
        <v/>
      </c>
      <c r="C407" s="146" t="str">
        <f>IF(LEN(A407)=0,"",INDEX('Smelter Look-up'!$C:$C,MATCH($A407,'Smelter Look-up'!$E:$E,0)))</f>
        <v/>
      </c>
      <c r="D407" s="143"/>
      <c r="E407" s="143" t="str">
        <f ca="1">IF(ISERROR($V407),"",OFFSET('Smelter Look-up'!$D$4,$V407-4,0)&amp;"")</f>
        <v/>
      </c>
      <c r="F407" s="143" t="str">
        <f ca="1">IF(ISERROR($V407),"",OFFSET('Smelter Look-up'!$E$4,$V407-4,0))</f>
        <v/>
      </c>
      <c r="G407" s="143" t="str">
        <f ca="1">IF(C407=$X$4,"Enter smelter details",IF(ISERROR($V407),"",OFFSET('Smelter Look-up'!$F$4,$V407-4,0)))</f>
        <v/>
      </c>
      <c r="H407" s="199" t="str">
        <f ca="1">IF(ISERROR($V407),"",OFFSET('Smelter Look-up'!$G$4,$V407-4,0))</f>
        <v/>
      </c>
      <c r="I407" s="200" t="str">
        <f ca="1">IF(ISERROR($V407),"",OFFSET('Smelter Look-up'!$H$4,$V407-4,0))</f>
        <v/>
      </c>
      <c r="J407" s="200" t="str">
        <f ca="1">IF(ISERROR($V407),"",OFFSET('Smelter Look-up'!$I$4,$V407-4,0))</f>
        <v/>
      </c>
      <c r="K407" s="144"/>
      <c r="L407" s="144"/>
      <c r="M407" s="144"/>
      <c r="N407" s="144"/>
      <c r="O407" s="144"/>
      <c r="P407" s="202"/>
      <c r="Q407" s="145"/>
      <c r="R407" s="143" t="str">
        <f ca="1">IF(ISERROR($V407),"",OFFSET('Smelter Look-up'!$C$4,$V407-4,0)&amp;"")</f>
        <v/>
      </c>
      <c r="S407" s="149" t="str">
        <f t="shared" ca="1" si="30"/>
        <v/>
      </c>
      <c r="T407" s="149" t="str">
        <f ca="1">IF(B407="","",IF(ISERROR(MATCH($J407,SorP!$B$1:$B$6261,0)),"",INDIRECT("'SorP'!$A$"&amp;MATCH($S407&amp;$J407,SorP!C:C,0))))</f>
        <v/>
      </c>
      <c r="U407" s="162"/>
      <c r="V407" s="163" t="e">
        <f>IF(C407="",NA(),MATCH($B407&amp;$C407,'Smelter Look-up'!$J:$J,0))</f>
        <v>#N/A</v>
      </c>
      <c r="X407" s="164">
        <f t="shared" ca="1" si="31"/>
        <v>0</v>
      </c>
      <c r="AB407" s="304" t="str">
        <f t="shared" si="32"/>
        <v/>
      </c>
      <c r="AC407" s="164" t="str">
        <f t="shared" si="33"/>
        <v/>
      </c>
      <c r="AD407" s="164" t="str">
        <f t="shared" si="34"/>
        <v/>
      </c>
    </row>
    <row r="408" spans="1:30" s="164" customFormat="1" ht="20.149999999999999" customHeight="1">
      <c r="A408" s="149"/>
      <c r="B408" s="294" t="str">
        <f>IF(LEN(A408)=0,"",INDEX('Smelter Look-up'!$A:$A,MATCH($A408,'Smelter Look-up'!$E:$E,0)))</f>
        <v/>
      </c>
      <c r="C408" s="146" t="str">
        <f>IF(LEN(A408)=0,"",INDEX('Smelter Look-up'!$C:$C,MATCH($A408,'Smelter Look-up'!$E:$E,0)))</f>
        <v/>
      </c>
      <c r="D408" s="143"/>
      <c r="E408" s="143" t="str">
        <f ca="1">IF(ISERROR($V408),"",OFFSET('Smelter Look-up'!$D$4,$V408-4,0)&amp;"")</f>
        <v/>
      </c>
      <c r="F408" s="143" t="str">
        <f ca="1">IF(ISERROR($V408),"",OFFSET('Smelter Look-up'!$E$4,$V408-4,0))</f>
        <v/>
      </c>
      <c r="G408" s="143" t="str">
        <f ca="1">IF(C408=$X$4,"Enter smelter details",IF(ISERROR($V408),"",OFFSET('Smelter Look-up'!$F$4,$V408-4,0)))</f>
        <v/>
      </c>
      <c r="H408" s="199" t="str">
        <f ca="1">IF(ISERROR($V408),"",OFFSET('Smelter Look-up'!$G$4,$V408-4,0))</f>
        <v/>
      </c>
      <c r="I408" s="200" t="str">
        <f ca="1">IF(ISERROR($V408),"",OFFSET('Smelter Look-up'!$H$4,$V408-4,0))</f>
        <v/>
      </c>
      <c r="J408" s="200" t="str">
        <f ca="1">IF(ISERROR($V408),"",OFFSET('Smelter Look-up'!$I$4,$V408-4,0))</f>
        <v/>
      </c>
      <c r="K408" s="144"/>
      <c r="L408" s="144"/>
      <c r="M408" s="144"/>
      <c r="N408" s="144"/>
      <c r="O408" s="144"/>
      <c r="P408" s="202"/>
      <c r="Q408" s="145"/>
      <c r="R408" s="143" t="str">
        <f ca="1">IF(ISERROR($V408),"",OFFSET('Smelter Look-up'!$C$4,$V408-4,0)&amp;"")</f>
        <v/>
      </c>
      <c r="S408" s="149" t="str">
        <f t="shared" ca="1" si="30"/>
        <v/>
      </c>
      <c r="T408" s="149" t="str">
        <f ca="1">IF(B408="","",IF(ISERROR(MATCH($J408,SorP!$B$1:$B$6261,0)),"",INDIRECT("'SorP'!$A$"&amp;MATCH($S408&amp;$J408,SorP!C:C,0))))</f>
        <v/>
      </c>
      <c r="U408" s="162"/>
      <c r="V408" s="163" t="e">
        <f>IF(C408="",NA(),MATCH($B408&amp;$C408,'Smelter Look-up'!$J:$J,0))</f>
        <v>#N/A</v>
      </c>
      <c r="X408" s="164">
        <f t="shared" ca="1" si="31"/>
        <v>0</v>
      </c>
      <c r="AB408" s="304" t="str">
        <f t="shared" si="32"/>
        <v/>
      </c>
      <c r="AC408" s="164" t="str">
        <f t="shared" si="33"/>
        <v/>
      </c>
      <c r="AD408" s="164" t="str">
        <f t="shared" si="34"/>
        <v/>
      </c>
    </row>
    <row r="409" spans="1:30" s="164" customFormat="1" ht="20.149999999999999" customHeight="1">
      <c r="A409" s="149"/>
      <c r="B409" s="294" t="str">
        <f>IF(LEN(A409)=0,"",INDEX('Smelter Look-up'!$A:$A,MATCH($A409,'Smelter Look-up'!$E:$E,0)))</f>
        <v/>
      </c>
      <c r="C409" s="146" t="str">
        <f>IF(LEN(A409)=0,"",INDEX('Smelter Look-up'!$C:$C,MATCH($A409,'Smelter Look-up'!$E:$E,0)))</f>
        <v/>
      </c>
      <c r="D409" s="143"/>
      <c r="E409" s="143" t="str">
        <f ca="1">IF(ISERROR($V409),"",OFFSET('Smelter Look-up'!$D$4,$V409-4,0)&amp;"")</f>
        <v/>
      </c>
      <c r="F409" s="143" t="str">
        <f ca="1">IF(ISERROR($V409),"",OFFSET('Smelter Look-up'!$E$4,$V409-4,0))</f>
        <v/>
      </c>
      <c r="G409" s="143" t="str">
        <f ca="1">IF(C409=$X$4,"Enter smelter details",IF(ISERROR($V409),"",OFFSET('Smelter Look-up'!$F$4,$V409-4,0)))</f>
        <v/>
      </c>
      <c r="H409" s="199" t="str">
        <f ca="1">IF(ISERROR($V409),"",OFFSET('Smelter Look-up'!$G$4,$V409-4,0))</f>
        <v/>
      </c>
      <c r="I409" s="200" t="str">
        <f ca="1">IF(ISERROR($V409),"",OFFSET('Smelter Look-up'!$H$4,$V409-4,0))</f>
        <v/>
      </c>
      <c r="J409" s="200" t="str">
        <f ca="1">IF(ISERROR($V409),"",OFFSET('Smelter Look-up'!$I$4,$V409-4,0))</f>
        <v/>
      </c>
      <c r="K409" s="144"/>
      <c r="L409" s="144"/>
      <c r="M409" s="144"/>
      <c r="N409" s="144"/>
      <c r="O409" s="144"/>
      <c r="P409" s="202"/>
      <c r="Q409" s="145"/>
      <c r="R409" s="143" t="str">
        <f ca="1">IF(ISERROR($V409),"",OFFSET('Smelter Look-up'!$C$4,$V409-4,0)&amp;"")</f>
        <v/>
      </c>
      <c r="S409" s="149" t="str">
        <f t="shared" ca="1" si="30"/>
        <v/>
      </c>
      <c r="T409" s="149" t="str">
        <f ca="1">IF(B409="","",IF(ISERROR(MATCH($J409,SorP!$B$1:$B$6261,0)),"",INDIRECT("'SorP'!$A$"&amp;MATCH($S409&amp;$J409,SorP!C:C,0))))</f>
        <v/>
      </c>
      <c r="U409" s="162"/>
      <c r="V409" s="163" t="e">
        <f>IF(C409="",NA(),MATCH($B409&amp;$C409,'Smelter Look-up'!$J:$J,0))</f>
        <v>#N/A</v>
      </c>
      <c r="X409" s="164">
        <f t="shared" ca="1" si="31"/>
        <v>0</v>
      </c>
      <c r="AB409" s="304" t="str">
        <f t="shared" si="32"/>
        <v/>
      </c>
      <c r="AC409" s="164" t="str">
        <f t="shared" si="33"/>
        <v/>
      </c>
      <c r="AD409" s="164" t="str">
        <f t="shared" si="34"/>
        <v/>
      </c>
    </row>
    <row r="410" spans="1:30" s="164" customFormat="1" ht="20.149999999999999" customHeight="1">
      <c r="A410" s="149"/>
      <c r="B410" s="294" t="str">
        <f>IF(LEN(A410)=0,"",INDEX('Smelter Look-up'!$A:$A,MATCH($A410,'Smelter Look-up'!$E:$E,0)))</f>
        <v/>
      </c>
      <c r="C410" s="146" t="str">
        <f>IF(LEN(A410)=0,"",INDEX('Smelter Look-up'!$C:$C,MATCH($A410,'Smelter Look-up'!$E:$E,0)))</f>
        <v/>
      </c>
      <c r="D410" s="143"/>
      <c r="E410" s="143" t="str">
        <f ca="1">IF(ISERROR($V410),"",OFFSET('Smelter Look-up'!$D$4,$V410-4,0)&amp;"")</f>
        <v/>
      </c>
      <c r="F410" s="143" t="str">
        <f ca="1">IF(ISERROR($V410),"",OFFSET('Smelter Look-up'!$E$4,$V410-4,0))</f>
        <v/>
      </c>
      <c r="G410" s="143" t="str">
        <f ca="1">IF(C410=$X$4,"Enter smelter details",IF(ISERROR($V410),"",OFFSET('Smelter Look-up'!$F$4,$V410-4,0)))</f>
        <v/>
      </c>
      <c r="H410" s="199" t="str">
        <f ca="1">IF(ISERROR($V410),"",OFFSET('Smelter Look-up'!$G$4,$V410-4,0))</f>
        <v/>
      </c>
      <c r="I410" s="200" t="str">
        <f ca="1">IF(ISERROR($V410),"",OFFSET('Smelter Look-up'!$H$4,$V410-4,0))</f>
        <v/>
      </c>
      <c r="J410" s="200" t="str">
        <f ca="1">IF(ISERROR($V410),"",OFFSET('Smelter Look-up'!$I$4,$V410-4,0))</f>
        <v/>
      </c>
      <c r="K410" s="144"/>
      <c r="L410" s="144"/>
      <c r="M410" s="144"/>
      <c r="N410" s="144"/>
      <c r="O410" s="144"/>
      <c r="P410" s="202"/>
      <c r="Q410" s="145"/>
      <c r="R410" s="143" t="str">
        <f ca="1">IF(ISERROR($V410),"",OFFSET('Smelter Look-up'!$C$4,$V410-4,0)&amp;"")</f>
        <v/>
      </c>
      <c r="S410" s="149" t="str">
        <f t="shared" ca="1" si="30"/>
        <v/>
      </c>
      <c r="T410" s="149" t="str">
        <f ca="1">IF(B410="","",IF(ISERROR(MATCH($J410,SorP!$B$1:$B$6261,0)),"",INDIRECT("'SorP'!$A$"&amp;MATCH($S410&amp;$J410,SorP!C:C,0))))</f>
        <v/>
      </c>
      <c r="U410" s="162"/>
      <c r="V410" s="163" t="e">
        <f>IF(C410="",NA(),MATCH($B410&amp;$C410,'Smelter Look-up'!$J:$J,0))</f>
        <v>#N/A</v>
      </c>
      <c r="X410" s="164">
        <f t="shared" ca="1" si="31"/>
        <v>0</v>
      </c>
      <c r="AB410" s="304" t="str">
        <f t="shared" si="32"/>
        <v/>
      </c>
      <c r="AC410" s="164" t="str">
        <f t="shared" si="33"/>
        <v/>
      </c>
      <c r="AD410" s="164" t="str">
        <f t="shared" si="34"/>
        <v/>
      </c>
    </row>
    <row r="411" spans="1:30" s="164" customFormat="1" ht="20.149999999999999" customHeight="1">
      <c r="A411" s="149"/>
      <c r="B411" s="294" t="str">
        <f>IF(LEN(A411)=0,"",INDEX('Smelter Look-up'!$A:$A,MATCH($A411,'Smelter Look-up'!$E:$E,0)))</f>
        <v/>
      </c>
      <c r="C411" s="146" t="str">
        <f>IF(LEN(A411)=0,"",INDEX('Smelter Look-up'!$C:$C,MATCH($A411,'Smelter Look-up'!$E:$E,0)))</f>
        <v/>
      </c>
      <c r="D411" s="143"/>
      <c r="E411" s="143" t="str">
        <f ca="1">IF(ISERROR($V411),"",OFFSET('Smelter Look-up'!$D$4,$V411-4,0)&amp;"")</f>
        <v/>
      </c>
      <c r="F411" s="143" t="str">
        <f ca="1">IF(ISERROR($V411),"",OFFSET('Smelter Look-up'!$E$4,$V411-4,0))</f>
        <v/>
      </c>
      <c r="G411" s="143" t="str">
        <f ca="1">IF(C411=$X$4,"Enter smelter details",IF(ISERROR($V411),"",OFFSET('Smelter Look-up'!$F$4,$V411-4,0)))</f>
        <v/>
      </c>
      <c r="H411" s="199" t="str">
        <f ca="1">IF(ISERROR($V411),"",OFFSET('Smelter Look-up'!$G$4,$V411-4,0))</f>
        <v/>
      </c>
      <c r="I411" s="200" t="str">
        <f ca="1">IF(ISERROR($V411),"",OFFSET('Smelter Look-up'!$H$4,$V411-4,0))</f>
        <v/>
      </c>
      <c r="J411" s="200" t="str">
        <f ca="1">IF(ISERROR($V411),"",OFFSET('Smelter Look-up'!$I$4,$V411-4,0))</f>
        <v/>
      </c>
      <c r="K411" s="144"/>
      <c r="L411" s="144"/>
      <c r="M411" s="144"/>
      <c r="N411" s="144"/>
      <c r="O411" s="144"/>
      <c r="P411" s="202"/>
      <c r="Q411" s="145"/>
      <c r="R411" s="143" t="str">
        <f ca="1">IF(ISERROR($V411),"",OFFSET('Smelter Look-up'!$C$4,$V411-4,0)&amp;"")</f>
        <v/>
      </c>
      <c r="S411" s="149" t="str">
        <f t="shared" ca="1" si="30"/>
        <v/>
      </c>
      <c r="T411" s="149" t="str">
        <f ca="1">IF(B411="","",IF(ISERROR(MATCH($J411,SorP!$B$1:$B$6261,0)),"",INDIRECT("'SorP'!$A$"&amp;MATCH($S411&amp;$J411,SorP!C:C,0))))</f>
        <v/>
      </c>
      <c r="U411" s="162"/>
      <c r="V411" s="163" t="e">
        <f>IF(C411="",NA(),MATCH($B411&amp;$C411,'Smelter Look-up'!$J:$J,0))</f>
        <v>#N/A</v>
      </c>
      <c r="X411" s="164">
        <f t="shared" ca="1" si="31"/>
        <v>0</v>
      </c>
      <c r="AB411" s="304" t="str">
        <f t="shared" si="32"/>
        <v/>
      </c>
      <c r="AC411" s="164" t="str">
        <f t="shared" si="33"/>
        <v/>
      </c>
      <c r="AD411" s="164" t="str">
        <f t="shared" si="34"/>
        <v/>
      </c>
    </row>
    <row r="412" spans="1:30" s="164" customFormat="1" ht="20.149999999999999" customHeight="1">
      <c r="A412" s="149"/>
      <c r="B412" s="294" t="str">
        <f>IF(LEN(A412)=0,"",INDEX('Smelter Look-up'!$A:$A,MATCH($A412,'Smelter Look-up'!$E:$E,0)))</f>
        <v/>
      </c>
      <c r="C412" s="146" t="str">
        <f>IF(LEN(A412)=0,"",INDEX('Smelter Look-up'!$C:$C,MATCH($A412,'Smelter Look-up'!$E:$E,0)))</f>
        <v/>
      </c>
      <c r="D412" s="143"/>
      <c r="E412" s="143" t="str">
        <f ca="1">IF(ISERROR($V412),"",OFFSET('Smelter Look-up'!$D$4,$V412-4,0)&amp;"")</f>
        <v/>
      </c>
      <c r="F412" s="143" t="str">
        <f ca="1">IF(ISERROR($V412),"",OFFSET('Smelter Look-up'!$E$4,$V412-4,0))</f>
        <v/>
      </c>
      <c r="G412" s="143" t="str">
        <f ca="1">IF(C412=$X$4,"Enter smelter details",IF(ISERROR($V412),"",OFFSET('Smelter Look-up'!$F$4,$V412-4,0)))</f>
        <v/>
      </c>
      <c r="H412" s="199" t="str">
        <f ca="1">IF(ISERROR($V412),"",OFFSET('Smelter Look-up'!$G$4,$V412-4,0))</f>
        <v/>
      </c>
      <c r="I412" s="200" t="str">
        <f ca="1">IF(ISERROR($V412),"",OFFSET('Smelter Look-up'!$H$4,$V412-4,0))</f>
        <v/>
      </c>
      <c r="J412" s="200" t="str">
        <f ca="1">IF(ISERROR($V412),"",OFFSET('Smelter Look-up'!$I$4,$V412-4,0))</f>
        <v/>
      </c>
      <c r="K412" s="144"/>
      <c r="L412" s="144"/>
      <c r="M412" s="144"/>
      <c r="N412" s="144"/>
      <c r="O412" s="144"/>
      <c r="P412" s="202"/>
      <c r="Q412" s="145"/>
      <c r="R412" s="143" t="str">
        <f ca="1">IF(ISERROR($V412),"",OFFSET('Smelter Look-up'!$C$4,$V412-4,0)&amp;"")</f>
        <v/>
      </c>
      <c r="S412" s="149" t="str">
        <f t="shared" ca="1" si="30"/>
        <v/>
      </c>
      <c r="T412" s="149" t="str">
        <f ca="1">IF(B412="","",IF(ISERROR(MATCH($J412,SorP!$B$1:$B$6261,0)),"",INDIRECT("'SorP'!$A$"&amp;MATCH($S412&amp;$J412,SorP!C:C,0))))</f>
        <v/>
      </c>
      <c r="U412" s="162"/>
      <c r="V412" s="163" t="e">
        <f>IF(C412="",NA(),MATCH($B412&amp;$C412,'Smelter Look-up'!$J:$J,0))</f>
        <v>#N/A</v>
      </c>
      <c r="X412" s="164">
        <f t="shared" ca="1" si="31"/>
        <v>0</v>
      </c>
      <c r="AB412" s="304" t="str">
        <f t="shared" si="32"/>
        <v/>
      </c>
      <c r="AC412" s="164" t="str">
        <f t="shared" si="33"/>
        <v/>
      </c>
      <c r="AD412" s="164" t="str">
        <f t="shared" si="34"/>
        <v/>
      </c>
    </row>
    <row r="413" spans="1:30" s="164" customFormat="1" ht="20.149999999999999" customHeight="1">
      <c r="A413" s="149"/>
      <c r="B413" s="294" t="str">
        <f>IF(LEN(A413)=0,"",INDEX('Smelter Look-up'!$A:$A,MATCH($A413,'Smelter Look-up'!$E:$E,0)))</f>
        <v/>
      </c>
      <c r="C413" s="146" t="str">
        <f>IF(LEN(A413)=0,"",INDEX('Smelter Look-up'!$C:$C,MATCH($A413,'Smelter Look-up'!$E:$E,0)))</f>
        <v/>
      </c>
      <c r="D413" s="143"/>
      <c r="E413" s="143" t="str">
        <f ca="1">IF(ISERROR($V413),"",OFFSET('Smelter Look-up'!$D$4,$V413-4,0)&amp;"")</f>
        <v/>
      </c>
      <c r="F413" s="143" t="str">
        <f ca="1">IF(ISERROR($V413),"",OFFSET('Smelter Look-up'!$E$4,$V413-4,0))</f>
        <v/>
      </c>
      <c r="G413" s="143" t="str">
        <f ca="1">IF(C413=$X$4,"Enter smelter details",IF(ISERROR($V413),"",OFFSET('Smelter Look-up'!$F$4,$V413-4,0)))</f>
        <v/>
      </c>
      <c r="H413" s="199" t="str">
        <f ca="1">IF(ISERROR($V413),"",OFFSET('Smelter Look-up'!$G$4,$V413-4,0))</f>
        <v/>
      </c>
      <c r="I413" s="200" t="str">
        <f ca="1">IF(ISERROR($V413),"",OFFSET('Smelter Look-up'!$H$4,$V413-4,0))</f>
        <v/>
      </c>
      <c r="J413" s="200" t="str">
        <f ca="1">IF(ISERROR($V413),"",OFFSET('Smelter Look-up'!$I$4,$V413-4,0))</f>
        <v/>
      </c>
      <c r="K413" s="144"/>
      <c r="L413" s="144"/>
      <c r="M413" s="144"/>
      <c r="N413" s="144"/>
      <c r="O413" s="144"/>
      <c r="P413" s="202"/>
      <c r="Q413" s="145"/>
      <c r="R413" s="143" t="str">
        <f ca="1">IF(ISERROR($V413),"",OFFSET('Smelter Look-up'!$C$4,$V413-4,0)&amp;"")</f>
        <v/>
      </c>
      <c r="S413" s="149" t="str">
        <f t="shared" ca="1" si="30"/>
        <v/>
      </c>
      <c r="T413" s="149" t="str">
        <f ca="1">IF(B413="","",IF(ISERROR(MATCH($J413,SorP!$B$1:$B$6261,0)),"",INDIRECT("'SorP'!$A$"&amp;MATCH($S413&amp;$J413,SorP!C:C,0))))</f>
        <v/>
      </c>
      <c r="U413" s="162"/>
      <c r="V413" s="163" t="e">
        <f>IF(C413="",NA(),MATCH($B413&amp;$C413,'Smelter Look-up'!$J:$J,0))</f>
        <v>#N/A</v>
      </c>
      <c r="X413" s="164">
        <f t="shared" ca="1" si="31"/>
        <v>0</v>
      </c>
      <c r="AB413" s="304" t="str">
        <f t="shared" si="32"/>
        <v/>
      </c>
      <c r="AC413" s="164" t="str">
        <f t="shared" si="33"/>
        <v/>
      </c>
      <c r="AD413" s="164" t="str">
        <f t="shared" si="34"/>
        <v/>
      </c>
    </row>
    <row r="414" spans="1:30" s="164" customFormat="1" ht="20.149999999999999" customHeight="1">
      <c r="A414" s="149"/>
      <c r="B414" s="294" t="str">
        <f>IF(LEN(A414)=0,"",INDEX('Smelter Look-up'!$A:$A,MATCH($A414,'Smelter Look-up'!$E:$E,0)))</f>
        <v/>
      </c>
      <c r="C414" s="146" t="str">
        <f>IF(LEN(A414)=0,"",INDEX('Smelter Look-up'!$C:$C,MATCH($A414,'Smelter Look-up'!$E:$E,0)))</f>
        <v/>
      </c>
      <c r="D414" s="143"/>
      <c r="E414" s="143" t="str">
        <f ca="1">IF(ISERROR($V414),"",OFFSET('Smelter Look-up'!$D$4,$V414-4,0)&amp;"")</f>
        <v/>
      </c>
      <c r="F414" s="143" t="str">
        <f ca="1">IF(ISERROR($V414),"",OFFSET('Smelter Look-up'!$E$4,$V414-4,0))</f>
        <v/>
      </c>
      <c r="G414" s="143" t="str">
        <f ca="1">IF(C414=$X$4,"Enter smelter details",IF(ISERROR($V414),"",OFFSET('Smelter Look-up'!$F$4,$V414-4,0)))</f>
        <v/>
      </c>
      <c r="H414" s="199" t="str">
        <f ca="1">IF(ISERROR($V414),"",OFFSET('Smelter Look-up'!$G$4,$V414-4,0))</f>
        <v/>
      </c>
      <c r="I414" s="200" t="str">
        <f ca="1">IF(ISERROR($V414),"",OFFSET('Smelter Look-up'!$H$4,$V414-4,0))</f>
        <v/>
      </c>
      <c r="J414" s="200" t="str">
        <f ca="1">IF(ISERROR($V414),"",OFFSET('Smelter Look-up'!$I$4,$V414-4,0))</f>
        <v/>
      </c>
      <c r="K414" s="144"/>
      <c r="L414" s="144"/>
      <c r="M414" s="144"/>
      <c r="N414" s="144"/>
      <c r="O414" s="144"/>
      <c r="P414" s="202"/>
      <c r="Q414" s="145"/>
      <c r="R414" s="143" t="str">
        <f ca="1">IF(ISERROR($V414),"",OFFSET('Smelter Look-up'!$C$4,$V414-4,0)&amp;"")</f>
        <v/>
      </c>
      <c r="S414" s="149" t="str">
        <f t="shared" ca="1" si="30"/>
        <v/>
      </c>
      <c r="T414" s="149" t="str">
        <f ca="1">IF(B414="","",IF(ISERROR(MATCH($J414,SorP!$B$1:$B$6261,0)),"",INDIRECT("'SorP'!$A$"&amp;MATCH($S414&amp;$J414,SorP!C:C,0))))</f>
        <v/>
      </c>
      <c r="U414" s="162"/>
      <c r="V414" s="163" t="e">
        <f>IF(C414="",NA(),MATCH($B414&amp;$C414,'Smelter Look-up'!$J:$J,0))</f>
        <v>#N/A</v>
      </c>
      <c r="X414" s="164">
        <f t="shared" ca="1" si="31"/>
        <v>0</v>
      </c>
      <c r="AB414" s="304" t="str">
        <f t="shared" si="32"/>
        <v/>
      </c>
      <c r="AC414" s="164" t="str">
        <f t="shared" si="33"/>
        <v/>
      </c>
      <c r="AD414" s="164" t="str">
        <f t="shared" si="34"/>
        <v/>
      </c>
    </row>
    <row r="415" spans="1:30" s="164" customFormat="1" ht="20.149999999999999" customHeight="1">
      <c r="A415" s="149"/>
      <c r="B415" s="294" t="str">
        <f>IF(LEN(A415)=0,"",INDEX('Smelter Look-up'!$A:$A,MATCH($A415,'Smelter Look-up'!$E:$E,0)))</f>
        <v/>
      </c>
      <c r="C415" s="146" t="str">
        <f>IF(LEN(A415)=0,"",INDEX('Smelter Look-up'!$C:$C,MATCH($A415,'Smelter Look-up'!$E:$E,0)))</f>
        <v/>
      </c>
      <c r="D415" s="143"/>
      <c r="E415" s="143" t="str">
        <f ca="1">IF(ISERROR($V415),"",OFFSET('Smelter Look-up'!$D$4,$V415-4,0)&amp;"")</f>
        <v/>
      </c>
      <c r="F415" s="143" t="str">
        <f ca="1">IF(ISERROR($V415),"",OFFSET('Smelter Look-up'!$E$4,$V415-4,0))</f>
        <v/>
      </c>
      <c r="G415" s="143" t="str">
        <f ca="1">IF(C415=$X$4,"Enter smelter details",IF(ISERROR($V415),"",OFFSET('Smelter Look-up'!$F$4,$V415-4,0)))</f>
        <v/>
      </c>
      <c r="H415" s="199" t="str">
        <f ca="1">IF(ISERROR($V415),"",OFFSET('Smelter Look-up'!$G$4,$V415-4,0))</f>
        <v/>
      </c>
      <c r="I415" s="200" t="str">
        <f ca="1">IF(ISERROR($V415),"",OFFSET('Smelter Look-up'!$H$4,$V415-4,0))</f>
        <v/>
      </c>
      <c r="J415" s="200" t="str">
        <f ca="1">IF(ISERROR($V415),"",OFFSET('Smelter Look-up'!$I$4,$V415-4,0))</f>
        <v/>
      </c>
      <c r="K415" s="144"/>
      <c r="L415" s="144"/>
      <c r="M415" s="144"/>
      <c r="N415" s="144"/>
      <c r="O415" s="144"/>
      <c r="P415" s="202"/>
      <c r="Q415" s="145"/>
      <c r="R415" s="143" t="str">
        <f ca="1">IF(ISERROR($V415),"",OFFSET('Smelter Look-up'!$C$4,$V415-4,0)&amp;"")</f>
        <v/>
      </c>
      <c r="S415" s="149" t="str">
        <f t="shared" ca="1" si="30"/>
        <v/>
      </c>
      <c r="T415" s="149" t="str">
        <f ca="1">IF(B415="","",IF(ISERROR(MATCH($J415,SorP!$B$1:$B$6261,0)),"",INDIRECT("'SorP'!$A$"&amp;MATCH($S415&amp;$J415,SorP!C:C,0))))</f>
        <v/>
      </c>
      <c r="U415" s="162"/>
      <c r="V415" s="163" t="e">
        <f>IF(C415="",NA(),MATCH($B415&amp;$C415,'Smelter Look-up'!$J:$J,0))</f>
        <v>#N/A</v>
      </c>
      <c r="X415" s="164">
        <f t="shared" ca="1" si="31"/>
        <v>0</v>
      </c>
      <c r="AB415" s="304" t="str">
        <f t="shared" si="32"/>
        <v/>
      </c>
      <c r="AC415" s="164" t="str">
        <f t="shared" si="33"/>
        <v/>
      </c>
      <c r="AD415" s="164" t="str">
        <f t="shared" si="34"/>
        <v/>
      </c>
    </row>
    <row r="416" spans="1:30" s="164" customFormat="1" ht="20.149999999999999" customHeight="1">
      <c r="A416" s="149"/>
      <c r="B416" s="294" t="str">
        <f>IF(LEN(A416)=0,"",INDEX('Smelter Look-up'!$A:$A,MATCH($A416,'Smelter Look-up'!$E:$E,0)))</f>
        <v/>
      </c>
      <c r="C416" s="146" t="str">
        <f>IF(LEN(A416)=0,"",INDEX('Smelter Look-up'!$C:$C,MATCH($A416,'Smelter Look-up'!$E:$E,0)))</f>
        <v/>
      </c>
      <c r="D416" s="143"/>
      <c r="E416" s="143" t="str">
        <f ca="1">IF(ISERROR($V416),"",OFFSET('Smelter Look-up'!$D$4,$V416-4,0)&amp;"")</f>
        <v/>
      </c>
      <c r="F416" s="143" t="str">
        <f ca="1">IF(ISERROR($V416),"",OFFSET('Smelter Look-up'!$E$4,$V416-4,0))</f>
        <v/>
      </c>
      <c r="G416" s="143" t="str">
        <f ca="1">IF(C416=$X$4,"Enter smelter details",IF(ISERROR($V416),"",OFFSET('Smelter Look-up'!$F$4,$V416-4,0)))</f>
        <v/>
      </c>
      <c r="H416" s="199" t="str">
        <f ca="1">IF(ISERROR($V416),"",OFFSET('Smelter Look-up'!$G$4,$V416-4,0))</f>
        <v/>
      </c>
      <c r="I416" s="200" t="str">
        <f ca="1">IF(ISERROR($V416),"",OFFSET('Smelter Look-up'!$H$4,$V416-4,0))</f>
        <v/>
      </c>
      <c r="J416" s="200" t="str">
        <f ca="1">IF(ISERROR($V416),"",OFFSET('Smelter Look-up'!$I$4,$V416-4,0))</f>
        <v/>
      </c>
      <c r="K416" s="144"/>
      <c r="L416" s="144"/>
      <c r="M416" s="144"/>
      <c r="N416" s="144"/>
      <c r="O416" s="144"/>
      <c r="P416" s="202"/>
      <c r="Q416" s="145"/>
      <c r="R416" s="143" t="str">
        <f ca="1">IF(ISERROR($V416),"",OFFSET('Smelter Look-up'!$C$4,$V416-4,0)&amp;"")</f>
        <v/>
      </c>
      <c r="S416" s="149" t="str">
        <f t="shared" ca="1" si="30"/>
        <v/>
      </c>
      <c r="T416" s="149" t="str">
        <f ca="1">IF(B416="","",IF(ISERROR(MATCH($J416,SorP!$B$1:$B$6261,0)),"",INDIRECT("'SorP'!$A$"&amp;MATCH($S416&amp;$J416,SorP!C:C,0))))</f>
        <v/>
      </c>
      <c r="U416" s="162"/>
      <c r="V416" s="163" t="e">
        <f>IF(C416="",NA(),MATCH($B416&amp;$C416,'Smelter Look-up'!$J:$J,0))</f>
        <v>#N/A</v>
      </c>
      <c r="X416" s="164">
        <f t="shared" ca="1" si="31"/>
        <v>0</v>
      </c>
      <c r="AB416" s="304" t="str">
        <f t="shared" si="32"/>
        <v/>
      </c>
      <c r="AC416" s="164" t="str">
        <f t="shared" si="33"/>
        <v/>
      </c>
      <c r="AD416" s="164" t="str">
        <f t="shared" si="34"/>
        <v/>
      </c>
    </row>
    <row r="417" spans="1:30" s="164" customFormat="1" ht="20.149999999999999" customHeight="1">
      <c r="A417" s="149"/>
      <c r="B417" s="294" t="str">
        <f>IF(LEN(A417)=0,"",INDEX('Smelter Look-up'!$A:$A,MATCH($A417,'Smelter Look-up'!$E:$E,0)))</f>
        <v/>
      </c>
      <c r="C417" s="146" t="str">
        <f>IF(LEN(A417)=0,"",INDEX('Smelter Look-up'!$C:$C,MATCH($A417,'Smelter Look-up'!$E:$E,0)))</f>
        <v/>
      </c>
      <c r="D417" s="143"/>
      <c r="E417" s="143" t="str">
        <f ca="1">IF(ISERROR($V417),"",OFFSET('Smelter Look-up'!$D$4,$V417-4,0)&amp;"")</f>
        <v/>
      </c>
      <c r="F417" s="143" t="str">
        <f ca="1">IF(ISERROR($V417),"",OFFSET('Smelter Look-up'!$E$4,$V417-4,0))</f>
        <v/>
      </c>
      <c r="G417" s="143" t="str">
        <f ca="1">IF(C417=$X$4,"Enter smelter details",IF(ISERROR($V417),"",OFFSET('Smelter Look-up'!$F$4,$V417-4,0)))</f>
        <v/>
      </c>
      <c r="H417" s="199" t="str">
        <f ca="1">IF(ISERROR($V417),"",OFFSET('Smelter Look-up'!$G$4,$V417-4,0))</f>
        <v/>
      </c>
      <c r="I417" s="200" t="str">
        <f ca="1">IF(ISERROR($V417),"",OFFSET('Smelter Look-up'!$H$4,$V417-4,0))</f>
        <v/>
      </c>
      <c r="J417" s="200" t="str">
        <f ca="1">IF(ISERROR($V417),"",OFFSET('Smelter Look-up'!$I$4,$V417-4,0))</f>
        <v/>
      </c>
      <c r="K417" s="144"/>
      <c r="L417" s="144"/>
      <c r="M417" s="144"/>
      <c r="N417" s="144"/>
      <c r="O417" s="144"/>
      <c r="P417" s="202"/>
      <c r="Q417" s="145"/>
      <c r="R417" s="143" t="str">
        <f ca="1">IF(ISERROR($V417),"",OFFSET('Smelter Look-up'!$C$4,$V417-4,0)&amp;"")</f>
        <v/>
      </c>
      <c r="S417" s="149" t="str">
        <f t="shared" ca="1" si="30"/>
        <v/>
      </c>
      <c r="T417" s="149" t="str">
        <f ca="1">IF(B417="","",IF(ISERROR(MATCH($J417,SorP!$B$1:$B$6261,0)),"",INDIRECT("'SorP'!$A$"&amp;MATCH($S417&amp;$J417,SorP!C:C,0))))</f>
        <v/>
      </c>
      <c r="U417" s="162"/>
      <c r="V417" s="163" t="e">
        <f>IF(C417="",NA(),MATCH($B417&amp;$C417,'Smelter Look-up'!$J:$J,0))</f>
        <v>#N/A</v>
      </c>
      <c r="X417" s="164">
        <f t="shared" ca="1" si="31"/>
        <v>0</v>
      </c>
      <c r="AB417" s="304" t="str">
        <f t="shared" si="32"/>
        <v/>
      </c>
      <c r="AC417" s="164" t="str">
        <f t="shared" si="33"/>
        <v/>
      </c>
      <c r="AD417" s="164" t="str">
        <f t="shared" si="34"/>
        <v/>
      </c>
    </row>
    <row r="418" spans="1:30" s="164" customFormat="1" ht="20.149999999999999" customHeight="1">
      <c r="A418" s="149"/>
      <c r="B418" s="294" t="str">
        <f>IF(LEN(A418)=0,"",INDEX('Smelter Look-up'!$A:$A,MATCH($A418,'Smelter Look-up'!$E:$E,0)))</f>
        <v/>
      </c>
      <c r="C418" s="146" t="str">
        <f>IF(LEN(A418)=0,"",INDEX('Smelter Look-up'!$C:$C,MATCH($A418,'Smelter Look-up'!$E:$E,0)))</f>
        <v/>
      </c>
      <c r="D418" s="143"/>
      <c r="E418" s="143" t="str">
        <f ca="1">IF(ISERROR($V418),"",OFFSET('Smelter Look-up'!$D$4,$V418-4,0)&amp;"")</f>
        <v/>
      </c>
      <c r="F418" s="143" t="str">
        <f ca="1">IF(ISERROR($V418),"",OFFSET('Smelter Look-up'!$E$4,$V418-4,0))</f>
        <v/>
      </c>
      <c r="G418" s="143" t="str">
        <f ca="1">IF(C418=$X$4,"Enter smelter details",IF(ISERROR($V418),"",OFFSET('Smelter Look-up'!$F$4,$V418-4,0)))</f>
        <v/>
      </c>
      <c r="H418" s="199" t="str">
        <f ca="1">IF(ISERROR($V418),"",OFFSET('Smelter Look-up'!$G$4,$V418-4,0))</f>
        <v/>
      </c>
      <c r="I418" s="200" t="str">
        <f ca="1">IF(ISERROR($V418),"",OFFSET('Smelter Look-up'!$H$4,$V418-4,0))</f>
        <v/>
      </c>
      <c r="J418" s="200" t="str">
        <f ca="1">IF(ISERROR($V418),"",OFFSET('Smelter Look-up'!$I$4,$V418-4,0))</f>
        <v/>
      </c>
      <c r="K418" s="144"/>
      <c r="L418" s="144"/>
      <c r="M418" s="144"/>
      <c r="N418" s="144"/>
      <c r="O418" s="144"/>
      <c r="P418" s="202"/>
      <c r="Q418" s="145"/>
      <c r="R418" s="143" t="str">
        <f ca="1">IF(ISERROR($V418),"",OFFSET('Smelter Look-up'!$C$4,$V418-4,0)&amp;"")</f>
        <v/>
      </c>
      <c r="S418" s="149" t="str">
        <f t="shared" ca="1" si="30"/>
        <v/>
      </c>
      <c r="T418" s="149" t="str">
        <f ca="1">IF(B418="","",IF(ISERROR(MATCH($J418,SorP!$B$1:$B$6261,0)),"",INDIRECT("'SorP'!$A$"&amp;MATCH($S418&amp;$J418,SorP!C:C,0))))</f>
        <v/>
      </c>
      <c r="U418" s="162"/>
      <c r="V418" s="163" t="e">
        <f>IF(C418="",NA(),MATCH($B418&amp;$C418,'Smelter Look-up'!$J:$J,0))</f>
        <v>#N/A</v>
      </c>
      <c r="X418" s="164">
        <f t="shared" ca="1" si="31"/>
        <v>0</v>
      </c>
      <c r="AB418" s="304" t="str">
        <f t="shared" si="32"/>
        <v/>
      </c>
      <c r="AC418" s="164" t="str">
        <f t="shared" si="33"/>
        <v/>
      </c>
      <c r="AD418" s="164" t="str">
        <f t="shared" si="34"/>
        <v/>
      </c>
    </row>
    <row r="419" spans="1:30" s="164" customFormat="1" ht="20.149999999999999" customHeight="1">
      <c r="A419" s="149"/>
      <c r="B419" s="294" t="str">
        <f>IF(LEN(A419)=0,"",INDEX('Smelter Look-up'!$A:$A,MATCH($A419,'Smelter Look-up'!$E:$E,0)))</f>
        <v/>
      </c>
      <c r="C419" s="146" t="str">
        <f>IF(LEN(A419)=0,"",INDEX('Smelter Look-up'!$C:$C,MATCH($A419,'Smelter Look-up'!$E:$E,0)))</f>
        <v/>
      </c>
      <c r="D419" s="143"/>
      <c r="E419" s="143" t="str">
        <f ca="1">IF(ISERROR($V419),"",OFFSET('Smelter Look-up'!$D$4,$V419-4,0)&amp;"")</f>
        <v/>
      </c>
      <c r="F419" s="143" t="str">
        <f ca="1">IF(ISERROR($V419),"",OFFSET('Smelter Look-up'!$E$4,$V419-4,0))</f>
        <v/>
      </c>
      <c r="G419" s="143" t="str">
        <f ca="1">IF(C419=$X$4,"Enter smelter details",IF(ISERROR($V419),"",OFFSET('Smelter Look-up'!$F$4,$V419-4,0)))</f>
        <v/>
      </c>
      <c r="H419" s="199" t="str">
        <f ca="1">IF(ISERROR($V419),"",OFFSET('Smelter Look-up'!$G$4,$V419-4,0))</f>
        <v/>
      </c>
      <c r="I419" s="200" t="str">
        <f ca="1">IF(ISERROR($V419),"",OFFSET('Smelter Look-up'!$H$4,$V419-4,0))</f>
        <v/>
      </c>
      <c r="J419" s="200" t="str">
        <f ca="1">IF(ISERROR($V419),"",OFFSET('Smelter Look-up'!$I$4,$V419-4,0))</f>
        <v/>
      </c>
      <c r="K419" s="144"/>
      <c r="L419" s="144"/>
      <c r="M419" s="144"/>
      <c r="N419" s="144"/>
      <c r="O419" s="144"/>
      <c r="P419" s="202"/>
      <c r="Q419" s="145"/>
      <c r="R419" s="143" t="str">
        <f ca="1">IF(ISERROR($V419),"",OFFSET('Smelter Look-up'!$C$4,$V419-4,0)&amp;"")</f>
        <v/>
      </c>
      <c r="S419" s="149" t="str">
        <f t="shared" ca="1" si="30"/>
        <v/>
      </c>
      <c r="T419" s="149" t="str">
        <f ca="1">IF(B419="","",IF(ISERROR(MATCH($J419,SorP!$B$1:$B$6261,0)),"",INDIRECT("'SorP'!$A$"&amp;MATCH($S419&amp;$J419,SorP!C:C,0))))</f>
        <v/>
      </c>
      <c r="U419" s="162"/>
      <c r="V419" s="163" t="e">
        <f>IF(C419="",NA(),MATCH($B419&amp;$C419,'Smelter Look-up'!$J:$J,0))</f>
        <v>#N/A</v>
      </c>
      <c r="X419" s="164">
        <f t="shared" ca="1" si="31"/>
        <v>0</v>
      </c>
      <c r="AB419" s="304" t="str">
        <f t="shared" si="32"/>
        <v/>
      </c>
      <c r="AC419" s="164" t="str">
        <f t="shared" si="33"/>
        <v/>
      </c>
      <c r="AD419" s="164" t="str">
        <f t="shared" si="34"/>
        <v/>
      </c>
    </row>
    <row r="420" spans="1:30" s="164" customFormat="1" ht="20.149999999999999" customHeight="1">
      <c r="A420" s="149"/>
      <c r="B420" s="294" t="str">
        <f>IF(LEN(A420)=0,"",INDEX('Smelter Look-up'!$A:$A,MATCH($A420,'Smelter Look-up'!$E:$E,0)))</f>
        <v/>
      </c>
      <c r="C420" s="146" t="str">
        <f>IF(LEN(A420)=0,"",INDEX('Smelter Look-up'!$C:$C,MATCH($A420,'Smelter Look-up'!$E:$E,0)))</f>
        <v/>
      </c>
      <c r="D420" s="143"/>
      <c r="E420" s="143" t="str">
        <f ca="1">IF(ISERROR($V420),"",OFFSET('Smelter Look-up'!$D$4,$V420-4,0)&amp;"")</f>
        <v/>
      </c>
      <c r="F420" s="143" t="str">
        <f ca="1">IF(ISERROR($V420),"",OFFSET('Smelter Look-up'!$E$4,$V420-4,0))</f>
        <v/>
      </c>
      <c r="G420" s="143" t="str">
        <f ca="1">IF(C420=$X$4,"Enter smelter details",IF(ISERROR($V420),"",OFFSET('Smelter Look-up'!$F$4,$V420-4,0)))</f>
        <v/>
      </c>
      <c r="H420" s="199" t="str">
        <f ca="1">IF(ISERROR($V420),"",OFFSET('Smelter Look-up'!$G$4,$V420-4,0))</f>
        <v/>
      </c>
      <c r="I420" s="200" t="str">
        <f ca="1">IF(ISERROR($V420),"",OFFSET('Smelter Look-up'!$H$4,$V420-4,0))</f>
        <v/>
      </c>
      <c r="J420" s="200" t="str">
        <f ca="1">IF(ISERROR($V420),"",OFFSET('Smelter Look-up'!$I$4,$V420-4,0))</f>
        <v/>
      </c>
      <c r="K420" s="144"/>
      <c r="L420" s="144"/>
      <c r="M420" s="144"/>
      <c r="N420" s="144"/>
      <c r="O420" s="144"/>
      <c r="P420" s="202"/>
      <c r="Q420" s="145"/>
      <c r="R420" s="143" t="str">
        <f ca="1">IF(ISERROR($V420),"",OFFSET('Smelter Look-up'!$C$4,$V420-4,0)&amp;"")</f>
        <v/>
      </c>
      <c r="S420" s="149" t="str">
        <f t="shared" ca="1" si="30"/>
        <v/>
      </c>
      <c r="T420" s="149" t="str">
        <f ca="1">IF(B420="","",IF(ISERROR(MATCH($J420,SorP!$B$1:$B$6261,0)),"",INDIRECT("'SorP'!$A$"&amp;MATCH($S420&amp;$J420,SorP!C:C,0))))</f>
        <v/>
      </c>
      <c r="U420" s="162"/>
      <c r="V420" s="163" t="e">
        <f>IF(C420="",NA(),MATCH($B420&amp;$C420,'Smelter Look-up'!$J:$J,0))</f>
        <v>#N/A</v>
      </c>
      <c r="X420" s="164">
        <f t="shared" ca="1" si="31"/>
        <v>0</v>
      </c>
      <c r="AB420" s="304" t="str">
        <f t="shared" si="32"/>
        <v/>
      </c>
      <c r="AC420" s="164" t="str">
        <f t="shared" si="33"/>
        <v/>
      </c>
      <c r="AD420" s="164" t="str">
        <f t="shared" si="34"/>
        <v/>
      </c>
    </row>
    <row r="421" spans="1:30" s="164" customFormat="1" ht="20.149999999999999" customHeight="1">
      <c r="A421" s="149"/>
      <c r="B421" s="294" t="str">
        <f>IF(LEN(A421)=0,"",INDEX('Smelter Look-up'!$A:$A,MATCH($A421,'Smelter Look-up'!$E:$E,0)))</f>
        <v/>
      </c>
      <c r="C421" s="146" t="str">
        <f>IF(LEN(A421)=0,"",INDEX('Smelter Look-up'!$C:$C,MATCH($A421,'Smelter Look-up'!$E:$E,0)))</f>
        <v/>
      </c>
      <c r="D421" s="143"/>
      <c r="E421" s="143" t="str">
        <f ca="1">IF(ISERROR($V421),"",OFFSET('Smelter Look-up'!$D$4,$V421-4,0)&amp;"")</f>
        <v/>
      </c>
      <c r="F421" s="143" t="str">
        <f ca="1">IF(ISERROR($V421),"",OFFSET('Smelter Look-up'!$E$4,$V421-4,0))</f>
        <v/>
      </c>
      <c r="G421" s="143" t="str">
        <f ca="1">IF(C421=$X$4,"Enter smelter details",IF(ISERROR($V421),"",OFFSET('Smelter Look-up'!$F$4,$V421-4,0)))</f>
        <v/>
      </c>
      <c r="H421" s="199" t="str">
        <f ca="1">IF(ISERROR($V421),"",OFFSET('Smelter Look-up'!$G$4,$V421-4,0))</f>
        <v/>
      </c>
      <c r="I421" s="200" t="str">
        <f ca="1">IF(ISERROR($V421),"",OFFSET('Smelter Look-up'!$H$4,$V421-4,0))</f>
        <v/>
      </c>
      <c r="J421" s="200" t="str">
        <f ca="1">IF(ISERROR($V421),"",OFFSET('Smelter Look-up'!$I$4,$V421-4,0))</f>
        <v/>
      </c>
      <c r="K421" s="144"/>
      <c r="L421" s="144"/>
      <c r="M421" s="144"/>
      <c r="N421" s="144"/>
      <c r="O421" s="144"/>
      <c r="P421" s="202"/>
      <c r="Q421" s="145"/>
      <c r="R421" s="143" t="str">
        <f ca="1">IF(ISERROR($V421),"",OFFSET('Smelter Look-up'!$C$4,$V421-4,0)&amp;"")</f>
        <v/>
      </c>
      <c r="S421" s="149" t="str">
        <f t="shared" ca="1" si="30"/>
        <v/>
      </c>
      <c r="T421" s="149" t="str">
        <f ca="1">IF(B421="","",IF(ISERROR(MATCH($J421,SorP!$B$1:$B$6261,0)),"",INDIRECT("'SorP'!$A$"&amp;MATCH($S421&amp;$J421,SorP!C:C,0))))</f>
        <v/>
      </c>
      <c r="U421" s="162"/>
      <c r="V421" s="163" t="e">
        <f>IF(C421="",NA(),MATCH($B421&amp;$C421,'Smelter Look-up'!$J:$J,0))</f>
        <v>#N/A</v>
      </c>
      <c r="X421" s="164">
        <f t="shared" ca="1" si="31"/>
        <v>0</v>
      </c>
      <c r="AB421" s="304" t="str">
        <f t="shared" si="32"/>
        <v/>
      </c>
      <c r="AC421" s="164" t="str">
        <f t="shared" si="33"/>
        <v/>
      </c>
      <c r="AD421" s="164" t="str">
        <f t="shared" si="34"/>
        <v/>
      </c>
    </row>
    <row r="422" spans="1:30" s="164" customFormat="1" ht="20.149999999999999" customHeight="1">
      <c r="A422" s="149"/>
      <c r="B422" s="294" t="str">
        <f>IF(LEN(A422)=0,"",INDEX('Smelter Look-up'!$A:$A,MATCH($A422,'Smelter Look-up'!$E:$E,0)))</f>
        <v/>
      </c>
      <c r="C422" s="146" t="str">
        <f>IF(LEN(A422)=0,"",INDEX('Smelter Look-up'!$C:$C,MATCH($A422,'Smelter Look-up'!$E:$E,0)))</f>
        <v/>
      </c>
      <c r="D422" s="143"/>
      <c r="E422" s="143" t="str">
        <f ca="1">IF(ISERROR($V422),"",OFFSET('Smelter Look-up'!$D$4,$V422-4,0)&amp;"")</f>
        <v/>
      </c>
      <c r="F422" s="143" t="str">
        <f ca="1">IF(ISERROR($V422),"",OFFSET('Smelter Look-up'!$E$4,$V422-4,0))</f>
        <v/>
      </c>
      <c r="G422" s="143" t="str">
        <f ca="1">IF(C422=$X$4,"Enter smelter details",IF(ISERROR($V422),"",OFFSET('Smelter Look-up'!$F$4,$V422-4,0)))</f>
        <v/>
      </c>
      <c r="H422" s="199" t="str">
        <f ca="1">IF(ISERROR($V422),"",OFFSET('Smelter Look-up'!$G$4,$V422-4,0))</f>
        <v/>
      </c>
      <c r="I422" s="200" t="str">
        <f ca="1">IF(ISERROR($V422),"",OFFSET('Smelter Look-up'!$H$4,$V422-4,0))</f>
        <v/>
      </c>
      <c r="J422" s="200" t="str">
        <f ca="1">IF(ISERROR($V422),"",OFFSET('Smelter Look-up'!$I$4,$V422-4,0))</f>
        <v/>
      </c>
      <c r="K422" s="144"/>
      <c r="L422" s="144"/>
      <c r="M422" s="144"/>
      <c r="N422" s="144"/>
      <c r="O422" s="144"/>
      <c r="P422" s="202"/>
      <c r="Q422" s="145"/>
      <c r="R422" s="143" t="str">
        <f ca="1">IF(ISERROR($V422),"",OFFSET('Smelter Look-up'!$C$4,$V422-4,0)&amp;"")</f>
        <v/>
      </c>
      <c r="S422" s="149" t="str">
        <f t="shared" ca="1" si="30"/>
        <v/>
      </c>
      <c r="T422" s="149" t="str">
        <f ca="1">IF(B422="","",IF(ISERROR(MATCH($J422,SorP!$B$1:$B$6261,0)),"",INDIRECT("'SorP'!$A$"&amp;MATCH($S422&amp;$J422,SorP!C:C,0))))</f>
        <v/>
      </c>
      <c r="U422" s="162"/>
      <c r="V422" s="163" t="e">
        <f>IF(C422="",NA(),MATCH($B422&amp;$C422,'Smelter Look-up'!$J:$J,0))</f>
        <v>#N/A</v>
      </c>
      <c r="X422" s="164">
        <f t="shared" ca="1" si="31"/>
        <v>0</v>
      </c>
      <c r="AB422" s="304" t="str">
        <f t="shared" si="32"/>
        <v/>
      </c>
      <c r="AC422" s="164" t="str">
        <f t="shared" si="33"/>
        <v/>
      </c>
      <c r="AD422" s="164" t="str">
        <f t="shared" si="34"/>
        <v/>
      </c>
    </row>
    <row r="423" spans="1:30" s="164" customFormat="1" ht="20.149999999999999" customHeight="1">
      <c r="A423" s="149"/>
      <c r="B423" s="294" t="str">
        <f>IF(LEN(A423)=0,"",INDEX('Smelter Look-up'!$A:$A,MATCH($A423,'Smelter Look-up'!$E:$E,0)))</f>
        <v/>
      </c>
      <c r="C423" s="146" t="str">
        <f>IF(LEN(A423)=0,"",INDEX('Smelter Look-up'!$C:$C,MATCH($A423,'Smelter Look-up'!$E:$E,0)))</f>
        <v/>
      </c>
      <c r="D423" s="143"/>
      <c r="E423" s="143" t="str">
        <f ca="1">IF(ISERROR($V423),"",OFFSET('Smelter Look-up'!$D$4,$V423-4,0)&amp;"")</f>
        <v/>
      </c>
      <c r="F423" s="143" t="str">
        <f ca="1">IF(ISERROR($V423),"",OFFSET('Smelter Look-up'!$E$4,$V423-4,0))</f>
        <v/>
      </c>
      <c r="G423" s="143" t="str">
        <f ca="1">IF(C423=$X$4,"Enter smelter details",IF(ISERROR($V423),"",OFFSET('Smelter Look-up'!$F$4,$V423-4,0)))</f>
        <v/>
      </c>
      <c r="H423" s="199" t="str">
        <f ca="1">IF(ISERROR($V423),"",OFFSET('Smelter Look-up'!$G$4,$V423-4,0))</f>
        <v/>
      </c>
      <c r="I423" s="200" t="str">
        <f ca="1">IF(ISERROR($V423),"",OFFSET('Smelter Look-up'!$H$4,$V423-4,0))</f>
        <v/>
      </c>
      <c r="J423" s="200" t="str">
        <f ca="1">IF(ISERROR($V423),"",OFFSET('Smelter Look-up'!$I$4,$V423-4,0))</f>
        <v/>
      </c>
      <c r="K423" s="144"/>
      <c r="L423" s="144"/>
      <c r="M423" s="144"/>
      <c r="N423" s="144"/>
      <c r="O423" s="144"/>
      <c r="P423" s="202"/>
      <c r="Q423" s="145"/>
      <c r="R423" s="143" t="str">
        <f ca="1">IF(ISERROR($V423),"",OFFSET('Smelter Look-up'!$C$4,$V423-4,0)&amp;"")</f>
        <v/>
      </c>
      <c r="S423" s="149" t="str">
        <f t="shared" ca="1" si="30"/>
        <v/>
      </c>
      <c r="T423" s="149" t="str">
        <f ca="1">IF(B423="","",IF(ISERROR(MATCH($J423,SorP!$B$1:$B$6261,0)),"",INDIRECT("'SorP'!$A$"&amp;MATCH($S423&amp;$J423,SorP!C:C,0))))</f>
        <v/>
      </c>
      <c r="U423" s="162"/>
      <c r="V423" s="163" t="e">
        <f>IF(C423="",NA(),MATCH($B423&amp;$C423,'Smelter Look-up'!$J:$J,0))</f>
        <v>#N/A</v>
      </c>
      <c r="X423" s="164">
        <f t="shared" ca="1" si="31"/>
        <v>0</v>
      </c>
      <c r="AB423" s="304" t="str">
        <f t="shared" si="32"/>
        <v/>
      </c>
      <c r="AC423" s="164" t="str">
        <f t="shared" si="33"/>
        <v/>
      </c>
      <c r="AD423" s="164" t="str">
        <f t="shared" si="34"/>
        <v/>
      </c>
    </row>
    <row r="424" spans="1:30" s="164" customFormat="1" ht="20.149999999999999" customHeight="1">
      <c r="A424" s="149"/>
      <c r="B424" s="294" t="str">
        <f>IF(LEN(A424)=0,"",INDEX('Smelter Look-up'!$A:$A,MATCH($A424,'Smelter Look-up'!$E:$E,0)))</f>
        <v/>
      </c>
      <c r="C424" s="146" t="str">
        <f>IF(LEN(A424)=0,"",INDEX('Smelter Look-up'!$C:$C,MATCH($A424,'Smelter Look-up'!$E:$E,0)))</f>
        <v/>
      </c>
      <c r="D424" s="143"/>
      <c r="E424" s="143" t="str">
        <f ca="1">IF(ISERROR($V424),"",OFFSET('Smelter Look-up'!$D$4,$V424-4,0)&amp;"")</f>
        <v/>
      </c>
      <c r="F424" s="143" t="str">
        <f ca="1">IF(ISERROR($V424),"",OFFSET('Smelter Look-up'!$E$4,$V424-4,0))</f>
        <v/>
      </c>
      <c r="G424" s="143" t="str">
        <f ca="1">IF(C424=$X$4,"Enter smelter details",IF(ISERROR($V424),"",OFFSET('Smelter Look-up'!$F$4,$V424-4,0)))</f>
        <v/>
      </c>
      <c r="H424" s="199" t="str">
        <f ca="1">IF(ISERROR($V424),"",OFFSET('Smelter Look-up'!$G$4,$V424-4,0))</f>
        <v/>
      </c>
      <c r="I424" s="200" t="str">
        <f ca="1">IF(ISERROR($V424),"",OFFSET('Smelter Look-up'!$H$4,$V424-4,0))</f>
        <v/>
      </c>
      <c r="J424" s="200" t="str">
        <f ca="1">IF(ISERROR($V424),"",OFFSET('Smelter Look-up'!$I$4,$V424-4,0))</f>
        <v/>
      </c>
      <c r="K424" s="144"/>
      <c r="L424" s="144"/>
      <c r="M424" s="144"/>
      <c r="N424" s="144"/>
      <c r="O424" s="144"/>
      <c r="P424" s="202"/>
      <c r="Q424" s="145"/>
      <c r="R424" s="143" t="str">
        <f ca="1">IF(ISERROR($V424),"",OFFSET('Smelter Look-up'!$C$4,$V424-4,0)&amp;"")</f>
        <v/>
      </c>
      <c r="S424" s="149" t="str">
        <f t="shared" ca="1" si="30"/>
        <v/>
      </c>
      <c r="T424" s="149" t="str">
        <f ca="1">IF(B424="","",IF(ISERROR(MATCH($J424,SorP!$B$1:$B$6261,0)),"",INDIRECT("'SorP'!$A$"&amp;MATCH($S424&amp;$J424,SorP!C:C,0))))</f>
        <v/>
      </c>
      <c r="U424" s="162"/>
      <c r="V424" s="163" t="e">
        <f>IF(C424="",NA(),MATCH($B424&amp;$C424,'Smelter Look-up'!$J:$J,0))</f>
        <v>#N/A</v>
      </c>
      <c r="X424" s="164">
        <f t="shared" ca="1" si="31"/>
        <v>0</v>
      </c>
      <c r="AB424" s="304" t="str">
        <f t="shared" si="32"/>
        <v/>
      </c>
      <c r="AC424" s="164" t="str">
        <f t="shared" si="33"/>
        <v/>
      </c>
      <c r="AD424" s="164" t="str">
        <f t="shared" si="34"/>
        <v/>
      </c>
    </row>
    <row r="425" spans="1:30" s="164" customFormat="1" ht="20.149999999999999" customHeight="1">
      <c r="A425" s="149"/>
      <c r="B425" s="294" t="str">
        <f>IF(LEN(A425)=0,"",INDEX('Smelter Look-up'!$A:$A,MATCH($A425,'Smelter Look-up'!$E:$E,0)))</f>
        <v/>
      </c>
      <c r="C425" s="146" t="str">
        <f>IF(LEN(A425)=0,"",INDEX('Smelter Look-up'!$C:$C,MATCH($A425,'Smelter Look-up'!$E:$E,0)))</f>
        <v/>
      </c>
      <c r="D425" s="143"/>
      <c r="E425" s="143" t="str">
        <f ca="1">IF(ISERROR($V425),"",OFFSET('Smelter Look-up'!$D$4,$V425-4,0)&amp;"")</f>
        <v/>
      </c>
      <c r="F425" s="143" t="str">
        <f ca="1">IF(ISERROR($V425),"",OFFSET('Smelter Look-up'!$E$4,$V425-4,0))</f>
        <v/>
      </c>
      <c r="G425" s="143" t="str">
        <f ca="1">IF(C425=$X$4,"Enter smelter details",IF(ISERROR($V425),"",OFFSET('Smelter Look-up'!$F$4,$V425-4,0)))</f>
        <v/>
      </c>
      <c r="H425" s="199" t="str">
        <f ca="1">IF(ISERROR($V425),"",OFFSET('Smelter Look-up'!$G$4,$V425-4,0))</f>
        <v/>
      </c>
      <c r="I425" s="200" t="str">
        <f ca="1">IF(ISERROR($V425),"",OFFSET('Smelter Look-up'!$H$4,$V425-4,0))</f>
        <v/>
      </c>
      <c r="J425" s="200" t="str">
        <f ca="1">IF(ISERROR($V425),"",OFFSET('Smelter Look-up'!$I$4,$V425-4,0))</f>
        <v/>
      </c>
      <c r="K425" s="144"/>
      <c r="L425" s="144"/>
      <c r="M425" s="144"/>
      <c r="N425" s="144"/>
      <c r="O425" s="144"/>
      <c r="P425" s="202"/>
      <c r="Q425" s="145"/>
      <c r="R425" s="143" t="str">
        <f ca="1">IF(ISERROR($V425),"",OFFSET('Smelter Look-up'!$C$4,$V425-4,0)&amp;"")</f>
        <v/>
      </c>
      <c r="S425" s="149" t="str">
        <f t="shared" ca="1" si="30"/>
        <v/>
      </c>
      <c r="T425" s="149" t="str">
        <f ca="1">IF(B425="","",IF(ISERROR(MATCH($J425,SorP!$B$1:$B$6261,0)),"",INDIRECT("'SorP'!$A$"&amp;MATCH($S425&amp;$J425,SorP!C:C,0))))</f>
        <v/>
      </c>
      <c r="U425" s="162"/>
      <c r="V425" s="163" t="e">
        <f>IF(C425="",NA(),MATCH($B425&amp;$C425,'Smelter Look-up'!$J:$J,0))</f>
        <v>#N/A</v>
      </c>
      <c r="X425" s="164">
        <f t="shared" ca="1" si="31"/>
        <v>0</v>
      </c>
      <c r="AB425" s="304" t="str">
        <f t="shared" si="32"/>
        <v/>
      </c>
      <c r="AC425" s="164" t="str">
        <f t="shared" si="33"/>
        <v/>
      </c>
      <c r="AD425" s="164" t="str">
        <f t="shared" si="34"/>
        <v/>
      </c>
    </row>
    <row r="426" spans="1:30" s="164" customFormat="1" ht="20.149999999999999" customHeight="1">
      <c r="A426" s="149"/>
      <c r="B426" s="294" t="str">
        <f>IF(LEN(A426)=0,"",INDEX('Smelter Look-up'!$A:$A,MATCH($A426,'Smelter Look-up'!$E:$E,0)))</f>
        <v/>
      </c>
      <c r="C426" s="146" t="str">
        <f>IF(LEN(A426)=0,"",INDEX('Smelter Look-up'!$C:$C,MATCH($A426,'Smelter Look-up'!$E:$E,0)))</f>
        <v/>
      </c>
      <c r="D426" s="143"/>
      <c r="E426" s="143" t="str">
        <f ca="1">IF(ISERROR($V426),"",OFFSET('Smelter Look-up'!$D$4,$V426-4,0)&amp;"")</f>
        <v/>
      </c>
      <c r="F426" s="143" t="str">
        <f ca="1">IF(ISERROR($V426),"",OFFSET('Smelter Look-up'!$E$4,$V426-4,0))</f>
        <v/>
      </c>
      <c r="G426" s="143" t="str">
        <f ca="1">IF(C426=$X$4,"Enter smelter details",IF(ISERROR($V426),"",OFFSET('Smelter Look-up'!$F$4,$V426-4,0)))</f>
        <v/>
      </c>
      <c r="H426" s="199" t="str">
        <f ca="1">IF(ISERROR($V426),"",OFFSET('Smelter Look-up'!$G$4,$V426-4,0))</f>
        <v/>
      </c>
      <c r="I426" s="200" t="str">
        <f ca="1">IF(ISERROR($V426),"",OFFSET('Smelter Look-up'!$H$4,$V426-4,0))</f>
        <v/>
      </c>
      <c r="J426" s="200" t="str">
        <f ca="1">IF(ISERROR($V426),"",OFFSET('Smelter Look-up'!$I$4,$V426-4,0))</f>
        <v/>
      </c>
      <c r="K426" s="144"/>
      <c r="L426" s="144"/>
      <c r="M426" s="144"/>
      <c r="N426" s="144"/>
      <c r="O426" s="144"/>
      <c r="P426" s="202"/>
      <c r="Q426" s="145"/>
      <c r="R426" s="143" t="str">
        <f ca="1">IF(ISERROR($V426),"",OFFSET('Smelter Look-up'!$C$4,$V426-4,0)&amp;"")</f>
        <v/>
      </c>
      <c r="S426" s="149" t="str">
        <f t="shared" ca="1" si="30"/>
        <v/>
      </c>
      <c r="T426" s="149" t="str">
        <f ca="1">IF(B426="","",IF(ISERROR(MATCH($J426,SorP!$B$1:$B$6261,0)),"",INDIRECT("'SorP'!$A$"&amp;MATCH($S426&amp;$J426,SorP!C:C,0))))</f>
        <v/>
      </c>
      <c r="U426" s="162"/>
      <c r="V426" s="163" t="e">
        <f>IF(C426="",NA(),MATCH($B426&amp;$C426,'Smelter Look-up'!$J:$J,0))</f>
        <v>#N/A</v>
      </c>
      <c r="X426" s="164">
        <f t="shared" ca="1" si="31"/>
        <v>0</v>
      </c>
      <c r="AB426" s="304" t="str">
        <f t="shared" si="32"/>
        <v/>
      </c>
      <c r="AC426" s="164" t="str">
        <f t="shared" si="33"/>
        <v/>
      </c>
      <c r="AD426" s="164" t="str">
        <f t="shared" si="34"/>
        <v/>
      </c>
    </row>
    <row r="427" spans="1:30" s="164" customFormat="1" ht="20.149999999999999" customHeight="1">
      <c r="A427" s="149"/>
      <c r="B427" s="294" t="str">
        <f>IF(LEN(A427)=0,"",INDEX('Smelter Look-up'!$A:$A,MATCH($A427,'Smelter Look-up'!$E:$E,0)))</f>
        <v/>
      </c>
      <c r="C427" s="146" t="str">
        <f>IF(LEN(A427)=0,"",INDEX('Smelter Look-up'!$C:$C,MATCH($A427,'Smelter Look-up'!$E:$E,0)))</f>
        <v/>
      </c>
      <c r="D427" s="143"/>
      <c r="E427" s="143" t="str">
        <f ca="1">IF(ISERROR($V427),"",OFFSET('Smelter Look-up'!$D$4,$V427-4,0)&amp;"")</f>
        <v/>
      </c>
      <c r="F427" s="143" t="str">
        <f ca="1">IF(ISERROR($V427),"",OFFSET('Smelter Look-up'!$E$4,$V427-4,0))</f>
        <v/>
      </c>
      <c r="G427" s="143" t="str">
        <f ca="1">IF(C427=$X$4,"Enter smelter details",IF(ISERROR($V427),"",OFFSET('Smelter Look-up'!$F$4,$V427-4,0)))</f>
        <v/>
      </c>
      <c r="H427" s="199" t="str">
        <f ca="1">IF(ISERROR($V427),"",OFFSET('Smelter Look-up'!$G$4,$V427-4,0))</f>
        <v/>
      </c>
      <c r="I427" s="200" t="str">
        <f ca="1">IF(ISERROR($V427),"",OFFSET('Smelter Look-up'!$H$4,$V427-4,0))</f>
        <v/>
      </c>
      <c r="J427" s="200" t="str">
        <f ca="1">IF(ISERROR($V427),"",OFFSET('Smelter Look-up'!$I$4,$V427-4,0))</f>
        <v/>
      </c>
      <c r="K427" s="144"/>
      <c r="L427" s="144"/>
      <c r="M427" s="144"/>
      <c r="N427" s="144"/>
      <c r="O427" s="144"/>
      <c r="P427" s="202"/>
      <c r="Q427" s="145"/>
      <c r="R427" s="143" t="str">
        <f ca="1">IF(ISERROR($V427),"",OFFSET('Smelter Look-up'!$C$4,$V427-4,0)&amp;"")</f>
        <v/>
      </c>
      <c r="S427" s="149" t="str">
        <f t="shared" ca="1" si="30"/>
        <v/>
      </c>
      <c r="T427" s="149" t="str">
        <f ca="1">IF(B427="","",IF(ISERROR(MATCH($J427,SorP!$B$1:$B$6261,0)),"",INDIRECT("'SorP'!$A$"&amp;MATCH($S427&amp;$J427,SorP!C:C,0))))</f>
        <v/>
      </c>
      <c r="U427" s="162"/>
      <c r="V427" s="163" t="e">
        <f>IF(C427="",NA(),MATCH($B427&amp;$C427,'Smelter Look-up'!$J:$J,0))</f>
        <v>#N/A</v>
      </c>
      <c r="X427" s="164">
        <f t="shared" ca="1" si="31"/>
        <v>0</v>
      </c>
      <c r="AB427" s="304" t="str">
        <f t="shared" si="32"/>
        <v/>
      </c>
      <c r="AC427" s="164" t="str">
        <f t="shared" si="33"/>
        <v/>
      </c>
      <c r="AD427" s="164" t="str">
        <f t="shared" si="34"/>
        <v/>
      </c>
    </row>
    <row r="428" spans="1:30" s="164" customFormat="1" ht="20.149999999999999" customHeight="1">
      <c r="A428" s="149"/>
      <c r="B428" s="294" t="str">
        <f>IF(LEN(A428)=0,"",INDEX('Smelter Look-up'!$A:$A,MATCH($A428,'Smelter Look-up'!$E:$E,0)))</f>
        <v/>
      </c>
      <c r="C428" s="146" t="str">
        <f>IF(LEN(A428)=0,"",INDEX('Smelter Look-up'!$C:$C,MATCH($A428,'Smelter Look-up'!$E:$E,0)))</f>
        <v/>
      </c>
      <c r="D428" s="143"/>
      <c r="E428" s="143" t="str">
        <f ca="1">IF(ISERROR($V428),"",OFFSET('Smelter Look-up'!$D$4,$V428-4,0)&amp;"")</f>
        <v/>
      </c>
      <c r="F428" s="143" t="str">
        <f ca="1">IF(ISERROR($V428),"",OFFSET('Smelter Look-up'!$E$4,$V428-4,0))</f>
        <v/>
      </c>
      <c r="G428" s="143" t="str">
        <f ca="1">IF(C428=$X$4,"Enter smelter details",IF(ISERROR($V428),"",OFFSET('Smelter Look-up'!$F$4,$V428-4,0)))</f>
        <v/>
      </c>
      <c r="H428" s="199" t="str">
        <f ca="1">IF(ISERROR($V428),"",OFFSET('Smelter Look-up'!$G$4,$V428-4,0))</f>
        <v/>
      </c>
      <c r="I428" s="200" t="str">
        <f ca="1">IF(ISERROR($V428),"",OFFSET('Smelter Look-up'!$H$4,$V428-4,0))</f>
        <v/>
      </c>
      <c r="J428" s="200" t="str">
        <f ca="1">IF(ISERROR($V428),"",OFFSET('Smelter Look-up'!$I$4,$V428-4,0))</f>
        <v/>
      </c>
      <c r="K428" s="144"/>
      <c r="L428" s="144"/>
      <c r="M428" s="144"/>
      <c r="N428" s="144"/>
      <c r="O428" s="144"/>
      <c r="P428" s="202"/>
      <c r="Q428" s="145"/>
      <c r="R428" s="143" t="str">
        <f ca="1">IF(ISERROR($V428),"",OFFSET('Smelter Look-up'!$C$4,$V428-4,0)&amp;"")</f>
        <v/>
      </c>
      <c r="S428" s="149" t="str">
        <f t="shared" ca="1" si="30"/>
        <v/>
      </c>
      <c r="T428" s="149" t="str">
        <f ca="1">IF(B428="","",IF(ISERROR(MATCH($J428,SorP!$B$1:$B$6261,0)),"",INDIRECT("'SorP'!$A$"&amp;MATCH($S428&amp;$J428,SorP!C:C,0))))</f>
        <v/>
      </c>
      <c r="U428" s="162"/>
      <c r="V428" s="163" t="e">
        <f>IF(C428="",NA(),MATCH($B428&amp;$C428,'Smelter Look-up'!$J:$J,0))</f>
        <v>#N/A</v>
      </c>
      <c r="X428" s="164">
        <f t="shared" ca="1" si="31"/>
        <v>0</v>
      </c>
      <c r="AB428" s="304" t="str">
        <f t="shared" si="32"/>
        <v/>
      </c>
      <c r="AC428" s="164" t="str">
        <f t="shared" si="33"/>
        <v/>
      </c>
      <c r="AD428" s="164" t="str">
        <f t="shared" si="34"/>
        <v/>
      </c>
    </row>
    <row r="429" spans="1:30" s="164" customFormat="1" ht="20.149999999999999" customHeight="1">
      <c r="A429" s="149"/>
      <c r="B429" s="294" t="str">
        <f>IF(LEN(A429)=0,"",INDEX('Smelter Look-up'!$A:$A,MATCH($A429,'Smelter Look-up'!$E:$E,0)))</f>
        <v/>
      </c>
      <c r="C429" s="146" t="str">
        <f>IF(LEN(A429)=0,"",INDEX('Smelter Look-up'!$C:$C,MATCH($A429,'Smelter Look-up'!$E:$E,0)))</f>
        <v/>
      </c>
      <c r="D429" s="143"/>
      <c r="E429" s="143" t="str">
        <f ca="1">IF(ISERROR($V429),"",OFFSET('Smelter Look-up'!$D$4,$V429-4,0)&amp;"")</f>
        <v/>
      </c>
      <c r="F429" s="143" t="str">
        <f ca="1">IF(ISERROR($V429),"",OFFSET('Smelter Look-up'!$E$4,$V429-4,0))</f>
        <v/>
      </c>
      <c r="G429" s="143" t="str">
        <f ca="1">IF(C429=$X$4,"Enter smelter details",IF(ISERROR($V429),"",OFFSET('Smelter Look-up'!$F$4,$V429-4,0)))</f>
        <v/>
      </c>
      <c r="H429" s="199" t="str">
        <f ca="1">IF(ISERROR($V429),"",OFFSET('Smelter Look-up'!$G$4,$V429-4,0))</f>
        <v/>
      </c>
      <c r="I429" s="200" t="str">
        <f ca="1">IF(ISERROR($V429),"",OFFSET('Smelter Look-up'!$H$4,$V429-4,0))</f>
        <v/>
      </c>
      <c r="J429" s="200" t="str">
        <f ca="1">IF(ISERROR($V429),"",OFFSET('Smelter Look-up'!$I$4,$V429-4,0))</f>
        <v/>
      </c>
      <c r="K429" s="144"/>
      <c r="L429" s="144"/>
      <c r="M429" s="144"/>
      <c r="N429" s="144"/>
      <c r="O429" s="144"/>
      <c r="P429" s="202"/>
      <c r="Q429" s="145"/>
      <c r="R429" s="143" t="str">
        <f ca="1">IF(ISERROR($V429),"",OFFSET('Smelter Look-up'!$C$4,$V429-4,0)&amp;"")</f>
        <v/>
      </c>
      <c r="S429" s="149" t="str">
        <f t="shared" ca="1" si="30"/>
        <v/>
      </c>
      <c r="T429" s="149" t="str">
        <f ca="1">IF(B429="","",IF(ISERROR(MATCH($J429,SorP!$B$1:$B$6261,0)),"",INDIRECT("'SorP'!$A$"&amp;MATCH($S429&amp;$J429,SorP!C:C,0))))</f>
        <v/>
      </c>
      <c r="U429" s="162"/>
      <c r="V429" s="163" t="e">
        <f>IF(C429="",NA(),MATCH($B429&amp;$C429,'Smelter Look-up'!$J:$J,0))</f>
        <v>#N/A</v>
      </c>
      <c r="X429" s="164">
        <f t="shared" ca="1" si="31"/>
        <v>0</v>
      </c>
      <c r="AB429" s="304" t="str">
        <f t="shared" si="32"/>
        <v/>
      </c>
      <c r="AC429" s="164" t="str">
        <f t="shared" si="33"/>
        <v/>
      </c>
      <c r="AD429" s="164" t="str">
        <f t="shared" si="34"/>
        <v/>
      </c>
    </row>
    <row r="430" spans="1:30" s="164" customFormat="1" ht="20.149999999999999" customHeight="1">
      <c r="A430" s="149"/>
      <c r="B430" s="294" t="str">
        <f>IF(LEN(A430)=0,"",INDEX('Smelter Look-up'!$A:$A,MATCH($A430,'Smelter Look-up'!$E:$E,0)))</f>
        <v/>
      </c>
      <c r="C430" s="146" t="str">
        <f>IF(LEN(A430)=0,"",INDEX('Smelter Look-up'!$C:$C,MATCH($A430,'Smelter Look-up'!$E:$E,0)))</f>
        <v/>
      </c>
      <c r="D430" s="143"/>
      <c r="E430" s="143" t="str">
        <f ca="1">IF(ISERROR($V430),"",OFFSET('Smelter Look-up'!$D$4,$V430-4,0)&amp;"")</f>
        <v/>
      </c>
      <c r="F430" s="143" t="str">
        <f ca="1">IF(ISERROR($V430),"",OFFSET('Smelter Look-up'!$E$4,$V430-4,0))</f>
        <v/>
      </c>
      <c r="G430" s="143" t="str">
        <f ca="1">IF(C430=$X$4,"Enter smelter details",IF(ISERROR($V430),"",OFFSET('Smelter Look-up'!$F$4,$V430-4,0)))</f>
        <v/>
      </c>
      <c r="H430" s="199" t="str">
        <f ca="1">IF(ISERROR($V430),"",OFFSET('Smelter Look-up'!$G$4,$V430-4,0))</f>
        <v/>
      </c>
      <c r="I430" s="200" t="str">
        <f ca="1">IF(ISERROR($V430),"",OFFSET('Smelter Look-up'!$H$4,$V430-4,0))</f>
        <v/>
      </c>
      <c r="J430" s="200" t="str">
        <f ca="1">IF(ISERROR($V430),"",OFFSET('Smelter Look-up'!$I$4,$V430-4,0))</f>
        <v/>
      </c>
      <c r="K430" s="144"/>
      <c r="L430" s="144"/>
      <c r="M430" s="144"/>
      <c r="N430" s="144"/>
      <c r="O430" s="144"/>
      <c r="P430" s="202"/>
      <c r="Q430" s="145"/>
      <c r="R430" s="143" t="str">
        <f ca="1">IF(ISERROR($V430),"",OFFSET('Smelter Look-up'!$C$4,$V430-4,0)&amp;"")</f>
        <v/>
      </c>
      <c r="S430" s="149" t="str">
        <f t="shared" ca="1" si="30"/>
        <v/>
      </c>
      <c r="T430" s="149" t="str">
        <f ca="1">IF(B430="","",IF(ISERROR(MATCH($J430,SorP!$B$1:$B$6261,0)),"",INDIRECT("'SorP'!$A$"&amp;MATCH($S430&amp;$J430,SorP!C:C,0))))</f>
        <v/>
      </c>
      <c r="U430" s="162"/>
      <c r="V430" s="163" t="e">
        <f>IF(C430="",NA(),MATCH($B430&amp;$C430,'Smelter Look-up'!$J:$J,0))</f>
        <v>#N/A</v>
      </c>
      <c r="X430" s="164">
        <f t="shared" ca="1" si="31"/>
        <v>0</v>
      </c>
      <c r="AB430" s="304" t="str">
        <f t="shared" si="32"/>
        <v/>
      </c>
      <c r="AC430" s="164" t="str">
        <f t="shared" si="33"/>
        <v/>
      </c>
      <c r="AD430" s="164" t="str">
        <f t="shared" si="34"/>
        <v/>
      </c>
    </row>
    <row r="431" spans="1:30" s="164" customFormat="1" ht="20.149999999999999" customHeight="1">
      <c r="A431" s="149"/>
      <c r="B431" s="294" t="str">
        <f>IF(LEN(A431)=0,"",INDEX('Smelter Look-up'!$A:$A,MATCH($A431,'Smelter Look-up'!$E:$E,0)))</f>
        <v/>
      </c>
      <c r="C431" s="146" t="str">
        <f>IF(LEN(A431)=0,"",INDEX('Smelter Look-up'!$C:$C,MATCH($A431,'Smelter Look-up'!$E:$E,0)))</f>
        <v/>
      </c>
      <c r="D431" s="143"/>
      <c r="E431" s="143" t="str">
        <f ca="1">IF(ISERROR($V431),"",OFFSET('Smelter Look-up'!$D$4,$V431-4,0)&amp;"")</f>
        <v/>
      </c>
      <c r="F431" s="143" t="str">
        <f ca="1">IF(ISERROR($V431),"",OFFSET('Smelter Look-up'!$E$4,$V431-4,0))</f>
        <v/>
      </c>
      <c r="G431" s="143" t="str">
        <f ca="1">IF(C431=$X$4,"Enter smelter details",IF(ISERROR($V431),"",OFFSET('Smelter Look-up'!$F$4,$V431-4,0)))</f>
        <v/>
      </c>
      <c r="H431" s="199" t="str">
        <f ca="1">IF(ISERROR($V431),"",OFFSET('Smelter Look-up'!$G$4,$V431-4,0))</f>
        <v/>
      </c>
      <c r="I431" s="200" t="str">
        <f ca="1">IF(ISERROR($V431),"",OFFSET('Smelter Look-up'!$H$4,$V431-4,0))</f>
        <v/>
      </c>
      <c r="J431" s="200" t="str">
        <f ca="1">IF(ISERROR($V431),"",OFFSET('Smelter Look-up'!$I$4,$V431-4,0))</f>
        <v/>
      </c>
      <c r="K431" s="144"/>
      <c r="L431" s="144"/>
      <c r="M431" s="144"/>
      <c r="N431" s="144"/>
      <c r="O431" s="144"/>
      <c r="P431" s="202"/>
      <c r="Q431" s="145"/>
      <c r="R431" s="143" t="str">
        <f ca="1">IF(ISERROR($V431),"",OFFSET('Smelter Look-up'!$C$4,$V431-4,0)&amp;"")</f>
        <v/>
      </c>
      <c r="S431" s="149" t="str">
        <f t="shared" ca="1" si="30"/>
        <v/>
      </c>
      <c r="T431" s="149" t="str">
        <f ca="1">IF(B431="","",IF(ISERROR(MATCH($J431,SorP!$B$1:$B$6261,0)),"",INDIRECT("'SorP'!$A$"&amp;MATCH($S431&amp;$J431,SorP!C:C,0))))</f>
        <v/>
      </c>
      <c r="U431" s="162"/>
      <c r="V431" s="163" t="e">
        <f>IF(C431="",NA(),MATCH($B431&amp;$C431,'Smelter Look-up'!$J:$J,0))</f>
        <v>#N/A</v>
      </c>
      <c r="X431" s="164">
        <f t="shared" ca="1" si="31"/>
        <v>0</v>
      </c>
      <c r="AB431" s="304" t="str">
        <f t="shared" si="32"/>
        <v/>
      </c>
      <c r="AC431" s="164" t="str">
        <f t="shared" si="33"/>
        <v/>
      </c>
      <c r="AD431" s="164" t="str">
        <f t="shared" si="34"/>
        <v/>
      </c>
    </row>
    <row r="432" spans="1:30" s="164" customFormat="1" ht="20.149999999999999" customHeight="1">
      <c r="A432" s="149"/>
      <c r="B432" s="294" t="str">
        <f>IF(LEN(A432)=0,"",INDEX('Smelter Look-up'!$A:$A,MATCH($A432,'Smelter Look-up'!$E:$E,0)))</f>
        <v/>
      </c>
      <c r="C432" s="146" t="str">
        <f>IF(LEN(A432)=0,"",INDEX('Smelter Look-up'!$C:$C,MATCH($A432,'Smelter Look-up'!$E:$E,0)))</f>
        <v/>
      </c>
      <c r="D432" s="143"/>
      <c r="E432" s="143" t="str">
        <f ca="1">IF(ISERROR($V432),"",OFFSET('Smelter Look-up'!$D$4,$V432-4,0)&amp;"")</f>
        <v/>
      </c>
      <c r="F432" s="143" t="str">
        <f ca="1">IF(ISERROR($V432),"",OFFSET('Smelter Look-up'!$E$4,$V432-4,0))</f>
        <v/>
      </c>
      <c r="G432" s="143" t="str">
        <f ca="1">IF(C432=$X$4,"Enter smelter details",IF(ISERROR($V432),"",OFFSET('Smelter Look-up'!$F$4,$V432-4,0)))</f>
        <v/>
      </c>
      <c r="H432" s="199" t="str">
        <f ca="1">IF(ISERROR($V432),"",OFFSET('Smelter Look-up'!$G$4,$V432-4,0))</f>
        <v/>
      </c>
      <c r="I432" s="200" t="str">
        <f ca="1">IF(ISERROR($V432),"",OFFSET('Smelter Look-up'!$H$4,$V432-4,0))</f>
        <v/>
      </c>
      <c r="J432" s="200" t="str">
        <f ca="1">IF(ISERROR($V432),"",OFFSET('Smelter Look-up'!$I$4,$V432-4,0))</f>
        <v/>
      </c>
      <c r="K432" s="144"/>
      <c r="L432" s="144"/>
      <c r="M432" s="144"/>
      <c r="N432" s="144"/>
      <c r="O432" s="144"/>
      <c r="P432" s="202"/>
      <c r="Q432" s="145"/>
      <c r="R432" s="143" t="str">
        <f ca="1">IF(ISERROR($V432),"",OFFSET('Smelter Look-up'!$C$4,$V432-4,0)&amp;"")</f>
        <v/>
      </c>
      <c r="S432" s="149" t="str">
        <f t="shared" ca="1" si="30"/>
        <v/>
      </c>
      <c r="T432" s="149" t="str">
        <f ca="1">IF(B432="","",IF(ISERROR(MATCH($J432,SorP!$B$1:$B$6261,0)),"",INDIRECT("'SorP'!$A$"&amp;MATCH($S432&amp;$J432,SorP!C:C,0))))</f>
        <v/>
      </c>
      <c r="U432" s="162"/>
      <c r="V432" s="163" t="e">
        <f>IF(C432="",NA(),MATCH($B432&amp;$C432,'Smelter Look-up'!$J:$J,0))</f>
        <v>#N/A</v>
      </c>
      <c r="X432" s="164">
        <f t="shared" ca="1" si="31"/>
        <v>0</v>
      </c>
      <c r="AB432" s="304" t="str">
        <f t="shared" si="32"/>
        <v/>
      </c>
      <c r="AC432" s="164" t="str">
        <f t="shared" si="33"/>
        <v/>
      </c>
      <c r="AD432" s="164" t="str">
        <f t="shared" si="34"/>
        <v/>
      </c>
    </row>
    <row r="433" spans="1:30" s="164" customFormat="1" ht="20.149999999999999" customHeight="1">
      <c r="A433" s="149"/>
      <c r="B433" s="294" t="str">
        <f>IF(LEN(A433)=0,"",INDEX('Smelter Look-up'!$A:$A,MATCH($A433,'Smelter Look-up'!$E:$E,0)))</f>
        <v/>
      </c>
      <c r="C433" s="146" t="str">
        <f>IF(LEN(A433)=0,"",INDEX('Smelter Look-up'!$C:$C,MATCH($A433,'Smelter Look-up'!$E:$E,0)))</f>
        <v/>
      </c>
      <c r="D433" s="143"/>
      <c r="E433" s="143" t="str">
        <f ca="1">IF(ISERROR($V433),"",OFFSET('Smelter Look-up'!$D$4,$V433-4,0)&amp;"")</f>
        <v/>
      </c>
      <c r="F433" s="143" t="str">
        <f ca="1">IF(ISERROR($V433),"",OFFSET('Smelter Look-up'!$E$4,$V433-4,0))</f>
        <v/>
      </c>
      <c r="G433" s="143" t="str">
        <f ca="1">IF(C433=$X$4,"Enter smelter details",IF(ISERROR($V433),"",OFFSET('Smelter Look-up'!$F$4,$V433-4,0)))</f>
        <v/>
      </c>
      <c r="H433" s="199" t="str">
        <f ca="1">IF(ISERROR($V433),"",OFFSET('Smelter Look-up'!$G$4,$V433-4,0))</f>
        <v/>
      </c>
      <c r="I433" s="200" t="str">
        <f ca="1">IF(ISERROR($V433),"",OFFSET('Smelter Look-up'!$H$4,$V433-4,0))</f>
        <v/>
      </c>
      <c r="J433" s="200" t="str">
        <f ca="1">IF(ISERROR($V433),"",OFFSET('Smelter Look-up'!$I$4,$V433-4,0))</f>
        <v/>
      </c>
      <c r="K433" s="144"/>
      <c r="L433" s="144"/>
      <c r="M433" s="144"/>
      <c r="N433" s="144"/>
      <c r="O433" s="144"/>
      <c r="P433" s="202"/>
      <c r="Q433" s="145"/>
      <c r="R433" s="143" t="str">
        <f ca="1">IF(ISERROR($V433),"",OFFSET('Smelter Look-up'!$C$4,$V433-4,0)&amp;"")</f>
        <v/>
      </c>
      <c r="S433" s="149" t="str">
        <f t="shared" ca="1" si="30"/>
        <v/>
      </c>
      <c r="T433" s="149" t="str">
        <f ca="1">IF(B433="","",IF(ISERROR(MATCH($J433,SorP!$B$1:$B$6261,0)),"",INDIRECT("'SorP'!$A$"&amp;MATCH($S433&amp;$J433,SorP!C:C,0))))</f>
        <v/>
      </c>
      <c r="U433" s="162"/>
      <c r="V433" s="163" t="e">
        <f>IF(C433="",NA(),MATCH($B433&amp;$C433,'Smelter Look-up'!$J:$J,0))</f>
        <v>#N/A</v>
      </c>
      <c r="X433" s="164">
        <f t="shared" ca="1" si="31"/>
        <v>0</v>
      </c>
      <c r="AB433" s="304" t="str">
        <f t="shared" si="32"/>
        <v/>
      </c>
      <c r="AC433" s="164" t="str">
        <f t="shared" si="33"/>
        <v/>
      </c>
      <c r="AD433" s="164" t="str">
        <f t="shared" si="34"/>
        <v/>
      </c>
    </row>
    <row r="434" spans="1:30" s="164" customFormat="1" ht="20.149999999999999" customHeight="1">
      <c r="A434" s="149"/>
      <c r="B434" s="294" t="str">
        <f>IF(LEN(A434)=0,"",INDEX('Smelter Look-up'!$A:$A,MATCH($A434,'Smelter Look-up'!$E:$E,0)))</f>
        <v/>
      </c>
      <c r="C434" s="146" t="str">
        <f>IF(LEN(A434)=0,"",INDEX('Smelter Look-up'!$C:$C,MATCH($A434,'Smelter Look-up'!$E:$E,0)))</f>
        <v/>
      </c>
      <c r="D434" s="143"/>
      <c r="E434" s="143" t="str">
        <f ca="1">IF(ISERROR($V434),"",OFFSET('Smelter Look-up'!$D$4,$V434-4,0)&amp;"")</f>
        <v/>
      </c>
      <c r="F434" s="143" t="str">
        <f ca="1">IF(ISERROR($V434),"",OFFSET('Smelter Look-up'!$E$4,$V434-4,0))</f>
        <v/>
      </c>
      <c r="G434" s="143" t="str">
        <f ca="1">IF(C434=$X$4,"Enter smelter details",IF(ISERROR($V434),"",OFFSET('Smelter Look-up'!$F$4,$V434-4,0)))</f>
        <v/>
      </c>
      <c r="H434" s="199" t="str">
        <f ca="1">IF(ISERROR($V434),"",OFFSET('Smelter Look-up'!$G$4,$V434-4,0))</f>
        <v/>
      </c>
      <c r="I434" s="200" t="str">
        <f ca="1">IF(ISERROR($V434),"",OFFSET('Smelter Look-up'!$H$4,$V434-4,0))</f>
        <v/>
      </c>
      <c r="J434" s="200" t="str">
        <f ca="1">IF(ISERROR($V434),"",OFFSET('Smelter Look-up'!$I$4,$V434-4,0))</f>
        <v/>
      </c>
      <c r="K434" s="144"/>
      <c r="L434" s="144"/>
      <c r="M434" s="144"/>
      <c r="N434" s="144"/>
      <c r="O434" s="144"/>
      <c r="P434" s="202"/>
      <c r="Q434" s="145"/>
      <c r="R434" s="143" t="str">
        <f ca="1">IF(ISERROR($V434),"",OFFSET('Smelter Look-up'!$C$4,$V434-4,0)&amp;"")</f>
        <v/>
      </c>
      <c r="S434" s="149" t="str">
        <f t="shared" ca="1" si="30"/>
        <v/>
      </c>
      <c r="T434" s="149" t="str">
        <f ca="1">IF(B434="","",IF(ISERROR(MATCH($J434,SorP!$B$1:$B$6261,0)),"",INDIRECT("'SorP'!$A$"&amp;MATCH($S434&amp;$J434,SorP!C:C,0))))</f>
        <v/>
      </c>
      <c r="U434" s="162"/>
      <c r="V434" s="163" t="e">
        <f>IF(C434="",NA(),MATCH($B434&amp;$C434,'Smelter Look-up'!$J:$J,0))</f>
        <v>#N/A</v>
      </c>
      <c r="X434" s="164">
        <f t="shared" ca="1" si="31"/>
        <v>0</v>
      </c>
      <c r="AB434" s="304" t="str">
        <f t="shared" si="32"/>
        <v/>
      </c>
      <c r="AC434" s="164" t="str">
        <f t="shared" si="33"/>
        <v/>
      </c>
      <c r="AD434" s="164" t="str">
        <f t="shared" si="34"/>
        <v/>
      </c>
    </row>
    <row r="435" spans="1:30" s="164" customFormat="1" ht="20.149999999999999" customHeight="1">
      <c r="A435" s="149"/>
      <c r="B435" s="294" t="str">
        <f>IF(LEN(A435)=0,"",INDEX('Smelter Look-up'!$A:$A,MATCH($A435,'Smelter Look-up'!$E:$E,0)))</f>
        <v/>
      </c>
      <c r="C435" s="146" t="str">
        <f>IF(LEN(A435)=0,"",INDEX('Smelter Look-up'!$C:$C,MATCH($A435,'Smelter Look-up'!$E:$E,0)))</f>
        <v/>
      </c>
      <c r="D435" s="143"/>
      <c r="E435" s="143" t="str">
        <f ca="1">IF(ISERROR($V435),"",OFFSET('Smelter Look-up'!$D$4,$V435-4,0)&amp;"")</f>
        <v/>
      </c>
      <c r="F435" s="143" t="str">
        <f ca="1">IF(ISERROR($V435),"",OFFSET('Smelter Look-up'!$E$4,$V435-4,0))</f>
        <v/>
      </c>
      <c r="G435" s="143" t="str">
        <f ca="1">IF(C435=$X$4,"Enter smelter details",IF(ISERROR($V435),"",OFFSET('Smelter Look-up'!$F$4,$V435-4,0)))</f>
        <v/>
      </c>
      <c r="H435" s="199" t="str">
        <f ca="1">IF(ISERROR($V435),"",OFFSET('Smelter Look-up'!$G$4,$V435-4,0))</f>
        <v/>
      </c>
      <c r="I435" s="200" t="str">
        <f ca="1">IF(ISERROR($V435),"",OFFSET('Smelter Look-up'!$H$4,$V435-4,0))</f>
        <v/>
      </c>
      <c r="J435" s="200" t="str">
        <f ca="1">IF(ISERROR($V435),"",OFFSET('Smelter Look-up'!$I$4,$V435-4,0))</f>
        <v/>
      </c>
      <c r="K435" s="144"/>
      <c r="L435" s="144"/>
      <c r="M435" s="144"/>
      <c r="N435" s="144"/>
      <c r="O435" s="144"/>
      <c r="P435" s="202"/>
      <c r="Q435" s="145"/>
      <c r="R435" s="143" t="str">
        <f ca="1">IF(ISERROR($V435),"",OFFSET('Smelter Look-up'!$C$4,$V435-4,0)&amp;"")</f>
        <v/>
      </c>
      <c r="S435" s="149" t="str">
        <f t="shared" ca="1" si="30"/>
        <v/>
      </c>
      <c r="T435" s="149" t="str">
        <f ca="1">IF(B435="","",IF(ISERROR(MATCH($J435,SorP!$B$1:$B$6261,0)),"",INDIRECT("'SorP'!$A$"&amp;MATCH($S435&amp;$J435,SorP!C:C,0))))</f>
        <v/>
      </c>
      <c r="U435" s="162"/>
      <c r="V435" s="163" t="e">
        <f>IF(C435="",NA(),MATCH($B435&amp;$C435,'Smelter Look-up'!$J:$J,0))</f>
        <v>#N/A</v>
      </c>
      <c r="X435" s="164">
        <f t="shared" ca="1" si="31"/>
        <v>0</v>
      </c>
      <c r="AB435" s="304" t="str">
        <f t="shared" si="32"/>
        <v/>
      </c>
      <c r="AC435" s="164" t="str">
        <f t="shared" si="33"/>
        <v/>
      </c>
      <c r="AD435" s="164" t="str">
        <f t="shared" si="34"/>
        <v/>
      </c>
    </row>
    <row r="436" spans="1:30" s="164" customFormat="1" ht="20.149999999999999" customHeight="1">
      <c r="A436" s="149"/>
      <c r="B436" s="294" t="str">
        <f>IF(LEN(A436)=0,"",INDEX('Smelter Look-up'!$A:$A,MATCH($A436,'Smelter Look-up'!$E:$E,0)))</f>
        <v/>
      </c>
      <c r="C436" s="146" t="str">
        <f>IF(LEN(A436)=0,"",INDEX('Smelter Look-up'!$C:$C,MATCH($A436,'Smelter Look-up'!$E:$E,0)))</f>
        <v/>
      </c>
      <c r="D436" s="143"/>
      <c r="E436" s="143" t="str">
        <f ca="1">IF(ISERROR($V436),"",OFFSET('Smelter Look-up'!$D$4,$V436-4,0)&amp;"")</f>
        <v/>
      </c>
      <c r="F436" s="143" t="str">
        <f ca="1">IF(ISERROR($V436),"",OFFSET('Smelter Look-up'!$E$4,$V436-4,0))</f>
        <v/>
      </c>
      <c r="G436" s="143" t="str">
        <f ca="1">IF(C436=$X$4,"Enter smelter details",IF(ISERROR($V436),"",OFFSET('Smelter Look-up'!$F$4,$V436-4,0)))</f>
        <v/>
      </c>
      <c r="H436" s="199" t="str">
        <f ca="1">IF(ISERROR($V436),"",OFFSET('Smelter Look-up'!$G$4,$V436-4,0))</f>
        <v/>
      </c>
      <c r="I436" s="200" t="str">
        <f ca="1">IF(ISERROR($V436),"",OFFSET('Smelter Look-up'!$H$4,$V436-4,0))</f>
        <v/>
      </c>
      <c r="J436" s="200" t="str">
        <f ca="1">IF(ISERROR($V436),"",OFFSET('Smelter Look-up'!$I$4,$V436-4,0))</f>
        <v/>
      </c>
      <c r="K436" s="144"/>
      <c r="L436" s="144"/>
      <c r="M436" s="144"/>
      <c r="N436" s="144"/>
      <c r="O436" s="144"/>
      <c r="P436" s="202"/>
      <c r="Q436" s="145"/>
      <c r="R436" s="143" t="str">
        <f ca="1">IF(ISERROR($V436),"",OFFSET('Smelter Look-up'!$C$4,$V436-4,0)&amp;"")</f>
        <v/>
      </c>
      <c r="S436" s="149" t="str">
        <f t="shared" ca="1" si="30"/>
        <v/>
      </c>
      <c r="T436" s="149" t="str">
        <f ca="1">IF(B436="","",IF(ISERROR(MATCH($J436,SorP!$B$1:$B$6261,0)),"",INDIRECT("'SorP'!$A$"&amp;MATCH($S436&amp;$J436,SorP!C:C,0))))</f>
        <v/>
      </c>
      <c r="U436" s="162"/>
      <c r="V436" s="163" t="e">
        <f>IF(C436="",NA(),MATCH($B436&amp;$C436,'Smelter Look-up'!$J:$J,0))</f>
        <v>#N/A</v>
      </c>
      <c r="X436" s="164">
        <f t="shared" ca="1" si="31"/>
        <v>0</v>
      </c>
      <c r="AB436" s="304" t="str">
        <f t="shared" si="32"/>
        <v/>
      </c>
      <c r="AC436" s="164" t="str">
        <f t="shared" si="33"/>
        <v/>
      </c>
      <c r="AD436" s="164" t="str">
        <f t="shared" si="34"/>
        <v/>
      </c>
    </row>
    <row r="437" spans="1:30" s="164" customFormat="1" ht="20.149999999999999" customHeight="1">
      <c r="A437" s="149"/>
      <c r="B437" s="294" t="str">
        <f>IF(LEN(A437)=0,"",INDEX('Smelter Look-up'!$A:$A,MATCH($A437,'Smelter Look-up'!$E:$E,0)))</f>
        <v/>
      </c>
      <c r="C437" s="146" t="str">
        <f>IF(LEN(A437)=0,"",INDEX('Smelter Look-up'!$C:$C,MATCH($A437,'Smelter Look-up'!$E:$E,0)))</f>
        <v/>
      </c>
      <c r="D437" s="143"/>
      <c r="E437" s="143" t="str">
        <f ca="1">IF(ISERROR($V437),"",OFFSET('Smelter Look-up'!$D$4,$V437-4,0)&amp;"")</f>
        <v/>
      </c>
      <c r="F437" s="143" t="str">
        <f ca="1">IF(ISERROR($V437),"",OFFSET('Smelter Look-up'!$E$4,$V437-4,0))</f>
        <v/>
      </c>
      <c r="G437" s="143" t="str">
        <f ca="1">IF(C437=$X$4,"Enter smelter details",IF(ISERROR($V437),"",OFFSET('Smelter Look-up'!$F$4,$V437-4,0)))</f>
        <v/>
      </c>
      <c r="H437" s="199" t="str">
        <f ca="1">IF(ISERROR($V437),"",OFFSET('Smelter Look-up'!$G$4,$V437-4,0))</f>
        <v/>
      </c>
      <c r="I437" s="200" t="str">
        <f ca="1">IF(ISERROR($V437),"",OFFSET('Smelter Look-up'!$H$4,$V437-4,0))</f>
        <v/>
      </c>
      <c r="J437" s="200" t="str">
        <f ca="1">IF(ISERROR($V437),"",OFFSET('Smelter Look-up'!$I$4,$V437-4,0))</f>
        <v/>
      </c>
      <c r="K437" s="144"/>
      <c r="L437" s="144"/>
      <c r="M437" s="144"/>
      <c r="N437" s="144"/>
      <c r="O437" s="144"/>
      <c r="P437" s="202"/>
      <c r="Q437" s="145"/>
      <c r="R437" s="143" t="str">
        <f ca="1">IF(ISERROR($V437),"",OFFSET('Smelter Look-up'!$C$4,$V437-4,0)&amp;"")</f>
        <v/>
      </c>
      <c r="S437" s="149" t="str">
        <f t="shared" ca="1" si="30"/>
        <v/>
      </c>
      <c r="T437" s="149" t="str">
        <f ca="1">IF(B437="","",IF(ISERROR(MATCH($J437,SorP!$B$1:$B$6261,0)),"",INDIRECT("'SorP'!$A$"&amp;MATCH($S437&amp;$J437,SorP!C:C,0))))</f>
        <v/>
      </c>
      <c r="U437" s="162"/>
      <c r="V437" s="163" t="e">
        <f>IF(C437="",NA(),MATCH($B437&amp;$C437,'Smelter Look-up'!$J:$J,0))</f>
        <v>#N/A</v>
      </c>
      <c r="X437" s="164">
        <f t="shared" ca="1" si="31"/>
        <v>0</v>
      </c>
      <c r="AB437" s="304" t="str">
        <f t="shared" si="32"/>
        <v/>
      </c>
      <c r="AC437" s="164" t="str">
        <f t="shared" si="33"/>
        <v/>
      </c>
      <c r="AD437" s="164" t="str">
        <f t="shared" si="34"/>
        <v/>
      </c>
    </row>
    <row r="438" spans="1:30" s="164" customFormat="1" ht="20.149999999999999" customHeight="1">
      <c r="A438" s="149"/>
      <c r="B438" s="294" t="str">
        <f>IF(LEN(A438)=0,"",INDEX('Smelter Look-up'!$A:$A,MATCH($A438,'Smelter Look-up'!$E:$E,0)))</f>
        <v/>
      </c>
      <c r="C438" s="146" t="str">
        <f>IF(LEN(A438)=0,"",INDEX('Smelter Look-up'!$C:$C,MATCH($A438,'Smelter Look-up'!$E:$E,0)))</f>
        <v/>
      </c>
      <c r="D438" s="143"/>
      <c r="E438" s="143" t="str">
        <f ca="1">IF(ISERROR($V438),"",OFFSET('Smelter Look-up'!$D$4,$V438-4,0)&amp;"")</f>
        <v/>
      </c>
      <c r="F438" s="143" t="str">
        <f ca="1">IF(ISERROR($V438),"",OFFSET('Smelter Look-up'!$E$4,$V438-4,0))</f>
        <v/>
      </c>
      <c r="G438" s="143" t="str">
        <f ca="1">IF(C438=$X$4,"Enter smelter details",IF(ISERROR($V438),"",OFFSET('Smelter Look-up'!$F$4,$V438-4,0)))</f>
        <v/>
      </c>
      <c r="H438" s="199" t="str">
        <f ca="1">IF(ISERROR($V438),"",OFFSET('Smelter Look-up'!$G$4,$V438-4,0))</f>
        <v/>
      </c>
      <c r="I438" s="200" t="str">
        <f ca="1">IF(ISERROR($V438),"",OFFSET('Smelter Look-up'!$H$4,$V438-4,0))</f>
        <v/>
      </c>
      <c r="J438" s="200" t="str">
        <f ca="1">IF(ISERROR($V438),"",OFFSET('Smelter Look-up'!$I$4,$V438-4,0))</f>
        <v/>
      </c>
      <c r="K438" s="144"/>
      <c r="L438" s="144"/>
      <c r="M438" s="144"/>
      <c r="N438" s="144"/>
      <c r="O438" s="144"/>
      <c r="P438" s="202"/>
      <c r="Q438" s="145"/>
      <c r="R438" s="143" t="str">
        <f ca="1">IF(ISERROR($V438),"",OFFSET('Smelter Look-up'!$C$4,$V438-4,0)&amp;"")</f>
        <v/>
      </c>
      <c r="S438" s="149" t="str">
        <f t="shared" ca="1" si="30"/>
        <v/>
      </c>
      <c r="T438" s="149" t="str">
        <f ca="1">IF(B438="","",IF(ISERROR(MATCH($J438,SorP!$B$1:$B$6261,0)),"",INDIRECT("'SorP'!$A$"&amp;MATCH($S438&amp;$J438,SorP!C:C,0))))</f>
        <v/>
      </c>
      <c r="U438" s="162"/>
      <c r="V438" s="163" t="e">
        <f>IF(C438="",NA(),MATCH($B438&amp;$C438,'Smelter Look-up'!$J:$J,0))</f>
        <v>#N/A</v>
      </c>
      <c r="X438" s="164">
        <f t="shared" ca="1" si="31"/>
        <v>0</v>
      </c>
      <c r="AB438" s="304" t="str">
        <f t="shared" si="32"/>
        <v/>
      </c>
      <c r="AC438" s="164" t="str">
        <f t="shared" si="33"/>
        <v/>
      </c>
      <c r="AD438" s="164" t="str">
        <f t="shared" si="34"/>
        <v/>
      </c>
    </row>
    <row r="439" spans="1:30" s="164" customFormat="1" ht="20.149999999999999" customHeight="1">
      <c r="A439" s="149"/>
      <c r="B439" s="294" t="str">
        <f>IF(LEN(A439)=0,"",INDEX('Smelter Look-up'!$A:$A,MATCH($A439,'Smelter Look-up'!$E:$E,0)))</f>
        <v/>
      </c>
      <c r="C439" s="146" t="str">
        <f>IF(LEN(A439)=0,"",INDEX('Smelter Look-up'!$C:$C,MATCH($A439,'Smelter Look-up'!$E:$E,0)))</f>
        <v/>
      </c>
      <c r="D439" s="143"/>
      <c r="E439" s="143" t="str">
        <f ca="1">IF(ISERROR($V439),"",OFFSET('Smelter Look-up'!$D$4,$V439-4,0)&amp;"")</f>
        <v/>
      </c>
      <c r="F439" s="143" t="str">
        <f ca="1">IF(ISERROR($V439),"",OFFSET('Smelter Look-up'!$E$4,$V439-4,0))</f>
        <v/>
      </c>
      <c r="G439" s="143" t="str">
        <f ca="1">IF(C439=$X$4,"Enter smelter details",IF(ISERROR($V439),"",OFFSET('Smelter Look-up'!$F$4,$V439-4,0)))</f>
        <v/>
      </c>
      <c r="H439" s="199" t="str">
        <f ca="1">IF(ISERROR($V439),"",OFFSET('Smelter Look-up'!$G$4,$V439-4,0))</f>
        <v/>
      </c>
      <c r="I439" s="200" t="str">
        <f ca="1">IF(ISERROR($V439),"",OFFSET('Smelter Look-up'!$H$4,$V439-4,0))</f>
        <v/>
      </c>
      <c r="J439" s="200" t="str">
        <f ca="1">IF(ISERROR($V439),"",OFFSET('Smelter Look-up'!$I$4,$V439-4,0))</f>
        <v/>
      </c>
      <c r="K439" s="144"/>
      <c r="L439" s="144"/>
      <c r="M439" s="144"/>
      <c r="N439" s="144"/>
      <c r="O439" s="144"/>
      <c r="P439" s="202"/>
      <c r="Q439" s="145"/>
      <c r="R439" s="143" t="str">
        <f ca="1">IF(ISERROR($V439),"",OFFSET('Smelter Look-up'!$C$4,$V439-4,0)&amp;"")</f>
        <v/>
      </c>
      <c r="S439" s="149" t="str">
        <f t="shared" ca="1" si="30"/>
        <v/>
      </c>
      <c r="T439" s="149" t="str">
        <f ca="1">IF(B439="","",IF(ISERROR(MATCH($J439,SorP!$B$1:$B$6261,0)),"",INDIRECT("'SorP'!$A$"&amp;MATCH($S439&amp;$J439,SorP!C:C,0))))</f>
        <v/>
      </c>
      <c r="U439" s="162"/>
      <c r="V439" s="163" t="e">
        <f>IF(C439="",NA(),MATCH($B439&amp;$C439,'Smelter Look-up'!$J:$J,0))</f>
        <v>#N/A</v>
      </c>
      <c r="X439" s="164">
        <f t="shared" ca="1" si="31"/>
        <v>0</v>
      </c>
      <c r="AB439" s="304" t="str">
        <f t="shared" si="32"/>
        <v/>
      </c>
      <c r="AC439" s="164" t="str">
        <f t="shared" si="33"/>
        <v/>
      </c>
      <c r="AD439" s="164" t="str">
        <f t="shared" si="34"/>
        <v/>
      </c>
    </row>
    <row r="440" spans="1:30" s="164" customFormat="1" ht="20.149999999999999" customHeight="1">
      <c r="A440" s="149"/>
      <c r="B440" s="294" t="str">
        <f>IF(LEN(A440)=0,"",INDEX('Smelter Look-up'!$A:$A,MATCH($A440,'Smelter Look-up'!$E:$E,0)))</f>
        <v/>
      </c>
      <c r="C440" s="146" t="str">
        <f>IF(LEN(A440)=0,"",INDEX('Smelter Look-up'!$C:$C,MATCH($A440,'Smelter Look-up'!$E:$E,0)))</f>
        <v/>
      </c>
      <c r="D440" s="143"/>
      <c r="E440" s="143" t="str">
        <f ca="1">IF(ISERROR($V440),"",OFFSET('Smelter Look-up'!$D$4,$V440-4,0)&amp;"")</f>
        <v/>
      </c>
      <c r="F440" s="143" t="str">
        <f ca="1">IF(ISERROR($V440),"",OFFSET('Smelter Look-up'!$E$4,$V440-4,0))</f>
        <v/>
      </c>
      <c r="G440" s="143" t="str">
        <f ca="1">IF(C440=$X$4,"Enter smelter details",IF(ISERROR($V440),"",OFFSET('Smelter Look-up'!$F$4,$V440-4,0)))</f>
        <v/>
      </c>
      <c r="H440" s="199" t="str">
        <f ca="1">IF(ISERROR($V440),"",OFFSET('Smelter Look-up'!$G$4,$V440-4,0))</f>
        <v/>
      </c>
      <c r="I440" s="200" t="str">
        <f ca="1">IF(ISERROR($V440),"",OFFSET('Smelter Look-up'!$H$4,$V440-4,0))</f>
        <v/>
      </c>
      <c r="J440" s="200" t="str">
        <f ca="1">IF(ISERROR($V440),"",OFFSET('Smelter Look-up'!$I$4,$V440-4,0))</f>
        <v/>
      </c>
      <c r="K440" s="144"/>
      <c r="L440" s="144"/>
      <c r="M440" s="144"/>
      <c r="N440" s="144"/>
      <c r="O440" s="144"/>
      <c r="P440" s="202"/>
      <c r="Q440" s="145"/>
      <c r="R440" s="143" t="str">
        <f ca="1">IF(ISERROR($V440),"",OFFSET('Smelter Look-up'!$C$4,$V440-4,0)&amp;"")</f>
        <v/>
      </c>
      <c r="S440" s="149" t="str">
        <f t="shared" ca="1" si="30"/>
        <v/>
      </c>
      <c r="T440" s="149" t="str">
        <f ca="1">IF(B440="","",IF(ISERROR(MATCH($J440,SorP!$B$1:$B$6261,0)),"",INDIRECT("'SorP'!$A$"&amp;MATCH($S440&amp;$J440,SorP!C:C,0))))</f>
        <v/>
      </c>
      <c r="U440" s="162"/>
      <c r="V440" s="163" t="e">
        <f>IF(C440="",NA(),MATCH($B440&amp;$C440,'Smelter Look-up'!$J:$J,0))</f>
        <v>#N/A</v>
      </c>
      <c r="X440" s="164">
        <f t="shared" ca="1" si="31"/>
        <v>0</v>
      </c>
      <c r="AB440" s="304" t="str">
        <f t="shared" si="32"/>
        <v/>
      </c>
      <c r="AC440" s="164" t="str">
        <f t="shared" si="33"/>
        <v/>
      </c>
      <c r="AD440" s="164" t="str">
        <f t="shared" si="34"/>
        <v/>
      </c>
    </row>
    <row r="441" spans="1:30" s="164" customFormat="1" ht="20.149999999999999" customHeight="1">
      <c r="A441" s="149"/>
      <c r="B441" s="294" t="str">
        <f>IF(LEN(A441)=0,"",INDEX('Smelter Look-up'!$A:$A,MATCH($A441,'Smelter Look-up'!$E:$E,0)))</f>
        <v/>
      </c>
      <c r="C441" s="146" t="str">
        <f>IF(LEN(A441)=0,"",INDEX('Smelter Look-up'!$C:$C,MATCH($A441,'Smelter Look-up'!$E:$E,0)))</f>
        <v/>
      </c>
      <c r="D441" s="143"/>
      <c r="E441" s="143" t="str">
        <f ca="1">IF(ISERROR($V441),"",OFFSET('Smelter Look-up'!$D$4,$V441-4,0)&amp;"")</f>
        <v/>
      </c>
      <c r="F441" s="143" t="str">
        <f ca="1">IF(ISERROR($V441),"",OFFSET('Smelter Look-up'!$E$4,$V441-4,0))</f>
        <v/>
      </c>
      <c r="G441" s="143" t="str">
        <f ca="1">IF(C441=$X$4,"Enter smelter details",IF(ISERROR($V441),"",OFFSET('Smelter Look-up'!$F$4,$V441-4,0)))</f>
        <v/>
      </c>
      <c r="H441" s="199" t="str">
        <f ca="1">IF(ISERROR($V441),"",OFFSET('Smelter Look-up'!$G$4,$V441-4,0))</f>
        <v/>
      </c>
      <c r="I441" s="200" t="str">
        <f ca="1">IF(ISERROR($V441),"",OFFSET('Smelter Look-up'!$H$4,$V441-4,0))</f>
        <v/>
      </c>
      <c r="J441" s="200" t="str">
        <f ca="1">IF(ISERROR($V441),"",OFFSET('Smelter Look-up'!$I$4,$V441-4,0))</f>
        <v/>
      </c>
      <c r="K441" s="144"/>
      <c r="L441" s="144"/>
      <c r="M441" s="144"/>
      <c r="N441" s="144"/>
      <c r="O441" s="144"/>
      <c r="P441" s="202"/>
      <c r="Q441" s="145"/>
      <c r="R441" s="143" t="str">
        <f ca="1">IF(ISERROR($V441),"",OFFSET('Smelter Look-up'!$C$4,$V441-4,0)&amp;"")</f>
        <v/>
      </c>
      <c r="S441" s="149" t="str">
        <f t="shared" ca="1" si="30"/>
        <v/>
      </c>
      <c r="T441" s="149" t="str">
        <f ca="1">IF(B441="","",IF(ISERROR(MATCH($J441,SorP!$B$1:$B$6261,0)),"",INDIRECT("'SorP'!$A$"&amp;MATCH($S441&amp;$J441,SorP!C:C,0))))</f>
        <v/>
      </c>
      <c r="U441" s="162"/>
      <c r="V441" s="163" t="e">
        <f>IF(C441="",NA(),MATCH($B441&amp;$C441,'Smelter Look-up'!$J:$J,0))</f>
        <v>#N/A</v>
      </c>
      <c r="X441" s="164">
        <f t="shared" ca="1" si="31"/>
        <v>0</v>
      </c>
      <c r="AB441" s="304" t="str">
        <f t="shared" si="32"/>
        <v/>
      </c>
      <c r="AC441" s="164" t="str">
        <f t="shared" si="33"/>
        <v/>
      </c>
      <c r="AD441" s="164" t="str">
        <f t="shared" si="34"/>
        <v/>
      </c>
    </row>
    <row r="442" spans="1:30" s="164" customFormat="1" ht="20.149999999999999" customHeight="1">
      <c r="A442" s="149"/>
      <c r="B442" s="294" t="str">
        <f>IF(LEN(A442)=0,"",INDEX('Smelter Look-up'!$A:$A,MATCH($A442,'Smelter Look-up'!$E:$E,0)))</f>
        <v/>
      </c>
      <c r="C442" s="146" t="str">
        <f>IF(LEN(A442)=0,"",INDEX('Smelter Look-up'!$C:$C,MATCH($A442,'Smelter Look-up'!$E:$E,0)))</f>
        <v/>
      </c>
      <c r="D442" s="143"/>
      <c r="E442" s="143" t="str">
        <f ca="1">IF(ISERROR($V442),"",OFFSET('Smelter Look-up'!$D$4,$V442-4,0)&amp;"")</f>
        <v/>
      </c>
      <c r="F442" s="143" t="str">
        <f ca="1">IF(ISERROR($V442),"",OFFSET('Smelter Look-up'!$E$4,$V442-4,0))</f>
        <v/>
      </c>
      <c r="G442" s="143" t="str">
        <f ca="1">IF(C442=$X$4,"Enter smelter details",IF(ISERROR($V442),"",OFFSET('Smelter Look-up'!$F$4,$V442-4,0)))</f>
        <v/>
      </c>
      <c r="H442" s="199" t="str">
        <f ca="1">IF(ISERROR($V442),"",OFFSET('Smelter Look-up'!$G$4,$V442-4,0))</f>
        <v/>
      </c>
      <c r="I442" s="200" t="str">
        <f ca="1">IF(ISERROR($V442),"",OFFSET('Smelter Look-up'!$H$4,$V442-4,0))</f>
        <v/>
      </c>
      <c r="J442" s="200" t="str">
        <f ca="1">IF(ISERROR($V442),"",OFFSET('Smelter Look-up'!$I$4,$V442-4,0))</f>
        <v/>
      </c>
      <c r="K442" s="144"/>
      <c r="L442" s="144"/>
      <c r="M442" s="144"/>
      <c r="N442" s="144"/>
      <c r="O442" s="144"/>
      <c r="P442" s="202"/>
      <c r="Q442" s="145"/>
      <c r="R442" s="143" t="str">
        <f ca="1">IF(ISERROR($V442),"",OFFSET('Smelter Look-up'!$C$4,$V442-4,0)&amp;"")</f>
        <v/>
      </c>
      <c r="S442" s="149" t="str">
        <f t="shared" ca="1" si="30"/>
        <v/>
      </c>
      <c r="T442" s="149" t="str">
        <f ca="1">IF(B442="","",IF(ISERROR(MATCH($J442,SorP!$B$1:$B$6261,0)),"",INDIRECT("'SorP'!$A$"&amp;MATCH($S442&amp;$J442,SorP!C:C,0))))</f>
        <v/>
      </c>
      <c r="U442" s="162"/>
      <c r="V442" s="163" t="e">
        <f>IF(C442="",NA(),MATCH($B442&amp;$C442,'Smelter Look-up'!$J:$J,0))</f>
        <v>#N/A</v>
      </c>
      <c r="X442" s="164">
        <f t="shared" ca="1" si="31"/>
        <v>0</v>
      </c>
      <c r="AB442" s="304" t="str">
        <f t="shared" si="32"/>
        <v/>
      </c>
      <c r="AC442" s="164" t="str">
        <f t="shared" si="33"/>
        <v/>
      </c>
      <c r="AD442" s="164" t="str">
        <f t="shared" si="34"/>
        <v/>
      </c>
    </row>
    <row r="443" spans="1:30" s="164" customFormat="1" ht="20.149999999999999" customHeight="1">
      <c r="A443" s="149"/>
      <c r="B443" s="294" t="str">
        <f>IF(LEN(A443)=0,"",INDEX('Smelter Look-up'!$A:$A,MATCH($A443,'Smelter Look-up'!$E:$E,0)))</f>
        <v/>
      </c>
      <c r="C443" s="146" t="str">
        <f>IF(LEN(A443)=0,"",INDEX('Smelter Look-up'!$C:$C,MATCH($A443,'Smelter Look-up'!$E:$E,0)))</f>
        <v/>
      </c>
      <c r="D443" s="143"/>
      <c r="E443" s="143" t="str">
        <f ca="1">IF(ISERROR($V443),"",OFFSET('Smelter Look-up'!$D$4,$V443-4,0)&amp;"")</f>
        <v/>
      </c>
      <c r="F443" s="143" t="str">
        <f ca="1">IF(ISERROR($V443),"",OFFSET('Smelter Look-up'!$E$4,$V443-4,0))</f>
        <v/>
      </c>
      <c r="G443" s="143" t="str">
        <f ca="1">IF(C443=$X$4,"Enter smelter details",IF(ISERROR($V443),"",OFFSET('Smelter Look-up'!$F$4,$V443-4,0)))</f>
        <v/>
      </c>
      <c r="H443" s="199" t="str">
        <f ca="1">IF(ISERROR($V443),"",OFFSET('Smelter Look-up'!$G$4,$V443-4,0))</f>
        <v/>
      </c>
      <c r="I443" s="200" t="str">
        <f ca="1">IF(ISERROR($V443),"",OFFSET('Smelter Look-up'!$H$4,$V443-4,0))</f>
        <v/>
      </c>
      <c r="J443" s="200" t="str">
        <f ca="1">IF(ISERROR($V443),"",OFFSET('Smelter Look-up'!$I$4,$V443-4,0))</f>
        <v/>
      </c>
      <c r="K443" s="144"/>
      <c r="L443" s="144"/>
      <c r="M443" s="144"/>
      <c r="N443" s="144"/>
      <c r="O443" s="144"/>
      <c r="P443" s="202"/>
      <c r="Q443" s="145"/>
      <c r="R443" s="143" t="str">
        <f ca="1">IF(ISERROR($V443),"",OFFSET('Smelter Look-up'!$C$4,$V443-4,0)&amp;"")</f>
        <v/>
      </c>
      <c r="S443" s="149" t="str">
        <f t="shared" ca="1" si="30"/>
        <v/>
      </c>
      <c r="T443" s="149" t="str">
        <f ca="1">IF(B443="","",IF(ISERROR(MATCH($J443,SorP!$B$1:$B$6261,0)),"",INDIRECT("'SorP'!$A$"&amp;MATCH($S443&amp;$J443,SorP!C:C,0))))</f>
        <v/>
      </c>
      <c r="U443" s="162"/>
      <c r="V443" s="163" t="e">
        <f>IF(C443="",NA(),MATCH($B443&amp;$C443,'Smelter Look-up'!$J:$J,0))</f>
        <v>#N/A</v>
      </c>
      <c r="X443" s="164">
        <f t="shared" ca="1" si="31"/>
        <v>0</v>
      </c>
      <c r="AB443" s="304" t="str">
        <f t="shared" si="32"/>
        <v/>
      </c>
      <c r="AC443" s="164" t="str">
        <f t="shared" si="33"/>
        <v/>
      </c>
      <c r="AD443" s="164" t="str">
        <f t="shared" si="34"/>
        <v/>
      </c>
    </row>
    <row r="444" spans="1:30" s="164" customFormat="1" ht="20.149999999999999" customHeight="1">
      <c r="A444" s="149"/>
      <c r="B444" s="294" t="str">
        <f>IF(LEN(A444)=0,"",INDEX('Smelter Look-up'!$A:$A,MATCH($A444,'Smelter Look-up'!$E:$E,0)))</f>
        <v/>
      </c>
      <c r="C444" s="146" t="str">
        <f>IF(LEN(A444)=0,"",INDEX('Smelter Look-up'!$C:$C,MATCH($A444,'Smelter Look-up'!$E:$E,0)))</f>
        <v/>
      </c>
      <c r="D444" s="143"/>
      <c r="E444" s="143" t="str">
        <f ca="1">IF(ISERROR($V444),"",OFFSET('Smelter Look-up'!$D$4,$V444-4,0)&amp;"")</f>
        <v/>
      </c>
      <c r="F444" s="143" t="str">
        <f ca="1">IF(ISERROR($V444),"",OFFSET('Smelter Look-up'!$E$4,$V444-4,0))</f>
        <v/>
      </c>
      <c r="G444" s="143" t="str">
        <f ca="1">IF(C444=$X$4,"Enter smelter details",IF(ISERROR($V444),"",OFFSET('Smelter Look-up'!$F$4,$V444-4,0)))</f>
        <v/>
      </c>
      <c r="H444" s="199" t="str">
        <f ca="1">IF(ISERROR($V444),"",OFFSET('Smelter Look-up'!$G$4,$V444-4,0))</f>
        <v/>
      </c>
      <c r="I444" s="200" t="str">
        <f ca="1">IF(ISERROR($V444),"",OFFSET('Smelter Look-up'!$H$4,$V444-4,0))</f>
        <v/>
      </c>
      <c r="J444" s="200" t="str">
        <f ca="1">IF(ISERROR($V444),"",OFFSET('Smelter Look-up'!$I$4,$V444-4,0))</f>
        <v/>
      </c>
      <c r="K444" s="144"/>
      <c r="L444" s="144"/>
      <c r="M444" s="144"/>
      <c r="N444" s="144"/>
      <c r="O444" s="144"/>
      <c r="P444" s="202"/>
      <c r="Q444" s="145"/>
      <c r="R444" s="143" t="str">
        <f ca="1">IF(ISERROR($V444),"",OFFSET('Smelter Look-up'!$C$4,$V444-4,0)&amp;"")</f>
        <v/>
      </c>
      <c r="S444" s="149" t="str">
        <f t="shared" ca="1" si="30"/>
        <v/>
      </c>
      <c r="T444" s="149" t="str">
        <f ca="1">IF(B444="","",IF(ISERROR(MATCH($J444,SorP!$B$1:$B$6261,0)),"",INDIRECT("'SorP'!$A$"&amp;MATCH($S444&amp;$J444,SorP!C:C,0))))</f>
        <v/>
      </c>
      <c r="U444" s="162"/>
      <c r="V444" s="163" t="e">
        <f>IF(C444="",NA(),MATCH($B444&amp;$C444,'Smelter Look-up'!$J:$J,0))</f>
        <v>#N/A</v>
      </c>
      <c r="X444" s="164">
        <f t="shared" ca="1" si="31"/>
        <v>0</v>
      </c>
      <c r="AB444" s="304" t="str">
        <f t="shared" si="32"/>
        <v/>
      </c>
      <c r="AC444" s="164" t="str">
        <f t="shared" si="33"/>
        <v/>
      </c>
      <c r="AD444" s="164" t="str">
        <f t="shared" si="34"/>
        <v/>
      </c>
    </row>
    <row r="445" spans="1:30" s="164" customFormat="1" ht="20.149999999999999" customHeight="1">
      <c r="A445" s="149"/>
      <c r="B445" s="294" t="str">
        <f>IF(LEN(A445)=0,"",INDEX('Smelter Look-up'!$A:$A,MATCH($A445,'Smelter Look-up'!$E:$E,0)))</f>
        <v/>
      </c>
      <c r="C445" s="146" t="str">
        <f>IF(LEN(A445)=0,"",INDEX('Smelter Look-up'!$C:$C,MATCH($A445,'Smelter Look-up'!$E:$E,0)))</f>
        <v/>
      </c>
      <c r="D445" s="143"/>
      <c r="E445" s="143" t="str">
        <f ca="1">IF(ISERROR($V445),"",OFFSET('Smelter Look-up'!$D$4,$V445-4,0)&amp;"")</f>
        <v/>
      </c>
      <c r="F445" s="143" t="str">
        <f ca="1">IF(ISERROR($V445),"",OFFSET('Smelter Look-up'!$E$4,$V445-4,0))</f>
        <v/>
      </c>
      <c r="G445" s="143" t="str">
        <f ca="1">IF(C445=$X$4,"Enter smelter details",IF(ISERROR($V445),"",OFFSET('Smelter Look-up'!$F$4,$V445-4,0)))</f>
        <v/>
      </c>
      <c r="H445" s="199" t="str">
        <f ca="1">IF(ISERROR($V445),"",OFFSET('Smelter Look-up'!$G$4,$V445-4,0))</f>
        <v/>
      </c>
      <c r="I445" s="200" t="str">
        <f ca="1">IF(ISERROR($V445),"",OFFSET('Smelter Look-up'!$H$4,$V445-4,0))</f>
        <v/>
      </c>
      <c r="J445" s="200" t="str">
        <f ca="1">IF(ISERROR($V445),"",OFFSET('Smelter Look-up'!$I$4,$V445-4,0))</f>
        <v/>
      </c>
      <c r="K445" s="144"/>
      <c r="L445" s="144"/>
      <c r="M445" s="144"/>
      <c r="N445" s="144"/>
      <c r="O445" s="144"/>
      <c r="P445" s="202"/>
      <c r="Q445" s="145"/>
      <c r="R445" s="143" t="str">
        <f ca="1">IF(ISERROR($V445),"",OFFSET('Smelter Look-up'!$C$4,$V445-4,0)&amp;"")</f>
        <v/>
      </c>
      <c r="S445" s="149" t="str">
        <f t="shared" ca="1" si="30"/>
        <v/>
      </c>
      <c r="T445" s="149" t="str">
        <f ca="1">IF(B445="","",IF(ISERROR(MATCH($J445,SorP!$B$1:$B$6261,0)),"",INDIRECT("'SorP'!$A$"&amp;MATCH($S445&amp;$J445,SorP!C:C,0))))</f>
        <v/>
      </c>
      <c r="U445" s="162"/>
      <c r="V445" s="163" t="e">
        <f>IF(C445="",NA(),MATCH($B445&amp;$C445,'Smelter Look-up'!$J:$J,0))</f>
        <v>#N/A</v>
      </c>
      <c r="X445" s="164">
        <f t="shared" ca="1" si="31"/>
        <v>0</v>
      </c>
      <c r="AB445" s="304" t="str">
        <f t="shared" si="32"/>
        <v/>
      </c>
      <c r="AC445" s="164" t="str">
        <f t="shared" si="33"/>
        <v/>
      </c>
      <c r="AD445" s="164" t="str">
        <f t="shared" si="34"/>
        <v/>
      </c>
    </row>
    <row r="446" spans="1:30" s="164" customFormat="1" ht="20.149999999999999" customHeight="1">
      <c r="A446" s="149"/>
      <c r="B446" s="294" t="str">
        <f>IF(LEN(A446)=0,"",INDEX('Smelter Look-up'!$A:$A,MATCH($A446,'Smelter Look-up'!$E:$E,0)))</f>
        <v/>
      </c>
      <c r="C446" s="146" t="str">
        <f>IF(LEN(A446)=0,"",INDEX('Smelter Look-up'!$C:$C,MATCH($A446,'Smelter Look-up'!$E:$E,0)))</f>
        <v/>
      </c>
      <c r="D446" s="143"/>
      <c r="E446" s="143" t="str">
        <f ca="1">IF(ISERROR($V446),"",OFFSET('Smelter Look-up'!$D$4,$V446-4,0)&amp;"")</f>
        <v/>
      </c>
      <c r="F446" s="143" t="str">
        <f ca="1">IF(ISERROR($V446),"",OFFSET('Smelter Look-up'!$E$4,$V446-4,0))</f>
        <v/>
      </c>
      <c r="G446" s="143" t="str">
        <f ca="1">IF(C446=$X$4,"Enter smelter details",IF(ISERROR($V446),"",OFFSET('Smelter Look-up'!$F$4,$V446-4,0)))</f>
        <v/>
      </c>
      <c r="H446" s="199" t="str">
        <f ca="1">IF(ISERROR($V446),"",OFFSET('Smelter Look-up'!$G$4,$V446-4,0))</f>
        <v/>
      </c>
      <c r="I446" s="200" t="str">
        <f ca="1">IF(ISERROR($V446),"",OFFSET('Smelter Look-up'!$H$4,$V446-4,0))</f>
        <v/>
      </c>
      <c r="J446" s="200" t="str">
        <f ca="1">IF(ISERROR($V446),"",OFFSET('Smelter Look-up'!$I$4,$V446-4,0))</f>
        <v/>
      </c>
      <c r="K446" s="144"/>
      <c r="L446" s="144"/>
      <c r="M446" s="144"/>
      <c r="N446" s="144"/>
      <c r="O446" s="144"/>
      <c r="P446" s="202"/>
      <c r="Q446" s="145"/>
      <c r="R446" s="143" t="str">
        <f ca="1">IF(ISERROR($V446),"",OFFSET('Smelter Look-up'!$C$4,$V446-4,0)&amp;"")</f>
        <v/>
      </c>
      <c r="S446" s="149" t="str">
        <f t="shared" ca="1" si="30"/>
        <v/>
      </c>
      <c r="T446" s="149" t="str">
        <f ca="1">IF(B446="","",IF(ISERROR(MATCH($J446,SorP!$B$1:$B$6261,0)),"",INDIRECT("'SorP'!$A$"&amp;MATCH($S446&amp;$J446,SorP!C:C,0))))</f>
        <v/>
      </c>
      <c r="U446" s="162"/>
      <c r="V446" s="163" t="e">
        <f>IF(C446="",NA(),MATCH($B446&amp;$C446,'Smelter Look-up'!$J:$J,0))</f>
        <v>#N/A</v>
      </c>
      <c r="X446" s="164">
        <f t="shared" ca="1" si="31"/>
        <v>0</v>
      </c>
      <c r="AB446" s="304" t="str">
        <f t="shared" si="32"/>
        <v/>
      </c>
      <c r="AC446" s="164" t="str">
        <f t="shared" si="33"/>
        <v/>
      </c>
      <c r="AD446" s="164" t="str">
        <f t="shared" si="34"/>
        <v/>
      </c>
    </row>
    <row r="447" spans="1:30" s="164" customFormat="1" ht="20.149999999999999" customHeight="1">
      <c r="A447" s="149"/>
      <c r="B447" s="294" t="str">
        <f>IF(LEN(A447)=0,"",INDEX('Smelter Look-up'!$A:$A,MATCH($A447,'Smelter Look-up'!$E:$E,0)))</f>
        <v/>
      </c>
      <c r="C447" s="146" t="str">
        <f>IF(LEN(A447)=0,"",INDEX('Smelter Look-up'!$C:$C,MATCH($A447,'Smelter Look-up'!$E:$E,0)))</f>
        <v/>
      </c>
      <c r="D447" s="143"/>
      <c r="E447" s="143" t="str">
        <f ca="1">IF(ISERROR($V447),"",OFFSET('Smelter Look-up'!$D$4,$V447-4,0)&amp;"")</f>
        <v/>
      </c>
      <c r="F447" s="143" t="str">
        <f ca="1">IF(ISERROR($V447),"",OFFSET('Smelter Look-up'!$E$4,$V447-4,0))</f>
        <v/>
      </c>
      <c r="G447" s="143" t="str">
        <f ca="1">IF(C447=$X$4,"Enter smelter details",IF(ISERROR($V447),"",OFFSET('Smelter Look-up'!$F$4,$V447-4,0)))</f>
        <v/>
      </c>
      <c r="H447" s="199" t="str">
        <f ca="1">IF(ISERROR($V447),"",OFFSET('Smelter Look-up'!$G$4,$V447-4,0))</f>
        <v/>
      </c>
      <c r="I447" s="200" t="str">
        <f ca="1">IF(ISERROR($V447),"",OFFSET('Smelter Look-up'!$H$4,$V447-4,0))</f>
        <v/>
      </c>
      <c r="J447" s="200" t="str">
        <f ca="1">IF(ISERROR($V447),"",OFFSET('Smelter Look-up'!$I$4,$V447-4,0))</f>
        <v/>
      </c>
      <c r="K447" s="144"/>
      <c r="L447" s="144"/>
      <c r="M447" s="144"/>
      <c r="N447" s="144"/>
      <c r="O447" s="144"/>
      <c r="P447" s="202"/>
      <c r="Q447" s="145"/>
      <c r="R447" s="143" t="str">
        <f ca="1">IF(ISERROR($V447),"",OFFSET('Smelter Look-up'!$C$4,$V447-4,0)&amp;"")</f>
        <v/>
      </c>
      <c r="S447" s="149" t="str">
        <f t="shared" ca="1" si="30"/>
        <v/>
      </c>
      <c r="T447" s="149" t="str">
        <f ca="1">IF(B447="","",IF(ISERROR(MATCH($J447,SorP!$B$1:$B$6261,0)),"",INDIRECT("'SorP'!$A$"&amp;MATCH($S447&amp;$J447,SorP!C:C,0))))</f>
        <v/>
      </c>
      <c r="U447" s="162"/>
      <c r="V447" s="163" t="e">
        <f>IF(C447="",NA(),MATCH($B447&amp;$C447,'Smelter Look-up'!$J:$J,0))</f>
        <v>#N/A</v>
      </c>
      <c r="X447" s="164">
        <f t="shared" ca="1" si="31"/>
        <v>0</v>
      </c>
      <c r="AB447" s="304" t="str">
        <f t="shared" si="32"/>
        <v/>
      </c>
      <c r="AC447" s="164" t="str">
        <f t="shared" si="33"/>
        <v/>
      </c>
      <c r="AD447" s="164" t="str">
        <f t="shared" si="34"/>
        <v/>
      </c>
    </row>
    <row r="448" spans="1:30" s="164" customFormat="1" ht="20.149999999999999" customHeight="1">
      <c r="A448" s="149"/>
      <c r="B448" s="294" t="str">
        <f>IF(LEN(A448)=0,"",INDEX('Smelter Look-up'!$A:$A,MATCH($A448,'Smelter Look-up'!$E:$E,0)))</f>
        <v/>
      </c>
      <c r="C448" s="146" t="str">
        <f>IF(LEN(A448)=0,"",INDEX('Smelter Look-up'!$C:$C,MATCH($A448,'Smelter Look-up'!$E:$E,0)))</f>
        <v/>
      </c>
      <c r="D448" s="143"/>
      <c r="E448" s="143" t="str">
        <f ca="1">IF(ISERROR($V448),"",OFFSET('Smelter Look-up'!$D$4,$V448-4,0)&amp;"")</f>
        <v/>
      </c>
      <c r="F448" s="143" t="str">
        <f ca="1">IF(ISERROR($V448),"",OFFSET('Smelter Look-up'!$E$4,$V448-4,0))</f>
        <v/>
      </c>
      <c r="G448" s="143" t="str">
        <f ca="1">IF(C448=$X$4,"Enter smelter details",IF(ISERROR($V448),"",OFFSET('Smelter Look-up'!$F$4,$V448-4,0)))</f>
        <v/>
      </c>
      <c r="H448" s="199" t="str">
        <f ca="1">IF(ISERROR($V448),"",OFFSET('Smelter Look-up'!$G$4,$V448-4,0))</f>
        <v/>
      </c>
      <c r="I448" s="200" t="str">
        <f ca="1">IF(ISERROR($V448),"",OFFSET('Smelter Look-up'!$H$4,$V448-4,0))</f>
        <v/>
      </c>
      <c r="J448" s="200" t="str">
        <f ca="1">IF(ISERROR($V448),"",OFFSET('Smelter Look-up'!$I$4,$V448-4,0))</f>
        <v/>
      </c>
      <c r="K448" s="144"/>
      <c r="L448" s="144"/>
      <c r="M448" s="144"/>
      <c r="N448" s="144"/>
      <c r="O448" s="144"/>
      <c r="P448" s="202"/>
      <c r="Q448" s="145"/>
      <c r="R448" s="143" t="str">
        <f ca="1">IF(ISERROR($V448),"",OFFSET('Smelter Look-up'!$C$4,$V448-4,0)&amp;"")</f>
        <v/>
      </c>
      <c r="S448" s="149" t="str">
        <f t="shared" ca="1" si="30"/>
        <v/>
      </c>
      <c r="T448" s="149" t="str">
        <f ca="1">IF(B448="","",IF(ISERROR(MATCH($J448,SorP!$B$1:$B$6261,0)),"",INDIRECT("'SorP'!$A$"&amp;MATCH($S448&amp;$J448,SorP!C:C,0))))</f>
        <v/>
      </c>
      <c r="U448" s="162"/>
      <c r="V448" s="163" t="e">
        <f>IF(C448="",NA(),MATCH($B448&amp;$C448,'Smelter Look-up'!$J:$J,0))</f>
        <v>#N/A</v>
      </c>
      <c r="X448" s="164">
        <f t="shared" ca="1" si="31"/>
        <v>0</v>
      </c>
      <c r="AB448" s="304" t="str">
        <f t="shared" si="32"/>
        <v/>
      </c>
      <c r="AC448" s="164" t="str">
        <f t="shared" si="33"/>
        <v/>
      </c>
      <c r="AD448" s="164" t="str">
        <f t="shared" si="34"/>
        <v/>
      </c>
    </row>
    <row r="449" spans="1:30" s="164" customFormat="1" ht="20.149999999999999" customHeight="1">
      <c r="A449" s="149"/>
      <c r="B449" s="294" t="str">
        <f>IF(LEN(A449)=0,"",INDEX('Smelter Look-up'!$A:$A,MATCH($A449,'Smelter Look-up'!$E:$E,0)))</f>
        <v/>
      </c>
      <c r="C449" s="146" t="str">
        <f>IF(LEN(A449)=0,"",INDEX('Smelter Look-up'!$C:$C,MATCH($A449,'Smelter Look-up'!$E:$E,0)))</f>
        <v/>
      </c>
      <c r="D449" s="143"/>
      <c r="E449" s="143" t="str">
        <f ca="1">IF(ISERROR($V449),"",OFFSET('Smelter Look-up'!$D$4,$V449-4,0)&amp;"")</f>
        <v/>
      </c>
      <c r="F449" s="143" t="str">
        <f ca="1">IF(ISERROR($V449),"",OFFSET('Smelter Look-up'!$E$4,$V449-4,0))</f>
        <v/>
      </c>
      <c r="G449" s="143" t="str">
        <f ca="1">IF(C449=$X$4,"Enter smelter details",IF(ISERROR($V449),"",OFFSET('Smelter Look-up'!$F$4,$V449-4,0)))</f>
        <v/>
      </c>
      <c r="H449" s="199" t="str">
        <f ca="1">IF(ISERROR($V449),"",OFFSET('Smelter Look-up'!$G$4,$V449-4,0))</f>
        <v/>
      </c>
      <c r="I449" s="200" t="str">
        <f ca="1">IF(ISERROR($V449),"",OFFSET('Smelter Look-up'!$H$4,$V449-4,0))</f>
        <v/>
      </c>
      <c r="J449" s="200" t="str">
        <f ca="1">IF(ISERROR($V449),"",OFFSET('Smelter Look-up'!$I$4,$V449-4,0))</f>
        <v/>
      </c>
      <c r="K449" s="144"/>
      <c r="L449" s="144"/>
      <c r="M449" s="144"/>
      <c r="N449" s="144"/>
      <c r="O449" s="144"/>
      <c r="P449" s="202"/>
      <c r="Q449" s="145"/>
      <c r="R449" s="143" t="str">
        <f ca="1">IF(ISERROR($V449),"",OFFSET('Smelter Look-up'!$C$4,$V449-4,0)&amp;"")</f>
        <v/>
      </c>
      <c r="S449" s="149" t="str">
        <f t="shared" ca="1" si="30"/>
        <v/>
      </c>
      <c r="T449" s="149" t="str">
        <f ca="1">IF(B449="","",IF(ISERROR(MATCH($J449,SorP!$B$1:$B$6261,0)),"",INDIRECT("'SorP'!$A$"&amp;MATCH($S449&amp;$J449,SorP!C:C,0))))</f>
        <v/>
      </c>
      <c r="U449" s="162"/>
      <c r="V449" s="163" t="e">
        <f>IF(C449="",NA(),MATCH($B449&amp;$C449,'Smelter Look-up'!$J:$J,0))</f>
        <v>#N/A</v>
      </c>
      <c r="X449" s="164">
        <f t="shared" ca="1" si="31"/>
        <v>0</v>
      </c>
      <c r="AB449" s="304" t="str">
        <f t="shared" si="32"/>
        <v/>
      </c>
      <c r="AC449" s="164" t="str">
        <f t="shared" si="33"/>
        <v/>
      </c>
      <c r="AD449" s="164" t="str">
        <f t="shared" si="34"/>
        <v/>
      </c>
    </row>
    <row r="450" spans="1:30" s="164" customFormat="1" ht="20.149999999999999" customHeight="1">
      <c r="A450" s="149"/>
      <c r="B450" s="294" t="str">
        <f>IF(LEN(A450)=0,"",INDEX('Smelter Look-up'!$A:$A,MATCH($A450,'Smelter Look-up'!$E:$E,0)))</f>
        <v/>
      </c>
      <c r="C450" s="146" t="str">
        <f>IF(LEN(A450)=0,"",INDEX('Smelter Look-up'!$C:$C,MATCH($A450,'Smelter Look-up'!$E:$E,0)))</f>
        <v/>
      </c>
      <c r="D450" s="143"/>
      <c r="E450" s="143" t="str">
        <f ca="1">IF(ISERROR($V450),"",OFFSET('Smelter Look-up'!$D$4,$V450-4,0)&amp;"")</f>
        <v/>
      </c>
      <c r="F450" s="143" t="str">
        <f ca="1">IF(ISERROR($V450),"",OFFSET('Smelter Look-up'!$E$4,$V450-4,0))</f>
        <v/>
      </c>
      <c r="G450" s="143" t="str">
        <f ca="1">IF(C450=$X$4,"Enter smelter details",IF(ISERROR($V450),"",OFFSET('Smelter Look-up'!$F$4,$V450-4,0)))</f>
        <v/>
      </c>
      <c r="H450" s="199" t="str">
        <f ca="1">IF(ISERROR($V450),"",OFFSET('Smelter Look-up'!$G$4,$V450-4,0))</f>
        <v/>
      </c>
      <c r="I450" s="200" t="str">
        <f ca="1">IF(ISERROR($V450),"",OFFSET('Smelter Look-up'!$H$4,$V450-4,0))</f>
        <v/>
      </c>
      <c r="J450" s="200" t="str">
        <f ca="1">IF(ISERROR($V450),"",OFFSET('Smelter Look-up'!$I$4,$V450-4,0))</f>
        <v/>
      </c>
      <c r="K450" s="144"/>
      <c r="L450" s="144"/>
      <c r="M450" s="144"/>
      <c r="N450" s="144"/>
      <c r="O450" s="144"/>
      <c r="P450" s="202"/>
      <c r="Q450" s="145"/>
      <c r="R450" s="143" t="str">
        <f ca="1">IF(ISERROR($V450),"",OFFSET('Smelter Look-up'!$C$4,$V450-4,0)&amp;"")</f>
        <v/>
      </c>
      <c r="S450" s="149" t="str">
        <f t="shared" ca="1" si="30"/>
        <v/>
      </c>
      <c r="T450" s="149" t="str">
        <f ca="1">IF(B450="","",IF(ISERROR(MATCH($J450,SorP!$B$1:$B$6261,0)),"",INDIRECT("'SorP'!$A$"&amp;MATCH($S450&amp;$J450,SorP!C:C,0))))</f>
        <v/>
      </c>
      <c r="U450" s="162"/>
      <c r="V450" s="163" t="e">
        <f>IF(C450="",NA(),MATCH($B450&amp;$C450,'Smelter Look-up'!$J:$J,0))</f>
        <v>#N/A</v>
      </c>
      <c r="X450" s="164">
        <f t="shared" ca="1" si="31"/>
        <v>0</v>
      </c>
      <c r="AB450" s="304" t="str">
        <f t="shared" si="32"/>
        <v/>
      </c>
      <c r="AC450" s="164" t="str">
        <f t="shared" si="33"/>
        <v/>
      </c>
      <c r="AD450" s="164" t="str">
        <f t="shared" si="34"/>
        <v/>
      </c>
    </row>
    <row r="451" spans="1:30" s="164" customFormat="1" ht="20.149999999999999" customHeight="1">
      <c r="A451" s="149"/>
      <c r="B451" s="294" t="str">
        <f>IF(LEN(A451)=0,"",INDEX('Smelter Look-up'!$A:$A,MATCH($A451,'Smelter Look-up'!$E:$E,0)))</f>
        <v/>
      </c>
      <c r="C451" s="146" t="str">
        <f>IF(LEN(A451)=0,"",INDEX('Smelter Look-up'!$C:$C,MATCH($A451,'Smelter Look-up'!$E:$E,0)))</f>
        <v/>
      </c>
      <c r="D451" s="143"/>
      <c r="E451" s="143" t="str">
        <f ca="1">IF(ISERROR($V451),"",OFFSET('Smelter Look-up'!$D$4,$V451-4,0)&amp;"")</f>
        <v/>
      </c>
      <c r="F451" s="143" t="str">
        <f ca="1">IF(ISERROR($V451),"",OFFSET('Smelter Look-up'!$E$4,$V451-4,0))</f>
        <v/>
      </c>
      <c r="G451" s="143" t="str">
        <f ca="1">IF(C451=$X$4,"Enter smelter details",IF(ISERROR($V451),"",OFFSET('Smelter Look-up'!$F$4,$V451-4,0)))</f>
        <v/>
      </c>
      <c r="H451" s="199" t="str">
        <f ca="1">IF(ISERROR($V451),"",OFFSET('Smelter Look-up'!$G$4,$V451-4,0))</f>
        <v/>
      </c>
      <c r="I451" s="200" t="str">
        <f ca="1">IF(ISERROR($V451),"",OFFSET('Smelter Look-up'!$H$4,$V451-4,0))</f>
        <v/>
      </c>
      <c r="J451" s="200" t="str">
        <f ca="1">IF(ISERROR($V451),"",OFFSET('Smelter Look-up'!$I$4,$V451-4,0))</f>
        <v/>
      </c>
      <c r="K451" s="144"/>
      <c r="L451" s="144"/>
      <c r="M451" s="144"/>
      <c r="N451" s="144"/>
      <c r="O451" s="144"/>
      <c r="P451" s="202"/>
      <c r="Q451" s="145"/>
      <c r="R451" s="143" t="str">
        <f ca="1">IF(ISERROR($V451),"",OFFSET('Smelter Look-up'!$C$4,$V451-4,0)&amp;"")</f>
        <v/>
      </c>
      <c r="S451" s="149" t="str">
        <f t="shared" ca="1" si="30"/>
        <v/>
      </c>
      <c r="T451" s="149" t="str">
        <f ca="1">IF(B451="","",IF(ISERROR(MATCH($J451,SorP!$B$1:$B$6261,0)),"",INDIRECT("'SorP'!$A$"&amp;MATCH($S451&amp;$J451,SorP!C:C,0))))</f>
        <v/>
      </c>
      <c r="U451" s="162"/>
      <c r="V451" s="163" t="e">
        <f>IF(C451="",NA(),MATCH($B451&amp;$C451,'Smelter Look-up'!$J:$J,0))</f>
        <v>#N/A</v>
      </c>
      <c r="X451" s="164">
        <f t="shared" ca="1" si="31"/>
        <v>0</v>
      </c>
      <c r="AB451" s="304" t="str">
        <f t="shared" si="32"/>
        <v/>
      </c>
      <c r="AC451" s="164" t="str">
        <f t="shared" si="33"/>
        <v/>
      </c>
      <c r="AD451" s="164" t="str">
        <f t="shared" si="34"/>
        <v/>
      </c>
    </row>
    <row r="452" spans="1:30" s="164" customFormat="1" ht="20.149999999999999" customHeight="1">
      <c r="A452" s="149"/>
      <c r="B452" s="294" t="str">
        <f>IF(LEN(A452)=0,"",INDEX('Smelter Look-up'!$A:$A,MATCH($A452,'Smelter Look-up'!$E:$E,0)))</f>
        <v/>
      </c>
      <c r="C452" s="146" t="str">
        <f>IF(LEN(A452)=0,"",INDEX('Smelter Look-up'!$C:$C,MATCH($A452,'Smelter Look-up'!$E:$E,0)))</f>
        <v/>
      </c>
      <c r="D452" s="143"/>
      <c r="E452" s="143" t="str">
        <f ca="1">IF(ISERROR($V452),"",OFFSET('Smelter Look-up'!$D$4,$V452-4,0)&amp;"")</f>
        <v/>
      </c>
      <c r="F452" s="143" t="str">
        <f ca="1">IF(ISERROR($V452),"",OFFSET('Smelter Look-up'!$E$4,$V452-4,0))</f>
        <v/>
      </c>
      <c r="G452" s="143" t="str">
        <f ca="1">IF(C452=$X$4,"Enter smelter details",IF(ISERROR($V452),"",OFFSET('Smelter Look-up'!$F$4,$V452-4,0)))</f>
        <v/>
      </c>
      <c r="H452" s="199" t="str">
        <f ca="1">IF(ISERROR($V452),"",OFFSET('Smelter Look-up'!$G$4,$V452-4,0))</f>
        <v/>
      </c>
      <c r="I452" s="200" t="str">
        <f ca="1">IF(ISERROR($V452),"",OFFSET('Smelter Look-up'!$H$4,$V452-4,0))</f>
        <v/>
      </c>
      <c r="J452" s="200" t="str">
        <f ca="1">IF(ISERROR($V452),"",OFFSET('Smelter Look-up'!$I$4,$V452-4,0))</f>
        <v/>
      </c>
      <c r="K452" s="144"/>
      <c r="L452" s="144"/>
      <c r="M452" s="144"/>
      <c r="N452" s="144"/>
      <c r="O452" s="144"/>
      <c r="P452" s="202"/>
      <c r="Q452" s="145"/>
      <c r="R452" s="143" t="str">
        <f ca="1">IF(ISERROR($V452),"",OFFSET('Smelter Look-up'!$C$4,$V452-4,0)&amp;"")</f>
        <v/>
      </c>
      <c r="S452" s="149" t="str">
        <f t="shared" ref="S452:S515" ca="1" si="35">IF(B452="","",IF(ISERROR(MATCH($E452,CL,0)),"Unknown",INDIRECT("'C'!$A$"&amp;MATCH($E452,CL,0)+1)))</f>
        <v/>
      </c>
      <c r="T452" s="149" t="str">
        <f ca="1">IF(B452="","",IF(ISERROR(MATCH($J452,SorP!$B$1:$B$6261,0)),"",INDIRECT("'SorP'!$A$"&amp;MATCH($S452&amp;$J452,SorP!C:C,0))))</f>
        <v/>
      </c>
      <c r="U452" s="162"/>
      <c r="V452" s="163" t="e">
        <f>IF(C452="",NA(),MATCH($B452&amp;$C452,'Smelter Look-up'!$J:$J,0))</f>
        <v>#N/A</v>
      </c>
      <c r="X452" s="164">
        <f t="shared" ref="X452:X515" ca="1" si="36">IF(AND(C452="Smelter not listed",OR(LEN(D452)=0,LEN(E452)=0)),1,0)</f>
        <v>0</v>
      </c>
      <c r="AB452" s="304" t="str">
        <f t="shared" ref="AB452:AB515" si="37">IF(C452="","",B452)</f>
        <v/>
      </c>
      <c r="AC452" s="164" t="str">
        <f t="shared" ref="AC452:AC515" si="38">B452</f>
        <v/>
      </c>
      <c r="AD452" s="164" t="str">
        <f t="shared" ref="AD452:AD515" si="39">IF(C452="Smelter not listed",D452,C452)</f>
        <v/>
      </c>
    </row>
    <row r="453" spans="1:30" s="164" customFormat="1" ht="20.149999999999999" customHeight="1">
      <c r="A453" s="149"/>
      <c r="B453" s="294" t="str">
        <f>IF(LEN(A453)=0,"",INDEX('Smelter Look-up'!$A:$A,MATCH($A453,'Smelter Look-up'!$E:$E,0)))</f>
        <v/>
      </c>
      <c r="C453" s="146" t="str">
        <f>IF(LEN(A453)=0,"",INDEX('Smelter Look-up'!$C:$C,MATCH($A453,'Smelter Look-up'!$E:$E,0)))</f>
        <v/>
      </c>
      <c r="D453" s="143"/>
      <c r="E453" s="143" t="str">
        <f ca="1">IF(ISERROR($V453),"",OFFSET('Smelter Look-up'!$D$4,$V453-4,0)&amp;"")</f>
        <v/>
      </c>
      <c r="F453" s="143" t="str">
        <f ca="1">IF(ISERROR($V453),"",OFFSET('Smelter Look-up'!$E$4,$V453-4,0))</f>
        <v/>
      </c>
      <c r="G453" s="143" t="str">
        <f ca="1">IF(C453=$X$4,"Enter smelter details",IF(ISERROR($V453),"",OFFSET('Smelter Look-up'!$F$4,$V453-4,0)))</f>
        <v/>
      </c>
      <c r="H453" s="199" t="str">
        <f ca="1">IF(ISERROR($V453),"",OFFSET('Smelter Look-up'!$G$4,$V453-4,0))</f>
        <v/>
      </c>
      <c r="I453" s="200" t="str">
        <f ca="1">IF(ISERROR($V453),"",OFFSET('Smelter Look-up'!$H$4,$V453-4,0))</f>
        <v/>
      </c>
      <c r="J453" s="200" t="str">
        <f ca="1">IF(ISERROR($V453),"",OFFSET('Smelter Look-up'!$I$4,$V453-4,0))</f>
        <v/>
      </c>
      <c r="K453" s="144"/>
      <c r="L453" s="144"/>
      <c r="M453" s="144"/>
      <c r="N453" s="144"/>
      <c r="O453" s="144"/>
      <c r="P453" s="202"/>
      <c r="Q453" s="145"/>
      <c r="R453" s="143" t="str">
        <f ca="1">IF(ISERROR($V453),"",OFFSET('Smelter Look-up'!$C$4,$V453-4,0)&amp;"")</f>
        <v/>
      </c>
      <c r="S453" s="149" t="str">
        <f t="shared" ca="1" si="35"/>
        <v/>
      </c>
      <c r="T453" s="149" t="str">
        <f ca="1">IF(B453="","",IF(ISERROR(MATCH($J453,SorP!$B$1:$B$6261,0)),"",INDIRECT("'SorP'!$A$"&amp;MATCH($S453&amp;$J453,SorP!C:C,0))))</f>
        <v/>
      </c>
      <c r="U453" s="162"/>
      <c r="V453" s="163" t="e">
        <f>IF(C453="",NA(),MATCH($B453&amp;$C453,'Smelter Look-up'!$J:$J,0))</f>
        <v>#N/A</v>
      </c>
      <c r="X453" s="164">
        <f t="shared" ca="1" si="36"/>
        <v>0</v>
      </c>
      <c r="AB453" s="304" t="str">
        <f t="shared" si="37"/>
        <v/>
      </c>
      <c r="AC453" s="164" t="str">
        <f t="shared" si="38"/>
        <v/>
      </c>
      <c r="AD453" s="164" t="str">
        <f t="shared" si="39"/>
        <v/>
      </c>
    </row>
    <row r="454" spans="1:30" s="164" customFormat="1" ht="20.149999999999999" customHeight="1">
      <c r="A454" s="149"/>
      <c r="B454" s="294" t="str">
        <f>IF(LEN(A454)=0,"",INDEX('Smelter Look-up'!$A:$A,MATCH($A454,'Smelter Look-up'!$E:$E,0)))</f>
        <v/>
      </c>
      <c r="C454" s="146" t="str">
        <f>IF(LEN(A454)=0,"",INDEX('Smelter Look-up'!$C:$C,MATCH($A454,'Smelter Look-up'!$E:$E,0)))</f>
        <v/>
      </c>
      <c r="D454" s="143"/>
      <c r="E454" s="143" t="str">
        <f ca="1">IF(ISERROR($V454),"",OFFSET('Smelter Look-up'!$D$4,$V454-4,0)&amp;"")</f>
        <v/>
      </c>
      <c r="F454" s="143" t="str">
        <f ca="1">IF(ISERROR($V454),"",OFFSET('Smelter Look-up'!$E$4,$V454-4,0))</f>
        <v/>
      </c>
      <c r="G454" s="143" t="str">
        <f ca="1">IF(C454=$X$4,"Enter smelter details",IF(ISERROR($V454),"",OFFSET('Smelter Look-up'!$F$4,$V454-4,0)))</f>
        <v/>
      </c>
      <c r="H454" s="199" t="str">
        <f ca="1">IF(ISERROR($V454),"",OFFSET('Smelter Look-up'!$G$4,$V454-4,0))</f>
        <v/>
      </c>
      <c r="I454" s="200" t="str">
        <f ca="1">IF(ISERROR($V454),"",OFFSET('Smelter Look-up'!$H$4,$V454-4,0))</f>
        <v/>
      </c>
      <c r="J454" s="200" t="str">
        <f ca="1">IF(ISERROR($V454),"",OFFSET('Smelter Look-up'!$I$4,$V454-4,0))</f>
        <v/>
      </c>
      <c r="K454" s="144"/>
      <c r="L454" s="144"/>
      <c r="M454" s="144"/>
      <c r="N454" s="144"/>
      <c r="O454" s="144"/>
      <c r="P454" s="202"/>
      <c r="Q454" s="145"/>
      <c r="R454" s="143" t="str">
        <f ca="1">IF(ISERROR($V454),"",OFFSET('Smelter Look-up'!$C$4,$V454-4,0)&amp;"")</f>
        <v/>
      </c>
      <c r="S454" s="149" t="str">
        <f t="shared" ca="1" si="35"/>
        <v/>
      </c>
      <c r="T454" s="149" t="str">
        <f ca="1">IF(B454="","",IF(ISERROR(MATCH($J454,SorP!$B$1:$B$6261,0)),"",INDIRECT("'SorP'!$A$"&amp;MATCH($S454&amp;$J454,SorP!C:C,0))))</f>
        <v/>
      </c>
      <c r="U454" s="162"/>
      <c r="V454" s="163" t="e">
        <f>IF(C454="",NA(),MATCH($B454&amp;$C454,'Smelter Look-up'!$J:$J,0))</f>
        <v>#N/A</v>
      </c>
      <c r="X454" s="164">
        <f t="shared" ca="1" si="36"/>
        <v>0</v>
      </c>
      <c r="AB454" s="304" t="str">
        <f t="shared" si="37"/>
        <v/>
      </c>
      <c r="AC454" s="164" t="str">
        <f t="shared" si="38"/>
        <v/>
      </c>
      <c r="AD454" s="164" t="str">
        <f t="shared" si="39"/>
        <v/>
      </c>
    </row>
    <row r="455" spans="1:30" s="164" customFormat="1" ht="20.149999999999999" customHeight="1">
      <c r="A455" s="149"/>
      <c r="B455" s="294" t="str">
        <f>IF(LEN(A455)=0,"",INDEX('Smelter Look-up'!$A:$A,MATCH($A455,'Smelter Look-up'!$E:$E,0)))</f>
        <v/>
      </c>
      <c r="C455" s="146" t="str">
        <f>IF(LEN(A455)=0,"",INDEX('Smelter Look-up'!$C:$C,MATCH($A455,'Smelter Look-up'!$E:$E,0)))</f>
        <v/>
      </c>
      <c r="D455" s="143"/>
      <c r="E455" s="143" t="str">
        <f ca="1">IF(ISERROR($V455),"",OFFSET('Smelter Look-up'!$D$4,$V455-4,0)&amp;"")</f>
        <v/>
      </c>
      <c r="F455" s="143" t="str">
        <f ca="1">IF(ISERROR($V455),"",OFFSET('Smelter Look-up'!$E$4,$V455-4,0))</f>
        <v/>
      </c>
      <c r="G455" s="143" t="str">
        <f ca="1">IF(C455=$X$4,"Enter smelter details",IF(ISERROR($V455),"",OFFSET('Smelter Look-up'!$F$4,$V455-4,0)))</f>
        <v/>
      </c>
      <c r="H455" s="199" t="str">
        <f ca="1">IF(ISERROR($V455),"",OFFSET('Smelter Look-up'!$G$4,$V455-4,0))</f>
        <v/>
      </c>
      <c r="I455" s="200" t="str">
        <f ca="1">IF(ISERROR($V455),"",OFFSET('Smelter Look-up'!$H$4,$V455-4,0))</f>
        <v/>
      </c>
      <c r="J455" s="200" t="str">
        <f ca="1">IF(ISERROR($V455),"",OFFSET('Smelter Look-up'!$I$4,$V455-4,0))</f>
        <v/>
      </c>
      <c r="K455" s="144"/>
      <c r="L455" s="144"/>
      <c r="M455" s="144"/>
      <c r="N455" s="144"/>
      <c r="O455" s="144"/>
      <c r="P455" s="202"/>
      <c r="Q455" s="145"/>
      <c r="R455" s="143" t="str">
        <f ca="1">IF(ISERROR($V455),"",OFFSET('Smelter Look-up'!$C$4,$V455-4,0)&amp;"")</f>
        <v/>
      </c>
      <c r="S455" s="149" t="str">
        <f t="shared" ca="1" si="35"/>
        <v/>
      </c>
      <c r="T455" s="149" t="str">
        <f ca="1">IF(B455="","",IF(ISERROR(MATCH($J455,SorP!$B$1:$B$6261,0)),"",INDIRECT("'SorP'!$A$"&amp;MATCH($S455&amp;$J455,SorP!C:C,0))))</f>
        <v/>
      </c>
      <c r="U455" s="162"/>
      <c r="V455" s="163" t="e">
        <f>IF(C455="",NA(),MATCH($B455&amp;$C455,'Smelter Look-up'!$J:$J,0))</f>
        <v>#N/A</v>
      </c>
      <c r="X455" s="164">
        <f t="shared" ca="1" si="36"/>
        <v>0</v>
      </c>
      <c r="AB455" s="304" t="str">
        <f t="shared" si="37"/>
        <v/>
      </c>
      <c r="AC455" s="164" t="str">
        <f t="shared" si="38"/>
        <v/>
      </c>
      <c r="AD455" s="164" t="str">
        <f t="shared" si="39"/>
        <v/>
      </c>
    </row>
    <row r="456" spans="1:30" s="164" customFormat="1" ht="20.149999999999999" customHeight="1">
      <c r="A456" s="149"/>
      <c r="B456" s="294" t="str">
        <f>IF(LEN(A456)=0,"",INDEX('Smelter Look-up'!$A:$A,MATCH($A456,'Smelter Look-up'!$E:$E,0)))</f>
        <v/>
      </c>
      <c r="C456" s="146" t="str">
        <f>IF(LEN(A456)=0,"",INDEX('Smelter Look-up'!$C:$C,MATCH($A456,'Smelter Look-up'!$E:$E,0)))</f>
        <v/>
      </c>
      <c r="D456" s="143"/>
      <c r="E456" s="143" t="str">
        <f ca="1">IF(ISERROR($V456),"",OFFSET('Smelter Look-up'!$D$4,$V456-4,0)&amp;"")</f>
        <v/>
      </c>
      <c r="F456" s="143" t="str">
        <f ca="1">IF(ISERROR($V456),"",OFFSET('Smelter Look-up'!$E$4,$V456-4,0))</f>
        <v/>
      </c>
      <c r="G456" s="143" t="str">
        <f ca="1">IF(C456=$X$4,"Enter smelter details",IF(ISERROR($V456),"",OFFSET('Smelter Look-up'!$F$4,$V456-4,0)))</f>
        <v/>
      </c>
      <c r="H456" s="199" t="str">
        <f ca="1">IF(ISERROR($V456),"",OFFSET('Smelter Look-up'!$G$4,$V456-4,0))</f>
        <v/>
      </c>
      <c r="I456" s="200" t="str">
        <f ca="1">IF(ISERROR($V456),"",OFFSET('Smelter Look-up'!$H$4,$V456-4,0))</f>
        <v/>
      </c>
      <c r="J456" s="200" t="str">
        <f ca="1">IF(ISERROR($V456),"",OFFSET('Smelter Look-up'!$I$4,$V456-4,0))</f>
        <v/>
      </c>
      <c r="K456" s="144"/>
      <c r="L456" s="144"/>
      <c r="M456" s="144"/>
      <c r="N456" s="144"/>
      <c r="O456" s="144"/>
      <c r="P456" s="202"/>
      <c r="Q456" s="145"/>
      <c r="R456" s="143" t="str">
        <f ca="1">IF(ISERROR($V456),"",OFFSET('Smelter Look-up'!$C$4,$V456-4,0)&amp;"")</f>
        <v/>
      </c>
      <c r="S456" s="149" t="str">
        <f t="shared" ca="1" si="35"/>
        <v/>
      </c>
      <c r="T456" s="149" t="str">
        <f ca="1">IF(B456="","",IF(ISERROR(MATCH($J456,SorP!$B$1:$B$6261,0)),"",INDIRECT("'SorP'!$A$"&amp;MATCH($S456&amp;$J456,SorP!C:C,0))))</f>
        <v/>
      </c>
      <c r="U456" s="162"/>
      <c r="V456" s="163" t="e">
        <f>IF(C456="",NA(),MATCH($B456&amp;$C456,'Smelter Look-up'!$J:$J,0))</f>
        <v>#N/A</v>
      </c>
      <c r="X456" s="164">
        <f t="shared" ca="1" si="36"/>
        <v>0</v>
      </c>
      <c r="AB456" s="304" t="str">
        <f t="shared" si="37"/>
        <v/>
      </c>
      <c r="AC456" s="164" t="str">
        <f t="shared" si="38"/>
        <v/>
      </c>
      <c r="AD456" s="164" t="str">
        <f t="shared" si="39"/>
        <v/>
      </c>
    </row>
    <row r="457" spans="1:30" s="164" customFormat="1" ht="20.149999999999999" customHeight="1">
      <c r="A457" s="149"/>
      <c r="B457" s="294" t="str">
        <f>IF(LEN(A457)=0,"",INDEX('Smelter Look-up'!$A:$A,MATCH($A457,'Smelter Look-up'!$E:$E,0)))</f>
        <v/>
      </c>
      <c r="C457" s="146" t="str">
        <f>IF(LEN(A457)=0,"",INDEX('Smelter Look-up'!$C:$C,MATCH($A457,'Smelter Look-up'!$E:$E,0)))</f>
        <v/>
      </c>
      <c r="D457" s="143"/>
      <c r="E457" s="143" t="str">
        <f ca="1">IF(ISERROR($V457),"",OFFSET('Smelter Look-up'!$D$4,$V457-4,0)&amp;"")</f>
        <v/>
      </c>
      <c r="F457" s="143" t="str">
        <f ca="1">IF(ISERROR($V457),"",OFFSET('Smelter Look-up'!$E$4,$V457-4,0))</f>
        <v/>
      </c>
      <c r="G457" s="143" t="str">
        <f ca="1">IF(C457=$X$4,"Enter smelter details",IF(ISERROR($V457),"",OFFSET('Smelter Look-up'!$F$4,$V457-4,0)))</f>
        <v/>
      </c>
      <c r="H457" s="199" t="str">
        <f ca="1">IF(ISERROR($V457),"",OFFSET('Smelter Look-up'!$G$4,$V457-4,0))</f>
        <v/>
      </c>
      <c r="I457" s="200" t="str">
        <f ca="1">IF(ISERROR($V457),"",OFFSET('Smelter Look-up'!$H$4,$V457-4,0))</f>
        <v/>
      </c>
      <c r="J457" s="200" t="str">
        <f ca="1">IF(ISERROR($V457),"",OFFSET('Smelter Look-up'!$I$4,$V457-4,0))</f>
        <v/>
      </c>
      <c r="K457" s="144"/>
      <c r="L457" s="144"/>
      <c r="M457" s="144"/>
      <c r="N457" s="144"/>
      <c r="O457" s="144"/>
      <c r="P457" s="202"/>
      <c r="Q457" s="145"/>
      <c r="R457" s="143" t="str">
        <f ca="1">IF(ISERROR($V457),"",OFFSET('Smelter Look-up'!$C$4,$V457-4,0)&amp;"")</f>
        <v/>
      </c>
      <c r="S457" s="149" t="str">
        <f t="shared" ca="1" si="35"/>
        <v/>
      </c>
      <c r="T457" s="149" t="str">
        <f ca="1">IF(B457="","",IF(ISERROR(MATCH($J457,SorP!$B$1:$B$6261,0)),"",INDIRECT("'SorP'!$A$"&amp;MATCH($S457&amp;$J457,SorP!C:C,0))))</f>
        <v/>
      </c>
      <c r="U457" s="162"/>
      <c r="V457" s="163" t="e">
        <f>IF(C457="",NA(),MATCH($B457&amp;$C457,'Smelter Look-up'!$J:$J,0))</f>
        <v>#N/A</v>
      </c>
      <c r="X457" s="164">
        <f t="shared" ca="1" si="36"/>
        <v>0</v>
      </c>
      <c r="AB457" s="304" t="str">
        <f t="shared" si="37"/>
        <v/>
      </c>
      <c r="AC457" s="164" t="str">
        <f t="shared" si="38"/>
        <v/>
      </c>
      <c r="AD457" s="164" t="str">
        <f t="shared" si="39"/>
        <v/>
      </c>
    </row>
    <row r="458" spans="1:30" s="164" customFormat="1" ht="20.149999999999999" customHeight="1">
      <c r="A458" s="149"/>
      <c r="B458" s="294" t="str">
        <f>IF(LEN(A458)=0,"",INDEX('Smelter Look-up'!$A:$A,MATCH($A458,'Smelter Look-up'!$E:$E,0)))</f>
        <v/>
      </c>
      <c r="C458" s="146" t="str">
        <f>IF(LEN(A458)=0,"",INDEX('Smelter Look-up'!$C:$C,MATCH($A458,'Smelter Look-up'!$E:$E,0)))</f>
        <v/>
      </c>
      <c r="D458" s="143"/>
      <c r="E458" s="143" t="str">
        <f ca="1">IF(ISERROR($V458),"",OFFSET('Smelter Look-up'!$D$4,$V458-4,0)&amp;"")</f>
        <v/>
      </c>
      <c r="F458" s="143" t="str">
        <f ca="1">IF(ISERROR($V458),"",OFFSET('Smelter Look-up'!$E$4,$V458-4,0))</f>
        <v/>
      </c>
      <c r="G458" s="143" t="str">
        <f ca="1">IF(C458=$X$4,"Enter smelter details",IF(ISERROR($V458),"",OFFSET('Smelter Look-up'!$F$4,$V458-4,0)))</f>
        <v/>
      </c>
      <c r="H458" s="199" t="str">
        <f ca="1">IF(ISERROR($V458),"",OFFSET('Smelter Look-up'!$G$4,$V458-4,0))</f>
        <v/>
      </c>
      <c r="I458" s="200" t="str">
        <f ca="1">IF(ISERROR($V458),"",OFFSET('Smelter Look-up'!$H$4,$V458-4,0))</f>
        <v/>
      </c>
      <c r="J458" s="200" t="str">
        <f ca="1">IF(ISERROR($V458),"",OFFSET('Smelter Look-up'!$I$4,$V458-4,0))</f>
        <v/>
      </c>
      <c r="K458" s="144"/>
      <c r="L458" s="144"/>
      <c r="M458" s="144"/>
      <c r="N458" s="144"/>
      <c r="O458" s="144"/>
      <c r="P458" s="202"/>
      <c r="Q458" s="145"/>
      <c r="R458" s="143" t="str">
        <f ca="1">IF(ISERROR($V458),"",OFFSET('Smelter Look-up'!$C$4,$V458-4,0)&amp;"")</f>
        <v/>
      </c>
      <c r="S458" s="149" t="str">
        <f t="shared" ca="1" si="35"/>
        <v/>
      </c>
      <c r="T458" s="149" t="str">
        <f ca="1">IF(B458="","",IF(ISERROR(MATCH($J458,SorP!$B$1:$B$6261,0)),"",INDIRECT("'SorP'!$A$"&amp;MATCH($S458&amp;$J458,SorP!C:C,0))))</f>
        <v/>
      </c>
      <c r="U458" s="162"/>
      <c r="V458" s="163" t="e">
        <f>IF(C458="",NA(),MATCH($B458&amp;$C458,'Smelter Look-up'!$J:$J,0))</f>
        <v>#N/A</v>
      </c>
      <c r="X458" s="164">
        <f t="shared" ca="1" si="36"/>
        <v>0</v>
      </c>
      <c r="AB458" s="304" t="str">
        <f t="shared" si="37"/>
        <v/>
      </c>
      <c r="AC458" s="164" t="str">
        <f t="shared" si="38"/>
        <v/>
      </c>
      <c r="AD458" s="164" t="str">
        <f t="shared" si="39"/>
        <v/>
      </c>
    </row>
    <row r="459" spans="1:30" s="164" customFormat="1" ht="20.149999999999999" customHeight="1">
      <c r="A459" s="149"/>
      <c r="B459" s="294" t="str">
        <f>IF(LEN(A459)=0,"",INDEX('Smelter Look-up'!$A:$A,MATCH($A459,'Smelter Look-up'!$E:$E,0)))</f>
        <v/>
      </c>
      <c r="C459" s="146" t="str">
        <f>IF(LEN(A459)=0,"",INDEX('Smelter Look-up'!$C:$C,MATCH($A459,'Smelter Look-up'!$E:$E,0)))</f>
        <v/>
      </c>
      <c r="D459" s="143"/>
      <c r="E459" s="143" t="str">
        <f ca="1">IF(ISERROR($V459),"",OFFSET('Smelter Look-up'!$D$4,$V459-4,0)&amp;"")</f>
        <v/>
      </c>
      <c r="F459" s="143" t="str">
        <f ca="1">IF(ISERROR($V459),"",OFFSET('Smelter Look-up'!$E$4,$V459-4,0))</f>
        <v/>
      </c>
      <c r="G459" s="143" t="str">
        <f ca="1">IF(C459=$X$4,"Enter smelter details",IF(ISERROR($V459),"",OFFSET('Smelter Look-up'!$F$4,$V459-4,0)))</f>
        <v/>
      </c>
      <c r="H459" s="199" t="str">
        <f ca="1">IF(ISERROR($V459),"",OFFSET('Smelter Look-up'!$G$4,$V459-4,0))</f>
        <v/>
      </c>
      <c r="I459" s="200" t="str">
        <f ca="1">IF(ISERROR($V459),"",OFFSET('Smelter Look-up'!$H$4,$V459-4,0))</f>
        <v/>
      </c>
      <c r="J459" s="200" t="str">
        <f ca="1">IF(ISERROR($V459),"",OFFSET('Smelter Look-up'!$I$4,$V459-4,0))</f>
        <v/>
      </c>
      <c r="K459" s="144"/>
      <c r="L459" s="144"/>
      <c r="M459" s="144"/>
      <c r="N459" s="144"/>
      <c r="O459" s="144"/>
      <c r="P459" s="202"/>
      <c r="Q459" s="145"/>
      <c r="R459" s="143" t="str">
        <f ca="1">IF(ISERROR($V459),"",OFFSET('Smelter Look-up'!$C$4,$V459-4,0)&amp;"")</f>
        <v/>
      </c>
      <c r="S459" s="149" t="str">
        <f t="shared" ca="1" si="35"/>
        <v/>
      </c>
      <c r="T459" s="149" t="str">
        <f ca="1">IF(B459="","",IF(ISERROR(MATCH($J459,SorP!$B$1:$B$6261,0)),"",INDIRECT("'SorP'!$A$"&amp;MATCH($S459&amp;$J459,SorP!C:C,0))))</f>
        <v/>
      </c>
      <c r="U459" s="162"/>
      <c r="V459" s="163" t="e">
        <f>IF(C459="",NA(),MATCH($B459&amp;$C459,'Smelter Look-up'!$J:$J,0))</f>
        <v>#N/A</v>
      </c>
      <c r="X459" s="164">
        <f t="shared" ca="1" si="36"/>
        <v>0</v>
      </c>
      <c r="AB459" s="304" t="str">
        <f t="shared" si="37"/>
        <v/>
      </c>
      <c r="AC459" s="164" t="str">
        <f t="shared" si="38"/>
        <v/>
      </c>
      <c r="AD459" s="164" t="str">
        <f t="shared" si="39"/>
        <v/>
      </c>
    </row>
    <row r="460" spans="1:30" s="164" customFormat="1" ht="20.149999999999999" customHeight="1">
      <c r="A460" s="149"/>
      <c r="B460" s="294" t="str">
        <f>IF(LEN(A460)=0,"",INDEX('Smelter Look-up'!$A:$A,MATCH($A460,'Smelter Look-up'!$E:$E,0)))</f>
        <v/>
      </c>
      <c r="C460" s="146" t="str">
        <f>IF(LEN(A460)=0,"",INDEX('Smelter Look-up'!$C:$C,MATCH($A460,'Smelter Look-up'!$E:$E,0)))</f>
        <v/>
      </c>
      <c r="D460" s="143"/>
      <c r="E460" s="143" t="str">
        <f ca="1">IF(ISERROR($V460),"",OFFSET('Smelter Look-up'!$D$4,$V460-4,0)&amp;"")</f>
        <v/>
      </c>
      <c r="F460" s="143" t="str">
        <f ca="1">IF(ISERROR($V460),"",OFFSET('Smelter Look-up'!$E$4,$V460-4,0))</f>
        <v/>
      </c>
      <c r="G460" s="143" t="str">
        <f ca="1">IF(C460=$X$4,"Enter smelter details",IF(ISERROR($V460),"",OFFSET('Smelter Look-up'!$F$4,$V460-4,0)))</f>
        <v/>
      </c>
      <c r="H460" s="199" t="str">
        <f ca="1">IF(ISERROR($V460),"",OFFSET('Smelter Look-up'!$G$4,$V460-4,0))</f>
        <v/>
      </c>
      <c r="I460" s="200" t="str">
        <f ca="1">IF(ISERROR($V460),"",OFFSET('Smelter Look-up'!$H$4,$V460-4,0))</f>
        <v/>
      </c>
      <c r="J460" s="200" t="str">
        <f ca="1">IF(ISERROR($V460),"",OFFSET('Smelter Look-up'!$I$4,$V460-4,0))</f>
        <v/>
      </c>
      <c r="K460" s="144"/>
      <c r="L460" s="144"/>
      <c r="M460" s="144"/>
      <c r="N460" s="144"/>
      <c r="O460" s="144"/>
      <c r="P460" s="202"/>
      <c r="Q460" s="145"/>
      <c r="R460" s="143" t="str">
        <f ca="1">IF(ISERROR($V460),"",OFFSET('Smelter Look-up'!$C$4,$V460-4,0)&amp;"")</f>
        <v/>
      </c>
      <c r="S460" s="149" t="str">
        <f t="shared" ca="1" si="35"/>
        <v/>
      </c>
      <c r="T460" s="149" t="str">
        <f ca="1">IF(B460="","",IF(ISERROR(MATCH($J460,SorP!$B$1:$B$6261,0)),"",INDIRECT("'SorP'!$A$"&amp;MATCH($S460&amp;$J460,SorP!C:C,0))))</f>
        <v/>
      </c>
      <c r="U460" s="162"/>
      <c r="V460" s="163" t="e">
        <f>IF(C460="",NA(),MATCH($B460&amp;$C460,'Smelter Look-up'!$J:$J,0))</f>
        <v>#N/A</v>
      </c>
      <c r="X460" s="164">
        <f t="shared" ca="1" si="36"/>
        <v>0</v>
      </c>
      <c r="AB460" s="304" t="str">
        <f t="shared" si="37"/>
        <v/>
      </c>
      <c r="AC460" s="164" t="str">
        <f t="shared" si="38"/>
        <v/>
      </c>
      <c r="AD460" s="164" t="str">
        <f t="shared" si="39"/>
        <v/>
      </c>
    </row>
    <row r="461" spans="1:30" s="164" customFormat="1" ht="20.149999999999999" customHeight="1">
      <c r="A461" s="149"/>
      <c r="B461" s="294" t="str">
        <f>IF(LEN(A461)=0,"",INDEX('Smelter Look-up'!$A:$A,MATCH($A461,'Smelter Look-up'!$E:$E,0)))</f>
        <v/>
      </c>
      <c r="C461" s="146" t="str">
        <f>IF(LEN(A461)=0,"",INDEX('Smelter Look-up'!$C:$C,MATCH($A461,'Smelter Look-up'!$E:$E,0)))</f>
        <v/>
      </c>
      <c r="D461" s="143"/>
      <c r="E461" s="143" t="str">
        <f ca="1">IF(ISERROR($V461),"",OFFSET('Smelter Look-up'!$D$4,$V461-4,0)&amp;"")</f>
        <v/>
      </c>
      <c r="F461" s="143" t="str">
        <f ca="1">IF(ISERROR($V461),"",OFFSET('Smelter Look-up'!$E$4,$V461-4,0))</f>
        <v/>
      </c>
      <c r="G461" s="143" t="str">
        <f ca="1">IF(C461=$X$4,"Enter smelter details",IF(ISERROR($V461),"",OFFSET('Smelter Look-up'!$F$4,$V461-4,0)))</f>
        <v/>
      </c>
      <c r="H461" s="199" t="str">
        <f ca="1">IF(ISERROR($V461),"",OFFSET('Smelter Look-up'!$G$4,$V461-4,0))</f>
        <v/>
      </c>
      <c r="I461" s="200" t="str">
        <f ca="1">IF(ISERROR($V461),"",OFFSET('Smelter Look-up'!$H$4,$V461-4,0))</f>
        <v/>
      </c>
      <c r="J461" s="200" t="str">
        <f ca="1">IF(ISERROR($V461),"",OFFSET('Smelter Look-up'!$I$4,$V461-4,0))</f>
        <v/>
      </c>
      <c r="K461" s="144"/>
      <c r="L461" s="144"/>
      <c r="M461" s="144"/>
      <c r="N461" s="144"/>
      <c r="O461" s="144"/>
      <c r="P461" s="202"/>
      <c r="Q461" s="145"/>
      <c r="R461" s="143" t="str">
        <f ca="1">IF(ISERROR($V461),"",OFFSET('Smelter Look-up'!$C$4,$V461-4,0)&amp;"")</f>
        <v/>
      </c>
      <c r="S461" s="149" t="str">
        <f t="shared" ca="1" si="35"/>
        <v/>
      </c>
      <c r="T461" s="149" t="str">
        <f ca="1">IF(B461="","",IF(ISERROR(MATCH($J461,SorP!$B$1:$B$6261,0)),"",INDIRECT("'SorP'!$A$"&amp;MATCH($S461&amp;$J461,SorP!C:C,0))))</f>
        <v/>
      </c>
      <c r="U461" s="162"/>
      <c r="V461" s="163" t="e">
        <f>IF(C461="",NA(),MATCH($B461&amp;$C461,'Smelter Look-up'!$J:$J,0))</f>
        <v>#N/A</v>
      </c>
      <c r="X461" s="164">
        <f t="shared" ca="1" si="36"/>
        <v>0</v>
      </c>
      <c r="AB461" s="304" t="str">
        <f t="shared" si="37"/>
        <v/>
      </c>
      <c r="AC461" s="164" t="str">
        <f t="shared" si="38"/>
        <v/>
      </c>
      <c r="AD461" s="164" t="str">
        <f t="shared" si="39"/>
        <v/>
      </c>
    </row>
    <row r="462" spans="1:30" s="164" customFormat="1" ht="20.149999999999999" customHeight="1">
      <c r="A462" s="149"/>
      <c r="B462" s="294" t="str">
        <f>IF(LEN(A462)=0,"",INDEX('Smelter Look-up'!$A:$A,MATCH($A462,'Smelter Look-up'!$E:$E,0)))</f>
        <v/>
      </c>
      <c r="C462" s="146" t="str">
        <f>IF(LEN(A462)=0,"",INDEX('Smelter Look-up'!$C:$C,MATCH($A462,'Smelter Look-up'!$E:$E,0)))</f>
        <v/>
      </c>
      <c r="D462" s="143"/>
      <c r="E462" s="143" t="str">
        <f ca="1">IF(ISERROR($V462),"",OFFSET('Smelter Look-up'!$D$4,$V462-4,0)&amp;"")</f>
        <v/>
      </c>
      <c r="F462" s="143" t="str">
        <f ca="1">IF(ISERROR($V462),"",OFFSET('Smelter Look-up'!$E$4,$V462-4,0))</f>
        <v/>
      </c>
      <c r="G462" s="143" t="str">
        <f ca="1">IF(C462=$X$4,"Enter smelter details",IF(ISERROR($V462),"",OFFSET('Smelter Look-up'!$F$4,$V462-4,0)))</f>
        <v/>
      </c>
      <c r="H462" s="199" t="str">
        <f ca="1">IF(ISERROR($V462),"",OFFSET('Smelter Look-up'!$G$4,$V462-4,0))</f>
        <v/>
      </c>
      <c r="I462" s="200" t="str">
        <f ca="1">IF(ISERROR($V462),"",OFFSET('Smelter Look-up'!$H$4,$V462-4,0))</f>
        <v/>
      </c>
      <c r="J462" s="200" t="str">
        <f ca="1">IF(ISERROR($V462),"",OFFSET('Smelter Look-up'!$I$4,$V462-4,0))</f>
        <v/>
      </c>
      <c r="K462" s="144"/>
      <c r="L462" s="144"/>
      <c r="M462" s="144"/>
      <c r="N462" s="144"/>
      <c r="O462" s="144"/>
      <c r="P462" s="202"/>
      <c r="Q462" s="145"/>
      <c r="R462" s="143" t="str">
        <f ca="1">IF(ISERROR($V462),"",OFFSET('Smelter Look-up'!$C$4,$V462-4,0)&amp;"")</f>
        <v/>
      </c>
      <c r="S462" s="149" t="str">
        <f t="shared" ca="1" si="35"/>
        <v/>
      </c>
      <c r="T462" s="149" t="str">
        <f ca="1">IF(B462="","",IF(ISERROR(MATCH($J462,SorP!$B$1:$B$6261,0)),"",INDIRECT("'SorP'!$A$"&amp;MATCH($S462&amp;$J462,SorP!C:C,0))))</f>
        <v/>
      </c>
      <c r="U462" s="162"/>
      <c r="V462" s="163" t="e">
        <f>IF(C462="",NA(),MATCH($B462&amp;$C462,'Smelter Look-up'!$J:$J,0))</f>
        <v>#N/A</v>
      </c>
      <c r="X462" s="164">
        <f t="shared" ca="1" si="36"/>
        <v>0</v>
      </c>
      <c r="AB462" s="304" t="str">
        <f t="shared" si="37"/>
        <v/>
      </c>
      <c r="AC462" s="164" t="str">
        <f t="shared" si="38"/>
        <v/>
      </c>
      <c r="AD462" s="164" t="str">
        <f t="shared" si="39"/>
        <v/>
      </c>
    </row>
    <row r="463" spans="1:30" s="164" customFormat="1" ht="20.149999999999999" customHeight="1">
      <c r="A463" s="149"/>
      <c r="B463" s="294" t="str">
        <f>IF(LEN(A463)=0,"",INDEX('Smelter Look-up'!$A:$A,MATCH($A463,'Smelter Look-up'!$E:$E,0)))</f>
        <v/>
      </c>
      <c r="C463" s="146" t="str">
        <f>IF(LEN(A463)=0,"",INDEX('Smelter Look-up'!$C:$C,MATCH($A463,'Smelter Look-up'!$E:$E,0)))</f>
        <v/>
      </c>
      <c r="D463" s="143"/>
      <c r="E463" s="143" t="str">
        <f ca="1">IF(ISERROR($V463),"",OFFSET('Smelter Look-up'!$D$4,$V463-4,0)&amp;"")</f>
        <v/>
      </c>
      <c r="F463" s="143" t="str">
        <f ca="1">IF(ISERROR($V463),"",OFFSET('Smelter Look-up'!$E$4,$V463-4,0))</f>
        <v/>
      </c>
      <c r="G463" s="143" t="str">
        <f ca="1">IF(C463=$X$4,"Enter smelter details",IF(ISERROR($V463),"",OFFSET('Smelter Look-up'!$F$4,$V463-4,0)))</f>
        <v/>
      </c>
      <c r="H463" s="199" t="str">
        <f ca="1">IF(ISERROR($V463),"",OFFSET('Smelter Look-up'!$G$4,$V463-4,0))</f>
        <v/>
      </c>
      <c r="I463" s="200" t="str">
        <f ca="1">IF(ISERROR($V463),"",OFFSET('Smelter Look-up'!$H$4,$V463-4,0))</f>
        <v/>
      </c>
      <c r="J463" s="200" t="str">
        <f ca="1">IF(ISERROR($V463),"",OFFSET('Smelter Look-up'!$I$4,$V463-4,0))</f>
        <v/>
      </c>
      <c r="K463" s="144"/>
      <c r="L463" s="144"/>
      <c r="M463" s="144"/>
      <c r="N463" s="144"/>
      <c r="O463" s="144"/>
      <c r="P463" s="202"/>
      <c r="Q463" s="145"/>
      <c r="R463" s="143" t="str">
        <f ca="1">IF(ISERROR($V463),"",OFFSET('Smelter Look-up'!$C$4,$V463-4,0)&amp;"")</f>
        <v/>
      </c>
      <c r="S463" s="149" t="str">
        <f t="shared" ca="1" si="35"/>
        <v/>
      </c>
      <c r="T463" s="149" t="str">
        <f ca="1">IF(B463="","",IF(ISERROR(MATCH($J463,SorP!$B$1:$B$6261,0)),"",INDIRECT("'SorP'!$A$"&amp;MATCH($S463&amp;$J463,SorP!C:C,0))))</f>
        <v/>
      </c>
      <c r="U463" s="162"/>
      <c r="V463" s="163" t="e">
        <f>IF(C463="",NA(),MATCH($B463&amp;$C463,'Smelter Look-up'!$J:$J,0))</f>
        <v>#N/A</v>
      </c>
      <c r="X463" s="164">
        <f t="shared" ca="1" si="36"/>
        <v>0</v>
      </c>
      <c r="AB463" s="304" t="str">
        <f t="shared" si="37"/>
        <v/>
      </c>
      <c r="AC463" s="164" t="str">
        <f t="shared" si="38"/>
        <v/>
      </c>
      <c r="AD463" s="164" t="str">
        <f t="shared" si="39"/>
        <v/>
      </c>
    </row>
    <row r="464" spans="1:30" s="164" customFormat="1" ht="20.149999999999999" customHeight="1">
      <c r="A464" s="149"/>
      <c r="B464" s="294" t="str">
        <f>IF(LEN(A464)=0,"",INDEX('Smelter Look-up'!$A:$A,MATCH($A464,'Smelter Look-up'!$E:$E,0)))</f>
        <v/>
      </c>
      <c r="C464" s="146" t="str">
        <f>IF(LEN(A464)=0,"",INDEX('Smelter Look-up'!$C:$C,MATCH($A464,'Smelter Look-up'!$E:$E,0)))</f>
        <v/>
      </c>
      <c r="D464" s="143"/>
      <c r="E464" s="143" t="str">
        <f ca="1">IF(ISERROR($V464),"",OFFSET('Smelter Look-up'!$D$4,$V464-4,0)&amp;"")</f>
        <v/>
      </c>
      <c r="F464" s="143" t="str">
        <f ca="1">IF(ISERROR($V464),"",OFFSET('Smelter Look-up'!$E$4,$V464-4,0))</f>
        <v/>
      </c>
      <c r="G464" s="143" t="str">
        <f ca="1">IF(C464=$X$4,"Enter smelter details",IF(ISERROR($V464),"",OFFSET('Smelter Look-up'!$F$4,$V464-4,0)))</f>
        <v/>
      </c>
      <c r="H464" s="199" t="str">
        <f ca="1">IF(ISERROR($V464),"",OFFSET('Smelter Look-up'!$G$4,$V464-4,0))</f>
        <v/>
      </c>
      <c r="I464" s="200" t="str">
        <f ca="1">IF(ISERROR($V464),"",OFFSET('Smelter Look-up'!$H$4,$V464-4,0))</f>
        <v/>
      </c>
      <c r="J464" s="200" t="str">
        <f ca="1">IF(ISERROR($V464),"",OFFSET('Smelter Look-up'!$I$4,$V464-4,0))</f>
        <v/>
      </c>
      <c r="K464" s="144"/>
      <c r="L464" s="144"/>
      <c r="M464" s="144"/>
      <c r="N464" s="144"/>
      <c r="O464" s="144"/>
      <c r="P464" s="202"/>
      <c r="Q464" s="145"/>
      <c r="R464" s="143" t="str">
        <f ca="1">IF(ISERROR($V464),"",OFFSET('Smelter Look-up'!$C$4,$V464-4,0)&amp;"")</f>
        <v/>
      </c>
      <c r="S464" s="149" t="str">
        <f t="shared" ca="1" si="35"/>
        <v/>
      </c>
      <c r="T464" s="149" t="str">
        <f ca="1">IF(B464="","",IF(ISERROR(MATCH($J464,SorP!$B$1:$B$6261,0)),"",INDIRECT("'SorP'!$A$"&amp;MATCH($S464&amp;$J464,SorP!C:C,0))))</f>
        <v/>
      </c>
      <c r="U464" s="162"/>
      <c r="V464" s="163" t="e">
        <f>IF(C464="",NA(),MATCH($B464&amp;$C464,'Smelter Look-up'!$J:$J,0))</f>
        <v>#N/A</v>
      </c>
      <c r="X464" s="164">
        <f t="shared" ca="1" si="36"/>
        <v>0</v>
      </c>
      <c r="AB464" s="304" t="str">
        <f t="shared" si="37"/>
        <v/>
      </c>
      <c r="AC464" s="164" t="str">
        <f t="shared" si="38"/>
        <v/>
      </c>
      <c r="AD464" s="164" t="str">
        <f t="shared" si="39"/>
        <v/>
      </c>
    </row>
    <row r="465" spans="1:30" s="164" customFormat="1" ht="20.149999999999999" customHeight="1">
      <c r="A465" s="149"/>
      <c r="B465" s="294" t="str">
        <f>IF(LEN(A465)=0,"",INDEX('Smelter Look-up'!$A:$A,MATCH($A465,'Smelter Look-up'!$E:$E,0)))</f>
        <v/>
      </c>
      <c r="C465" s="146" t="str">
        <f>IF(LEN(A465)=0,"",INDEX('Smelter Look-up'!$C:$C,MATCH($A465,'Smelter Look-up'!$E:$E,0)))</f>
        <v/>
      </c>
      <c r="D465" s="143"/>
      <c r="E465" s="143" t="str">
        <f ca="1">IF(ISERROR($V465),"",OFFSET('Smelter Look-up'!$D$4,$V465-4,0)&amp;"")</f>
        <v/>
      </c>
      <c r="F465" s="143" t="str">
        <f ca="1">IF(ISERROR($V465),"",OFFSET('Smelter Look-up'!$E$4,$V465-4,0))</f>
        <v/>
      </c>
      <c r="G465" s="143" t="str">
        <f ca="1">IF(C465=$X$4,"Enter smelter details",IF(ISERROR($V465),"",OFFSET('Smelter Look-up'!$F$4,$V465-4,0)))</f>
        <v/>
      </c>
      <c r="H465" s="199" t="str">
        <f ca="1">IF(ISERROR($V465),"",OFFSET('Smelter Look-up'!$G$4,$V465-4,0))</f>
        <v/>
      </c>
      <c r="I465" s="200" t="str">
        <f ca="1">IF(ISERROR($V465),"",OFFSET('Smelter Look-up'!$H$4,$V465-4,0))</f>
        <v/>
      </c>
      <c r="J465" s="200" t="str">
        <f ca="1">IF(ISERROR($V465),"",OFFSET('Smelter Look-up'!$I$4,$V465-4,0))</f>
        <v/>
      </c>
      <c r="K465" s="144"/>
      <c r="L465" s="144"/>
      <c r="M465" s="144"/>
      <c r="N465" s="144"/>
      <c r="O465" s="144"/>
      <c r="P465" s="202"/>
      <c r="Q465" s="145"/>
      <c r="R465" s="143" t="str">
        <f ca="1">IF(ISERROR($V465),"",OFFSET('Smelter Look-up'!$C$4,$V465-4,0)&amp;"")</f>
        <v/>
      </c>
      <c r="S465" s="149" t="str">
        <f t="shared" ca="1" si="35"/>
        <v/>
      </c>
      <c r="T465" s="149" t="str">
        <f ca="1">IF(B465="","",IF(ISERROR(MATCH($J465,SorP!$B$1:$B$6261,0)),"",INDIRECT("'SorP'!$A$"&amp;MATCH($S465&amp;$J465,SorP!C:C,0))))</f>
        <v/>
      </c>
      <c r="U465" s="162"/>
      <c r="V465" s="163" t="e">
        <f>IF(C465="",NA(),MATCH($B465&amp;$C465,'Smelter Look-up'!$J:$J,0))</f>
        <v>#N/A</v>
      </c>
      <c r="X465" s="164">
        <f t="shared" ca="1" si="36"/>
        <v>0</v>
      </c>
      <c r="AB465" s="304" t="str">
        <f t="shared" si="37"/>
        <v/>
      </c>
      <c r="AC465" s="164" t="str">
        <f t="shared" si="38"/>
        <v/>
      </c>
      <c r="AD465" s="164" t="str">
        <f t="shared" si="39"/>
        <v/>
      </c>
    </row>
    <row r="466" spans="1:30" s="164" customFormat="1" ht="20.149999999999999" customHeight="1">
      <c r="A466" s="149"/>
      <c r="B466" s="294" t="str">
        <f>IF(LEN(A466)=0,"",INDEX('Smelter Look-up'!$A:$A,MATCH($A466,'Smelter Look-up'!$E:$E,0)))</f>
        <v/>
      </c>
      <c r="C466" s="146" t="str">
        <f>IF(LEN(A466)=0,"",INDEX('Smelter Look-up'!$C:$C,MATCH($A466,'Smelter Look-up'!$E:$E,0)))</f>
        <v/>
      </c>
      <c r="D466" s="143"/>
      <c r="E466" s="143" t="str">
        <f ca="1">IF(ISERROR($V466),"",OFFSET('Smelter Look-up'!$D$4,$V466-4,0)&amp;"")</f>
        <v/>
      </c>
      <c r="F466" s="143" t="str">
        <f ca="1">IF(ISERROR($V466),"",OFFSET('Smelter Look-up'!$E$4,$V466-4,0))</f>
        <v/>
      </c>
      <c r="G466" s="143" t="str">
        <f ca="1">IF(C466=$X$4,"Enter smelter details",IF(ISERROR($V466),"",OFFSET('Smelter Look-up'!$F$4,$V466-4,0)))</f>
        <v/>
      </c>
      <c r="H466" s="199" t="str">
        <f ca="1">IF(ISERROR($V466),"",OFFSET('Smelter Look-up'!$G$4,$V466-4,0))</f>
        <v/>
      </c>
      <c r="I466" s="200" t="str">
        <f ca="1">IF(ISERROR($V466),"",OFFSET('Smelter Look-up'!$H$4,$V466-4,0))</f>
        <v/>
      </c>
      <c r="J466" s="200" t="str">
        <f ca="1">IF(ISERROR($V466),"",OFFSET('Smelter Look-up'!$I$4,$V466-4,0))</f>
        <v/>
      </c>
      <c r="K466" s="144"/>
      <c r="L466" s="144"/>
      <c r="M466" s="144"/>
      <c r="N466" s="144"/>
      <c r="O466" s="144"/>
      <c r="P466" s="202"/>
      <c r="Q466" s="145"/>
      <c r="R466" s="143" t="str">
        <f ca="1">IF(ISERROR($V466),"",OFFSET('Smelter Look-up'!$C$4,$V466-4,0)&amp;"")</f>
        <v/>
      </c>
      <c r="S466" s="149" t="str">
        <f t="shared" ca="1" si="35"/>
        <v/>
      </c>
      <c r="T466" s="149" t="str">
        <f ca="1">IF(B466="","",IF(ISERROR(MATCH($J466,SorP!$B$1:$B$6261,0)),"",INDIRECT("'SorP'!$A$"&amp;MATCH($S466&amp;$J466,SorP!C:C,0))))</f>
        <v/>
      </c>
      <c r="U466" s="162"/>
      <c r="V466" s="163" t="e">
        <f>IF(C466="",NA(),MATCH($B466&amp;$C466,'Smelter Look-up'!$J:$J,0))</f>
        <v>#N/A</v>
      </c>
      <c r="X466" s="164">
        <f t="shared" ca="1" si="36"/>
        <v>0</v>
      </c>
      <c r="AB466" s="304" t="str">
        <f t="shared" si="37"/>
        <v/>
      </c>
      <c r="AC466" s="164" t="str">
        <f t="shared" si="38"/>
        <v/>
      </c>
      <c r="AD466" s="164" t="str">
        <f t="shared" si="39"/>
        <v/>
      </c>
    </row>
    <row r="467" spans="1:30" s="164" customFormat="1" ht="20.149999999999999" customHeight="1">
      <c r="A467" s="149"/>
      <c r="B467" s="294" t="str">
        <f>IF(LEN(A467)=0,"",INDEX('Smelter Look-up'!$A:$A,MATCH($A467,'Smelter Look-up'!$E:$E,0)))</f>
        <v/>
      </c>
      <c r="C467" s="146" t="str">
        <f>IF(LEN(A467)=0,"",INDEX('Smelter Look-up'!$C:$C,MATCH($A467,'Smelter Look-up'!$E:$E,0)))</f>
        <v/>
      </c>
      <c r="D467" s="143"/>
      <c r="E467" s="143" t="str">
        <f ca="1">IF(ISERROR($V467),"",OFFSET('Smelter Look-up'!$D$4,$V467-4,0)&amp;"")</f>
        <v/>
      </c>
      <c r="F467" s="143" t="str">
        <f ca="1">IF(ISERROR($V467),"",OFFSET('Smelter Look-up'!$E$4,$V467-4,0))</f>
        <v/>
      </c>
      <c r="G467" s="143" t="str">
        <f ca="1">IF(C467=$X$4,"Enter smelter details",IF(ISERROR($V467),"",OFFSET('Smelter Look-up'!$F$4,$V467-4,0)))</f>
        <v/>
      </c>
      <c r="H467" s="199" t="str">
        <f ca="1">IF(ISERROR($V467),"",OFFSET('Smelter Look-up'!$G$4,$V467-4,0))</f>
        <v/>
      </c>
      <c r="I467" s="200" t="str">
        <f ca="1">IF(ISERROR($V467),"",OFFSET('Smelter Look-up'!$H$4,$V467-4,0))</f>
        <v/>
      </c>
      <c r="J467" s="200" t="str">
        <f ca="1">IF(ISERROR($V467),"",OFFSET('Smelter Look-up'!$I$4,$V467-4,0))</f>
        <v/>
      </c>
      <c r="K467" s="144"/>
      <c r="L467" s="144"/>
      <c r="M467" s="144"/>
      <c r="N467" s="144"/>
      <c r="O467" s="144"/>
      <c r="P467" s="202"/>
      <c r="Q467" s="145"/>
      <c r="R467" s="143" t="str">
        <f ca="1">IF(ISERROR($V467),"",OFFSET('Smelter Look-up'!$C$4,$V467-4,0)&amp;"")</f>
        <v/>
      </c>
      <c r="S467" s="149" t="str">
        <f t="shared" ca="1" si="35"/>
        <v/>
      </c>
      <c r="T467" s="149" t="str">
        <f ca="1">IF(B467="","",IF(ISERROR(MATCH($J467,SorP!$B$1:$B$6261,0)),"",INDIRECT("'SorP'!$A$"&amp;MATCH($S467&amp;$J467,SorP!C:C,0))))</f>
        <v/>
      </c>
      <c r="U467" s="162"/>
      <c r="V467" s="163" t="e">
        <f>IF(C467="",NA(),MATCH($B467&amp;$C467,'Smelter Look-up'!$J:$J,0))</f>
        <v>#N/A</v>
      </c>
      <c r="X467" s="164">
        <f t="shared" ca="1" si="36"/>
        <v>0</v>
      </c>
      <c r="AB467" s="304" t="str">
        <f t="shared" si="37"/>
        <v/>
      </c>
      <c r="AC467" s="164" t="str">
        <f t="shared" si="38"/>
        <v/>
      </c>
      <c r="AD467" s="164" t="str">
        <f t="shared" si="39"/>
        <v/>
      </c>
    </row>
    <row r="468" spans="1:30" s="164" customFormat="1" ht="20.149999999999999" customHeight="1">
      <c r="A468" s="149"/>
      <c r="B468" s="294" t="str">
        <f>IF(LEN(A468)=0,"",INDEX('Smelter Look-up'!$A:$A,MATCH($A468,'Smelter Look-up'!$E:$E,0)))</f>
        <v/>
      </c>
      <c r="C468" s="146" t="str">
        <f>IF(LEN(A468)=0,"",INDEX('Smelter Look-up'!$C:$C,MATCH($A468,'Smelter Look-up'!$E:$E,0)))</f>
        <v/>
      </c>
      <c r="D468" s="143"/>
      <c r="E468" s="143" t="str">
        <f ca="1">IF(ISERROR($V468),"",OFFSET('Smelter Look-up'!$D$4,$V468-4,0)&amp;"")</f>
        <v/>
      </c>
      <c r="F468" s="143" t="str">
        <f ca="1">IF(ISERROR($V468),"",OFFSET('Smelter Look-up'!$E$4,$V468-4,0))</f>
        <v/>
      </c>
      <c r="G468" s="143" t="str">
        <f ca="1">IF(C468=$X$4,"Enter smelter details",IF(ISERROR($V468),"",OFFSET('Smelter Look-up'!$F$4,$V468-4,0)))</f>
        <v/>
      </c>
      <c r="H468" s="199" t="str">
        <f ca="1">IF(ISERROR($V468),"",OFFSET('Smelter Look-up'!$G$4,$V468-4,0))</f>
        <v/>
      </c>
      <c r="I468" s="200" t="str">
        <f ca="1">IF(ISERROR($V468),"",OFFSET('Smelter Look-up'!$H$4,$V468-4,0))</f>
        <v/>
      </c>
      <c r="J468" s="200" t="str">
        <f ca="1">IF(ISERROR($V468),"",OFFSET('Smelter Look-up'!$I$4,$V468-4,0))</f>
        <v/>
      </c>
      <c r="K468" s="144"/>
      <c r="L468" s="144"/>
      <c r="M468" s="144"/>
      <c r="N468" s="144"/>
      <c r="O468" s="144"/>
      <c r="P468" s="202"/>
      <c r="Q468" s="145"/>
      <c r="R468" s="143" t="str">
        <f ca="1">IF(ISERROR($V468),"",OFFSET('Smelter Look-up'!$C$4,$V468-4,0)&amp;"")</f>
        <v/>
      </c>
      <c r="S468" s="149" t="str">
        <f t="shared" ca="1" si="35"/>
        <v/>
      </c>
      <c r="T468" s="149" t="str">
        <f ca="1">IF(B468="","",IF(ISERROR(MATCH($J468,SorP!$B$1:$B$6261,0)),"",INDIRECT("'SorP'!$A$"&amp;MATCH($S468&amp;$J468,SorP!C:C,0))))</f>
        <v/>
      </c>
      <c r="U468" s="162"/>
      <c r="V468" s="163" t="e">
        <f>IF(C468="",NA(),MATCH($B468&amp;$C468,'Smelter Look-up'!$J:$J,0))</f>
        <v>#N/A</v>
      </c>
      <c r="X468" s="164">
        <f t="shared" ca="1" si="36"/>
        <v>0</v>
      </c>
      <c r="AB468" s="304" t="str">
        <f t="shared" si="37"/>
        <v/>
      </c>
      <c r="AC468" s="164" t="str">
        <f t="shared" si="38"/>
        <v/>
      </c>
      <c r="AD468" s="164" t="str">
        <f t="shared" si="39"/>
        <v/>
      </c>
    </row>
    <row r="469" spans="1:30" s="164" customFormat="1" ht="20.149999999999999" customHeight="1">
      <c r="A469" s="149"/>
      <c r="B469" s="294" t="str">
        <f>IF(LEN(A469)=0,"",INDEX('Smelter Look-up'!$A:$A,MATCH($A469,'Smelter Look-up'!$E:$E,0)))</f>
        <v/>
      </c>
      <c r="C469" s="146" t="str">
        <f>IF(LEN(A469)=0,"",INDEX('Smelter Look-up'!$C:$C,MATCH($A469,'Smelter Look-up'!$E:$E,0)))</f>
        <v/>
      </c>
      <c r="D469" s="143"/>
      <c r="E469" s="143" t="str">
        <f ca="1">IF(ISERROR($V469),"",OFFSET('Smelter Look-up'!$D$4,$V469-4,0)&amp;"")</f>
        <v/>
      </c>
      <c r="F469" s="143" t="str">
        <f ca="1">IF(ISERROR($V469),"",OFFSET('Smelter Look-up'!$E$4,$V469-4,0))</f>
        <v/>
      </c>
      <c r="G469" s="143" t="str">
        <f ca="1">IF(C469=$X$4,"Enter smelter details",IF(ISERROR($V469),"",OFFSET('Smelter Look-up'!$F$4,$V469-4,0)))</f>
        <v/>
      </c>
      <c r="H469" s="199" t="str">
        <f ca="1">IF(ISERROR($V469),"",OFFSET('Smelter Look-up'!$G$4,$V469-4,0))</f>
        <v/>
      </c>
      <c r="I469" s="200" t="str">
        <f ca="1">IF(ISERROR($V469),"",OFFSET('Smelter Look-up'!$H$4,$V469-4,0))</f>
        <v/>
      </c>
      <c r="J469" s="200" t="str">
        <f ca="1">IF(ISERROR($V469),"",OFFSET('Smelter Look-up'!$I$4,$V469-4,0))</f>
        <v/>
      </c>
      <c r="K469" s="144"/>
      <c r="L469" s="144"/>
      <c r="M469" s="144"/>
      <c r="N469" s="144"/>
      <c r="O469" s="144"/>
      <c r="P469" s="202"/>
      <c r="Q469" s="145"/>
      <c r="R469" s="143" t="str">
        <f ca="1">IF(ISERROR($V469),"",OFFSET('Smelter Look-up'!$C$4,$V469-4,0)&amp;"")</f>
        <v/>
      </c>
      <c r="S469" s="149" t="str">
        <f t="shared" ca="1" si="35"/>
        <v/>
      </c>
      <c r="T469" s="149" t="str">
        <f ca="1">IF(B469="","",IF(ISERROR(MATCH($J469,SorP!$B$1:$B$6261,0)),"",INDIRECT("'SorP'!$A$"&amp;MATCH($S469&amp;$J469,SorP!C:C,0))))</f>
        <v/>
      </c>
      <c r="U469" s="162"/>
      <c r="V469" s="163" t="e">
        <f>IF(C469="",NA(),MATCH($B469&amp;$C469,'Smelter Look-up'!$J:$J,0))</f>
        <v>#N/A</v>
      </c>
      <c r="X469" s="164">
        <f t="shared" ca="1" si="36"/>
        <v>0</v>
      </c>
      <c r="AB469" s="304" t="str">
        <f t="shared" si="37"/>
        <v/>
      </c>
      <c r="AC469" s="164" t="str">
        <f t="shared" si="38"/>
        <v/>
      </c>
      <c r="AD469" s="164" t="str">
        <f t="shared" si="39"/>
        <v/>
      </c>
    </row>
    <row r="470" spans="1:30" s="164" customFormat="1" ht="20.149999999999999" customHeight="1">
      <c r="A470" s="149"/>
      <c r="B470" s="294" t="str">
        <f>IF(LEN(A470)=0,"",INDEX('Smelter Look-up'!$A:$A,MATCH($A470,'Smelter Look-up'!$E:$E,0)))</f>
        <v/>
      </c>
      <c r="C470" s="146" t="str">
        <f>IF(LEN(A470)=0,"",INDEX('Smelter Look-up'!$C:$C,MATCH($A470,'Smelter Look-up'!$E:$E,0)))</f>
        <v/>
      </c>
      <c r="D470" s="143"/>
      <c r="E470" s="143" t="str">
        <f ca="1">IF(ISERROR($V470),"",OFFSET('Smelter Look-up'!$D$4,$V470-4,0)&amp;"")</f>
        <v/>
      </c>
      <c r="F470" s="143" t="str">
        <f ca="1">IF(ISERROR($V470),"",OFFSET('Smelter Look-up'!$E$4,$V470-4,0))</f>
        <v/>
      </c>
      <c r="G470" s="143" t="str">
        <f ca="1">IF(C470=$X$4,"Enter smelter details",IF(ISERROR($V470),"",OFFSET('Smelter Look-up'!$F$4,$V470-4,0)))</f>
        <v/>
      </c>
      <c r="H470" s="199" t="str">
        <f ca="1">IF(ISERROR($V470),"",OFFSET('Smelter Look-up'!$G$4,$V470-4,0))</f>
        <v/>
      </c>
      <c r="I470" s="200" t="str">
        <f ca="1">IF(ISERROR($V470),"",OFFSET('Smelter Look-up'!$H$4,$V470-4,0))</f>
        <v/>
      </c>
      <c r="J470" s="200" t="str">
        <f ca="1">IF(ISERROR($V470),"",OFFSET('Smelter Look-up'!$I$4,$V470-4,0))</f>
        <v/>
      </c>
      <c r="K470" s="144"/>
      <c r="L470" s="144"/>
      <c r="M470" s="144"/>
      <c r="N470" s="144"/>
      <c r="O470" s="144"/>
      <c r="P470" s="202"/>
      <c r="Q470" s="145"/>
      <c r="R470" s="143" t="str">
        <f ca="1">IF(ISERROR($V470),"",OFFSET('Smelter Look-up'!$C$4,$V470-4,0)&amp;"")</f>
        <v/>
      </c>
      <c r="S470" s="149" t="str">
        <f t="shared" ca="1" si="35"/>
        <v/>
      </c>
      <c r="T470" s="149" t="str">
        <f ca="1">IF(B470="","",IF(ISERROR(MATCH($J470,SorP!$B$1:$B$6261,0)),"",INDIRECT("'SorP'!$A$"&amp;MATCH($S470&amp;$J470,SorP!C:C,0))))</f>
        <v/>
      </c>
      <c r="U470" s="162"/>
      <c r="V470" s="163" t="e">
        <f>IF(C470="",NA(),MATCH($B470&amp;$C470,'Smelter Look-up'!$J:$J,0))</f>
        <v>#N/A</v>
      </c>
      <c r="X470" s="164">
        <f t="shared" ca="1" si="36"/>
        <v>0</v>
      </c>
      <c r="AB470" s="304" t="str">
        <f t="shared" si="37"/>
        <v/>
      </c>
      <c r="AC470" s="164" t="str">
        <f t="shared" si="38"/>
        <v/>
      </c>
      <c r="AD470" s="164" t="str">
        <f t="shared" si="39"/>
        <v/>
      </c>
    </row>
    <row r="471" spans="1:30" s="164" customFormat="1" ht="20.149999999999999" customHeight="1">
      <c r="A471" s="149"/>
      <c r="B471" s="294" t="str">
        <f>IF(LEN(A471)=0,"",INDEX('Smelter Look-up'!$A:$A,MATCH($A471,'Smelter Look-up'!$E:$E,0)))</f>
        <v/>
      </c>
      <c r="C471" s="146" t="str">
        <f>IF(LEN(A471)=0,"",INDEX('Smelter Look-up'!$C:$C,MATCH($A471,'Smelter Look-up'!$E:$E,0)))</f>
        <v/>
      </c>
      <c r="D471" s="143"/>
      <c r="E471" s="143" t="str">
        <f ca="1">IF(ISERROR($V471),"",OFFSET('Smelter Look-up'!$D$4,$V471-4,0)&amp;"")</f>
        <v/>
      </c>
      <c r="F471" s="143" t="str">
        <f ca="1">IF(ISERROR($V471),"",OFFSET('Smelter Look-up'!$E$4,$V471-4,0))</f>
        <v/>
      </c>
      <c r="G471" s="143" t="str">
        <f ca="1">IF(C471=$X$4,"Enter smelter details",IF(ISERROR($V471),"",OFFSET('Smelter Look-up'!$F$4,$V471-4,0)))</f>
        <v/>
      </c>
      <c r="H471" s="199" t="str">
        <f ca="1">IF(ISERROR($V471),"",OFFSET('Smelter Look-up'!$G$4,$V471-4,0))</f>
        <v/>
      </c>
      <c r="I471" s="200" t="str">
        <f ca="1">IF(ISERROR($V471),"",OFFSET('Smelter Look-up'!$H$4,$V471-4,0))</f>
        <v/>
      </c>
      <c r="J471" s="200" t="str">
        <f ca="1">IF(ISERROR($V471),"",OFFSET('Smelter Look-up'!$I$4,$V471-4,0))</f>
        <v/>
      </c>
      <c r="K471" s="144"/>
      <c r="L471" s="144"/>
      <c r="M471" s="144"/>
      <c r="N471" s="144"/>
      <c r="O471" s="144"/>
      <c r="P471" s="202"/>
      <c r="Q471" s="145"/>
      <c r="R471" s="143" t="str">
        <f ca="1">IF(ISERROR($V471),"",OFFSET('Smelter Look-up'!$C$4,$V471-4,0)&amp;"")</f>
        <v/>
      </c>
      <c r="S471" s="149" t="str">
        <f t="shared" ca="1" si="35"/>
        <v/>
      </c>
      <c r="T471" s="149" t="str">
        <f ca="1">IF(B471="","",IF(ISERROR(MATCH($J471,SorP!$B$1:$B$6261,0)),"",INDIRECT("'SorP'!$A$"&amp;MATCH($S471&amp;$J471,SorP!C:C,0))))</f>
        <v/>
      </c>
      <c r="U471" s="162"/>
      <c r="V471" s="163" t="e">
        <f>IF(C471="",NA(),MATCH($B471&amp;$C471,'Smelter Look-up'!$J:$J,0))</f>
        <v>#N/A</v>
      </c>
      <c r="X471" s="164">
        <f t="shared" ca="1" si="36"/>
        <v>0</v>
      </c>
      <c r="AB471" s="304" t="str">
        <f t="shared" si="37"/>
        <v/>
      </c>
      <c r="AC471" s="164" t="str">
        <f t="shared" si="38"/>
        <v/>
      </c>
      <c r="AD471" s="164" t="str">
        <f t="shared" si="39"/>
        <v/>
      </c>
    </row>
    <row r="472" spans="1:30" s="164" customFormat="1" ht="20.149999999999999" customHeight="1">
      <c r="A472" s="149"/>
      <c r="B472" s="294" t="str">
        <f>IF(LEN(A472)=0,"",INDEX('Smelter Look-up'!$A:$A,MATCH($A472,'Smelter Look-up'!$E:$E,0)))</f>
        <v/>
      </c>
      <c r="C472" s="146" t="str">
        <f>IF(LEN(A472)=0,"",INDEX('Smelter Look-up'!$C:$C,MATCH($A472,'Smelter Look-up'!$E:$E,0)))</f>
        <v/>
      </c>
      <c r="D472" s="143"/>
      <c r="E472" s="143" t="str">
        <f ca="1">IF(ISERROR($V472),"",OFFSET('Smelter Look-up'!$D$4,$V472-4,0)&amp;"")</f>
        <v/>
      </c>
      <c r="F472" s="143" t="str">
        <f ca="1">IF(ISERROR($V472),"",OFFSET('Smelter Look-up'!$E$4,$V472-4,0))</f>
        <v/>
      </c>
      <c r="G472" s="143" t="str">
        <f ca="1">IF(C472=$X$4,"Enter smelter details",IF(ISERROR($V472),"",OFFSET('Smelter Look-up'!$F$4,$V472-4,0)))</f>
        <v/>
      </c>
      <c r="H472" s="199" t="str">
        <f ca="1">IF(ISERROR($V472),"",OFFSET('Smelter Look-up'!$G$4,$V472-4,0))</f>
        <v/>
      </c>
      <c r="I472" s="200" t="str">
        <f ca="1">IF(ISERROR($V472),"",OFFSET('Smelter Look-up'!$H$4,$V472-4,0))</f>
        <v/>
      </c>
      <c r="J472" s="200" t="str">
        <f ca="1">IF(ISERROR($V472),"",OFFSET('Smelter Look-up'!$I$4,$V472-4,0))</f>
        <v/>
      </c>
      <c r="K472" s="144"/>
      <c r="L472" s="144"/>
      <c r="M472" s="144"/>
      <c r="N472" s="144"/>
      <c r="O472" s="144"/>
      <c r="P472" s="202"/>
      <c r="Q472" s="145"/>
      <c r="R472" s="143" t="str">
        <f ca="1">IF(ISERROR($V472),"",OFFSET('Smelter Look-up'!$C$4,$V472-4,0)&amp;"")</f>
        <v/>
      </c>
      <c r="S472" s="149" t="str">
        <f t="shared" ca="1" si="35"/>
        <v/>
      </c>
      <c r="T472" s="149" t="str">
        <f ca="1">IF(B472="","",IF(ISERROR(MATCH($J472,SorP!$B$1:$B$6261,0)),"",INDIRECT("'SorP'!$A$"&amp;MATCH($S472&amp;$J472,SorP!C:C,0))))</f>
        <v/>
      </c>
      <c r="U472" s="162"/>
      <c r="V472" s="163" t="e">
        <f>IF(C472="",NA(),MATCH($B472&amp;$C472,'Smelter Look-up'!$J:$J,0))</f>
        <v>#N/A</v>
      </c>
      <c r="X472" s="164">
        <f t="shared" ca="1" si="36"/>
        <v>0</v>
      </c>
      <c r="AB472" s="304" t="str">
        <f t="shared" si="37"/>
        <v/>
      </c>
      <c r="AC472" s="164" t="str">
        <f t="shared" si="38"/>
        <v/>
      </c>
      <c r="AD472" s="164" t="str">
        <f t="shared" si="39"/>
        <v/>
      </c>
    </row>
    <row r="473" spans="1:30" s="164" customFormat="1" ht="20.149999999999999" customHeight="1">
      <c r="A473" s="149"/>
      <c r="B473" s="294" t="str">
        <f>IF(LEN(A473)=0,"",INDEX('Smelter Look-up'!$A:$A,MATCH($A473,'Smelter Look-up'!$E:$E,0)))</f>
        <v/>
      </c>
      <c r="C473" s="146" t="str">
        <f>IF(LEN(A473)=0,"",INDEX('Smelter Look-up'!$C:$C,MATCH($A473,'Smelter Look-up'!$E:$E,0)))</f>
        <v/>
      </c>
      <c r="D473" s="143"/>
      <c r="E473" s="143" t="str">
        <f ca="1">IF(ISERROR($V473),"",OFFSET('Smelter Look-up'!$D$4,$V473-4,0)&amp;"")</f>
        <v/>
      </c>
      <c r="F473" s="143" t="str">
        <f ca="1">IF(ISERROR($V473),"",OFFSET('Smelter Look-up'!$E$4,$V473-4,0))</f>
        <v/>
      </c>
      <c r="G473" s="143" t="str">
        <f ca="1">IF(C473=$X$4,"Enter smelter details",IF(ISERROR($V473),"",OFFSET('Smelter Look-up'!$F$4,$V473-4,0)))</f>
        <v/>
      </c>
      <c r="H473" s="199" t="str">
        <f ca="1">IF(ISERROR($V473),"",OFFSET('Smelter Look-up'!$G$4,$V473-4,0))</f>
        <v/>
      </c>
      <c r="I473" s="200" t="str">
        <f ca="1">IF(ISERROR($V473),"",OFFSET('Smelter Look-up'!$H$4,$V473-4,0))</f>
        <v/>
      </c>
      <c r="J473" s="200" t="str">
        <f ca="1">IF(ISERROR($V473),"",OFFSET('Smelter Look-up'!$I$4,$V473-4,0))</f>
        <v/>
      </c>
      <c r="K473" s="144"/>
      <c r="L473" s="144"/>
      <c r="M473" s="144"/>
      <c r="N473" s="144"/>
      <c r="O473" s="144"/>
      <c r="P473" s="202"/>
      <c r="Q473" s="145"/>
      <c r="R473" s="143" t="str">
        <f ca="1">IF(ISERROR($V473),"",OFFSET('Smelter Look-up'!$C$4,$V473-4,0)&amp;"")</f>
        <v/>
      </c>
      <c r="S473" s="149" t="str">
        <f t="shared" ca="1" si="35"/>
        <v/>
      </c>
      <c r="T473" s="149" t="str">
        <f ca="1">IF(B473="","",IF(ISERROR(MATCH($J473,SorP!$B$1:$B$6261,0)),"",INDIRECT("'SorP'!$A$"&amp;MATCH($S473&amp;$J473,SorP!C:C,0))))</f>
        <v/>
      </c>
      <c r="U473" s="162"/>
      <c r="V473" s="163" t="e">
        <f>IF(C473="",NA(),MATCH($B473&amp;$C473,'Smelter Look-up'!$J:$J,0))</f>
        <v>#N/A</v>
      </c>
      <c r="X473" s="164">
        <f t="shared" ca="1" si="36"/>
        <v>0</v>
      </c>
      <c r="AB473" s="304" t="str">
        <f t="shared" si="37"/>
        <v/>
      </c>
      <c r="AC473" s="164" t="str">
        <f t="shared" si="38"/>
        <v/>
      </c>
      <c r="AD473" s="164" t="str">
        <f t="shared" si="39"/>
        <v/>
      </c>
    </row>
    <row r="474" spans="1:30" s="164" customFormat="1" ht="20.149999999999999" customHeight="1">
      <c r="A474" s="149"/>
      <c r="B474" s="294" t="str">
        <f>IF(LEN(A474)=0,"",INDEX('Smelter Look-up'!$A:$A,MATCH($A474,'Smelter Look-up'!$E:$E,0)))</f>
        <v/>
      </c>
      <c r="C474" s="146" t="str">
        <f>IF(LEN(A474)=0,"",INDEX('Smelter Look-up'!$C:$C,MATCH($A474,'Smelter Look-up'!$E:$E,0)))</f>
        <v/>
      </c>
      <c r="D474" s="143"/>
      <c r="E474" s="143" t="str">
        <f ca="1">IF(ISERROR($V474),"",OFFSET('Smelter Look-up'!$D$4,$V474-4,0)&amp;"")</f>
        <v/>
      </c>
      <c r="F474" s="143" t="str">
        <f ca="1">IF(ISERROR($V474),"",OFFSET('Smelter Look-up'!$E$4,$V474-4,0))</f>
        <v/>
      </c>
      <c r="G474" s="143" t="str">
        <f ca="1">IF(C474=$X$4,"Enter smelter details",IF(ISERROR($V474),"",OFFSET('Smelter Look-up'!$F$4,$V474-4,0)))</f>
        <v/>
      </c>
      <c r="H474" s="199" t="str">
        <f ca="1">IF(ISERROR($V474),"",OFFSET('Smelter Look-up'!$G$4,$V474-4,0))</f>
        <v/>
      </c>
      <c r="I474" s="200" t="str">
        <f ca="1">IF(ISERROR($V474),"",OFFSET('Smelter Look-up'!$H$4,$V474-4,0))</f>
        <v/>
      </c>
      <c r="J474" s="200" t="str">
        <f ca="1">IF(ISERROR($V474),"",OFFSET('Smelter Look-up'!$I$4,$V474-4,0))</f>
        <v/>
      </c>
      <c r="K474" s="144"/>
      <c r="L474" s="144"/>
      <c r="M474" s="144"/>
      <c r="N474" s="144"/>
      <c r="O474" s="144"/>
      <c r="P474" s="202"/>
      <c r="Q474" s="145"/>
      <c r="R474" s="143" t="str">
        <f ca="1">IF(ISERROR($V474),"",OFFSET('Smelter Look-up'!$C$4,$V474-4,0)&amp;"")</f>
        <v/>
      </c>
      <c r="S474" s="149" t="str">
        <f t="shared" ca="1" si="35"/>
        <v/>
      </c>
      <c r="T474" s="149" t="str">
        <f ca="1">IF(B474="","",IF(ISERROR(MATCH($J474,SorP!$B$1:$B$6261,0)),"",INDIRECT("'SorP'!$A$"&amp;MATCH($S474&amp;$J474,SorP!C:C,0))))</f>
        <v/>
      </c>
      <c r="U474" s="162"/>
      <c r="V474" s="163" t="e">
        <f>IF(C474="",NA(),MATCH($B474&amp;$C474,'Smelter Look-up'!$J:$J,0))</f>
        <v>#N/A</v>
      </c>
      <c r="X474" s="164">
        <f t="shared" ca="1" si="36"/>
        <v>0</v>
      </c>
      <c r="AB474" s="304" t="str">
        <f t="shared" si="37"/>
        <v/>
      </c>
      <c r="AC474" s="164" t="str">
        <f t="shared" si="38"/>
        <v/>
      </c>
      <c r="AD474" s="164" t="str">
        <f t="shared" si="39"/>
        <v/>
      </c>
    </row>
    <row r="475" spans="1:30" s="164" customFormat="1" ht="20.149999999999999" customHeight="1">
      <c r="A475" s="149"/>
      <c r="B475" s="294" t="str">
        <f>IF(LEN(A475)=0,"",INDEX('Smelter Look-up'!$A:$A,MATCH($A475,'Smelter Look-up'!$E:$E,0)))</f>
        <v/>
      </c>
      <c r="C475" s="146" t="str">
        <f>IF(LEN(A475)=0,"",INDEX('Smelter Look-up'!$C:$C,MATCH($A475,'Smelter Look-up'!$E:$E,0)))</f>
        <v/>
      </c>
      <c r="D475" s="143"/>
      <c r="E475" s="143" t="str">
        <f ca="1">IF(ISERROR($V475),"",OFFSET('Smelter Look-up'!$D$4,$V475-4,0)&amp;"")</f>
        <v/>
      </c>
      <c r="F475" s="143" t="str">
        <f ca="1">IF(ISERROR($V475),"",OFFSET('Smelter Look-up'!$E$4,$V475-4,0))</f>
        <v/>
      </c>
      <c r="G475" s="143" t="str">
        <f ca="1">IF(C475=$X$4,"Enter smelter details",IF(ISERROR($V475),"",OFFSET('Smelter Look-up'!$F$4,$V475-4,0)))</f>
        <v/>
      </c>
      <c r="H475" s="199" t="str">
        <f ca="1">IF(ISERROR($V475),"",OFFSET('Smelter Look-up'!$G$4,$V475-4,0))</f>
        <v/>
      </c>
      <c r="I475" s="200" t="str">
        <f ca="1">IF(ISERROR($V475),"",OFFSET('Smelter Look-up'!$H$4,$V475-4,0))</f>
        <v/>
      </c>
      <c r="J475" s="200" t="str">
        <f ca="1">IF(ISERROR($V475),"",OFFSET('Smelter Look-up'!$I$4,$V475-4,0))</f>
        <v/>
      </c>
      <c r="K475" s="144"/>
      <c r="L475" s="144"/>
      <c r="M475" s="144"/>
      <c r="N475" s="144"/>
      <c r="O475" s="144"/>
      <c r="P475" s="202"/>
      <c r="Q475" s="145"/>
      <c r="R475" s="143" t="str">
        <f ca="1">IF(ISERROR($V475),"",OFFSET('Smelter Look-up'!$C$4,$V475-4,0)&amp;"")</f>
        <v/>
      </c>
      <c r="S475" s="149" t="str">
        <f t="shared" ca="1" si="35"/>
        <v/>
      </c>
      <c r="T475" s="149" t="str">
        <f ca="1">IF(B475="","",IF(ISERROR(MATCH($J475,SorP!$B$1:$B$6261,0)),"",INDIRECT("'SorP'!$A$"&amp;MATCH($S475&amp;$J475,SorP!C:C,0))))</f>
        <v/>
      </c>
      <c r="U475" s="162"/>
      <c r="V475" s="163" t="e">
        <f>IF(C475="",NA(),MATCH($B475&amp;$C475,'Smelter Look-up'!$J:$J,0))</f>
        <v>#N/A</v>
      </c>
      <c r="X475" s="164">
        <f t="shared" ca="1" si="36"/>
        <v>0</v>
      </c>
      <c r="AB475" s="304" t="str">
        <f t="shared" si="37"/>
        <v/>
      </c>
      <c r="AC475" s="164" t="str">
        <f t="shared" si="38"/>
        <v/>
      </c>
      <c r="AD475" s="164" t="str">
        <f t="shared" si="39"/>
        <v/>
      </c>
    </row>
    <row r="476" spans="1:30" s="164" customFormat="1" ht="20.149999999999999" customHeight="1">
      <c r="A476" s="149"/>
      <c r="B476" s="294" t="str">
        <f>IF(LEN(A476)=0,"",INDEX('Smelter Look-up'!$A:$A,MATCH($A476,'Smelter Look-up'!$E:$E,0)))</f>
        <v/>
      </c>
      <c r="C476" s="146" t="str">
        <f>IF(LEN(A476)=0,"",INDEX('Smelter Look-up'!$C:$C,MATCH($A476,'Smelter Look-up'!$E:$E,0)))</f>
        <v/>
      </c>
      <c r="D476" s="143"/>
      <c r="E476" s="143" t="str">
        <f ca="1">IF(ISERROR($V476),"",OFFSET('Smelter Look-up'!$D$4,$V476-4,0)&amp;"")</f>
        <v/>
      </c>
      <c r="F476" s="143" t="str">
        <f ca="1">IF(ISERROR($V476),"",OFFSET('Smelter Look-up'!$E$4,$V476-4,0))</f>
        <v/>
      </c>
      <c r="G476" s="143" t="str">
        <f ca="1">IF(C476=$X$4,"Enter smelter details",IF(ISERROR($V476),"",OFFSET('Smelter Look-up'!$F$4,$V476-4,0)))</f>
        <v/>
      </c>
      <c r="H476" s="199" t="str">
        <f ca="1">IF(ISERROR($V476),"",OFFSET('Smelter Look-up'!$G$4,$V476-4,0))</f>
        <v/>
      </c>
      <c r="I476" s="200" t="str">
        <f ca="1">IF(ISERROR($V476),"",OFFSET('Smelter Look-up'!$H$4,$V476-4,0))</f>
        <v/>
      </c>
      <c r="J476" s="200" t="str">
        <f ca="1">IF(ISERROR($V476),"",OFFSET('Smelter Look-up'!$I$4,$V476-4,0))</f>
        <v/>
      </c>
      <c r="K476" s="144"/>
      <c r="L476" s="144"/>
      <c r="M476" s="144"/>
      <c r="N476" s="144"/>
      <c r="O476" s="144"/>
      <c r="P476" s="202"/>
      <c r="Q476" s="145"/>
      <c r="R476" s="143" t="str">
        <f ca="1">IF(ISERROR($V476),"",OFFSET('Smelter Look-up'!$C$4,$V476-4,0)&amp;"")</f>
        <v/>
      </c>
      <c r="S476" s="149" t="str">
        <f t="shared" ca="1" si="35"/>
        <v/>
      </c>
      <c r="T476" s="149" t="str">
        <f ca="1">IF(B476="","",IF(ISERROR(MATCH($J476,SorP!$B$1:$B$6261,0)),"",INDIRECT("'SorP'!$A$"&amp;MATCH($S476&amp;$J476,SorP!C:C,0))))</f>
        <v/>
      </c>
      <c r="U476" s="162"/>
      <c r="V476" s="163" t="e">
        <f>IF(C476="",NA(),MATCH($B476&amp;$C476,'Smelter Look-up'!$J:$J,0))</f>
        <v>#N/A</v>
      </c>
      <c r="X476" s="164">
        <f t="shared" ca="1" si="36"/>
        <v>0</v>
      </c>
      <c r="AB476" s="304" t="str">
        <f t="shared" si="37"/>
        <v/>
      </c>
      <c r="AC476" s="164" t="str">
        <f t="shared" si="38"/>
        <v/>
      </c>
      <c r="AD476" s="164" t="str">
        <f t="shared" si="39"/>
        <v/>
      </c>
    </row>
    <row r="477" spans="1:30" s="164" customFormat="1" ht="20.149999999999999" customHeight="1">
      <c r="A477" s="149"/>
      <c r="B477" s="294" t="str">
        <f>IF(LEN(A477)=0,"",INDEX('Smelter Look-up'!$A:$A,MATCH($A477,'Smelter Look-up'!$E:$E,0)))</f>
        <v/>
      </c>
      <c r="C477" s="146" t="str">
        <f>IF(LEN(A477)=0,"",INDEX('Smelter Look-up'!$C:$C,MATCH($A477,'Smelter Look-up'!$E:$E,0)))</f>
        <v/>
      </c>
      <c r="D477" s="143"/>
      <c r="E477" s="143" t="str">
        <f ca="1">IF(ISERROR($V477),"",OFFSET('Smelter Look-up'!$D$4,$V477-4,0)&amp;"")</f>
        <v/>
      </c>
      <c r="F477" s="143" t="str">
        <f ca="1">IF(ISERROR($V477),"",OFFSET('Smelter Look-up'!$E$4,$V477-4,0))</f>
        <v/>
      </c>
      <c r="G477" s="143" t="str">
        <f ca="1">IF(C477=$X$4,"Enter smelter details",IF(ISERROR($V477),"",OFFSET('Smelter Look-up'!$F$4,$V477-4,0)))</f>
        <v/>
      </c>
      <c r="H477" s="199" t="str">
        <f ca="1">IF(ISERROR($V477),"",OFFSET('Smelter Look-up'!$G$4,$V477-4,0))</f>
        <v/>
      </c>
      <c r="I477" s="200" t="str">
        <f ca="1">IF(ISERROR($V477),"",OFFSET('Smelter Look-up'!$H$4,$V477-4,0))</f>
        <v/>
      </c>
      <c r="J477" s="200" t="str">
        <f ca="1">IF(ISERROR($V477),"",OFFSET('Smelter Look-up'!$I$4,$V477-4,0))</f>
        <v/>
      </c>
      <c r="K477" s="144"/>
      <c r="L477" s="144"/>
      <c r="M477" s="144"/>
      <c r="N477" s="144"/>
      <c r="O477" s="144"/>
      <c r="P477" s="202"/>
      <c r="Q477" s="145"/>
      <c r="R477" s="143" t="str">
        <f ca="1">IF(ISERROR($V477),"",OFFSET('Smelter Look-up'!$C$4,$V477-4,0)&amp;"")</f>
        <v/>
      </c>
      <c r="S477" s="149" t="str">
        <f t="shared" ca="1" si="35"/>
        <v/>
      </c>
      <c r="T477" s="149" t="str">
        <f ca="1">IF(B477="","",IF(ISERROR(MATCH($J477,SorP!$B$1:$B$6261,0)),"",INDIRECT("'SorP'!$A$"&amp;MATCH($S477&amp;$J477,SorP!C:C,0))))</f>
        <v/>
      </c>
      <c r="U477" s="162"/>
      <c r="V477" s="163" t="e">
        <f>IF(C477="",NA(),MATCH($B477&amp;$C477,'Smelter Look-up'!$J:$J,0))</f>
        <v>#N/A</v>
      </c>
      <c r="X477" s="164">
        <f t="shared" ca="1" si="36"/>
        <v>0</v>
      </c>
      <c r="AB477" s="304" t="str">
        <f t="shared" si="37"/>
        <v/>
      </c>
      <c r="AC477" s="164" t="str">
        <f t="shared" si="38"/>
        <v/>
      </c>
      <c r="AD477" s="164" t="str">
        <f t="shared" si="39"/>
        <v/>
      </c>
    </row>
    <row r="478" spans="1:30" s="164" customFormat="1" ht="20.149999999999999" customHeight="1">
      <c r="A478" s="149"/>
      <c r="B478" s="294" t="str">
        <f>IF(LEN(A478)=0,"",INDEX('Smelter Look-up'!$A:$A,MATCH($A478,'Smelter Look-up'!$E:$E,0)))</f>
        <v/>
      </c>
      <c r="C478" s="146" t="str">
        <f>IF(LEN(A478)=0,"",INDEX('Smelter Look-up'!$C:$C,MATCH($A478,'Smelter Look-up'!$E:$E,0)))</f>
        <v/>
      </c>
      <c r="D478" s="143"/>
      <c r="E478" s="143" t="str">
        <f ca="1">IF(ISERROR($V478),"",OFFSET('Smelter Look-up'!$D$4,$V478-4,0)&amp;"")</f>
        <v/>
      </c>
      <c r="F478" s="143" t="str">
        <f ca="1">IF(ISERROR($V478),"",OFFSET('Smelter Look-up'!$E$4,$V478-4,0))</f>
        <v/>
      </c>
      <c r="G478" s="143" t="str">
        <f ca="1">IF(C478=$X$4,"Enter smelter details",IF(ISERROR($V478),"",OFFSET('Smelter Look-up'!$F$4,$V478-4,0)))</f>
        <v/>
      </c>
      <c r="H478" s="199" t="str">
        <f ca="1">IF(ISERROR($V478),"",OFFSET('Smelter Look-up'!$G$4,$V478-4,0))</f>
        <v/>
      </c>
      <c r="I478" s="200" t="str">
        <f ca="1">IF(ISERROR($V478),"",OFFSET('Smelter Look-up'!$H$4,$V478-4,0))</f>
        <v/>
      </c>
      <c r="J478" s="200" t="str">
        <f ca="1">IF(ISERROR($V478),"",OFFSET('Smelter Look-up'!$I$4,$V478-4,0))</f>
        <v/>
      </c>
      <c r="K478" s="144"/>
      <c r="L478" s="144"/>
      <c r="M478" s="144"/>
      <c r="N478" s="144"/>
      <c r="O478" s="144"/>
      <c r="P478" s="202"/>
      <c r="Q478" s="145"/>
      <c r="R478" s="143" t="str">
        <f ca="1">IF(ISERROR($V478),"",OFFSET('Smelter Look-up'!$C$4,$V478-4,0)&amp;"")</f>
        <v/>
      </c>
      <c r="S478" s="149" t="str">
        <f t="shared" ca="1" si="35"/>
        <v/>
      </c>
      <c r="T478" s="149" t="str">
        <f ca="1">IF(B478="","",IF(ISERROR(MATCH($J478,SorP!$B$1:$B$6261,0)),"",INDIRECT("'SorP'!$A$"&amp;MATCH($S478&amp;$J478,SorP!C:C,0))))</f>
        <v/>
      </c>
      <c r="U478" s="162"/>
      <c r="V478" s="163" t="e">
        <f>IF(C478="",NA(),MATCH($B478&amp;$C478,'Smelter Look-up'!$J:$J,0))</f>
        <v>#N/A</v>
      </c>
      <c r="X478" s="164">
        <f t="shared" ca="1" si="36"/>
        <v>0</v>
      </c>
      <c r="AB478" s="304" t="str">
        <f t="shared" si="37"/>
        <v/>
      </c>
      <c r="AC478" s="164" t="str">
        <f t="shared" si="38"/>
        <v/>
      </c>
      <c r="AD478" s="164" t="str">
        <f t="shared" si="39"/>
        <v/>
      </c>
    </row>
    <row r="479" spans="1:30" s="164" customFormat="1" ht="20.149999999999999" customHeight="1">
      <c r="A479" s="149"/>
      <c r="B479" s="294" t="str">
        <f>IF(LEN(A479)=0,"",INDEX('Smelter Look-up'!$A:$A,MATCH($A479,'Smelter Look-up'!$E:$E,0)))</f>
        <v/>
      </c>
      <c r="C479" s="146" t="str">
        <f>IF(LEN(A479)=0,"",INDEX('Smelter Look-up'!$C:$C,MATCH($A479,'Smelter Look-up'!$E:$E,0)))</f>
        <v/>
      </c>
      <c r="D479" s="143"/>
      <c r="E479" s="143" t="str">
        <f ca="1">IF(ISERROR($V479),"",OFFSET('Smelter Look-up'!$D$4,$V479-4,0)&amp;"")</f>
        <v/>
      </c>
      <c r="F479" s="143" t="str">
        <f ca="1">IF(ISERROR($V479),"",OFFSET('Smelter Look-up'!$E$4,$V479-4,0))</f>
        <v/>
      </c>
      <c r="G479" s="143" t="str">
        <f ca="1">IF(C479=$X$4,"Enter smelter details",IF(ISERROR($V479),"",OFFSET('Smelter Look-up'!$F$4,$V479-4,0)))</f>
        <v/>
      </c>
      <c r="H479" s="199" t="str">
        <f ca="1">IF(ISERROR($V479),"",OFFSET('Smelter Look-up'!$G$4,$V479-4,0))</f>
        <v/>
      </c>
      <c r="I479" s="200" t="str">
        <f ca="1">IF(ISERROR($V479),"",OFFSET('Smelter Look-up'!$H$4,$V479-4,0))</f>
        <v/>
      </c>
      <c r="J479" s="200" t="str">
        <f ca="1">IF(ISERROR($V479),"",OFFSET('Smelter Look-up'!$I$4,$V479-4,0))</f>
        <v/>
      </c>
      <c r="K479" s="144"/>
      <c r="L479" s="144"/>
      <c r="M479" s="144"/>
      <c r="N479" s="144"/>
      <c r="O479" s="144"/>
      <c r="P479" s="202"/>
      <c r="Q479" s="145"/>
      <c r="R479" s="143" t="str">
        <f ca="1">IF(ISERROR($V479),"",OFFSET('Smelter Look-up'!$C$4,$V479-4,0)&amp;"")</f>
        <v/>
      </c>
      <c r="S479" s="149" t="str">
        <f t="shared" ca="1" si="35"/>
        <v/>
      </c>
      <c r="T479" s="149" t="str">
        <f ca="1">IF(B479="","",IF(ISERROR(MATCH($J479,SorP!$B$1:$B$6261,0)),"",INDIRECT("'SorP'!$A$"&amp;MATCH($S479&amp;$J479,SorP!C:C,0))))</f>
        <v/>
      </c>
      <c r="U479" s="162"/>
      <c r="V479" s="163" t="e">
        <f>IF(C479="",NA(),MATCH($B479&amp;$C479,'Smelter Look-up'!$J:$J,0))</f>
        <v>#N/A</v>
      </c>
      <c r="X479" s="164">
        <f t="shared" ca="1" si="36"/>
        <v>0</v>
      </c>
      <c r="AB479" s="304" t="str">
        <f t="shared" si="37"/>
        <v/>
      </c>
      <c r="AC479" s="164" t="str">
        <f t="shared" si="38"/>
        <v/>
      </c>
      <c r="AD479" s="164" t="str">
        <f t="shared" si="39"/>
        <v/>
      </c>
    </row>
    <row r="480" spans="1:30" s="164" customFormat="1" ht="20.149999999999999" customHeight="1">
      <c r="A480" s="149"/>
      <c r="B480" s="294" t="str">
        <f>IF(LEN(A480)=0,"",INDEX('Smelter Look-up'!$A:$A,MATCH($A480,'Smelter Look-up'!$E:$E,0)))</f>
        <v/>
      </c>
      <c r="C480" s="146" t="str">
        <f>IF(LEN(A480)=0,"",INDEX('Smelter Look-up'!$C:$C,MATCH($A480,'Smelter Look-up'!$E:$E,0)))</f>
        <v/>
      </c>
      <c r="D480" s="143"/>
      <c r="E480" s="143" t="str">
        <f ca="1">IF(ISERROR($V480),"",OFFSET('Smelter Look-up'!$D$4,$V480-4,0)&amp;"")</f>
        <v/>
      </c>
      <c r="F480" s="143" t="str">
        <f ca="1">IF(ISERROR($V480),"",OFFSET('Smelter Look-up'!$E$4,$V480-4,0))</f>
        <v/>
      </c>
      <c r="G480" s="143" t="str">
        <f ca="1">IF(C480=$X$4,"Enter smelter details",IF(ISERROR($V480),"",OFFSET('Smelter Look-up'!$F$4,$V480-4,0)))</f>
        <v/>
      </c>
      <c r="H480" s="199" t="str">
        <f ca="1">IF(ISERROR($V480),"",OFFSET('Smelter Look-up'!$G$4,$V480-4,0))</f>
        <v/>
      </c>
      <c r="I480" s="200" t="str">
        <f ca="1">IF(ISERROR($V480),"",OFFSET('Smelter Look-up'!$H$4,$V480-4,0))</f>
        <v/>
      </c>
      <c r="J480" s="200" t="str">
        <f ca="1">IF(ISERROR($V480),"",OFFSET('Smelter Look-up'!$I$4,$V480-4,0))</f>
        <v/>
      </c>
      <c r="K480" s="144"/>
      <c r="L480" s="144"/>
      <c r="M480" s="144"/>
      <c r="N480" s="144"/>
      <c r="O480" s="144"/>
      <c r="P480" s="202"/>
      <c r="Q480" s="145"/>
      <c r="R480" s="143" t="str">
        <f ca="1">IF(ISERROR($V480),"",OFFSET('Smelter Look-up'!$C$4,$V480-4,0)&amp;"")</f>
        <v/>
      </c>
      <c r="S480" s="149" t="str">
        <f t="shared" ca="1" si="35"/>
        <v/>
      </c>
      <c r="T480" s="149" t="str">
        <f ca="1">IF(B480="","",IF(ISERROR(MATCH($J480,SorP!$B$1:$B$6261,0)),"",INDIRECT("'SorP'!$A$"&amp;MATCH($S480&amp;$J480,SorP!C:C,0))))</f>
        <v/>
      </c>
      <c r="U480" s="162"/>
      <c r="V480" s="163" t="e">
        <f>IF(C480="",NA(),MATCH($B480&amp;$C480,'Smelter Look-up'!$J:$J,0))</f>
        <v>#N/A</v>
      </c>
      <c r="X480" s="164">
        <f t="shared" ca="1" si="36"/>
        <v>0</v>
      </c>
      <c r="AB480" s="304" t="str">
        <f t="shared" si="37"/>
        <v/>
      </c>
      <c r="AC480" s="164" t="str">
        <f t="shared" si="38"/>
        <v/>
      </c>
      <c r="AD480" s="164" t="str">
        <f t="shared" si="39"/>
        <v/>
      </c>
    </row>
    <row r="481" spans="1:30" s="164" customFormat="1" ht="20.149999999999999" customHeight="1">
      <c r="A481" s="149"/>
      <c r="B481" s="294" t="str">
        <f>IF(LEN(A481)=0,"",INDEX('Smelter Look-up'!$A:$A,MATCH($A481,'Smelter Look-up'!$E:$E,0)))</f>
        <v/>
      </c>
      <c r="C481" s="146" t="str">
        <f>IF(LEN(A481)=0,"",INDEX('Smelter Look-up'!$C:$C,MATCH($A481,'Smelter Look-up'!$E:$E,0)))</f>
        <v/>
      </c>
      <c r="D481" s="143"/>
      <c r="E481" s="143" t="str">
        <f ca="1">IF(ISERROR($V481),"",OFFSET('Smelter Look-up'!$D$4,$V481-4,0)&amp;"")</f>
        <v/>
      </c>
      <c r="F481" s="143" t="str">
        <f ca="1">IF(ISERROR($V481),"",OFFSET('Smelter Look-up'!$E$4,$V481-4,0))</f>
        <v/>
      </c>
      <c r="G481" s="143" t="str">
        <f ca="1">IF(C481=$X$4,"Enter smelter details",IF(ISERROR($V481),"",OFFSET('Smelter Look-up'!$F$4,$V481-4,0)))</f>
        <v/>
      </c>
      <c r="H481" s="199" t="str">
        <f ca="1">IF(ISERROR($V481),"",OFFSET('Smelter Look-up'!$G$4,$V481-4,0))</f>
        <v/>
      </c>
      <c r="I481" s="200" t="str">
        <f ca="1">IF(ISERROR($V481),"",OFFSET('Smelter Look-up'!$H$4,$V481-4,0))</f>
        <v/>
      </c>
      <c r="J481" s="200" t="str">
        <f ca="1">IF(ISERROR($V481),"",OFFSET('Smelter Look-up'!$I$4,$V481-4,0))</f>
        <v/>
      </c>
      <c r="K481" s="144"/>
      <c r="L481" s="144"/>
      <c r="M481" s="144"/>
      <c r="N481" s="144"/>
      <c r="O481" s="144"/>
      <c r="P481" s="202"/>
      <c r="Q481" s="145"/>
      <c r="R481" s="143" t="str">
        <f ca="1">IF(ISERROR($V481),"",OFFSET('Smelter Look-up'!$C$4,$V481-4,0)&amp;"")</f>
        <v/>
      </c>
      <c r="S481" s="149" t="str">
        <f t="shared" ca="1" si="35"/>
        <v/>
      </c>
      <c r="T481" s="149" t="str">
        <f ca="1">IF(B481="","",IF(ISERROR(MATCH($J481,SorP!$B$1:$B$6261,0)),"",INDIRECT("'SorP'!$A$"&amp;MATCH($S481&amp;$J481,SorP!C:C,0))))</f>
        <v/>
      </c>
      <c r="U481" s="162"/>
      <c r="V481" s="163" t="e">
        <f>IF(C481="",NA(),MATCH($B481&amp;$C481,'Smelter Look-up'!$J:$J,0))</f>
        <v>#N/A</v>
      </c>
      <c r="X481" s="164">
        <f t="shared" ca="1" si="36"/>
        <v>0</v>
      </c>
      <c r="AB481" s="304" t="str">
        <f t="shared" si="37"/>
        <v/>
      </c>
      <c r="AC481" s="164" t="str">
        <f t="shared" si="38"/>
        <v/>
      </c>
      <c r="AD481" s="164" t="str">
        <f t="shared" si="39"/>
        <v/>
      </c>
    </row>
    <row r="482" spans="1:30" s="164" customFormat="1" ht="20.149999999999999" customHeight="1">
      <c r="A482" s="149"/>
      <c r="B482" s="294" t="str">
        <f>IF(LEN(A482)=0,"",INDEX('Smelter Look-up'!$A:$A,MATCH($A482,'Smelter Look-up'!$E:$E,0)))</f>
        <v/>
      </c>
      <c r="C482" s="146" t="str">
        <f>IF(LEN(A482)=0,"",INDEX('Smelter Look-up'!$C:$C,MATCH($A482,'Smelter Look-up'!$E:$E,0)))</f>
        <v/>
      </c>
      <c r="D482" s="143"/>
      <c r="E482" s="143" t="str">
        <f ca="1">IF(ISERROR($V482),"",OFFSET('Smelter Look-up'!$D$4,$V482-4,0)&amp;"")</f>
        <v/>
      </c>
      <c r="F482" s="143" t="str">
        <f ca="1">IF(ISERROR($V482),"",OFFSET('Smelter Look-up'!$E$4,$V482-4,0))</f>
        <v/>
      </c>
      <c r="G482" s="143" t="str">
        <f ca="1">IF(C482=$X$4,"Enter smelter details",IF(ISERROR($V482),"",OFFSET('Smelter Look-up'!$F$4,$V482-4,0)))</f>
        <v/>
      </c>
      <c r="H482" s="199" t="str">
        <f ca="1">IF(ISERROR($V482),"",OFFSET('Smelter Look-up'!$G$4,$V482-4,0))</f>
        <v/>
      </c>
      <c r="I482" s="200" t="str">
        <f ca="1">IF(ISERROR($V482),"",OFFSET('Smelter Look-up'!$H$4,$V482-4,0))</f>
        <v/>
      </c>
      <c r="J482" s="200" t="str">
        <f ca="1">IF(ISERROR($V482),"",OFFSET('Smelter Look-up'!$I$4,$V482-4,0))</f>
        <v/>
      </c>
      <c r="K482" s="144"/>
      <c r="L482" s="144"/>
      <c r="M482" s="144"/>
      <c r="N482" s="144"/>
      <c r="O482" s="144"/>
      <c r="P482" s="202"/>
      <c r="Q482" s="145"/>
      <c r="R482" s="143" t="str">
        <f ca="1">IF(ISERROR($V482),"",OFFSET('Smelter Look-up'!$C$4,$V482-4,0)&amp;"")</f>
        <v/>
      </c>
      <c r="S482" s="149" t="str">
        <f t="shared" ca="1" si="35"/>
        <v/>
      </c>
      <c r="T482" s="149" t="str">
        <f ca="1">IF(B482="","",IF(ISERROR(MATCH($J482,SorP!$B$1:$B$6261,0)),"",INDIRECT("'SorP'!$A$"&amp;MATCH($S482&amp;$J482,SorP!C:C,0))))</f>
        <v/>
      </c>
      <c r="U482" s="162"/>
      <c r="V482" s="163" t="e">
        <f>IF(C482="",NA(),MATCH($B482&amp;$C482,'Smelter Look-up'!$J:$J,0))</f>
        <v>#N/A</v>
      </c>
      <c r="X482" s="164">
        <f t="shared" ca="1" si="36"/>
        <v>0</v>
      </c>
      <c r="AB482" s="304" t="str">
        <f t="shared" si="37"/>
        <v/>
      </c>
      <c r="AC482" s="164" t="str">
        <f t="shared" si="38"/>
        <v/>
      </c>
      <c r="AD482" s="164" t="str">
        <f t="shared" si="39"/>
        <v/>
      </c>
    </row>
    <row r="483" spans="1:30" s="164" customFormat="1" ht="20.149999999999999" customHeight="1">
      <c r="A483" s="149"/>
      <c r="B483" s="294" t="str">
        <f>IF(LEN(A483)=0,"",INDEX('Smelter Look-up'!$A:$A,MATCH($A483,'Smelter Look-up'!$E:$E,0)))</f>
        <v/>
      </c>
      <c r="C483" s="146" t="str">
        <f>IF(LEN(A483)=0,"",INDEX('Smelter Look-up'!$C:$C,MATCH($A483,'Smelter Look-up'!$E:$E,0)))</f>
        <v/>
      </c>
      <c r="D483" s="143"/>
      <c r="E483" s="143" t="str">
        <f ca="1">IF(ISERROR($V483),"",OFFSET('Smelter Look-up'!$D$4,$V483-4,0)&amp;"")</f>
        <v/>
      </c>
      <c r="F483" s="143" t="str">
        <f ca="1">IF(ISERROR($V483),"",OFFSET('Smelter Look-up'!$E$4,$V483-4,0))</f>
        <v/>
      </c>
      <c r="G483" s="143" t="str">
        <f ca="1">IF(C483=$X$4,"Enter smelter details",IF(ISERROR($V483),"",OFFSET('Smelter Look-up'!$F$4,$V483-4,0)))</f>
        <v/>
      </c>
      <c r="H483" s="199" t="str">
        <f ca="1">IF(ISERROR($V483),"",OFFSET('Smelter Look-up'!$G$4,$V483-4,0))</f>
        <v/>
      </c>
      <c r="I483" s="200" t="str">
        <f ca="1">IF(ISERROR($V483),"",OFFSET('Smelter Look-up'!$H$4,$V483-4,0))</f>
        <v/>
      </c>
      <c r="J483" s="200" t="str">
        <f ca="1">IF(ISERROR($V483),"",OFFSET('Smelter Look-up'!$I$4,$V483-4,0))</f>
        <v/>
      </c>
      <c r="K483" s="144"/>
      <c r="L483" s="144"/>
      <c r="M483" s="144"/>
      <c r="N483" s="144"/>
      <c r="O483" s="144"/>
      <c r="P483" s="202"/>
      <c r="Q483" s="145"/>
      <c r="R483" s="143" t="str">
        <f ca="1">IF(ISERROR($V483),"",OFFSET('Smelter Look-up'!$C$4,$V483-4,0)&amp;"")</f>
        <v/>
      </c>
      <c r="S483" s="149" t="str">
        <f t="shared" ca="1" si="35"/>
        <v/>
      </c>
      <c r="T483" s="149" t="str">
        <f ca="1">IF(B483="","",IF(ISERROR(MATCH($J483,SorP!$B$1:$B$6261,0)),"",INDIRECT("'SorP'!$A$"&amp;MATCH($S483&amp;$J483,SorP!C:C,0))))</f>
        <v/>
      </c>
      <c r="U483" s="162"/>
      <c r="V483" s="163" t="e">
        <f>IF(C483="",NA(),MATCH($B483&amp;$C483,'Smelter Look-up'!$J:$J,0))</f>
        <v>#N/A</v>
      </c>
      <c r="X483" s="164">
        <f t="shared" ca="1" si="36"/>
        <v>0</v>
      </c>
      <c r="AB483" s="304" t="str">
        <f t="shared" si="37"/>
        <v/>
      </c>
      <c r="AC483" s="164" t="str">
        <f t="shared" si="38"/>
        <v/>
      </c>
      <c r="AD483" s="164" t="str">
        <f t="shared" si="39"/>
        <v/>
      </c>
    </row>
    <row r="484" spans="1:30" s="164" customFormat="1" ht="20.149999999999999" customHeight="1">
      <c r="A484" s="149"/>
      <c r="B484" s="294" t="str">
        <f>IF(LEN(A484)=0,"",INDEX('Smelter Look-up'!$A:$A,MATCH($A484,'Smelter Look-up'!$E:$E,0)))</f>
        <v/>
      </c>
      <c r="C484" s="146" t="str">
        <f>IF(LEN(A484)=0,"",INDEX('Smelter Look-up'!$C:$C,MATCH($A484,'Smelter Look-up'!$E:$E,0)))</f>
        <v/>
      </c>
      <c r="D484" s="143"/>
      <c r="E484" s="143" t="str">
        <f ca="1">IF(ISERROR($V484),"",OFFSET('Smelter Look-up'!$D$4,$V484-4,0)&amp;"")</f>
        <v/>
      </c>
      <c r="F484" s="143" t="str">
        <f ca="1">IF(ISERROR($V484),"",OFFSET('Smelter Look-up'!$E$4,$V484-4,0))</f>
        <v/>
      </c>
      <c r="G484" s="143" t="str">
        <f ca="1">IF(C484=$X$4,"Enter smelter details",IF(ISERROR($V484),"",OFFSET('Smelter Look-up'!$F$4,$V484-4,0)))</f>
        <v/>
      </c>
      <c r="H484" s="199" t="str">
        <f ca="1">IF(ISERROR($V484),"",OFFSET('Smelter Look-up'!$G$4,$V484-4,0))</f>
        <v/>
      </c>
      <c r="I484" s="200" t="str">
        <f ca="1">IF(ISERROR($V484),"",OFFSET('Smelter Look-up'!$H$4,$V484-4,0))</f>
        <v/>
      </c>
      <c r="J484" s="200" t="str">
        <f ca="1">IF(ISERROR($V484),"",OFFSET('Smelter Look-up'!$I$4,$V484-4,0))</f>
        <v/>
      </c>
      <c r="K484" s="144"/>
      <c r="L484" s="144"/>
      <c r="M484" s="144"/>
      <c r="N484" s="144"/>
      <c r="O484" s="144"/>
      <c r="P484" s="202"/>
      <c r="Q484" s="145"/>
      <c r="R484" s="143" t="str">
        <f ca="1">IF(ISERROR($V484),"",OFFSET('Smelter Look-up'!$C$4,$V484-4,0)&amp;"")</f>
        <v/>
      </c>
      <c r="S484" s="149" t="str">
        <f t="shared" ca="1" si="35"/>
        <v/>
      </c>
      <c r="T484" s="149" t="str">
        <f ca="1">IF(B484="","",IF(ISERROR(MATCH($J484,SorP!$B$1:$B$6261,0)),"",INDIRECT("'SorP'!$A$"&amp;MATCH($S484&amp;$J484,SorP!C:C,0))))</f>
        <v/>
      </c>
      <c r="U484" s="162"/>
      <c r="V484" s="163" t="e">
        <f>IF(C484="",NA(),MATCH($B484&amp;$C484,'Smelter Look-up'!$J:$J,0))</f>
        <v>#N/A</v>
      </c>
      <c r="X484" s="164">
        <f t="shared" ca="1" si="36"/>
        <v>0</v>
      </c>
      <c r="AB484" s="304" t="str">
        <f t="shared" si="37"/>
        <v/>
      </c>
      <c r="AC484" s="164" t="str">
        <f t="shared" si="38"/>
        <v/>
      </c>
      <c r="AD484" s="164" t="str">
        <f t="shared" si="39"/>
        <v/>
      </c>
    </row>
    <row r="485" spans="1:30" s="164" customFormat="1" ht="20.149999999999999" customHeight="1">
      <c r="A485" s="149"/>
      <c r="B485" s="294" t="str">
        <f>IF(LEN(A485)=0,"",INDEX('Smelter Look-up'!$A:$A,MATCH($A485,'Smelter Look-up'!$E:$E,0)))</f>
        <v/>
      </c>
      <c r="C485" s="146" t="str">
        <f>IF(LEN(A485)=0,"",INDEX('Smelter Look-up'!$C:$C,MATCH($A485,'Smelter Look-up'!$E:$E,0)))</f>
        <v/>
      </c>
      <c r="D485" s="143"/>
      <c r="E485" s="143" t="str">
        <f ca="1">IF(ISERROR($V485),"",OFFSET('Smelter Look-up'!$D$4,$V485-4,0)&amp;"")</f>
        <v/>
      </c>
      <c r="F485" s="143" t="str">
        <f ca="1">IF(ISERROR($V485),"",OFFSET('Smelter Look-up'!$E$4,$V485-4,0))</f>
        <v/>
      </c>
      <c r="G485" s="143" t="str">
        <f ca="1">IF(C485=$X$4,"Enter smelter details",IF(ISERROR($V485),"",OFFSET('Smelter Look-up'!$F$4,$V485-4,0)))</f>
        <v/>
      </c>
      <c r="H485" s="199" t="str">
        <f ca="1">IF(ISERROR($V485),"",OFFSET('Smelter Look-up'!$G$4,$V485-4,0))</f>
        <v/>
      </c>
      <c r="I485" s="200" t="str">
        <f ca="1">IF(ISERROR($V485),"",OFFSET('Smelter Look-up'!$H$4,$V485-4,0))</f>
        <v/>
      </c>
      <c r="J485" s="200" t="str">
        <f ca="1">IF(ISERROR($V485),"",OFFSET('Smelter Look-up'!$I$4,$V485-4,0))</f>
        <v/>
      </c>
      <c r="K485" s="144"/>
      <c r="L485" s="144"/>
      <c r="M485" s="144"/>
      <c r="N485" s="144"/>
      <c r="O485" s="144"/>
      <c r="P485" s="202"/>
      <c r="Q485" s="145"/>
      <c r="R485" s="143" t="str">
        <f ca="1">IF(ISERROR($V485),"",OFFSET('Smelter Look-up'!$C$4,$V485-4,0)&amp;"")</f>
        <v/>
      </c>
      <c r="S485" s="149" t="str">
        <f t="shared" ca="1" si="35"/>
        <v/>
      </c>
      <c r="T485" s="149" t="str">
        <f ca="1">IF(B485="","",IF(ISERROR(MATCH($J485,SorP!$B$1:$B$6261,0)),"",INDIRECT("'SorP'!$A$"&amp;MATCH($S485&amp;$J485,SorP!C:C,0))))</f>
        <v/>
      </c>
      <c r="U485" s="162"/>
      <c r="V485" s="163" t="e">
        <f>IF(C485="",NA(),MATCH($B485&amp;$C485,'Smelter Look-up'!$J:$J,0))</f>
        <v>#N/A</v>
      </c>
      <c r="X485" s="164">
        <f t="shared" ca="1" si="36"/>
        <v>0</v>
      </c>
      <c r="AB485" s="304" t="str">
        <f t="shared" si="37"/>
        <v/>
      </c>
      <c r="AC485" s="164" t="str">
        <f t="shared" si="38"/>
        <v/>
      </c>
      <c r="AD485" s="164" t="str">
        <f t="shared" si="39"/>
        <v/>
      </c>
    </row>
    <row r="486" spans="1:30" s="164" customFormat="1" ht="20.149999999999999" customHeight="1">
      <c r="A486" s="149"/>
      <c r="B486" s="294" t="str">
        <f>IF(LEN(A486)=0,"",INDEX('Smelter Look-up'!$A:$A,MATCH($A486,'Smelter Look-up'!$E:$E,0)))</f>
        <v/>
      </c>
      <c r="C486" s="146" t="str">
        <f>IF(LEN(A486)=0,"",INDEX('Smelter Look-up'!$C:$C,MATCH($A486,'Smelter Look-up'!$E:$E,0)))</f>
        <v/>
      </c>
      <c r="D486" s="143"/>
      <c r="E486" s="143" t="str">
        <f ca="1">IF(ISERROR($V486),"",OFFSET('Smelter Look-up'!$D$4,$V486-4,0)&amp;"")</f>
        <v/>
      </c>
      <c r="F486" s="143" t="str">
        <f ca="1">IF(ISERROR($V486),"",OFFSET('Smelter Look-up'!$E$4,$V486-4,0))</f>
        <v/>
      </c>
      <c r="G486" s="143" t="str">
        <f ca="1">IF(C486=$X$4,"Enter smelter details",IF(ISERROR($V486),"",OFFSET('Smelter Look-up'!$F$4,$V486-4,0)))</f>
        <v/>
      </c>
      <c r="H486" s="199" t="str">
        <f ca="1">IF(ISERROR($V486),"",OFFSET('Smelter Look-up'!$G$4,$V486-4,0))</f>
        <v/>
      </c>
      <c r="I486" s="200" t="str">
        <f ca="1">IF(ISERROR($V486),"",OFFSET('Smelter Look-up'!$H$4,$V486-4,0))</f>
        <v/>
      </c>
      <c r="J486" s="200" t="str">
        <f ca="1">IF(ISERROR($V486),"",OFFSET('Smelter Look-up'!$I$4,$V486-4,0))</f>
        <v/>
      </c>
      <c r="K486" s="144"/>
      <c r="L486" s="144"/>
      <c r="M486" s="144"/>
      <c r="N486" s="144"/>
      <c r="O486" s="144"/>
      <c r="P486" s="202"/>
      <c r="Q486" s="145"/>
      <c r="R486" s="143" t="str">
        <f ca="1">IF(ISERROR($V486),"",OFFSET('Smelter Look-up'!$C$4,$V486-4,0)&amp;"")</f>
        <v/>
      </c>
      <c r="S486" s="149" t="str">
        <f t="shared" ca="1" si="35"/>
        <v/>
      </c>
      <c r="T486" s="149" t="str">
        <f ca="1">IF(B486="","",IF(ISERROR(MATCH($J486,SorP!$B$1:$B$6261,0)),"",INDIRECT("'SorP'!$A$"&amp;MATCH($S486&amp;$J486,SorP!C:C,0))))</f>
        <v/>
      </c>
      <c r="U486" s="162"/>
      <c r="V486" s="163" t="e">
        <f>IF(C486="",NA(),MATCH($B486&amp;$C486,'Smelter Look-up'!$J:$J,0))</f>
        <v>#N/A</v>
      </c>
      <c r="X486" s="164">
        <f t="shared" ca="1" si="36"/>
        <v>0</v>
      </c>
      <c r="AB486" s="304" t="str">
        <f t="shared" si="37"/>
        <v/>
      </c>
      <c r="AC486" s="164" t="str">
        <f t="shared" si="38"/>
        <v/>
      </c>
      <c r="AD486" s="164" t="str">
        <f t="shared" si="39"/>
        <v/>
      </c>
    </row>
    <row r="487" spans="1:30" s="164" customFormat="1" ht="20.149999999999999" customHeight="1">
      <c r="A487" s="149"/>
      <c r="B487" s="294" t="str">
        <f>IF(LEN(A487)=0,"",INDEX('Smelter Look-up'!$A:$A,MATCH($A487,'Smelter Look-up'!$E:$E,0)))</f>
        <v/>
      </c>
      <c r="C487" s="146" t="str">
        <f>IF(LEN(A487)=0,"",INDEX('Smelter Look-up'!$C:$C,MATCH($A487,'Smelter Look-up'!$E:$E,0)))</f>
        <v/>
      </c>
      <c r="D487" s="143"/>
      <c r="E487" s="143" t="str">
        <f ca="1">IF(ISERROR($V487),"",OFFSET('Smelter Look-up'!$D$4,$V487-4,0)&amp;"")</f>
        <v/>
      </c>
      <c r="F487" s="143" t="str">
        <f ca="1">IF(ISERROR($V487),"",OFFSET('Smelter Look-up'!$E$4,$V487-4,0))</f>
        <v/>
      </c>
      <c r="G487" s="143" t="str">
        <f ca="1">IF(C487=$X$4,"Enter smelter details",IF(ISERROR($V487),"",OFFSET('Smelter Look-up'!$F$4,$V487-4,0)))</f>
        <v/>
      </c>
      <c r="H487" s="199" t="str">
        <f ca="1">IF(ISERROR($V487),"",OFFSET('Smelter Look-up'!$G$4,$V487-4,0))</f>
        <v/>
      </c>
      <c r="I487" s="200" t="str">
        <f ca="1">IF(ISERROR($V487),"",OFFSET('Smelter Look-up'!$H$4,$V487-4,0))</f>
        <v/>
      </c>
      <c r="J487" s="200" t="str">
        <f ca="1">IF(ISERROR($V487),"",OFFSET('Smelter Look-up'!$I$4,$V487-4,0))</f>
        <v/>
      </c>
      <c r="K487" s="144"/>
      <c r="L487" s="144"/>
      <c r="M487" s="144"/>
      <c r="N487" s="144"/>
      <c r="O487" s="144"/>
      <c r="P487" s="202"/>
      <c r="Q487" s="145"/>
      <c r="R487" s="143" t="str">
        <f ca="1">IF(ISERROR($V487),"",OFFSET('Smelter Look-up'!$C$4,$V487-4,0)&amp;"")</f>
        <v/>
      </c>
      <c r="S487" s="149" t="str">
        <f t="shared" ca="1" si="35"/>
        <v/>
      </c>
      <c r="T487" s="149" t="str">
        <f ca="1">IF(B487="","",IF(ISERROR(MATCH($J487,SorP!$B$1:$B$6261,0)),"",INDIRECT("'SorP'!$A$"&amp;MATCH($S487&amp;$J487,SorP!C:C,0))))</f>
        <v/>
      </c>
      <c r="U487" s="162"/>
      <c r="V487" s="163" t="e">
        <f>IF(C487="",NA(),MATCH($B487&amp;$C487,'Smelter Look-up'!$J:$J,0))</f>
        <v>#N/A</v>
      </c>
      <c r="X487" s="164">
        <f t="shared" ca="1" si="36"/>
        <v>0</v>
      </c>
      <c r="AB487" s="304" t="str">
        <f t="shared" si="37"/>
        <v/>
      </c>
      <c r="AC487" s="164" t="str">
        <f t="shared" si="38"/>
        <v/>
      </c>
      <c r="AD487" s="164" t="str">
        <f t="shared" si="39"/>
        <v/>
      </c>
    </row>
    <row r="488" spans="1:30" s="164" customFormat="1" ht="20.149999999999999" customHeight="1">
      <c r="A488" s="149"/>
      <c r="B488" s="294" t="str">
        <f>IF(LEN(A488)=0,"",INDEX('Smelter Look-up'!$A:$A,MATCH($A488,'Smelter Look-up'!$E:$E,0)))</f>
        <v/>
      </c>
      <c r="C488" s="146" t="str">
        <f>IF(LEN(A488)=0,"",INDEX('Smelter Look-up'!$C:$C,MATCH($A488,'Smelter Look-up'!$E:$E,0)))</f>
        <v/>
      </c>
      <c r="D488" s="143"/>
      <c r="E488" s="143" t="str">
        <f ca="1">IF(ISERROR($V488),"",OFFSET('Smelter Look-up'!$D$4,$V488-4,0)&amp;"")</f>
        <v/>
      </c>
      <c r="F488" s="143" t="str">
        <f ca="1">IF(ISERROR($V488),"",OFFSET('Smelter Look-up'!$E$4,$V488-4,0))</f>
        <v/>
      </c>
      <c r="G488" s="143" t="str">
        <f ca="1">IF(C488=$X$4,"Enter smelter details",IF(ISERROR($V488),"",OFFSET('Smelter Look-up'!$F$4,$V488-4,0)))</f>
        <v/>
      </c>
      <c r="H488" s="199" t="str">
        <f ca="1">IF(ISERROR($V488),"",OFFSET('Smelter Look-up'!$G$4,$V488-4,0))</f>
        <v/>
      </c>
      <c r="I488" s="200" t="str">
        <f ca="1">IF(ISERROR($V488),"",OFFSET('Smelter Look-up'!$H$4,$V488-4,0))</f>
        <v/>
      </c>
      <c r="J488" s="200" t="str">
        <f ca="1">IF(ISERROR($V488),"",OFFSET('Smelter Look-up'!$I$4,$V488-4,0))</f>
        <v/>
      </c>
      <c r="K488" s="144"/>
      <c r="L488" s="144"/>
      <c r="M488" s="144"/>
      <c r="N488" s="144"/>
      <c r="O488" s="144"/>
      <c r="P488" s="202"/>
      <c r="Q488" s="145"/>
      <c r="R488" s="143" t="str">
        <f ca="1">IF(ISERROR($V488),"",OFFSET('Smelter Look-up'!$C$4,$V488-4,0)&amp;"")</f>
        <v/>
      </c>
      <c r="S488" s="149" t="str">
        <f t="shared" ca="1" si="35"/>
        <v/>
      </c>
      <c r="T488" s="149" t="str">
        <f ca="1">IF(B488="","",IF(ISERROR(MATCH($J488,SorP!$B$1:$B$6261,0)),"",INDIRECT("'SorP'!$A$"&amp;MATCH($S488&amp;$J488,SorP!C:C,0))))</f>
        <v/>
      </c>
      <c r="U488" s="162"/>
      <c r="V488" s="163" t="e">
        <f>IF(C488="",NA(),MATCH($B488&amp;$C488,'Smelter Look-up'!$J:$J,0))</f>
        <v>#N/A</v>
      </c>
      <c r="X488" s="164">
        <f t="shared" ca="1" si="36"/>
        <v>0</v>
      </c>
      <c r="AB488" s="304" t="str">
        <f t="shared" si="37"/>
        <v/>
      </c>
      <c r="AC488" s="164" t="str">
        <f t="shared" si="38"/>
        <v/>
      </c>
      <c r="AD488" s="164" t="str">
        <f t="shared" si="39"/>
        <v/>
      </c>
    </row>
    <row r="489" spans="1:30" s="164" customFormat="1" ht="20.149999999999999" customHeight="1">
      <c r="A489" s="149"/>
      <c r="B489" s="294" t="str">
        <f>IF(LEN(A489)=0,"",INDEX('Smelter Look-up'!$A:$A,MATCH($A489,'Smelter Look-up'!$E:$E,0)))</f>
        <v/>
      </c>
      <c r="C489" s="146" t="str">
        <f>IF(LEN(A489)=0,"",INDEX('Smelter Look-up'!$C:$C,MATCH($A489,'Smelter Look-up'!$E:$E,0)))</f>
        <v/>
      </c>
      <c r="D489" s="143"/>
      <c r="E489" s="143" t="str">
        <f ca="1">IF(ISERROR($V489),"",OFFSET('Smelter Look-up'!$D$4,$V489-4,0)&amp;"")</f>
        <v/>
      </c>
      <c r="F489" s="143" t="str">
        <f ca="1">IF(ISERROR($V489),"",OFFSET('Smelter Look-up'!$E$4,$V489-4,0))</f>
        <v/>
      </c>
      <c r="G489" s="143" t="str">
        <f ca="1">IF(C489=$X$4,"Enter smelter details",IF(ISERROR($V489),"",OFFSET('Smelter Look-up'!$F$4,$V489-4,0)))</f>
        <v/>
      </c>
      <c r="H489" s="199" t="str">
        <f ca="1">IF(ISERROR($V489),"",OFFSET('Smelter Look-up'!$G$4,$V489-4,0))</f>
        <v/>
      </c>
      <c r="I489" s="200" t="str">
        <f ca="1">IF(ISERROR($V489),"",OFFSET('Smelter Look-up'!$H$4,$V489-4,0))</f>
        <v/>
      </c>
      <c r="J489" s="200" t="str">
        <f ca="1">IF(ISERROR($V489),"",OFFSET('Smelter Look-up'!$I$4,$V489-4,0))</f>
        <v/>
      </c>
      <c r="K489" s="144"/>
      <c r="L489" s="144"/>
      <c r="M489" s="144"/>
      <c r="N489" s="144"/>
      <c r="O489" s="144"/>
      <c r="P489" s="202"/>
      <c r="Q489" s="145"/>
      <c r="R489" s="143" t="str">
        <f ca="1">IF(ISERROR($V489),"",OFFSET('Smelter Look-up'!$C$4,$V489-4,0)&amp;"")</f>
        <v/>
      </c>
      <c r="S489" s="149" t="str">
        <f t="shared" ca="1" si="35"/>
        <v/>
      </c>
      <c r="T489" s="149" t="str">
        <f ca="1">IF(B489="","",IF(ISERROR(MATCH($J489,SorP!$B$1:$B$6261,0)),"",INDIRECT("'SorP'!$A$"&amp;MATCH($S489&amp;$J489,SorP!C:C,0))))</f>
        <v/>
      </c>
      <c r="U489" s="162"/>
      <c r="V489" s="163" t="e">
        <f>IF(C489="",NA(),MATCH($B489&amp;$C489,'Smelter Look-up'!$J:$J,0))</f>
        <v>#N/A</v>
      </c>
      <c r="X489" s="164">
        <f t="shared" ca="1" si="36"/>
        <v>0</v>
      </c>
      <c r="AB489" s="304" t="str">
        <f t="shared" si="37"/>
        <v/>
      </c>
      <c r="AC489" s="164" t="str">
        <f t="shared" si="38"/>
        <v/>
      </c>
      <c r="AD489" s="164" t="str">
        <f t="shared" si="39"/>
        <v/>
      </c>
    </row>
    <row r="490" spans="1:30" s="164" customFormat="1" ht="20.149999999999999" customHeight="1">
      <c r="A490" s="149"/>
      <c r="B490" s="294" t="str">
        <f>IF(LEN(A490)=0,"",INDEX('Smelter Look-up'!$A:$A,MATCH($A490,'Smelter Look-up'!$E:$E,0)))</f>
        <v/>
      </c>
      <c r="C490" s="146" t="str">
        <f>IF(LEN(A490)=0,"",INDEX('Smelter Look-up'!$C:$C,MATCH($A490,'Smelter Look-up'!$E:$E,0)))</f>
        <v/>
      </c>
      <c r="D490" s="143"/>
      <c r="E490" s="143" t="str">
        <f ca="1">IF(ISERROR($V490),"",OFFSET('Smelter Look-up'!$D$4,$V490-4,0)&amp;"")</f>
        <v/>
      </c>
      <c r="F490" s="143" t="str">
        <f ca="1">IF(ISERROR($V490),"",OFFSET('Smelter Look-up'!$E$4,$V490-4,0))</f>
        <v/>
      </c>
      <c r="G490" s="143" t="str">
        <f ca="1">IF(C490=$X$4,"Enter smelter details",IF(ISERROR($V490),"",OFFSET('Smelter Look-up'!$F$4,$V490-4,0)))</f>
        <v/>
      </c>
      <c r="H490" s="199" t="str">
        <f ca="1">IF(ISERROR($V490),"",OFFSET('Smelter Look-up'!$G$4,$V490-4,0))</f>
        <v/>
      </c>
      <c r="I490" s="200" t="str">
        <f ca="1">IF(ISERROR($V490),"",OFFSET('Smelter Look-up'!$H$4,$V490-4,0))</f>
        <v/>
      </c>
      <c r="J490" s="200" t="str">
        <f ca="1">IF(ISERROR($V490),"",OFFSET('Smelter Look-up'!$I$4,$V490-4,0))</f>
        <v/>
      </c>
      <c r="K490" s="144"/>
      <c r="L490" s="144"/>
      <c r="M490" s="144"/>
      <c r="N490" s="144"/>
      <c r="O490" s="144"/>
      <c r="P490" s="202"/>
      <c r="Q490" s="145"/>
      <c r="R490" s="143" t="str">
        <f ca="1">IF(ISERROR($V490),"",OFFSET('Smelter Look-up'!$C$4,$V490-4,0)&amp;"")</f>
        <v/>
      </c>
      <c r="S490" s="149" t="str">
        <f t="shared" ca="1" si="35"/>
        <v/>
      </c>
      <c r="T490" s="149" t="str">
        <f ca="1">IF(B490="","",IF(ISERROR(MATCH($J490,SorP!$B$1:$B$6261,0)),"",INDIRECT("'SorP'!$A$"&amp;MATCH($S490&amp;$J490,SorP!C:C,0))))</f>
        <v/>
      </c>
      <c r="U490" s="162"/>
      <c r="V490" s="163" t="e">
        <f>IF(C490="",NA(),MATCH($B490&amp;$C490,'Smelter Look-up'!$J:$J,0))</f>
        <v>#N/A</v>
      </c>
      <c r="X490" s="164">
        <f t="shared" ca="1" si="36"/>
        <v>0</v>
      </c>
      <c r="AB490" s="304" t="str">
        <f t="shared" si="37"/>
        <v/>
      </c>
      <c r="AC490" s="164" t="str">
        <f t="shared" si="38"/>
        <v/>
      </c>
      <c r="AD490" s="164" t="str">
        <f t="shared" si="39"/>
        <v/>
      </c>
    </row>
    <row r="491" spans="1:30" s="164" customFormat="1" ht="20.149999999999999" customHeight="1">
      <c r="A491" s="149"/>
      <c r="B491" s="294" t="str">
        <f>IF(LEN(A491)=0,"",INDEX('Smelter Look-up'!$A:$A,MATCH($A491,'Smelter Look-up'!$E:$E,0)))</f>
        <v/>
      </c>
      <c r="C491" s="146" t="str">
        <f>IF(LEN(A491)=0,"",INDEX('Smelter Look-up'!$C:$C,MATCH($A491,'Smelter Look-up'!$E:$E,0)))</f>
        <v/>
      </c>
      <c r="D491" s="143"/>
      <c r="E491" s="143" t="str">
        <f ca="1">IF(ISERROR($V491),"",OFFSET('Smelter Look-up'!$D$4,$V491-4,0)&amp;"")</f>
        <v/>
      </c>
      <c r="F491" s="143" t="str">
        <f ca="1">IF(ISERROR($V491),"",OFFSET('Smelter Look-up'!$E$4,$V491-4,0))</f>
        <v/>
      </c>
      <c r="G491" s="143" t="str">
        <f ca="1">IF(C491=$X$4,"Enter smelter details",IF(ISERROR($V491),"",OFFSET('Smelter Look-up'!$F$4,$V491-4,0)))</f>
        <v/>
      </c>
      <c r="H491" s="199" t="str">
        <f ca="1">IF(ISERROR($V491),"",OFFSET('Smelter Look-up'!$G$4,$V491-4,0))</f>
        <v/>
      </c>
      <c r="I491" s="200" t="str">
        <f ca="1">IF(ISERROR($V491),"",OFFSET('Smelter Look-up'!$H$4,$V491-4,0))</f>
        <v/>
      </c>
      <c r="J491" s="200" t="str">
        <f ca="1">IF(ISERROR($V491),"",OFFSET('Smelter Look-up'!$I$4,$V491-4,0))</f>
        <v/>
      </c>
      <c r="K491" s="144"/>
      <c r="L491" s="144"/>
      <c r="M491" s="144"/>
      <c r="N491" s="144"/>
      <c r="O491" s="144"/>
      <c r="P491" s="202"/>
      <c r="Q491" s="145"/>
      <c r="R491" s="143" t="str">
        <f ca="1">IF(ISERROR($V491),"",OFFSET('Smelter Look-up'!$C$4,$V491-4,0)&amp;"")</f>
        <v/>
      </c>
      <c r="S491" s="149" t="str">
        <f t="shared" ca="1" si="35"/>
        <v/>
      </c>
      <c r="T491" s="149" t="str">
        <f ca="1">IF(B491="","",IF(ISERROR(MATCH($J491,SorP!$B$1:$B$6261,0)),"",INDIRECT("'SorP'!$A$"&amp;MATCH($S491&amp;$J491,SorP!C:C,0))))</f>
        <v/>
      </c>
      <c r="U491" s="162"/>
      <c r="V491" s="163" t="e">
        <f>IF(C491="",NA(),MATCH($B491&amp;$C491,'Smelter Look-up'!$J:$J,0))</f>
        <v>#N/A</v>
      </c>
      <c r="X491" s="164">
        <f t="shared" ca="1" si="36"/>
        <v>0</v>
      </c>
      <c r="AB491" s="304" t="str">
        <f t="shared" si="37"/>
        <v/>
      </c>
      <c r="AC491" s="164" t="str">
        <f t="shared" si="38"/>
        <v/>
      </c>
      <c r="AD491" s="164" t="str">
        <f t="shared" si="39"/>
        <v/>
      </c>
    </row>
    <row r="492" spans="1:30" s="164" customFormat="1" ht="20.149999999999999" customHeight="1">
      <c r="A492" s="149"/>
      <c r="B492" s="294" t="str">
        <f>IF(LEN(A492)=0,"",INDEX('Smelter Look-up'!$A:$A,MATCH($A492,'Smelter Look-up'!$E:$E,0)))</f>
        <v/>
      </c>
      <c r="C492" s="146" t="str">
        <f>IF(LEN(A492)=0,"",INDEX('Smelter Look-up'!$C:$C,MATCH($A492,'Smelter Look-up'!$E:$E,0)))</f>
        <v/>
      </c>
      <c r="D492" s="143"/>
      <c r="E492" s="143" t="str">
        <f ca="1">IF(ISERROR($V492),"",OFFSET('Smelter Look-up'!$D$4,$V492-4,0)&amp;"")</f>
        <v/>
      </c>
      <c r="F492" s="143" t="str">
        <f ca="1">IF(ISERROR($V492),"",OFFSET('Smelter Look-up'!$E$4,$V492-4,0))</f>
        <v/>
      </c>
      <c r="G492" s="143" t="str">
        <f ca="1">IF(C492=$X$4,"Enter smelter details",IF(ISERROR($V492),"",OFFSET('Smelter Look-up'!$F$4,$V492-4,0)))</f>
        <v/>
      </c>
      <c r="H492" s="199" t="str">
        <f ca="1">IF(ISERROR($V492),"",OFFSET('Smelter Look-up'!$G$4,$V492-4,0))</f>
        <v/>
      </c>
      <c r="I492" s="200" t="str">
        <f ca="1">IF(ISERROR($V492),"",OFFSET('Smelter Look-up'!$H$4,$V492-4,0))</f>
        <v/>
      </c>
      <c r="J492" s="200" t="str">
        <f ca="1">IF(ISERROR($V492),"",OFFSET('Smelter Look-up'!$I$4,$V492-4,0))</f>
        <v/>
      </c>
      <c r="K492" s="144"/>
      <c r="L492" s="144"/>
      <c r="M492" s="144"/>
      <c r="N492" s="144"/>
      <c r="O492" s="144"/>
      <c r="P492" s="202"/>
      <c r="Q492" s="145"/>
      <c r="R492" s="143" t="str">
        <f ca="1">IF(ISERROR($V492),"",OFFSET('Smelter Look-up'!$C$4,$V492-4,0)&amp;"")</f>
        <v/>
      </c>
      <c r="S492" s="149" t="str">
        <f t="shared" ca="1" si="35"/>
        <v/>
      </c>
      <c r="T492" s="149" t="str">
        <f ca="1">IF(B492="","",IF(ISERROR(MATCH($J492,SorP!$B$1:$B$6261,0)),"",INDIRECT("'SorP'!$A$"&amp;MATCH($S492&amp;$J492,SorP!C:C,0))))</f>
        <v/>
      </c>
      <c r="U492" s="162"/>
      <c r="V492" s="163" t="e">
        <f>IF(C492="",NA(),MATCH($B492&amp;$C492,'Smelter Look-up'!$J:$J,0))</f>
        <v>#N/A</v>
      </c>
      <c r="X492" s="164">
        <f t="shared" ca="1" si="36"/>
        <v>0</v>
      </c>
      <c r="AB492" s="304" t="str">
        <f t="shared" si="37"/>
        <v/>
      </c>
      <c r="AC492" s="164" t="str">
        <f t="shared" si="38"/>
        <v/>
      </c>
      <c r="AD492" s="164" t="str">
        <f t="shared" si="39"/>
        <v/>
      </c>
    </row>
    <row r="493" spans="1:30" s="164" customFormat="1" ht="20.149999999999999" customHeight="1">
      <c r="A493" s="149"/>
      <c r="B493" s="294" t="str">
        <f>IF(LEN(A493)=0,"",INDEX('Smelter Look-up'!$A:$A,MATCH($A493,'Smelter Look-up'!$E:$E,0)))</f>
        <v/>
      </c>
      <c r="C493" s="146" t="str">
        <f>IF(LEN(A493)=0,"",INDEX('Smelter Look-up'!$C:$C,MATCH($A493,'Smelter Look-up'!$E:$E,0)))</f>
        <v/>
      </c>
      <c r="D493" s="143"/>
      <c r="E493" s="143" t="str">
        <f ca="1">IF(ISERROR($V493),"",OFFSET('Smelter Look-up'!$D$4,$V493-4,0)&amp;"")</f>
        <v/>
      </c>
      <c r="F493" s="143" t="str">
        <f ca="1">IF(ISERROR($V493),"",OFFSET('Smelter Look-up'!$E$4,$V493-4,0))</f>
        <v/>
      </c>
      <c r="G493" s="143" t="str">
        <f ca="1">IF(C493=$X$4,"Enter smelter details",IF(ISERROR($V493),"",OFFSET('Smelter Look-up'!$F$4,$V493-4,0)))</f>
        <v/>
      </c>
      <c r="H493" s="199" t="str">
        <f ca="1">IF(ISERROR($V493),"",OFFSET('Smelter Look-up'!$G$4,$V493-4,0))</f>
        <v/>
      </c>
      <c r="I493" s="200" t="str">
        <f ca="1">IF(ISERROR($V493),"",OFFSET('Smelter Look-up'!$H$4,$V493-4,0))</f>
        <v/>
      </c>
      <c r="J493" s="200" t="str">
        <f ca="1">IF(ISERROR($V493),"",OFFSET('Smelter Look-up'!$I$4,$V493-4,0))</f>
        <v/>
      </c>
      <c r="K493" s="144"/>
      <c r="L493" s="144"/>
      <c r="M493" s="144"/>
      <c r="N493" s="144"/>
      <c r="O493" s="144"/>
      <c r="P493" s="202"/>
      <c r="Q493" s="145"/>
      <c r="R493" s="143" t="str">
        <f ca="1">IF(ISERROR($V493),"",OFFSET('Smelter Look-up'!$C$4,$V493-4,0)&amp;"")</f>
        <v/>
      </c>
      <c r="S493" s="149" t="str">
        <f t="shared" ca="1" si="35"/>
        <v/>
      </c>
      <c r="T493" s="149" t="str">
        <f ca="1">IF(B493="","",IF(ISERROR(MATCH($J493,SorP!$B$1:$B$6261,0)),"",INDIRECT("'SorP'!$A$"&amp;MATCH($S493&amp;$J493,SorP!C:C,0))))</f>
        <v/>
      </c>
      <c r="U493" s="162"/>
      <c r="V493" s="163" t="e">
        <f>IF(C493="",NA(),MATCH($B493&amp;$C493,'Smelter Look-up'!$J:$J,0))</f>
        <v>#N/A</v>
      </c>
      <c r="X493" s="164">
        <f t="shared" ca="1" si="36"/>
        <v>0</v>
      </c>
      <c r="AB493" s="304" t="str">
        <f t="shared" si="37"/>
        <v/>
      </c>
      <c r="AC493" s="164" t="str">
        <f t="shared" si="38"/>
        <v/>
      </c>
      <c r="AD493" s="164" t="str">
        <f t="shared" si="39"/>
        <v/>
      </c>
    </row>
    <row r="494" spans="1:30" s="164" customFormat="1" ht="20.149999999999999" customHeight="1">
      <c r="A494" s="149"/>
      <c r="B494" s="294" t="str">
        <f>IF(LEN(A494)=0,"",INDEX('Smelter Look-up'!$A:$A,MATCH($A494,'Smelter Look-up'!$E:$E,0)))</f>
        <v/>
      </c>
      <c r="C494" s="146" t="str">
        <f>IF(LEN(A494)=0,"",INDEX('Smelter Look-up'!$C:$C,MATCH($A494,'Smelter Look-up'!$E:$E,0)))</f>
        <v/>
      </c>
      <c r="D494" s="143"/>
      <c r="E494" s="143" t="str">
        <f ca="1">IF(ISERROR($V494),"",OFFSET('Smelter Look-up'!$D$4,$V494-4,0)&amp;"")</f>
        <v/>
      </c>
      <c r="F494" s="143" t="str">
        <f ca="1">IF(ISERROR($V494),"",OFFSET('Smelter Look-up'!$E$4,$V494-4,0))</f>
        <v/>
      </c>
      <c r="G494" s="143" t="str">
        <f ca="1">IF(C494=$X$4,"Enter smelter details",IF(ISERROR($V494),"",OFFSET('Smelter Look-up'!$F$4,$V494-4,0)))</f>
        <v/>
      </c>
      <c r="H494" s="199" t="str">
        <f ca="1">IF(ISERROR($V494),"",OFFSET('Smelter Look-up'!$G$4,$V494-4,0))</f>
        <v/>
      </c>
      <c r="I494" s="200" t="str">
        <f ca="1">IF(ISERROR($V494),"",OFFSET('Smelter Look-up'!$H$4,$V494-4,0))</f>
        <v/>
      </c>
      <c r="J494" s="200" t="str">
        <f ca="1">IF(ISERROR($V494),"",OFFSET('Smelter Look-up'!$I$4,$V494-4,0))</f>
        <v/>
      </c>
      <c r="K494" s="144"/>
      <c r="L494" s="144"/>
      <c r="M494" s="144"/>
      <c r="N494" s="144"/>
      <c r="O494" s="144"/>
      <c r="P494" s="202"/>
      <c r="Q494" s="145"/>
      <c r="R494" s="143" t="str">
        <f ca="1">IF(ISERROR($V494),"",OFFSET('Smelter Look-up'!$C$4,$V494-4,0)&amp;"")</f>
        <v/>
      </c>
      <c r="S494" s="149" t="str">
        <f t="shared" ca="1" si="35"/>
        <v/>
      </c>
      <c r="T494" s="149" t="str">
        <f ca="1">IF(B494="","",IF(ISERROR(MATCH($J494,SorP!$B$1:$B$6261,0)),"",INDIRECT("'SorP'!$A$"&amp;MATCH($S494&amp;$J494,SorP!C:C,0))))</f>
        <v/>
      </c>
      <c r="U494" s="162"/>
      <c r="V494" s="163" t="e">
        <f>IF(C494="",NA(),MATCH($B494&amp;$C494,'Smelter Look-up'!$J:$J,0))</f>
        <v>#N/A</v>
      </c>
      <c r="X494" s="164">
        <f t="shared" ca="1" si="36"/>
        <v>0</v>
      </c>
      <c r="AB494" s="304" t="str">
        <f t="shared" si="37"/>
        <v/>
      </c>
      <c r="AC494" s="164" t="str">
        <f t="shared" si="38"/>
        <v/>
      </c>
      <c r="AD494" s="164" t="str">
        <f t="shared" si="39"/>
        <v/>
      </c>
    </row>
    <row r="495" spans="1:30" s="164" customFormat="1" ht="20.149999999999999" customHeight="1">
      <c r="A495" s="149"/>
      <c r="B495" s="294" t="str">
        <f>IF(LEN(A495)=0,"",INDEX('Smelter Look-up'!$A:$A,MATCH($A495,'Smelter Look-up'!$E:$E,0)))</f>
        <v/>
      </c>
      <c r="C495" s="146" t="str">
        <f>IF(LEN(A495)=0,"",INDEX('Smelter Look-up'!$C:$C,MATCH($A495,'Smelter Look-up'!$E:$E,0)))</f>
        <v/>
      </c>
      <c r="D495" s="143"/>
      <c r="E495" s="143" t="str">
        <f ca="1">IF(ISERROR($V495),"",OFFSET('Smelter Look-up'!$D$4,$V495-4,0)&amp;"")</f>
        <v/>
      </c>
      <c r="F495" s="143" t="str">
        <f ca="1">IF(ISERROR($V495),"",OFFSET('Smelter Look-up'!$E$4,$V495-4,0))</f>
        <v/>
      </c>
      <c r="G495" s="143" t="str">
        <f ca="1">IF(C495=$X$4,"Enter smelter details",IF(ISERROR($V495),"",OFFSET('Smelter Look-up'!$F$4,$V495-4,0)))</f>
        <v/>
      </c>
      <c r="H495" s="199" t="str">
        <f ca="1">IF(ISERROR($V495),"",OFFSET('Smelter Look-up'!$G$4,$V495-4,0))</f>
        <v/>
      </c>
      <c r="I495" s="200" t="str">
        <f ca="1">IF(ISERROR($V495),"",OFFSET('Smelter Look-up'!$H$4,$V495-4,0))</f>
        <v/>
      </c>
      <c r="J495" s="200" t="str">
        <f ca="1">IF(ISERROR($V495),"",OFFSET('Smelter Look-up'!$I$4,$V495-4,0))</f>
        <v/>
      </c>
      <c r="K495" s="144"/>
      <c r="L495" s="144"/>
      <c r="M495" s="144"/>
      <c r="N495" s="144"/>
      <c r="O495" s="144"/>
      <c r="P495" s="202"/>
      <c r="Q495" s="145"/>
      <c r="R495" s="143" t="str">
        <f ca="1">IF(ISERROR($V495),"",OFFSET('Smelter Look-up'!$C$4,$V495-4,0)&amp;"")</f>
        <v/>
      </c>
      <c r="S495" s="149" t="str">
        <f t="shared" ca="1" si="35"/>
        <v/>
      </c>
      <c r="T495" s="149" t="str">
        <f ca="1">IF(B495="","",IF(ISERROR(MATCH($J495,SorP!$B$1:$B$6261,0)),"",INDIRECT("'SorP'!$A$"&amp;MATCH($S495&amp;$J495,SorP!C:C,0))))</f>
        <v/>
      </c>
      <c r="U495" s="162"/>
      <c r="V495" s="163" t="e">
        <f>IF(C495="",NA(),MATCH($B495&amp;$C495,'Smelter Look-up'!$J:$J,0))</f>
        <v>#N/A</v>
      </c>
      <c r="X495" s="164">
        <f t="shared" ca="1" si="36"/>
        <v>0</v>
      </c>
      <c r="AB495" s="304" t="str">
        <f t="shared" si="37"/>
        <v/>
      </c>
      <c r="AC495" s="164" t="str">
        <f t="shared" si="38"/>
        <v/>
      </c>
      <c r="AD495" s="164" t="str">
        <f t="shared" si="39"/>
        <v/>
      </c>
    </row>
    <row r="496" spans="1:30" s="164" customFormat="1" ht="20.149999999999999" customHeight="1">
      <c r="A496" s="149"/>
      <c r="B496" s="294" t="str">
        <f>IF(LEN(A496)=0,"",INDEX('Smelter Look-up'!$A:$A,MATCH($A496,'Smelter Look-up'!$E:$E,0)))</f>
        <v/>
      </c>
      <c r="C496" s="146" t="str">
        <f>IF(LEN(A496)=0,"",INDEX('Smelter Look-up'!$C:$C,MATCH($A496,'Smelter Look-up'!$E:$E,0)))</f>
        <v/>
      </c>
      <c r="D496" s="143"/>
      <c r="E496" s="143" t="str">
        <f ca="1">IF(ISERROR($V496),"",OFFSET('Smelter Look-up'!$D$4,$V496-4,0)&amp;"")</f>
        <v/>
      </c>
      <c r="F496" s="143" t="str">
        <f ca="1">IF(ISERROR($V496),"",OFFSET('Smelter Look-up'!$E$4,$V496-4,0))</f>
        <v/>
      </c>
      <c r="G496" s="143" t="str">
        <f ca="1">IF(C496=$X$4,"Enter smelter details",IF(ISERROR($V496),"",OFFSET('Smelter Look-up'!$F$4,$V496-4,0)))</f>
        <v/>
      </c>
      <c r="H496" s="199" t="str">
        <f ca="1">IF(ISERROR($V496),"",OFFSET('Smelter Look-up'!$G$4,$V496-4,0))</f>
        <v/>
      </c>
      <c r="I496" s="200" t="str">
        <f ca="1">IF(ISERROR($V496),"",OFFSET('Smelter Look-up'!$H$4,$V496-4,0))</f>
        <v/>
      </c>
      <c r="J496" s="200" t="str">
        <f ca="1">IF(ISERROR($V496),"",OFFSET('Smelter Look-up'!$I$4,$V496-4,0))</f>
        <v/>
      </c>
      <c r="K496" s="144"/>
      <c r="L496" s="144"/>
      <c r="M496" s="144"/>
      <c r="N496" s="144"/>
      <c r="O496" s="144"/>
      <c r="P496" s="202"/>
      <c r="Q496" s="145"/>
      <c r="R496" s="143" t="str">
        <f ca="1">IF(ISERROR($V496),"",OFFSET('Smelter Look-up'!$C$4,$V496-4,0)&amp;"")</f>
        <v/>
      </c>
      <c r="S496" s="149" t="str">
        <f t="shared" ca="1" si="35"/>
        <v/>
      </c>
      <c r="T496" s="149" t="str">
        <f ca="1">IF(B496="","",IF(ISERROR(MATCH($J496,SorP!$B$1:$B$6261,0)),"",INDIRECT("'SorP'!$A$"&amp;MATCH($S496&amp;$J496,SorP!C:C,0))))</f>
        <v/>
      </c>
      <c r="U496" s="162"/>
      <c r="V496" s="163" t="e">
        <f>IF(C496="",NA(),MATCH($B496&amp;$C496,'Smelter Look-up'!$J:$J,0))</f>
        <v>#N/A</v>
      </c>
      <c r="X496" s="164">
        <f t="shared" ca="1" si="36"/>
        <v>0</v>
      </c>
      <c r="AB496" s="304" t="str">
        <f t="shared" si="37"/>
        <v/>
      </c>
      <c r="AC496" s="164" t="str">
        <f t="shared" si="38"/>
        <v/>
      </c>
      <c r="AD496" s="164" t="str">
        <f t="shared" si="39"/>
        <v/>
      </c>
    </row>
    <row r="497" spans="1:30" s="164" customFormat="1" ht="20.149999999999999" customHeight="1">
      <c r="A497" s="149"/>
      <c r="B497" s="294" t="str">
        <f>IF(LEN(A497)=0,"",INDEX('Smelter Look-up'!$A:$A,MATCH($A497,'Smelter Look-up'!$E:$E,0)))</f>
        <v/>
      </c>
      <c r="C497" s="146" t="str">
        <f>IF(LEN(A497)=0,"",INDEX('Smelter Look-up'!$C:$C,MATCH($A497,'Smelter Look-up'!$E:$E,0)))</f>
        <v/>
      </c>
      <c r="D497" s="143"/>
      <c r="E497" s="143" t="str">
        <f ca="1">IF(ISERROR($V497),"",OFFSET('Smelter Look-up'!$D$4,$V497-4,0)&amp;"")</f>
        <v/>
      </c>
      <c r="F497" s="143" t="str">
        <f ca="1">IF(ISERROR($V497),"",OFFSET('Smelter Look-up'!$E$4,$V497-4,0))</f>
        <v/>
      </c>
      <c r="G497" s="143" t="str">
        <f ca="1">IF(C497=$X$4,"Enter smelter details",IF(ISERROR($V497),"",OFFSET('Smelter Look-up'!$F$4,$V497-4,0)))</f>
        <v/>
      </c>
      <c r="H497" s="199" t="str">
        <f ca="1">IF(ISERROR($V497),"",OFFSET('Smelter Look-up'!$G$4,$V497-4,0))</f>
        <v/>
      </c>
      <c r="I497" s="200" t="str">
        <f ca="1">IF(ISERROR($V497),"",OFFSET('Smelter Look-up'!$H$4,$V497-4,0))</f>
        <v/>
      </c>
      <c r="J497" s="200" t="str">
        <f ca="1">IF(ISERROR($V497),"",OFFSET('Smelter Look-up'!$I$4,$V497-4,0))</f>
        <v/>
      </c>
      <c r="K497" s="144"/>
      <c r="L497" s="144"/>
      <c r="M497" s="144"/>
      <c r="N497" s="144"/>
      <c r="O497" s="144"/>
      <c r="P497" s="202"/>
      <c r="Q497" s="145"/>
      <c r="R497" s="143" t="str">
        <f ca="1">IF(ISERROR($V497),"",OFFSET('Smelter Look-up'!$C$4,$V497-4,0)&amp;"")</f>
        <v/>
      </c>
      <c r="S497" s="149" t="str">
        <f t="shared" ca="1" si="35"/>
        <v/>
      </c>
      <c r="T497" s="149" t="str">
        <f ca="1">IF(B497="","",IF(ISERROR(MATCH($J497,SorP!$B$1:$B$6261,0)),"",INDIRECT("'SorP'!$A$"&amp;MATCH($S497&amp;$J497,SorP!C:C,0))))</f>
        <v/>
      </c>
      <c r="U497" s="162"/>
      <c r="V497" s="163" t="e">
        <f>IF(C497="",NA(),MATCH($B497&amp;$C497,'Smelter Look-up'!$J:$J,0))</f>
        <v>#N/A</v>
      </c>
      <c r="X497" s="164">
        <f t="shared" ca="1" si="36"/>
        <v>0</v>
      </c>
      <c r="AB497" s="304" t="str">
        <f t="shared" si="37"/>
        <v/>
      </c>
      <c r="AC497" s="164" t="str">
        <f t="shared" si="38"/>
        <v/>
      </c>
      <c r="AD497" s="164" t="str">
        <f t="shared" si="39"/>
        <v/>
      </c>
    </row>
    <row r="498" spans="1:30" s="164" customFormat="1" ht="20.149999999999999" customHeight="1">
      <c r="A498" s="149"/>
      <c r="B498" s="294" t="str">
        <f>IF(LEN(A498)=0,"",INDEX('Smelter Look-up'!$A:$A,MATCH($A498,'Smelter Look-up'!$E:$E,0)))</f>
        <v/>
      </c>
      <c r="C498" s="146" t="str">
        <f>IF(LEN(A498)=0,"",INDEX('Smelter Look-up'!$C:$C,MATCH($A498,'Smelter Look-up'!$E:$E,0)))</f>
        <v/>
      </c>
      <c r="D498" s="143"/>
      <c r="E498" s="143" t="str">
        <f ca="1">IF(ISERROR($V498),"",OFFSET('Smelter Look-up'!$D$4,$V498-4,0)&amp;"")</f>
        <v/>
      </c>
      <c r="F498" s="143" t="str">
        <f ca="1">IF(ISERROR($V498),"",OFFSET('Smelter Look-up'!$E$4,$V498-4,0))</f>
        <v/>
      </c>
      <c r="G498" s="143" t="str">
        <f ca="1">IF(C498=$X$4,"Enter smelter details",IF(ISERROR($V498),"",OFFSET('Smelter Look-up'!$F$4,$V498-4,0)))</f>
        <v/>
      </c>
      <c r="H498" s="199" t="str">
        <f ca="1">IF(ISERROR($V498),"",OFFSET('Smelter Look-up'!$G$4,$V498-4,0))</f>
        <v/>
      </c>
      <c r="I498" s="200" t="str">
        <f ca="1">IF(ISERROR($V498),"",OFFSET('Smelter Look-up'!$H$4,$V498-4,0))</f>
        <v/>
      </c>
      <c r="J498" s="200" t="str">
        <f ca="1">IF(ISERROR($V498),"",OFFSET('Smelter Look-up'!$I$4,$V498-4,0))</f>
        <v/>
      </c>
      <c r="K498" s="144"/>
      <c r="L498" s="144"/>
      <c r="M498" s="144"/>
      <c r="N498" s="144"/>
      <c r="O498" s="144"/>
      <c r="P498" s="202"/>
      <c r="Q498" s="145"/>
      <c r="R498" s="143" t="str">
        <f ca="1">IF(ISERROR($V498),"",OFFSET('Smelter Look-up'!$C$4,$V498-4,0)&amp;"")</f>
        <v/>
      </c>
      <c r="S498" s="149" t="str">
        <f t="shared" ca="1" si="35"/>
        <v/>
      </c>
      <c r="T498" s="149" t="str">
        <f ca="1">IF(B498="","",IF(ISERROR(MATCH($J498,SorP!$B$1:$B$6261,0)),"",INDIRECT("'SorP'!$A$"&amp;MATCH($S498&amp;$J498,SorP!C:C,0))))</f>
        <v/>
      </c>
      <c r="U498" s="162"/>
      <c r="V498" s="163" t="e">
        <f>IF(C498="",NA(),MATCH($B498&amp;$C498,'Smelter Look-up'!$J:$J,0))</f>
        <v>#N/A</v>
      </c>
      <c r="X498" s="164">
        <f t="shared" ca="1" si="36"/>
        <v>0</v>
      </c>
      <c r="AB498" s="304" t="str">
        <f t="shared" si="37"/>
        <v/>
      </c>
      <c r="AC498" s="164" t="str">
        <f t="shared" si="38"/>
        <v/>
      </c>
      <c r="AD498" s="164" t="str">
        <f t="shared" si="39"/>
        <v/>
      </c>
    </row>
    <row r="499" spans="1:30" s="164" customFormat="1" ht="20.149999999999999" customHeight="1">
      <c r="A499" s="149"/>
      <c r="B499" s="294" t="str">
        <f>IF(LEN(A499)=0,"",INDEX('Smelter Look-up'!$A:$A,MATCH($A499,'Smelter Look-up'!$E:$E,0)))</f>
        <v/>
      </c>
      <c r="C499" s="146" t="str">
        <f>IF(LEN(A499)=0,"",INDEX('Smelter Look-up'!$C:$C,MATCH($A499,'Smelter Look-up'!$E:$E,0)))</f>
        <v/>
      </c>
      <c r="D499" s="143"/>
      <c r="E499" s="143" t="str">
        <f ca="1">IF(ISERROR($V499),"",OFFSET('Smelter Look-up'!$D$4,$V499-4,0)&amp;"")</f>
        <v/>
      </c>
      <c r="F499" s="143" t="str">
        <f ca="1">IF(ISERROR($V499),"",OFFSET('Smelter Look-up'!$E$4,$V499-4,0))</f>
        <v/>
      </c>
      <c r="G499" s="143" t="str">
        <f ca="1">IF(C499=$X$4,"Enter smelter details",IF(ISERROR($V499),"",OFFSET('Smelter Look-up'!$F$4,$V499-4,0)))</f>
        <v/>
      </c>
      <c r="H499" s="199" t="str">
        <f ca="1">IF(ISERROR($V499),"",OFFSET('Smelter Look-up'!$G$4,$V499-4,0))</f>
        <v/>
      </c>
      <c r="I499" s="200" t="str">
        <f ca="1">IF(ISERROR($V499),"",OFFSET('Smelter Look-up'!$H$4,$V499-4,0))</f>
        <v/>
      </c>
      <c r="J499" s="200" t="str">
        <f ca="1">IF(ISERROR($V499),"",OFFSET('Smelter Look-up'!$I$4,$V499-4,0))</f>
        <v/>
      </c>
      <c r="K499" s="144"/>
      <c r="L499" s="144"/>
      <c r="M499" s="144"/>
      <c r="N499" s="144"/>
      <c r="O499" s="144"/>
      <c r="P499" s="202"/>
      <c r="Q499" s="145"/>
      <c r="R499" s="143" t="str">
        <f ca="1">IF(ISERROR($V499),"",OFFSET('Smelter Look-up'!$C$4,$V499-4,0)&amp;"")</f>
        <v/>
      </c>
      <c r="S499" s="149" t="str">
        <f t="shared" ca="1" si="35"/>
        <v/>
      </c>
      <c r="T499" s="149" t="str">
        <f ca="1">IF(B499="","",IF(ISERROR(MATCH($J499,SorP!$B$1:$B$6261,0)),"",INDIRECT("'SorP'!$A$"&amp;MATCH($S499&amp;$J499,SorP!C:C,0))))</f>
        <v/>
      </c>
      <c r="U499" s="162"/>
      <c r="V499" s="163" t="e">
        <f>IF(C499="",NA(),MATCH($B499&amp;$C499,'Smelter Look-up'!$J:$J,0))</f>
        <v>#N/A</v>
      </c>
      <c r="X499" s="164">
        <f t="shared" ca="1" si="36"/>
        <v>0</v>
      </c>
      <c r="AB499" s="304" t="str">
        <f t="shared" si="37"/>
        <v/>
      </c>
      <c r="AC499" s="164" t="str">
        <f t="shared" si="38"/>
        <v/>
      </c>
      <c r="AD499" s="164" t="str">
        <f t="shared" si="39"/>
        <v/>
      </c>
    </row>
    <row r="500" spans="1:30" s="164" customFormat="1" ht="20.149999999999999" customHeight="1">
      <c r="A500" s="149"/>
      <c r="B500" s="294" t="str">
        <f>IF(LEN(A500)=0,"",INDEX('Smelter Look-up'!$A:$A,MATCH($A500,'Smelter Look-up'!$E:$E,0)))</f>
        <v/>
      </c>
      <c r="C500" s="146" t="str">
        <f>IF(LEN(A500)=0,"",INDEX('Smelter Look-up'!$C:$C,MATCH($A500,'Smelter Look-up'!$E:$E,0)))</f>
        <v/>
      </c>
      <c r="D500" s="143"/>
      <c r="E500" s="143" t="str">
        <f ca="1">IF(ISERROR($V500),"",OFFSET('Smelter Look-up'!$D$4,$V500-4,0)&amp;"")</f>
        <v/>
      </c>
      <c r="F500" s="143" t="str">
        <f ca="1">IF(ISERROR($V500),"",OFFSET('Smelter Look-up'!$E$4,$V500-4,0))</f>
        <v/>
      </c>
      <c r="G500" s="143" t="str">
        <f ca="1">IF(C500=$X$4,"Enter smelter details",IF(ISERROR($V500),"",OFFSET('Smelter Look-up'!$F$4,$V500-4,0)))</f>
        <v/>
      </c>
      <c r="H500" s="199" t="str">
        <f ca="1">IF(ISERROR($V500),"",OFFSET('Smelter Look-up'!$G$4,$V500-4,0))</f>
        <v/>
      </c>
      <c r="I500" s="200" t="str">
        <f ca="1">IF(ISERROR($V500),"",OFFSET('Smelter Look-up'!$H$4,$V500-4,0))</f>
        <v/>
      </c>
      <c r="J500" s="200" t="str">
        <f ca="1">IF(ISERROR($V500),"",OFFSET('Smelter Look-up'!$I$4,$V500-4,0))</f>
        <v/>
      </c>
      <c r="K500" s="144"/>
      <c r="L500" s="144"/>
      <c r="M500" s="144"/>
      <c r="N500" s="144"/>
      <c r="O500" s="144"/>
      <c r="P500" s="202"/>
      <c r="Q500" s="145"/>
      <c r="R500" s="143" t="str">
        <f ca="1">IF(ISERROR($V500),"",OFFSET('Smelter Look-up'!$C$4,$V500-4,0)&amp;"")</f>
        <v/>
      </c>
      <c r="S500" s="149" t="str">
        <f t="shared" ca="1" si="35"/>
        <v/>
      </c>
      <c r="T500" s="149" t="str">
        <f ca="1">IF(B500="","",IF(ISERROR(MATCH($J500,SorP!$B$1:$B$6261,0)),"",INDIRECT("'SorP'!$A$"&amp;MATCH($S500&amp;$J500,SorP!C:C,0))))</f>
        <v/>
      </c>
      <c r="U500" s="162"/>
      <c r="V500" s="163" t="e">
        <f>IF(C500="",NA(),MATCH($B500&amp;$C500,'Smelter Look-up'!$J:$J,0))</f>
        <v>#N/A</v>
      </c>
      <c r="X500" s="164">
        <f t="shared" ca="1" si="36"/>
        <v>0</v>
      </c>
      <c r="AB500" s="304" t="str">
        <f t="shared" si="37"/>
        <v/>
      </c>
      <c r="AC500" s="164" t="str">
        <f t="shared" si="38"/>
        <v/>
      </c>
      <c r="AD500" s="164" t="str">
        <f t="shared" si="39"/>
        <v/>
      </c>
    </row>
    <row r="501" spans="1:30" s="164" customFormat="1" ht="20.149999999999999" customHeight="1">
      <c r="A501" s="149"/>
      <c r="B501" s="294" t="str">
        <f>IF(LEN(A501)=0,"",INDEX('Smelter Look-up'!$A:$A,MATCH($A501,'Smelter Look-up'!$E:$E,0)))</f>
        <v/>
      </c>
      <c r="C501" s="146" t="str">
        <f>IF(LEN(A501)=0,"",INDEX('Smelter Look-up'!$C:$C,MATCH($A501,'Smelter Look-up'!$E:$E,0)))</f>
        <v/>
      </c>
      <c r="D501" s="143"/>
      <c r="E501" s="143" t="str">
        <f ca="1">IF(ISERROR($V501),"",OFFSET('Smelter Look-up'!$D$4,$V501-4,0)&amp;"")</f>
        <v/>
      </c>
      <c r="F501" s="143" t="str">
        <f ca="1">IF(ISERROR($V501),"",OFFSET('Smelter Look-up'!$E$4,$V501-4,0))</f>
        <v/>
      </c>
      <c r="G501" s="143" t="str">
        <f ca="1">IF(C501=$X$4,"Enter smelter details",IF(ISERROR($V501),"",OFFSET('Smelter Look-up'!$F$4,$V501-4,0)))</f>
        <v/>
      </c>
      <c r="H501" s="199" t="str">
        <f ca="1">IF(ISERROR($V501),"",OFFSET('Smelter Look-up'!$G$4,$V501-4,0))</f>
        <v/>
      </c>
      <c r="I501" s="200" t="str">
        <f ca="1">IF(ISERROR($V501),"",OFFSET('Smelter Look-up'!$H$4,$V501-4,0))</f>
        <v/>
      </c>
      <c r="J501" s="200" t="str">
        <f ca="1">IF(ISERROR($V501),"",OFFSET('Smelter Look-up'!$I$4,$V501-4,0))</f>
        <v/>
      </c>
      <c r="K501" s="144"/>
      <c r="L501" s="144"/>
      <c r="M501" s="144"/>
      <c r="N501" s="144"/>
      <c r="O501" s="144"/>
      <c r="P501" s="202"/>
      <c r="Q501" s="145"/>
      <c r="R501" s="143" t="str">
        <f ca="1">IF(ISERROR($V501),"",OFFSET('Smelter Look-up'!$C$4,$V501-4,0)&amp;"")</f>
        <v/>
      </c>
      <c r="S501" s="149" t="str">
        <f t="shared" ca="1" si="35"/>
        <v/>
      </c>
      <c r="T501" s="149" t="str">
        <f ca="1">IF(B501="","",IF(ISERROR(MATCH($J501,SorP!$B$1:$B$6261,0)),"",INDIRECT("'SorP'!$A$"&amp;MATCH($S501&amp;$J501,SorP!C:C,0))))</f>
        <v/>
      </c>
      <c r="U501" s="162"/>
      <c r="V501" s="163" t="e">
        <f>IF(C501="",NA(),MATCH($B501&amp;$C501,'Smelter Look-up'!$J:$J,0))</f>
        <v>#N/A</v>
      </c>
      <c r="X501" s="164">
        <f t="shared" ca="1" si="36"/>
        <v>0</v>
      </c>
      <c r="AB501" s="304" t="str">
        <f t="shared" si="37"/>
        <v/>
      </c>
      <c r="AC501" s="164" t="str">
        <f t="shared" si="38"/>
        <v/>
      </c>
      <c r="AD501" s="164" t="str">
        <f t="shared" si="39"/>
        <v/>
      </c>
    </row>
    <row r="502" spans="1:30" s="164" customFormat="1" ht="20.149999999999999" customHeight="1">
      <c r="A502" s="149"/>
      <c r="B502" s="294" t="str">
        <f>IF(LEN(A502)=0,"",INDEX('Smelter Look-up'!$A:$A,MATCH($A502,'Smelter Look-up'!$E:$E,0)))</f>
        <v/>
      </c>
      <c r="C502" s="146" t="str">
        <f>IF(LEN(A502)=0,"",INDEX('Smelter Look-up'!$C:$C,MATCH($A502,'Smelter Look-up'!$E:$E,0)))</f>
        <v/>
      </c>
      <c r="D502" s="143"/>
      <c r="E502" s="143" t="str">
        <f ca="1">IF(ISERROR($V502),"",OFFSET('Smelter Look-up'!$D$4,$V502-4,0)&amp;"")</f>
        <v/>
      </c>
      <c r="F502" s="143" t="str">
        <f ca="1">IF(ISERROR($V502),"",OFFSET('Smelter Look-up'!$E$4,$V502-4,0))</f>
        <v/>
      </c>
      <c r="G502" s="143" t="str">
        <f ca="1">IF(C502=$X$4,"Enter smelter details",IF(ISERROR($V502),"",OFFSET('Smelter Look-up'!$F$4,$V502-4,0)))</f>
        <v/>
      </c>
      <c r="H502" s="199" t="str">
        <f ca="1">IF(ISERROR($V502),"",OFFSET('Smelter Look-up'!$G$4,$V502-4,0))</f>
        <v/>
      </c>
      <c r="I502" s="200" t="str">
        <f ca="1">IF(ISERROR($V502),"",OFFSET('Smelter Look-up'!$H$4,$V502-4,0))</f>
        <v/>
      </c>
      <c r="J502" s="200" t="str">
        <f ca="1">IF(ISERROR($V502),"",OFFSET('Smelter Look-up'!$I$4,$V502-4,0))</f>
        <v/>
      </c>
      <c r="K502" s="144"/>
      <c r="L502" s="144"/>
      <c r="M502" s="144"/>
      <c r="N502" s="144"/>
      <c r="O502" s="144"/>
      <c r="P502" s="202"/>
      <c r="Q502" s="145"/>
      <c r="R502" s="143" t="str">
        <f ca="1">IF(ISERROR($V502),"",OFFSET('Smelter Look-up'!$C$4,$V502-4,0)&amp;"")</f>
        <v/>
      </c>
      <c r="S502" s="149" t="str">
        <f t="shared" ca="1" si="35"/>
        <v/>
      </c>
      <c r="T502" s="149" t="str">
        <f ca="1">IF(B502="","",IF(ISERROR(MATCH($J502,SorP!$B$1:$B$6261,0)),"",INDIRECT("'SorP'!$A$"&amp;MATCH($S502&amp;$J502,SorP!C:C,0))))</f>
        <v/>
      </c>
      <c r="U502" s="162"/>
      <c r="V502" s="163" t="e">
        <f>IF(C502="",NA(),MATCH($B502&amp;$C502,'Smelter Look-up'!$J:$J,0))</f>
        <v>#N/A</v>
      </c>
      <c r="X502" s="164">
        <f t="shared" ca="1" si="36"/>
        <v>0</v>
      </c>
      <c r="AB502" s="304" t="str">
        <f t="shared" si="37"/>
        <v/>
      </c>
      <c r="AC502" s="164" t="str">
        <f t="shared" si="38"/>
        <v/>
      </c>
      <c r="AD502" s="164" t="str">
        <f t="shared" si="39"/>
        <v/>
      </c>
    </row>
    <row r="503" spans="1:30" s="164" customFormat="1" ht="20.149999999999999" customHeight="1">
      <c r="A503" s="149"/>
      <c r="B503" s="294" t="str">
        <f>IF(LEN(A503)=0,"",INDEX('Smelter Look-up'!$A:$A,MATCH($A503,'Smelter Look-up'!$E:$E,0)))</f>
        <v/>
      </c>
      <c r="C503" s="146" t="str">
        <f>IF(LEN(A503)=0,"",INDEX('Smelter Look-up'!$C:$C,MATCH($A503,'Smelter Look-up'!$E:$E,0)))</f>
        <v/>
      </c>
      <c r="D503" s="143"/>
      <c r="E503" s="143" t="str">
        <f ca="1">IF(ISERROR($V503),"",OFFSET('Smelter Look-up'!$D$4,$V503-4,0)&amp;"")</f>
        <v/>
      </c>
      <c r="F503" s="143" t="str">
        <f ca="1">IF(ISERROR($V503),"",OFFSET('Smelter Look-up'!$E$4,$V503-4,0))</f>
        <v/>
      </c>
      <c r="G503" s="143" t="str">
        <f ca="1">IF(C503=$X$4,"Enter smelter details",IF(ISERROR($V503),"",OFFSET('Smelter Look-up'!$F$4,$V503-4,0)))</f>
        <v/>
      </c>
      <c r="H503" s="199" t="str">
        <f ca="1">IF(ISERROR($V503),"",OFFSET('Smelter Look-up'!$G$4,$V503-4,0))</f>
        <v/>
      </c>
      <c r="I503" s="200" t="str">
        <f ca="1">IF(ISERROR($V503),"",OFFSET('Smelter Look-up'!$H$4,$V503-4,0))</f>
        <v/>
      </c>
      <c r="J503" s="200" t="str">
        <f ca="1">IF(ISERROR($V503),"",OFFSET('Smelter Look-up'!$I$4,$V503-4,0))</f>
        <v/>
      </c>
      <c r="K503" s="144"/>
      <c r="L503" s="144"/>
      <c r="M503" s="144"/>
      <c r="N503" s="144"/>
      <c r="O503" s="144"/>
      <c r="P503" s="202"/>
      <c r="Q503" s="145"/>
      <c r="R503" s="143" t="str">
        <f ca="1">IF(ISERROR($V503),"",OFFSET('Smelter Look-up'!$C$4,$V503-4,0)&amp;"")</f>
        <v/>
      </c>
      <c r="S503" s="149" t="str">
        <f t="shared" ca="1" si="35"/>
        <v/>
      </c>
      <c r="T503" s="149" t="str">
        <f ca="1">IF(B503="","",IF(ISERROR(MATCH($J503,SorP!$B$1:$B$6261,0)),"",INDIRECT("'SorP'!$A$"&amp;MATCH($S503&amp;$J503,SorP!C:C,0))))</f>
        <v/>
      </c>
      <c r="U503" s="162"/>
      <c r="V503" s="163" t="e">
        <f>IF(C503="",NA(),MATCH($B503&amp;$C503,'Smelter Look-up'!$J:$J,0))</f>
        <v>#N/A</v>
      </c>
      <c r="X503" s="164">
        <f t="shared" ca="1" si="36"/>
        <v>0</v>
      </c>
      <c r="AB503" s="304" t="str">
        <f t="shared" si="37"/>
        <v/>
      </c>
      <c r="AC503" s="164" t="str">
        <f t="shared" si="38"/>
        <v/>
      </c>
      <c r="AD503" s="164" t="str">
        <f t="shared" si="39"/>
        <v/>
      </c>
    </row>
    <row r="504" spans="1:30" s="164" customFormat="1" ht="20.149999999999999" customHeight="1">
      <c r="A504" s="149"/>
      <c r="B504" s="294" t="str">
        <f>IF(LEN(A504)=0,"",INDEX('Smelter Look-up'!$A:$A,MATCH($A504,'Smelter Look-up'!$E:$E,0)))</f>
        <v/>
      </c>
      <c r="C504" s="146" t="str">
        <f>IF(LEN(A504)=0,"",INDEX('Smelter Look-up'!$C:$C,MATCH($A504,'Smelter Look-up'!$E:$E,0)))</f>
        <v/>
      </c>
      <c r="D504" s="143"/>
      <c r="E504" s="143" t="str">
        <f ca="1">IF(ISERROR($V504),"",OFFSET('Smelter Look-up'!$D$4,$V504-4,0)&amp;"")</f>
        <v/>
      </c>
      <c r="F504" s="143" t="str">
        <f ca="1">IF(ISERROR($V504),"",OFFSET('Smelter Look-up'!$E$4,$V504-4,0))</f>
        <v/>
      </c>
      <c r="G504" s="143" t="str">
        <f ca="1">IF(C504=$X$4,"Enter smelter details",IF(ISERROR($V504),"",OFFSET('Smelter Look-up'!$F$4,$V504-4,0)))</f>
        <v/>
      </c>
      <c r="H504" s="199" t="str">
        <f ca="1">IF(ISERROR($V504),"",OFFSET('Smelter Look-up'!$G$4,$V504-4,0))</f>
        <v/>
      </c>
      <c r="I504" s="200" t="str">
        <f ca="1">IF(ISERROR($V504),"",OFFSET('Smelter Look-up'!$H$4,$V504-4,0))</f>
        <v/>
      </c>
      <c r="J504" s="200" t="str">
        <f ca="1">IF(ISERROR($V504),"",OFFSET('Smelter Look-up'!$I$4,$V504-4,0))</f>
        <v/>
      </c>
      <c r="K504" s="144"/>
      <c r="L504" s="144"/>
      <c r="M504" s="144"/>
      <c r="N504" s="144"/>
      <c r="O504" s="144"/>
      <c r="P504" s="202"/>
      <c r="Q504" s="145"/>
      <c r="R504" s="143" t="str">
        <f ca="1">IF(ISERROR($V504),"",OFFSET('Smelter Look-up'!$C$4,$V504-4,0)&amp;"")</f>
        <v/>
      </c>
      <c r="S504" s="149" t="str">
        <f t="shared" ca="1" si="35"/>
        <v/>
      </c>
      <c r="T504" s="149" t="str">
        <f ca="1">IF(B504="","",IF(ISERROR(MATCH($J504,SorP!$B$1:$B$6261,0)),"",INDIRECT("'SorP'!$A$"&amp;MATCH($S504&amp;$J504,SorP!C:C,0))))</f>
        <v/>
      </c>
      <c r="U504" s="162"/>
      <c r="V504" s="163" t="e">
        <f>IF(C504="",NA(),MATCH($B504&amp;$C504,'Smelter Look-up'!$J:$J,0))</f>
        <v>#N/A</v>
      </c>
      <c r="X504" s="164">
        <f t="shared" ca="1" si="36"/>
        <v>0</v>
      </c>
      <c r="AB504" s="304" t="str">
        <f t="shared" si="37"/>
        <v/>
      </c>
      <c r="AC504" s="164" t="str">
        <f t="shared" si="38"/>
        <v/>
      </c>
      <c r="AD504" s="164" t="str">
        <f t="shared" si="39"/>
        <v/>
      </c>
    </row>
    <row r="505" spans="1:30" s="164" customFormat="1" ht="20.149999999999999" customHeight="1">
      <c r="A505" s="149"/>
      <c r="B505" s="294" t="str">
        <f>IF(LEN(A505)=0,"",INDEX('Smelter Look-up'!$A:$A,MATCH($A505,'Smelter Look-up'!$E:$E,0)))</f>
        <v/>
      </c>
      <c r="C505" s="146" t="str">
        <f>IF(LEN(A505)=0,"",INDEX('Smelter Look-up'!$C:$C,MATCH($A505,'Smelter Look-up'!$E:$E,0)))</f>
        <v/>
      </c>
      <c r="D505" s="143"/>
      <c r="E505" s="143" t="str">
        <f ca="1">IF(ISERROR($V505),"",OFFSET('Smelter Look-up'!$D$4,$V505-4,0)&amp;"")</f>
        <v/>
      </c>
      <c r="F505" s="143" t="str">
        <f ca="1">IF(ISERROR($V505),"",OFFSET('Smelter Look-up'!$E$4,$V505-4,0))</f>
        <v/>
      </c>
      <c r="G505" s="143" t="str">
        <f ca="1">IF(C505=$X$4,"Enter smelter details",IF(ISERROR($V505),"",OFFSET('Smelter Look-up'!$F$4,$V505-4,0)))</f>
        <v/>
      </c>
      <c r="H505" s="199" t="str">
        <f ca="1">IF(ISERROR($V505),"",OFFSET('Smelter Look-up'!$G$4,$V505-4,0))</f>
        <v/>
      </c>
      <c r="I505" s="200" t="str">
        <f ca="1">IF(ISERROR($V505),"",OFFSET('Smelter Look-up'!$H$4,$V505-4,0))</f>
        <v/>
      </c>
      <c r="J505" s="200" t="str">
        <f ca="1">IF(ISERROR($V505),"",OFFSET('Smelter Look-up'!$I$4,$V505-4,0))</f>
        <v/>
      </c>
      <c r="K505" s="144"/>
      <c r="L505" s="144"/>
      <c r="M505" s="144"/>
      <c r="N505" s="144"/>
      <c r="O505" s="144"/>
      <c r="P505" s="202"/>
      <c r="Q505" s="145"/>
      <c r="R505" s="143" t="str">
        <f ca="1">IF(ISERROR($V505),"",OFFSET('Smelter Look-up'!$C$4,$V505-4,0)&amp;"")</f>
        <v/>
      </c>
      <c r="S505" s="149" t="str">
        <f t="shared" ca="1" si="35"/>
        <v/>
      </c>
      <c r="T505" s="149" t="str">
        <f ca="1">IF(B505="","",IF(ISERROR(MATCH($J505,SorP!$B$1:$B$6261,0)),"",INDIRECT("'SorP'!$A$"&amp;MATCH($S505&amp;$J505,SorP!C:C,0))))</f>
        <v/>
      </c>
      <c r="U505" s="162"/>
      <c r="V505" s="163" t="e">
        <f>IF(C505="",NA(),MATCH($B505&amp;$C505,'Smelter Look-up'!$J:$J,0))</f>
        <v>#N/A</v>
      </c>
      <c r="X505" s="164">
        <f t="shared" ca="1" si="36"/>
        <v>0</v>
      </c>
      <c r="AB505" s="304" t="str">
        <f t="shared" si="37"/>
        <v/>
      </c>
      <c r="AC505" s="164" t="str">
        <f t="shared" si="38"/>
        <v/>
      </c>
      <c r="AD505" s="164" t="str">
        <f t="shared" si="39"/>
        <v/>
      </c>
    </row>
    <row r="506" spans="1:30" s="164" customFormat="1" ht="20.149999999999999" customHeight="1">
      <c r="A506" s="149"/>
      <c r="B506" s="294" t="str">
        <f>IF(LEN(A506)=0,"",INDEX('Smelter Look-up'!$A:$A,MATCH($A506,'Smelter Look-up'!$E:$E,0)))</f>
        <v/>
      </c>
      <c r="C506" s="146" t="str">
        <f>IF(LEN(A506)=0,"",INDEX('Smelter Look-up'!$C:$C,MATCH($A506,'Smelter Look-up'!$E:$E,0)))</f>
        <v/>
      </c>
      <c r="D506" s="143"/>
      <c r="E506" s="143" t="str">
        <f ca="1">IF(ISERROR($V506),"",OFFSET('Smelter Look-up'!$D$4,$V506-4,0)&amp;"")</f>
        <v/>
      </c>
      <c r="F506" s="143" t="str">
        <f ca="1">IF(ISERROR($V506),"",OFFSET('Smelter Look-up'!$E$4,$V506-4,0))</f>
        <v/>
      </c>
      <c r="G506" s="143" t="str">
        <f ca="1">IF(C506=$X$4,"Enter smelter details",IF(ISERROR($V506),"",OFFSET('Smelter Look-up'!$F$4,$V506-4,0)))</f>
        <v/>
      </c>
      <c r="H506" s="199" t="str">
        <f ca="1">IF(ISERROR($V506),"",OFFSET('Smelter Look-up'!$G$4,$V506-4,0))</f>
        <v/>
      </c>
      <c r="I506" s="200" t="str">
        <f ca="1">IF(ISERROR($V506),"",OFFSET('Smelter Look-up'!$H$4,$V506-4,0))</f>
        <v/>
      </c>
      <c r="J506" s="200" t="str">
        <f ca="1">IF(ISERROR($V506),"",OFFSET('Smelter Look-up'!$I$4,$V506-4,0))</f>
        <v/>
      </c>
      <c r="K506" s="144"/>
      <c r="L506" s="144"/>
      <c r="M506" s="144"/>
      <c r="N506" s="144"/>
      <c r="O506" s="144"/>
      <c r="P506" s="202"/>
      <c r="Q506" s="145"/>
      <c r="R506" s="143" t="str">
        <f ca="1">IF(ISERROR($V506),"",OFFSET('Smelter Look-up'!$C$4,$V506-4,0)&amp;"")</f>
        <v/>
      </c>
      <c r="S506" s="149" t="str">
        <f t="shared" ca="1" si="35"/>
        <v/>
      </c>
      <c r="T506" s="149" t="str">
        <f ca="1">IF(B506="","",IF(ISERROR(MATCH($J506,SorP!$B$1:$B$6261,0)),"",INDIRECT("'SorP'!$A$"&amp;MATCH($S506&amp;$J506,SorP!C:C,0))))</f>
        <v/>
      </c>
      <c r="U506" s="162"/>
      <c r="V506" s="163" t="e">
        <f>IF(C506="",NA(),MATCH($B506&amp;$C506,'Smelter Look-up'!$J:$J,0))</f>
        <v>#N/A</v>
      </c>
      <c r="X506" s="164">
        <f t="shared" ca="1" si="36"/>
        <v>0</v>
      </c>
      <c r="AB506" s="304" t="str">
        <f t="shared" si="37"/>
        <v/>
      </c>
      <c r="AC506" s="164" t="str">
        <f t="shared" si="38"/>
        <v/>
      </c>
      <c r="AD506" s="164" t="str">
        <f t="shared" si="39"/>
        <v/>
      </c>
    </row>
    <row r="507" spans="1:30" s="164" customFormat="1" ht="20.149999999999999" customHeight="1">
      <c r="A507" s="149"/>
      <c r="B507" s="294" t="str">
        <f>IF(LEN(A507)=0,"",INDEX('Smelter Look-up'!$A:$A,MATCH($A507,'Smelter Look-up'!$E:$E,0)))</f>
        <v/>
      </c>
      <c r="C507" s="146" t="str">
        <f>IF(LEN(A507)=0,"",INDEX('Smelter Look-up'!$C:$C,MATCH($A507,'Smelter Look-up'!$E:$E,0)))</f>
        <v/>
      </c>
      <c r="D507" s="143"/>
      <c r="E507" s="143" t="str">
        <f ca="1">IF(ISERROR($V507),"",OFFSET('Smelter Look-up'!$D$4,$V507-4,0)&amp;"")</f>
        <v/>
      </c>
      <c r="F507" s="143" t="str">
        <f ca="1">IF(ISERROR($V507),"",OFFSET('Smelter Look-up'!$E$4,$V507-4,0))</f>
        <v/>
      </c>
      <c r="G507" s="143" t="str">
        <f ca="1">IF(C507=$X$4,"Enter smelter details",IF(ISERROR($V507),"",OFFSET('Smelter Look-up'!$F$4,$V507-4,0)))</f>
        <v/>
      </c>
      <c r="H507" s="199" t="str">
        <f ca="1">IF(ISERROR($V507),"",OFFSET('Smelter Look-up'!$G$4,$V507-4,0))</f>
        <v/>
      </c>
      <c r="I507" s="200" t="str">
        <f ca="1">IF(ISERROR($V507),"",OFFSET('Smelter Look-up'!$H$4,$V507-4,0))</f>
        <v/>
      </c>
      <c r="J507" s="200" t="str">
        <f ca="1">IF(ISERROR($V507),"",OFFSET('Smelter Look-up'!$I$4,$V507-4,0))</f>
        <v/>
      </c>
      <c r="K507" s="144"/>
      <c r="L507" s="144"/>
      <c r="M507" s="144"/>
      <c r="N507" s="144"/>
      <c r="O507" s="144"/>
      <c r="P507" s="202"/>
      <c r="Q507" s="145"/>
      <c r="R507" s="143" t="str">
        <f ca="1">IF(ISERROR($V507),"",OFFSET('Smelter Look-up'!$C$4,$V507-4,0)&amp;"")</f>
        <v/>
      </c>
      <c r="S507" s="149" t="str">
        <f t="shared" ca="1" si="35"/>
        <v/>
      </c>
      <c r="T507" s="149" t="str">
        <f ca="1">IF(B507="","",IF(ISERROR(MATCH($J507,SorP!$B$1:$B$6261,0)),"",INDIRECT("'SorP'!$A$"&amp;MATCH($S507&amp;$J507,SorP!C:C,0))))</f>
        <v/>
      </c>
      <c r="U507" s="162"/>
      <c r="V507" s="163" t="e">
        <f>IF(C507="",NA(),MATCH($B507&amp;$C507,'Smelter Look-up'!$J:$J,0))</f>
        <v>#N/A</v>
      </c>
      <c r="X507" s="164">
        <f t="shared" ca="1" si="36"/>
        <v>0</v>
      </c>
      <c r="AB507" s="304" t="str">
        <f t="shared" si="37"/>
        <v/>
      </c>
      <c r="AC507" s="164" t="str">
        <f t="shared" si="38"/>
        <v/>
      </c>
      <c r="AD507" s="164" t="str">
        <f t="shared" si="39"/>
        <v/>
      </c>
    </row>
    <row r="508" spans="1:30" s="164" customFormat="1" ht="20.149999999999999" customHeight="1">
      <c r="A508" s="149"/>
      <c r="B508" s="294" t="str">
        <f>IF(LEN(A508)=0,"",INDEX('Smelter Look-up'!$A:$A,MATCH($A508,'Smelter Look-up'!$E:$E,0)))</f>
        <v/>
      </c>
      <c r="C508" s="146" t="str">
        <f>IF(LEN(A508)=0,"",INDEX('Smelter Look-up'!$C:$C,MATCH($A508,'Smelter Look-up'!$E:$E,0)))</f>
        <v/>
      </c>
      <c r="D508" s="143"/>
      <c r="E508" s="143" t="str">
        <f ca="1">IF(ISERROR($V508),"",OFFSET('Smelter Look-up'!$D$4,$V508-4,0)&amp;"")</f>
        <v/>
      </c>
      <c r="F508" s="143" t="str">
        <f ca="1">IF(ISERROR($V508),"",OFFSET('Smelter Look-up'!$E$4,$V508-4,0))</f>
        <v/>
      </c>
      <c r="G508" s="143" t="str">
        <f ca="1">IF(C508=$X$4,"Enter smelter details",IF(ISERROR($V508),"",OFFSET('Smelter Look-up'!$F$4,$V508-4,0)))</f>
        <v/>
      </c>
      <c r="H508" s="199" t="str">
        <f ca="1">IF(ISERROR($V508),"",OFFSET('Smelter Look-up'!$G$4,$V508-4,0))</f>
        <v/>
      </c>
      <c r="I508" s="200" t="str">
        <f ca="1">IF(ISERROR($V508),"",OFFSET('Smelter Look-up'!$H$4,$V508-4,0))</f>
        <v/>
      </c>
      <c r="J508" s="200" t="str">
        <f ca="1">IF(ISERROR($V508),"",OFFSET('Smelter Look-up'!$I$4,$V508-4,0))</f>
        <v/>
      </c>
      <c r="K508" s="144"/>
      <c r="L508" s="144"/>
      <c r="M508" s="144"/>
      <c r="N508" s="144"/>
      <c r="O508" s="144"/>
      <c r="P508" s="202"/>
      <c r="Q508" s="145"/>
      <c r="R508" s="143" t="str">
        <f ca="1">IF(ISERROR($V508),"",OFFSET('Smelter Look-up'!$C$4,$V508-4,0)&amp;"")</f>
        <v/>
      </c>
      <c r="S508" s="149" t="str">
        <f t="shared" ca="1" si="35"/>
        <v/>
      </c>
      <c r="T508" s="149" t="str">
        <f ca="1">IF(B508="","",IF(ISERROR(MATCH($J508,SorP!$B$1:$B$6261,0)),"",INDIRECT("'SorP'!$A$"&amp;MATCH($S508&amp;$J508,SorP!C:C,0))))</f>
        <v/>
      </c>
      <c r="U508" s="162"/>
      <c r="V508" s="163" t="e">
        <f>IF(C508="",NA(),MATCH($B508&amp;$C508,'Smelter Look-up'!$J:$J,0))</f>
        <v>#N/A</v>
      </c>
      <c r="X508" s="164">
        <f t="shared" ca="1" si="36"/>
        <v>0</v>
      </c>
      <c r="AB508" s="304" t="str">
        <f t="shared" si="37"/>
        <v/>
      </c>
      <c r="AC508" s="164" t="str">
        <f t="shared" si="38"/>
        <v/>
      </c>
      <c r="AD508" s="164" t="str">
        <f t="shared" si="39"/>
        <v/>
      </c>
    </row>
    <row r="509" spans="1:30" s="164" customFormat="1" ht="20.149999999999999" customHeight="1">
      <c r="A509" s="149"/>
      <c r="B509" s="294" t="str">
        <f>IF(LEN(A509)=0,"",INDEX('Smelter Look-up'!$A:$A,MATCH($A509,'Smelter Look-up'!$E:$E,0)))</f>
        <v/>
      </c>
      <c r="C509" s="146" t="str">
        <f>IF(LEN(A509)=0,"",INDEX('Smelter Look-up'!$C:$C,MATCH($A509,'Smelter Look-up'!$E:$E,0)))</f>
        <v/>
      </c>
      <c r="D509" s="143"/>
      <c r="E509" s="143" t="str">
        <f ca="1">IF(ISERROR($V509),"",OFFSET('Smelter Look-up'!$D$4,$V509-4,0)&amp;"")</f>
        <v/>
      </c>
      <c r="F509" s="143" t="str">
        <f ca="1">IF(ISERROR($V509),"",OFFSET('Smelter Look-up'!$E$4,$V509-4,0))</f>
        <v/>
      </c>
      <c r="G509" s="143" t="str">
        <f ca="1">IF(C509=$X$4,"Enter smelter details",IF(ISERROR($V509),"",OFFSET('Smelter Look-up'!$F$4,$V509-4,0)))</f>
        <v/>
      </c>
      <c r="H509" s="199" t="str">
        <f ca="1">IF(ISERROR($V509),"",OFFSET('Smelter Look-up'!$G$4,$V509-4,0))</f>
        <v/>
      </c>
      <c r="I509" s="200" t="str">
        <f ca="1">IF(ISERROR($V509),"",OFFSET('Smelter Look-up'!$H$4,$V509-4,0))</f>
        <v/>
      </c>
      <c r="J509" s="200" t="str">
        <f ca="1">IF(ISERROR($V509),"",OFFSET('Smelter Look-up'!$I$4,$V509-4,0))</f>
        <v/>
      </c>
      <c r="K509" s="144"/>
      <c r="L509" s="144"/>
      <c r="M509" s="144"/>
      <c r="N509" s="144"/>
      <c r="O509" s="144"/>
      <c r="P509" s="202"/>
      <c r="Q509" s="145"/>
      <c r="R509" s="143" t="str">
        <f ca="1">IF(ISERROR($V509),"",OFFSET('Smelter Look-up'!$C$4,$V509-4,0)&amp;"")</f>
        <v/>
      </c>
      <c r="S509" s="149" t="str">
        <f t="shared" ca="1" si="35"/>
        <v/>
      </c>
      <c r="T509" s="149" t="str">
        <f ca="1">IF(B509="","",IF(ISERROR(MATCH($J509,SorP!$B$1:$B$6261,0)),"",INDIRECT("'SorP'!$A$"&amp;MATCH($S509&amp;$J509,SorP!C:C,0))))</f>
        <v/>
      </c>
      <c r="U509" s="162"/>
      <c r="V509" s="163" t="e">
        <f>IF(C509="",NA(),MATCH($B509&amp;$C509,'Smelter Look-up'!$J:$J,0))</f>
        <v>#N/A</v>
      </c>
      <c r="X509" s="164">
        <f t="shared" ca="1" si="36"/>
        <v>0</v>
      </c>
      <c r="AB509" s="304" t="str">
        <f t="shared" si="37"/>
        <v/>
      </c>
      <c r="AC509" s="164" t="str">
        <f t="shared" si="38"/>
        <v/>
      </c>
      <c r="AD509" s="164" t="str">
        <f t="shared" si="39"/>
        <v/>
      </c>
    </row>
    <row r="510" spans="1:30" s="164" customFormat="1" ht="20.149999999999999" customHeight="1">
      <c r="A510" s="149"/>
      <c r="B510" s="294" t="str">
        <f>IF(LEN(A510)=0,"",INDEX('Smelter Look-up'!$A:$A,MATCH($A510,'Smelter Look-up'!$E:$E,0)))</f>
        <v/>
      </c>
      <c r="C510" s="146" t="str">
        <f>IF(LEN(A510)=0,"",INDEX('Smelter Look-up'!$C:$C,MATCH($A510,'Smelter Look-up'!$E:$E,0)))</f>
        <v/>
      </c>
      <c r="D510" s="143"/>
      <c r="E510" s="143" t="str">
        <f ca="1">IF(ISERROR($V510),"",OFFSET('Smelter Look-up'!$D$4,$V510-4,0)&amp;"")</f>
        <v/>
      </c>
      <c r="F510" s="143" t="str">
        <f ca="1">IF(ISERROR($V510),"",OFFSET('Smelter Look-up'!$E$4,$V510-4,0))</f>
        <v/>
      </c>
      <c r="G510" s="143" t="str">
        <f ca="1">IF(C510=$X$4,"Enter smelter details",IF(ISERROR($V510),"",OFFSET('Smelter Look-up'!$F$4,$V510-4,0)))</f>
        <v/>
      </c>
      <c r="H510" s="199" t="str">
        <f ca="1">IF(ISERROR($V510),"",OFFSET('Smelter Look-up'!$G$4,$V510-4,0))</f>
        <v/>
      </c>
      <c r="I510" s="200" t="str">
        <f ca="1">IF(ISERROR($V510),"",OFFSET('Smelter Look-up'!$H$4,$V510-4,0))</f>
        <v/>
      </c>
      <c r="J510" s="200" t="str">
        <f ca="1">IF(ISERROR($V510),"",OFFSET('Smelter Look-up'!$I$4,$V510-4,0))</f>
        <v/>
      </c>
      <c r="K510" s="144"/>
      <c r="L510" s="144"/>
      <c r="M510" s="144"/>
      <c r="N510" s="144"/>
      <c r="O510" s="144"/>
      <c r="P510" s="202"/>
      <c r="Q510" s="145"/>
      <c r="R510" s="143" t="str">
        <f ca="1">IF(ISERROR($V510),"",OFFSET('Smelter Look-up'!$C$4,$V510-4,0)&amp;"")</f>
        <v/>
      </c>
      <c r="S510" s="149" t="str">
        <f t="shared" ca="1" si="35"/>
        <v/>
      </c>
      <c r="T510" s="149" t="str">
        <f ca="1">IF(B510="","",IF(ISERROR(MATCH($J510,SorP!$B$1:$B$6261,0)),"",INDIRECT("'SorP'!$A$"&amp;MATCH($S510&amp;$J510,SorP!C:C,0))))</f>
        <v/>
      </c>
      <c r="U510" s="162"/>
      <c r="V510" s="163" t="e">
        <f>IF(C510="",NA(),MATCH($B510&amp;$C510,'Smelter Look-up'!$J:$J,0))</f>
        <v>#N/A</v>
      </c>
      <c r="X510" s="164">
        <f t="shared" ca="1" si="36"/>
        <v>0</v>
      </c>
      <c r="AB510" s="304" t="str">
        <f t="shared" si="37"/>
        <v/>
      </c>
      <c r="AC510" s="164" t="str">
        <f t="shared" si="38"/>
        <v/>
      </c>
      <c r="AD510" s="164" t="str">
        <f t="shared" si="39"/>
        <v/>
      </c>
    </row>
    <row r="511" spans="1:30" s="164" customFormat="1" ht="20.149999999999999" customHeight="1">
      <c r="A511" s="149"/>
      <c r="B511" s="294" t="str">
        <f>IF(LEN(A511)=0,"",INDEX('Smelter Look-up'!$A:$A,MATCH($A511,'Smelter Look-up'!$E:$E,0)))</f>
        <v/>
      </c>
      <c r="C511" s="146" t="str">
        <f>IF(LEN(A511)=0,"",INDEX('Smelter Look-up'!$C:$C,MATCH($A511,'Smelter Look-up'!$E:$E,0)))</f>
        <v/>
      </c>
      <c r="D511" s="143"/>
      <c r="E511" s="143" t="str">
        <f ca="1">IF(ISERROR($V511),"",OFFSET('Smelter Look-up'!$D$4,$V511-4,0)&amp;"")</f>
        <v/>
      </c>
      <c r="F511" s="143" t="str">
        <f ca="1">IF(ISERROR($V511),"",OFFSET('Smelter Look-up'!$E$4,$V511-4,0))</f>
        <v/>
      </c>
      <c r="G511" s="143" t="str">
        <f ca="1">IF(C511=$X$4,"Enter smelter details",IF(ISERROR($V511),"",OFFSET('Smelter Look-up'!$F$4,$V511-4,0)))</f>
        <v/>
      </c>
      <c r="H511" s="199" t="str">
        <f ca="1">IF(ISERROR($V511),"",OFFSET('Smelter Look-up'!$G$4,$V511-4,0))</f>
        <v/>
      </c>
      <c r="I511" s="200" t="str">
        <f ca="1">IF(ISERROR($V511),"",OFFSET('Smelter Look-up'!$H$4,$V511-4,0))</f>
        <v/>
      </c>
      <c r="J511" s="200" t="str">
        <f ca="1">IF(ISERROR($V511),"",OFFSET('Smelter Look-up'!$I$4,$V511-4,0))</f>
        <v/>
      </c>
      <c r="K511" s="144"/>
      <c r="L511" s="144"/>
      <c r="M511" s="144"/>
      <c r="N511" s="144"/>
      <c r="O511" s="144"/>
      <c r="P511" s="202"/>
      <c r="Q511" s="145"/>
      <c r="R511" s="143" t="str">
        <f ca="1">IF(ISERROR($V511),"",OFFSET('Smelter Look-up'!$C$4,$V511-4,0)&amp;"")</f>
        <v/>
      </c>
      <c r="S511" s="149" t="str">
        <f t="shared" ca="1" si="35"/>
        <v/>
      </c>
      <c r="T511" s="149" t="str">
        <f ca="1">IF(B511="","",IF(ISERROR(MATCH($J511,SorP!$B$1:$B$6261,0)),"",INDIRECT("'SorP'!$A$"&amp;MATCH($S511&amp;$J511,SorP!C:C,0))))</f>
        <v/>
      </c>
      <c r="U511" s="162"/>
      <c r="V511" s="163" t="e">
        <f>IF(C511="",NA(),MATCH($B511&amp;$C511,'Smelter Look-up'!$J:$J,0))</f>
        <v>#N/A</v>
      </c>
      <c r="X511" s="164">
        <f t="shared" ca="1" si="36"/>
        <v>0</v>
      </c>
      <c r="AB511" s="304" t="str">
        <f t="shared" si="37"/>
        <v/>
      </c>
      <c r="AC511" s="164" t="str">
        <f t="shared" si="38"/>
        <v/>
      </c>
      <c r="AD511" s="164" t="str">
        <f t="shared" si="39"/>
        <v/>
      </c>
    </row>
    <row r="512" spans="1:30" s="164" customFormat="1" ht="20.149999999999999" customHeight="1">
      <c r="A512" s="149"/>
      <c r="B512" s="294" t="str">
        <f>IF(LEN(A512)=0,"",INDEX('Smelter Look-up'!$A:$A,MATCH($A512,'Smelter Look-up'!$E:$E,0)))</f>
        <v/>
      </c>
      <c r="C512" s="146" t="str">
        <f>IF(LEN(A512)=0,"",INDEX('Smelter Look-up'!$C:$C,MATCH($A512,'Smelter Look-up'!$E:$E,0)))</f>
        <v/>
      </c>
      <c r="D512" s="143"/>
      <c r="E512" s="143" t="str">
        <f ca="1">IF(ISERROR($V512),"",OFFSET('Smelter Look-up'!$D$4,$V512-4,0)&amp;"")</f>
        <v/>
      </c>
      <c r="F512" s="143" t="str">
        <f ca="1">IF(ISERROR($V512),"",OFFSET('Smelter Look-up'!$E$4,$V512-4,0))</f>
        <v/>
      </c>
      <c r="G512" s="143" t="str">
        <f ca="1">IF(C512=$X$4,"Enter smelter details",IF(ISERROR($V512),"",OFFSET('Smelter Look-up'!$F$4,$V512-4,0)))</f>
        <v/>
      </c>
      <c r="H512" s="199" t="str">
        <f ca="1">IF(ISERROR($V512),"",OFFSET('Smelter Look-up'!$G$4,$V512-4,0))</f>
        <v/>
      </c>
      <c r="I512" s="200" t="str">
        <f ca="1">IF(ISERROR($V512),"",OFFSET('Smelter Look-up'!$H$4,$V512-4,0))</f>
        <v/>
      </c>
      <c r="J512" s="200" t="str">
        <f ca="1">IF(ISERROR($V512),"",OFFSET('Smelter Look-up'!$I$4,$V512-4,0))</f>
        <v/>
      </c>
      <c r="K512" s="144"/>
      <c r="L512" s="144"/>
      <c r="M512" s="144"/>
      <c r="N512" s="144"/>
      <c r="O512" s="144"/>
      <c r="P512" s="202"/>
      <c r="Q512" s="145"/>
      <c r="R512" s="143" t="str">
        <f ca="1">IF(ISERROR($V512),"",OFFSET('Smelter Look-up'!$C$4,$V512-4,0)&amp;"")</f>
        <v/>
      </c>
      <c r="S512" s="149" t="str">
        <f t="shared" ca="1" si="35"/>
        <v/>
      </c>
      <c r="T512" s="149" t="str">
        <f ca="1">IF(B512="","",IF(ISERROR(MATCH($J512,SorP!$B$1:$B$6261,0)),"",INDIRECT("'SorP'!$A$"&amp;MATCH($S512&amp;$J512,SorP!C:C,0))))</f>
        <v/>
      </c>
      <c r="U512" s="162"/>
      <c r="V512" s="163" t="e">
        <f>IF(C512="",NA(),MATCH($B512&amp;$C512,'Smelter Look-up'!$J:$J,0))</f>
        <v>#N/A</v>
      </c>
      <c r="X512" s="164">
        <f t="shared" ca="1" si="36"/>
        <v>0</v>
      </c>
      <c r="AB512" s="304" t="str">
        <f t="shared" si="37"/>
        <v/>
      </c>
      <c r="AC512" s="164" t="str">
        <f t="shared" si="38"/>
        <v/>
      </c>
      <c r="AD512" s="164" t="str">
        <f t="shared" si="39"/>
        <v/>
      </c>
    </row>
    <row r="513" spans="1:30" s="164" customFormat="1" ht="20.149999999999999" customHeight="1">
      <c r="A513" s="149"/>
      <c r="B513" s="294" t="str">
        <f>IF(LEN(A513)=0,"",INDEX('Smelter Look-up'!$A:$A,MATCH($A513,'Smelter Look-up'!$E:$E,0)))</f>
        <v/>
      </c>
      <c r="C513" s="146" t="str">
        <f>IF(LEN(A513)=0,"",INDEX('Smelter Look-up'!$C:$C,MATCH($A513,'Smelter Look-up'!$E:$E,0)))</f>
        <v/>
      </c>
      <c r="D513" s="143"/>
      <c r="E513" s="143" t="str">
        <f ca="1">IF(ISERROR($V513),"",OFFSET('Smelter Look-up'!$D$4,$V513-4,0)&amp;"")</f>
        <v/>
      </c>
      <c r="F513" s="143" t="str">
        <f ca="1">IF(ISERROR($V513),"",OFFSET('Smelter Look-up'!$E$4,$V513-4,0))</f>
        <v/>
      </c>
      <c r="G513" s="143" t="str">
        <f ca="1">IF(C513=$X$4,"Enter smelter details",IF(ISERROR($V513),"",OFFSET('Smelter Look-up'!$F$4,$V513-4,0)))</f>
        <v/>
      </c>
      <c r="H513" s="199" t="str">
        <f ca="1">IF(ISERROR($V513),"",OFFSET('Smelter Look-up'!$G$4,$V513-4,0))</f>
        <v/>
      </c>
      <c r="I513" s="200" t="str">
        <f ca="1">IF(ISERROR($V513),"",OFFSET('Smelter Look-up'!$H$4,$V513-4,0))</f>
        <v/>
      </c>
      <c r="J513" s="200" t="str">
        <f ca="1">IF(ISERROR($V513),"",OFFSET('Smelter Look-up'!$I$4,$V513-4,0))</f>
        <v/>
      </c>
      <c r="K513" s="144"/>
      <c r="L513" s="144"/>
      <c r="M513" s="144"/>
      <c r="N513" s="144"/>
      <c r="O513" s="144"/>
      <c r="P513" s="202"/>
      <c r="Q513" s="145"/>
      <c r="R513" s="143" t="str">
        <f ca="1">IF(ISERROR($V513),"",OFFSET('Smelter Look-up'!$C$4,$V513-4,0)&amp;"")</f>
        <v/>
      </c>
      <c r="S513" s="149" t="str">
        <f t="shared" ca="1" si="35"/>
        <v/>
      </c>
      <c r="T513" s="149" t="str">
        <f ca="1">IF(B513="","",IF(ISERROR(MATCH($J513,SorP!$B$1:$B$6261,0)),"",INDIRECT("'SorP'!$A$"&amp;MATCH($S513&amp;$J513,SorP!C:C,0))))</f>
        <v/>
      </c>
      <c r="U513" s="162"/>
      <c r="V513" s="163" t="e">
        <f>IF(C513="",NA(),MATCH($B513&amp;$C513,'Smelter Look-up'!$J:$J,0))</f>
        <v>#N/A</v>
      </c>
      <c r="X513" s="164">
        <f t="shared" ca="1" si="36"/>
        <v>0</v>
      </c>
      <c r="AB513" s="304" t="str">
        <f t="shared" si="37"/>
        <v/>
      </c>
      <c r="AC513" s="164" t="str">
        <f t="shared" si="38"/>
        <v/>
      </c>
      <c r="AD513" s="164" t="str">
        <f t="shared" si="39"/>
        <v/>
      </c>
    </row>
    <row r="514" spans="1:30" s="164" customFormat="1" ht="20.149999999999999" customHeight="1">
      <c r="A514" s="149"/>
      <c r="B514" s="294" t="str">
        <f>IF(LEN(A514)=0,"",INDEX('Smelter Look-up'!$A:$A,MATCH($A514,'Smelter Look-up'!$E:$E,0)))</f>
        <v/>
      </c>
      <c r="C514" s="146" t="str">
        <f>IF(LEN(A514)=0,"",INDEX('Smelter Look-up'!$C:$C,MATCH($A514,'Smelter Look-up'!$E:$E,0)))</f>
        <v/>
      </c>
      <c r="D514" s="143"/>
      <c r="E514" s="143" t="str">
        <f ca="1">IF(ISERROR($V514),"",OFFSET('Smelter Look-up'!$D$4,$V514-4,0)&amp;"")</f>
        <v/>
      </c>
      <c r="F514" s="143" t="str">
        <f ca="1">IF(ISERROR($V514),"",OFFSET('Smelter Look-up'!$E$4,$V514-4,0))</f>
        <v/>
      </c>
      <c r="G514" s="143" t="str">
        <f ca="1">IF(C514=$X$4,"Enter smelter details",IF(ISERROR($V514),"",OFFSET('Smelter Look-up'!$F$4,$V514-4,0)))</f>
        <v/>
      </c>
      <c r="H514" s="199" t="str">
        <f ca="1">IF(ISERROR($V514),"",OFFSET('Smelter Look-up'!$G$4,$V514-4,0))</f>
        <v/>
      </c>
      <c r="I514" s="200" t="str">
        <f ca="1">IF(ISERROR($V514),"",OFFSET('Smelter Look-up'!$H$4,$V514-4,0))</f>
        <v/>
      </c>
      <c r="J514" s="200" t="str">
        <f ca="1">IF(ISERROR($V514),"",OFFSET('Smelter Look-up'!$I$4,$V514-4,0))</f>
        <v/>
      </c>
      <c r="K514" s="144"/>
      <c r="L514" s="144"/>
      <c r="M514" s="144"/>
      <c r="N514" s="144"/>
      <c r="O514" s="144"/>
      <c r="P514" s="202"/>
      <c r="Q514" s="145"/>
      <c r="R514" s="143" t="str">
        <f ca="1">IF(ISERROR($V514),"",OFFSET('Smelter Look-up'!$C$4,$V514-4,0)&amp;"")</f>
        <v/>
      </c>
      <c r="S514" s="149" t="str">
        <f t="shared" ca="1" si="35"/>
        <v/>
      </c>
      <c r="T514" s="149" t="str">
        <f ca="1">IF(B514="","",IF(ISERROR(MATCH($J514,SorP!$B$1:$B$6261,0)),"",INDIRECT("'SorP'!$A$"&amp;MATCH($S514&amp;$J514,SorP!C:C,0))))</f>
        <v/>
      </c>
      <c r="U514" s="162"/>
      <c r="V514" s="163" t="e">
        <f>IF(C514="",NA(),MATCH($B514&amp;$C514,'Smelter Look-up'!$J:$J,0))</f>
        <v>#N/A</v>
      </c>
      <c r="X514" s="164">
        <f t="shared" ca="1" si="36"/>
        <v>0</v>
      </c>
      <c r="AB514" s="304" t="str">
        <f t="shared" si="37"/>
        <v/>
      </c>
      <c r="AC514" s="164" t="str">
        <f t="shared" si="38"/>
        <v/>
      </c>
      <c r="AD514" s="164" t="str">
        <f t="shared" si="39"/>
        <v/>
      </c>
    </row>
    <row r="515" spans="1:30" s="164" customFormat="1" ht="20.149999999999999" customHeight="1">
      <c r="A515" s="149"/>
      <c r="B515" s="294" t="str">
        <f>IF(LEN(A515)=0,"",INDEX('Smelter Look-up'!$A:$A,MATCH($A515,'Smelter Look-up'!$E:$E,0)))</f>
        <v/>
      </c>
      <c r="C515" s="146" t="str">
        <f>IF(LEN(A515)=0,"",INDEX('Smelter Look-up'!$C:$C,MATCH($A515,'Smelter Look-up'!$E:$E,0)))</f>
        <v/>
      </c>
      <c r="D515" s="143"/>
      <c r="E515" s="143" t="str">
        <f ca="1">IF(ISERROR($V515),"",OFFSET('Smelter Look-up'!$D$4,$V515-4,0)&amp;"")</f>
        <v/>
      </c>
      <c r="F515" s="143" t="str">
        <f ca="1">IF(ISERROR($V515),"",OFFSET('Smelter Look-up'!$E$4,$V515-4,0))</f>
        <v/>
      </c>
      <c r="G515" s="143" t="str">
        <f ca="1">IF(C515=$X$4,"Enter smelter details",IF(ISERROR($V515),"",OFFSET('Smelter Look-up'!$F$4,$V515-4,0)))</f>
        <v/>
      </c>
      <c r="H515" s="199" t="str">
        <f ca="1">IF(ISERROR($V515),"",OFFSET('Smelter Look-up'!$G$4,$V515-4,0))</f>
        <v/>
      </c>
      <c r="I515" s="200" t="str">
        <f ca="1">IF(ISERROR($V515),"",OFFSET('Smelter Look-up'!$H$4,$V515-4,0))</f>
        <v/>
      </c>
      <c r="J515" s="200" t="str">
        <f ca="1">IF(ISERROR($V515),"",OFFSET('Smelter Look-up'!$I$4,$V515-4,0))</f>
        <v/>
      </c>
      <c r="K515" s="144"/>
      <c r="L515" s="144"/>
      <c r="M515" s="144"/>
      <c r="N515" s="144"/>
      <c r="O515" s="144"/>
      <c r="P515" s="202"/>
      <c r="Q515" s="145"/>
      <c r="R515" s="143" t="str">
        <f ca="1">IF(ISERROR($V515),"",OFFSET('Smelter Look-up'!$C$4,$V515-4,0)&amp;"")</f>
        <v/>
      </c>
      <c r="S515" s="149" t="str">
        <f t="shared" ca="1" si="35"/>
        <v/>
      </c>
      <c r="T515" s="149" t="str">
        <f ca="1">IF(B515="","",IF(ISERROR(MATCH($J515,SorP!$B$1:$B$6261,0)),"",INDIRECT("'SorP'!$A$"&amp;MATCH($S515&amp;$J515,SorP!C:C,0))))</f>
        <v/>
      </c>
      <c r="U515" s="162"/>
      <c r="V515" s="163" t="e">
        <f>IF(C515="",NA(),MATCH($B515&amp;$C515,'Smelter Look-up'!$J:$J,0))</f>
        <v>#N/A</v>
      </c>
      <c r="X515" s="164">
        <f t="shared" ca="1" si="36"/>
        <v>0</v>
      </c>
      <c r="AB515" s="304" t="str">
        <f t="shared" si="37"/>
        <v/>
      </c>
      <c r="AC515" s="164" t="str">
        <f t="shared" si="38"/>
        <v/>
      </c>
      <c r="AD515" s="164" t="str">
        <f t="shared" si="39"/>
        <v/>
      </c>
    </row>
    <row r="516" spans="1:30" s="164" customFormat="1" ht="20.149999999999999" customHeight="1">
      <c r="A516" s="149"/>
      <c r="B516" s="294" t="str">
        <f>IF(LEN(A516)=0,"",INDEX('Smelter Look-up'!$A:$A,MATCH($A516,'Smelter Look-up'!$E:$E,0)))</f>
        <v/>
      </c>
      <c r="C516" s="146" t="str">
        <f>IF(LEN(A516)=0,"",INDEX('Smelter Look-up'!$C:$C,MATCH($A516,'Smelter Look-up'!$E:$E,0)))</f>
        <v/>
      </c>
      <c r="D516" s="143"/>
      <c r="E516" s="143" t="str">
        <f ca="1">IF(ISERROR($V516),"",OFFSET('Smelter Look-up'!$D$4,$V516-4,0)&amp;"")</f>
        <v/>
      </c>
      <c r="F516" s="143" t="str">
        <f ca="1">IF(ISERROR($V516),"",OFFSET('Smelter Look-up'!$E$4,$V516-4,0))</f>
        <v/>
      </c>
      <c r="G516" s="143" t="str">
        <f ca="1">IF(C516=$X$4,"Enter smelter details",IF(ISERROR($V516),"",OFFSET('Smelter Look-up'!$F$4,$V516-4,0)))</f>
        <v/>
      </c>
      <c r="H516" s="199" t="str">
        <f ca="1">IF(ISERROR($V516),"",OFFSET('Smelter Look-up'!$G$4,$V516-4,0))</f>
        <v/>
      </c>
      <c r="I516" s="200" t="str">
        <f ca="1">IF(ISERROR($V516),"",OFFSET('Smelter Look-up'!$H$4,$V516-4,0))</f>
        <v/>
      </c>
      <c r="J516" s="200" t="str">
        <f ca="1">IF(ISERROR($V516),"",OFFSET('Smelter Look-up'!$I$4,$V516-4,0))</f>
        <v/>
      </c>
      <c r="K516" s="144"/>
      <c r="L516" s="144"/>
      <c r="M516" s="144"/>
      <c r="N516" s="144"/>
      <c r="O516" s="144"/>
      <c r="P516" s="202"/>
      <c r="Q516" s="145"/>
      <c r="R516" s="143" t="str">
        <f ca="1">IF(ISERROR($V516),"",OFFSET('Smelter Look-up'!$C$4,$V516-4,0)&amp;"")</f>
        <v/>
      </c>
      <c r="S516" s="149" t="str">
        <f t="shared" ref="S516:S579" ca="1" si="40">IF(B516="","",IF(ISERROR(MATCH($E516,CL,0)),"Unknown",INDIRECT("'C'!$A$"&amp;MATCH($E516,CL,0)+1)))</f>
        <v/>
      </c>
      <c r="T516" s="149" t="str">
        <f ca="1">IF(B516="","",IF(ISERROR(MATCH($J516,SorP!$B$1:$B$6261,0)),"",INDIRECT("'SorP'!$A$"&amp;MATCH($S516&amp;$J516,SorP!C:C,0))))</f>
        <v/>
      </c>
      <c r="U516" s="162"/>
      <c r="V516" s="163" t="e">
        <f>IF(C516="",NA(),MATCH($B516&amp;$C516,'Smelter Look-up'!$J:$J,0))</f>
        <v>#N/A</v>
      </c>
      <c r="X516" s="164">
        <f t="shared" ref="X516:X579" ca="1" si="41">IF(AND(C516="Smelter not listed",OR(LEN(D516)=0,LEN(E516)=0)),1,0)</f>
        <v>0</v>
      </c>
      <c r="AB516" s="304" t="str">
        <f t="shared" ref="AB516:AB579" si="42">IF(C516="","",B516)</f>
        <v/>
      </c>
      <c r="AC516" s="164" t="str">
        <f t="shared" ref="AC516:AC579" si="43">B516</f>
        <v/>
      </c>
      <c r="AD516" s="164" t="str">
        <f t="shared" ref="AD516:AD579" si="44">IF(C516="Smelter not listed",D516,C516)</f>
        <v/>
      </c>
    </row>
    <row r="517" spans="1:30" s="164" customFormat="1" ht="20.149999999999999" customHeight="1">
      <c r="A517" s="149"/>
      <c r="B517" s="294" t="str">
        <f>IF(LEN(A517)=0,"",INDEX('Smelter Look-up'!$A:$A,MATCH($A517,'Smelter Look-up'!$E:$E,0)))</f>
        <v/>
      </c>
      <c r="C517" s="146" t="str">
        <f>IF(LEN(A517)=0,"",INDEX('Smelter Look-up'!$C:$C,MATCH($A517,'Smelter Look-up'!$E:$E,0)))</f>
        <v/>
      </c>
      <c r="D517" s="143"/>
      <c r="E517" s="143" t="str">
        <f ca="1">IF(ISERROR($V517),"",OFFSET('Smelter Look-up'!$D$4,$V517-4,0)&amp;"")</f>
        <v/>
      </c>
      <c r="F517" s="143" t="str">
        <f ca="1">IF(ISERROR($V517),"",OFFSET('Smelter Look-up'!$E$4,$V517-4,0))</f>
        <v/>
      </c>
      <c r="G517" s="143" t="str">
        <f ca="1">IF(C517=$X$4,"Enter smelter details",IF(ISERROR($V517),"",OFFSET('Smelter Look-up'!$F$4,$V517-4,0)))</f>
        <v/>
      </c>
      <c r="H517" s="199" t="str">
        <f ca="1">IF(ISERROR($V517),"",OFFSET('Smelter Look-up'!$G$4,$V517-4,0))</f>
        <v/>
      </c>
      <c r="I517" s="200" t="str">
        <f ca="1">IF(ISERROR($V517),"",OFFSET('Smelter Look-up'!$H$4,$V517-4,0))</f>
        <v/>
      </c>
      <c r="J517" s="200" t="str">
        <f ca="1">IF(ISERROR($V517),"",OFFSET('Smelter Look-up'!$I$4,$V517-4,0))</f>
        <v/>
      </c>
      <c r="K517" s="144"/>
      <c r="L517" s="144"/>
      <c r="M517" s="144"/>
      <c r="N517" s="144"/>
      <c r="O517" s="144"/>
      <c r="P517" s="202"/>
      <c r="Q517" s="145"/>
      <c r="R517" s="143" t="str">
        <f ca="1">IF(ISERROR($V517),"",OFFSET('Smelter Look-up'!$C$4,$V517-4,0)&amp;"")</f>
        <v/>
      </c>
      <c r="S517" s="149" t="str">
        <f t="shared" ca="1" si="40"/>
        <v/>
      </c>
      <c r="T517" s="149" t="str">
        <f ca="1">IF(B517="","",IF(ISERROR(MATCH($J517,SorP!$B$1:$B$6261,0)),"",INDIRECT("'SorP'!$A$"&amp;MATCH($S517&amp;$J517,SorP!C:C,0))))</f>
        <v/>
      </c>
      <c r="U517" s="162"/>
      <c r="V517" s="163" t="e">
        <f>IF(C517="",NA(),MATCH($B517&amp;$C517,'Smelter Look-up'!$J:$J,0))</f>
        <v>#N/A</v>
      </c>
      <c r="X517" s="164">
        <f t="shared" ca="1" si="41"/>
        <v>0</v>
      </c>
      <c r="AB517" s="304" t="str">
        <f t="shared" si="42"/>
        <v/>
      </c>
      <c r="AC517" s="164" t="str">
        <f t="shared" si="43"/>
        <v/>
      </c>
      <c r="AD517" s="164" t="str">
        <f t="shared" si="44"/>
        <v/>
      </c>
    </row>
    <row r="518" spans="1:30" s="164" customFormat="1" ht="20.149999999999999" customHeight="1">
      <c r="A518" s="149"/>
      <c r="B518" s="294" t="str">
        <f>IF(LEN(A518)=0,"",INDEX('Smelter Look-up'!$A:$A,MATCH($A518,'Smelter Look-up'!$E:$E,0)))</f>
        <v/>
      </c>
      <c r="C518" s="146" t="str">
        <f>IF(LEN(A518)=0,"",INDEX('Smelter Look-up'!$C:$C,MATCH($A518,'Smelter Look-up'!$E:$E,0)))</f>
        <v/>
      </c>
      <c r="D518" s="143"/>
      <c r="E518" s="143" t="str">
        <f ca="1">IF(ISERROR($V518),"",OFFSET('Smelter Look-up'!$D$4,$V518-4,0)&amp;"")</f>
        <v/>
      </c>
      <c r="F518" s="143" t="str">
        <f ca="1">IF(ISERROR($V518),"",OFFSET('Smelter Look-up'!$E$4,$V518-4,0))</f>
        <v/>
      </c>
      <c r="G518" s="143" t="str">
        <f ca="1">IF(C518=$X$4,"Enter smelter details",IF(ISERROR($V518),"",OFFSET('Smelter Look-up'!$F$4,$V518-4,0)))</f>
        <v/>
      </c>
      <c r="H518" s="199" t="str">
        <f ca="1">IF(ISERROR($V518),"",OFFSET('Smelter Look-up'!$G$4,$V518-4,0))</f>
        <v/>
      </c>
      <c r="I518" s="200" t="str">
        <f ca="1">IF(ISERROR($V518),"",OFFSET('Smelter Look-up'!$H$4,$V518-4,0))</f>
        <v/>
      </c>
      <c r="J518" s="200" t="str">
        <f ca="1">IF(ISERROR($V518),"",OFFSET('Smelter Look-up'!$I$4,$V518-4,0))</f>
        <v/>
      </c>
      <c r="K518" s="144"/>
      <c r="L518" s="144"/>
      <c r="M518" s="144"/>
      <c r="N518" s="144"/>
      <c r="O518" s="144"/>
      <c r="P518" s="202"/>
      <c r="Q518" s="145"/>
      <c r="R518" s="143" t="str">
        <f ca="1">IF(ISERROR($V518),"",OFFSET('Smelter Look-up'!$C$4,$V518-4,0)&amp;"")</f>
        <v/>
      </c>
      <c r="S518" s="149" t="str">
        <f t="shared" ca="1" si="40"/>
        <v/>
      </c>
      <c r="T518" s="149" t="str">
        <f ca="1">IF(B518="","",IF(ISERROR(MATCH($J518,SorP!$B$1:$B$6261,0)),"",INDIRECT("'SorP'!$A$"&amp;MATCH($S518&amp;$J518,SorP!C:C,0))))</f>
        <v/>
      </c>
      <c r="U518" s="162"/>
      <c r="V518" s="163" t="e">
        <f>IF(C518="",NA(),MATCH($B518&amp;$C518,'Smelter Look-up'!$J:$J,0))</f>
        <v>#N/A</v>
      </c>
      <c r="X518" s="164">
        <f t="shared" ca="1" si="41"/>
        <v>0</v>
      </c>
      <c r="AB518" s="304" t="str">
        <f t="shared" si="42"/>
        <v/>
      </c>
      <c r="AC518" s="164" t="str">
        <f t="shared" si="43"/>
        <v/>
      </c>
      <c r="AD518" s="164" t="str">
        <f t="shared" si="44"/>
        <v/>
      </c>
    </row>
    <row r="519" spans="1:30" s="164" customFormat="1" ht="20.149999999999999" customHeight="1">
      <c r="A519" s="149"/>
      <c r="B519" s="294" t="str">
        <f>IF(LEN(A519)=0,"",INDEX('Smelter Look-up'!$A:$A,MATCH($A519,'Smelter Look-up'!$E:$E,0)))</f>
        <v/>
      </c>
      <c r="C519" s="146" t="str">
        <f>IF(LEN(A519)=0,"",INDEX('Smelter Look-up'!$C:$C,MATCH($A519,'Smelter Look-up'!$E:$E,0)))</f>
        <v/>
      </c>
      <c r="D519" s="143"/>
      <c r="E519" s="143" t="str">
        <f ca="1">IF(ISERROR($V519),"",OFFSET('Smelter Look-up'!$D$4,$V519-4,0)&amp;"")</f>
        <v/>
      </c>
      <c r="F519" s="143" t="str">
        <f ca="1">IF(ISERROR($V519),"",OFFSET('Smelter Look-up'!$E$4,$V519-4,0))</f>
        <v/>
      </c>
      <c r="G519" s="143" t="str">
        <f ca="1">IF(C519=$X$4,"Enter smelter details",IF(ISERROR($V519),"",OFFSET('Smelter Look-up'!$F$4,$V519-4,0)))</f>
        <v/>
      </c>
      <c r="H519" s="199" t="str">
        <f ca="1">IF(ISERROR($V519),"",OFFSET('Smelter Look-up'!$G$4,$V519-4,0))</f>
        <v/>
      </c>
      <c r="I519" s="200" t="str">
        <f ca="1">IF(ISERROR($V519),"",OFFSET('Smelter Look-up'!$H$4,$V519-4,0))</f>
        <v/>
      </c>
      <c r="J519" s="200" t="str">
        <f ca="1">IF(ISERROR($V519),"",OFFSET('Smelter Look-up'!$I$4,$V519-4,0))</f>
        <v/>
      </c>
      <c r="K519" s="144"/>
      <c r="L519" s="144"/>
      <c r="M519" s="144"/>
      <c r="N519" s="144"/>
      <c r="O519" s="144"/>
      <c r="P519" s="202"/>
      <c r="Q519" s="145"/>
      <c r="R519" s="143" t="str">
        <f ca="1">IF(ISERROR($V519),"",OFFSET('Smelter Look-up'!$C$4,$V519-4,0)&amp;"")</f>
        <v/>
      </c>
      <c r="S519" s="149" t="str">
        <f t="shared" ca="1" si="40"/>
        <v/>
      </c>
      <c r="T519" s="149" t="str">
        <f ca="1">IF(B519="","",IF(ISERROR(MATCH($J519,SorP!$B$1:$B$6261,0)),"",INDIRECT("'SorP'!$A$"&amp;MATCH($S519&amp;$J519,SorP!C:C,0))))</f>
        <v/>
      </c>
      <c r="U519" s="162"/>
      <c r="V519" s="163" t="e">
        <f>IF(C519="",NA(),MATCH($B519&amp;$C519,'Smelter Look-up'!$J:$J,0))</f>
        <v>#N/A</v>
      </c>
      <c r="X519" s="164">
        <f t="shared" ca="1" si="41"/>
        <v>0</v>
      </c>
      <c r="AB519" s="304" t="str">
        <f t="shared" si="42"/>
        <v/>
      </c>
      <c r="AC519" s="164" t="str">
        <f t="shared" si="43"/>
        <v/>
      </c>
      <c r="AD519" s="164" t="str">
        <f t="shared" si="44"/>
        <v/>
      </c>
    </row>
    <row r="520" spans="1:30" s="164" customFormat="1" ht="20.149999999999999" customHeight="1">
      <c r="A520" s="149"/>
      <c r="B520" s="294" t="str">
        <f>IF(LEN(A520)=0,"",INDEX('Smelter Look-up'!$A:$A,MATCH($A520,'Smelter Look-up'!$E:$E,0)))</f>
        <v/>
      </c>
      <c r="C520" s="146" t="str">
        <f>IF(LEN(A520)=0,"",INDEX('Smelter Look-up'!$C:$C,MATCH($A520,'Smelter Look-up'!$E:$E,0)))</f>
        <v/>
      </c>
      <c r="D520" s="143"/>
      <c r="E520" s="143" t="str">
        <f ca="1">IF(ISERROR($V520),"",OFFSET('Smelter Look-up'!$D$4,$V520-4,0)&amp;"")</f>
        <v/>
      </c>
      <c r="F520" s="143" t="str">
        <f ca="1">IF(ISERROR($V520),"",OFFSET('Smelter Look-up'!$E$4,$V520-4,0))</f>
        <v/>
      </c>
      <c r="G520" s="143" t="str">
        <f ca="1">IF(C520=$X$4,"Enter smelter details",IF(ISERROR($V520),"",OFFSET('Smelter Look-up'!$F$4,$V520-4,0)))</f>
        <v/>
      </c>
      <c r="H520" s="199" t="str">
        <f ca="1">IF(ISERROR($V520),"",OFFSET('Smelter Look-up'!$G$4,$V520-4,0))</f>
        <v/>
      </c>
      <c r="I520" s="200" t="str">
        <f ca="1">IF(ISERROR($V520),"",OFFSET('Smelter Look-up'!$H$4,$V520-4,0))</f>
        <v/>
      </c>
      <c r="J520" s="200" t="str">
        <f ca="1">IF(ISERROR($V520),"",OFFSET('Smelter Look-up'!$I$4,$V520-4,0))</f>
        <v/>
      </c>
      <c r="K520" s="144"/>
      <c r="L520" s="144"/>
      <c r="M520" s="144"/>
      <c r="N520" s="144"/>
      <c r="O520" s="144"/>
      <c r="P520" s="202"/>
      <c r="Q520" s="145"/>
      <c r="R520" s="143" t="str">
        <f ca="1">IF(ISERROR($V520),"",OFFSET('Smelter Look-up'!$C$4,$V520-4,0)&amp;"")</f>
        <v/>
      </c>
      <c r="S520" s="149" t="str">
        <f t="shared" ca="1" si="40"/>
        <v/>
      </c>
      <c r="T520" s="149" t="str">
        <f ca="1">IF(B520="","",IF(ISERROR(MATCH($J520,SorP!$B$1:$B$6261,0)),"",INDIRECT("'SorP'!$A$"&amp;MATCH($S520&amp;$J520,SorP!C:C,0))))</f>
        <v/>
      </c>
      <c r="U520" s="162"/>
      <c r="V520" s="163" t="e">
        <f>IF(C520="",NA(),MATCH($B520&amp;$C520,'Smelter Look-up'!$J:$J,0))</f>
        <v>#N/A</v>
      </c>
      <c r="X520" s="164">
        <f t="shared" ca="1" si="41"/>
        <v>0</v>
      </c>
      <c r="AB520" s="304" t="str">
        <f t="shared" si="42"/>
        <v/>
      </c>
      <c r="AC520" s="164" t="str">
        <f t="shared" si="43"/>
        <v/>
      </c>
      <c r="AD520" s="164" t="str">
        <f t="shared" si="44"/>
        <v/>
      </c>
    </row>
    <row r="521" spans="1:30" s="164" customFormat="1" ht="20.149999999999999" customHeight="1">
      <c r="A521" s="149"/>
      <c r="B521" s="294" t="str">
        <f>IF(LEN(A521)=0,"",INDEX('Smelter Look-up'!$A:$A,MATCH($A521,'Smelter Look-up'!$E:$E,0)))</f>
        <v/>
      </c>
      <c r="C521" s="146" t="str">
        <f>IF(LEN(A521)=0,"",INDEX('Smelter Look-up'!$C:$C,MATCH($A521,'Smelter Look-up'!$E:$E,0)))</f>
        <v/>
      </c>
      <c r="D521" s="143"/>
      <c r="E521" s="143" t="str">
        <f ca="1">IF(ISERROR($V521),"",OFFSET('Smelter Look-up'!$D$4,$V521-4,0)&amp;"")</f>
        <v/>
      </c>
      <c r="F521" s="143" t="str">
        <f ca="1">IF(ISERROR($V521),"",OFFSET('Smelter Look-up'!$E$4,$V521-4,0))</f>
        <v/>
      </c>
      <c r="G521" s="143" t="str">
        <f ca="1">IF(C521=$X$4,"Enter smelter details",IF(ISERROR($V521),"",OFFSET('Smelter Look-up'!$F$4,$V521-4,0)))</f>
        <v/>
      </c>
      <c r="H521" s="199" t="str">
        <f ca="1">IF(ISERROR($V521),"",OFFSET('Smelter Look-up'!$G$4,$V521-4,0))</f>
        <v/>
      </c>
      <c r="I521" s="200" t="str">
        <f ca="1">IF(ISERROR($V521),"",OFFSET('Smelter Look-up'!$H$4,$V521-4,0))</f>
        <v/>
      </c>
      <c r="J521" s="200" t="str">
        <f ca="1">IF(ISERROR($V521),"",OFFSET('Smelter Look-up'!$I$4,$V521-4,0))</f>
        <v/>
      </c>
      <c r="K521" s="144"/>
      <c r="L521" s="144"/>
      <c r="M521" s="144"/>
      <c r="N521" s="144"/>
      <c r="O521" s="144"/>
      <c r="P521" s="202"/>
      <c r="Q521" s="145"/>
      <c r="R521" s="143" t="str">
        <f ca="1">IF(ISERROR($V521),"",OFFSET('Smelter Look-up'!$C$4,$V521-4,0)&amp;"")</f>
        <v/>
      </c>
      <c r="S521" s="149" t="str">
        <f t="shared" ca="1" si="40"/>
        <v/>
      </c>
      <c r="T521" s="149" t="str">
        <f ca="1">IF(B521="","",IF(ISERROR(MATCH($J521,SorP!$B$1:$B$6261,0)),"",INDIRECT("'SorP'!$A$"&amp;MATCH($S521&amp;$J521,SorP!C:C,0))))</f>
        <v/>
      </c>
      <c r="U521" s="162"/>
      <c r="V521" s="163" t="e">
        <f>IF(C521="",NA(),MATCH($B521&amp;$C521,'Smelter Look-up'!$J:$J,0))</f>
        <v>#N/A</v>
      </c>
      <c r="X521" s="164">
        <f t="shared" ca="1" si="41"/>
        <v>0</v>
      </c>
      <c r="AB521" s="304" t="str">
        <f t="shared" si="42"/>
        <v/>
      </c>
      <c r="AC521" s="164" t="str">
        <f t="shared" si="43"/>
        <v/>
      </c>
      <c r="AD521" s="164" t="str">
        <f t="shared" si="44"/>
        <v/>
      </c>
    </row>
    <row r="522" spans="1:30" s="164" customFormat="1" ht="20.149999999999999" customHeight="1">
      <c r="A522" s="149"/>
      <c r="B522" s="294" t="str">
        <f>IF(LEN(A522)=0,"",INDEX('Smelter Look-up'!$A:$A,MATCH($A522,'Smelter Look-up'!$E:$E,0)))</f>
        <v/>
      </c>
      <c r="C522" s="146" t="str">
        <f>IF(LEN(A522)=0,"",INDEX('Smelter Look-up'!$C:$C,MATCH($A522,'Smelter Look-up'!$E:$E,0)))</f>
        <v/>
      </c>
      <c r="D522" s="143"/>
      <c r="E522" s="143" t="str">
        <f ca="1">IF(ISERROR($V522),"",OFFSET('Smelter Look-up'!$D$4,$V522-4,0)&amp;"")</f>
        <v/>
      </c>
      <c r="F522" s="143" t="str">
        <f ca="1">IF(ISERROR($V522),"",OFFSET('Smelter Look-up'!$E$4,$V522-4,0))</f>
        <v/>
      </c>
      <c r="G522" s="143" t="str">
        <f ca="1">IF(C522=$X$4,"Enter smelter details",IF(ISERROR($V522),"",OFFSET('Smelter Look-up'!$F$4,$V522-4,0)))</f>
        <v/>
      </c>
      <c r="H522" s="199" t="str">
        <f ca="1">IF(ISERROR($V522),"",OFFSET('Smelter Look-up'!$G$4,$V522-4,0))</f>
        <v/>
      </c>
      <c r="I522" s="200" t="str">
        <f ca="1">IF(ISERROR($V522),"",OFFSET('Smelter Look-up'!$H$4,$V522-4,0))</f>
        <v/>
      </c>
      <c r="J522" s="200" t="str">
        <f ca="1">IF(ISERROR($V522),"",OFFSET('Smelter Look-up'!$I$4,$V522-4,0))</f>
        <v/>
      </c>
      <c r="K522" s="144"/>
      <c r="L522" s="144"/>
      <c r="M522" s="144"/>
      <c r="N522" s="144"/>
      <c r="O522" s="144"/>
      <c r="P522" s="202"/>
      <c r="Q522" s="145"/>
      <c r="R522" s="143" t="str">
        <f ca="1">IF(ISERROR($V522),"",OFFSET('Smelter Look-up'!$C$4,$V522-4,0)&amp;"")</f>
        <v/>
      </c>
      <c r="S522" s="149" t="str">
        <f t="shared" ca="1" si="40"/>
        <v/>
      </c>
      <c r="T522" s="149" t="str">
        <f ca="1">IF(B522="","",IF(ISERROR(MATCH($J522,SorP!$B$1:$B$6261,0)),"",INDIRECT("'SorP'!$A$"&amp;MATCH($S522&amp;$J522,SorP!C:C,0))))</f>
        <v/>
      </c>
      <c r="U522" s="162"/>
      <c r="V522" s="163" t="e">
        <f>IF(C522="",NA(),MATCH($B522&amp;$C522,'Smelter Look-up'!$J:$J,0))</f>
        <v>#N/A</v>
      </c>
      <c r="X522" s="164">
        <f t="shared" ca="1" si="41"/>
        <v>0</v>
      </c>
      <c r="AB522" s="304" t="str">
        <f t="shared" si="42"/>
        <v/>
      </c>
      <c r="AC522" s="164" t="str">
        <f t="shared" si="43"/>
        <v/>
      </c>
      <c r="AD522" s="164" t="str">
        <f t="shared" si="44"/>
        <v/>
      </c>
    </row>
    <row r="523" spans="1:30" s="164" customFormat="1" ht="20.149999999999999" customHeight="1">
      <c r="A523" s="149"/>
      <c r="B523" s="294" t="str">
        <f>IF(LEN(A523)=0,"",INDEX('Smelter Look-up'!$A:$A,MATCH($A523,'Smelter Look-up'!$E:$E,0)))</f>
        <v/>
      </c>
      <c r="C523" s="146" t="str">
        <f>IF(LEN(A523)=0,"",INDEX('Smelter Look-up'!$C:$C,MATCH($A523,'Smelter Look-up'!$E:$E,0)))</f>
        <v/>
      </c>
      <c r="D523" s="143"/>
      <c r="E523" s="143" t="str">
        <f ca="1">IF(ISERROR($V523),"",OFFSET('Smelter Look-up'!$D$4,$V523-4,0)&amp;"")</f>
        <v/>
      </c>
      <c r="F523" s="143" t="str">
        <f ca="1">IF(ISERROR($V523),"",OFFSET('Smelter Look-up'!$E$4,$V523-4,0))</f>
        <v/>
      </c>
      <c r="G523" s="143" t="str">
        <f ca="1">IF(C523=$X$4,"Enter smelter details",IF(ISERROR($V523),"",OFFSET('Smelter Look-up'!$F$4,$V523-4,0)))</f>
        <v/>
      </c>
      <c r="H523" s="199" t="str">
        <f ca="1">IF(ISERROR($V523),"",OFFSET('Smelter Look-up'!$G$4,$V523-4,0))</f>
        <v/>
      </c>
      <c r="I523" s="200" t="str">
        <f ca="1">IF(ISERROR($V523),"",OFFSET('Smelter Look-up'!$H$4,$V523-4,0))</f>
        <v/>
      </c>
      <c r="J523" s="200" t="str">
        <f ca="1">IF(ISERROR($V523),"",OFFSET('Smelter Look-up'!$I$4,$V523-4,0))</f>
        <v/>
      </c>
      <c r="K523" s="144"/>
      <c r="L523" s="144"/>
      <c r="M523" s="144"/>
      <c r="N523" s="144"/>
      <c r="O523" s="144"/>
      <c r="P523" s="202"/>
      <c r="Q523" s="145"/>
      <c r="R523" s="143" t="str">
        <f ca="1">IF(ISERROR($V523),"",OFFSET('Smelter Look-up'!$C$4,$V523-4,0)&amp;"")</f>
        <v/>
      </c>
      <c r="S523" s="149" t="str">
        <f t="shared" ca="1" si="40"/>
        <v/>
      </c>
      <c r="T523" s="149" t="str">
        <f ca="1">IF(B523="","",IF(ISERROR(MATCH($J523,SorP!$B$1:$B$6261,0)),"",INDIRECT("'SorP'!$A$"&amp;MATCH($S523&amp;$J523,SorP!C:C,0))))</f>
        <v/>
      </c>
      <c r="U523" s="162"/>
      <c r="V523" s="163" t="e">
        <f>IF(C523="",NA(),MATCH($B523&amp;$C523,'Smelter Look-up'!$J:$J,0))</f>
        <v>#N/A</v>
      </c>
      <c r="X523" s="164">
        <f t="shared" ca="1" si="41"/>
        <v>0</v>
      </c>
      <c r="AB523" s="304" t="str">
        <f t="shared" si="42"/>
        <v/>
      </c>
      <c r="AC523" s="164" t="str">
        <f t="shared" si="43"/>
        <v/>
      </c>
      <c r="AD523" s="164" t="str">
        <f t="shared" si="44"/>
        <v/>
      </c>
    </row>
    <row r="524" spans="1:30" s="164" customFormat="1" ht="20.149999999999999" customHeight="1">
      <c r="A524" s="149"/>
      <c r="B524" s="294" t="str">
        <f>IF(LEN(A524)=0,"",INDEX('Smelter Look-up'!$A:$A,MATCH($A524,'Smelter Look-up'!$E:$E,0)))</f>
        <v/>
      </c>
      <c r="C524" s="146" t="str">
        <f>IF(LEN(A524)=0,"",INDEX('Smelter Look-up'!$C:$C,MATCH($A524,'Smelter Look-up'!$E:$E,0)))</f>
        <v/>
      </c>
      <c r="D524" s="143"/>
      <c r="E524" s="143" t="str">
        <f ca="1">IF(ISERROR($V524),"",OFFSET('Smelter Look-up'!$D$4,$V524-4,0)&amp;"")</f>
        <v/>
      </c>
      <c r="F524" s="143" t="str">
        <f ca="1">IF(ISERROR($V524),"",OFFSET('Smelter Look-up'!$E$4,$V524-4,0))</f>
        <v/>
      </c>
      <c r="G524" s="143" t="str">
        <f ca="1">IF(C524=$X$4,"Enter smelter details",IF(ISERROR($V524),"",OFFSET('Smelter Look-up'!$F$4,$V524-4,0)))</f>
        <v/>
      </c>
      <c r="H524" s="199" t="str">
        <f ca="1">IF(ISERROR($V524),"",OFFSET('Smelter Look-up'!$G$4,$V524-4,0))</f>
        <v/>
      </c>
      <c r="I524" s="200" t="str">
        <f ca="1">IF(ISERROR($V524),"",OFFSET('Smelter Look-up'!$H$4,$V524-4,0))</f>
        <v/>
      </c>
      <c r="J524" s="200" t="str">
        <f ca="1">IF(ISERROR($V524),"",OFFSET('Smelter Look-up'!$I$4,$V524-4,0))</f>
        <v/>
      </c>
      <c r="K524" s="144"/>
      <c r="L524" s="144"/>
      <c r="M524" s="144"/>
      <c r="N524" s="144"/>
      <c r="O524" s="144"/>
      <c r="P524" s="202"/>
      <c r="Q524" s="145"/>
      <c r="R524" s="143" t="str">
        <f ca="1">IF(ISERROR($V524),"",OFFSET('Smelter Look-up'!$C$4,$V524-4,0)&amp;"")</f>
        <v/>
      </c>
      <c r="S524" s="149" t="str">
        <f t="shared" ca="1" si="40"/>
        <v/>
      </c>
      <c r="T524" s="149" t="str">
        <f ca="1">IF(B524="","",IF(ISERROR(MATCH($J524,SorP!$B$1:$B$6261,0)),"",INDIRECT("'SorP'!$A$"&amp;MATCH($S524&amp;$J524,SorP!C:C,0))))</f>
        <v/>
      </c>
      <c r="U524" s="162"/>
      <c r="V524" s="163" t="e">
        <f>IF(C524="",NA(),MATCH($B524&amp;$C524,'Smelter Look-up'!$J:$J,0))</f>
        <v>#N/A</v>
      </c>
      <c r="X524" s="164">
        <f t="shared" ca="1" si="41"/>
        <v>0</v>
      </c>
      <c r="AB524" s="304" t="str">
        <f t="shared" si="42"/>
        <v/>
      </c>
      <c r="AC524" s="164" t="str">
        <f t="shared" si="43"/>
        <v/>
      </c>
      <c r="AD524" s="164" t="str">
        <f t="shared" si="44"/>
        <v/>
      </c>
    </row>
    <row r="525" spans="1:30" s="164" customFormat="1" ht="20.149999999999999" customHeight="1">
      <c r="A525" s="149"/>
      <c r="B525" s="294" t="str">
        <f>IF(LEN(A525)=0,"",INDEX('Smelter Look-up'!$A:$A,MATCH($A525,'Smelter Look-up'!$E:$E,0)))</f>
        <v/>
      </c>
      <c r="C525" s="146" t="str">
        <f>IF(LEN(A525)=0,"",INDEX('Smelter Look-up'!$C:$C,MATCH($A525,'Smelter Look-up'!$E:$E,0)))</f>
        <v/>
      </c>
      <c r="D525" s="143"/>
      <c r="E525" s="143" t="str">
        <f ca="1">IF(ISERROR($V525),"",OFFSET('Smelter Look-up'!$D$4,$V525-4,0)&amp;"")</f>
        <v/>
      </c>
      <c r="F525" s="143" t="str">
        <f ca="1">IF(ISERROR($V525),"",OFFSET('Smelter Look-up'!$E$4,$V525-4,0))</f>
        <v/>
      </c>
      <c r="G525" s="143" t="str">
        <f ca="1">IF(C525=$X$4,"Enter smelter details",IF(ISERROR($V525),"",OFFSET('Smelter Look-up'!$F$4,$V525-4,0)))</f>
        <v/>
      </c>
      <c r="H525" s="199" t="str">
        <f ca="1">IF(ISERROR($V525),"",OFFSET('Smelter Look-up'!$G$4,$V525-4,0))</f>
        <v/>
      </c>
      <c r="I525" s="200" t="str">
        <f ca="1">IF(ISERROR($V525),"",OFFSET('Smelter Look-up'!$H$4,$V525-4,0))</f>
        <v/>
      </c>
      <c r="J525" s="200" t="str">
        <f ca="1">IF(ISERROR($V525),"",OFFSET('Smelter Look-up'!$I$4,$V525-4,0))</f>
        <v/>
      </c>
      <c r="K525" s="144"/>
      <c r="L525" s="144"/>
      <c r="M525" s="144"/>
      <c r="N525" s="144"/>
      <c r="O525" s="144"/>
      <c r="P525" s="202"/>
      <c r="Q525" s="145"/>
      <c r="R525" s="143" t="str">
        <f ca="1">IF(ISERROR($V525),"",OFFSET('Smelter Look-up'!$C$4,$V525-4,0)&amp;"")</f>
        <v/>
      </c>
      <c r="S525" s="149" t="str">
        <f t="shared" ca="1" si="40"/>
        <v/>
      </c>
      <c r="T525" s="149" t="str">
        <f ca="1">IF(B525="","",IF(ISERROR(MATCH($J525,SorP!$B$1:$B$6261,0)),"",INDIRECT("'SorP'!$A$"&amp;MATCH($S525&amp;$J525,SorP!C:C,0))))</f>
        <v/>
      </c>
      <c r="U525" s="162"/>
      <c r="V525" s="163" t="e">
        <f>IF(C525="",NA(),MATCH($B525&amp;$C525,'Smelter Look-up'!$J:$J,0))</f>
        <v>#N/A</v>
      </c>
      <c r="X525" s="164">
        <f t="shared" ca="1" si="41"/>
        <v>0</v>
      </c>
      <c r="AB525" s="304" t="str">
        <f t="shared" si="42"/>
        <v/>
      </c>
      <c r="AC525" s="164" t="str">
        <f t="shared" si="43"/>
        <v/>
      </c>
      <c r="AD525" s="164" t="str">
        <f t="shared" si="44"/>
        <v/>
      </c>
    </row>
    <row r="526" spans="1:30" s="164" customFormat="1" ht="20.149999999999999" customHeight="1">
      <c r="A526" s="149"/>
      <c r="B526" s="294" t="str">
        <f>IF(LEN(A526)=0,"",INDEX('Smelter Look-up'!$A:$A,MATCH($A526,'Smelter Look-up'!$E:$E,0)))</f>
        <v/>
      </c>
      <c r="C526" s="146" t="str">
        <f>IF(LEN(A526)=0,"",INDEX('Smelter Look-up'!$C:$C,MATCH($A526,'Smelter Look-up'!$E:$E,0)))</f>
        <v/>
      </c>
      <c r="D526" s="143"/>
      <c r="E526" s="143" t="str">
        <f ca="1">IF(ISERROR($V526),"",OFFSET('Smelter Look-up'!$D$4,$V526-4,0)&amp;"")</f>
        <v/>
      </c>
      <c r="F526" s="143" t="str">
        <f ca="1">IF(ISERROR($V526),"",OFFSET('Smelter Look-up'!$E$4,$V526-4,0))</f>
        <v/>
      </c>
      <c r="G526" s="143" t="str">
        <f ca="1">IF(C526=$X$4,"Enter smelter details",IF(ISERROR($V526),"",OFFSET('Smelter Look-up'!$F$4,$V526-4,0)))</f>
        <v/>
      </c>
      <c r="H526" s="199" t="str">
        <f ca="1">IF(ISERROR($V526),"",OFFSET('Smelter Look-up'!$G$4,$V526-4,0))</f>
        <v/>
      </c>
      <c r="I526" s="200" t="str">
        <f ca="1">IF(ISERROR($V526),"",OFFSET('Smelter Look-up'!$H$4,$V526-4,0))</f>
        <v/>
      </c>
      <c r="J526" s="200" t="str">
        <f ca="1">IF(ISERROR($V526),"",OFFSET('Smelter Look-up'!$I$4,$V526-4,0))</f>
        <v/>
      </c>
      <c r="K526" s="144"/>
      <c r="L526" s="144"/>
      <c r="M526" s="144"/>
      <c r="N526" s="144"/>
      <c r="O526" s="144"/>
      <c r="P526" s="202"/>
      <c r="Q526" s="145"/>
      <c r="R526" s="143" t="str">
        <f ca="1">IF(ISERROR($V526),"",OFFSET('Smelter Look-up'!$C$4,$V526-4,0)&amp;"")</f>
        <v/>
      </c>
      <c r="S526" s="149" t="str">
        <f t="shared" ca="1" si="40"/>
        <v/>
      </c>
      <c r="T526" s="149" t="str">
        <f ca="1">IF(B526="","",IF(ISERROR(MATCH($J526,SorP!$B$1:$B$6261,0)),"",INDIRECT("'SorP'!$A$"&amp;MATCH($S526&amp;$J526,SorP!C:C,0))))</f>
        <v/>
      </c>
      <c r="U526" s="162"/>
      <c r="V526" s="163" t="e">
        <f>IF(C526="",NA(),MATCH($B526&amp;$C526,'Smelter Look-up'!$J:$J,0))</f>
        <v>#N/A</v>
      </c>
      <c r="X526" s="164">
        <f t="shared" ca="1" si="41"/>
        <v>0</v>
      </c>
      <c r="AB526" s="304" t="str">
        <f t="shared" si="42"/>
        <v/>
      </c>
      <c r="AC526" s="164" t="str">
        <f t="shared" si="43"/>
        <v/>
      </c>
      <c r="AD526" s="164" t="str">
        <f t="shared" si="44"/>
        <v/>
      </c>
    </row>
    <row r="527" spans="1:30" s="164" customFormat="1" ht="20.149999999999999" customHeight="1">
      <c r="A527" s="149"/>
      <c r="B527" s="294" t="str">
        <f>IF(LEN(A527)=0,"",INDEX('Smelter Look-up'!$A:$A,MATCH($A527,'Smelter Look-up'!$E:$E,0)))</f>
        <v/>
      </c>
      <c r="C527" s="146" t="str">
        <f>IF(LEN(A527)=0,"",INDEX('Smelter Look-up'!$C:$C,MATCH($A527,'Smelter Look-up'!$E:$E,0)))</f>
        <v/>
      </c>
      <c r="D527" s="143"/>
      <c r="E527" s="143" t="str">
        <f ca="1">IF(ISERROR($V527),"",OFFSET('Smelter Look-up'!$D$4,$V527-4,0)&amp;"")</f>
        <v/>
      </c>
      <c r="F527" s="143" t="str">
        <f ca="1">IF(ISERROR($V527),"",OFFSET('Smelter Look-up'!$E$4,$V527-4,0))</f>
        <v/>
      </c>
      <c r="G527" s="143" t="str">
        <f ca="1">IF(C527=$X$4,"Enter smelter details",IF(ISERROR($V527),"",OFFSET('Smelter Look-up'!$F$4,$V527-4,0)))</f>
        <v/>
      </c>
      <c r="H527" s="199" t="str">
        <f ca="1">IF(ISERROR($V527),"",OFFSET('Smelter Look-up'!$G$4,$V527-4,0))</f>
        <v/>
      </c>
      <c r="I527" s="200" t="str">
        <f ca="1">IF(ISERROR($V527),"",OFFSET('Smelter Look-up'!$H$4,$V527-4,0))</f>
        <v/>
      </c>
      <c r="J527" s="200" t="str">
        <f ca="1">IF(ISERROR($V527),"",OFFSET('Smelter Look-up'!$I$4,$V527-4,0))</f>
        <v/>
      </c>
      <c r="K527" s="144"/>
      <c r="L527" s="144"/>
      <c r="M527" s="144"/>
      <c r="N527" s="144"/>
      <c r="O527" s="144"/>
      <c r="P527" s="202"/>
      <c r="Q527" s="145"/>
      <c r="R527" s="143" t="str">
        <f ca="1">IF(ISERROR($V527),"",OFFSET('Smelter Look-up'!$C$4,$V527-4,0)&amp;"")</f>
        <v/>
      </c>
      <c r="S527" s="149" t="str">
        <f t="shared" ca="1" si="40"/>
        <v/>
      </c>
      <c r="T527" s="149" t="str">
        <f ca="1">IF(B527="","",IF(ISERROR(MATCH($J527,SorP!$B$1:$B$6261,0)),"",INDIRECT("'SorP'!$A$"&amp;MATCH($S527&amp;$J527,SorP!C:C,0))))</f>
        <v/>
      </c>
      <c r="U527" s="162"/>
      <c r="V527" s="163" t="e">
        <f>IF(C527="",NA(),MATCH($B527&amp;$C527,'Smelter Look-up'!$J:$J,0))</f>
        <v>#N/A</v>
      </c>
      <c r="X527" s="164">
        <f t="shared" ca="1" si="41"/>
        <v>0</v>
      </c>
      <c r="AB527" s="304" t="str">
        <f t="shared" si="42"/>
        <v/>
      </c>
      <c r="AC527" s="164" t="str">
        <f t="shared" si="43"/>
        <v/>
      </c>
      <c r="AD527" s="164" t="str">
        <f t="shared" si="44"/>
        <v/>
      </c>
    </row>
    <row r="528" spans="1:30" s="164" customFormat="1" ht="20.149999999999999" customHeight="1">
      <c r="A528" s="149"/>
      <c r="B528" s="294" t="str">
        <f>IF(LEN(A528)=0,"",INDEX('Smelter Look-up'!$A:$A,MATCH($A528,'Smelter Look-up'!$E:$E,0)))</f>
        <v/>
      </c>
      <c r="C528" s="146" t="str">
        <f>IF(LEN(A528)=0,"",INDEX('Smelter Look-up'!$C:$C,MATCH($A528,'Smelter Look-up'!$E:$E,0)))</f>
        <v/>
      </c>
      <c r="D528" s="143"/>
      <c r="E528" s="143" t="str">
        <f ca="1">IF(ISERROR($V528),"",OFFSET('Smelter Look-up'!$D$4,$V528-4,0)&amp;"")</f>
        <v/>
      </c>
      <c r="F528" s="143" t="str">
        <f ca="1">IF(ISERROR($V528),"",OFFSET('Smelter Look-up'!$E$4,$V528-4,0))</f>
        <v/>
      </c>
      <c r="G528" s="143" t="str">
        <f ca="1">IF(C528=$X$4,"Enter smelter details",IF(ISERROR($V528),"",OFFSET('Smelter Look-up'!$F$4,$V528-4,0)))</f>
        <v/>
      </c>
      <c r="H528" s="199" t="str">
        <f ca="1">IF(ISERROR($V528),"",OFFSET('Smelter Look-up'!$G$4,$V528-4,0))</f>
        <v/>
      </c>
      <c r="I528" s="200" t="str">
        <f ca="1">IF(ISERROR($V528),"",OFFSET('Smelter Look-up'!$H$4,$V528-4,0))</f>
        <v/>
      </c>
      <c r="J528" s="200" t="str">
        <f ca="1">IF(ISERROR($V528),"",OFFSET('Smelter Look-up'!$I$4,$V528-4,0))</f>
        <v/>
      </c>
      <c r="K528" s="144"/>
      <c r="L528" s="144"/>
      <c r="M528" s="144"/>
      <c r="N528" s="144"/>
      <c r="O528" s="144"/>
      <c r="P528" s="202"/>
      <c r="Q528" s="145"/>
      <c r="R528" s="143" t="str">
        <f ca="1">IF(ISERROR($V528),"",OFFSET('Smelter Look-up'!$C$4,$V528-4,0)&amp;"")</f>
        <v/>
      </c>
      <c r="S528" s="149" t="str">
        <f t="shared" ca="1" si="40"/>
        <v/>
      </c>
      <c r="T528" s="149" t="str">
        <f ca="1">IF(B528="","",IF(ISERROR(MATCH($J528,SorP!$B$1:$B$6261,0)),"",INDIRECT("'SorP'!$A$"&amp;MATCH($S528&amp;$J528,SorP!C:C,0))))</f>
        <v/>
      </c>
      <c r="U528" s="162"/>
      <c r="V528" s="163" t="e">
        <f>IF(C528="",NA(),MATCH($B528&amp;$C528,'Smelter Look-up'!$J:$J,0))</f>
        <v>#N/A</v>
      </c>
      <c r="X528" s="164">
        <f t="shared" ca="1" si="41"/>
        <v>0</v>
      </c>
      <c r="AB528" s="304" t="str">
        <f t="shared" si="42"/>
        <v/>
      </c>
      <c r="AC528" s="164" t="str">
        <f t="shared" si="43"/>
        <v/>
      </c>
      <c r="AD528" s="164" t="str">
        <f t="shared" si="44"/>
        <v/>
      </c>
    </row>
    <row r="529" spans="1:30" s="164" customFormat="1" ht="20.149999999999999" customHeight="1">
      <c r="A529" s="149"/>
      <c r="B529" s="294" t="str">
        <f>IF(LEN(A529)=0,"",INDEX('Smelter Look-up'!$A:$A,MATCH($A529,'Smelter Look-up'!$E:$E,0)))</f>
        <v/>
      </c>
      <c r="C529" s="146" t="str">
        <f>IF(LEN(A529)=0,"",INDEX('Smelter Look-up'!$C:$C,MATCH($A529,'Smelter Look-up'!$E:$E,0)))</f>
        <v/>
      </c>
      <c r="D529" s="143"/>
      <c r="E529" s="143" t="str">
        <f ca="1">IF(ISERROR($V529),"",OFFSET('Smelter Look-up'!$D$4,$V529-4,0)&amp;"")</f>
        <v/>
      </c>
      <c r="F529" s="143" t="str">
        <f ca="1">IF(ISERROR($V529),"",OFFSET('Smelter Look-up'!$E$4,$V529-4,0))</f>
        <v/>
      </c>
      <c r="G529" s="143" t="str">
        <f ca="1">IF(C529=$X$4,"Enter smelter details",IF(ISERROR($V529),"",OFFSET('Smelter Look-up'!$F$4,$V529-4,0)))</f>
        <v/>
      </c>
      <c r="H529" s="199" t="str">
        <f ca="1">IF(ISERROR($V529),"",OFFSET('Smelter Look-up'!$G$4,$V529-4,0))</f>
        <v/>
      </c>
      <c r="I529" s="200" t="str">
        <f ca="1">IF(ISERROR($V529),"",OFFSET('Smelter Look-up'!$H$4,$V529-4,0))</f>
        <v/>
      </c>
      <c r="J529" s="200" t="str">
        <f ca="1">IF(ISERROR($V529),"",OFFSET('Smelter Look-up'!$I$4,$V529-4,0))</f>
        <v/>
      </c>
      <c r="K529" s="144"/>
      <c r="L529" s="144"/>
      <c r="M529" s="144"/>
      <c r="N529" s="144"/>
      <c r="O529" s="144"/>
      <c r="P529" s="202"/>
      <c r="Q529" s="145"/>
      <c r="R529" s="143" t="str">
        <f ca="1">IF(ISERROR($V529),"",OFFSET('Smelter Look-up'!$C$4,$V529-4,0)&amp;"")</f>
        <v/>
      </c>
      <c r="S529" s="149" t="str">
        <f t="shared" ca="1" si="40"/>
        <v/>
      </c>
      <c r="T529" s="149" t="str">
        <f ca="1">IF(B529="","",IF(ISERROR(MATCH($J529,SorP!$B$1:$B$6261,0)),"",INDIRECT("'SorP'!$A$"&amp;MATCH($S529&amp;$J529,SorP!C:C,0))))</f>
        <v/>
      </c>
      <c r="U529" s="162"/>
      <c r="V529" s="163" t="e">
        <f>IF(C529="",NA(),MATCH($B529&amp;$C529,'Smelter Look-up'!$J:$J,0))</f>
        <v>#N/A</v>
      </c>
      <c r="X529" s="164">
        <f t="shared" ca="1" si="41"/>
        <v>0</v>
      </c>
      <c r="AB529" s="304" t="str">
        <f t="shared" si="42"/>
        <v/>
      </c>
      <c r="AC529" s="164" t="str">
        <f t="shared" si="43"/>
        <v/>
      </c>
      <c r="AD529" s="164" t="str">
        <f t="shared" si="44"/>
        <v/>
      </c>
    </row>
    <row r="530" spans="1:30" s="164" customFormat="1" ht="20.149999999999999" customHeight="1">
      <c r="A530" s="149"/>
      <c r="B530" s="294" t="str">
        <f>IF(LEN(A530)=0,"",INDEX('Smelter Look-up'!$A:$A,MATCH($A530,'Smelter Look-up'!$E:$E,0)))</f>
        <v/>
      </c>
      <c r="C530" s="146" t="str">
        <f>IF(LEN(A530)=0,"",INDEX('Smelter Look-up'!$C:$C,MATCH($A530,'Smelter Look-up'!$E:$E,0)))</f>
        <v/>
      </c>
      <c r="D530" s="143"/>
      <c r="E530" s="143" t="str">
        <f ca="1">IF(ISERROR($V530),"",OFFSET('Smelter Look-up'!$D$4,$V530-4,0)&amp;"")</f>
        <v/>
      </c>
      <c r="F530" s="143" t="str">
        <f ca="1">IF(ISERROR($V530),"",OFFSET('Smelter Look-up'!$E$4,$V530-4,0))</f>
        <v/>
      </c>
      <c r="G530" s="143" t="str">
        <f ca="1">IF(C530=$X$4,"Enter smelter details",IF(ISERROR($V530),"",OFFSET('Smelter Look-up'!$F$4,$V530-4,0)))</f>
        <v/>
      </c>
      <c r="H530" s="199" t="str">
        <f ca="1">IF(ISERROR($V530),"",OFFSET('Smelter Look-up'!$G$4,$V530-4,0))</f>
        <v/>
      </c>
      <c r="I530" s="200" t="str">
        <f ca="1">IF(ISERROR($V530),"",OFFSET('Smelter Look-up'!$H$4,$V530-4,0))</f>
        <v/>
      </c>
      <c r="J530" s="200" t="str">
        <f ca="1">IF(ISERROR($V530),"",OFFSET('Smelter Look-up'!$I$4,$V530-4,0))</f>
        <v/>
      </c>
      <c r="K530" s="144"/>
      <c r="L530" s="144"/>
      <c r="M530" s="144"/>
      <c r="N530" s="144"/>
      <c r="O530" s="144"/>
      <c r="P530" s="202"/>
      <c r="Q530" s="145"/>
      <c r="R530" s="143" t="str">
        <f ca="1">IF(ISERROR($V530),"",OFFSET('Smelter Look-up'!$C$4,$V530-4,0)&amp;"")</f>
        <v/>
      </c>
      <c r="S530" s="149" t="str">
        <f t="shared" ca="1" si="40"/>
        <v/>
      </c>
      <c r="T530" s="149" t="str">
        <f ca="1">IF(B530="","",IF(ISERROR(MATCH($J530,SorP!$B$1:$B$6261,0)),"",INDIRECT("'SorP'!$A$"&amp;MATCH($S530&amp;$J530,SorP!C:C,0))))</f>
        <v/>
      </c>
      <c r="U530" s="162"/>
      <c r="V530" s="163" t="e">
        <f>IF(C530="",NA(),MATCH($B530&amp;$C530,'Smelter Look-up'!$J:$J,0))</f>
        <v>#N/A</v>
      </c>
      <c r="X530" s="164">
        <f t="shared" ca="1" si="41"/>
        <v>0</v>
      </c>
      <c r="AB530" s="304" t="str">
        <f t="shared" si="42"/>
        <v/>
      </c>
      <c r="AC530" s="164" t="str">
        <f t="shared" si="43"/>
        <v/>
      </c>
      <c r="AD530" s="164" t="str">
        <f t="shared" si="44"/>
        <v/>
      </c>
    </row>
    <row r="531" spans="1:30" s="164" customFormat="1" ht="20.149999999999999" customHeight="1">
      <c r="A531" s="149"/>
      <c r="B531" s="294" t="str">
        <f>IF(LEN(A531)=0,"",INDEX('Smelter Look-up'!$A:$A,MATCH($A531,'Smelter Look-up'!$E:$E,0)))</f>
        <v/>
      </c>
      <c r="C531" s="146" t="str">
        <f>IF(LEN(A531)=0,"",INDEX('Smelter Look-up'!$C:$C,MATCH($A531,'Smelter Look-up'!$E:$E,0)))</f>
        <v/>
      </c>
      <c r="D531" s="143"/>
      <c r="E531" s="143" t="str">
        <f ca="1">IF(ISERROR($V531),"",OFFSET('Smelter Look-up'!$D$4,$V531-4,0)&amp;"")</f>
        <v/>
      </c>
      <c r="F531" s="143" t="str">
        <f ca="1">IF(ISERROR($V531),"",OFFSET('Smelter Look-up'!$E$4,$V531-4,0))</f>
        <v/>
      </c>
      <c r="G531" s="143" t="str">
        <f ca="1">IF(C531=$X$4,"Enter smelter details",IF(ISERROR($V531),"",OFFSET('Smelter Look-up'!$F$4,$V531-4,0)))</f>
        <v/>
      </c>
      <c r="H531" s="199" t="str">
        <f ca="1">IF(ISERROR($V531),"",OFFSET('Smelter Look-up'!$G$4,$V531-4,0))</f>
        <v/>
      </c>
      <c r="I531" s="200" t="str">
        <f ca="1">IF(ISERROR($V531),"",OFFSET('Smelter Look-up'!$H$4,$V531-4,0))</f>
        <v/>
      </c>
      <c r="J531" s="200" t="str">
        <f ca="1">IF(ISERROR($V531),"",OFFSET('Smelter Look-up'!$I$4,$V531-4,0))</f>
        <v/>
      </c>
      <c r="K531" s="144"/>
      <c r="L531" s="144"/>
      <c r="M531" s="144"/>
      <c r="N531" s="144"/>
      <c r="O531" s="144"/>
      <c r="P531" s="202"/>
      <c r="Q531" s="145"/>
      <c r="R531" s="143" t="str">
        <f ca="1">IF(ISERROR($V531),"",OFFSET('Smelter Look-up'!$C$4,$V531-4,0)&amp;"")</f>
        <v/>
      </c>
      <c r="S531" s="149" t="str">
        <f t="shared" ca="1" si="40"/>
        <v/>
      </c>
      <c r="T531" s="149" t="str">
        <f ca="1">IF(B531="","",IF(ISERROR(MATCH($J531,SorP!$B$1:$B$6261,0)),"",INDIRECT("'SorP'!$A$"&amp;MATCH($S531&amp;$J531,SorP!C:C,0))))</f>
        <v/>
      </c>
      <c r="U531" s="162"/>
      <c r="V531" s="163" t="e">
        <f>IF(C531="",NA(),MATCH($B531&amp;$C531,'Smelter Look-up'!$J:$J,0))</f>
        <v>#N/A</v>
      </c>
      <c r="X531" s="164">
        <f t="shared" ca="1" si="41"/>
        <v>0</v>
      </c>
      <c r="AB531" s="304" t="str">
        <f t="shared" si="42"/>
        <v/>
      </c>
      <c r="AC531" s="164" t="str">
        <f t="shared" si="43"/>
        <v/>
      </c>
      <c r="AD531" s="164" t="str">
        <f t="shared" si="44"/>
        <v/>
      </c>
    </row>
    <row r="532" spans="1:30" s="164" customFormat="1" ht="20.149999999999999" customHeight="1">
      <c r="A532" s="149"/>
      <c r="B532" s="294" t="str">
        <f>IF(LEN(A532)=0,"",INDEX('Smelter Look-up'!$A:$A,MATCH($A532,'Smelter Look-up'!$E:$E,0)))</f>
        <v/>
      </c>
      <c r="C532" s="146" t="str">
        <f>IF(LEN(A532)=0,"",INDEX('Smelter Look-up'!$C:$C,MATCH($A532,'Smelter Look-up'!$E:$E,0)))</f>
        <v/>
      </c>
      <c r="D532" s="143"/>
      <c r="E532" s="143" t="str">
        <f ca="1">IF(ISERROR($V532),"",OFFSET('Smelter Look-up'!$D$4,$V532-4,0)&amp;"")</f>
        <v/>
      </c>
      <c r="F532" s="143" t="str">
        <f ca="1">IF(ISERROR($V532),"",OFFSET('Smelter Look-up'!$E$4,$V532-4,0))</f>
        <v/>
      </c>
      <c r="G532" s="143" t="str">
        <f ca="1">IF(C532=$X$4,"Enter smelter details",IF(ISERROR($V532),"",OFFSET('Smelter Look-up'!$F$4,$V532-4,0)))</f>
        <v/>
      </c>
      <c r="H532" s="199" t="str">
        <f ca="1">IF(ISERROR($V532),"",OFFSET('Smelter Look-up'!$G$4,$V532-4,0))</f>
        <v/>
      </c>
      <c r="I532" s="200" t="str">
        <f ca="1">IF(ISERROR($V532),"",OFFSET('Smelter Look-up'!$H$4,$V532-4,0))</f>
        <v/>
      </c>
      <c r="J532" s="200" t="str">
        <f ca="1">IF(ISERROR($V532),"",OFFSET('Smelter Look-up'!$I$4,$V532-4,0))</f>
        <v/>
      </c>
      <c r="K532" s="144"/>
      <c r="L532" s="144"/>
      <c r="M532" s="144"/>
      <c r="N532" s="144"/>
      <c r="O532" s="144"/>
      <c r="P532" s="202"/>
      <c r="Q532" s="145"/>
      <c r="R532" s="143" t="str">
        <f ca="1">IF(ISERROR($V532),"",OFFSET('Smelter Look-up'!$C$4,$V532-4,0)&amp;"")</f>
        <v/>
      </c>
      <c r="S532" s="149" t="str">
        <f t="shared" ca="1" si="40"/>
        <v/>
      </c>
      <c r="T532" s="149" t="str">
        <f ca="1">IF(B532="","",IF(ISERROR(MATCH($J532,SorP!$B$1:$B$6261,0)),"",INDIRECT("'SorP'!$A$"&amp;MATCH($S532&amp;$J532,SorP!C:C,0))))</f>
        <v/>
      </c>
      <c r="U532" s="162"/>
      <c r="V532" s="163" t="e">
        <f>IF(C532="",NA(),MATCH($B532&amp;$C532,'Smelter Look-up'!$J:$J,0))</f>
        <v>#N/A</v>
      </c>
      <c r="X532" s="164">
        <f t="shared" ca="1" si="41"/>
        <v>0</v>
      </c>
      <c r="AB532" s="304" t="str">
        <f t="shared" si="42"/>
        <v/>
      </c>
      <c r="AC532" s="164" t="str">
        <f t="shared" si="43"/>
        <v/>
      </c>
      <c r="AD532" s="164" t="str">
        <f t="shared" si="44"/>
        <v/>
      </c>
    </row>
    <row r="533" spans="1:30" s="164" customFormat="1" ht="20.149999999999999" customHeight="1">
      <c r="A533" s="149"/>
      <c r="B533" s="294" t="str">
        <f>IF(LEN(A533)=0,"",INDEX('Smelter Look-up'!$A:$A,MATCH($A533,'Smelter Look-up'!$E:$E,0)))</f>
        <v/>
      </c>
      <c r="C533" s="146" t="str">
        <f>IF(LEN(A533)=0,"",INDEX('Smelter Look-up'!$C:$C,MATCH($A533,'Smelter Look-up'!$E:$E,0)))</f>
        <v/>
      </c>
      <c r="D533" s="143"/>
      <c r="E533" s="143" t="str">
        <f ca="1">IF(ISERROR($V533),"",OFFSET('Smelter Look-up'!$D$4,$V533-4,0)&amp;"")</f>
        <v/>
      </c>
      <c r="F533" s="143" t="str">
        <f ca="1">IF(ISERROR($V533),"",OFFSET('Smelter Look-up'!$E$4,$V533-4,0))</f>
        <v/>
      </c>
      <c r="G533" s="143" t="str">
        <f ca="1">IF(C533=$X$4,"Enter smelter details",IF(ISERROR($V533),"",OFFSET('Smelter Look-up'!$F$4,$V533-4,0)))</f>
        <v/>
      </c>
      <c r="H533" s="199" t="str">
        <f ca="1">IF(ISERROR($V533),"",OFFSET('Smelter Look-up'!$G$4,$V533-4,0))</f>
        <v/>
      </c>
      <c r="I533" s="200" t="str">
        <f ca="1">IF(ISERROR($V533),"",OFFSET('Smelter Look-up'!$H$4,$V533-4,0))</f>
        <v/>
      </c>
      <c r="J533" s="200" t="str">
        <f ca="1">IF(ISERROR($V533),"",OFFSET('Smelter Look-up'!$I$4,$V533-4,0))</f>
        <v/>
      </c>
      <c r="K533" s="144"/>
      <c r="L533" s="144"/>
      <c r="M533" s="144"/>
      <c r="N533" s="144"/>
      <c r="O533" s="144"/>
      <c r="P533" s="202"/>
      <c r="Q533" s="145"/>
      <c r="R533" s="143" t="str">
        <f ca="1">IF(ISERROR($V533),"",OFFSET('Smelter Look-up'!$C$4,$V533-4,0)&amp;"")</f>
        <v/>
      </c>
      <c r="S533" s="149" t="str">
        <f t="shared" ca="1" si="40"/>
        <v/>
      </c>
      <c r="T533" s="149" t="str">
        <f ca="1">IF(B533="","",IF(ISERROR(MATCH($J533,SorP!$B$1:$B$6261,0)),"",INDIRECT("'SorP'!$A$"&amp;MATCH($S533&amp;$J533,SorP!C:C,0))))</f>
        <v/>
      </c>
      <c r="U533" s="162"/>
      <c r="V533" s="163" t="e">
        <f>IF(C533="",NA(),MATCH($B533&amp;$C533,'Smelter Look-up'!$J:$J,0))</f>
        <v>#N/A</v>
      </c>
      <c r="X533" s="164">
        <f t="shared" ca="1" si="41"/>
        <v>0</v>
      </c>
      <c r="AB533" s="304" t="str">
        <f t="shared" si="42"/>
        <v/>
      </c>
      <c r="AC533" s="164" t="str">
        <f t="shared" si="43"/>
        <v/>
      </c>
      <c r="AD533" s="164" t="str">
        <f t="shared" si="44"/>
        <v/>
      </c>
    </row>
    <row r="534" spans="1:30" s="164" customFormat="1" ht="20.149999999999999" customHeight="1">
      <c r="A534" s="149"/>
      <c r="B534" s="294" t="str">
        <f>IF(LEN(A534)=0,"",INDEX('Smelter Look-up'!$A:$A,MATCH($A534,'Smelter Look-up'!$E:$E,0)))</f>
        <v/>
      </c>
      <c r="C534" s="146" t="str">
        <f>IF(LEN(A534)=0,"",INDEX('Smelter Look-up'!$C:$C,MATCH($A534,'Smelter Look-up'!$E:$E,0)))</f>
        <v/>
      </c>
      <c r="D534" s="143"/>
      <c r="E534" s="143" t="str">
        <f ca="1">IF(ISERROR($V534),"",OFFSET('Smelter Look-up'!$D$4,$V534-4,0)&amp;"")</f>
        <v/>
      </c>
      <c r="F534" s="143" t="str">
        <f ca="1">IF(ISERROR($V534),"",OFFSET('Smelter Look-up'!$E$4,$V534-4,0))</f>
        <v/>
      </c>
      <c r="G534" s="143" t="str">
        <f ca="1">IF(C534=$X$4,"Enter smelter details",IF(ISERROR($V534),"",OFFSET('Smelter Look-up'!$F$4,$V534-4,0)))</f>
        <v/>
      </c>
      <c r="H534" s="199" t="str">
        <f ca="1">IF(ISERROR($V534),"",OFFSET('Smelter Look-up'!$G$4,$V534-4,0))</f>
        <v/>
      </c>
      <c r="I534" s="200" t="str">
        <f ca="1">IF(ISERROR($V534),"",OFFSET('Smelter Look-up'!$H$4,$V534-4,0))</f>
        <v/>
      </c>
      <c r="J534" s="200" t="str">
        <f ca="1">IF(ISERROR($V534),"",OFFSET('Smelter Look-up'!$I$4,$V534-4,0))</f>
        <v/>
      </c>
      <c r="K534" s="144"/>
      <c r="L534" s="144"/>
      <c r="M534" s="144"/>
      <c r="N534" s="144"/>
      <c r="O534" s="144"/>
      <c r="P534" s="202"/>
      <c r="Q534" s="145"/>
      <c r="R534" s="143" t="str">
        <f ca="1">IF(ISERROR($V534),"",OFFSET('Smelter Look-up'!$C$4,$V534-4,0)&amp;"")</f>
        <v/>
      </c>
      <c r="S534" s="149" t="str">
        <f t="shared" ca="1" si="40"/>
        <v/>
      </c>
      <c r="T534" s="149" t="str">
        <f ca="1">IF(B534="","",IF(ISERROR(MATCH($J534,SorP!$B$1:$B$6261,0)),"",INDIRECT("'SorP'!$A$"&amp;MATCH($S534&amp;$J534,SorP!C:C,0))))</f>
        <v/>
      </c>
      <c r="U534" s="162"/>
      <c r="V534" s="163" t="e">
        <f>IF(C534="",NA(),MATCH($B534&amp;$C534,'Smelter Look-up'!$J:$J,0))</f>
        <v>#N/A</v>
      </c>
      <c r="X534" s="164">
        <f t="shared" ca="1" si="41"/>
        <v>0</v>
      </c>
      <c r="AB534" s="304" t="str">
        <f t="shared" si="42"/>
        <v/>
      </c>
      <c r="AC534" s="164" t="str">
        <f t="shared" si="43"/>
        <v/>
      </c>
      <c r="AD534" s="164" t="str">
        <f t="shared" si="44"/>
        <v/>
      </c>
    </row>
    <row r="535" spans="1:30" s="164" customFormat="1" ht="20.149999999999999" customHeight="1">
      <c r="A535" s="149"/>
      <c r="B535" s="294" t="str">
        <f>IF(LEN(A535)=0,"",INDEX('Smelter Look-up'!$A:$A,MATCH($A535,'Smelter Look-up'!$E:$E,0)))</f>
        <v/>
      </c>
      <c r="C535" s="146" t="str">
        <f>IF(LEN(A535)=0,"",INDEX('Smelter Look-up'!$C:$C,MATCH($A535,'Smelter Look-up'!$E:$E,0)))</f>
        <v/>
      </c>
      <c r="D535" s="143"/>
      <c r="E535" s="143" t="str">
        <f ca="1">IF(ISERROR($V535),"",OFFSET('Smelter Look-up'!$D$4,$V535-4,0)&amp;"")</f>
        <v/>
      </c>
      <c r="F535" s="143" t="str">
        <f ca="1">IF(ISERROR($V535),"",OFFSET('Smelter Look-up'!$E$4,$V535-4,0))</f>
        <v/>
      </c>
      <c r="G535" s="143" t="str">
        <f ca="1">IF(C535=$X$4,"Enter smelter details",IF(ISERROR($V535),"",OFFSET('Smelter Look-up'!$F$4,$V535-4,0)))</f>
        <v/>
      </c>
      <c r="H535" s="199" t="str">
        <f ca="1">IF(ISERROR($V535),"",OFFSET('Smelter Look-up'!$G$4,$V535-4,0))</f>
        <v/>
      </c>
      <c r="I535" s="200" t="str">
        <f ca="1">IF(ISERROR($V535),"",OFFSET('Smelter Look-up'!$H$4,$V535-4,0))</f>
        <v/>
      </c>
      <c r="J535" s="200" t="str">
        <f ca="1">IF(ISERROR($V535),"",OFFSET('Smelter Look-up'!$I$4,$V535-4,0))</f>
        <v/>
      </c>
      <c r="K535" s="144"/>
      <c r="L535" s="144"/>
      <c r="M535" s="144"/>
      <c r="N535" s="144"/>
      <c r="O535" s="144"/>
      <c r="P535" s="202"/>
      <c r="Q535" s="145"/>
      <c r="R535" s="143" t="str">
        <f ca="1">IF(ISERROR($V535),"",OFFSET('Smelter Look-up'!$C$4,$V535-4,0)&amp;"")</f>
        <v/>
      </c>
      <c r="S535" s="149" t="str">
        <f t="shared" ca="1" si="40"/>
        <v/>
      </c>
      <c r="T535" s="149" t="str">
        <f ca="1">IF(B535="","",IF(ISERROR(MATCH($J535,SorP!$B$1:$B$6261,0)),"",INDIRECT("'SorP'!$A$"&amp;MATCH($S535&amp;$J535,SorP!C:C,0))))</f>
        <v/>
      </c>
      <c r="U535" s="162"/>
      <c r="V535" s="163" t="e">
        <f>IF(C535="",NA(),MATCH($B535&amp;$C535,'Smelter Look-up'!$J:$J,0))</f>
        <v>#N/A</v>
      </c>
      <c r="X535" s="164">
        <f t="shared" ca="1" si="41"/>
        <v>0</v>
      </c>
      <c r="AB535" s="304" t="str">
        <f t="shared" si="42"/>
        <v/>
      </c>
      <c r="AC535" s="164" t="str">
        <f t="shared" si="43"/>
        <v/>
      </c>
      <c r="AD535" s="164" t="str">
        <f t="shared" si="44"/>
        <v/>
      </c>
    </row>
    <row r="536" spans="1:30" s="164" customFormat="1" ht="20.149999999999999" customHeight="1">
      <c r="A536" s="149"/>
      <c r="B536" s="294" t="str">
        <f>IF(LEN(A536)=0,"",INDEX('Smelter Look-up'!$A:$A,MATCH($A536,'Smelter Look-up'!$E:$E,0)))</f>
        <v/>
      </c>
      <c r="C536" s="146" t="str">
        <f>IF(LEN(A536)=0,"",INDEX('Smelter Look-up'!$C:$C,MATCH($A536,'Smelter Look-up'!$E:$E,0)))</f>
        <v/>
      </c>
      <c r="D536" s="143"/>
      <c r="E536" s="143" t="str">
        <f ca="1">IF(ISERROR($V536),"",OFFSET('Smelter Look-up'!$D$4,$V536-4,0)&amp;"")</f>
        <v/>
      </c>
      <c r="F536" s="143" t="str">
        <f ca="1">IF(ISERROR($V536),"",OFFSET('Smelter Look-up'!$E$4,$V536-4,0))</f>
        <v/>
      </c>
      <c r="G536" s="143" t="str">
        <f ca="1">IF(C536=$X$4,"Enter smelter details",IF(ISERROR($V536),"",OFFSET('Smelter Look-up'!$F$4,$V536-4,0)))</f>
        <v/>
      </c>
      <c r="H536" s="199" t="str">
        <f ca="1">IF(ISERROR($V536),"",OFFSET('Smelter Look-up'!$G$4,$V536-4,0))</f>
        <v/>
      </c>
      <c r="I536" s="200" t="str">
        <f ca="1">IF(ISERROR($V536),"",OFFSET('Smelter Look-up'!$H$4,$V536-4,0))</f>
        <v/>
      </c>
      <c r="J536" s="200" t="str">
        <f ca="1">IF(ISERROR($V536),"",OFFSET('Smelter Look-up'!$I$4,$V536-4,0))</f>
        <v/>
      </c>
      <c r="K536" s="144"/>
      <c r="L536" s="144"/>
      <c r="M536" s="144"/>
      <c r="N536" s="144"/>
      <c r="O536" s="144"/>
      <c r="P536" s="202"/>
      <c r="Q536" s="145"/>
      <c r="R536" s="143" t="str">
        <f ca="1">IF(ISERROR($V536),"",OFFSET('Smelter Look-up'!$C$4,$V536-4,0)&amp;"")</f>
        <v/>
      </c>
      <c r="S536" s="149" t="str">
        <f t="shared" ca="1" si="40"/>
        <v/>
      </c>
      <c r="T536" s="149" t="str">
        <f ca="1">IF(B536="","",IF(ISERROR(MATCH($J536,SorP!$B$1:$B$6261,0)),"",INDIRECT("'SorP'!$A$"&amp;MATCH($S536&amp;$J536,SorP!C:C,0))))</f>
        <v/>
      </c>
      <c r="U536" s="162"/>
      <c r="V536" s="163" t="e">
        <f>IF(C536="",NA(),MATCH($B536&amp;$C536,'Smelter Look-up'!$J:$J,0))</f>
        <v>#N/A</v>
      </c>
      <c r="X536" s="164">
        <f t="shared" ca="1" si="41"/>
        <v>0</v>
      </c>
      <c r="AB536" s="304" t="str">
        <f t="shared" si="42"/>
        <v/>
      </c>
      <c r="AC536" s="164" t="str">
        <f t="shared" si="43"/>
        <v/>
      </c>
      <c r="AD536" s="164" t="str">
        <f t="shared" si="44"/>
        <v/>
      </c>
    </row>
    <row r="537" spans="1:30" s="164" customFormat="1" ht="20.149999999999999" customHeight="1">
      <c r="A537" s="149"/>
      <c r="B537" s="294" t="str">
        <f>IF(LEN(A537)=0,"",INDEX('Smelter Look-up'!$A:$A,MATCH($A537,'Smelter Look-up'!$E:$E,0)))</f>
        <v/>
      </c>
      <c r="C537" s="146" t="str">
        <f>IF(LEN(A537)=0,"",INDEX('Smelter Look-up'!$C:$C,MATCH($A537,'Smelter Look-up'!$E:$E,0)))</f>
        <v/>
      </c>
      <c r="D537" s="143"/>
      <c r="E537" s="143" t="str">
        <f ca="1">IF(ISERROR($V537),"",OFFSET('Smelter Look-up'!$D$4,$V537-4,0)&amp;"")</f>
        <v/>
      </c>
      <c r="F537" s="143" t="str">
        <f ca="1">IF(ISERROR($V537),"",OFFSET('Smelter Look-up'!$E$4,$V537-4,0))</f>
        <v/>
      </c>
      <c r="G537" s="143" t="str">
        <f ca="1">IF(C537=$X$4,"Enter smelter details",IF(ISERROR($V537),"",OFFSET('Smelter Look-up'!$F$4,$V537-4,0)))</f>
        <v/>
      </c>
      <c r="H537" s="199" t="str">
        <f ca="1">IF(ISERROR($V537),"",OFFSET('Smelter Look-up'!$G$4,$V537-4,0))</f>
        <v/>
      </c>
      <c r="I537" s="200" t="str">
        <f ca="1">IF(ISERROR($V537),"",OFFSET('Smelter Look-up'!$H$4,$V537-4,0))</f>
        <v/>
      </c>
      <c r="J537" s="200" t="str">
        <f ca="1">IF(ISERROR($V537),"",OFFSET('Smelter Look-up'!$I$4,$V537-4,0))</f>
        <v/>
      </c>
      <c r="K537" s="144"/>
      <c r="L537" s="144"/>
      <c r="M537" s="144"/>
      <c r="N537" s="144"/>
      <c r="O537" s="144"/>
      <c r="P537" s="202"/>
      <c r="Q537" s="145"/>
      <c r="R537" s="143" t="str">
        <f ca="1">IF(ISERROR($V537),"",OFFSET('Smelter Look-up'!$C$4,$V537-4,0)&amp;"")</f>
        <v/>
      </c>
      <c r="S537" s="149" t="str">
        <f t="shared" ca="1" si="40"/>
        <v/>
      </c>
      <c r="T537" s="149" t="str">
        <f ca="1">IF(B537="","",IF(ISERROR(MATCH($J537,SorP!$B$1:$B$6261,0)),"",INDIRECT("'SorP'!$A$"&amp;MATCH($S537&amp;$J537,SorP!C:C,0))))</f>
        <v/>
      </c>
      <c r="U537" s="162"/>
      <c r="V537" s="163" t="e">
        <f>IF(C537="",NA(),MATCH($B537&amp;$C537,'Smelter Look-up'!$J:$J,0))</f>
        <v>#N/A</v>
      </c>
      <c r="X537" s="164">
        <f t="shared" ca="1" si="41"/>
        <v>0</v>
      </c>
      <c r="AB537" s="304" t="str">
        <f t="shared" si="42"/>
        <v/>
      </c>
      <c r="AC537" s="164" t="str">
        <f t="shared" si="43"/>
        <v/>
      </c>
      <c r="AD537" s="164" t="str">
        <f t="shared" si="44"/>
        <v/>
      </c>
    </row>
    <row r="538" spans="1:30" s="164" customFormat="1" ht="20.149999999999999" customHeight="1">
      <c r="A538" s="149"/>
      <c r="B538" s="294" t="str">
        <f>IF(LEN(A538)=0,"",INDEX('Smelter Look-up'!$A:$A,MATCH($A538,'Smelter Look-up'!$E:$E,0)))</f>
        <v/>
      </c>
      <c r="C538" s="146" t="str">
        <f>IF(LEN(A538)=0,"",INDEX('Smelter Look-up'!$C:$C,MATCH($A538,'Smelter Look-up'!$E:$E,0)))</f>
        <v/>
      </c>
      <c r="D538" s="143"/>
      <c r="E538" s="143" t="str">
        <f ca="1">IF(ISERROR($V538),"",OFFSET('Smelter Look-up'!$D$4,$V538-4,0)&amp;"")</f>
        <v/>
      </c>
      <c r="F538" s="143" t="str">
        <f ca="1">IF(ISERROR($V538),"",OFFSET('Smelter Look-up'!$E$4,$V538-4,0))</f>
        <v/>
      </c>
      <c r="G538" s="143" t="str">
        <f ca="1">IF(C538=$X$4,"Enter smelter details",IF(ISERROR($V538),"",OFFSET('Smelter Look-up'!$F$4,$V538-4,0)))</f>
        <v/>
      </c>
      <c r="H538" s="199" t="str">
        <f ca="1">IF(ISERROR($V538),"",OFFSET('Smelter Look-up'!$G$4,$V538-4,0))</f>
        <v/>
      </c>
      <c r="I538" s="200" t="str">
        <f ca="1">IF(ISERROR($V538),"",OFFSET('Smelter Look-up'!$H$4,$V538-4,0))</f>
        <v/>
      </c>
      <c r="J538" s="200" t="str">
        <f ca="1">IF(ISERROR($V538),"",OFFSET('Smelter Look-up'!$I$4,$V538-4,0))</f>
        <v/>
      </c>
      <c r="K538" s="144"/>
      <c r="L538" s="144"/>
      <c r="M538" s="144"/>
      <c r="N538" s="144"/>
      <c r="O538" s="144"/>
      <c r="P538" s="202"/>
      <c r="Q538" s="145"/>
      <c r="R538" s="143" t="str">
        <f ca="1">IF(ISERROR($V538),"",OFFSET('Smelter Look-up'!$C$4,$V538-4,0)&amp;"")</f>
        <v/>
      </c>
      <c r="S538" s="149" t="str">
        <f t="shared" ca="1" si="40"/>
        <v/>
      </c>
      <c r="T538" s="149" t="str">
        <f ca="1">IF(B538="","",IF(ISERROR(MATCH($J538,SorP!$B$1:$B$6261,0)),"",INDIRECT("'SorP'!$A$"&amp;MATCH($S538&amp;$J538,SorP!C:C,0))))</f>
        <v/>
      </c>
      <c r="U538" s="162"/>
      <c r="V538" s="163" t="e">
        <f>IF(C538="",NA(),MATCH($B538&amp;$C538,'Smelter Look-up'!$J:$J,0))</f>
        <v>#N/A</v>
      </c>
      <c r="X538" s="164">
        <f t="shared" ca="1" si="41"/>
        <v>0</v>
      </c>
      <c r="AB538" s="304" t="str">
        <f t="shared" si="42"/>
        <v/>
      </c>
      <c r="AC538" s="164" t="str">
        <f t="shared" si="43"/>
        <v/>
      </c>
      <c r="AD538" s="164" t="str">
        <f t="shared" si="44"/>
        <v/>
      </c>
    </row>
    <row r="539" spans="1:30" s="164" customFormat="1" ht="20.149999999999999" customHeight="1">
      <c r="A539" s="149"/>
      <c r="B539" s="294" t="str">
        <f>IF(LEN(A539)=0,"",INDEX('Smelter Look-up'!$A:$A,MATCH($A539,'Smelter Look-up'!$E:$E,0)))</f>
        <v/>
      </c>
      <c r="C539" s="146" t="str">
        <f>IF(LEN(A539)=0,"",INDEX('Smelter Look-up'!$C:$C,MATCH($A539,'Smelter Look-up'!$E:$E,0)))</f>
        <v/>
      </c>
      <c r="D539" s="143"/>
      <c r="E539" s="143" t="str">
        <f ca="1">IF(ISERROR($V539),"",OFFSET('Smelter Look-up'!$D$4,$V539-4,0)&amp;"")</f>
        <v/>
      </c>
      <c r="F539" s="143" t="str">
        <f ca="1">IF(ISERROR($V539),"",OFFSET('Smelter Look-up'!$E$4,$V539-4,0))</f>
        <v/>
      </c>
      <c r="G539" s="143" t="str">
        <f ca="1">IF(C539=$X$4,"Enter smelter details",IF(ISERROR($V539),"",OFFSET('Smelter Look-up'!$F$4,$V539-4,0)))</f>
        <v/>
      </c>
      <c r="H539" s="199" t="str">
        <f ca="1">IF(ISERROR($V539),"",OFFSET('Smelter Look-up'!$G$4,$V539-4,0))</f>
        <v/>
      </c>
      <c r="I539" s="200" t="str">
        <f ca="1">IF(ISERROR($V539),"",OFFSET('Smelter Look-up'!$H$4,$V539-4,0))</f>
        <v/>
      </c>
      <c r="J539" s="200" t="str">
        <f ca="1">IF(ISERROR($V539),"",OFFSET('Smelter Look-up'!$I$4,$V539-4,0))</f>
        <v/>
      </c>
      <c r="K539" s="144"/>
      <c r="L539" s="144"/>
      <c r="M539" s="144"/>
      <c r="N539" s="144"/>
      <c r="O539" s="144"/>
      <c r="P539" s="202"/>
      <c r="Q539" s="145"/>
      <c r="R539" s="143" t="str">
        <f ca="1">IF(ISERROR($V539),"",OFFSET('Smelter Look-up'!$C$4,$V539-4,0)&amp;"")</f>
        <v/>
      </c>
      <c r="S539" s="149" t="str">
        <f t="shared" ca="1" si="40"/>
        <v/>
      </c>
      <c r="T539" s="149" t="str">
        <f ca="1">IF(B539="","",IF(ISERROR(MATCH($J539,SorP!$B$1:$B$6261,0)),"",INDIRECT("'SorP'!$A$"&amp;MATCH($S539&amp;$J539,SorP!C:C,0))))</f>
        <v/>
      </c>
      <c r="U539" s="162"/>
      <c r="V539" s="163" t="e">
        <f>IF(C539="",NA(),MATCH($B539&amp;$C539,'Smelter Look-up'!$J:$J,0))</f>
        <v>#N/A</v>
      </c>
      <c r="X539" s="164">
        <f t="shared" ca="1" si="41"/>
        <v>0</v>
      </c>
      <c r="AB539" s="304" t="str">
        <f t="shared" si="42"/>
        <v/>
      </c>
      <c r="AC539" s="164" t="str">
        <f t="shared" si="43"/>
        <v/>
      </c>
      <c r="AD539" s="164" t="str">
        <f t="shared" si="44"/>
        <v/>
      </c>
    </row>
    <row r="540" spans="1:30" s="164" customFormat="1" ht="20.149999999999999" customHeight="1">
      <c r="A540" s="149"/>
      <c r="B540" s="294" t="str">
        <f>IF(LEN(A540)=0,"",INDEX('Smelter Look-up'!$A:$A,MATCH($A540,'Smelter Look-up'!$E:$E,0)))</f>
        <v/>
      </c>
      <c r="C540" s="146" t="str">
        <f>IF(LEN(A540)=0,"",INDEX('Smelter Look-up'!$C:$C,MATCH($A540,'Smelter Look-up'!$E:$E,0)))</f>
        <v/>
      </c>
      <c r="D540" s="143"/>
      <c r="E540" s="143" t="str">
        <f ca="1">IF(ISERROR($V540),"",OFFSET('Smelter Look-up'!$D$4,$V540-4,0)&amp;"")</f>
        <v/>
      </c>
      <c r="F540" s="143" t="str">
        <f ca="1">IF(ISERROR($V540),"",OFFSET('Smelter Look-up'!$E$4,$V540-4,0))</f>
        <v/>
      </c>
      <c r="G540" s="143" t="str">
        <f ca="1">IF(C540=$X$4,"Enter smelter details",IF(ISERROR($V540),"",OFFSET('Smelter Look-up'!$F$4,$V540-4,0)))</f>
        <v/>
      </c>
      <c r="H540" s="199" t="str">
        <f ca="1">IF(ISERROR($V540),"",OFFSET('Smelter Look-up'!$G$4,$V540-4,0))</f>
        <v/>
      </c>
      <c r="I540" s="200" t="str">
        <f ca="1">IF(ISERROR($V540),"",OFFSET('Smelter Look-up'!$H$4,$V540-4,0))</f>
        <v/>
      </c>
      <c r="J540" s="200" t="str">
        <f ca="1">IF(ISERROR($V540),"",OFFSET('Smelter Look-up'!$I$4,$V540-4,0))</f>
        <v/>
      </c>
      <c r="K540" s="144"/>
      <c r="L540" s="144"/>
      <c r="M540" s="144"/>
      <c r="N540" s="144"/>
      <c r="O540" s="144"/>
      <c r="P540" s="202"/>
      <c r="Q540" s="145"/>
      <c r="R540" s="143" t="str">
        <f ca="1">IF(ISERROR($V540),"",OFFSET('Smelter Look-up'!$C$4,$V540-4,0)&amp;"")</f>
        <v/>
      </c>
      <c r="S540" s="149" t="str">
        <f t="shared" ca="1" si="40"/>
        <v/>
      </c>
      <c r="T540" s="149" t="str">
        <f ca="1">IF(B540="","",IF(ISERROR(MATCH($J540,SorP!$B$1:$B$6261,0)),"",INDIRECT("'SorP'!$A$"&amp;MATCH($S540&amp;$J540,SorP!C:C,0))))</f>
        <v/>
      </c>
      <c r="U540" s="162"/>
      <c r="V540" s="163" t="e">
        <f>IF(C540="",NA(),MATCH($B540&amp;$C540,'Smelter Look-up'!$J:$J,0))</f>
        <v>#N/A</v>
      </c>
      <c r="X540" s="164">
        <f t="shared" ca="1" si="41"/>
        <v>0</v>
      </c>
      <c r="AB540" s="304" t="str">
        <f t="shared" si="42"/>
        <v/>
      </c>
      <c r="AC540" s="164" t="str">
        <f t="shared" si="43"/>
        <v/>
      </c>
      <c r="AD540" s="164" t="str">
        <f t="shared" si="44"/>
        <v/>
      </c>
    </row>
    <row r="541" spans="1:30" s="164" customFormat="1" ht="20.149999999999999" customHeight="1">
      <c r="A541" s="149"/>
      <c r="B541" s="294" t="str">
        <f>IF(LEN(A541)=0,"",INDEX('Smelter Look-up'!$A:$A,MATCH($A541,'Smelter Look-up'!$E:$E,0)))</f>
        <v/>
      </c>
      <c r="C541" s="146" t="str">
        <f>IF(LEN(A541)=0,"",INDEX('Smelter Look-up'!$C:$C,MATCH($A541,'Smelter Look-up'!$E:$E,0)))</f>
        <v/>
      </c>
      <c r="D541" s="143"/>
      <c r="E541" s="143" t="str">
        <f ca="1">IF(ISERROR($V541),"",OFFSET('Smelter Look-up'!$D$4,$V541-4,0)&amp;"")</f>
        <v/>
      </c>
      <c r="F541" s="143" t="str">
        <f ca="1">IF(ISERROR($V541),"",OFFSET('Smelter Look-up'!$E$4,$V541-4,0))</f>
        <v/>
      </c>
      <c r="G541" s="143" t="str">
        <f ca="1">IF(C541=$X$4,"Enter smelter details",IF(ISERROR($V541),"",OFFSET('Smelter Look-up'!$F$4,$V541-4,0)))</f>
        <v/>
      </c>
      <c r="H541" s="199" t="str">
        <f ca="1">IF(ISERROR($V541),"",OFFSET('Smelter Look-up'!$G$4,$V541-4,0))</f>
        <v/>
      </c>
      <c r="I541" s="200" t="str">
        <f ca="1">IF(ISERROR($V541),"",OFFSET('Smelter Look-up'!$H$4,$V541-4,0))</f>
        <v/>
      </c>
      <c r="J541" s="200" t="str">
        <f ca="1">IF(ISERROR($V541),"",OFFSET('Smelter Look-up'!$I$4,$V541-4,0))</f>
        <v/>
      </c>
      <c r="K541" s="144"/>
      <c r="L541" s="144"/>
      <c r="M541" s="144"/>
      <c r="N541" s="144"/>
      <c r="O541" s="144"/>
      <c r="P541" s="202"/>
      <c r="Q541" s="145"/>
      <c r="R541" s="143" t="str">
        <f ca="1">IF(ISERROR($V541),"",OFFSET('Smelter Look-up'!$C$4,$V541-4,0)&amp;"")</f>
        <v/>
      </c>
      <c r="S541" s="149" t="str">
        <f t="shared" ca="1" si="40"/>
        <v/>
      </c>
      <c r="T541" s="149" t="str">
        <f ca="1">IF(B541="","",IF(ISERROR(MATCH($J541,SorP!$B$1:$B$6261,0)),"",INDIRECT("'SorP'!$A$"&amp;MATCH($S541&amp;$J541,SorP!C:C,0))))</f>
        <v/>
      </c>
      <c r="U541" s="162"/>
      <c r="V541" s="163" t="e">
        <f>IF(C541="",NA(),MATCH($B541&amp;$C541,'Smelter Look-up'!$J:$J,0))</f>
        <v>#N/A</v>
      </c>
      <c r="X541" s="164">
        <f t="shared" ca="1" si="41"/>
        <v>0</v>
      </c>
      <c r="AB541" s="304" t="str">
        <f t="shared" si="42"/>
        <v/>
      </c>
      <c r="AC541" s="164" t="str">
        <f t="shared" si="43"/>
        <v/>
      </c>
      <c r="AD541" s="164" t="str">
        <f t="shared" si="44"/>
        <v/>
      </c>
    </row>
    <row r="542" spans="1:30" s="164" customFormat="1" ht="20.149999999999999" customHeight="1">
      <c r="A542" s="149"/>
      <c r="B542" s="294" t="str">
        <f>IF(LEN(A542)=0,"",INDEX('Smelter Look-up'!$A:$A,MATCH($A542,'Smelter Look-up'!$E:$E,0)))</f>
        <v/>
      </c>
      <c r="C542" s="146" t="str">
        <f>IF(LEN(A542)=0,"",INDEX('Smelter Look-up'!$C:$C,MATCH($A542,'Smelter Look-up'!$E:$E,0)))</f>
        <v/>
      </c>
      <c r="D542" s="143"/>
      <c r="E542" s="143" t="str">
        <f ca="1">IF(ISERROR($V542),"",OFFSET('Smelter Look-up'!$D$4,$V542-4,0)&amp;"")</f>
        <v/>
      </c>
      <c r="F542" s="143" t="str">
        <f ca="1">IF(ISERROR($V542),"",OFFSET('Smelter Look-up'!$E$4,$V542-4,0))</f>
        <v/>
      </c>
      <c r="G542" s="143" t="str">
        <f ca="1">IF(C542=$X$4,"Enter smelter details",IF(ISERROR($V542),"",OFFSET('Smelter Look-up'!$F$4,$V542-4,0)))</f>
        <v/>
      </c>
      <c r="H542" s="199" t="str">
        <f ca="1">IF(ISERROR($V542),"",OFFSET('Smelter Look-up'!$G$4,$V542-4,0))</f>
        <v/>
      </c>
      <c r="I542" s="200" t="str">
        <f ca="1">IF(ISERROR($V542),"",OFFSET('Smelter Look-up'!$H$4,$V542-4,0))</f>
        <v/>
      </c>
      <c r="J542" s="200" t="str">
        <f ca="1">IF(ISERROR($V542),"",OFFSET('Smelter Look-up'!$I$4,$V542-4,0))</f>
        <v/>
      </c>
      <c r="K542" s="144"/>
      <c r="L542" s="144"/>
      <c r="M542" s="144"/>
      <c r="N542" s="144"/>
      <c r="O542" s="144"/>
      <c r="P542" s="202"/>
      <c r="Q542" s="145"/>
      <c r="R542" s="143" t="str">
        <f ca="1">IF(ISERROR($V542),"",OFFSET('Smelter Look-up'!$C$4,$V542-4,0)&amp;"")</f>
        <v/>
      </c>
      <c r="S542" s="149" t="str">
        <f t="shared" ca="1" si="40"/>
        <v/>
      </c>
      <c r="T542" s="149" t="str">
        <f ca="1">IF(B542="","",IF(ISERROR(MATCH($J542,SorP!$B$1:$B$6261,0)),"",INDIRECT("'SorP'!$A$"&amp;MATCH($S542&amp;$J542,SorP!C:C,0))))</f>
        <v/>
      </c>
      <c r="U542" s="162"/>
      <c r="V542" s="163" t="e">
        <f>IF(C542="",NA(),MATCH($B542&amp;$C542,'Smelter Look-up'!$J:$J,0))</f>
        <v>#N/A</v>
      </c>
      <c r="X542" s="164">
        <f t="shared" ca="1" si="41"/>
        <v>0</v>
      </c>
      <c r="AB542" s="304" t="str">
        <f t="shared" si="42"/>
        <v/>
      </c>
      <c r="AC542" s="164" t="str">
        <f t="shared" si="43"/>
        <v/>
      </c>
      <c r="AD542" s="164" t="str">
        <f t="shared" si="44"/>
        <v/>
      </c>
    </row>
    <row r="543" spans="1:30" s="164" customFormat="1" ht="20.149999999999999" customHeight="1">
      <c r="A543" s="149"/>
      <c r="B543" s="294" t="str">
        <f>IF(LEN(A543)=0,"",INDEX('Smelter Look-up'!$A:$A,MATCH($A543,'Smelter Look-up'!$E:$E,0)))</f>
        <v/>
      </c>
      <c r="C543" s="146" t="str">
        <f>IF(LEN(A543)=0,"",INDEX('Smelter Look-up'!$C:$C,MATCH($A543,'Smelter Look-up'!$E:$E,0)))</f>
        <v/>
      </c>
      <c r="D543" s="143"/>
      <c r="E543" s="143" t="str">
        <f ca="1">IF(ISERROR($V543),"",OFFSET('Smelter Look-up'!$D$4,$V543-4,0)&amp;"")</f>
        <v/>
      </c>
      <c r="F543" s="143" t="str">
        <f ca="1">IF(ISERROR($V543),"",OFFSET('Smelter Look-up'!$E$4,$V543-4,0))</f>
        <v/>
      </c>
      <c r="G543" s="143" t="str">
        <f ca="1">IF(C543=$X$4,"Enter smelter details",IF(ISERROR($V543),"",OFFSET('Smelter Look-up'!$F$4,$V543-4,0)))</f>
        <v/>
      </c>
      <c r="H543" s="199" t="str">
        <f ca="1">IF(ISERROR($V543),"",OFFSET('Smelter Look-up'!$G$4,$V543-4,0))</f>
        <v/>
      </c>
      <c r="I543" s="200" t="str">
        <f ca="1">IF(ISERROR($V543),"",OFFSET('Smelter Look-up'!$H$4,$V543-4,0))</f>
        <v/>
      </c>
      <c r="J543" s="200" t="str">
        <f ca="1">IF(ISERROR($V543),"",OFFSET('Smelter Look-up'!$I$4,$V543-4,0))</f>
        <v/>
      </c>
      <c r="K543" s="144"/>
      <c r="L543" s="144"/>
      <c r="M543" s="144"/>
      <c r="N543" s="144"/>
      <c r="O543" s="144"/>
      <c r="P543" s="202"/>
      <c r="Q543" s="145"/>
      <c r="R543" s="143" t="str">
        <f ca="1">IF(ISERROR($V543),"",OFFSET('Smelter Look-up'!$C$4,$V543-4,0)&amp;"")</f>
        <v/>
      </c>
      <c r="S543" s="149" t="str">
        <f t="shared" ca="1" si="40"/>
        <v/>
      </c>
      <c r="T543" s="149" t="str">
        <f ca="1">IF(B543="","",IF(ISERROR(MATCH($J543,SorP!$B$1:$B$6261,0)),"",INDIRECT("'SorP'!$A$"&amp;MATCH($S543&amp;$J543,SorP!C:C,0))))</f>
        <v/>
      </c>
      <c r="U543" s="162"/>
      <c r="V543" s="163" t="e">
        <f>IF(C543="",NA(),MATCH($B543&amp;$C543,'Smelter Look-up'!$J:$J,0))</f>
        <v>#N/A</v>
      </c>
      <c r="X543" s="164">
        <f t="shared" ca="1" si="41"/>
        <v>0</v>
      </c>
      <c r="AB543" s="304" t="str">
        <f t="shared" si="42"/>
        <v/>
      </c>
      <c r="AC543" s="164" t="str">
        <f t="shared" si="43"/>
        <v/>
      </c>
      <c r="AD543" s="164" t="str">
        <f t="shared" si="44"/>
        <v/>
      </c>
    </row>
    <row r="544" spans="1:30" s="164" customFormat="1" ht="20.149999999999999" customHeight="1">
      <c r="A544" s="149"/>
      <c r="B544" s="294" t="str">
        <f>IF(LEN(A544)=0,"",INDEX('Smelter Look-up'!$A:$A,MATCH($A544,'Smelter Look-up'!$E:$E,0)))</f>
        <v/>
      </c>
      <c r="C544" s="146" t="str">
        <f>IF(LEN(A544)=0,"",INDEX('Smelter Look-up'!$C:$C,MATCH($A544,'Smelter Look-up'!$E:$E,0)))</f>
        <v/>
      </c>
      <c r="D544" s="143"/>
      <c r="E544" s="143" t="str">
        <f ca="1">IF(ISERROR($V544),"",OFFSET('Smelter Look-up'!$D$4,$V544-4,0)&amp;"")</f>
        <v/>
      </c>
      <c r="F544" s="143" t="str">
        <f ca="1">IF(ISERROR($V544),"",OFFSET('Smelter Look-up'!$E$4,$V544-4,0))</f>
        <v/>
      </c>
      <c r="G544" s="143" t="str">
        <f ca="1">IF(C544=$X$4,"Enter smelter details",IF(ISERROR($V544),"",OFFSET('Smelter Look-up'!$F$4,$V544-4,0)))</f>
        <v/>
      </c>
      <c r="H544" s="199" t="str">
        <f ca="1">IF(ISERROR($V544),"",OFFSET('Smelter Look-up'!$G$4,$V544-4,0))</f>
        <v/>
      </c>
      <c r="I544" s="200" t="str">
        <f ca="1">IF(ISERROR($V544),"",OFFSET('Smelter Look-up'!$H$4,$V544-4,0))</f>
        <v/>
      </c>
      <c r="J544" s="200" t="str">
        <f ca="1">IF(ISERROR($V544),"",OFFSET('Smelter Look-up'!$I$4,$V544-4,0))</f>
        <v/>
      </c>
      <c r="K544" s="144"/>
      <c r="L544" s="144"/>
      <c r="M544" s="144"/>
      <c r="N544" s="144"/>
      <c r="O544" s="144"/>
      <c r="P544" s="202"/>
      <c r="Q544" s="145"/>
      <c r="R544" s="143" t="str">
        <f ca="1">IF(ISERROR($V544),"",OFFSET('Smelter Look-up'!$C$4,$V544-4,0)&amp;"")</f>
        <v/>
      </c>
      <c r="S544" s="149" t="str">
        <f t="shared" ca="1" si="40"/>
        <v/>
      </c>
      <c r="T544" s="149" t="str">
        <f ca="1">IF(B544="","",IF(ISERROR(MATCH($J544,SorP!$B$1:$B$6261,0)),"",INDIRECT("'SorP'!$A$"&amp;MATCH($S544&amp;$J544,SorP!C:C,0))))</f>
        <v/>
      </c>
      <c r="U544" s="162"/>
      <c r="V544" s="163" t="e">
        <f>IF(C544="",NA(),MATCH($B544&amp;$C544,'Smelter Look-up'!$J:$J,0))</f>
        <v>#N/A</v>
      </c>
      <c r="X544" s="164">
        <f t="shared" ca="1" si="41"/>
        <v>0</v>
      </c>
      <c r="AB544" s="304" t="str">
        <f t="shared" si="42"/>
        <v/>
      </c>
      <c r="AC544" s="164" t="str">
        <f t="shared" si="43"/>
        <v/>
      </c>
      <c r="AD544" s="164" t="str">
        <f t="shared" si="44"/>
        <v/>
      </c>
    </row>
    <row r="545" spans="1:30" s="164" customFormat="1" ht="20.149999999999999" customHeight="1">
      <c r="A545" s="149"/>
      <c r="B545" s="294" t="str">
        <f>IF(LEN(A545)=0,"",INDEX('Smelter Look-up'!$A:$A,MATCH($A545,'Smelter Look-up'!$E:$E,0)))</f>
        <v/>
      </c>
      <c r="C545" s="146" t="str">
        <f>IF(LEN(A545)=0,"",INDEX('Smelter Look-up'!$C:$C,MATCH($A545,'Smelter Look-up'!$E:$E,0)))</f>
        <v/>
      </c>
      <c r="D545" s="143"/>
      <c r="E545" s="143" t="str">
        <f ca="1">IF(ISERROR($V545),"",OFFSET('Smelter Look-up'!$D$4,$V545-4,0)&amp;"")</f>
        <v/>
      </c>
      <c r="F545" s="143" t="str">
        <f ca="1">IF(ISERROR($V545),"",OFFSET('Smelter Look-up'!$E$4,$V545-4,0))</f>
        <v/>
      </c>
      <c r="G545" s="143" t="str">
        <f ca="1">IF(C545=$X$4,"Enter smelter details",IF(ISERROR($V545),"",OFFSET('Smelter Look-up'!$F$4,$V545-4,0)))</f>
        <v/>
      </c>
      <c r="H545" s="199" t="str">
        <f ca="1">IF(ISERROR($V545),"",OFFSET('Smelter Look-up'!$G$4,$V545-4,0))</f>
        <v/>
      </c>
      <c r="I545" s="200" t="str">
        <f ca="1">IF(ISERROR($V545),"",OFFSET('Smelter Look-up'!$H$4,$V545-4,0))</f>
        <v/>
      </c>
      <c r="J545" s="200" t="str">
        <f ca="1">IF(ISERROR($V545),"",OFFSET('Smelter Look-up'!$I$4,$V545-4,0))</f>
        <v/>
      </c>
      <c r="K545" s="144"/>
      <c r="L545" s="144"/>
      <c r="M545" s="144"/>
      <c r="N545" s="144"/>
      <c r="O545" s="144"/>
      <c r="P545" s="202"/>
      <c r="Q545" s="145"/>
      <c r="R545" s="143" t="str">
        <f ca="1">IF(ISERROR($V545),"",OFFSET('Smelter Look-up'!$C$4,$V545-4,0)&amp;"")</f>
        <v/>
      </c>
      <c r="S545" s="149" t="str">
        <f t="shared" ca="1" si="40"/>
        <v/>
      </c>
      <c r="T545" s="149" t="str">
        <f ca="1">IF(B545="","",IF(ISERROR(MATCH($J545,SorP!$B$1:$B$6261,0)),"",INDIRECT("'SorP'!$A$"&amp;MATCH($S545&amp;$J545,SorP!C:C,0))))</f>
        <v/>
      </c>
      <c r="U545" s="162"/>
      <c r="V545" s="163" t="e">
        <f>IF(C545="",NA(),MATCH($B545&amp;$C545,'Smelter Look-up'!$J:$J,0))</f>
        <v>#N/A</v>
      </c>
      <c r="X545" s="164">
        <f t="shared" ca="1" si="41"/>
        <v>0</v>
      </c>
      <c r="AB545" s="304" t="str">
        <f t="shared" si="42"/>
        <v/>
      </c>
      <c r="AC545" s="164" t="str">
        <f t="shared" si="43"/>
        <v/>
      </c>
      <c r="AD545" s="164" t="str">
        <f t="shared" si="44"/>
        <v/>
      </c>
    </row>
    <row r="546" spans="1:30" s="164" customFormat="1" ht="20.149999999999999" customHeight="1">
      <c r="A546" s="149"/>
      <c r="B546" s="294" t="str">
        <f>IF(LEN(A546)=0,"",INDEX('Smelter Look-up'!$A:$A,MATCH($A546,'Smelter Look-up'!$E:$E,0)))</f>
        <v/>
      </c>
      <c r="C546" s="146" t="str">
        <f>IF(LEN(A546)=0,"",INDEX('Smelter Look-up'!$C:$C,MATCH($A546,'Smelter Look-up'!$E:$E,0)))</f>
        <v/>
      </c>
      <c r="D546" s="143"/>
      <c r="E546" s="143" t="str">
        <f ca="1">IF(ISERROR($V546),"",OFFSET('Smelter Look-up'!$D$4,$V546-4,0)&amp;"")</f>
        <v/>
      </c>
      <c r="F546" s="143" t="str">
        <f ca="1">IF(ISERROR($V546),"",OFFSET('Smelter Look-up'!$E$4,$V546-4,0))</f>
        <v/>
      </c>
      <c r="G546" s="143" t="str">
        <f ca="1">IF(C546=$X$4,"Enter smelter details",IF(ISERROR($V546),"",OFFSET('Smelter Look-up'!$F$4,$V546-4,0)))</f>
        <v/>
      </c>
      <c r="H546" s="199" t="str">
        <f ca="1">IF(ISERROR($V546),"",OFFSET('Smelter Look-up'!$G$4,$V546-4,0))</f>
        <v/>
      </c>
      <c r="I546" s="200" t="str">
        <f ca="1">IF(ISERROR($V546),"",OFFSET('Smelter Look-up'!$H$4,$V546-4,0))</f>
        <v/>
      </c>
      <c r="J546" s="200" t="str">
        <f ca="1">IF(ISERROR($V546),"",OFFSET('Smelter Look-up'!$I$4,$V546-4,0))</f>
        <v/>
      </c>
      <c r="K546" s="144"/>
      <c r="L546" s="144"/>
      <c r="M546" s="144"/>
      <c r="N546" s="144"/>
      <c r="O546" s="144"/>
      <c r="P546" s="202"/>
      <c r="Q546" s="145"/>
      <c r="R546" s="143" t="str">
        <f ca="1">IF(ISERROR($V546),"",OFFSET('Smelter Look-up'!$C$4,$V546-4,0)&amp;"")</f>
        <v/>
      </c>
      <c r="S546" s="149" t="str">
        <f t="shared" ca="1" si="40"/>
        <v/>
      </c>
      <c r="T546" s="149" t="str">
        <f ca="1">IF(B546="","",IF(ISERROR(MATCH($J546,SorP!$B$1:$B$6261,0)),"",INDIRECT("'SorP'!$A$"&amp;MATCH($S546&amp;$J546,SorP!C:C,0))))</f>
        <v/>
      </c>
      <c r="U546" s="162"/>
      <c r="V546" s="163" t="e">
        <f>IF(C546="",NA(),MATCH($B546&amp;$C546,'Smelter Look-up'!$J:$J,0))</f>
        <v>#N/A</v>
      </c>
      <c r="X546" s="164">
        <f t="shared" ca="1" si="41"/>
        <v>0</v>
      </c>
      <c r="AB546" s="304" t="str">
        <f t="shared" si="42"/>
        <v/>
      </c>
      <c r="AC546" s="164" t="str">
        <f t="shared" si="43"/>
        <v/>
      </c>
      <c r="AD546" s="164" t="str">
        <f t="shared" si="44"/>
        <v/>
      </c>
    </row>
    <row r="547" spans="1:30" s="164" customFormat="1" ht="20.149999999999999" customHeight="1">
      <c r="A547" s="149"/>
      <c r="B547" s="294" t="str">
        <f>IF(LEN(A547)=0,"",INDEX('Smelter Look-up'!$A:$A,MATCH($A547,'Smelter Look-up'!$E:$E,0)))</f>
        <v/>
      </c>
      <c r="C547" s="146" t="str">
        <f>IF(LEN(A547)=0,"",INDEX('Smelter Look-up'!$C:$C,MATCH($A547,'Smelter Look-up'!$E:$E,0)))</f>
        <v/>
      </c>
      <c r="D547" s="143"/>
      <c r="E547" s="143" t="str">
        <f ca="1">IF(ISERROR($V547),"",OFFSET('Smelter Look-up'!$D$4,$V547-4,0)&amp;"")</f>
        <v/>
      </c>
      <c r="F547" s="143" t="str">
        <f ca="1">IF(ISERROR($V547),"",OFFSET('Smelter Look-up'!$E$4,$V547-4,0))</f>
        <v/>
      </c>
      <c r="G547" s="143" t="str">
        <f ca="1">IF(C547=$X$4,"Enter smelter details",IF(ISERROR($V547),"",OFFSET('Smelter Look-up'!$F$4,$V547-4,0)))</f>
        <v/>
      </c>
      <c r="H547" s="199" t="str">
        <f ca="1">IF(ISERROR($V547),"",OFFSET('Smelter Look-up'!$G$4,$V547-4,0))</f>
        <v/>
      </c>
      <c r="I547" s="200" t="str">
        <f ca="1">IF(ISERROR($V547),"",OFFSET('Smelter Look-up'!$H$4,$V547-4,0))</f>
        <v/>
      </c>
      <c r="J547" s="200" t="str">
        <f ca="1">IF(ISERROR($V547),"",OFFSET('Smelter Look-up'!$I$4,$V547-4,0))</f>
        <v/>
      </c>
      <c r="K547" s="144"/>
      <c r="L547" s="144"/>
      <c r="M547" s="144"/>
      <c r="N547" s="144"/>
      <c r="O547" s="144"/>
      <c r="P547" s="202"/>
      <c r="Q547" s="145"/>
      <c r="R547" s="143" t="str">
        <f ca="1">IF(ISERROR($V547),"",OFFSET('Smelter Look-up'!$C$4,$V547-4,0)&amp;"")</f>
        <v/>
      </c>
      <c r="S547" s="149" t="str">
        <f t="shared" ca="1" si="40"/>
        <v/>
      </c>
      <c r="T547" s="149" t="str">
        <f ca="1">IF(B547="","",IF(ISERROR(MATCH($J547,SorP!$B$1:$B$6261,0)),"",INDIRECT("'SorP'!$A$"&amp;MATCH($S547&amp;$J547,SorP!C:C,0))))</f>
        <v/>
      </c>
      <c r="U547" s="162"/>
      <c r="V547" s="163" t="e">
        <f>IF(C547="",NA(),MATCH($B547&amp;$C547,'Smelter Look-up'!$J:$J,0))</f>
        <v>#N/A</v>
      </c>
      <c r="X547" s="164">
        <f t="shared" ca="1" si="41"/>
        <v>0</v>
      </c>
      <c r="AB547" s="304" t="str">
        <f t="shared" si="42"/>
        <v/>
      </c>
      <c r="AC547" s="164" t="str">
        <f t="shared" si="43"/>
        <v/>
      </c>
      <c r="AD547" s="164" t="str">
        <f t="shared" si="44"/>
        <v/>
      </c>
    </row>
    <row r="548" spans="1:30" s="164" customFormat="1" ht="20.149999999999999" customHeight="1">
      <c r="A548" s="149"/>
      <c r="B548" s="294" t="str">
        <f>IF(LEN(A548)=0,"",INDEX('Smelter Look-up'!$A:$A,MATCH($A548,'Smelter Look-up'!$E:$E,0)))</f>
        <v/>
      </c>
      <c r="C548" s="146" t="str">
        <f>IF(LEN(A548)=0,"",INDEX('Smelter Look-up'!$C:$C,MATCH($A548,'Smelter Look-up'!$E:$E,0)))</f>
        <v/>
      </c>
      <c r="D548" s="143"/>
      <c r="E548" s="143" t="str">
        <f ca="1">IF(ISERROR($V548),"",OFFSET('Smelter Look-up'!$D$4,$V548-4,0)&amp;"")</f>
        <v/>
      </c>
      <c r="F548" s="143" t="str">
        <f ca="1">IF(ISERROR($V548),"",OFFSET('Smelter Look-up'!$E$4,$V548-4,0))</f>
        <v/>
      </c>
      <c r="G548" s="143" t="str">
        <f ca="1">IF(C548=$X$4,"Enter smelter details",IF(ISERROR($V548),"",OFFSET('Smelter Look-up'!$F$4,$V548-4,0)))</f>
        <v/>
      </c>
      <c r="H548" s="199" t="str">
        <f ca="1">IF(ISERROR($V548),"",OFFSET('Smelter Look-up'!$G$4,$V548-4,0))</f>
        <v/>
      </c>
      <c r="I548" s="200" t="str">
        <f ca="1">IF(ISERROR($V548),"",OFFSET('Smelter Look-up'!$H$4,$V548-4,0))</f>
        <v/>
      </c>
      <c r="J548" s="200" t="str">
        <f ca="1">IF(ISERROR($V548),"",OFFSET('Smelter Look-up'!$I$4,$V548-4,0))</f>
        <v/>
      </c>
      <c r="K548" s="144"/>
      <c r="L548" s="144"/>
      <c r="M548" s="144"/>
      <c r="N548" s="144"/>
      <c r="O548" s="144"/>
      <c r="P548" s="202"/>
      <c r="Q548" s="145"/>
      <c r="R548" s="143" t="str">
        <f ca="1">IF(ISERROR($V548),"",OFFSET('Smelter Look-up'!$C$4,$V548-4,0)&amp;"")</f>
        <v/>
      </c>
      <c r="S548" s="149" t="str">
        <f t="shared" ca="1" si="40"/>
        <v/>
      </c>
      <c r="T548" s="149" t="str">
        <f ca="1">IF(B548="","",IF(ISERROR(MATCH($J548,SorP!$B$1:$B$6261,0)),"",INDIRECT("'SorP'!$A$"&amp;MATCH($S548&amp;$J548,SorP!C:C,0))))</f>
        <v/>
      </c>
      <c r="U548" s="162"/>
      <c r="V548" s="163" t="e">
        <f>IF(C548="",NA(),MATCH($B548&amp;$C548,'Smelter Look-up'!$J:$J,0))</f>
        <v>#N/A</v>
      </c>
      <c r="X548" s="164">
        <f t="shared" ca="1" si="41"/>
        <v>0</v>
      </c>
      <c r="AB548" s="304" t="str">
        <f t="shared" si="42"/>
        <v/>
      </c>
      <c r="AC548" s="164" t="str">
        <f t="shared" si="43"/>
        <v/>
      </c>
      <c r="AD548" s="164" t="str">
        <f t="shared" si="44"/>
        <v/>
      </c>
    </row>
    <row r="549" spans="1:30" s="164" customFormat="1" ht="20.149999999999999" customHeight="1">
      <c r="A549" s="149"/>
      <c r="B549" s="294" t="str">
        <f>IF(LEN(A549)=0,"",INDEX('Smelter Look-up'!$A:$A,MATCH($A549,'Smelter Look-up'!$E:$E,0)))</f>
        <v/>
      </c>
      <c r="C549" s="146" t="str">
        <f>IF(LEN(A549)=0,"",INDEX('Smelter Look-up'!$C:$C,MATCH($A549,'Smelter Look-up'!$E:$E,0)))</f>
        <v/>
      </c>
      <c r="D549" s="143"/>
      <c r="E549" s="143" t="str">
        <f ca="1">IF(ISERROR($V549),"",OFFSET('Smelter Look-up'!$D$4,$V549-4,0)&amp;"")</f>
        <v/>
      </c>
      <c r="F549" s="143" t="str">
        <f ca="1">IF(ISERROR($V549),"",OFFSET('Smelter Look-up'!$E$4,$V549-4,0))</f>
        <v/>
      </c>
      <c r="G549" s="143" t="str">
        <f ca="1">IF(C549=$X$4,"Enter smelter details",IF(ISERROR($V549),"",OFFSET('Smelter Look-up'!$F$4,$V549-4,0)))</f>
        <v/>
      </c>
      <c r="H549" s="199" t="str">
        <f ca="1">IF(ISERROR($V549),"",OFFSET('Smelter Look-up'!$G$4,$V549-4,0))</f>
        <v/>
      </c>
      <c r="I549" s="200" t="str">
        <f ca="1">IF(ISERROR($V549),"",OFFSET('Smelter Look-up'!$H$4,$V549-4,0))</f>
        <v/>
      </c>
      <c r="J549" s="200" t="str">
        <f ca="1">IF(ISERROR($V549),"",OFFSET('Smelter Look-up'!$I$4,$V549-4,0))</f>
        <v/>
      </c>
      <c r="K549" s="144"/>
      <c r="L549" s="144"/>
      <c r="M549" s="144"/>
      <c r="N549" s="144"/>
      <c r="O549" s="144"/>
      <c r="P549" s="202"/>
      <c r="Q549" s="145"/>
      <c r="R549" s="143" t="str">
        <f ca="1">IF(ISERROR($V549),"",OFFSET('Smelter Look-up'!$C$4,$V549-4,0)&amp;"")</f>
        <v/>
      </c>
      <c r="S549" s="149" t="str">
        <f t="shared" ca="1" si="40"/>
        <v/>
      </c>
      <c r="T549" s="149" t="str">
        <f ca="1">IF(B549="","",IF(ISERROR(MATCH($J549,SorP!$B$1:$B$6261,0)),"",INDIRECT("'SorP'!$A$"&amp;MATCH($S549&amp;$J549,SorP!C:C,0))))</f>
        <v/>
      </c>
      <c r="U549" s="162"/>
      <c r="V549" s="163" t="e">
        <f>IF(C549="",NA(),MATCH($B549&amp;$C549,'Smelter Look-up'!$J:$J,0))</f>
        <v>#N/A</v>
      </c>
      <c r="X549" s="164">
        <f t="shared" ca="1" si="41"/>
        <v>0</v>
      </c>
      <c r="AB549" s="304" t="str">
        <f t="shared" si="42"/>
        <v/>
      </c>
      <c r="AC549" s="164" t="str">
        <f t="shared" si="43"/>
        <v/>
      </c>
      <c r="AD549" s="164" t="str">
        <f t="shared" si="44"/>
        <v/>
      </c>
    </row>
    <row r="550" spans="1:30" s="164" customFormat="1" ht="20.149999999999999" customHeight="1">
      <c r="A550" s="149"/>
      <c r="B550" s="294" t="str">
        <f>IF(LEN(A550)=0,"",INDEX('Smelter Look-up'!$A:$A,MATCH($A550,'Smelter Look-up'!$E:$E,0)))</f>
        <v/>
      </c>
      <c r="C550" s="146" t="str">
        <f>IF(LEN(A550)=0,"",INDEX('Smelter Look-up'!$C:$C,MATCH($A550,'Smelter Look-up'!$E:$E,0)))</f>
        <v/>
      </c>
      <c r="D550" s="143"/>
      <c r="E550" s="143" t="str">
        <f ca="1">IF(ISERROR($V550),"",OFFSET('Smelter Look-up'!$D$4,$V550-4,0)&amp;"")</f>
        <v/>
      </c>
      <c r="F550" s="143" t="str">
        <f ca="1">IF(ISERROR($V550),"",OFFSET('Smelter Look-up'!$E$4,$V550-4,0))</f>
        <v/>
      </c>
      <c r="G550" s="143" t="str">
        <f ca="1">IF(C550=$X$4,"Enter smelter details",IF(ISERROR($V550),"",OFFSET('Smelter Look-up'!$F$4,$V550-4,0)))</f>
        <v/>
      </c>
      <c r="H550" s="199" t="str">
        <f ca="1">IF(ISERROR($V550),"",OFFSET('Smelter Look-up'!$G$4,$V550-4,0))</f>
        <v/>
      </c>
      <c r="I550" s="200" t="str">
        <f ca="1">IF(ISERROR($V550),"",OFFSET('Smelter Look-up'!$H$4,$V550-4,0))</f>
        <v/>
      </c>
      <c r="J550" s="200" t="str">
        <f ca="1">IF(ISERROR($V550),"",OFFSET('Smelter Look-up'!$I$4,$V550-4,0))</f>
        <v/>
      </c>
      <c r="K550" s="144"/>
      <c r="L550" s="144"/>
      <c r="M550" s="144"/>
      <c r="N550" s="144"/>
      <c r="O550" s="144"/>
      <c r="P550" s="202"/>
      <c r="Q550" s="145"/>
      <c r="R550" s="143" t="str">
        <f ca="1">IF(ISERROR($V550),"",OFFSET('Smelter Look-up'!$C$4,$V550-4,0)&amp;"")</f>
        <v/>
      </c>
      <c r="S550" s="149" t="str">
        <f t="shared" ca="1" si="40"/>
        <v/>
      </c>
      <c r="T550" s="149" t="str">
        <f ca="1">IF(B550="","",IF(ISERROR(MATCH($J550,SorP!$B$1:$B$6261,0)),"",INDIRECT("'SorP'!$A$"&amp;MATCH($S550&amp;$J550,SorP!C:C,0))))</f>
        <v/>
      </c>
      <c r="U550" s="162"/>
      <c r="V550" s="163" t="e">
        <f>IF(C550="",NA(),MATCH($B550&amp;$C550,'Smelter Look-up'!$J:$J,0))</f>
        <v>#N/A</v>
      </c>
      <c r="X550" s="164">
        <f t="shared" ca="1" si="41"/>
        <v>0</v>
      </c>
      <c r="AB550" s="304" t="str">
        <f t="shared" si="42"/>
        <v/>
      </c>
      <c r="AC550" s="164" t="str">
        <f t="shared" si="43"/>
        <v/>
      </c>
      <c r="AD550" s="164" t="str">
        <f t="shared" si="44"/>
        <v/>
      </c>
    </row>
    <row r="551" spans="1:30" s="164" customFormat="1" ht="20.149999999999999" customHeight="1">
      <c r="A551" s="149"/>
      <c r="B551" s="294" t="str">
        <f>IF(LEN(A551)=0,"",INDEX('Smelter Look-up'!$A:$A,MATCH($A551,'Smelter Look-up'!$E:$E,0)))</f>
        <v/>
      </c>
      <c r="C551" s="146" t="str">
        <f>IF(LEN(A551)=0,"",INDEX('Smelter Look-up'!$C:$C,MATCH($A551,'Smelter Look-up'!$E:$E,0)))</f>
        <v/>
      </c>
      <c r="D551" s="143"/>
      <c r="E551" s="143" t="str">
        <f ca="1">IF(ISERROR($V551),"",OFFSET('Smelter Look-up'!$D$4,$V551-4,0)&amp;"")</f>
        <v/>
      </c>
      <c r="F551" s="143" t="str">
        <f ca="1">IF(ISERROR($V551),"",OFFSET('Smelter Look-up'!$E$4,$V551-4,0))</f>
        <v/>
      </c>
      <c r="G551" s="143" t="str">
        <f ca="1">IF(C551=$X$4,"Enter smelter details",IF(ISERROR($V551),"",OFFSET('Smelter Look-up'!$F$4,$V551-4,0)))</f>
        <v/>
      </c>
      <c r="H551" s="199" t="str">
        <f ca="1">IF(ISERROR($V551),"",OFFSET('Smelter Look-up'!$G$4,$V551-4,0))</f>
        <v/>
      </c>
      <c r="I551" s="200" t="str">
        <f ca="1">IF(ISERROR($V551),"",OFFSET('Smelter Look-up'!$H$4,$V551-4,0))</f>
        <v/>
      </c>
      <c r="J551" s="200" t="str">
        <f ca="1">IF(ISERROR($V551),"",OFFSET('Smelter Look-up'!$I$4,$V551-4,0))</f>
        <v/>
      </c>
      <c r="K551" s="144"/>
      <c r="L551" s="144"/>
      <c r="M551" s="144"/>
      <c r="N551" s="144"/>
      <c r="O551" s="144"/>
      <c r="P551" s="202"/>
      <c r="Q551" s="145"/>
      <c r="R551" s="143" t="str">
        <f ca="1">IF(ISERROR($V551),"",OFFSET('Smelter Look-up'!$C$4,$V551-4,0)&amp;"")</f>
        <v/>
      </c>
      <c r="S551" s="149" t="str">
        <f t="shared" ca="1" si="40"/>
        <v/>
      </c>
      <c r="T551" s="149" t="str">
        <f ca="1">IF(B551="","",IF(ISERROR(MATCH($J551,SorP!$B$1:$B$6261,0)),"",INDIRECT("'SorP'!$A$"&amp;MATCH($S551&amp;$J551,SorP!C:C,0))))</f>
        <v/>
      </c>
      <c r="U551" s="162"/>
      <c r="V551" s="163" t="e">
        <f>IF(C551="",NA(),MATCH($B551&amp;$C551,'Smelter Look-up'!$J:$J,0))</f>
        <v>#N/A</v>
      </c>
      <c r="X551" s="164">
        <f t="shared" ca="1" si="41"/>
        <v>0</v>
      </c>
      <c r="AB551" s="304" t="str">
        <f t="shared" si="42"/>
        <v/>
      </c>
      <c r="AC551" s="164" t="str">
        <f t="shared" si="43"/>
        <v/>
      </c>
      <c r="AD551" s="164" t="str">
        <f t="shared" si="44"/>
        <v/>
      </c>
    </row>
    <row r="552" spans="1:30" s="164" customFormat="1" ht="20.149999999999999" customHeight="1">
      <c r="A552" s="149"/>
      <c r="B552" s="294" t="str">
        <f>IF(LEN(A552)=0,"",INDEX('Smelter Look-up'!$A:$A,MATCH($A552,'Smelter Look-up'!$E:$E,0)))</f>
        <v/>
      </c>
      <c r="C552" s="146" t="str">
        <f>IF(LEN(A552)=0,"",INDEX('Smelter Look-up'!$C:$C,MATCH($A552,'Smelter Look-up'!$E:$E,0)))</f>
        <v/>
      </c>
      <c r="D552" s="143"/>
      <c r="E552" s="143" t="str">
        <f ca="1">IF(ISERROR($V552),"",OFFSET('Smelter Look-up'!$D$4,$V552-4,0)&amp;"")</f>
        <v/>
      </c>
      <c r="F552" s="143" t="str">
        <f ca="1">IF(ISERROR($V552),"",OFFSET('Smelter Look-up'!$E$4,$V552-4,0))</f>
        <v/>
      </c>
      <c r="G552" s="143" t="str">
        <f ca="1">IF(C552=$X$4,"Enter smelter details",IF(ISERROR($V552),"",OFFSET('Smelter Look-up'!$F$4,$V552-4,0)))</f>
        <v/>
      </c>
      <c r="H552" s="199" t="str">
        <f ca="1">IF(ISERROR($V552),"",OFFSET('Smelter Look-up'!$G$4,$V552-4,0))</f>
        <v/>
      </c>
      <c r="I552" s="200" t="str">
        <f ca="1">IF(ISERROR($V552),"",OFFSET('Smelter Look-up'!$H$4,$V552-4,0))</f>
        <v/>
      </c>
      <c r="J552" s="200" t="str">
        <f ca="1">IF(ISERROR($V552),"",OFFSET('Smelter Look-up'!$I$4,$V552-4,0))</f>
        <v/>
      </c>
      <c r="K552" s="144"/>
      <c r="L552" s="144"/>
      <c r="M552" s="144"/>
      <c r="N552" s="144"/>
      <c r="O552" s="144"/>
      <c r="P552" s="202"/>
      <c r="Q552" s="145"/>
      <c r="R552" s="143" t="str">
        <f ca="1">IF(ISERROR($V552),"",OFFSET('Smelter Look-up'!$C$4,$V552-4,0)&amp;"")</f>
        <v/>
      </c>
      <c r="S552" s="149" t="str">
        <f t="shared" ca="1" si="40"/>
        <v/>
      </c>
      <c r="T552" s="149" t="str">
        <f ca="1">IF(B552="","",IF(ISERROR(MATCH($J552,SorP!$B$1:$B$6261,0)),"",INDIRECT("'SorP'!$A$"&amp;MATCH($S552&amp;$J552,SorP!C:C,0))))</f>
        <v/>
      </c>
      <c r="U552" s="162"/>
      <c r="V552" s="163" t="e">
        <f>IF(C552="",NA(),MATCH($B552&amp;$C552,'Smelter Look-up'!$J:$J,0))</f>
        <v>#N/A</v>
      </c>
      <c r="X552" s="164">
        <f t="shared" ca="1" si="41"/>
        <v>0</v>
      </c>
      <c r="AB552" s="304" t="str">
        <f t="shared" si="42"/>
        <v/>
      </c>
      <c r="AC552" s="164" t="str">
        <f t="shared" si="43"/>
        <v/>
      </c>
      <c r="AD552" s="164" t="str">
        <f t="shared" si="44"/>
        <v/>
      </c>
    </row>
    <row r="553" spans="1:30" s="164" customFormat="1" ht="20.149999999999999" customHeight="1">
      <c r="A553" s="149"/>
      <c r="B553" s="294" t="str">
        <f>IF(LEN(A553)=0,"",INDEX('Smelter Look-up'!$A:$A,MATCH($A553,'Smelter Look-up'!$E:$E,0)))</f>
        <v/>
      </c>
      <c r="C553" s="146" t="str">
        <f>IF(LEN(A553)=0,"",INDEX('Smelter Look-up'!$C:$C,MATCH($A553,'Smelter Look-up'!$E:$E,0)))</f>
        <v/>
      </c>
      <c r="D553" s="143"/>
      <c r="E553" s="143" t="str">
        <f ca="1">IF(ISERROR($V553),"",OFFSET('Smelter Look-up'!$D$4,$V553-4,0)&amp;"")</f>
        <v/>
      </c>
      <c r="F553" s="143" t="str">
        <f ca="1">IF(ISERROR($V553),"",OFFSET('Smelter Look-up'!$E$4,$V553-4,0))</f>
        <v/>
      </c>
      <c r="G553" s="143" t="str">
        <f ca="1">IF(C553=$X$4,"Enter smelter details",IF(ISERROR($V553),"",OFFSET('Smelter Look-up'!$F$4,$V553-4,0)))</f>
        <v/>
      </c>
      <c r="H553" s="199" t="str">
        <f ca="1">IF(ISERROR($V553),"",OFFSET('Smelter Look-up'!$G$4,$V553-4,0))</f>
        <v/>
      </c>
      <c r="I553" s="200" t="str">
        <f ca="1">IF(ISERROR($V553),"",OFFSET('Smelter Look-up'!$H$4,$V553-4,0))</f>
        <v/>
      </c>
      <c r="J553" s="200" t="str">
        <f ca="1">IF(ISERROR($V553),"",OFFSET('Smelter Look-up'!$I$4,$V553-4,0))</f>
        <v/>
      </c>
      <c r="K553" s="144"/>
      <c r="L553" s="144"/>
      <c r="M553" s="144"/>
      <c r="N553" s="144"/>
      <c r="O553" s="144"/>
      <c r="P553" s="202"/>
      <c r="Q553" s="145"/>
      <c r="R553" s="143" t="str">
        <f ca="1">IF(ISERROR($V553),"",OFFSET('Smelter Look-up'!$C$4,$V553-4,0)&amp;"")</f>
        <v/>
      </c>
      <c r="S553" s="149" t="str">
        <f t="shared" ca="1" si="40"/>
        <v/>
      </c>
      <c r="T553" s="149" t="str">
        <f ca="1">IF(B553="","",IF(ISERROR(MATCH($J553,SorP!$B$1:$B$6261,0)),"",INDIRECT("'SorP'!$A$"&amp;MATCH($S553&amp;$J553,SorP!C:C,0))))</f>
        <v/>
      </c>
      <c r="U553" s="162"/>
      <c r="V553" s="163" t="e">
        <f>IF(C553="",NA(),MATCH($B553&amp;$C553,'Smelter Look-up'!$J:$J,0))</f>
        <v>#N/A</v>
      </c>
      <c r="X553" s="164">
        <f t="shared" ca="1" si="41"/>
        <v>0</v>
      </c>
      <c r="AB553" s="304" t="str">
        <f t="shared" si="42"/>
        <v/>
      </c>
      <c r="AC553" s="164" t="str">
        <f t="shared" si="43"/>
        <v/>
      </c>
      <c r="AD553" s="164" t="str">
        <f t="shared" si="44"/>
        <v/>
      </c>
    </row>
    <row r="554" spans="1:30" s="164" customFormat="1" ht="20.149999999999999" customHeight="1">
      <c r="A554" s="149"/>
      <c r="B554" s="294" t="str">
        <f>IF(LEN(A554)=0,"",INDEX('Smelter Look-up'!$A:$A,MATCH($A554,'Smelter Look-up'!$E:$E,0)))</f>
        <v/>
      </c>
      <c r="C554" s="146" t="str">
        <f>IF(LEN(A554)=0,"",INDEX('Smelter Look-up'!$C:$C,MATCH($A554,'Smelter Look-up'!$E:$E,0)))</f>
        <v/>
      </c>
      <c r="D554" s="143"/>
      <c r="E554" s="143" t="str">
        <f ca="1">IF(ISERROR($V554),"",OFFSET('Smelter Look-up'!$D$4,$V554-4,0)&amp;"")</f>
        <v/>
      </c>
      <c r="F554" s="143" t="str">
        <f ca="1">IF(ISERROR($V554),"",OFFSET('Smelter Look-up'!$E$4,$V554-4,0))</f>
        <v/>
      </c>
      <c r="G554" s="143" t="str">
        <f ca="1">IF(C554=$X$4,"Enter smelter details",IF(ISERROR($V554),"",OFFSET('Smelter Look-up'!$F$4,$V554-4,0)))</f>
        <v/>
      </c>
      <c r="H554" s="199" t="str">
        <f ca="1">IF(ISERROR($V554),"",OFFSET('Smelter Look-up'!$G$4,$V554-4,0))</f>
        <v/>
      </c>
      <c r="I554" s="200" t="str">
        <f ca="1">IF(ISERROR($V554),"",OFFSET('Smelter Look-up'!$H$4,$V554-4,0))</f>
        <v/>
      </c>
      <c r="J554" s="200" t="str">
        <f ca="1">IF(ISERROR($V554),"",OFFSET('Smelter Look-up'!$I$4,$V554-4,0))</f>
        <v/>
      </c>
      <c r="K554" s="144"/>
      <c r="L554" s="144"/>
      <c r="M554" s="144"/>
      <c r="N554" s="144"/>
      <c r="O554" s="144"/>
      <c r="P554" s="202"/>
      <c r="Q554" s="145"/>
      <c r="R554" s="143" t="str">
        <f ca="1">IF(ISERROR($V554),"",OFFSET('Smelter Look-up'!$C$4,$V554-4,0)&amp;"")</f>
        <v/>
      </c>
      <c r="S554" s="149" t="str">
        <f t="shared" ca="1" si="40"/>
        <v/>
      </c>
      <c r="T554" s="149" t="str">
        <f ca="1">IF(B554="","",IF(ISERROR(MATCH($J554,SorP!$B$1:$B$6261,0)),"",INDIRECT("'SorP'!$A$"&amp;MATCH($S554&amp;$J554,SorP!C:C,0))))</f>
        <v/>
      </c>
      <c r="U554" s="162"/>
      <c r="V554" s="163" t="e">
        <f>IF(C554="",NA(),MATCH($B554&amp;$C554,'Smelter Look-up'!$J:$J,0))</f>
        <v>#N/A</v>
      </c>
      <c r="X554" s="164">
        <f t="shared" ca="1" si="41"/>
        <v>0</v>
      </c>
      <c r="AB554" s="304" t="str">
        <f t="shared" si="42"/>
        <v/>
      </c>
      <c r="AC554" s="164" t="str">
        <f t="shared" si="43"/>
        <v/>
      </c>
      <c r="AD554" s="164" t="str">
        <f t="shared" si="44"/>
        <v/>
      </c>
    </row>
    <row r="555" spans="1:30" s="164" customFormat="1" ht="20.149999999999999" customHeight="1">
      <c r="A555" s="149"/>
      <c r="B555" s="294" t="str">
        <f>IF(LEN(A555)=0,"",INDEX('Smelter Look-up'!$A:$A,MATCH($A555,'Smelter Look-up'!$E:$E,0)))</f>
        <v/>
      </c>
      <c r="C555" s="146" t="str">
        <f>IF(LEN(A555)=0,"",INDEX('Smelter Look-up'!$C:$C,MATCH($A555,'Smelter Look-up'!$E:$E,0)))</f>
        <v/>
      </c>
      <c r="D555" s="143"/>
      <c r="E555" s="143" t="str">
        <f ca="1">IF(ISERROR($V555),"",OFFSET('Smelter Look-up'!$D$4,$V555-4,0)&amp;"")</f>
        <v/>
      </c>
      <c r="F555" s="143" t="str">
        <f ca="1">IF(ISERROR($V555),"",OFFSET('Smelter Look-up'!$E$4,$V555-4,0))</f>
        <v/>
      </c>
      <c r="G555" s="143" t="str">
        <f ca="1">IF(C555=$X$4,"Enter smelter details",IF(ISERROR($V555),"",OFFSET('Smelter Look-up'!$F$4,$V555-4,0)))</f>
        <v/>
      </c>
      <c r="H555" s="199" t="str">
        <f ca="1">IF(ISERROR($V555),"",OFFSET('Smelter Look-up'!$G$4,$V555-4,0))</f>
        <v/>
      </c>
      <c r="I555" s="200" t="str">
        <f ca="1">IF(ISERROR($V555),"",OFFSET('Smelter Look-up'!$H$4,$V555-4,0))</f>
        <v/>
      </c>
      <c r="J555" s="200" t="str">
        <f ca="1">IF(ISERROR($V555),"",OFFSET('Smelter Look-up'!$I$4,$V555-4,0))</f>
        <v/>
      </c>
      <c r="K555" s="144"/>
      <c r="L555" s="144"/>
      <c r="M555" s="144"/>
      <c r="N555" s="144"/>
      <c r="O555" s="144"/>
      <c r="P555" s="202"/>
      <c r="Q555" s="145"/>
      <c r="R555" s="143" t="str">
        <f ca="1">IF(ISERROR($V555),"",OFFSET('Smelter Look-up'!$C$4,$V555-4,0)&amp;"")</f>
        <v/>
      </c>
      <c r="S555" s="149" t="str">
        <f t="shared" ca="1" si="40"/>
        <v/>
      </c>
      <c r="T555" s="149" t="str">
        <f ca="1">IF(B555="","",IF(ISERROR(MATCH($J555,SorP!$B$1:$B$6261,0)),"",INDIRECT("'SorP'!$A$"&amp;MATCH($S555&amp;$J555,SorP!C:C,0))))</f>
        <v/>
      </c>
      <c r="U555" s="162"/>
      <c r="V555" s="163" t="e">
        <f>IF(C555="",NA(),MATCH($B555&amp;$C555,'Smelter Look-up'!$J:$J,0))</f>
        <v>#N/A</v>
      </c>
      <c r="X555" s="164">
        <f t="shared" ca="1" si="41"/>
        <v>0</v>
      </c>
      <c r="AB555" s="304" t="str">
        <f t="shared" si="42"/>
        <v/>
      </c>
      <c r="AC555" s="164" t="str">
        <f t="shared" si="43"/>
        <v/>
      </c>
      <c r="AD555" s="164" t="str">
        <f t="shared" si="44"/>
        <v/>
      </c>
    </row>
    <row r="556" spans="1:30" s="164" customFormat="1" ht="20.149999999999999" customHeight="1">
      <c r="A556" s="149"/>
      <c r="B556" s="294" t="str">
        <f>IF(LEN(A556)=0,"",INDEX('Smelter Look-up'!$A:$A,MATCH($A556,'Smelter Look-up'!$E:$E,0)))</f>
        <v/>
      </c>
      <c r="C556" s="146" t="str">
        <f>IF(LEN(A556)=0,"",INDEX('Smelter Look-up'!$C:$C,MATCH($A556,'Smelter Look-up'!$E:$E,0)))</f>
        <v/>
      </c>
      <c r="D556" s="143"/>
      <c r="E556" s="143" t="str">
        <f ca="1">IF(ISERROR($V556),"",OFFSET('Smelter Look-up'!$D$4,$V556-4,0)&amp;"")</f>
        <v/>
      </c>
      <c r="F556" s="143" t="str">
        <f ca="1">IF(ISERROR($V556),"",OFFSET('Smelter Look-up'!$E$4,$V556-4,0))</f>
        <v/>
      </c>
      <c r="G556" s="143" t="str">
        <f ca="1">IF(C556=$X$4,"Enter smelter details",IF(ISERROR($V556),"",OFFSET('Smelter Look-up'!$F$4,$V556-4,0)))</f>
        <v/>
      </c>
      <c r="H556" s="199" t="str">
        <f ca="1">IF(ISERROR($V556),"",OFFSET('Smelter Look-up'!$G$4,$V556-4,0))</f>
        <v/>
      </c>
      <c r="I556" s="200" t="str">
        <f ca="1">IF(ISERROR($V556),"",OFFSET('Smelter Look-up'!$H$4,$V556-4,0))</f>
        <v/>
      </c>
      <c r="J556" s="200" t="str">
        <f ca="1">IF(ISERROR($V556),"",OFFSET('Smelter Look-up'!$I$4,$V556-4,0))</f>
        <v/>
      </c>
      <c r="K556" s="144"/>
      <c r="L556" s="144"/>
      <c r="M556" s="144"/>
      <c r="N556" s="144"/>
      <c r="O556" s="144"/>
      <c r="P556" s="202"/>
      <c r="Q556" s="145"/>
      <c r="R556" s="143" t="str">
        <f ca="1">IF(ISERROR($V556),"",OFFSET('Smelter Look-up'!$C$4,$V556-4,0)&amp;"")</f>
        <v/>
      </c>
      <c r="S556" s="149" t="str">
        <f t="shared" ca="1" si="40"/>
        <v/>
      </c>
      <c r="T556" s="149" t="str">
        <f ca="1">IF(B556="","",IF(ISERROR(MATCH($J556,SorP!$B$1:$B$6261,0)),"",INDIRECT("'SorP'!$A$"&amp;MATCH($S556&amp;$J556,SorP!C:C,0))))</f>
        <v/>
      </c>
      <c r="U556" s="162"/>
      <c r="V556" s="163" t="e">
        <f>IF(C556="",NA(),MATCH($B556&amp;$C556,'Smelter Look-up'!$J:$J,0))</f>
        <v>#N/A</v>
      </c>
      <c r="X556" s="164">
        <f t="shared" ca="1" si="41"/>
        <v>0</v>
      </c>
      <c r="AB556" s="304" t="str">
        <f t="shared" si="42"/>
        <v/>
      </c>
      <c r="AC556" s="164" t="str">
        <f t="shared" si="43"/>
        <v/>
      </c>
      <c r="AD556" s="164" t="str">
        <f t="shared" si="44"/>
        <v/>
      </c>
    </row>
    <row r="557" spans="1:30" s="164" customFormat="1" ht="20.149999999999999" customHeight="1">
      <c r="A557" s="149"/>
      <c r="B557" s="294" t="str">
        <f>IF(LEN(A557)=0,"",INDEX('Smelter Look-up'!$A:$A,MATCH($A557,'Smelter Look-up'!$E:$E,0)))</f>
        <v/>
      </c>
      <c r="C557" s="146" t="str">
        <f>IF(LEN(A557)=0,"",INDEX('Smelter Look-up'!$C:$C,MATCH($A557,'Smelter Look-up'!$E:$E,0)))</f>
        <v/>
      </c>
      <c r="D557" s="143"/>
      <c r="E557" s="143" t="str">
        <f ca="1">IF(ISERROR($V557),"",OFFSET('Smelter Look-up'!$D$4,$V557-4,0)&amp;"")</f>
        <v/>
      </c>
      <c r="F557" s="143" t="str">
        <f ca="1">IF(ISERROR($V557),"",OFFSET('Smelter Look-up'!$E$4,$V557-4,0))</f>
        <v/>
      </c>
      <c r="G557" s="143" t="str">
        <f ca="1">IF(C557=$X$4,"Enter smelter details",IF(ISERROR($V557),"",OFFSET('Smelter Look-up'!$F$4,$V557-4,0)))</f>
        <v/>
      </c>
      <c r="H557" s="199" t="str">
        <f ca="1">IF(ISERROR($V557),"",OFFSET('Smelter Look-up'!$G$4,$V557-4,0))</f>
        <v/>
      </c>
      <c r="I557" s="200" t="str">
        <f ca="1">IF(ISERROR($V557),"",OFFSET('Smelter Look-up'!$H$4,$V557-4,0))</f>
        <v/>
      </c>
      <c r="J557" s="200" t="str">
        <f ca="1">IF(ISERROR($V557),"",OFFSET('Smelter Look-up'!$I$4,$V557-4,0))</f>
        <v/>
      </c>
      <c r="K557" s="144"/>
      <c r="L557" s="144"/>
      <c r="M557" s="144"/>
      <c r="N557" s="144"/>
      <c r="O557" s="144"/>
      <c r="P557" s="202"/>
      <c r="Q557" s="145"/>
      <c r="R557" s="143" t="str">
        <f ca="1">IF(ISERROR($V557),"",OFFSET('Smelter Look-up'!$C$4,$V557-4,0)&amp;"")</f>
        <v/>
      </c>
      <c r="S557" s="149" t="str">
        <f t="shared" ca="1" si="40"/>
        <v/>
      </c>
      <c r="T557" s="149" t="str">
        <f ca="1">IF(B557="","",IF(ISERROR(MATCH($J557,SorP!$B$1:$B$6261,0)),"",INDIRECT("'SorP'!$A$"&amp;MATCH($S557&amp;$J557,SorP!C:C,0))))</f>
        <v/>
      </c>
      <c r="U557" s="162"/>
      <c r="V557" s="163" t="e">
        <f>IF(C557="",NA(),MATCH($B557&amp;$C557,'Smelter Look-up'!$J:$J,0))</f>
        <v>#N/A</v>
      </c>
      <c r="X557" s="164">
        <f t="shared" ca="1" si="41"/>
        <v>0</v>
      </c>
      <c r="AB557" s="304" t="str">
        <f t="shared" si="42"/>
        <v/>
      </c>
      <c r="AC557" s="164" t="str">
        <f t="shared" si="43"/>
        <v/>
      </c>
      <c r="AD557" s="164" t="str">
        <f t="shared" si="44"/>
        <v/>
      </c>
    </row>
    <row r="558" spans="1:30" s="164" customFormat="1" ht="20.149999999999999" customHeight="1">
      <c r="A558" s="149"/>
      <c r="B558" s="294" t="str">
        <f>IF(LEN(A558)=0,"",INDEX('Smelter Look-up'!$A:$A,MATCH($A558,'Smelter Look-up'!$E:$E,0)))</f>
        <v/>
      </c>
      <c r="C558" s="146" t="str">
        <f>IF(LEN(A558)=0,"",INDEX('Smelter Look-up'!$C:$C,MATCH($A558,'Smelter Look-up'!$E:$E,0)))</f>
        <v/>
      </c>
      <c r="D558" s="143"/>
      <c r="E558" s="143" t="str">
        <f ca="1">IF(ISERROR($V558),"",OFFSET('Smelter Look-up'!$D$4,$V558-4,0)&amp;"")</f>
        <v/>
      </c>
      <c r="F558" s="143" t="str">
        <f ca="1">IF(ISERROR($V558),"",OFFSET('Smelter Look-up'!$E$4,$V558-4,0))</f>
        <v/>
      </c>
      <c r="G558" s="143" t="str">
        <f ca="1">IF(C558=$X$4,"Enter smelter details",IF(ISERROR($V558),"",OFFSET('Smelter Look-up'!$F$4,$V558-4,0)))</f>
        <v/>
      </c>
      <c r="H558" s="199" t="str">
        <f ca="1">IF(ISERROR($V558),"",OFFSET('Smelter Look-up'!$G$4,$V558-4,0))</f>
        <v/>
      </c>
      <c r="I558" s="200" t="str">
        <f ca="1">IF(ISERROR($V558),"",OFFSET('Smelter Look-up'!$H$4,$V558-4,0))</f>
        <v/>
      </c>
      <c r="J558" s="200" t="str">
        <f ca="1">IF(ISERROR($V558),"",OFFSET('Smelter Look-up'!$I$4,$V558-4,0))</f>
        <v/>
      </c>
      <c r="K558" s="144"/>
      <c r="L558" s="144"/>
      <c r="M558" s="144"/>
      <c r="N558" s="144"/>
      <c r="O558" s="144"/>
      <c r="P558" s="202"/>
      <c r="Q558" s="145"/>
      <c r="R558" s="143" t="str">
        <f ca="1">IF(ISERROR($V558),"",OFFSET('Smelter Look-up'!$C$4,$V558-4,0)&amp;"")</f>
        <v/>
      </c>
      <c r="S558" s="149" t="str">
        <f t="shared" ca="1" si="40"/>
        <v/>
      </c>
      <c r="T558" s="149" t="str">
        <f ca="1">IF(B558="","",IF(ISERROR(MATCH($J558,SorP!$B$1:$B$6261,0)),"",INDIRECT("'SorP'!$A$"&amp;MATCH($S558&amp;$J558,SorP!C:C,0))))</f>
        <v/>
      </c>
      <c r="U558" s="162"/>
      <c r="V558" s="163" t="e">
        <f>IF(C558="",NA(),MATCH($B558&amp;$C558,'Smelter Look-up'!$J:$J,0))</f>
        <v>#N/A</v>
      </c>
      <c r="X558" s="164">
        <f t="shared" ca="1" si="41"/>
        <v>0</v>
      </c>
      <c r="AB558" s="304" t="str">
        <f t="shared" si="42"/>
        <v/>
      </c>
      <c r="AC558" s="164" t="str">
        <f t="shared" si="43"/>
        <v/>
      </c>
      <c r="AD558" s="164" t="str">
        <f t="shared" si="44"/>
        <v/>
      </c>
    </row>
    <row r="559" spans="1:30" s="164" customFormat="1" ht="20.149999999999999" customHeight="1">
      <c r="A559" s="149"/>
      <c r="B559" s="294" t="str">
        <f>IF(LEN(A559)=0,"",INDEX('Smelter Look-up'!$A:$A,MATCH($A559,'Smelter Look-up'!$E:$E,0)))</f>
        <v/>
      </c>
      <c r="C559" s="146" t="str">
        <f>IF(LEN(A559)=0,"",INDEX('Smelter Look-up'!$C:$C,MATCH($A559,'Smelter Look-up'!$E:$E,0)))</f>
        <v/>
      </c>
      <c r="D559" s="143"/>
      <c r="E559" s="143" t="str">
        <f ca="1">IF(ISERROR($V559),"",OFFSET('Smelter Look-up'!$D$4,$V559-4,0)&amp;"")</f>
        <v/>
      </c>
      <c r="F559" s="143" t="str">
        <f ca="1">IF(ISERROR($V559),"",OFFSET('Smelter Look-up'!$E$4,$V559-4,0))</f>
        <v/>
      </c>
      <c r="G559" s="143" t="str">
        <f ca="1">IF(C559=$X$4,"Enter smelter details",IF(ISERROR($V559),"",OFFSET('Smelter Look-up'!$F$4,$V559-4,0)))</f>
        <v/>
      </c>
      <c r="H559" s="199" t="str">
        <f ca="1">IF(ISERROR($V559),"",OFFSET('Smelter Look-up'!$G$4,$V559-4,0))</f>
        <v/>
      </c>
      <c r="I559" s="200" t="str">
        <f ca="1">IF(ISERROR($V559),"",OFFSET('Smelter Look-up'!$H$4,$V559-4,0))</f>
        <v/>
      </c>
      <c r="J559" s="200" t="str">
        <f ca="1">IF(ISERROR($V559),"",OFFSET('Smelter Look-up'!$I$4,$V559-4,0))</f>
        <v/>
      </c>
      <c r="K559" s="144"/>
      <c r="L559" s="144"/>
      <c r="M559" s="144"/>
      <c r="N559" s="144"/>
      <c r="O559" s="144"/>
      <c r="P559" s="202"/>
      <c r="Q559" s="145"/>
      <c r="R559" s="143" t="str">
        <f ca="1">IF(ISERROR($V559),"",OFFSET('Smelter Look-up'!$C$4,$V559-4,0)&amp;"")</f>
        <v/>
      </c>
      <c r="S559" s="149" t="str">
        <f t="shared" ca="1" si="40"/>
        <v/>
      </c>
      <c r="T559" s="149" t="str">
        <f ca="1">IF(B559="","",IF(ISERROR(MATCH($J559,SorP!$B$1:$B$6261,0)),"",INDIRECT("'SorP'!$A$"&amp;MATCH($S559&amp;$J559,SorP!C:C,0))))</f>
        <v/>
      </c>
      <c r="U559" s="162"/>
      <c r="V559" s="163" t="e">
        <f>IF(C559="",NA(),MATCH($B559&amp;$C559,'Smelter Look-up'!$J:$J,0))</f>
        <v>#N/A</v>
      </c>
      <c r="X559" s="164">
        <f t="shared" ca="1" si="41"/>
        <v>0</v>
      </c>
      <c r="AB559" s="304" t="str">
        <f t="shared" si="42"/>
        <v/>
      </c>
      <c r="AC559" s="164" t="str">
        <f t="shared" si="43"/>
        <v/>
      </c>
      <c r="AD559" s="164" t="str">
        <f t="shared" si="44"/>
        <v/>
      </c>
    </row>
    <row r="560" spans="1:30" s="164" customFormat="1" ht="20.149999999999999" customHeight="1">
      <c r="A560" s="149"/>
      <c r="B560" s="294" t="str">
        <f>IF(LEN(A560)=0,"",INDEX('Smelter Look-up'!$A:$A,MATCH($A560,'Smelter Look-up'!$E:$E,0)))</f>
        <v/>
      </c>
      <c r="C560" s="146" t="str">
        <f>IF(LEN(A560)=0,"",INDEX('Smelter Look-up'!$C:$C,MATCH($A560,'Smelter Look-up'!$E:$E,0)))</f>
        <v/>
      </c>
      <c r="D560" s="143"/>
      <c r="E560" s="143" t="str">
        <f ca="1">IF(ISERROR($V560),"",OFFSET('Smelter Look-up'!$D$4,$V560-4,0)&amp;"")</f>
        <v/>
      </c>
      <c r="F560" s="143" t="str">
        <f ca="1">IF(ISERROR($V560),"",OFFSET('Smelter Look-up'!$E$4,$V560-4,0))</f>
        <v/>
      </c>
      <c r="G560" s="143" t="str">
        <f ca="1">IF(C560=$X$4,"Enter smelter details",IF(ISERROR($V560),"",OFFSET('Smelter Look-up'!$F$4,$V560-4,0)))</f>
        <v/>
      </c>
      <c r="H560" s="199" t="str">
        <f ca="1">IF(ISERROR($V560),"",OFFSET('Smelter Look-up'!$G$4,$V560-4,0))</f>
        <v/>
      </c>
      <c r="I560" s="200" t="str">
        <f ca="1">IF(ISERROR($V560),"",OFFSET('Smelter Look-up'!$H$4,$V560-4,0))</f>
        <v/>
      </c>
      <c r="J560" s="200" t="str">
        <f ca="1">IF(ISERROR($V560),"",OFFSET('Smelter Look-up'!$I$4,$V560-4,0))</f>
        <v/>
      </c>
      <c r="K560" s="144"/>
      <c r="L560" s="144"/>
      <c r="M560" s="144"/>
      <c r="N560" s="144"/>
      <c r="O560" s="144"/>
      <c r="P560" s="202"/>
      <c r="Q560" s="145"/>
      <c r="R560" s="143" t="str">
        <f ca="1">IF(ISERROR($V560),"",OFFSET('Smelter Look-up'!$C$4,$V560-4,0)&amp;"")</f>
        <v/>
      </c>
      <c r="S560" s="149" t="str">
        <f t="shared" ca="1" si="40"/>
        <v/>
      </c>
      <c r="T560" s="149" t="str">
        <f ca="1">IF(B560="","",IF(ISERROR(MATCH($J560,SorP!$B$1:$B$6261,0)),"",INDIRECT("'SorP'!$A$"&amp;MATCH($S560&amp;$J560,SorP!C:C,0))))</f>
        <v/>
      </c>
      <c r="U560" s="162"/>
      <c r="V560" s="163" t="e">
        <f>IF(C560="",NA(),MATCH($B560&amp;$C560,'Smelter Look-up'!$J:$J,0))</f>
        <v>#N/A</v>
      </c>
      <c r="X560" s="164">
        <f t="shared" ca="1" si="41"/>
        <v>0</v>
      </c>
      <c r="AB560" s="304" t="str">
        <f t="shared" si="42"/>
        <v/>
      </c>
      <c r="AC560" s="164" t="str">
        <f t="shared" si="43"/>
        <v/>
      </c>
      <c r="AD560" s="164" t="str">
        <f t="shared" si="44"/>
        <v/>
      </c>
    </row>
    <row r="561" spans="1:30" s="164" customFormat="1" ht="20.149999999999999" customHeight="1">
      <c r="A561" s="149"/>
      <c r="B561" s="294" t="str">
        <f>IF(LEN(A561)=0,"",INDEX('Smelter Look-up'!$A:$A,MATCH($A561,'Smelter Look-up'!$E:$E,0)))</f>
        <v/>
      </c>
      <c r="C561" s="146" t="str">
        <f>IF(LEN(A561)=0,"",INDEX('Smelter Look-up'!$C:$C,MATCH($A561,'Smelter Look-up'!$E:$E,0)))</f>
        <v/>
      </c>
      <c r="D561" s="143"/>
      <c r="E561" s="143" t="str">
        <f ca="1">IF(ISERROR($V561),"",OFFSET('Smelter Look-up'!$D$4,$V561-4,0)&amp;"")</f>
        <v/>
      </c>
      <c r="F561" s="143" t="str">
        <f ca="1">IF(ISERROR($V561),"",OFFSET('Smelter Look-up'!$E$4,$V561-4,0))</f>
        <v/>
      </c>
      <c r="G561" s="143" t="str">
        <f ca="1">IF(C561=$X$4,"Enter smelter details",IF(ISERROR($V561),"",OFFSET('Smelter Look-up'!$F$4,$V561-4,0)))</f>
        <v/>
      </c>
      <c r="H561" s="199" t="str">
        <f ca="1">IF(ISERROR($V561),"",OFFSET('Smelter Look-up'!$G$4,$V561-4,0))</f>
        <v/>
      </c>
      <c r="I561" s="200" t="str">
        <f ca="1">IF(ISERROR($V561),"",OFFSET('Smelter Look-up'!$H$4,$V561-4,0))</f>
        <v/>
      </c>
      <c r="J561" s="200" t="str">
        <f ca="1">IF(ISERROR($V561),"",OFFSET('Smelter Look-up'!$I$4,$V561-4,0))</f>
        <v/>
      </c>
      <c r="K561" s="144"/>
      <c r="L561" s="144"/>
      <c r="M561" s="144"/>
      <c r="N561" s="144"/>
      <c r="O561" s="144"/>
      <c r="P561" s="202"/>
      <c r="Q561" s="145"/>
      <c r="R561" s="143" t="str">
        <f ca="1">IF(ISERROR($V561),"",OFFSET('Smelter Look-up'!$C$4,$V561-4,0)&amp;"")</f>
        <v/>
      </c>
      <c r="S561" s="149" t="str">
        <f t="shared" ca="1" si="40"/>
        <v/>
      </c>
      <c r="T561" s="149" t="str">
        <f ca="1">IF(B561="","",IF(ISERROR(MATCH($J561,SorP!$B$1:$B$6261,0)),"",INDIRECT("'SorP'!$A$"&amp;MATCH($S561&amp;$J561,SorP!C:C,0))))</f>
        <v/>
      </c>
      <c r="U561" s="162"/>
      <c r="V561" s="163" t="e">
        <f>IF(C561="",NA(),MATCH($B561&amp;$C561,'Smelter Look-up'!$J:$J,0))</f>
        <v>#N/A</v>
      </c>
      <c r="X561" s="164">
        <f t="shared" ca="1" si="41"/>
        <v>0</v>
      </c>
      <c r="AB561" s="304" t="str">
        <f t="shared" si="42"/>
        <v/>
      </c>
      <c r="AC561" s="164" t="str">
        <f t="shared" si="43"/>
        <v/>
      </c>
      <c r="AD561" s="164" t="str">
        <f t="shared" si="44"/>
        <v/>
      </c>
    </row>
    <row r="562" spans="1:30" s="164" customFormat="1" ht="20.149999999999999" customHeight="1">
      <c r="A562" s="149"/>
      <c r="B562" s="294" t="str">
        <f>IF(LEN(A562)=0,"",INDEX('Smelter Look-up'!$A:$A,MATCH($A562,'Smelter Look-up'!$E:$E,0)))</f>
        <v/>
      </c>
      <c r="C562" s="146" t="str">
        <f>IF(LEN(A562)=0,"",INDEX('Smelter Look-up'!$C:$C,MATCH($A562,'Smelter Look-up'!$E:$E,0)))</f>
        <v/>
      </c>
      <c r="D562" s="143"/>
      <c r="E562" s="143" t="str">
        <f ca="1">IF(ISERROR($V562),"",OFFSET('Smelter Look-up'!$D$4,$V562-4,0)&amp;"")</f>
        <v/>
      </c>
      <c r="F562" s="143" t="str">
        <f ca="1">IF(ISERROR($V562),"",OFFSET('Smelter Look-up'!$E$4,$V562-4,0))</f>
        <v/>
      </c>
      <c r="G562" s="143" t="str">
        <f ca="1">IF(C562=$X$4,"Enter smelter details",IF(ISERROR($V562),"",OFFSET('Smelter Look-up'!$F$4,$V562-4,0)))</f>
        <v/>
      </c>
      <c r="H562" s="199" t="str">
        <f ca="1">IF(ISERROR($V562),"",OFFSET('Smelter Look-up'!$G$4,$V562-4,0))</f>
        <v/>
      </c>
      <c r="I562" s="200" t="str">
        <f ca="1">IF(ISERROR($V562),"",OFFSET('Smelter Look-up'!$H$4,$V562-4,0))</f>
        <v/>
      </c>
      <c r="J562" s="200" t="str">
        <f ca="1">IF(ISERROR($V562),"",OFFSET('Smelter Look-up'!$I$4,$V562-4,0))</f>
        <v/>
      </c>
      <c r="K562" s="144"/>
      <c r="L562" s="144"/>
      <c r="M562" s="144"/>
      <c r="N562" s="144"/>
      <c r="O562" s="144"/>
      <c r="P562" s="202"/>
      <c r="Q562" s="145"/>
      <c r="R562" s="143" t="str">
        <f ca="1">IF(ISERROR($V562),"",OFFSET('Smelter Look-up'!$C$4,$V562-4,0)&amp;"")</f>
        <v/>
      </c>
      <c r="S562" s="149" t="str">
        <f t="shared" ca="1" si="40"/>
        <v/>
      </c>
      <c r="T562" s="149" t="str">
        <f ca="1">IF(B562="","",IF(ISERROR(MATCH($J562,SorP!$B$1:$B$6261,0)),"",INDIRECT("'SorP'!$A$"&amp;MATCH($S562&amp;$J562,SorP!C:C,0))))</f>
        <v/>
      </c>
      <c r="U562" s="162"/>
      <c r="V562" s="163" t="e">
        <f>IF(C562="",NA(),MATCH($B562&amp;$C562,'Smelter Look-up'!$J:$J,0))</f>
        <v>#N/A</v>
      </c>
      <c r="X562" s="164">
        <f t="shared" ca="1" si="41"/>
        <v>0</v>
      </c>
      <c r="AB562" s="304" t="str">
        <f t="shared" si="42"/>
        <v/>
      </c>
      <c r="AC562" s="164" t="str">
        <f t="shared" si="43"/>
        <v/>
      </c>
      <c r="AD562" s="164" t="str">
        <f t="shared" si="44"/>
        <v/>
      </c>
    </row>
    <row r="563" spans="1:30" s="164" customFormat="1" ht="20.149999999999999" customHeight="1">
      <c r="A563" s="149"/>
      <c r="B563" s="294" t="str">
        <f>IF(LEN(A563)=0,"",INDEX('Smelter Look-up'!$A:$A,MATCH($A563,'Smelter Look-up'!$E:$E,0)))</f>
        <v/>
      </c>
      <c r="C563" s="146" t="str">
        <f>IF(LEN(A563)=0,"",INDEX('Smelter Look-up'!$C:$C,MATCH($A563,'Smelter Look-up'!$E:$E,0)))</f>
        <v/>
      </c>
      <c r="D563" s="143"/>
      <c r="E563" s="143" t="str">
        <f ca="1">IF(ISERROR($V563),"",OFFSET('Smelter Look-up'!$D$4,$V563-4,0)&amp;"")</f>
        <v/>
      </c>
      <c r="F563" s="143" t="str">
        <f ca="1">IF(ISERROR($V563),"",OFFSET('Smelter Look-up'!$E$4,$V563-4,0))</f>
        <v/>
      </c>
      <c r="G563" s="143" t="str">
        <f ca="1">IF(C563=$X$4,"Enter smelter details",IF(ISERROR($V563),"",OFFSET('Smelter Look-up'!$F$4,$V563-4,0)))</f>
        <v/>
      </c>
      <c r="H563" s="199" t="str">
        <f ca="1">IF(ISERROR($V563),"",OFFSET('Smelter Look-up'!$G$4,$V563-4,0))</f>
        <v/>
      </c>
      <c r="I563" s="200" t="str">
        <f ca="1">IF(ISERROR($V563),"",OFFSET('Smelter Look-up'!$H$4,$V563-4,0))</f>
        <v/>
      </c>
      <c r="J563" s="200" t="str">
        <f ca="1">IF(ISERROR($V563),"",OFFSET('Smelter Look-up'!$I$4,$V563-4,0))</f>
        <v/>
      </c>
      <c r="K563" s="144"/>
      <c r="L563" s="144"/>
      <c r="M563" s="144"/>
      <c r="N563" s="144"/>
      <c r="O563" s="144"/>
      <c r="P563" s="202"/>
      <c r="Q563" s="145"/>
      <c r="R563" s="143" t="str">
        <f ca="1">IF(ISERROR($V563),"",OFFSET('Smelter Look-up'!$C$4,$V563-4,0)&amp;"")</f>
        <v/>
      </c>
      <c r="S563" s="149" t="str">
        <f t="shared" ca="1" si="40"/>
        <v/>
      </c>
      <c r="T563" s="149" t="str">
        <f ca="1">IF(B563="","",IF(ISERROR(MATCH($J563,SorP!$B$1:$B$6261,0)),"",INDIRECT("'SorP'!$A$"&amp;MATCH($S563&amp;$J563,SorP!C:C,0))))</f>
        <v/>
      </c>
      <c r="U563" s="162"/>
      <c r="V563" s="163" t="e">
        <f>IF(C563="",NA(),MATCH($B563&amp;$C563,'Smelter Look-up'!$J:$J,0))</f>
        <v>#N/A</v>
      </c>
      <c r="X563" s="164">
        <f t="shared" ca="1" si="41"/>
        <v>0</v>
      </c>
      <c r="AB563" s="304" t="str">
        <f t="shared" si="42"/>
        <v/>
      </c>
      <c r="AC563" s="164" t="str">
        <f t="shared" si="43"/>
        <v/>
      </c>
      <c r="AD563" s="164" t="str">
        <f t="shared" si="44"/>
        <v/>
      </c>
    </row>
    <row r="564" spans="1:30" s="164" customFormat="1" ht="20.149999999999999" customHeight="1">
      <c r="A564" s="149"/>
      <c r="B564" s="294" t="str">
        <f>IF(LEN(A564)=0,"",INDEX('Smelter Look-up'!$A:$A,MATCH($A564,'Smelter Look-up'!$E:$E,0)))</f>
        <v/>
      </c>
      <c r="C564" s="146" t="str">
        <f>IF(LEN(A564)=0,"",INDEX('Smelter Look-up'!$C:$C,MATCH($A564,'Smelter Look-up'!$E:$E,0)))</f>
        <v/>
      </c>
      <c r="D564" s="143"/>
      <c r="E564" s="143" t="str">
        <f ca="1">IF(ISERROR($V564),"",OFFSET('Smelter Look-up'!$D$4,$V564-4,0)&amp;"")</f>
        <v/>
      </c>
      <c r="F564" s="143" t="str">
        <f ca="1">IF(ISERROR($V564),"",OFFSET('Smelter Look-up'!$E$4,$V564-4,0))</f>
        <v/>
      </c>
      <c r="G564" s="143" t="str">
        <f ca="1">IF(C564=$X$4,"Enter smelter details",IF(ISERROR($V564),"",OFFSET('Smelter Look-up'!$F$4,$V564-4,0)))</f>
        <v/>
      </c>
      <c r="H564" s="199" t="str">
        <f ca="1">IF(ISERROR($V564),"",OFFSET('Smelter Look-up'!$G$4,$V564-4,0))</f>
        <v/>
      </c>
      <c r="I564" s="200" t="str">
        <f ca="1">IF(ISERROR($V564),"",OFFSET('Smelter Look-up'!$H$4,$V564-4,0))</f>
        <v/>
      </c>
      <c r="J564" s="200" t="str">
        <f ca="1">IF(ISERROR($V564),"",OFFSET('Smelter Look-up'!$I$4,$V564-4,0))</f>
        <v/>
      </c>
      <c r="K564" s="144"/>
      <c r="L564" s="144"/>
      <c r="M564" s="144"/>
      <c r="N564" s="144"/>
      <c r="O564" s="144"/>
      <c r="P564" s="202"/>
      <c r="Q564" s="145"/>
      <c r="R564" s="143" t="str">
        <f ca="1">IF(ISERROR($V564),"",OFFSET('Smelter Look-up'!$C$4,$V564-4,0)&amp;"")</f>
        <v/>
      </c>
      <c r="S564" s="149" t="str">
        <f t="shared" ca="1" si="40"/>
        <v/>
      </c>
      <c r="T564" s="149" t="str">
        <f ca="1">IF(B564="","",IF(ISERROR(MATCH($J564,SorP!$B$1:$B$6261,0)),"",INDIRECT("'SorP'!$A$"&amp;MATCH($S564&amp;$J564,SorP!C:C,0))))</f>
        <v/>
      </c>
      <c r="U564" s="162"/>
      <c r="V564" s="163" t="e">
        <f>IF(C564="",NA(),MATCH($B564&amp;$C564,'Smelter Look-up'!$J:$J,0))</f>
        <v>#N/A</v>
      </c>
      <c r="X564" s="164">
        <f t="shared" ca="1" si="41"/>
        <v>0</v>
      </c>
      <c r="AB564" s="304" t="str">
        <f t="shared" si="42"/>
        <v/>
      </c>
      <c r="AC564" s="164" t="str">
        <f t="shared" si="43"/>
        <v/>
      </c>
      <c r="AD564" s="164" t="str">
        <f t="shared" si="44"/>
        <v/>
      </c>
    </row>
    <row r="565" spans="1:30" s="164" customFormat="1" ht="20.149999999999999" customHeight="1">
      <c r="A565" s="149"/>
      <c r="B565" s="294" t="str">
        <f>IF(LEN(A565)=0,"",INDEX('Smelter Look-up'!$A:$A,MATCH($A565,'Smelter Look-up'!$E:$E,0)))</f>
        <v/>
      </c>
      <c r="C565" s="146" t="str">
        <f>IF(LEN(A565)=0,"",INDEX('Smelter Look-up'!$C:$C,MATCH($A565,'Smelter Look-up'!$E:$E,0)))</f>
        <v/>
      </c>
      <c r="D565" s="143"/>
      <c r="E565" s="143" t="str">
        <f ca="1">IF(ISERROR($V565),"",OFFSET('Smelter Look-up'!$D$4,$V565-4,0)&amp;"")</f>
        <v/>
      </c>
      <c r="F565" s="143" t="str">
        <f ca="1">IF(ISERROR($V565),"",OFFSET('Smelter Look-up'!$E$4,$V565-4,0))</f>
        <v/>
      </c>
      <c r="G565" s="143" t="str">
        <f ca="1">IF(C565=$X$4,"Enter smelter details",IF(ISERROR($V565),"",OFFSET('Smelter Look-up'!$F$4,$V565-4,0)))</f>
        <v/>
      </c>
      <c r="H565" s="199" t="str">
        <f ca="1">IF(ISERROR($V565),"",OFFSET('Smelter Look-up'!$G$4,$V565-4,0))</f>
        <v/>
      </c>
      <c r="I565" s="200" t="str">
        <f ca="1">IF(ISERROR($V565),"",OFFSET('Smelter Look-up'!$H$4,$V565-4,0))</f>
        <v/>
      </c>
      <c r="J565" s="200" t="str">
        <f ca="1">IF(ISERROR($V565),"",OFFSET('Smelter Look-up'!$I$4,$V565-4,0))</f>
        <v/>
      </c>
      <c r="K565" s="144"/>
      <c r="L565" s="144"/>
      <c r="M565" s="144"/>
      <c r="N565" s="144"/>
      <c r="O565" s="144"/>
      <c r="P565" s="202"/>
      <c r="Q565" s="145"/>
      <c r="R565" s="143" t="str">
        <f ca="1">IF(ISERROR($V565),"",OFFSET('Smelter Look-up'!$C$4,$V565-4,0)&amp;"")</f>
        <v/>
      </c>
      <c r="S565" s="149" t="str">
        <f t="shared" ca="1" si="40"/>
        <v/>
      </c>
      <c r="T565" s="149" t="str">
        <f ca="1">IF(B565="","",IF(ISERROR(MATCH($J565,SorP!$B$1:$B$6261,0)),"",INDIRECT("'SorP'!$A$"&amp;MATCH($S565&amp;$J565,SorP!C:C,0))))</f>
        <v/>
      </c>
      <c r="U565" s="162"/>
      <c r="V565" s="163" t="e">
        <f>IF(C565="",NA(),MATCH($B565&amp;$C565,'Smelter Look-up'!$J:$J,0))</f>
        <v>#N/A</v>
      </c>
      <c r="X565" s="164">
        <f t="shared" ca="1" si="41"/>
        <v>0</v>
      </c>
      <c r="AB565" s="304" t="str">
        <f t="shared" si="42"/>
        <v/>
      </c>
      <c r="AC565" s="164" t="str">
        <f t="shared" si="43"/>
        <v/>
      </c>
      <c r="AD565" s="164" t="str">
        <f t="shared" si="44"/>
        <v/>
      </c>
    </row>
    <row r="566" spans="1:30" s="164" customFormat="1" ht="20.149999999999999" customHeight="1">
      <c r="A566" s="149"/>
      <c r="B566" s="294" t="str">
        <f>IF(LEN(A566)=0,"",INDEX('Smelter Look-up'!$A:$A,MATCH($A566,'Smelter Look-up'!$E:$E,0)))</f>
        <v/>
      </c>
      <c r="C566" s="146" t="str">
        <f>IF(LEN(A566)=0,"",INDEX('Smelter Look-up'!$C:$C,MATCH($A566,'Smelter Look-up'!$E:$E,0)))</f>
        <v/>
      </c>
      <c r="D566" s="143"/>
      <c r="E566" s="143" t="str">
        <f ca="1">IF(ISERROR($V566),"",OFFSET('Smelter Look-up'!$D$4,$V566-4,0)&amp;"")</f>
        <v/>
      </c>
      <c r="F566" s="143" t="str">
        <f ca="1">IF(ISERROR($V566),"",OFFSET('Smelter Look-up'!$E$4,$V566-4,0))</f>
        <v/>
      </c>
      <c r="G566" s="143" t="str">
        <f ca="1">IF(C566=$X$4,"Enter smelter details",IF(ISERROR($V566),"",OFFSET('Smelter Look-up'!$F$4,$V566-4,0)))</f>
        <v/>
      </c>
      <c r="H566" s="199" t="str">
        <f ca="1">IF(ISERROR($V566),"",OFFSET('Smelter Look-up'!$G$4,$V566-4,0))</f>
        <v/>
      </c>
      <c r="I566" s="200" t="str">
        <f ca="1">IF(ISERROR($V566),"",OFFSET('Smelter Look-up'!$H$4,$V566-4,0))</f>
        <v/>
      </c>
      <c r="J566" s="200" t="str">
        <f ca="1">IF(ISERROR($V566),"",OFFSET('Smelter Look-up'!$I$4,$V566-4,0))</f>
        <v/>
      </c>
      <c r="K566" s="144"/>
      <c r="L566" s="144"/>
      <c r="M566" s="144"/>
      <c r="N566" s="144"/>
      <c r="O566" s="144"/>
      <c r="P566" s="202"/>
      <c r="Q566" s="145"/>
      <c r="R566" s="143" t="str">
        <f ca="1">IF(ISERROR($V566),"",OFFSET('Smelter Look-up'!$C$4,$V566-4,0)&amp;"")</f>
        <v/>
      </c>
      <c r="S566" s="149" t="str">
        <f t="shared" ca="1" si="40"/>
        <v/>
      </c>
      <c r="T566" s="149" t="str">
        <f ca="1">IF(B566="","",IF(ISERROR(MATCH($J566,SorP!$B$1:$B$6261,0)),"",INDIRECT("'SorP'!$A$"&amp;MATCH($S566&amp;$J566,SorP!C:C,0))))</f>
        <v/>
      </c>
      <c r="U566" s="162"/>
      <c r="V566" s="163" t="e">
        <f>IF(C566="",NA(),MATCH($B566&amp;$C566,'Smelter Look-up'!$J:$J,0))</f>
        <v>#N/A</v>
      </c>
      <c r="X566" s="164">
        <f t="shared" ca="1" si="41"/>
        <v>0</v>
      </c>
      <c r="AB566" s="304" t="str">
        <f t="shared" si="42"/>
        <v/>
      </c>
      <c r="AC566" s="164" t="str">
        <f t="shared" si="43"/>
        <v/>
      </c>
      <c r="AD566" s="164" t="str">
        <f t="shared" si="44"/>
        <v/>
      </c>
    </row>
    <row r="567" spans="1:30" s="164" customFormat="1" ht="20.149999999999999" customHeight="1">
      <c r="A567" s="149"/>
      <c r="B567" s="294" t="str">
        <f>IF(LEN(A567)=0,"",INDEX('Smelter Look-up'!$A:$A,MATCH($A567,'Smelter Look-up'!$E:$E,0)))</f>
        <v/>
      </c>
      <c r="C567" s="146" t="str">
        <f>IF(LEN(A567)=0,"",INDEX('Smelter Look-up'!$C:$C,MATCH($A567,'Smelter Look-up'!$E:$E,0)))</f>
        <v/>
      </c>
      <c r="D567" s="143"/>
      <c r="E567" s="143" t="str">
        <f ca="1">IF(ISERROR($V567),"",OFFSET('Smelter Look-up'!$D$4,$V567-4,0)&amp;"")</f>
        <v/>
      </c>
      <c r="F567" s="143" t="str">
        <f ca="1">IF(ISERROR($V567),"",OFFSET('Smelter Look-up'!$E$4,$V567-4,0))</f>
        <v/>
      </c>
      <c r="G567" s="143" t="str">
        <f ca="1">IF(C567=$X$4,"Enter smelter details",IF(ISERROR($V567),"",OFFSET('Smelter Look-up'!$F$4,$V567-4,0)))</f>
        <v/>
      </c>
      <c r="H567" s="199" t="str">
        <f ca="1">IF(ISERROR($V567),"",OFFSET('Smelter Look-up'!$G$4,$V567-4,0))</f>
        <v/>
      </c>
      <c r="I567" s="200" t="str">
        <f ca="1">IF(ISERROR($V567),"",OFFSET('Smelter Look-up'!$H$4,$V567-4,0))</f>
        <v/>
      </c>
      <c r="J567" s="200" t="str">
        <f ca="1">IF(ISERROR($V567),"",OFFSET('Smelter Look-up'!$I$4,$V567-4,0))</f>
        <v/>
      </c>
      <c r="K567" s="144"/>
      <c r="L567" s="144"/>
      <c r="M567" s="144"/>
      <c r="N567" s="144"/>
      <c r="O567" s="144"/>
      <c r="P567" s="202"/>
      <c r="Q567" s="145"/>
      <c r="R567" s="143" t="str">
        <f ca="1">IF(ISERROR($V567),"",OFFSET('Smelter Look-up'!$C$4,$V567-4,0)&amp;"")</f>
        <v/>
      </c>
      <c r="S567" s="149" t="str">
        <f t="shared" ca="1" si="40"/>
        <v/>
      </c>
      <c r="T567" s="149" t="str">
        <f ca="1">IF(B567="","",IF(ISERROR(MATCH($J567,SorP!$B$1:$B$6261,0)),"",INDIRECT("'SorP'!$A$"&amp;MATCH($S567&amp;$J567,SorP!C:C,0))))</f>
        <v/>
      </c>
      <c r="U567" s="162"/>
      <c r="V567" s="163" t="e">
        <f>IF(C567="",NA(),MATCH($B567&amp;$C567,'Smelter Look-up'!$J:$J,0))</f>
        <v>#N/A</v>
      </c>
      <c r="X567" s="164">
        <f t="shared" ca="1" si="41"/>
        <v>0</v>
      </c>
      <c r="AB567" s="304" t="str">
        <f t="shared" si="42"/>
        <v/>
      </c>
      <c r="AC567" s="164" t="str">
        <f t="shared" si="43"/>
        <v/>
      </c>
      <c r="AD567" s="164" t="str">
        <f t="shared" si="44"/>
        <v/>
      </c>
    </row>
    <row r="568" spans="1:30" s="164" customFormat="1" ht="20.149999999999999" customHeight="1">
      <c r="A568" s="149"/>
      <c r="B568" s="294" t="str">
        <f>IF(LEN(A568)=0,"",INDEX('Smelter Look-up'!$A:$A,MATCH($A568,'Smelter Look-up'!$E:$E,0)))</f>
        <v/>
      </c>
      <c r="C568" s="146" t="str">
        <f>IF(LEN(A568)=0,"",INDEX('Smelter Look-up'!$C:$C,MATCH($A568,'Smelter Look-up'!$E:$E,0)))</f>
        <v/>
      </c>
      <c r="D568" s="143"/>
      <c r="E568" s="143" t="str">
        <f ca="1">IF(ISERROR($V568),"",OFFSET('Smelter Look-up'!$D$4,$V568-4,0)&amp;"")</f>
        <v/>
      </c>
      <c r="F568" s="143" t="str">
        <f ca="1">IF(ISERROR($V568),"",OFFSET('Smelter Look-up'!$E$4,$V568-4,0))</f>
        <v/>
      </c>
      <c r="G568" s="143" t="str">
        <f ca="1">IF(C568=$X$4,"Enter smelter details",IF(ISERROR($V568),"",OFFSET('Smelter Look-up'!$F$4,$V568-4,0)))</f>
        <v/>
      </c>
      <c r="H568" s="199" t="str">
        <f ca="1">IF(ISERROR($V568),"",OFFSET('Smelter Look-up'!$G$4,$V568-4,0))</f>
        <v/>
      </c>
      <c r="I568" s="200" t="str">
        <f ca="1">IF(ISERROR($V568),"",OFFSET('Smelter Look-up'!$H$4,$V568-4,0))</f>
        <v/>
      </c>
      <c r="J568" s="200" t="str">
        <f ca="1">IF(ISERROR($V568),"",OFFSET('Smelter Look-up'!$I$4,$V568-4,0))</f>
        <v/>
      </c>
      <c r="K568" s="144"/>
      <c r="L568" s="144"/>
      <c r="M568" s="144"/>
      <c r="N568" s="144"/>
      <c r="O568" s="144"/>
      <c r="P568" s="202"/>
      <c r="Q568" s="145"/>
      <c r="R568" s="143" t="str">
        <f ca="1">IF(ISERROR($V568),"",OFFSET('Smelter Look-up'!$C$4,$V568-4,0)&amp;"")</f>
        <v/>
      </c>
      <c r="S568" s="149" t="str">
        <f t="shared" ca="1" si="40"/>
        <v/>
      </c>
      <c r="T568" s="149" t="str">
        <f ca="1">IF(B568="","",IF(ISERROR(MATCH($J568,SorP!$B$1:$B$6261,0)),"",INDIRECT("'SorP'!$A$"&amp;MATCH($S568&amp;$J568,SorP!C:C,0))))</f>
        <v/>
      </c>
      <c r="U568" s="162"/>
      <c r="V568" s="163" t="e">
        <f>IF(C568="",NA(),MATCH($B568&amp;$C568,'Smelter Look-up'!$J:$J,0))</f>
        <v>#N/A</v>
      </c>
      <c r="X568" s="164">
        <f t="shared" ca="1" si="41"/>
        <v>0</v>
      </c>
      <c r="AB568" s="304" t="str">
        <f t="shared" si="42"/>
        <v/>
      </c>
      <c r="AC568" s="164" t="str">
        <f t="shared" si="43"/>
        <v/>
      </c>
      <c r="AD568" s="164" t="str">
        <f t="shared" si="44"/>
        <v/>
      </c>
    </row>
    <row r="569" spans="1:30" s="164" customFormat="1" ht="20.149999999999999" customHeight="1">
      <c r="A569" s="149"/>
      <c r="B569" s="294" t="str">
        <f>IF(LEN(A569)=0,"",INDEX('Smelter Look-up'!$A:$A,MATCH($A569,'Smelter Look-up'!$E:$E,0)))</f>
        <v/>
      </c>
      <c r="C569" s="146" t="str">
        <f>IF(LEN(A569)=0,"",INDEX('Smelter Look-up'!$C:$C,MATCH($A569,'Smelter Look-up'!$E:$E,0)))</f>
        <v/>
      </c>
      <c r="D569" s="143"/>
      <c r="E569" s="143" t="str">
        <f ca="1">IF(ISERROR($V569),"",OFFSET('Smelter Look-up'!$D$4,$V569-4,0)&amp;"")</f>
        <v/>
      </c>
      <c r="F569" s="143" t="str">
        <f ca="1">IF(ISERROR($V569),"",OFFSET('Smelter Look-up'!$E$4,$V569-4,0))</f>
        <v/>
      </c>
      <c r="G569" s="143" t="str">
        <f ca="1">IF(C569=$X$4,"Enter smelter details",IF(ISERROR($V569),"",OFFSET('Smelter Look-up'!$F$4,$V569-4,0)))</f>
        <v/>
      </c>
      <c r="H569" s="199" t="str">
        <f ca="1">IF(ISERROR($V569),"",OFFSET('Smelter Look-up'!$G$4,$V569-4,0))</f>
        <v/>
      </c>
      <c r="I569" s="200" t="str">
        <f ca="1">IF(ISERROR($V569),"",OFFSET('Smelter Look-up'!$H$4,$V569-4,0))</f>
        <v/>
      </c>
      <c r="J569" s="200" t="str">
        <f ca="1">IF(ISERROR($V569),"",OFFSET('Smelter Look-up'!$I$4,$V569-4,0))</f>
        <v/>
      </c>
      <c r="K569" s="144"/>
      <c r="L569" s="144"/>
      <c r="M569" s="144"/>
      <c r="N569" s="144"/>
      <c r="O569" s="144"/>
      <c r="P569" s="202"/>
      <c r="Q569" s="145"/>
      <c r="R569" s="143" t="str">
        <f ca="1">IF(ISERROR($V569),"",OFFSET('Smelter Look-up'!$C$4,$V569-4,0)&amp;"")</f>
        <v/>
      </c>
      <c r="S569" s="149" t="str">
        <f t="shared" ca="1" si="40"/>
        <v/>
      </c>
      <c r="T569" s="149" t="str">
        <f ca="1">IF(B569="","",IF(ISERROR(MATCH($J569,SorP!$B$1:$B$6261,0)),"",INDIRECT("'SorP'!$A$"&amp;MATCH($S569&amp;$J569,SorP!C:C,0))))</f>
        <v/>
      </c>
      <c r="U569" s="162"/>
      <c r="V569" s="163" t="e">
        <f>IF(C569="",NA(),MATCH($B569&amp;$C569,'Smelter Look-up'!$J:$J,0))</f>
        <v>#N/A</v>
      </c>
      <c r="X569" s="164">
        <f t="shared" ca="1" si="41"/>
        <v>0</v>
      </c>
      <c r="AB569" s="304" t="str">
        <f t="shared" si="42"/>
        <v/>
      </c>
      <c r="AC569" s="164" t="str">
        <f t="shared" si="43"/>
        <v/>
      </c>
      <c r="AD569" s="164" t="str">
        <f t="shared" si="44"/>
        <v/>
      </c>
    </row>
    <row r="570" spans="1:30" s="164" customFormat="1" ht="20.149999999999999" customHeight="1">
      <c r="A570" s="149"/>
      <c r="B570" s="294" t="str">
        <f>IF(LEN(A570)=0,"",INDEX('Smelter Look-up'!$A:$A,MATCH($A570,'Smelter Look-up'!$E:$E,0)))</f>
        <v/>
      </c>
      <c r="C570" s="146" t="str">
        <f>IF(LEN(A570)=0,"",INDEX('Smelter Look-up'!$C:$C,MATCH($A570,'Smelter Look-up'!$E:$E,0)))</f>
        <v/>
      </c>
      <c r="D570" s="143"/>
      <c r="E570" s="143" t="str">
        <f ca="1">IF(ISERROR($V570),"",OFFSET('Smelter Look-up'!$D$4,$V570-4,0)&amp;"")</f>
        <v/>
      </c>
      <c r="F570" s="143" t="str">
        <f ca="1">IF(ISERROR($V570),"",OFFSET('Smelter Look-up'!$E$4,$V570-4,0))</f>
        <v/>
      </c>
      <c r="G570" s="143" t="str">
        <f ca="1">IF(C570=$X$4,"Enter smelter details",IF(ISERROR($V570),"",OFFSET('Smelter Look-up'!$F$4,$V570-4,0)))</f>
        <v/>
      </c>
      <c r="H570" s="199" t="str">
        <f ca="1">IF(ISERROR($V570),"",OFFSET('Smelter Look-up'!$G$4,$V570-4,0))</f>
        <v/>
      </c>
      <c r="I570" s="200" t="str">
        <f ca="1">IF(ISERROR($V570),"",OFFSET('Smelter Look-up'!$H$4,$V570-4,0))</f>
        <v/>
      </c>
      <c r="J570" s="200" t="str">
        <f ca="1">IF(ISERROR($V570),"",OFFSET('Smelter Look-up'!$I$4,$V570-4,0))</f>
        <v/>
      </c>
      <c r="K570" s="144"/>
      <c r="L570" s="144"/>
      <c r="M570" s="144"/>
      <c r="N570" s="144"/>
      <c r="O570" s="144"/>
      <c r="P570" s="202"/>
      <c r="Q570" s="145"/>
      <c r="R570" s="143" t="str">
        <f ca="1">IF(ISERROR($V570),"",OFFSET('Smelter Look-up'!$C$4,$V570-4,0)&amp;"")</f>
        <v/>
      </c>
      <c r="S570" s="149" t="str">
        <f t="shared" ca="1" si="40"/>
        <v/>
      </c>
      <c r="T570" s="149" t="str">
        <f ca="1">IF(B570="","",IF(ISERROR(MATCH($J570,SorP!$B$1:$B$6261,0)),"",INDIRECT("'SorP'!$A$"&amp;MATCH($S570&amp;$J570,SorP!C:C,0))))</f>
        <v/>
      </c>
      <c r="U570" s="162"/>
      <c r="V570" s="163" t="e">
        <f>IF(C570="",NA(),MATCH($B570&amp;$C570,'Smelter Look-up'!$J:$J,0))</f>
        <v>#N/A</v>
      </c>
      <c r="X570" s="164">
        <f t="shared" ca="1" si="41"/>
        <v>0</v>
      </c>
      <c r="AB570" s="304" t="str">
        <f t="shared" si="42"/>
        <v/>
      </c>
      <c r="AC570" s="164" t="str">
        <f t="shared" si="43"/>
        <v/>
      </c>
      <c r="AD570" s="164" t="str">
        <f t="shared" si="44"/>
        <v/>
      </c>
    </row>
    <row r="571" spans="1:30" s="164" customFormat="1" ht="20.149999999999999" customHeight="1">
      <c r="A571" s="149"/>
      <c r="B571" s="294" t="str">
        <f>IF(LEN(A571)=0,"",INDEX('Smelter Look-up'!$A:$A,MATCH($A571,'Smelter Look-up'!$E:$E,0)))</f>
        <v/>
      </c>
      <c r="C571" s="146" t="str">
        <f>IF(LEN(A571)=0,"",INDEX('Smelter Look-up'!$C:$C,MATCH($A571,'Smelter Look-up'!$E:$E,0)))</f>
        <v/>
      </c>
      <c r="D571" s="143"/>
      <c r="E571" s="143" t="str">
        <f ca="1">IF(ISERROR($V571),"",OFFSET('Smelter Look-up'!$D$4,$V571-4,0)&amp;"")</f>
        <v/>
      </c>
      <c r="F571" s="143" t="str">
        <f ca="1">IF(ISERROR($V571),"",OFFSET('Smelter Look-up'!$E$4,$V571-4,0))</f>
        <v/>
      </c>
      <c r="G571" s="143" t="str">
        <f ca="1">IF(C571=$X$4,"Enter smelter details",IF(ISERROR($V571),"",OFFSET('Smelter Look-up'!$F$4,$V571-4,0)))</f>
        <v/>
      </c>
      <c r="H571" s="199" t="str">
        <f ca="1">IF(ISERROR($V571),"",OFFSET('Smelter Look-up'!$G$4,$V571-4,0))</f>
        <v/>
      </c>
      <c r="I571" s="200" t="str">
        <f ca="1">IF(ISERROR($V571),"",OFFSET('Smelter Look-up'!$H$4,$V571-4,0))</f>
        <v/>
      </c>
      <c r="J571" s="200" t="str">
        <f ca="1">IF(ISERROR($V571),"",OFFSET('Smelter Look-up'!$I$4,$V571-4,0))</f>
        <v/>
      </c>
      <c r="K571" s="144"/>
      <c r="L571" s="144"/>
      <c r="M571" s="144"/>
      <c r="N571" s="144"/>
      <c r="O571" s="144"/>
      <c r="P571" s="202"/>
      <c r="Q571" s="145"/>
      <c r="R571" s="143" t="str">
        <f ca="1">IF(ISERROR($V571),"",OFFSET('Smelter Look-up'!$C$4,$V571-4,0)&amp;"")</f>
        <v/>
      </c>
      <c r="S571" s="149" t="str">
        <f t="shared" ca="1" si="40"/>
        <v/>
      </c>
      <c r="T571" s="149" t="str">
        <f ca="1">IF(B571="","",IF(ISERROR(MATCH($J571,SorP!$B$1:$B$6261,0)),"",INDIRECT("'SorP'!$A$"&amp;MATCH($S571&amp;$J571,SorP!C:C,0))))</f>
        <v/>
      </c>
      <c r="U571" s="162"/>
      <c r="V571" s="163" t="e">
        <f>IF(C571="",NA(),MATCH($B571&amp;$C571,'Smelter Look-up'!$J:$J,0))</f>
        <v>#N/A</v>
      </c>
      <c r="X571" s="164">
        <f t="shared" ca="1" si="41"/>
        <v>0</v>
      </c>
      <c r="AB571" s="304" t="str">
        <f t="shared" si="42"/>
        <v/>
      </c>
      <c r="AC571" s="164" t="str">
        <f t="shared" si="43"/>
        <v/>
      </c>
      <c r="AD571" s="164" t="str">
        <f t="shared" si="44"/>
        <v/>
      </c>
    </row>
    <row r="572" spans="1:30" s="164" customFormat="1" ht="20.149999999999999" customHeight="1">
      <c r="A572" s="149"/>
      <c r="B572" s="294" t="str">
        <f>IF(LEN(A572)=0,"",INDEX('Smelter Look-up'!$A:$A,MATCH($A572,'Smelter Look-up'!$E:$E,0)))</f>
        <v/>
      </c>
      <c r="C572" s="146" t="str">
        <f>IF(LEN(A572)=0,"",INDEX('Smelter Look-up'!$C:$C,MATCH($A572,'Smelter Look-up'!$E:$E,0)))</f>
        <v/>
      </c>
      <c r="D572" s="143"/>
      <c r="E572" s="143" t="str">
        <f ca="1">IF(ISERROR($V572),"",OFFSET('Smelter Look-up'!$D$4,$V572-4,0)&amp;"")</f>
        <v/>
      </c>
      <c r="F572" s="143" t="str">
        <f ca="1">IF(ISERROR($V572),"",OFFSET('Smelter Look-up'!$E$4,$V572-4,0))</f>
        <v/>
      </c>
      <c r="G572" s="143" t="str">
        <f ca="1">IF(C572=$X$4,"Enter smelter details",IF(ISERROR($V572),"",OFFSET('Smelter Look-up'!$F$4,$V572-4,0)))</f>
        <v/>
      </c>
      <c r="H572" s="199" t="str">
        <f ca="1">IF(ISERROR($V572),"",OFFSET('Smelter Look-up'!$G$4,$V572-4,0))</f>
        <v/>
      </c>
      <c r="I572" s="200" t="str">
        <f ca="1">IF(ISERROR($V572),"",OFFSET('Smelter Look-up'!$H$4,$V572-4,0))</f>
        <v/>
      </c>
      <c r="J572" s="200" t="str">
        <f ca="1">IF(ISERROR($V572),"",OFFSET('Smelter Look-up'!$I$4,$V572-4,0))</f>
        <v/>
      </c>
      <c r="K572" s="144"/>
      <c r="L572" s="144"/>
      <c r="M572" s="144"/>
      <c r="N572" s="144"/>
      <c r="O572" s="144"/>
      <c r="P572" s="202"/>
      <c r="Q572" s="145"/>
      <c r="R572" s="143" t="str">
        <f ca="1">IF(ISERROR($V572),"",OFFSET('Smelter Look-up'!$C$4,$V572-4,0)&amp;"")</f>
        <v/>
      </c>
      <c r="S572" s="149" t="str">
        <f t="shared" ca="1" si="40"/>
        <v/>
      </c>
      <c r="T572" s="149" t="str">
        <f ca="1">IF(B572="","",IF(ISERROR(MATCH($J572,SorP!$B$1:$B$6261,0)),"",INDIRECT("'SorP'!$A$"&amp;MATCH($S572&amp;$J572,SorP!C:C,0))))</f>
        <v/>
      </c>
      <c r="U572" s="162"/>
      <c r="V572" s="163" t="e">
        <f>IF(C572="",NA(),MATCH($B572&amp;$C572,'Smelter Look-up'!$J:$J,0))</f>
        <v>#N/A</v>
      </c>
      <c r="X572" s="164">
        <f t="shared" ca="1" si="41"/>
        <v>0</v>
      </c>
      <c r="AB572" s="304" t="str">
        <f t="shared" si="42"/>
        <v/>
      </c>
      <c r="AC572" s="164" t="str">
        <f t="shared" si="43"/>
        <v/>
      </c>
      <c r="AD572" s="164" t="str">
        <f t="shared" si="44"/>
        <v/>
      </c>
    </row>
    <row r="573" spans="1:30" s="164" customFormat="1" ht="20.149999999999999" customHeight="1">
      <c r="A573" s="149"/>
      <c r="B573" s="294" t="str">
        <f>IF(LEN(A573)=0,"",INDEX('Smelter Look-up'!$A:$A,MATCH($A573,'Smelter Look-up'!$E:$E,0)))</f>
        <v/>
      </c>
      <c r="C573" s="146" t="str">
        <f>IF(LEN(A573)=0,"",INDEX('Smelter Look-up'!$C:$C,MATCH($A573,'Smelter Look-up'!$E:$E,0)))</f>
        <v/>
      </c>
      <c r="D573" s="143"/>
      <c r="E573" s="143" t="str">
        <f ca="1">IF(ISERROR($V573),"",OFFSET('Smelter Look-up'!$D$4,$V573-4,0)&amp;"")</f>
        <v/>
      </c>
      <c r="F573" s="143" t="str">
        <f ca="1">IF(ISERROR($V573),"",OFFSET('Smelter Look-up'!$E$4,$V573-4,0))</f>
        <v/>
      </c>
      <c r="G573" s="143" t="str">
        <f ca="1">IF(C573=$X$4,"Enter smelter details",IF(ISERROR($V573),"",OFFSET('Smelter Look-up'!$F$4,$V573-4,0)))</f>
        <v/>
      </c>
      <c r="H573" s="199" t="str">
        <f ca="1">IF(ISERROR($V573),"",OFFSET('Smelter Look-up'!$G$4,$V573-4,0))</f>
        <v/>
      </c>
      <c r="I573" s="200" t="str">
        <f ca="1">IF(ISERROR($V573),"",OFFSET('Smelter Look-up'!$H$4,$V573-4,0))</f>
        <v/>
      </c>
      <c r="J573" s="200" t="str">
        <f ca="1">IF(ISERROR($V573),"",OFFSET('Smelter Look-up'!$I$4,$V573-4,0))</f>
        <v/>
      </c>
      <c r="K573" s="144"/>
      <c r="L573" s="144"/>
      <c r="M573" s="144"/>
      <c r="N573" s="144"/>
      <c r="O573" s="144"/>
      <c r="P573" s="202"/>
      <c r="Q573" s="145"/>
      <c r="R573" s="143" t="str">
        <f ca="1">IF(ISERROR($V573),"",OFFSET('Smelter Look-up'!$C$4,$V573-4,0)&amp;"")</f>
        <v/>
      </c>
      <c r="S573" s="149" t="str">
        <f t="shared" ca="1" si="40"/>
        <v/>
      </c>
      <c r="T573" s="149" t="str">
        <f ca="1">IF(B573="","",IF(ISERROR(MATCH($J573,SorP!$B$1:$B$6261,0)),"",INDIRECT("'SorP'!$A$"&amp;MATCH($S573&amp;$J573,SorP!C:C,0))))</f>
        <v/>
      </c>
      <c r="U573" s="162"/>
      <c r="V573" s="163" t="e">
        <f>IF(C573="",NA(),MATCH($B573&amp;$C573,'Smelter Look-up'!$J:$J,0))</f>
        <v>#N/A</v>
      </c>
      <c r="X573" s="164">
        <f t="shared" ca="1" si="41"/>
        <v>0</v>
      </c>
      <c r="AB573" s="304" t="str">
        <f t="shared" si="42"/>
        <v/>
      </c>
      <c r="AC573" s="164" t="str">
        <f t="shared" si="43"/>
        <v/>
      </c>
      <c r="AD573" s="164" t="str">
        <f t="shared" si="44"/>
        <v/>
      </c>
    </row>
    <row r="574" spans="1:30" s="164" customFormat="1" ht="20.149999999999999" customHeight="1">
      <c r="A574" s="149"/>
      <c r="B574" s="294" t="str">
        <f>IF(LEN(A574)=0,"",INDEX('Smelter Look-up'!$A:$A,MATCH($A574,'Smelter Look-up'!$E:$E,0)))</f>
        <v/>
      </c>
      <c r="C574" s="146" t="str">
        <f>IF(LEN(A574)=0,"",INDEX('Smelter Look-up'!$C:$C,MATCH($A574,'Smelter Look-up'!$E:$E,0)))</f>
        <v/>
      </c>
      <c r="D574" s="143"/>
      <c r="E574" s="143" t="str">
        <f ca="1">IF(ISERROR($V574),"",OFFSET('Smelter Look-up'!$D$4,$V574-4,0)&amp;"")</f>
        <v/>
      </c>
      <c r="F574" s="143" t="str">
        <f ca="1">IF(ISERROR($V574),"",OFFSET('Smelter Look-up'!$E$4,$V574-4,0))</f>
        <v/>
      </c>
      <c r="G574" s="143" t="str">
        <f ca="1">IF(C574=$X$4,"Enter smelter details",IF(ISERROR($V574),"",OFFSET('Smelter Look-up'!$F$4,$V574-4,0)))</f>
        <v/>
      </c>
      <c r="H574" s="199" t="str">
        <f ca="1">IF(ISERROR($V574),"",OFFSET('Smelter Look-up'!$G$4,$V574-4,0))</f>
        <v/>
      </c>
      <c r="I574" s="200" t="str">
        <f ca="1">IF(ISERROR($V574),"",OFFSET('Smelter Look-up'!$H$4,$V574-4,0))</f>
        <v/>
      </c>
      <c r="J574" s="200" t="str">
        <f ca="1">IF(ISERROR($V574),"",OFFSET('Smelter Look-up'!$I$4,$V574-4,0))</f>
        <v/>
      </c>
      <c r="K574" s="144"/>
      <c r="L574" s="144"/>
      <c r="M574" s="144"/>
      <c r="N574" s="144"/>
      <c r="O574" s="144"/>
      <c r="P574" s="202"/>
      <c r="Q574" s="145"/>
      <c r="R574" s="143" t="str">
        <f ca="1">IF(ISERROR($V574),"",OFFSET('Smelter Look-up'!$C$4,$V574-4,0)&amp;"")</f>
        <v/>
      </c>
      <c r="S574" s="149" t="str">
        <f t="shared" ca="1" si="40"/>
        <v/>
      </c>
      <c r="T574" s="149" t="str">
        <f ca="1">IF(B574="","",IF(ISERROR(MATCH($J574,SorP!$B$1:$B$6261,0)),"",INDIRECT("'SorP'!$A$"&amp;MATCH($S574&amp;$J574,SorP!C:C,0))))</f>
        <v/>
      </c>
      <c r="U574" s="162"/>
      <c r="V574" s="163" t="e">
        <f>IF(C574="",NA(),MATCH($B574&amp;$C574,'Smelter Look-up'!$J:$J,0))</f>
        <v>#N/A</v>
      </c>
      <c r="X574" s="164">
        <f t="shared" ca="1" si="41"/>
        <v>0</v>
      </c>
      <c r="AB574" s="304" t="str">
        <f t="shared" si="42"/>
        <v/>
      </c>
      <c r="AC574" s="164" t="str">
        <f t="shared" si="43"/>
        <v/>
      </c>
      <c r="AD574" s="164" t="str">
        <f t="shared" si="44"/>
        <v/>
      </c>
    </row>
    <row r="575" spans="1:30" s="164" customFormat="1" ht="20.149999999999999" customHeight="1">
      <c r="A575" s="149"/>
      <c r="B575" s="294" t="str">
        <f>IF(LEN(A575)=0,"",INDEX('Smelter Look-up'!$A:$A,MATCH($A575,'Smelter Look-up'!$E:$E,0)))</f>
        <v/>
      </c>
      <c r="C575" s="146" t="str">
        <f>IF(LEN(A575)=0,"",INDEX('Smelter Look-up'!$C:$C,MATCH($A575,'Smelter Look-up'!$E:$E,0)))</f>
        <v/>
      </c>
      <c r="D575" s="143"/>
      <c r="E575" s="143" t="str">
        <f ca="1">IF(ISERROR($V575),"",OFFSET('Smelter Look-up'!$D$4,$V575-4,0)&amp;"")</f>
        <v/>
      </c>
      <c r="F575" s="143" t="str">
        <f ca="1">IF(ISERROR($V575),"",OFFSET('Smelter Look-up'!$E$4,$V575-4,0))</f>
        <v/>
      </c>
      <c r="G575" s="143" t="str">
        <f ca="1">IF(C575=$X$4,"Enter smelter details",IF(ISERROR($V575),"",OFFSET('Smelter Look-up'!$F$4,$V575-4,0)))</f>
        <v/>
      </c>
      <c r="H575" s="199" t="str">
        <f ca="1">IF(ISERROR($V575),"",OFFSET('Smelter Look-up'!$G$4,$V575-4,0))</f>
        <v/>
      </c>
      <c r="I575" s="200" t="str">
        <f ca="1">IF(ISERROR($V575),"",OFFSET('Smelter Look-up'!$H$4,$V575-4,0))</f>
        <v/>
      </c>
      <c r="J575" s="200" t="str">
        <f ca="1">IF(ISERROR($V575),"",OFFSET('Smelter Look-up'!$I$4,$V575-4,0))</f>
        <v/>
      </c>
      <c r="K575" s="144"/>
      <c r="L575" s="144"/>
      <c r="M575" s="144"/>
      <c r="N575" s="144"/>
      <c r="O575" s="144"/>
      <c r="P575" s="202"/>
      <c r="Q575" s="145"/>
      <c r="R575" s="143" t="str">
        <f ca="1">IF(ISERROR($V575),"",OFFSET('Smelter Look-up'!$C$4,$V575-4,0)&amp;"")</f>
        <v/>
      </c>
      <c r="S575" s="149" t="str">
        <f t="shared" ca="1" si="40"/>
        <v/>
      </c>
      <c r="T575" s="149" t="str">
        <f ca="1">IF(B575="","",IF(ISERROR(MATCH($J575,SorP!$B$1:$B$6261,0)),"",INDIRECT("'SorP'!$A$"&amp;MATCH($S575&amp;$J575,SorP!C:C,0))))</f>
        <v/>
      </c>
      <c r="U575" s="162"/>
      <c r="V575" s="163" t="e">
        <f>IF(C575="",NA(),MATCH($B575&amp;$C575,'Smelter Look-up'!$J:$J,0))</f>
        <v>#N/A</v>
      </c>
      <c r="X575" s="164">
        <f t="shared" ca="1" si="41"/>
        <v>0</v>
      </c>
      <c r="AB575" s="304" t="str">
        <f t="shared" si="42"/>
        <v/>
      </c>
      <c r="AC575" s="164" t="str">
        <f t="shared" si="43"/>
        <v/>
      </c>
      <c r="AD575" s="164" t="str">
        <f t="shared" si="44"/>
        <v/>
      </c>
    </row>
    <row r="576" spans="1:30" s="164" customFormat="1" ht="20.149999999999999" customHeight="1">
      <c r="A576" s="149"/>
      <c r="B576" s="294" t="str">
        <f>IF(LEN(A576)=0,"",INDEX('Smelter Look-up'!$A:$A,MATCH($A576,'Smelter Look-up'!$E:$E,0)))</f>
        <v/>
      </c>
      <c r="C576" s="146" t="str">
        <f>IF(LEN(A576)=0,"",INDEX('Smelter Look-up'!$C:$C,MATCH($A576,'Smelter Look-up'!$E:$E,0)))</f>
        <v/>
      </c>
      <c r="D576" s="143"/>
      <c r="E576" s="143" t="str">
        <f ca="1">IF(ISERROR($V576),"",OFFSET('Smelter Look-up'!$D$4,$V576-4,0)&amp;"")</f>
        <v/>
      </c>
      <c r="F576" s="143" t="str">
        <f ca="1">IF(ISERROR($V576),"",OFFSET('Smelter Look-up'!$E$4,$V576-4,0))</f>
        <v/>
      </c>
      <c r="G576" s="143" t="str">
        <f ca="1">IF(C576=$X$4,"Enter smelter details",IF(ISERROR($V576),"",OFFSET('Smelter Look-up'!$F$4,$V576-4,0)))</f>
        <v/>
      </c>
      <c r="H576" s="199" t="str">
        <f ca="1">IF(ISERROR($V576),"",OFFSET('Smelter Look-up'!$G$4,$V576-4,0))</f>
        <v/>
      </c>
      <c r="I576" s="200" t="str">
        <f ca="1">IF(ISERROR($V576),"",OFFSET('Smelter Look-up'!$H$4,$V576-4,0))</f>
        <v/>
      </c>
      <c r="J576" s="200" t="str">
        <f ca="1">IF(ISERROR($V576),"",OFFSET('Smelter Look-up'!$I$4,$V576-4,0))</f>
        <v/>
      </c>
      <c r="K576" s="144"/>
      <c r="L576" s="144"/>
      <c r="M576" s="144"/>
      <c r="N576" s="144"/>
      <c r="O576" s="144"/>
      <c r="P576" s="202"/>
      <c r="Q576" s="145"/>
      <c r="R576" s="143" t="str">
        <f ca="1">IF(ISERROR($V576),"",OFFSET('Smelter Look-up'!$C$4,$V576-4,0)&amp;"")</f>
        <v/>
      </c>
      <c r="S576" s="149" t="str">
        <f t="shared" ca="1" si="40"/>
        <v/>
      </c>
      <c r="T576" s="149" t="str">
        <f ca="1">IF(B576="","",IF(ISERROR(MATCH($J576,SorP!$B$1:$B$6261,0)),"",INDIRECT("'SorP'!$A$"&amp;MATCH($S576&amp;$J576,SorP!C:C,0))))</f>
        <v/>
      </c>
      <c r="U576" s="162"/>
      <c r="V576" s="163" t="e">
        <f>IF(C576="",NA(),MATCH($B576&amp;$C576,'Smelter Look-up'!$J:$J,0))</f>
        <v>#N/A</v>
      </c>
      <c r="X576" s="164">
        <f t="shared" ca="1" si="41"/>
        <v>0</v>
      </c>
      <c r="AB576" s="304" t="str">
        <f t="shared" si="42"/>
        <v/>
      </c>
      <c r="AC576" s="164" t="str">
        <f t="shared" si="43"/>
        <v/>
      </c>
      <c r="AD576" s="164" t="str">
        <f t="shared" si="44"/>
        <v/>
      </c>
    </row>
    <row r="577" spans="1:30" s="164" customFormat="1" ht="20.149999999999999" customHeight="1">
      <c r="A577" s="149"/>
      <c r="B577" s="294" t="str">
        <f>IF(LEN(A577)=0,"",INDEX('Smelter Look-up'!$A:$A,MATCH($A577,'Smelter Look-up'!$E:$E,0)))</f>
        <v/>
      </c>
      <c r="C577" s="146" t="str">
        <f>IF(LEN(A577)=0,"",INDEX('Smelter Look-up'!$C:$C,MATCH($A577,'Smelter Look-up'!$E:$E,0)))</f>
        <v/>
      </c>
      <c r="D577" s="143"/>
      <c r="E577" s="143" t="str">
        <f ca="1">IF(ISERROR($V577),"",OFFSET('Smelter Look-up'!$D$4,$V577-4,0)&amp;"")</f>
        <v/>
      </c>
      <c r="F577" s="143" t="str">
        <f ca="1">IF(ISERROR($V577),"",OFFSET('Smelter Look-up'!$E$4,$V577-4,0))</f>
        <v/>
      </c>
      <c r="G577" s="143" t="str">
        <f ca="1">IF(C577=$X$4,"Enter smelter details",IF(ISERROR($V577),"",OFFSET('Smelter Look-up'!$F$4,$V577-4,0)))</f>
        <v/>
      </c>
      <c r="H577" s="199" t="str">
        <f ca="1">IF(ISERROR($V577),"",OFFSET('Smelter Look-up'!$G$4,$V577-4,0))</f>
        <v/>
      </c>
      <c r="I577" s="200" t="str">
        <f ca="1">IF(ISERROR($V577),"",OFFSET('Smelter Look-up'!$H$4,$V577-4,0))</f>
        <v/>
      </c>
      <c r="J577" s="200" t="str">
        <f ca="1">IF(ISERROR($V577),"",OFFSET('Smelter Look-up'!$I$4,$V577-4,0))</f>
        <v/>
      </c>
      <c r="K577" s="144"/>
      <c r="L577" s="144"/>
      <c r="M577" s="144"/>
      <c r="N577" s="144"/>
      <c r="O577" s="144"/>
      <c r="P577" s="202"/>
      <c r="Q577" s="145"/>
      <c r="R577" s="143" t="str">
        <f ca="1">IF(ISERROR($V577),"",OFFSET('Smelter Look-up'!$C$4,$V577-4,0)&amp;"")</f>
        <v/>
      </c>
      <c r="S577" s="149" t="str">
        <f t="shared" ca="1" si="40"/>
        <v/>
      </c>
      <c r="T577" s="149" t="str">
        <f ca="1">IF(B577="","",IF(ISERROR(MATCH($J577,SorP!$B$1:$B$6261,0)),"",INDIRECT("'SorP'!$A$"&amp;MATCH($S577&amp;$J577,SorP!C:C,0))))</f>
        <v/>
      </c>
      <c r="U577" s="162"/>
      <c r="V577" s="163" t="e">
        <f>IF(C577="",NA(),MATCH($B577&amp;$C577,'Smelter Look-up'!$J:$J,0))</f>
        <v>#N/A</v>
      </c>
      <c r="X577" s="164">
        <f t="shared" ca="1" si="41"/>
        <v>0</v>
      </c>
      <c r="AB577" s="304" t="str">
        <f t="shared" si="42"/>
        <v/>
      </c>
      <c r="AC577" s="164" t="str">
        <f t="shared" si="43"/>
        <v/>
      </c>
      <c r="AD577" s="164" t="str">
        <f t="shared" si="44"/>
        <v/>
      </c>
    </row>
    <row r="578" spans="1:30" s="164" customFormat="1" ht="20.149999999999999" customHeight="1">
      <c r="A578" s="149"/>
      <c r="B578" s="294" t="str">
        <f>IF(LEN(A578)=0,"",INDEX('Smelter Look-up'!$A:$A,MATCH($A578,'Smelter Look-up'!$E:$E,0)))</f>
        <v/>
      </c>
      <c r="C578" s="146" t="str">
        <f>IF(LEN(A578)=0,"",INDEX('Smelter Look-up'!$C:$C,MATCH($A578,'Smelter Look-up'!$E:$E,0)))</f>
        <v/>
      </c>
      <c r="D578" s="143"/>
      <c r="E578" s="143" t="str">
        <f ca="1">IF(ISERROR($V578),"",OFFSET('Smelter Look-up'!$D$4,$V578-4,0)&amp;"")</f>
        <v/>
      </c>
      <c r="F578" s="143" t="str">
        <f ca="1">IF(ISERROR($V578),"",OFFSET('Smelter Look-up'!$E$4,$V578-4,0))</f>
        <v/>
      </c>
      <c r="G578" s="143" t="str">
        <f ca="1">IF(C578=$X$4,"Enter smelter details",IF(ISERROR($V578),"",OFFSET('Smelter Look-up'!$F$4,$V578-4,0)))</f>
        <v/>
      </c>
      <c r="H578" s="199" t="str">
        <f ca="1">IF(ISERROR($V578),"",OFFSET('Smelter Look-up'!$G$4,$V578-4,0))</f>
        <v/>
      </c>
      <c r="I578" s="200" t="str">
        <f ca="1">IF(ISERROR($V578),"",OFFSET('Smelter Look-up'!$H$4,$V578-4,0))</f>
        <v/>
      </c>
      <c r="J578" s="200" t="str">
        <f ca="1">IF(ISERROR($V578),"",OFFSET('Smelter Look-up'!$I$4,$V578-4,0))</f>
        <v/>
      </c>
      <c r="K578" s="144"/>
      <c r="L578" s="144"/>
      <c r="M578" s="144"/>
      <c r="N578" s="144"/>
      <c r="O578" s="144"/>
      <c r="P578" s="202"/>
      <c r="Q578" s="145"/>
      <c r="R578" s="143" t="str">
        <f ca="1">IF(ISERROR($V578),"",OFFSET('Smelter Look-up'!$C$4,$V578-4,0)&amp;"")</f>
        <v/>
      </c>
      <c r="S578" s="149" t="str">
        <f t="shared" ca="1" si="40"/>
        <v/>
      </c>
      <c r="T578" s="149" t="str">
        <f ca="1">IF(B578="","",IF(ISERROR(MATCH($J578,SorP!$B$1:$B$6261,0)),"",INDIRECT("'SorP'!$A$"&amp;MATCH($S578&amp;$J578,SorP!C:C,0))))</f>
        <v/>
      </c>
      <c r="U578" s="162"/>
      <c r="V578" s="163" t="e">
        <f>IF(C578="",NA(),MATCH($B578&amp;$C578,'Smelter Look-up'!$J:$J,0))</f>
        <v>#N/A</v>
      </c>
      <c r="X578" s="164">
        <f t="shared" ca="1" si="41"/>
        <v>0</v>
      </c>
      <c r="AB578" s="304" t="str">
        <f t="shared" si="42"/>
        <v/>
      </c>
      <c r="AC578" s="164" t="str">
        <f t="shared" si="43"/>
        <v/>
      </c>
      <c r="AD578" s="164" t="str">
        <f t="shared" si="44"/>
        <v/>
      </c>
    </row>
    <row r="579" spans="1:30" s="164" customFormat="1" ht="20.149999999999999" customHeight="1">
      <c r="A579" s="149"/>
      <c r="B579" s="294" t="str">
        <f>IF(LEN(A579)=0,"",INDEX('Smelter Look-up'!$A:$A,MATCH($A579,'Smelter Look-up'!$E:$E,0)))</f>
        <v/>
      </c>
      <c r="C579" s="146" t="str">
        <f>IF(LEN(A579)=0,"",INDEX('Smelter Look-up'!$C:$C,MATCH($A579,'Smelter Look-up'!$E:$E,0)))</f>
        <v/>
      </c>
      <c r="D579" s="143"/>
      <c r="E579" s="143" t="str">
        <f ca="1">IF(ISERROR($V579),"",OFFSET('Smelter Look-up'!$D$4,$V579-4,0)&amp;"")</f>
        <v/>
      </c>
      <c r="F579" s="143" t="str">
        <f ca="1">IF(ISERROR($V579),"",OFFSET('Smelter Look-up'!$E$4,$V579-4,0))</f>
        <v/>
      </c>
      <c r="G579" s="143" t="str">
        <f ca="1">IF(C579=$X$4,"Enter smelter details",IF(ISERROR($V579),"",OFFSET('Smelter Look-up'!$F$4,$V579-4,0)))</f>
        <v/>
      </c>
      <c r="H579" s="199" t="str">
        <f ca="1">IF(ISERROR($V579),"",OFFSET('Smelter Look-up'!$G$4,$V579-4,0))</f>
        <v/>
      </c>
      <c r="I579" s="200" t="str">
        <f ca="1">IF(ISERROR($V579),"",OFFSET('Smelter Look-up'!$H$4,$V579-4,0))</f>
        <v/>
      </c>
      <c r="J579" s="200" t="str">
        <f ca="1">IF(ISERROR($V579),"",OFFSET('Smelter Look-up'!$I$4,$V579-4,0))</f>
        <v/>
      </c>
      <c r="K579" s="144"/>
      <c r="L579" s="144"/>
      <c r="M579" s="144"/>
      <c r="N579" s="144"/>
      <c r="O579" s="144"/>
      <c r="P579" s="202"/>
      <c r="Q579" s="145"/>
      <c r="R579" s="143" t="str">
        <f ca="1">IF(ISERROR($V579),"",OFFSET('Smelter Look-up'!$C$4,$V579-4,0)&amp;"")</f>
        <v/>
      </c>
      <c r="S579" s="149" t="str">
        <f t="shared" ca="1" si="40"/>
        <v/>
      </c>
      <c r="T579" s="149" t="str">
        <f ca="1">IF(B579="","",IF(ISERROR(MATCH($J579,SorP!$B$1:$B$6261,0)),"",INDIRECT("'SorP'!$A$"&amp;MATCH($S579&amp;$J579,SorP!C:C,0))))</f>
        <v/>
      </c>
      <c r="U579" s="162"/>
      <c r="V579" s="163" t="e">
        <f>IF(C579="",NA(),MATCH($B579&amp;$C579,'Smelter Look-up'!$J:$J,0))</f>
        <v>#N/A</v>
      </c>
      <c r="X579" s="164">
        <f t="shared" ca="1" si="41"/>
        <v>0</v>
      </c>
      <c r="AB579" s="304" t="str">
        <f t="shared" si="42"/>
        <v/>
      </c>
      <c r="AC579" s="164" t="str">
        <f t="shared" si="43"/>
        <v/>
      </c>
      <c r="AD579" s="164" t="str">
        <f t="shared" si="44"/>
        <v/>
      </c>
    </row>
    <row r="580" spans="1:30" s="164" customFormat="1" ht="20.149999999999999" customHeight="1">
      <c r="A580" s="149"/>
      <c r="B580" s="294" t="str">
        <f>IF(LEN(A580)=0,"",INDEX('Smelter Look-up'!$A:$A,MATCH($A580,'Smelter Look-up'!$E:$E,0)))</f>
        <v/>
      </c>
      <c r="C580" s="146" t="str">
        <f>IF(LEN(A580)=0,"",INDEX('Smelter Look-up'!$C:$C,MATCH($A580,'Smelter Look-up'!$E:$E,0)))</f>
        <v/>
      </c>
      <c r="D580" s="143"/>
      <c r="E580" s="143" t="str">
        <f ca="1">IF(ISERROR($V580),"",OFFSET('Smelter Look-up'!$D$4,$V580-4,0)&amp;"")</f>
        <v/>
      </c>
      <c r="F580" s="143" t="str">
        <f ca="1">IF(ISERROR($V580),"",OFFSET('Smelter Look-up'!$E$4,$V580-4,0))</f>
        <v/>
      </c>
      <c r="G580" s="143" t="str">
        <f ca="1">IF(C580=$X$4,"Enter smelter details",IF(ISERROR($V580),"",OFFSET('Smelter Look-up'!$F$4,$V580-4,0)))</f>
        <v/>
      </c>
      <c r="H580" s="199" t="str">
        <f ca="1">IF(ISERROR($V580),"",OFFSET('Smelter Look-up'!$G$4,$V580-4,0))</f>
        <v/>
      </c>
      <c r="I580" s="200" t="str">
        <f ca="1">IF(ISERROR($V580),"",OFFSET('Smelter Look-up'!$H$4,$V580-4,0))</f>
        <v/>
      </c>
      <c r="J580" s="200" t="str">
        <f ca="1">IF(ISERROR($V580),"",OFFSET('Smelter Look-up'!$I$4,$V580-4,0))</f>
        <v/>
      </c>
      <c r="K580" s="144"/>
      <c r="L580" s="144"/>
      <c r="M580" s="144"/>
      <c r="N580" s="144"/>
      <c r="O580" s="144"/>
      <c r="P580" s="202"/>
      <c r="Q580" s="145"/>
      <c r="R580" s="143" t="str">
        <f ca="1">IF(ISERROR($V580),"",OFFSET('Smelter Look-up'!$C$4,$V580-4,0)&amp;"")</f>
        <v/>
      </c>
      <c r="S580" s="149" t="str">
        <f t="shared" ref="S580:S643" ca="1" si="45">IF(B580="","",IF(ISERROR(MATCH($E580,CL,0)),"Unknown",INDIRECT("'C'!$A$"&amp;MATCH($E580,CL,0)+1)))</f>
        <v/>
      </c>
      <c r="T580" s="149" t="str">
        <f ca="1">IF(B580="","",IF(ISERROR(MATCH($J580,SorP!$B$1:$B$6261,0)),"",INDIRECT("'SorP'!$A$"&amp;MATCH($S580&amp;$J580,SorP!C:C,0))))</f>
        <v/>
      </c>
      <c r="U580" s="162"/>
      <c r="V580" s="163" t="e">
        <f>IF(C580="",NA(),MATCH($B580&amp;$C580,'Smelter Look-up'!$J:$J,0))</f>
        <v>#N/A</v>
      </c>
      <c r="X580" s="164">
        <f t="shared" ref="X580:X643" ca="1" si="46">IF(AND(C580="Smelter not listed",OR(LEN(D580)=0,LEN(E580)=0)),1,0)</f>
        <v>0</v>
      </c>
      <c r="AB580" s="304" t="str">
        <f t="shared" ref="AB580:AB643" si="47">IF(C580="","",B580)</f>
        <v/>
      </c>
      <c r="AC580" s="164" t="str">
        <f t="shared" ref="AC580:AC643" si="48">B580</f>
        <v/>
      </c>
      <c r="AD580" s="164" t="str">
        <f t="shared" ref="AD580:AD643" si="49">IF(C580="Smelter not listed",D580,C580)</f>
        <v/>
      </c>
    </row>
    <row r="581" spans="1:30" s="164" customFormat="1" ht="20.149999999999999" customHeight="1">
      <c r="A581" s="149"/>
      <c r="B581" s="294" t="str">
        <f>IF(LEN(A581)=0,"",INDEX('Smelter Look-up'!$A:$A,MATCH($A581,'Smelter Look-up'!$E:$E,0)))</f>
        <v/>
      </c>
      <c r="C581" s="146" t="str">
        <f>IF(LEN(A581)=0,"",INDEX('Smelter Look-up'!$C:$C,MATCH($A581,'Smelter Look-up'!$E:$E,0)))</f>
        <v/>
      </c>
      <c r="D581" s="143"/>
      <c r="E581" s="143" t="str">
        <f ca="1">IF(ISERROR($V581),"",OFFSET('Smelter Look-up'!$D$4,$V581-4,0)&amp;"")</f>
        <v/>
      </c>
      <c r="F581" s="143" t="str">
        <f ca="1">IF(ISERROR($V581),"",OFFSET('Smelter Look-up'!$E$4,$V581-4,0))</f>
        <v/>
      </c>
      <c r="G581" s="143" t="str">
        <f ca="1">IF(C581=$X$4,"Enter smelter details",IF(ISERROR($V581),"",OFFSET('Smelter Look-up'!$F$4,$V581-4,0)))</f>
        <v/>
      </c>
      <c r="H581" s="199" t="str">
        <f ca="1">IF(ISERROR($V581),"",OFFSET('Smelter Look-up'!$G$4,$V581-4,0))</f>
        <v/>
      </c>
      <c r="I581" s="200" t="str">
        <f ca="1">IF(ISERROR($V581),"",OFFSET('Smelter Look-up'!$H$4,$V581-4,0))</f>
        <v/>
      </c>
      <c r="J581" s="200" t="str">
        <f ca="1">IF(ISERROR($V581),"",OFFSET('Smelter Look-up'!$I$4,$V581-4,0))</f>
        <v/>
      </c>
      <c r="K581" s="144"/>
      <c r="L581" s="144"/>
      <c r="M581" s="144"/>
      <c r="N581" s="144"/>
      <c r="O581" s="144"/>
      <c r="P581" s="202"/>
      <c r="Q581" s="145"/>
      <c r="R581" s="143" t="str">
        <f ca="1">IF(ISERROR($V581),"",OFFSET('Smelter Look-up'!$C$4,$V581-4,0)&amp;"")</f>
        <v/>
      </c>
      <c r="S581" s="149" t="str">
        <f t="shared" ca="1" si="45"/>
        <v/>
      </c>
      <c r="T581" s="149" t="str">
        <f ca="1">IF(B581="","",IF(ISERROR(MATCH($J581,SorP!$B$1:$B$6261,0)),"",INDIRECT("'SorP'!$A$"&amp;MATCH($S581&amp;$J581,SorP!C:C,0))))</f>
        <v/>
      </c>
      <c r="U581" s="162"/>
      <c r="V581" s="163" t="e">
        <f>IF(C581="",NA(),MATCH($B581&amp;$C581,'Smelter Look-up'!$J:$J,0))</f>
        <v>#N/A</v>
      </c>
      <c r="X581" s="164">
        <f t="shared" ca="1" si="46"/>
        <v>0</v>
      </c>
      <c r="AB581" s="304" t="str">
        <f t="shared" si="47"/>
        <v/>
      </c>
      <c r="AC581" s="164" t="str">
        <f t="shared" si="48"/>
        <v/>
      </c>
      <c r="AD581" s="164" t="str">
        <f t="shared" si="49"/>
        <v/>
      </c>
    </row>
    <row r="582" spans="1:30" s="164" customFormat="1" ht="20.149999999999999" customHeight="1">
      <c r="A582" s="149"/>
      <c r="B582" s="294" t="str">
        <f>IF(LEN(A582)=0,"",INDEX('Smelter Look-up'!$A:$A,MATCH($A582,'Smelter Look-up'!$E:$E,0)))</f>
        <v/>
      </c>
      <c r="C582" s="146" t="str">
        <f>IF(LEN(A582)=0,"",INDEX('Smelter Look-up'!$C:$C,MATCH($A582,'Smelter Look-up'!$E:$E,0)))</f>
        <v/>
      </c>
      <c r="D582" s="143"/>
      <c r="E582" s="143" t="str">
        <f ca="1">IF(ISERROR($V582),"",OFFSET('Smelter Look-up'!$D$4,$V582-4,0)&amp;"")</f>
        <v/>
      </c>
      <c r="F582" s="143" t="str">
        <f ca="1">IF(ISERROR($V582),"",OFFSET('Smelter Look-up'!$E$4,$V582-4,0))</f>
        <v/>
      </c>
      <c r="G582" s="143" t="str">
        <f ca="1">IF(C582=$X$4,"Enter smelter details",IF(ISERROR($V582),"",OFFSET('Smelter Look-up'!$F$4,$V582-4,0)))</f>
        <v/>
      </c>
      <c r="H582" s="199" t="str">
        <f ca="1">IF(ISERROR($V582),"",OFFSET('Smelter Look-up'!$G$4,$V582-4,0))</f>
        <v/>
      </c>
      <c r="I582" s="200" t="str">
        <f ca="1">IF(ISERROR($V582),"",OFFSET('Smelter Look-up'!$H$4,$V582-4,0))</f>
        <v/>
      </c>
      <c r="J582" s="200" t="str">
        <f ca="1">IF(ISERROR($V582),"",OFFSET('Smelter Look-up'!$I$4,$V582-4,0))</f>
        <v/>
      </c>
      <c r="K582" s="144"/>
      <c r="L582" s="144"/>
      <c r="M582" s="144"/>
      <c r="N582" s="144"/>
      <c r="O582" s="144"/>
      <c r="P582" s="202"/>
      <c r="Q582" s="145"/>
      <c r="R582" s="143" t="str">
        <f ca="1">IF(ISERROR($V582),"",OFFSET('Smelter Look-up'!$C$4,$V582-4,0)&amp;"")</f>
        <v/>
      </c>
      <c r="S582" s="149" t="str">
        <f t="shared" ca="1" si="45"/>
        <v/>
      </c>
      <c r="T582" s="149" t="str">
        <f ca="1">IF(B582="","",IF(ISERROR(MATCH($J582,SorP!$B$1:$B$6261,0)),"",INDIRECT("'SorP'!$A$"&amp;MATCH($S582&amp;$J582,SorP!C:C,0))))</f>
        <v/>
      </c>
      <c r="U582" s="162"/>
      <c r="V582" s="163" t="e">
        <f>IF(C582="",NA(),MATCH($B582&amp;$C582,'Smelter Look-up'!$J:$J,0))</f>
        <v>#N/A</v>
      </c>
      <c r="X582" s="164">
        <f t="shared" ca="1" si="46"/>
        <v>0</v>
      </c>
      <c r="AB582" s="304" t="str">
        <f t="shared" si="47"/>
        <v/>
      </c>
      <c r="AC582" s="164" t="str">
        <f t="shared" si="48"/>
        <v/>
      </c>
      <c r="AD582" s="164" t="str">
        <f t="shared" si="49"/>
        <v/>
      </c>
    </row>
    <row r="583" spans="1:30" s="164" customFormat="1" ht="20.149999999999999" customHeight="1">
      <c r="A583" s="149"/>
      <c r="B583" s="294" t="str">
        <f>IF(LEN(A583)=0,"",INDEX('Smelter Look-up'!$A:$A,MATCH($A583,'Smelter Look-up'!$E:$E,0)))</f>
        <v/>
      </c>
      <c r="C583" s="146" t="str">
        <f>IF(LEN(A583)=0,"",INDEX('Smelter Look-up'!$C:$C,MATCH($A583,'Smelter Look-up'!$E:$E,0)))</f>
        <v/>
      </c>
      <c r="D583" s="143"/>
      <c r="E583" s="143" t="str">
        <f ca="1">IF(ISERROR($V583),"",OFFSET('Smelter Look-up'!$D$4,$V583-4,0)&amp;"")</f>
        <v/>
      </c>
      <c r="F583" s="143" t="str">
        <f ca="1">IF(ISERROR($V583),"",OFFSET('Smelter Look-up'!$E$4,$V583-4,0))</f>
        <v/>
      </c>
      <c r="G583" s="143" t="str">
        <f ca="1">IF(C583=$X$4,"Enter smelter details",IF(ISERROR($V583),"",OFFSET('Smelter Look-up'!$F$4,$V583-4,0)))</f>
        <v/>
      </c>
      <c r="H583" s="199" t="str">
        <f ca="1">IF(ISERROR($V583),"",OFFSET('Smelter Look-up'!$G$4,$V583-4,0))</f>
        <v/>
      </c>
      <c r="I583" s="200" t="str">
        <f ca="1">IF(ISERROR($V583),"",OFFSET('Smelter Look-up'!$H$4,$V583-4,0))</f>
        <v/>
      </c>
      <c r="J583" s="200" t="str">
        <f ca="1">IF(ISERROR($V583),"",OFFSET('Smelter Look-up'!$I$4,$V583-4,0))</f>
        <v/>
      </c>
      <c r="K583" s="144"/>
      <c r="L583" s="144"/>
      <c r="M583" s="144"/>
      <c r="N583" s="144"/>
      <c r="O583" s="144"/>
      <c r="P583" s="202"/>
      <c r="Q583" s="145"/>
      <c r="R583" s="143" t="str">
        <f ca="1">IF(ISERROR($V583),"",OFFSET('Smelter Look-up'!$C$4,$V583-4,0)&amp;"")</f>
        <v/>
      </c>
      <c r="S583" s="149" t="str">
        <f t="shared" ca="1" si="45"/>
        <v/>
      </c>
      <c r="T583" s="149" t="str">
        <f ca="1">IF(B583="","",IF(ISERROR(MATCH($J583,SorP!$B$1:$B$6261,0)),"",INDIRECT("'SorP'!$A$"&amp;MATCH($S583&amp;$J583,SorP!C:C,0))))</f>
        <v/>
      </c>
      <c r="U583" s="162"/>
      <c r="V583" s="163" t="e">
        <f>IF(C583="",NA(),MATCH($B583&amp;$C583,'Smelter Look-up'!$J:$J,0))</f>
        <v>#N/A</v>
      </c>
      <c r="X583" s="164">
        <f t="shared" ca="1" si="46"/>
        <v>0</v>
      </c>
      <c r="AB583" s="304" t="str">
        <f t="shared" si="47"/>
        <v/>
      </c>
      <c r="AC583" s="164" t="str">
        <f t="shared" si="48"/>
        <v/>
      </c>
      <c r="AD583" s="164" t="str">
        <f t="shared" si="49"/>
        <v/>
      </c>
    </row>
    <row r="584" spans="1:30" s="164" customFormat="1" ht="20.149999999999999" customHeight="1">
      <c r="A584" s="149"/>
      <c r="B584" s="294" t="str">
        <f>IF(LEN(A584)=0,"",INDEX('Smelter Look-up'!$A:$A,MATCH($A584,'Smelter Look-up'!$E:$E,0)))</f>
        <v/>
      </c>
      <c r="C584" s="146" t="str">
        <f>IF(LEN(A584)=0,"",INDEX('Smelter Look-up'!$C:$C,MATCH($A584,'Smelter Look-up'!$E:$E,0)))</f>
        <v/>
      </c>
      <c r="D584" s="143"/>
      <c r="E584" s="143" t="str">
        <f ca="1">IF(ISERROR($V584),"",OFFSET('Smelter Look-up'!$D$4,$V584-4,0)&amp;"")</f>
        <v/>
      </c>
      <c r="F584" s="143" t="str">
        <f ca="1">IF(ISERROR($V584),"",OFFSET('Smelter Look-up'!$E$4,$V584-4,0))</f>
        <v/>
      </c>
      <c r="G584" s="143" t="str">
        <f ca="1">IF(C584=$X$4,"Enter smelter details",IF(ISERROR($V584),"",OFFSET('Smelter Look-up'!$F$4,$V584-4,0)))</f>
        <v/>
      </c>
      <c r="H584" s="199" t="str">
        <f ca="1">IF(ISERROR($V584),"",OFFSET('Smelter Look-up'!$G$4,$V584-4,0))</f>
        <v/>
      </c>
      <c r="I584" s="200" t="str">
        <f ca="1">IF(ISERROR($V584),"",OFFSET('Smelter Look-up'!$H$4,$V584-4,0))</f>
        <v/>
      </c>
      <c r="J584" s="200" t="str">
        <f ca="1">IF(ISERROR($V584),"",OFFSET('Smelter Look-up'!$I$4,$V584-4,0))</f>
        <v/>
      </c>
      <c r="K584" s="144"/>
      <c r="L584" s="144"/>
      <c r="M584" s="144"/>
      <c r="N584" s="144"/>
      <c r="O584" s="144"/>
      <c r="P584" s="202"/>
      <c r="Q584" s="145"/>
      <c r="R584" s="143" t="str">
        <f ca="1">IF(ISERROR($V584),"",OFFSET('Smelter Look-up'!$C$4,$V584-4,0)&amp;"")</f>
        <v/>
      </c>
      <c r="S584" s="149" t="str">
        <f t="shared" ca="1" si="45"/>
        <v/>
      </c>
      <c r="T584" s="149" t="str">
        <f ca="1">IF(B584="","",IF(ISERROR(MATCH($J584,SorP!$B$1:$B$6261,0)),"",INDIRECT("'SorP'!$A$"&amp;MATCH($S584&amp;$J584,SorP!C:C,0))))</f>
        <v/>
      </c>
      <c r="U584" s="162"/>
      <c r="V584" s="163" t="e">
        <f>IF(C584="",NA(),MATCH($B584&amp;$C584,'Smelter Look-up'!$J:$J,0))</f>
        <v>#N/A</v>
      </c>
      <c r="X584" s="164">
        <f t="shared" ca="1" si="46"/>
        <v>0</v>
      </c>
      <c r="AB584" s="304" t="str">
        <f t="shared" si="47"/>
        <v/>
      </c>
      <c r="AC584" s="164" t="str">
        <f t="shared" si="48"/>
        <v/>
      </c>
      <c r="AD584" s="164" t="str">
        <f t="shared" si="49"/>
        <v/>
      </c>
    </row>
    <row r="585" spans="1:30" s="164" customFormat="1" ht="20.149999999999999" customHeight="1">
      <c r="A585" s="149"/>
      <c r="B585" s="294" t="str">
        <f>IF(LEN(A585)=0,"",INDEX('Smelter Look-up'!$A:$A,MATCH($A585,'Smelter Look-up'!$E:$E,0)))</f>
        <v/>
      </c>
      <c r="C585" s="146" t="str">
        <f>IF(LEN(A585)=0,"",INDEX('Smelter Look-up'!$C:$C,MATCH($A585,'Smelter Look-up'!$E:$E,0)))</f>
        <v/>
      </c>
      <c r="D585" s="143"/>
      <c r="E585" s="143" t="str">
        <f ca="1">IF(ISERROR($V585),"",OFFSET('Smelter Look-up'!$D$4,$V585-4,0)&amp;"")</f>
        <v/>
      </c>
      <c r="F585" s="143" t="str">
        <f ca="1">IF(ISERROR($V585),"",OFFSET('Smelter Look-up'!$E$4,$V585-4,0))</f>
        <v/>
      </c>
      <c r="G585" s="143" t="str">
        <f ca="1">IF(C585=$X$4,"Enter smelter details",IF(ISERROR($V585),"",OFFSET('Smelter Look-up'!$F$4,$V585-4,0)))</f>
        <v/>
      </c>
      <c r="H585" s="199" t="str">
        <f ca="1">IF(ISERROR($V585),"",OFFSET('Smelter Look-up'!$G$4,$V585-4,0))</f>
        <v/>
      </c>
      <c r="I585" s="200" t="str">
        <f ca="1">IF(ISERROR($V585),"",OFFSET('Smelter Look-up'!$H$4,$V585-4,0))</f>
        <v/>
      </c>
      <c r="J585" s="200" t="str">
        <f ca="1">IF(ISERROR($V585),"",OFFSET('Smelter Look-up'!$I$4,$V585-4,0))</f>
        <v/>
      </c>
      <c r="K585" s="144"/>
      <c r="L585" s="144"/>
      <c r="M585" s="144"/>
      <c r="N585" s="144"/>
      <c r="O585" s="144"/>
      <c r="P585" s="202"/>
      <c r="Q585" s="145"/>
      <c r="R585" s="143" t="str">
        <f ca="1">IF(ISERROR($V585),"",OFFSET('Smelter Look-up'!$C$4,$V585-4,0)&amp;"")</f>
        <v/>
      </c>
      <c r="S585" s="149" t="str">
        <f t="shared" ca="1" si="45"/>
        <v/>
      </c>
      <c r="T585" s="149" t="str">
        <f ca="1">IF(B585="","",IF(ISERROR(MATCH($J585,SorP!$B$1:$B$6261,0)),"",INDIRECT("'SorP'!$A$"&amp;MATCH($S585&amp;$J585,SorP!C:C,0))))</f>
        <v/>
      </c>
      <c r="U585" s="162"/>
      <c r="V585" s="163" t="e">
        <f>IF(C585="",NA(),MATCH($B585&amp;$C585,'Smelter Look-up'!$J:$J,0))</f>
        <v>#N/A</v>
      </c>
      <c r="X585" s="164">
        <f t="shared" ca="1" si="46"/>
        <v>0</v>
      </c>
      <c r="AB585" s="304" t="str">
        <f t="shared" si="47"/>
        <v/>
      </c>
      <c r="AC585" s="164" t="str">
        <f t="shared" si="48"/>
        <v/>
      </c>
      <c r="AD585" s="164" t="str">
        <f t="shared" si="49"/>
        <v/>
      </c>
    </row>
    <row r="586" spans="1:30" s="164" customFormat="1" ht="20.149999999999999" customHeight="1">
      <c r="A586" s="149"/>
      <c r="B586" s="294" t="str">
        <f>IF(LEN(A586)=0,"",INDEX('Smelter Look-up'!$A:$A,MATCH($A586,'Smelter Look-up'!$E:$E,0)))</f>
        <v/>
      </c>
      <c r="C586" s="146" t="str">
        <f>IF(LEN(A586)=0,"",INDEX('Smelter Look-up'!$C:$C,MATCH($A586,'Smelter Look-up'!$E:$E,0)))</f>
        <v/>
      </c>
      <c r="D586" s="143"/>
      <c r="E586" s="143" t="str">
        <f ca="1">IF(ISERROR($V586),"",OFFSET('Smelter Look-up'!$D$4,$V586-4,0)&amp;"")</f>
        <v/>
      </c>
      <c r="F586" s="143" t="str">
        <f ca="1">IF(ISERROR($V586),"",OFFSET('Smelter Look-up'!$E$4,$V586-4,0))</f>
        <v/>
      </c>
      <c r="G586" s="143" t="str">
        <f ca="1">IF(C586=$X$4,"Enter smelter details",IF(ISERROR($V586),"",OFFSET('Smelter Look-up'!$F$4,$V586-4,0)))</f>
        <v/>
      </c>
      <c r="H586" s="199" t="str">
        <f ca="1">IF(ISERROR($V586),"",OFFSET('Smelter Look-up'!$G$4,$V586-4,0))</f>
        <v/>
      </c>
      <c r="I586" s="200" t="str">
        <f ca="1">IF(ISERROR($V586),"",OFFSET('Smelter Look-up'!$H$4,$V586-4,0))</f>
        <v/>
      </c>
      <c r="J586" s="200" t="str">
        <f ca="1">IF(ISERROR($V586),"",OFFSET('Smelter Look-up'!$I$4,$V586-4,0))</f>
        <v/>
      </c>
      <c r="K586" s="144"/>
      <c r="L586" s="144"/>
      <c r="M586" s="144"/>
      <c r="N586" s="144"/>
      <c r="O586" s="144"/>
      <c r="P586" s="202"/>
      <c r="Q586" s="145"/>
      <c r="R586" s="143" t="str">
        <f ca="1">IF(ISERROR($V586),"",OFFSET('Smelter Look-up'!$C$4,$V586-4,0)&amp;"")</f>
        <v/>
      </c>
      <c r="S586" s="149" t="str">
        <f t="shared" ca="1" si="45"/>
        <v/>
      </c>
      <c r="T586" s="149" t="str">
        <f ca="1">IF(B586="","",IF(ISERROR(MATCH($J586,SorP!$B$1:$B$6261,0)),"",INDIRECT("'SorP'!$A$"&amp;MATCH($S586&amp;$J586,SorP!C:C,0))))</f>
        <v/>
      </c>
      <c r="U586" s="162"/>
      <c r="V586" s="163" t="e">
        <f>IF(C586="",NA(),MATCH($B586&amp;$C586,'Smelter Look-up'!$J:$J,0))</f>
        <v>#N/A</v>
      </c>
      <c r="X586" s="164">
        <f t="shared" ca="1" si="46"/>
        <v>0</v>
      </c>
      <c r="AB586" s="304" t="str">
        <f t="shared" si="47"/>
        <v/>
      </c>
      <c r="AC586" s="164" t="str">
        <f t="shared" si="48"/>
        <v/>
      </c>
      <c r="AD586" s="164" t="str">
        <f t="shared" si="49"/>
        <v/>
      </c>
    </row>
    <row r="587" spans="1:30" s="164" customFormat="1" ht="20.149999999999999" customHeight="1">
      <c r="A587" s="149"/>
      <c r="B587" s="294" t="str">
        <f>IF(LEN(A587)=0,"",INDEX('Smelter Look-up'!$A:$A,MATCH($A587,'Smelter Look-up'!$E:$E,0)))</f>
        <v/>
      </c>
      <c r="C587" s="146" t="str">
        <f>IF(LEN(A587)=0,"",INDEX('Smelter Look-up'!$C:$C,MATCH($A587,'Smelter Look-up'!$E:$E,0)))</f>
        <v/>
      </c>
      <c r="D587" s="143"/>
      <c r="E587" s="143" t="str">
        <f ca="1">IF(ISERROR($V587),"",OFFSET('Smelter Look-up'!$D$4,$V587-4,0)&amp;"")</f>
        <v/>
      </c>
      <c r="F587" s="143" t="str">
        <f ca="1">IF(ISERROR($V587),"",OFFSET('Smelter Look-up'!$E$4,$V587-4,0))</f>
        <v/>
      </c>
      <c r="G587" s="143" t="str">
        <f ca="1">IF(C587=$X$4,"Enter smelter details",IF(ISERROR($V587),"",OFFSET('Smelter Look-up'!$F$4,$V587-4,0)))</f>
        <v/>
      </c>
      <c r="H587" s="199" t="str">
        <f ca="1">IF(ISERROR($V587),"",OFFSET('Smelter Look-up'!$G$4,$V587-4,0))</f>
        <v/>
      </c>
      <c r="I587" s="200" t="str">
        <f ca="1">IF(ISERROR($V587),"",OFFSET('Smelter Look-up'!$H$4,$V587-4,0))</f>
        <v/>
      </c>
      <c r="J587" s="200" t="str">
        <f ca="1">IF(ISERROR($V587),"",OFFSET('Smelter Look-up'!$I$4,$V587-4,0))</f>
        <v/>
      </c>
      <c r="K587" s="144"/>
      <c r="L587" s="144"/>
      <c r="M587" s="144"/>
      <c r="N587" s="144"/>
      <c r="O587" s="144"/>
      <c r="P587" s="202"/>
      <c r="Q587" s="145"/>
      <c r="R587" s="143" t="str">
        <f ca="1">IF(ISERROR($V587),"",OFFSET('Smelter Look-up'!$C$4,$V587-4,0)&amp;"")</f>
        <v/>
      </c>
      <c r="S587" s="149" t="str">
        <f t="shared" ca="1" si="45"/>
        <v/>
      </c>
      <c r="T587" s="149" t="str">
        <f ca="1">IF(B587="","",IF(ISERROR(MATCH($J587,SorP!$B$1:$B$6261,0)),"",INDIRECT("'SorP'!$A$"&amp;MATCH($S587&amp;$J587,SorP!C:C,0))))</f>
        <v/>
      </c>
      <c r="U587" s="162"/>
      <c r="V587" s="163" t="e">
        <f>IF(C587="",NA(),MATCH($B587&amp;$C587,'Smelter Look-up'!$J:$J,0))</f>
        <v>#N/A</v>
      </c>
      <c r="X587" s="164">
        <f t="shared" ca="1" si="46"/>
        <v>0</v>
      </c>
      <c r="AB587" s="304" t="str">
        <f t="shared" si="47"/>
        <v/>
      </c>
      <c r="AC587" s="164" t="str">
        <f t="shared" si="48"/>
        <v/>
      </c>
      <c r="AD587" s="164" t="str">
        <f t="shared" si="49"/>
        <v/>
      </c>
    </row>
    <row r="588" spans="1:30" s="164" customFormat="1" ht="20.149999999999999" customHeight="1">
      <c r="A588" s="149"/>
      <c r="B588" s="294" t="str">
        <f>IF(LEN(A588)=0,"",INDEX('Smelter Look-up'!$A:$A,MATCH($A588,'Smelter Look-up'!$E:$E,0)))</f>
        <v/>
      </c>
      <c r="C588" s="146" t="str">
        <f>IF(LEN(A588)=0,"",INDEX('Smelter Look-up'!$C:$C,MATCH($A588,'Smelter Look-up'!$E:$E,0)))</f>
        <v/>
      </c>
      <c r="D588" s="143"/>
      <c r="E588" s="143" t="str">
        <f ca="1">IF(ISERROR($V588),"",OFFSET('Smelter Look-up'!$D$4,$V588-4,0)&amp;"")</f>
        <v/>
      </c>
      <c r="F588" s="143" t="str">
        <f ca="1">IF(ISERROR($V588),"",OFFSET('Smelter Look-up'!$E$4,$V588-4,0))</f>
        <v/>
      </c>
      <c r="G588" s="143" t="str">
        <f ca="1">IF(C588=$X$4,"Enter smelter details",IF(ISERROR($V588),"",OFFSET('Smelter Look-up'!$F$4,$V588-4,0)))</f>
        <v/>
      </c>
      <c r="H588" s="199" t="str">
        <f ca="1">IF(ISERROR($V588),"",OFFSET('Smelter Look-up'!$G$4,$V588-4,0))</f>
        <v/>
      </c>
      <c r="I588" s="200" t="str">
        <f ca="1">IF(ISERROR($V588),"",OFFSET('Smelter Look-up'!$H$4,$V588-4,0))</f>
        <v/>
      </c>
      <c r="J588" s="200" t="str">
        <f ca="1">IF(ISERROR($V588),"",OFFSET('Smelter Look-up'!$I$4,$V588-4,0))</f>
        <v/>
      </c>
      <c r="K588" s="144"/>
      <c r="L588" s="144"/>
      <c r="M588" s="144"/>
      <c r="N588" s="144"/>
      <c r="O588" s="144"/>
      <c r="P588" s="202"/>
      <c r="Q588" s="145"/>
      <c r="R588" s="143" t="str">
        <f ca="1">IF(ISERROR($V588),"",OFFSET('Smelter Look-up'!$C$4,$V588-4,0)&amp;"")</f>
        <v/>
      </c>
      <c r="S588" s="149" t="str">
        <f t="shared" ca="1" si="45"/>
        <v/>
      </c>
      <c r="T588" s="149" t="str">
        <f ca="1">IF(B588="","",IF(ISERROR(MATCH($J588,SorP!$B$1:$B$6261,0)),"",INDIRECT("'SorP'!$A$"&amp;MATCH($S588&amp;$J588,SorP!C:C,0))))</f>
        <v/>
      </c>
      <c r="U588" s="162"/>
      <c r="V588" s="163" t="e">
        <f>IF(C588="",NA(),MATCH($B588&amp;$C588,'Smelter Look-up'!$J:$J,0))</f>
        <v>#N/A</v>
      </c>
      <c r="X588" s="164">
        <f t="shared" ca="1" si="46"/>
        <v>0</v>
      </c>
      <c r="AB588" s="304" t="str">
        <f t="shared" si="47"/>
        <v/>
      </c>
      <c r="AC588" s="164" t="str">
        <f t="shared" si="48"/>
        <v/>
      </c>
      <c r="AD588" s="164" t="str">
        <f t="shared" si="49"/>
        <v/>
      </c>
    </row>
    <row r="589" spans="1:30" s="164" customFormat="1" ht="20.149999999999999" customHeight="1">
      <c r="A589" s="149"/>
      <c r="B589" s="294" t="str">
        <f>IF(LEN(A589)=0,"",INDEX('Smelter Look-up'!$A:$A,MATCH($A589,'Smelter Look-up'!$E:$E,0)))</f>
        <v/>
      </c>
      <c r="C589" s="146" t="str">
        <f>IF(LEN(A589)=0,"",INDEX('Smelter Look-up'!$C:$C,MATCH($A589,'Smelter Look-up'!$E:$E,0)))</f>
        <v/>
      </c>
      <c r="D589" s="143"/>
      <c r="E589" s="143" t="str">
        <f ca="1">IF(ISERROR($V589),"",OFFSET('Smelter Look-up'!$D$4,$V589-4,0)&amp;"")</f>
        <v/>
      </c>
      <c r="F589" s="143" t="str">
        <f ca="1">IF(ISERROR($V589),"",OFFSET('Smelter Look-up'!$E$4,$V589-4,0))</f>
        <v/>
      </c>
      <c r="G589" s="143" t="str">
        <f ca="1">IF(C589=$X$4,"Enter smelter details",IF(ISERROR($V589),"",OFFSET('Smelter Look-up'!$F$4,$V589-4,0)))</f>
        <v/>
      </c>
      <c r="H589" s="199" t="str">
        <f ca="1">IF(ISERROR($V589),"",OFFSET('Smelter Look-up'!$G$4,$V589-4,0))</f>
        <v/>
      </c>
      <c r="I589" s="200" t="str">
        <f ca="1">IF(ISERROR($V589),"",OFFSET('Smelter Look-up'!$H$4,$V589-4,0))</f>
        <v/>
      </c>
      <c r="J589" s="200" t="str">
        <f ca="1">IF(ISERROR($V589),"",OFFSET('Smelter Look-up'!$I$4,$V589-4,0))</f>
        <v/>
      </c>
      <c r="K589" s="144"/>
      <c r="L589" s="144"/>
      <c r="M589" s="144"/>
      <c r="N589" s="144"/>
      <c r="O589" s="144"/>
      <c r="P589" s="202"/>
      <c r="Q589" s="145"/>
      <c r="R589" s="143" t="str">
        <f ca="1">IF(ISERROR($V589),"",OFFSET('Smelter Look-up'!$C$4,$V589-4,0)&amp;"")</f>
        <v/>
      </c>
      <c r="S589" s="149" t="str">
        <f t="shared" ca="1" si="45"/>
        <v/>
      </c>
      <c r="T589" s="149" t="str">
        <f ca="1">IF(B589="","",IF(ISERROR(MATCH($J589,SorP!$B$1:$B$6261,0)),"",INDIRECT("'SorP'!$A$"&amp;MATCH($S589&amp;$J589,SorP!C:C,0))))</f>
        <v/>
      </c>
      <c r="U589" s="162"/>
      <c r="V589" s="163" t="e">
        <f>IF(C589="",NA(),MATCH($B589&amp;$C589,'Smelter Look-up'!$J:$J,0))</f>
        <v>#N/A</v>
      </c>
      <c r="X589" s="164">
        <f t="shared" ca="1" si="46"/>
        <v>0</v>
      </c>
      <c r="AB589" s="304" t="str">
        <f t="shared" si="47"/>
        <v/>
      </c>
      <c r="AC589" s="164" t="str">
        <f t="shared" si="48"/>
        <v/>
      </c>
      <c r="AD589" s="164" t="str">
        <f t="shared" si="49"/>
        <v/>
      </c>
    </row>
    <row r="590" spans="1:30" s="164" customFormat="1" ht="20.149999999999999" customHeight="1">
      <c r="A590" s="149"/>
      <c r="B590" s="294" t="str">
        <f>IF(LEN(A590)=0,"",INDEX('Smelter Look-up'!$A:$A,MATCH($A590,'Smelter Look-up'!$E:$E,0)))</f>
        <v/>
      </c>
      <c r="C590" s="146" t="str">
        <f>IF(LEN(A590)=0,"",INDEX('Smelter Look-up'!$C:$C,MATCH($A590,'Smelter Look-up'!$E:$E,0)))</f>
        <v/>
      </c>
      <c r="D590" s="143"/>
      <c r="E590" s="143" t="str">
        <f ca="1">IF(ISERROR($V590),"",OFFSET('Smelter Look-up'!$D$4,$V590-4,0)&amp;"")</f>
        <v/>
      </c>
      <c r="F590" s="143" t="str">
        <f ca="1">IF(ISERROR($V590),"",OFFSET('Smelter Look-up'!$E$4,$V590-4,0))</f>
        <v/>
      </c>
      <c r="G590" s="143" t="str">
        <f ca="1">IF(C590=$X$4,"Enter smelter details",IF(ISERROR($V590),"",OFFSET('Smelter Look-up'!$F$4,$V590-4,0)))</f>
        <v/>
      </c>
      <c r="H590" s="199" t="str">
        <f ca="1">IF(ISERROR($V590),"",OFFSET('Smelter Look-up'!$G$4,$V590-4,0))</f>
        <v/>
      </c>
      <c r="I590" s="200" t="str">
        <f ca="1">IF(ISERROR($V590),"",OFFSET('Smelter Look-up'!$H$4,$V590-4,0))</f>
        <v/>
      </c>
      <c r="J590" s="200" t="str">
        <f ca="1">IF(ISERROR($V590),"",OFFSET('Smelter Look-up'!$I$4,$V590-4,0))</f>
        <v/>
      </c>
      <c r="K590" s="144"/>
      <c r="L590" s="144"/>
      <c r="M590" s="144"/>
      <c r="N590" s="144"/>
      <c r="O590" s="144"/>
      <c r="P590" s="202"/>
      <c r="Q590" s="145"/>
      <c r="R590" s="143" t="str">
        <f ca="1">IF(ISERROR($V590),"",OFFSET('Smelter Look-up'!$C$4,$V590-4,0)&amp;"")</f>
        <v/>
      </c>
      <c r="S590" s="149" t="str">
        <f t="shared" ca="1" si="45"/>
        <v/>
      </c>
      <c r="T590" s="149" t="str">
        <f ca="1">IF(B590="","",IF(ISERROR(MATCH($J590,SorP!$B$1:$B$6261,0)),"",INDIRECT("'SorP'!$A$"&amp;MATCH($S590&amp;$J590,SorP!C:C,0))))</f>
        <v/>
      </c>
      <c r="U590" s="162"/>
      <c r="V590" s="163" t="e">
        <f>IF(C590="",NA(),MATCH($B590&amp;$C590,'Smelter Look-up'!$J:$J,0))</f>
        <v>#N/A</v>
      </c>
      <c r="X590" s="164">
        <f t="shared" ca="1" si="46"/>
        <v>0</v>
      </c>
      <c r="AB590" s="304" t="str">
        <f t="shared" si="47"/>
        <v/>
      </c>
      <c r="AC590" s="164" t="str">
        <f t="shared" si="48"/>
        <v/>
      </c>
      <c r="AD590" s="164" t="str">
        <f t="shared" si="49"/>
        <v/>
      </c>
    </row>
    <row r="591" spans="1:30" s="164" customFormat="1" ht="20.149999999999999" customHeight="1">
      <c r="A591" s="149"/>
      <c r="B591" s="294" t="str">
        <f>IF(LEN(A591)=0,"",INDEX('Smelter Look-up'!$A:$A,MATCH($A591,'Smelter Look-up'!$E:$E,0)))</f>
        <v/>
      </c>
      <c r="C591" s="146" t="str">
        <f>IF(LEN(A591)=0,"",INDEX('Smelter Look-up'!$C:$C,MATCH($A591,'Smelter Look-up'!$E:$E,0)))</f>
        <v/>
      </c>
      <c r="D591" s="143"/>
      <c r="E591" s="143" t="str">
        <f ca="1">IF(ISERROR($V591),"",OFFSET('Smelter Look-up'!$D$4,$V591-4,0)&amp;"")</f>
        <v/>
      </c>
      <c r="F591" s="143" t="str">
        <f ca="1">IF(ISERROR($V591),"",OFFSET('Smelter Look-up'!$E$4,$V591-4,0))</f>
        <v/>
      </c>
      <c r="G591" s="143" t="str">
        <f ca="1">IF(C591=$X$4,"Enter smelter details",IF(ISERROR($V591),"",OFFSET('Smelter Look-up'!$F$4,$V591-4,0)))</f>
        <v/>
      </c>
      <c r="H591" s="199" t="str">
        <f ca="1">IF(ISERROR($V591),"",OFFSET('Smelter Look-up'!$G$4,$V591-4,0))</f>
        <v/>
      </c>
      <c r="I591" s="200" t="str">
        <f ca="1">IF(ISERROR($V591),"",OFFSET('Smelter Look-up'!$H$4,$V591-4,0))</f>
        <v/>
      </c>
      <c r="J591" s="200" t="str">
        <f ca="1">IF(ISERROR($V591),"",OFFSET('Smelter Look-up'!$I$4,$V591-4,0))</f>
        <v/>
      </c>
      <c r="K591" s="144"/>
      <c r="L591" s="144"/>
      <c r="M591" s="144"/>
      <c r="N591" s="144"/>
      <c r="O591" s="144"/>
      <c r="P591" s="202"/>
      <c r="Q591" s="145"/>
      <c r="R591" s="143" t="str">
        <f ca="1">IF(ISERROR($V591),"",OFFSET('Smelter Look-up'!$C$4,$V591-4,0)&amp;"")</f>
        <v/>
      </c>
      <c r="S591" s="149" t="str">
        <f t="shared" ca="1" si="45"/>
        <v/>
      </c>
      <c r="T591" s="149" t="str">
        <f ca="1">IF(B591="","",IF(ISERROR(MATCH($J591,SorP!$B$1:$B$6261,0)),"",INDIRECT("'SorP'!$A$"&amp;MATCH($S591&amp;$J591,SorP!C:C,0))))</f>
        <v/>
      </c>
      <c r="U591" s="162"/>
      <c r="V591" s="163" t="e">
        <f>IF(C591="",NA(),MATCH($B591&amp;$C591,'Smelter Look-up'!$J:$J,0))</f>
        <v>#N/A</v>
      </c>
      <c r="X591" s="164">
        <f t="shared" ca="1" si="46"/>
        <v>0</v>
      </c>
      <c r="AB591" s="304" t="str">
        <f t="shared" si="47"/>
        <v/>
      </c>
      <c r="AC591" s="164" t="str">
        <f t="shared" si="48"/>
        <v/>
      </c>
      <c r="AD591" s="164" t="str">
        <f t="shared" si="49"/>
        <v/>
      </c>
    </row>
    <row r="592" spans="1:30" s="164" customFormat="1" ht="20.149999999999999" customHeight="1">
      <c r="A592" s="149"/>
      <c r="B592" s="294" t="str">
        <f>IF(LEN(A592)=0,"",INDEX('Smelter Look-up'!$A:$A,MATCH($A592,'Smelter Look-up'!$E:$E,0)))</f>
        <v/>
      </c>
      <c r="C592" s="146" t="str">
        <f>IF(LEN(A592)=0,"",INDEX('Smelter Look-up'!$C:$C,MATCH($A592,'Smelter Look-up'!$E:$E,0)))</f>
        <v/>
      </c>
      <c r="D592" s="143"/>
      <c r="E592" s="143" t="str">
        <f ca="1">IF(ISERROR($V592),"",OFFSET('Smelter Look-up'!$D$4,$V592-4,0)&amp;"")</f>
        <v/>
      </c>
      <c r="F592" s="143" t="str">
        <f ca="1">IF(ISERROR($V592),"",OFFSET('Smelter Look-up'!$E$4,$V592-4,0))</f>
        <v/>
      </c>
      <c r="G592" s="143" t="str">
        <f ca="1">IF(C592=$X$4,"Enter smelter details",IF(ISERROR($V592),"",OFFSET('Smelter Look-up'!$F$4,$V592-4,0)))</f>
        <v/>
      </c>
      <c r="H592" s="199" t="str">
        <f ca="1">IF(ISERROR($V592),"",OFFSET('Smelter Look-up'!$G$4,$V592-4,0))</f>
        <v/>
      </c>
      <c r="I592" s="200" t="str">
        <f ca="1">IF(ISERROR($V592),"",OFFSET('Smelter Look-up'!$H$4,$V592-4,0))</f>
        <v/>
      </c>
      <c r="J592" s="200" t="str">
        <f ca="1">IF(ISERROR($V592),"",OFFSET('Smelter Look-up'!$I$4,$V592-4,0))</f>
        <v/>
      </c>
      <c r="K592" s="144"/>
      <c r="L592" s="144"/>
      <c r="M592" s="144"/>
      <c r="N592" s="144"/>
      <c r="O592" s="144"/>
      <c r="P592" s="202"/>
      <c r="Q592" s="145"/>
      <c r="R592" s="143" t="str">
        <f ca="1">IF(ISERROR($V592),"",OFFSET('Smelter Look-up'!$C$4,$V592-4,0)&amp;"")</f>
        <v/>
      </c>
      <c r="S592" s="149" t="str">
        <f t="shared" ca="1" si="45"/>
        <v/>
      </c>
      <c r="T592" s="149" t="str">
        <f ca="1">IF(B592="","",IF(ISERROR(MATCH($J592,SorP!$B$1:$B$6261,0)),"",INDIRECT("'SorP'!$A$"&amp;MATCH($S592&amp;$J592,SorP!C:C,0))))</f>
        <v/>
      </c>
      <c r="U592" s="162"/>
      <c r="V592" s="163" t="e">
        <f>IF(C592="",NA(),MATCH($B592&amp;$C592,'Smelter Look-up'!$J:$J,0))</f>
        <v>#N/A</v>
      </c>
      <c r="X592" s="164">
        <f t="shared" ca="1" si="46"/>
        <v>0</v>
      </c>
      <c r="AB592" s="304" t="str">
        <f t="shared" si="47"/>
        <v/>
      </c>
      <c r="AC592" s="164" t="str">
        <f t="shared" si="48"/>
        <v/>
      </c>
      <c r="AD592" s="164" t="str">
        <f t="shared" si="49"/>
        <v/>
      </c>
    </row>
    <row r="593" spans="1:30" s="164" customFormat="1" ht="20.149999999999999" customHeight="1">
      <c r="A593" s="149"/>
      <c r="B593" s="294" t="str">
        <f>IF(LEN(A593)=0,"",INDEX('Smelter Look-up'!$A:$A,MATCH($A593,'Smelter Look-up'!$E:$E,0)))</f>
        <v/>
      </c>
      <c r="C593" s="146" t="str">
        <f>IF(LEN(A593)=0,"",INDEX('Smelter Look-up'!$C:$C,MATCH($A593,'Smelter Look-up'!$E:$E,0)))</f>
        <v/>
      </c>
      <c r="D593" s="143"/>
      <c r="E593" s="143" t="str">
        <f ca="1">IF(ISERROR($V593),"",OFFSET('Smelter Look-up'!$D$4,$V593-4,0)&amp;"")</f>
        <v/>
      </c>
      <c r="F593" s="143" t="str">
        <f ca="1">IF(ISERROR($V593),"",OFFSET('Smelter Look-up'!$E$4,$V593-4,0))</f>
        <v/>
      </c>
      <c r="G593" s="143" t="str">
        <f ca="1">IF(C593=$X$4,"Enter smelter details",IF(ISERROR($V593),"",OFFSET('Smelter Look-up'!$F$4,$V593-4,0)))</f>
        <v/>
      </c>
      <c r="H593" s="199" t="str">
        <f ca="1">IF(ISERROR($V593),"",OFFSET('Smelter Look-up'!$G$4,$V593-4,0))</f>
        <v/>
      </c>
      <c r="I593" s="200" t="str">
        <f ca="1">IF(ISERROR($V593),"",OFFSET('Smelter Look-up'!$H$4,$V593-4,0))</f>
        <v/>
      </c>
      <c r="J593" s="200" t="str">
        <f ca="1">IF(ISERROR($V593),"",OFFSET('Smelter Look-up'!$I$4,$V593-4,0))</f>
        <v/>
      </c>
      <c r="K593" s="144"/>
      <c r="L593" s="144"/>
      <c r="M593" s="144"/>
      <c r="N593" s="144"/>
      <c r="O593" s="144"/>
      <c r="P593" s="202"/>
      <c r="Q593" s="145"/>
      <c r="R593" s="143" t="str">
        <f ca="1">IF(ISERROR($V593),"",OFFSET('Smelter Look-up'!$C$4,$V593-4,0)&amp;"")</f>
        <v/>
      </c>
      <c r="S593" s="149" t="str">
        <f t="shared" ca="1" si="45"/>
        <v/>
      </c>
      <c r="T593" s="149" t="str">
        <f ca="1">IF(B593="","",IF(ISERROR(MATCH($J593,SorP!$B$1:$B$6261,0)),"",INDIRECT("'SorP'!$A$"&amp;MATCH($S593&amp;$J593,SorP!C:C,0))))</f>
        <v/>
      </c>
      <c r="U593" s="162"/>
      <c r="V593" s="163" t="e">
        <f>IF(C593="",NA(),MATCH($B593&amp;$C593,'Smelter Look-up'!$J:$J,0))</f>
        <v>#N/A</v>
      </c>
      <c r="X593" s="164">
        <f t="shared" ca="1" si="46"/>
        <v>0</v>
      </c>
      <c r="AB593" s="304" t="str">
        <f t="shared" si="47"/>
        <v/>
      </c>
      <c r="AC593" s="164" t="str">
        <f t="shared" si="48"/>
        <v/>
      </c>
      <c r="AD593" s="164" t="str">
        <f t="shared" si="49"/>
        <v/>
      </c>
    </row>
    <row r="594" spans="1:30" s="164" customFormat="1" ht="20.149999999999999" customHeight="1">
      <c r="A594" s="149"/>
      <c r="B594" s="294" t="str">
        <f>IF(LEN(A594)=0,"",INDEX('Smelter Look-up'!$A:$A,MATCH($A594,'Smelter Look-up'!$E:$E,0)))</f>
        <v/>
      </c>
      <c r="C594" s="146" t="str">
        <f>IF(LEN(A594)=0,"",INDEX('Smelter Look-up'!$C:$C,MATCH($A594,'Smelter Look-up'!$E:$E,0)))</f>
        <v/>
      </c>
      <c r="D594" s="143"/>
      <c r="E594" s="143" t="str">
        <f ca="1">IF(ISERROR($V594),"",OFFSET('Smelter Look-up'!$D$4,$V594-4,0)&amp;"")</f>
        <v/>
      </c>
      <c r="F594" s="143" t="str">
        <f ca="1">IF(ISERROR($V594),"",OFFSET('Smelter Look-up'!$E$4,$V594-4,0))</f>
        <v/>
      </c>
      <c r="G594" s="143" t="str">
        <f ca="1">IF(C594=$X$4,"Enter smelter details",IF(ISERROR($V594),"",OFFSET('Smelter Look-up'!$F$4,$V594-4,0)))</f>
        <v/>
      </c>
      <c r="H594" s="199" t="str">
        <f ca="1">IF(ISERROR($V594),"",OFFSET('Smelter Look-up'!$G$4,$V594-4,0))</f>
        <v/>
      </c>
      <c r="I594" s="200" t="str">
        <f ca="1">IF(ISERROR($V594),"",OFFSET('Smelter Look-up'!$H$4,$V594-4,0))</f>
        <v/>
      </c>
      <c r="J594" s="200" t="str">
        <f ca="1">IF(ISERROR($V594),"",OFFSET('Smelter Look-up'!$I$4,$V594-4,0))</f>
        <v/>
      </c>
      <c r="K594" s="144"/>
      <c r="L594" s="144"/>
      <c r="M594" s="144"/>
      <c r="N594" s="144"/>
      <c r="O594" s="144"/>
      <c r="P594" s="202"/>
      <c r="Q594" s="145"/>
      <c r="R594" s="143" t="str">
        <f ca="1">IF(ISERROR($V594),"",OFFSET('Smelter Look-up'!$C$4,$V594-4,0)&amp;"")</f>
        <v/>
      </c>
      <c r="S594" s="149" t="str">
        <f t="shared" ca="1" si="45"/>
        <v/>
      </c>
      <c r="T594" s="149" t="str">
        <f ca="1">IF(B594="","",IF(ISERROR(MATCH($J594,SorP!$B$1:$B$6261,0)),"",INDIRECT("'SorP'!$A$"&amp;MATCH($S594&amp;$J594,SorP!C:C,0))))</f>
        <v/>
      </c>
      <c r="U594" s="162"/>
      <c r="V594" s="163" t="e">
        <f>IF(C594="",NA(),MATCH($B594&amp;$C594,'Smelter Look-up'!$J:$J,0))</f>
        <v>#N/A</v>
      </c>
      <c r="X594" s="164">
        <f t="shared" ca="1" si="46"/>
        <v>0</v>
      </c>
      <c r="AB594" s="304" t="str">
        <f t="shared" si="47"/>
        <v/>
      </c>
      <c r="AC594" s="164" t="str">
        <f t="shared" si="48"/>
        <v/>
      </c>
      <c r="AD594" s="164" t="str">
        <f t="shared" si="49"/>
        <v/>
      </c>
    </row>
    <row r="595" spans="1:30" s="164" customFormat="1" ht="20.149999999999999" customHeight="1">
      <c r="A595" s="149"/>
      <c r="B595" s="294" t="str">
        <f>IF(LEN(A595)=0,"",INDEX('Smelter Look-up'!$A:$A,MATCH($A595,'Smelter Look-up'!$E:$E,0)))</f>
        <v/>
      </c>
      <c r="C595" s="146" t="str">
        <f>IF(LEN(A595)=0,"",INDEX('Smelter Look-up'!$C:$C,MATCH($A595,'Smelter Look-up'!$E:$E,0)))</f>
        <v/>
      </c>
      <c r="D595" s="143"/>
      <c r="E595" s="143" t="str">
        <f ca="1">IF(ISERROR($V595),"",OFFSET('Smelter Look-up'!$D$4,$V595-4,0)&amp;"")</f>
        <v/>
      </c>
      <c r="F595" s="143" t="str">
        <f ca="1">IF(ISERROR($V595),"",OFFSET('Smelter Look-up'!$E$4,$V595-4,0))</f>
        <v/>
      </c>
      <c r="G595" s="143" t="str">
        <f ca="1">IF(C595=$X$4,"Enter smelter details",IF(ISERROR($V595),"",OFFSET('Smelter Look-up'!$F$4,$V595-4,0)))</f>
        <v/>
      </c>
      <c r="H595" s="199" t="str">
        <f ca="1">IF(ISERROR($V595),"",OFFSET('Smelter Look-up'!$G$4,$V595-4,0))</f>
        <v/>
      </c>
      <c r="I595" s="200" t="str">
        <f ca="1">IF(ISERROR($V595),"",OFFSET('Smelter Look-up'!$H$4,$V595-4,0))</f>
        <v/>
      </c>
      <c r="J595" s="200" t="str">
        <f ca="1">IF(ISERROR($V595),"",OFFSET('Smelter Look-up'!$I$4,$V595-4,0))</f>
        <v/>
      </c>
      <c r="K595" s="144"/>
      <c r="L595" s="144"/>
      <c r="M595" s="144"/>
      <c r="N595" s="144"/>
      <c r="O595" s="144"/>
      <c r="P595" s="202"/>
      <c r="Q595" s="145"/>
      <c r="R595" s="143" t="str">
        <f ca="1">IF(ISERROR($V595),"",OFFSET('Smelter Look-up'!$C$4,$V595-4,0)&amp;"")</f>
        <v/>
      </c>
      <c r="S595" s="149" t="str">
        <f t="shared" ca="1" si="45"/>
        <v/>
      </c>
      <c r="T595" s="149" t="str">
        <f ca="1">IF(B595="","",IF(ISERROR(MATCH($J595,SorP!$B$1:$B$6261,0)),"",INDIRECT("'SorP'!$A$"&amp;MATCH($S595&amp;$J595,SorP!C:C,0))))</f>
        <v/>
      </c>
      <c r="U595" s="162"/>
      <c r="V595" s="163" t="e">
        <f>IF(C595="",NA(),MATCH($B595&amp;$C595,'Smelter Look-up'!$J:$J,0))</f>
        <v>#N/A</v>
      </c>
      <c r="X595" s="164">
        <f t="shared" ca="1" si="46"/>
        <v>0</v>
      </c>
      <c r="AB595" s="304" t="str">
        <f t="shared" si="47"/>
        <v/>
      </c>
      <c r="AC595" s="164" t="str">
        <f t="shared" si="48"/>
        <v/>
      </c>
      <c r="AD595" s="164" t="str">
        <f t="shared" si="49"/>
        <v/>
      </c>
    </row>
    <row r="596" spans="1:30" s="164" customFormat="1" ht="20.149999999999999" customHeight="1">
      <c r="A596" s="149"/>
      <c r="B596" s="294" t="str">
        <f>IF(LEN(A596)=0,"",INDEX('Smelter Look-up'!$A:$A,MATCH($A596,'Smelter Look-up'!$E:$E,0)))</f>
        <v/>
      </c>
      <c r="C596" s="146" t="str">
        <f>IF(LEN(A596)=0,"",INDEX('Smelter Look-up'!$C:$C,MATCH($A596,'Smelter Look-up'!$E:$E,0)))</f>
        <v/>
      </c>
      <c r="D596" s="143"/>
      <c r="E596" s="143" t="str">
        <f ca="1">IF(ISERROR($V596),"",OFFSET('Smelter Look-up'!$D$4,$V596-4,0)&amp;"")</f>
        <v/>
      </c>
      <c r="F596" s="143" t="str">
        <f ca="1">IF(ISERROR($V596),"",OFFSET('Smelter Look-up'!$E$4,$V596-4,0))</f>
        <v/>
      </c>
      <c r="G596" s="143" t="str">
        <f ca="1">IF(C596=$X$4,"Enter smelter details",IF(ISERROR($V596),"",OFFSET('Smelter Look-up'!$F$4,$V596-4,0)))</f>
        <v/>
      </c>
      <c r="H596" s="199" t="str">
        <f ca="1">IF(ISERROR($V596),"",OFFSET('Smelter Look-up'!$G$4,$V596-4,0))</f>
        <v/>
      </c>
      <c r="I596" s="200" t="str">
        <f ca="1">IF(ISERROR($V596),"",OFFSET('Smelter Look-up'!$H$4,$V596-4,0))</f>
        <v/>
      </c>
      <c r="J596" s="200" t="str">
        <f ca="1">IF(ISERROR($V596),"",OFFSET('Smelter Look-up'!$I$4,$V596-4,0))</f>
        <v/>
      </c>
      <c r="K596" s="144"/>
      <c r="L596" s="144"/>
      <c r="M596" s="144"/>
      <c r="N596" s="144"/>
      <c r="O596" s="144"/>
      <c r="P596" s="202"/>
      <c r="Q596" s="145"/>
      <c r="R596" s="143" t="str">
        <f ca="1">IF(ISERROR($V596),"",OFFSET('Smelter Look-up'!$C$4,$V596-4,0)&amp;"")</f>
        <v/>
      </c>
      <c r="S596" s="149" t="str">
        <f t="shared" ca="1" si="45"/>
        <v/>
      </c>
      <c r="T596" s="149" t="str">
        <f ca="1">IF(B596="","",IF(ISERROR(MATCH($J596,SorP!$B$1:$B$6261,0)),"",INDIRECT("'SorP'!$A$"&amp;MATCH($S596&amp;$J596,SorP!C:C,0))))</f>
        <v/>
      </c>
      <c r="U596" s="162"/>
      <c r="V596" s="163" t="e">
        <f>IF(C596="",NA(),MATCH($B596&amp;$C596,'Smelter Look-up'!$J:$J,0))</f>
        <v>#N/A</v>
      </c>
      <c r="X596" s="164">
        <f t="shared" ca="1" si="46"/>
        <v>0</v>
      </c>
      <c r="AB596" s="304" t="str">
        <f t="shared" si="47"/>
        <v/>
      </c>
      <c r="AC596" s="164" t="str">
        <f t="shared" si="48"/>
        <v/>
      </c>
      <c r="AD596" s="164" t="str">
        <f t="shared" si="49"/>
        <v/>
      </c>
    </row>
    <row r="597" spans="1:30" s="164" customFormat="1" ht="20.149999999999999" customHeight="1">
      <c r="A597" s="149"/>
      <c r="B597" s="294" t="str">
        <f>IF(LEN(A597)=0,"",INDEX('Smelter Look-up'!$A:$A,MATCH($A597,'Smelter Look-up'!$E:$E,0)))</f>
        <v/>
      </c>
      <c r="C597" s="146" t="str">
        <f>IF(LEN(A597)=0,"",INDEX('Smelter Look-up'!$C:$C,MATCH($A597,'Smelter Look-up'!$E:$E,0)))</f>
        <v/>
      </c>
      <c r="D597" s="143"/>
      <c r="E597" s="143" t="str">
        <f ca="1">IF(ISERROR($V597),"",OFFSET('Smelter Look-up'!$D$4,$V597-4,0)&amp;"")</f>
        <v/>
      </c>
      <c r="F597" s="143" t="str">
        <f ca="1">IF(ISERROR($V597),"",OFFSET('Smelter Look-up'!$E$4,$V597-4,0))</f>
        <v/>
      </c>
      <c r="G597" s="143" t="str">
        <f ca="1">IF(C597=$X$4,"Enter smelter details",IF(ISERROR($V597),"",OFFSET('Smelter Look-up'!$F$4,$V597-4,0)))</f>
        <v/>
      </c>
      <c r="H597" s="199" t="str">
        <f ca="1">IF(ISERROR($V597),"",OFFSET('Smelter Look-up'!$G$4,$V597-4,0))</f>
        <v/>
      </c>
      <c r="I597" s="200" t="str">
        <f ca="1">IF(ISERROR($V597),"",OFFSET('Smelter Look-up'!$H$4,$V597-4,0))</f>
        <v/>
      </c>
      <c r="J597" s="200" t="str">
        <f ca="1">IF(ISERROR($V597),"",OFFSET('Smelter Look-up'!$I$4,$V597-4,0))</f>
        <v/>
      </c>
      <c r="K597" s="144"/>
      <c r="L597" s="144"/>
      <c r="M597" s="144"/>
      <c r="N597" s="144"/>
      <c r="O597" s="144"/>
      <c r="P597" s="202"/>
      <c r="Q597" s="145"/>
      <c r="R597" s="143" t="str">
        <f ca="1">IF(ISERROR($V597),"",OFFSET('Smelter Look-up'!$C$4,$V597-4,0)&amp;"")</f>
        <v/>
      </c>
      <c r="S597" s="149" t="str">
        <f t="shared" ca="1" si="45"/>
        <v/>
      </c>
      <c r="T597" s="149" t="str">
        <f ca="1">IF(B597="","",IF(ISERROR(MATCH($J597,SorP!$B$1:$B$6261,0)),"",INDIRECT("'SorP'!$A$"&amp;MATCH($S597&amp;$J597,SorP!C:C,0))))</f>
        <v/>
      </c>
      <c r="U597" s="162"/>
      <c r="V597" s="163" t="e">
        <f>IF(C597="",NA(),MATCH($B597&amp;$C597,'Smelter Look-up'!$J:$J,0))</f>
        <v>#N/A</v>
      </c>
      <c r="X597" s="164">
        <f t="shared" ca="1" si="46"/>
        <v>0</v>
      </c>
      <c r="AB597" s="304" t="str">
        <f t="shared" si="47"/>
        <v/>
      </c>
      <c r="AC597" s="164" t="str">
        <f t="shared" si="48"/>
        <v/>
      </c>
      <c r="AD597" s="164" t="str">
        <f t="shared" si="49"/>
        <v/>
      </c>
    </row>
    <row r="598" spans="1:30" s="164" customFormat="1" ht="20.149999999999999" customHeight="1">
      <c r="A598" s="149"/>
      <c r="B598" s="294" t="str">
        <f>IF(LEN(A598)=0,"",INDEX('Smelter Look-up'!$A:$A,MATCH($A598,'Smelter Look-up'!$E:$E,0)))</f>
        <v/>
      </c>
      <c r="C598" s="146" t="str">
        <f>IF(LEN(A598)=0,"",INDEX('Smelter Look-up'!$C:$C,MATCH($A598,'Smelter Look-up'!$E:$E,0)))</f>
        <v/>
      </c>
      <c r="D598" s="143"/>
      <c r="E598" s="143" t="str">
        <f ca="1">IF(ISERROR($V598),"",OFFSET('Smelter Look-up'!$D$4,$V598-4,0)&amp;"")</f>
        <v/>
      </c>
      <c r="F598" s="143" t="str">
        <f ca="1">IF(ISERROR($V598),"",OFFSET('Smelter Look-up'!$E$4,$V598-4,0))</f>
        <v/>
      </c>
      <c r="G598" s="143" t="str">
        <f ca="1">IF(C598=$X$4,"Enter smelter details",IF(ISERROR($V598),"",OFFSET('Smelter Look-up'!$F$4,$V598-4,0)))</f>
        <v/>
      </c>
      <c r="H598" s="199" t="str">
        <f ca="1">IF(ISERROR($V598),"",OFFSET('Smelter Look-up'!$G$4,$V598-4,0))</f>
        <v/>
      </c>
      <c r="I598" s="200" t="str">
        <f ca="1">IF(ISERROR($V598),"",OFFSET('Smelter Look-up'!$H$4,$V598-4,0))</f>
        <v/>
      </c>
      <c r="J598" s="200" t="str">
        <f ca="1">IF(ISERROR($V598),"",OFFSET('Smelter Look-up'!$I$4,$V598-4,0))</f>
        <v/>
      </c>
      <c r="K598" s="144"/>
      <c r="L598" s="144"/>
      <c r="M598" s="144"/>
      <c r="N598" s="144"/>
      <c r="O598" s="144"/>
      <c r="P598" s="202"/>
      <c r="Q598" s="145"/>
      <c r="R598" s="143" t="str">
        <f ca="1">IF(ISERROR($V598),"",OFFSET('Smelter Look-up'!$C$4,$V598-4,0)&amp;"")</f>
        <v/>
      </c>
      <c r="S598" s="149" t="str">
        <f t="shared" ca="1" si="45"/>
        <v/>
      </c>
      <c r="T598" s="149" t="str">
        <f ca="1">IF(B598="","",IF(ISERROR(MATCH($J598,SorP!$B$1:$B$6261,0)),"",INDIRECT("'SorP'!$A$"&amp;MATCH($S598&amp;$J598,SorP!C:C,0))))</f>
        <v/>
      </c>
      <c r="U598" s="162"/>
      <c r="V598" s="163" t="e">
        <f>IF(C598="",NA(),MATCH($B598&amp;$C598,'Smelter Look-up'!$J:$J,0))</f>
        <v>#N/A</v>
      </c>
      <c r="X598" s="164">
        <f t="shared" ca="1" si="46"/>
        <v>0</v>
      </c>
      <c r="AB598" s="304" t="str">
        <f t="shared" si="47"/>
        <v/>
      </c>
      <c r="AC598" s="164" t="str">
        <f t="shared" si="48"/>
        <v/>
      </c>
      <c r="AD598" s="164" t="str">
        <f t="shared" si="49"/>
        <v/>
      </c>
    </row>
    <row r="599" spans="1:30" s="164" customFormat="1" ht="20.149999999999999" customHeight="1">
      <c r="A599" s="149"/>
      <c r="B599" s="294" t="str">
        <f>IF(LEN(A599)=0,"",INDEX('Smelter Look-up'!$A:$A,MATCH($A599,'Smelter Look-up'!$E:$E,0)))</f>
        <v/>
      </c>
      <c r="C599" s="146" t="str">
        <f>IF(LEN(A599)=0,"",INDEX('Smelter Look-up'!$C:$C,MATCH($A599,'Smelter Look-up'!$E:$E,0)))</f>
        <v/>
      </c>
      <c r="D599" s="143"/>
      <c r="E599" s="143" t="str">
        <f ca="1">IF(ISERROR($V599),"",OFFSET('Smelter Look-up'!$D$4,$V599-4,0)&amp;"")</f>
        <v/>
      </c>
      <c r="F599" s="143" t="str">
        <f ca="1">IF(ISERROR($V599),"",OFFSET('Smelter Look-up'!$E$4,$V599-4,0))</f>
        <v/>
      </c>
      <c r="G599" s="143" t="str">
        <f ca="1">IF(C599=$X$4,"Enter smelter details",IF(ISERROR($V599),"",OFFSET('Smelter Look-up'!$F$4,$V599-4,0)))</f>
        <v/>
      </c>
      <c r="H599" s="199" t="str">
        <f ca="1">IF(ISERROR($V599),"",OFFSET('Smelter Look-up'!$G$4,$V599-4,0))</f>
        <v/>
      </c>
      <c r="I599" s="200" t="str">
        <f ca="1">IF(ISERROR($V599),"",OFFSET('Smelter Look-up'!$H$4,$V599-4,0))</f>
        <v/>
      </c>
      <c r="J599" s="200" t="str">
        <f ca="1">IF(ISERROR($V599),"",OFFSET('Smelter Look-up'!$I$4,$V599-4,0))</f>
        <v/>
      </c>
      <c r="K599" s="144"/>
      <c r="L599" s="144"/>
      <c r="M599" s="144"/>
      <c r="N599" s="144"/>
      <c r="O599" s="144"/>
      <c r="P599" s="202"/>
      <c r="Q599" s="145"/>
      <c r="R599" s="143" t="str">
        <f ca="1">IF(ISERROR($V599),"",OFFSET('Smelter Look-up'!$C$4,$V599-4,0)&amp;"")</f>
        <v/>
      </c>
      <c r="S599" s="149" t="str">
        <f t="shared" ca="1" si="45"/>
        <v/>
      </c>
      <c r="T599" s="149" t="str">
        <f ca="1">IF(B599="","",IF(ISERROR(MATCH($J599,SorP!$B$1:$B$6261,0)),"",INDIRECT("'SorP'!$A$"&amp;MATCH($S599&amp;$J599,SorP!C:C,0))))</f>
        <v/>
      </c>
      <c r="U599" s="162"/>
      <c r="V599" s="163" t="e">
        <f>IF(C599="",NA(),MATCH($B599&amp;$C599,'Smelter Look-up'!$J:$J,0))</f>
        <v>#N/A</v>
      </c>
      <c r="X599" s="164">
        <f t="shared" ca="1" si="46"/>
        <v>0</v>
      </c>
      <c r="AB599" s="304" t="str">
        <f t="shared" si="47"/>
        <v/>
      </c>
      <c r="AC599" s="164" t="str">
        <f t="shared" si="48"/>
        <v/>
      </c>
      <c r="AD599" s="164" t="str">
        <f t="shared" si="49"/>
        <v/>
      </c>
    </row>
    <row r="600" spans="1:30" s="164" customFormat="1" ht="20.149999999999999" customHeight="1">
      <c r="A600" s="149"/>
      <c r="B600" s="294" t="str">
        <f>IF(LEN(A600)=0,"",INDEX('Smelter Look-up'!$A:$A,MATCH($A600,'Smelter Look-up'!$E:$E,0)))</f>
        <v/>
      </c>
      <c r="C600" s="146" t="str">
        <f>IF(LEN(A600)=0,"",INDEX('Smelter Look-up'!$C:$C,MATCH($A600,'Smelter Look-up'!$E:$E,0)))</f>
        <v/>
      </c>
      <c r="D600" s="143"/>
      <c r="E600" s="143" t="str">
        <f ca="1">IF(ISERROR($V600),"",OFFSET('Smelter Look-up'!$D$4,$V600-4,0)&amp;"")</f>
        <v/>
      </c>
      <c r="F600" s="143" t="str">
        <f ca="1">IF(ISERROR($V600),"",OFFSET('Smelter Look-up'!$E$4,$V600-4,0))</f>
        <v/>
      </c>
      <c r="G600" s="143" t="str">
        <f ca="1">IF(C600=$X$4,"Enter smelter details",IF(ISERROR($V600),"",OFFSET('Smelter Look-up'!$F$4,$V600-4,0)))</f>
        <v/>
      </c>
      <c r="H600" s="199" t="str">
        <f ca="1">IF(ISERROR($V600),"",OFFSET('Smelter Look-up'!$G$4,$V600-4,0))</f>
        <v/>
      </c>
      <c r="I600" s="200" t="str">
        <f ca="1">IF(ISERROR($V600),"",OFFSET('Smelter Look-up'!$H$4,$V600-4,0))</f>
        <v/>
      </c>
      <c r="J600" s="200" t="str">
        <f ca="1">IF(ISERROR($V600),"",OFFSET('Smelter Look-up'!$I$4,$V600-4,0))</f>
        <v/>
      </c>
      <c r="K600" s="144"/>
      <c r="L600" s="144"/>
      <c r="M600" s="144"/>
      <c r="N600" s="144"/>
      <c r="O600" s="144"/>
      <c r="P600" s="202"/>
      <c r="Q600" s="145"/>
      <c r="R600" s="143" t="str">
        <f ca="1">IF(ISERROR($V600),"",OFFSET('Smelter Look-up'!$C$4,$V600-4,0)&amp;"")</f>
        <v/>
      </c>
      <c r="S600" s="149" t="str">
        <f t="shared" ca="1" si="45"/>
        <v/>
      </c>
      <c r="T600" s="149" t="str">
        <f ca="1">IF(B600="","",IF(ISERROR(MATCH($J600,SorP!$B$1:$B$6261,0)),"",INDIRECT("'SorP'!$A$"&amp;MATCH($S600&amp;$J600,SorP!C:C,0))))</f>
        <v/>
      </c>
      <c r="U600" s="162"/>
      <c r="V600" s="163" t="e">
        <f>IF(C600="",NA(),MATCH($B600&amp;$C600,'Smelter Look-up'!$J:$J,0))</f>
        <v>#N/A</v>
      </c>
      <c r="X600" s="164">
        <f t="shared" ca="1" si="46"/>
        <v>0</v>
      </c>
      <c r="AB600" s="304" t="str">
        <f t="shared" si="47"/>
        <v/>
      </c>
      <c r="AC600" s="164" t="str">
        <f t="shared" si="48"/>
        <v/>
      </c>
      <c r="AD600" s="164" t="str">
        <f t="shared" si="49"/>
        <v/>
      </c>
    </row>
    <row r="601" spans="1:30" s="164" customFormat="1" ht="20.149999999999999" customHeight="1">
      <c r="A601" s="149"/>
      <c r="B601" s="294" t="str">
        <f>IF(LEN(A601)=0,"",INDEX('Smelter Look-up'!$A:$A,MATCH($A601,'Smelter Look-up'!$E:$E,0)))</f>
        <v/>
      </c>
      <c r="C601" s="146" t="str">
        <f>IF(LEN(A601)=0,"",INDEX('Smelter Look-up'!$C:$C,MATCH($A601,'Smelter Look-up'!$E:$E,0)))</f>
        <v/>
      </c>
      <c r="D601" s="143"/>
      <c r="E601" s="143" t="str">
        <f ca="1">IF(ISERROR($V601),"",OFFSET('Smelter Look-up'!$D$4,$V601-4,0)&amp;"")</f>
        <v/>
      </c>
      <c r="F601" s="143" t="str">
        <f ca="1">IF(ISERROR($V601),"",OFFSET('Smelter Look-up'!$E$4,$V601-4,0))</f>
        <v/>
      </c>
      <c r="G601" s="143" t="str">
        <f ca="1">IF(C601=$X$4,"Enter smelter details",IF(ISERROR($V601),"",OFFSET('Smelter Look-up'!$F$4,$V601-4,0)))</f>
        <v/>
      </c>
      <c r="H601" s="199" t="str">
        <f ca="1">IF(ISERROR($V601),"",OFFSET('Smelter Look-up'!$G$4,$V601-4,0))</f>
        <v/>
      </c>
      <c r="I601" s="200" t="str">
        <f ca="1">IF(ISERROR($V601),"",OFFSET('Smelter Look-up'!$H$4,$V601-4,0))</f>
        <v/>
      </c>
      <c r="J601" s="200" t="str">
        <f ca="1">IF(ISERROR($V601),"",OFFSET('Smelter Look-up'!$I$4,$V601-4,0))</f>
        <v/>
      </c>
      <c r="K601" s="144"/>
      <c r="L601" s="144"/>
      <c r="M601" s="144"/>
      <c r="N601" s="144"/>
      <c r="O601" s="144"/>
      <c r="P601" s="202"/>
      <c r="Q601" s="145"/>
      <c r="R601" s="143" t="str">
        <f ca="1">IF(ISERROR($V601),"",OFFSET('Smelter Look-up'!$C$4,$V601-4,0)&amp;"")</f>
        <v/>
      </c>
      <c r="S601" s="149" t="str">
        <f t="shared" ca="1" si="45"/>
        <v/>
      </c>
      <c r="T601" s="149" t="str">
        <f ca="1">IF(B601="","",IF(ISERROR(MATCH($J601,SorP!$B$1:$B$6261,0)),"",INDIRECT("'SorP'!$A$"&amp;MATCH($S601&amp;$J601,SorP!C:C,0))))</f>
        <v/>
      </c>
      <c r="U601" s="162"/>
      <c r="V601" s="163" t="e">
        <f>IF(C601="",NA(),MATCH($B601&amp;$C601,'Smelter Look-up'!$J:$J,0))</f>
        <v>#N/A</v>
      </c>
      <c r="X601" s="164">
        <f t="shared" ca="1" si="46"/>
        <v>0</v>
      </c>
      <c r="AB601" s="304" t="str">
        <f t="shared" si="47"/>
        <v/>
      </c>
      <c r="AC601" s="164" t="str">
        <f t="shared" si="48"/>
        <v/>
      </c>
      <c r="AD601" s="164" t="str">
        <f t="shared" si="49"/>
        <v/>
      </c>
    </row>
    <row r="602" spans="1:30" s="164" customFormat="1" ht="20.149999999999999" customHeight="1">
      <c r="A602" s="149"/>
      <c r="B602" s="294" t="str">
        <f>IF(LEN(A602)=0,"",INDEX('Smelter Look-up'!$A:$A,MATCH($A602,'Smelter Look-up'!$E:$E,0)))</f>
        <v/>
      </c>
      <c r="C602" s="146" t="str">
        <f>IF(LEN(A602)=0,"",INDEX('Smelter Look-up'!$C:$C,MATCH($A602,'Smelter Look-up'!$E:$E,0)))</f>
        <v/>
      </c>
      <c r="D602" s="143"/>
      <c r="E602" s="143" t="str">
        <f ca="1">IF(ISERROR($V602),"",OFFSET('Smelter Look-up'!$D$4,$V602-4,0)&amp;"")</f>
        <v/>
      </c>
      <c r="F602" s="143" t="str">
        <f ca="1">IF(ISERROR($V602),"",OFFSET('Smelter Look-up'!$E$4,$V602-4,0))</f>
        <v/>
      </c>
      <c r="G602" s="143" t="str">
        <f ca="1">IF(C602=$X$4,"Enter smelter details",IF(ISERROR($V602),"",OFFSET('Smelter Look-up'!$F$4,$V602-4,0)))</f>
        <v/>
      </c>
      <c r="H602" s="199" t="str">
        <f ca="1">IF(ISERROR($V602),"",OFFSET('Smelter Look-up'!$G$4,$V602-4,0))</f>
        <v/>
      </c>
      <c r="I602" s="200" t="str">
        <f ca="1">IF(ISERROR($V602),"",OFFSET('Smelter Look-up'!$H$4,$V602-4,0))</f>
        <v/>
      </c>
      <c r="J602" s="200" t="str">
        <f ca="1">IF(ISERROR($V602),"",OFFSET('Smelter Look-up'!$I$4,$V602-4,0))</f>
        <v/>
      </c>
      <c r="K602" s="144"/>
      <c r="L602" s="144"/>
      <c r="M602" s="144"/>
      <c r="N602" s="144"/>
      <c r="O602" s="144"/>
      <c r="P602" s="202"/>
      <c r="Q602" s="145"/>
      <c r="R602" s="143" t="str">
        <f ca="1">IF(ISERROR($V602),"",OFFSET('Smelter Look-up'!$C$4,$V602-4,0)&amp;"")</f>
        <v/>
      </c>
      <c r="S602" s="149" t="str">
        <f t="shared" ca="1" si="45"/>
        <v/>
      </c>
      <c r="T602" s="149" t="str">
        <f ca="1">IF(B602="","",IF(ISERROR(MATCH($J602,SorP!$B$1:$B$6261,0)),"",INDIRECT("'SorP'!$A$"&amp;MATCH($S602&amp;$J602,SorP!C:C,0))))</f>
        <v/>
      </c>
      <c r="U602" s="162"/>
      <c r="V602" s="163" t="e">
        <f>IF(C602="",NA(),MATCH($B602&amp;$C602,'Smelter Look-up'!$J:$J,0))</f>
        <v>#N/A</v>
      </c>
      <c r="X602" s="164">
        <f t="shared" ca="1" si="46"/>
        <v>0</v>
      </c>
      <c r="AB602" s="304" t="str">
        <f t="shared" si="47"/>
        <v/>
      </c>
      <c r="AC602" s="164" t="str">
        <f t="shared" si="48"/>
        <v/>
      </c>
      <c r="AD602" s="164" t="str">
        <f t="shared" si="49"/>
        <v/>
      </c>
    </row>
    <row r="603" spans="1:30" s="164" customFormat="1" ht="20.149999999999999" customHeight="1">
      <c r="A603" s="149"/>
      <c r="B603" s="294" t="str">
        <f>IF(LEN(A603)=0,"",INDEX('Smelter Look-up'!$A:$A,MATCH($A603,'Smelter Look-up'!$E:$E,0)))</f>
        <v/>
      </c>
      <c r="C603" s="146" t="str">
        <f>IF(LEN(A603)=0,"",INDEX('Smelter Look-up'!$C:$C,MATCH($A603,'Smelter Look-up'!$E:$E,0)))</f>
        <v/>
      </c>
      <c r="D603" s="143"/>
      <c r="E603" s="143" t="str">
        <f ca="1">IF(ISERROR($V603),"",OFFSET('Smelter Look-up'!$D$4,$V603-4,0)&amp;"")</f>
        <v/>
      </c>
      <c r="F603" s="143" t="str">
        <f ca="1">IF(ISERROR($V603),"",OFFSET('Smelter Look-up'!$E$4,$V603-4,0))</f>
        <v/>
      </c>
      <c r="G603" s="143" t="str">
        <f ca="1">IF(C603=$X$4,"Enter smelter details",IF(ISERROR($V603),"",OFFSET('Smelter Look-up'!$F$4,$V603-4,0)))</f>
        <v/>
      </c>
      <c r="H603" s="199" t="str">
        <f ca="1">IF(ISERROR($V603),"",OFFSET('Smelter Look-up'!$G$4,$V603-4,0))</f>
        <v/>
      </c>
      <c r="I603" s="200" t="str">
        <f ca="1">IF(ISERROR($V603),"",OFFSET('Smelter Look-up'!$H$4,$V603-4,0))</f>
        <v/>
      </c>
      <c r="J603" s="200" t="str">
        <f ca="1">IF(ISERROR($V603),"",OFFSET('Smelter Look-up'!$I$4,$V603-4,0))</f>
        <v/>
      </c>
      <c r="K603" s="144"/>
      <c r="L603" s="144"/>
      <c r="M603" s="144"/>
      <c r="N603" s="144"/>
      <c r="O603" s="144"/>
      <c r="P603" s="202"/>
      <c r="Q603" s="145"/>
      <c r="R603" s="143" t="str">
        <f ca="1">IF(ISERROR($V603),"",OFFSET('Smelter Look-up'!$C$4,$V603-4,0)&amp;"")</f>
        <v/>
      </c>
      <c r="S603" s="149" t="str">
        <f t="shared" ca="1" si="45"/>
        <v/>
      </c>
      <c r="T603" s="149" t="str">
        <f ca="1">IF(B603="","",IF(ISERROR(MATCH($J603,SorP!$B$1:$B$6261,0)),"",INDIRECT("'SorP'!$A$"&amp;MATCH($S603&amp;$J603,SorP!C:C,0))))</f>
        <v/>
      </c>
      <c r="U603" s="162"/>
      <c r="V603" s="163" t="e">
        <f>IF(C603="",NA(),MATCH($B603&amp;$C603,'Smelter Look-up'!$J:$J,0))</f>
        <v>#N/A</v>
      </c>
      <c r="X603" s="164">
        <f t="shared" ca="1" si="46"/>
        <v>0</v>
      </c>
      <c r="AB603" s="304" t="str">
        <f t="shared" si="47"/>
        <v/>
      </c>
      <c r="AC603" s="164" t="str">
        <f t="shared" si="48"/>
        <v/>
      </c>
      <c r="AD603" s="164" t="str">
        <f t="shared" si="49"/>
        <v/>
      </c>
    </row>
    <row r="604" spans="1:30" s="164" customFormat="1" ht="20.149999999999999" customHeight="1">
      <c r="A604" s="149"/>
      <c r="B604" s="294" t="str">
        <f>IF(LEN(A604)=0,"",INDEX('Smelter Look-up'!$A:$A,MATCH($A604,'Smelter Look-up'!$E:$E,0)))</f>
        <v/>
      </c>
      <c r="C604" s="146" t="str">
        <f>IF(LEN(A604)=0,"",INDEX('Smelter Look-up'!$C:$C,MATCH($A604,'Smelter Look-up'!$E:$E,0)))</f>
        <v/>
      </c>
      <c r="D604" s="143"/>
      <c r="E604" s="143" t="str">
        <f ca="1">IF(ISERROR($V604),"",OFFSET('Smelter Look-up'!$D$4,$V604-4,0)&amp;"")</f>
        <v/>
      </c>
      <c r="F604" s="143" t="str">
        <f ca="1">IF(ISERROR($V604),"",OFFSET('Smelter Look-up'!$E$4,$V604-4,0))</f>
        <v/>
      </c>
      <c r="G604" s="143" t="str">
        <f ca="1">IF(C604=$X$4,"Enter smelter details",IF(ISERROR($V604),"",OFFSET('Smelter Look-up'!$F$4,$V604-4,0)))</f>
        <v/>
      </c>
      <c r="H604" s="199" t="str">
        <f ca="1">IF(ISERROR($V604),"",OFFSET('Smelter Look-up'!$G$4,$V604-4,0))</f>
        <v/>
      </c>
      <c r="I604" s="200" t="str">
        <f ca="1">IF(ISERROR($V604),"",OFFSET('Smelter Look-up'!$H$4,$V604-4,0))</f>
        <v/>
      </c>
      <c r="J604" s="200" t="str">
        <f ca="1">IF(ISERROR($V604),"",OFFSET('Smelter Look-up'!$I$4,$V604-4,0))</f>
        <v/>
      </c>
      <c r="K604" s="144"/>
      <c r="L604" s="144"/>
      <c r="M604" s="144"/>
      <c r="N604" s="144"/>
      <c r="O604" s="144"/>
      <c r="P604" s="202"/>
      <c r="Q604" s="145"/>
      <c r="R604" s="143" t="str">
        <f ca="1">IF(ISERROR($V604),"",OFFSET('Smelter Look-up'!$C$4,$V604-4,0)&amp;"")</f>
        <v/>
      </c>
      <c r="S604" s="149" t="str">
        <f t="shared" ca="1" si="45"/>
        <v/>
      </c>
      <c r="T604" s="149" t="str">
        <f ca="1">IF(B604="","",IF(ISERROR(MATCH($J604,SorP!$B$1:$B$6261,0)),"",INDIRECT("'SorP'!$A$"&amp;MATCH($S604&amp;$J604,SorP!C:C,0))))</f>
        <v/>
      </c>
      <c r="U604" s="162"/>
      <c r="V604" s="163" t="e">
        <f>IF(C604="",NA(),MATCH($B604&amp;$C604,'Smelter Look-up'!$J:$J,0))</f>
        <v>#N/A</v>
      </c>
      <c r="X604" s="164">
        <f t="shared" ca="1" si="46"/>
        <v>0</v>
      </c>
      <c r="AB604" s="304" t="str">
        <f t="shared" si="47"/>
        <v/>
      </c>
      <c r="AC604" s="164" t="str">
        <f t="shared" si="48"/>
        <v/>
      </c>
      <c r="AD604" s="164" t="str">
        <f t="shared" si="49"/>
        <v/>
      </c>
    </row>
    <row r="605" spans="1:30" s="164" customFormat="1" ht="20.149999999999999" customHeight="1">
      <c r="A605" s="149"/>
      <c r="B605" s="294" t="str">
        <f>IF(LEN(A605)=0,"",INDEX('Smelter Look-up'!$A:$A,MATCH($A605,'Smelter Look-up'!$E:$E,0)))</f>
        <v/>
      </c>
      <c r="C605" s="146" t="str">
        <f>IF(LEN(A605)=0,"",INDEX('Smelter Look-up'!$C:$C,MATCH($A605,'Smelter Look-up'!$E:$E,0)))</f>
        <v/>
      </c>
      <c r="D605" s="143"/>
      <c r="E605" s="143" t="str">
        <f ca="1">IF(ISERROR($V605),"",OFFSET('Smelter Look-up'!$D$4,$V605-4,0)&amp;"")</f>
        <v/>
      </c>
      <c r="F605" s="143" t="str">
        <f ca="1">IF(ISERROR($V605),"",OFFSET('Smelter Look-up'!$E$4,$V605-4,0))</f>
        <v/>
      </c>
      <c r="G605" s="143" t="str">
        <f ca="1">IF(C605=$X$4,"Enter smelter details",IF(ISERROR($V605),"",OFFSET('Smelter Look-up'!$F$4,$V605-4,0)))</f>
        <v/>
      </c>
      <c r="H605" s="199" t="str">
        <f ca="1">IF(ISERROR($V605),"",OFFSET('Smelter Look-up'!$G$4,$V605-4,0))</f>
        <v/>
      </c>
      <c r="I605" s="200" t="str">
        <f ca="1">IF(ISERROR($V605),"",OFFSET('Smelter Look-up'!$H$4,$V605-4,0))</f>
        <v/>
      </c>
      <c r="J605" s="200" t="str">
        <f ca="1">IF(ISERROR($V605),"",OFFSET('Smelter Look-up'!$I$4,$V605-4,0))</f>
        <v/>
      </c>
      <c r="K605" s="144"/>
      <c r="L605" s="144"/>
      <c r="M605" s="144"/>
      <c r="N605" s="144"/>
      <c r="O605" s="144"/>
      <c r="P605" s="202"/>
      <c r="Q605" s="145"/>
      <c r="R605" s="143" t="str">
        <f ca="1">IF(ISERROR($V605),"",OFFSET('Smelter Look-up'!$C$4,$V605-4,0)&amp;"")</f>
        <v/>
      </c>
      <c r="S605" s="149" t="str">
        <f t="shared" ca="1" si="45"/>
        <v/>
      </c>
      <c r="T605" s="149" t="str">
        <f ca="1">IF(B605="","",IF(ISERROR(MATCH($J605,SorP!$B$1:$B$6261,0)),"",INDIRECT("'SorP'!$A$"&amp;MATCH($S605&amp;$J605,SorP!C:C,0))))</f>
        <v/>
      </c>
      <c r="U605" s="162"/>
      <c r="V605" s="163" t="e">
        <f>IF(C605="",NA(),MATCH($B605&amp;$C605,'Smelter Look-up'!$J:$J,0))</f>
        <v>#N/A</v>
      </c>
      <c r="X605" s="164">
        <f t="shared" ca="1" si="46"/>
        <v>0</v>
      </c>
      <c r="AB605" s="304" t="str">
        <f t="shared" si="47"/>
        <v/>
      </c>
      <c r="AC605" s="164" t="str">
        <f t="shared" si="48"/>
        <v/>
      </c>
      <c r="AD605" s="164" t="str">
        <f t="shared" si="49"/>
        <v/>
      </c>
    </row>
    <row r="606" spans="1:30" s="164" customFormat="1" ht="20.149999999999999" customHeight="1">
      <c r="A606" s="149"/>
      <c r="B606" s="294" t="str">
        <f>IF(LEN(A606)=0,"",INDEX('Smelter Look-up'!$A:$A,MATCH($A606,'Smelter Look-up'!$E:$E,0)))</f>
        <v/>
      </c>
      <c r="C606" s="146" t="str">
        <f>IF(LEN(A606)=0,"",INDEX('Smelter Look-up'!$C:$C,MATCH($A606,'Smelter Look-up'!$E:$E,0)))</f>
        <v/>
      </c>
      <c r="D606" s="143"/>
      <c r="E606" s="143" t="str">
        <f ca="1">IF(ISERROR($V606),"",OFFSET('Smelter Look-up'!$D$4,$V606-4,0)&amp;"")</f>
        <v/>
      </c>
      <c r="F606" s="143" t="str">
        <f ca="1">IF(ISERROR($V606),"",OFFSET('Smelter Look-up'!$E$4,$V606-4,0))</f>
        <v/>
      </c>
      <c r="G606" s="143" t="str">
        <f ca="1">IF(C606=$X$4,"Enter smelter details",IF(ISERROR($V606),"",OFFSET('Smelter Look-up'!$F$4,$V606-4,0)))</f>
        <v/>
      </c>
      <c r="H606" s="199" t="str">
        <f ca="1">IF(ISERROR($V606),"",OFFSET('Smelter Look-up'!$G$4,$V606-4,0))</f>
        <v/>
      </c>
      <c r="I606" s="200" t="str">
        <f ca="1">IF(ISERROR($V606),"",OFFSET('Smelter Look-up'!$H$4,$V606-4,0))</f>
        <v/>
      </c>
      <c r="J606" s="200" t="str">
        <f ca="1">IF(ISERROR($V606),"",OFFSET('Smelter Look-up'!$I$4,$V606-4,0))</f>
        <v/>
      </c>
      <c r="K606" s="144"/>
      <c r="L606" s="144"/>
      <c r="M606" s="144"/>
      <c r="N606" s="144"/>
      <c r="O606" s="144"/>
      <c r="P606" s="202"/>
      <c r="Q606" s="145"/>
      <c r="R606" s="143" t="str">
        <f ca="1">IF(ISERROR($V606),"",OFFSET('Smelter Look-up'!$C$4,$V606-4,0)&amp;"")</f>
        <v/>
      </c>
      <c r="S606" s="149" t="str">
        <f t="shared" ca="1" si="45"/>
        <v/>
      </c>
      <c r="T606" s="149" t="str">
        <f ca="1">IF(B606="","",IF(ISERROR(MATCH($J606,SorP!$B$1:$B$6261,0)),"",INDIRECT("'SorP'!$A$"&amp;MATCH($S606&amp;$J606,SorP!C:C,0))))</f>
        <v/>
      </c>
      <c r="U606" s="162"/>
      <c r="V606" s="163" t="e">
        <f>IF(C606="",NA(),MATCH($B606&amp;$C606,'Smelter Look-up'!$J:$J,0))</f>
        <v>#N/A</v>
      </c>
      <c r="X606" s="164">
        <f t="shared" ca="1" si="46"/>
        <v>0</v>
      </c>
      <c r="AB606" s="304" t="str">
        <f t="shared" si="47"/>
        <v/>
      </c>
      <c r="AC606" s="164" t="str">
        <f t="shared" si="48"/>
        <v/>
      </c>
      <c r="AD606" s="164" t="str">
        <f t="shared" si="49"/>
        <v/>
      </c>
    </row>
    <row r="607" spans="1:30" s="164" customFormat="1" ht="20.149999999999999" customHeight="1">
      <c r="A607" s="149"/>
      <c r="B607" s="294" t="str">
        <f>IF(LEN(A607)=0,"",INDEX('Smelter Look-up'!$A:$A,MATCH($A607,'Smelter Look-up'!$E:$E,0)))</f>
        <v/>
      </c>
      <c r="C607" s="146" t="str">
        <f>IF(LEN(A607)=0,"",INDEX('Smelter Look-up'!$C:$C,MATCH($A607,'Smelter Look-up'!$E:$E,0)))</f>
        <v/>
      </c>
      <c r="D607" s="143"/>
      <c r="E607" s="143" t="str">
        <f ca="1">IF(ISERROR($V607),"",OFFSET('Smelter Look-up'!$D$4,$V607-4,0)&amp;"")</f>
        <v/>
      </c>
      <c r="F607" s="143" t="str">
        <f ca="1">IF(ISERROR($V607),"",OFFSET('Smelter Look-up'!$E$4,$V607-4,0))</f>
        <v/>
      </c>
      <c r="G607" s="143" t="str">
        <f ca="1">IF(C607=$X$4,"Enter smelter details",IF(ISERROR($V607),"",OFFSET('Smelter Look-up'!$F$4,$V607-4,0)))</f>
        <v/>
      </c>
      <c r="H607" s="199" t="str">
        <f ca="1">IF(ISERROR($V607),"",OFFSET('Smelter Look-up'!$G$4,$V607-4,0))</f>
        <v/>
      </c>
      <c r="I607" s="200" t="str">
        <f ca="1">IF(ISERROR($V607),"",OFFSET('Smelter Look-up'!$H$4,$V607-4,0))</f>
        <v/>
      </c>
      <c r="J607" s="200" t="str">
        <f ca="1">IF(ISERROR($V607),"",OFFSET('Smelter Look-up'!$I$4,$V607-4,0))</f>
        <v/>
      </c>
      <c r="K607" s="144"/>
      <c r="L607" s="144"/>
      <c r="M607" s="144"/>
      <c r="N607" s="144"/>
      <c r="O607" s="144"/>
      <c r="P607" s="202"/>
      <c r="Q607" s="145"/>
      <c r="R607" s="143" t="str">
        <f ca="1">IF(ISERROR($V607),"",OFFSET('Smelter Look-up'!$C$4,$V607-4,0)&amp;"")</f>
        <v/>
      </c>
      <c r="S607" s="149" t="str">
        <f t="shared" ca="1" si="45"/>
        <v/>
      </c>
      <c r="T607" s="149" t="str">
        <f ca="1">IF(B607="","",IF(ISERROR(MATCH($J607,SorP!$B$1:$B$6261,0)),"",INDIRECT("'SorP'!$A$"&amp;MATCH($S607&amp;$J607,SorP!C:C,0))))</f>
        <v/>
      </c>
      <c r="U607" s="162"/>
      <c r="V607" s="163" t="e">
        <f>IF(C607="",NA(),MATCH($B607&amp;$C607,'Smelter Look-up'!$J:$J,0))</f>
        <v>#N/A</v>
      </c>
      <c r="X607" s="164">
        <f t="shared" ca="1" si="46"/>
        <v>0</v>
      </c>
      <c r="AB607" s="304" t="str">
        <f t="shared" si="47"/>
        <v/>
      </c>
      <c r="AC607" s="164" t="str">
        <f t="shared" si="48"/>
        <v/>
      </c>
      <c r="AD607" s="164" t="str">
        <f t="shared" si="49"/>
        <v/>
      </c>
    </row>
    <row r="608" spans="1:30" s="164" customFormat="1" ht="20.149999999999999" customHeight="1">
      <c r="A608" s="149"/>
      <c r="B608" s="294" t="str">
        <f>IF(LEN(A608)=0,"",INDEX('Smelter Look-up'!$A:$A,MATCH($A608,'Smelter Look-up'!$E:$E,0)))</f>
        <v/>
      </c>
      <c r="C608" s="146" t="str">
        <f>IF(LEN(A608)=0,"",INDEX('Smelter Look-up'!$C:$C,MATCH($A608,'Smelter Look-up'!$E:$E,0)))</f>
        <v/>
      </c>
      <c r="D608" s="143"/>
      <c r="E608" s="143" t="str">
        <f ca="1">IF(ISERROR($V608),"",OFFSET('Smelter Look-up'!$D$4,$V608-4,0)&amp;"")</f>
        <v/>
      </c>
      <c r="F608" s="143" t="str">
        <f ca="1">IF(ISERROR($V608),"",OFFSET('Smelter Look-up'!$E$4,$V608-4,0))</f>
        <v/>
      </c>
      <c r="G608" s="143" t="str">
        <f ca="1">IF(C608=$X$4,"Enter smelter details",IF(ISERROR($V608),"",OFFSET('Smelter Look-up'!$F$4,$V608-4,0)))</f>
        <v/>
      </c>
      <c r="H608" s="199" t="str">
        <f ca="1">IF(ISERROR($V608),"",OFFSET('Smelter Look-up'!$G$4,$V608-4,0))</f>
        <v/>
      </c>
      <c r="I608" s="200" t="str">
        <f ca="1">IF(ISERROR($V608),"",OFFSET('Smelter Look-up'!$H$4,$V608-4,0))</f>
        <v/>
      </c>
      <c r="J608" s="200" t="str">
        <f ca="1">IF(ISERROR($V608),"",OFFSET('Smelter Look-up'!$I$4,$V608-4,0))</f>
        <v/>
      </c>
      <c r="K608" s="144"/>
      <c r="L608" s="144"/>
      <c r="M608" s="144"/>
      <c r="N608" s="144"/>
      <c r="O608" s="144"/>
      <c r="P608" s="202"/>
      <c r="Q608" s="145"/>
      <c r="R608" s="143" t="str">
        <f ca="1">IF(ISERROR($V608),"",OFFSET('Smelter Look-up'!$C$4,$V608-4,0)&amp;"")</f>
        <v/>
      </c>
      <c r="S608" s="149" t="str">
        <f t="shared" ca="1" si="45"/>
        <v/>
      </c>
      <c r="T608" s="149" t="str">
        <f ca="1">IF(B608="","",IF(ISERROR(MATCH($J608,SorP!$B$1:$B$6261,0)),"",INDIRECT("'SorP'!$A$"&amp;MATCH($S608&amp;$J608,SorP!C:C,0))))</f>
        <v/>
      </c>
      <c r="U608" s="162"/>
      <c r="V608" s="163" t="e">
        <f>IF(C608="",NA(),MATCH($B608&amp;$C608,'Smelter Look-up'!$J:$J,0))</f>
        <v>#N/A</v>
      </c>
      <c r="X608" s="164">
        <f t="shared" ca="1" si="46"/>
        <v>0</v>
      </c>
      <c r="AB608" s="304" t="str">
        <f t="shared" si="47"/>
        <v/>
      </c>
      <c r="AC608" s="164" t="str">
        <f t="shared" si="48"/>
        <v/>
      </c>
      <c r="AD608" s="164" t="str">
        <f t="shared" si="49"/>
        <v/>
      </c>
    </row>
    <row r="609" spans="1:30" s="164" customFormat="1" ht="20.149999999999999" customHeight="1">
      <c r="A609" s="149"/>
      <c r="B609" s="294" t="str">
        <f>IF(LEN(A609)=0,"",INDEX('Smelter Look-up'!$A:$A,MATCH($A609,'Smelter Look-up'!$E:$E,0)))</f>
        <v/>
      </c>
      <c r="C609" s="146" t="str">
        <f>IF(LEN(A609)=0,"",INDEX('Smelter Look-up'!$C:$C,MATCH($A609,'Smelter Look-up'!$E:$E,0)))</f>
        <v/>
      </c>
      <c r="D609" s="143"/>
      <c r="E609" s="143" t="str">
        <f ca="1">IF(ISERROR($V609),"",OFFSET('Smelter Look-up'!$D$4,$V609-4,0)&amp;"")</f>
        <v/>
      </c>
      <c r="F609" s="143" t="str">
        <f ca="1">IF(ISERROR($V609),"",OFFSET('Smelter Look-up'!$E$4,$V609-4,0))</f>
        <v/>
      </c>
      <c r="G609" s="143" t="str">
        <f ca="1">IF(C609=$X$4,"Enter smelter details",IF(ISERROR($V609),"",OFFSET('Smelter Look-up'!$F$4,$V609-4,0)))</f>
        <v/>
      </c>
      <c r="H609" s="199" t="str">
        <f ca="1">IF(ISERROR($V609),"",OFFSET('Smelter Look-up'!$G$4,$V609-4,0))</f>
        <v/>
      </c>
      <c r="I609" s="200" t="str">
        <f ca="1">IF(ISERROR($V609),"",OFFSET('Smelter Look-up'!$H$4,$V609-4,0))</f>
        <v/>
      </c>
      <c r="J609" s="200" t="str">
        <f ca="1">IF(ISERROR($V609),"",OFFSET('Smelter Look-up'!$I$4,$V609-4,0))</f>
        <v/>
      </c>
      <c r="K609" s="144"/>
      <c r="L609" s="144"/>
      <c r="M609" s="144"/>
      <c r="N609" s="144"/>
      <c r="O609" s="144"/>
      <c r="P609" s="202"/>
      <c r="Q609" s="145"/>
      <c r="R609" s="143" t="str">
        <f ca="1">IF(ISERROR($V609),"",OFFSET('Smelter Look-up'!$C$4,$V609-4,0)&amp;"")</f>
        <v/>
      </c>
      <c r="S609" s="149" t="str">
        <f t="shared" ca="1" si="45"/>
        <v/>
      </c>
      <c r="T609" s="149" t="str">
        <f ca="1">IF(B609="","",IF(ISERROR(MATCH($J609,SorP!$B$1:$B$6261,0)),"",INDIRECT("'SorP'!$A$"&amp;MATCH($S609&amp;$J609,SorP!C:C,0))))</f>
        <v/>
      </c>
      <c r="U609" s="162"/>
      <c r="V609" s="163" t="e">
        <f>IF(C609="",NA(),MATCH($B609&amp;$C609,'Smelter Look-up'!$J:$J,0))</f>
        <v>#N/A</v>
      </c>
      <c r="X609" s="164">
        <f t="shared" ca="1" si="46"/>
        <v>0</v>
      </c>
      <c r="AB609" s="304" t="str">
        <f t="shared" si="47"/>
        <v/>
      </c>
      <c r="AC609" s="164" t="str">
        <f t="shared" si="48"/>
        <v/>
      </c>
      <c r="AD609" s="164" t="str">
        <f t="shared" si="49"/>
        <v/>
      </c>
    </row>
    <row r="610" spans="1:30" s="164" customFormat="1" ht="20.149999999999999" customHeight="1">
      <c r="A610" s="149"/>
      <c r="B610" s="294" t="str">
        <f>IF(LEN(A610)=0,"",INDEX('Smelter Look-up'!$A:$A,MATCH($A610,'Smelter Look-up'!$E:$E,0)))</f>
        <v/>
      </c>
      <c r="C610" s="146" t="str">
        <f>IF(LEN(A610)=0,"",INDEX('Smelter Look-up'!$C:$C,MATCH($A610,'Smelter Look-up'!$E:$E,0)))</f>
        <v/>
      </c>
      <c r="D610" s="143"/>
      <c r="E610" s="143" t="str">
        <f ca="1">IF(ISERROR($V610),"",OFFSET('Smelter Look-up'!$D$4,$V610-4,0)&amp;"")</f>
        <v/>
      </c>
      <c r="F610" s="143" t="str">
        <f ca="1">IF(ISERROR($V610),"",OFFSET('Smelter Look-up'!$E$4,$V610-4,0))</f>
        <v/>
      </c>
      <c r="G610" s="143" t="str">
        <f ca="1">IF(C610=$X$4,"Enter smelter details",IF(ISERROR($V610),"",OFFSET('Smelter Look-up'!$F$4,$V610-4,0)))</f>
        <v/>
      </c>
      <c r="H610" s="199" t="str">
        <f ca="1">IF(ISERROR($V610),"",OFFSET('Smelter Look-up'!$G$4,$V610-4,0))</f>
        <v/>
      </c>
      <c r="I610" s="200" t="str">
        <f ca="1">IF(ISERROR($V610),"",OFFSET('Smelter Look-up'!$H$4,$V610-4,0))</f>
        <v/>
      </c>
      <c r="J610" s="200" t="str">
        <f ca="1">IF(ISERROR($V610),"",OFFSET('Smelter Look-up'!$I$4,$V610-4,0))</f>
        <v/>
      </c>
      <c r="K610" s="144"/>
      <c r="L610" s="144"/>
      <c r="M610" s="144"/>
      <c r="N610" s="144"/>
      <c r="O610" s="144"/>
      <c r="P610" s="202"/>
      <c r="Q610" s="145"/>
      <c r="R610" s="143" t="str">
        <f ca="1">IF(ISERROR($V610),"",OFFSET('Smelter Look-up'!$C$4,$V610-4,0)&amp;"")</f>
        <v/>
      </c>
      <c r="S610" s="149" t="str">
        <f t="shared" ca="1" si="45"/>
        <v/>
      </c>
      <c r="T610" s="149" t="str">
        <f ca="1">IF(B610="","",IF(ISERROR(MATCH($J610,SorP!$B$1:$B$6261,0)),"",INDIRECT("'SorP'!$A$"&amp;MATCH($S610&amp;$J610,SorP!C:C,0))))</f>
        <v/>
      </c>
      <c r="U610" s="162"/>
      <c r="V610" s="163" t="e">
        <f>IF(C610="",NA(),MATCH($B610&amp;$C610,'Smelter Look-up'!$J:$J,0))</f>
        <v>#N/A</v>
      </c>
      <c r="X610" s="164">
        <f t="shared" ca="1" si="46"/>
        <v>0</v>
      </c>
      <c r="AB610" s="304" t="str">
        <f t="shared" si="47"/>
        <v/>
      </c>
      <c r="AC610" s="164" t="str">
        <f t="shared" si="48"/>
        <v/>
      </c>
      <c r="AD610" s="164" t="str">
        <f t="shared" si="49"/>
        <v/>
      </c>
    </row>
    <row r="611" spans="1:30" s="164" customFormat="1" ht="20.149999999999999" customHeight="1">
      <c r="A611" s="149"/>
      <c r="B611" s="294" t="str">
        <f>IF(LEN(A611)=0,"",INDEX('Smelter Look-up'!$A:$A,MATCH($A611,'Smelter Look-up'!$E:$E,0)))</f>
        <v/>
      </c>
      <c r="C611" s="146" t="str">
        <f>IF(LEN(A611)=0,"",INDEX('Smelter Look-up'!$C:$C,MATCH($A611,'Smelter Look-up'!$E:$E,0)))</f>
        <v/>
      </c>
      <c r="D611" s="143"/>
      <c r="E611" s="143" t="str">
        <f ca="1">IF(ISERROR($V611),"",OFFSET('Smelter Look-up'!$D$4,$V611-4,0)&amp;"")</f>
        <v/>
      </c>
      <c r="F611" s="143" t="str">
        <f ca="1">IF(ISERROR($V611),"",OFFSET('Smelter Look-up'!$E$4,$V611-4,0))</f>
        <v/>
      </c>
      <c r="G611" s="143" t="str">
        <f ca="1">IF(C611=$X$4,"Enter smelter details",IF(ISERROR($V611),"",OFFSET('Smelter Look-up'!$F$4,$V611-4,0)))</f>
        <v/>
      </c>
      <c r="H611" s="199" t="str">
        <f ca="1">IF(ISERROR($V611),"",OFFSET('Smelter Look-up'!$G$4,$V611-4,0))</f>
        <v/>
      </c>
      <c r="I611" s="200" t="str">
        <f ca="1">IF(ISERROR($V611),"",OFFSET('Smelter Look-up'!$H$4,$V611-4,0))</f>
        <v/>
      </c>
      <c r="J611" s="200" t="str">
        <f ca="1">IF(ISERROR($V611),"",OFFSET('Smelter Look-up'!$I$4,$V611-4,0))</f>
        <v/>
      </c>
      <c r="K611" s="144"/>
      <c r="L611" s="144"/>
      <c r="M611" s="144"/>
      <c r="N611" s="144"/>
      <c r="O611" s="144"/>
      <c r="P611" s="202"/>
      <c r="Q611" s="145"/>
      <c r="R611" s="143" t="str">
        <f ca="1">IF(ISERROR($V611),"",OFFSET('Smelter Look-up'!$C$4,$V611-4,0)&amp;"")</f>
        <v/>
      </c>
      <c r="S611" s="149" t="str">
        <f t="shared" ca="1" si="45"/>
        <v/>
      </c>
      <c r="T611" s="149" t="str">
        <f ca="1">IF(B611="","",IF(ISERROR(MATCH($J611,SorP!$B$1:$B$6261,0)),"",INDIRECT("'SorP'!$A$"&amp;MATCH($S611&amp;$J611,SorP!C:C,0))))</f>
        <v/>
      </c>
      <c r="U611" s="162"/>
      <c r="V611" s="163" t="e">
        <f>IF(C611="",NA(),MATCH($B611&amp;$C611,'Smelter Look-up'!$J:$J,0))</f>
        <v>#N/A</v>
      </c>
      <c r="X611" s="164">
        <f t="shared" ca="1" si="46"/>
        <v>0</v>
      </c>
      <c r="AB611" s="304" t="str">
        <f t="shared" si="47"/>
        <v/>
      </c>
      <c r="AC611" s="164" t="str">
        <f t="shared" si="48"/>
        <v/>
      </c>
      <c r="AD611" s="164" t="str">
        <f t="shared" si="49"/>
        <v/>
      </c>
    </row>
    <row r="612" spans="1:30" s="164" customFormat="1" ht="20.149999999999999" customHeight="1">
      <c r="A612" s="149"/>
      <c r="B612" s="294" t="str">
        <f>IF(LEN(A612)=0,"",INDEX('Smelter Look-up'!$A:$A,MATCH($A612,'Smelter Look-up'!$E:$E,0)))</f>
        <v/>
      </c>
      <c r="C612" s="146" t="str">
        <f>IF(LEN(A612)=0,"",INDEX('Smelter Look-up'!$C:$C,MATCH($A612,'Smelter Look-up'!$E:$E,0)))</f>
        <v/>
      </c>
      <c r="D612" s="143"/>
      <c r="E612" s="143" t="str">
        <f ca="1">IF(ISERROR($V612),"",OFFSET('Smelter Look-up'!$D$4,$V612-4,0)&amp;"")</f>
        <v/>
      </c>
      <c r="F612" s="143" t="str">
        <f ca="1">IF(ISERROR($V612),"",OFFSET('Smelter Look-up'!$E$4,$V612-4,0))</f>
        <v/>
      </c>
      <c r="G612" s="143" t="str">
        <f ca="1">IF(C612=$X$4,"Enter smelter details",IF(ISERROR($V612),"",OFFSET('Smelter Look-up'!$F$4,$V612-4,0)))</f>
        <v/>
      </c>
      <c r="H612" s="199" t="str">
        <f ca="1">IF(ISERROR($V612),"",OFFSET('Smelter Look-up'!$G$4,$V612-4,0))</f>
        <v/>
      </c>
      <c r="I612" s="200" t="str">
        <f ca="1">IF(ISERROR($V612),"",OFFSET('Smelter Look-up'!$H$4,$V612-4,0))</f>
        <v/>
      </c>
      <c r="J612" s="200" t="str">
        <f ca="1">IF(ISERROR($V612),"",OFFSET('Smelter Look-up'!$I$4,$V612-4,0))</f>
        <v/>
      </c>
      <c r="K612" s="144"/>
      <c r="L612" s="144"/>
      <c r="M612" s="144"/>
      <c r="N612" s="144"/>
      <c r="O612" s="144"/>
      <c r="P612" s="202"/>
      <c r="Q612" s="145"/>
      <c r="R612" s="143" t="str">
        <f ca="1">IF(ISERROR($V612),"",OFFSET('Smelter Look-up'!$C$4,$V612-4,0)&amp;"")</f>
        <v/>
      </c>
      <c r="S612" s="149" t="str">
        <f t="shared" ca="1" si="45"/>
        <v/>
      </c>
      <c r="T612" s="149" t="str">
        <f ca="1">IF(B612="","",IF(ISERROR(MATCH($J612,SorP!$B$1:$B$6261,0)),"",INDIRECT("'SorP'!$A$"&amp;MATCH($S612&amp;$J612,SorP!C:C,0))))</f>
        <v/>
      </c>
      <c r="U612" s="162"/>
      <c r="V612" s="163" t="e">
        <f>IF(C612="",NA(),MATCH($B612&amp;$C612,'Smelter Look-up'!$J:$J,0))</f>
        <v>#N/A</v>
      </c>
      <c r="X612" s="164">
        <f t="shared" ca="1" si="46"/>
        <v>0</v>
      </c>
      <c r="AB612" s="304" t="str">
        <f t="shared" si="47"/>
        <v/>
      </c>
      <c r="AC612" s="164" t="str">
        <f t="shared" si="48"/>
        <v/>
      </c>
      <c r="AD612" s="164" t="str">
        <f t="shared" si="49"/>
        <v/>
      </c>
    </row>
    <row r="613" spans="1:30" s="164" customFormat="1" ht="20.149999999999999" customHeight="1">
      <c r="A613" s="149"/>
      <c r="B613" s="294" t="str">
        <f>IF(LEN(A613)=0,"",INDEX('Smelter Look-up'!$A:$A,MATCH($A613,'Smelter Look-up'!$E:$E,0)))</f>
        <v/>
      </c>
      <c r="C613" s="146" t="str">
        <f>IF(LEN(A613)=0,"",INDEX('Smelter Look-up'!$C:$C,MATCH($A613,'Smelter Look-up'!$E:$E,0)))</f>
        <v/>
      </c>
      <c r="D613" s="143"/>
      <c r="E613" s="143" t="str">
        <f ca="1">IF(ISERROR($V613),"",OFFSET('Smelter Look-up'!$D$4,$V613-4,0)&amp;"")</f>
        <v/>
      </c>
      <c r="F613" s="143" t="str">
        <f ca="1">IF(ISERROR($V613),"",OFFSET('Smelter Look-up'!$E$4,$V613-4,0))</f>
        <v/>
      </c>
      <c r="G613" s="143" t="str">
        <f ca="1">IF(C613=$X$4,"Enter smelter details",IF(ISERROR($V613),"",OFFSET('Smelter Look-up'!$F$4,$V613-4,0)))</f>
        <v/>
      </c>
      <c r="H613" s="199" t="str">
        <f ca="1">IF(ISERROR($V613),"",OFFSET('Smelter Look-up'!$G$4,$V613-4,0))</f>
        <v/>
      </c>
      <c r="I613" s="200" t="str">
        <f ca="1">IF(ISERROR($V613),"",OFFSET('Smelter Look-up'!$H$4,$V613-4,0))</f>
        <v/>
      </c>
      <c r="J613" s="200" t="str">
        <f ca="1">IF(ISERROR($V613),"",OFFSET('Smelter Look-up'!$I$4,$V613-4,0))</f>
        <v/>
      </c>
      <c r="K613" s="144"/>
      <c r="L613" s="144"/>
      <c r="M613" s="144"/>
      <c r="N613" s="144"/>
      <c r="O613" s="144"/>
      <c r="P613" s="202"/>
      <c r="Q613" s="145"/>
      <c r="R613" s="143" t="str">
        <f ca="1">IF(ISERROR($V613),"",OFFSET('Smelter Look-up'!$C$4,$V613-4,0)&amp;"")</f>
        <v/>
      </c>
      <c r="S613" s="149" t="str">
        <f t="shared" ca="1" si="45"/>
        <v/>
      </c>
      <c r="T613" s="149" t="str">
        <f ca="1">IF(B613="","",IF(ISERROR(MATCH($J613,SorP!$B$1:$B$6261,0)),"",INDIRECT("'SorP'!$A$"&amp;MATCH($S613&amp;$J613,SorP!C:C,0))))</f>
        <v/>
      </c>
      <c r="U613" s="162"/>
      <c r="V613" s="163" t="e">
        <f>IF(C613="",NA(),MATCH($B613&amp;$C613,'Smelter Look-up'!$J:$J,0))</f>
        <v>#N/A</v>
      </c>
      <c r="X613" s="164">
        <f t="shared" ca="1" si="46"/>
        <v>0</v>
      </c>
      <c r="AB613" s="304" t="str">
        <f t="shared" si="47"/>
        <v/>
      </c>
      <c r="AC613" s="164" t="str">
        <f t="shared" si="48"/>
        <v/>
      </c>
      <c r="AD613" s="164" t="str">
        <f t="shared" si="49"/>
        <v/>
      </c>
    </row>
    <row r="614" spans="1:30" s="164" customFormat="1" ht="20.149999999999999" customHeight="1">
      <c r="A614" s="149"/>
      <c r="B614" s="294" t="str">
        <f>IF(LEN(A614)=0,"",INDEX('Smelter Look-up'!$A:$A,MATCH($A614,'Smelter Look-up'!$E:$E,0)))</f>
        <v/>
      </c>
      <c r="C614" s="146" t="str">
        <f>IF(LEN(A614)=0,"",INDEX('Smelter Look-up'!$C:$C,MATCH($A614,'Smelter Look-up'!$E:$E,0)))</f>
        <v/>
      </c>
      <c r="D614" s="143"/>
      <c r="E614" s="143" t="str">
        <f ca="1">IF(ISERROR($V614),"",OFFSET('Smelter Look-up'!$D$4,$V614-4,0)&amp;"")</f>
        <v/>
      </c>
      <c r="F614" s="143" t="str">
        <f ca="1">IF(ISERROR($V614),"",OFFSET('Smelter Look-up'!$E$4,$V614-4,0))</f>
        <v/>
      </c>
      <c r="G614" s="143" t="str">
        <f ca="1">IF(C614=$X$4,"Enter smelter details",IF(ISERROR($V614),"",OFFSET('Smelter Look-up'!$F$4,$V614-4,0)))</f>
        <v/>
      </c>
      <c r="H614" s="199" t="str">
        <f ca="1">IF(ISERROR($V614),"",OFFSET('Smelter Look-up'!$G$4,$V614-4,0))</f>
        <v/>
      </c>
      <c r="I614" s="200" t="str">
        <f ca="1">IF(ISERROR($V614),"",OFFSET('Smelter Look-up'!$H$4,$V614-4,0))</f>
        <v/>
      </c>
      <c r="J614" s="200" t="str">
        <f ca="1">IF(ISERROR($V614),"",OFFSET('Smelter Look-up'!$I$4,$V614-4,0))</f>
        <v/>
      </c>
      <c r="K614" s="144"/>
      <c r="L614" s="144"/>
      <c r="M614" s="144"/>
      <c r="N614" s="144"/>
      <c r="O614" s="144"/>
      <c r="P614" s="202"/>
      <c r="Q614" s="145"/>
      <c r="R614" s="143" t="str">
        <f ca="1">IF(ISERROR($V614),"",OFFSET('Smelter Look-up'!$C$4,$V614-4,0)&amp;"")</f>
        <v/>
      </c>
      <c r="S614" s="149" t="str">
        <f t="shared" ca="1" si="45"/>
        <v/>
      </c>
      <c r="T614" s="149" t="str">
        <f ca="1">IF(B614="","",IF(ISERROR(MATCH($J614,SorP!$B$1:$B$6261,0)),"",INDIRECT("'SorP'!$A$"&amp;MATCH($S614&amp;$J614,SorP!C:C,0))))</f>
        <v/>
      </c>
      <c r="U614" s="162"/>
      <c r="V614" s="163" t="e">
        <f>IF(C614="",NA(),MATCH($B614&amp;$C614,'Smelter Look-up'!$J:$J,0))</f>
        <v>#N/A</v>
      </c>
      <c r="X614" s="164">
        <f t="shared" ca="1" si="46"/>
        <v>0</v>
      </c>
      <c r="AB614" s="304" t="str">
        <f t="shared" si="47"/>
        <v/>
      </c>
      <c r="AC614" s="164" t="str">
        <f t="shared" si="48"/>
        <v/>
      </c>
      <c r="AD614" s="164" t="str">
        <f t="shared" si="49"/>
        <v/>
      </c>
    </row>
    <row r="615" spans="1:30" s="164" customFormat="1" ht="20.149999999999999" customHeight="1">
      <c r="A615" s="149"/>
      <c r="B615" s="294" t="str">
        <f>IF(LEN(A615)=0,"",INDEX('Smelter Look-up'!$A:$A,MATCH($A615,'Smelter Look-up'!$E:$E,0)))</f>
        <v/>
      </c>
      <c r="C615" s="146" t="str">
        <f>IF(LEN(A615)=0,"",INDEX('Smelter Look-up'!$C:$C,MATCH($A615,'Smelter Look-up'!$E:$E,0)))</f>
        <v/>
      </c>
      <c r="D615" s="143"/>
      <c r="E615" s="143" t="str">
        <f ca="1">IF(ISERROR($V615),"",OFFSET('Smelter Look-up'!$D$4,$V615-4,0)&amp;"")</f>
        <v/>
      </c>
      <c r="F615" s="143" t="str">
        <f ca="1">IF(ISERROR($V615),"",OFFSET('Smelter Look-up'!$E$4,$V615-4,0))</f>
        <v/>
      </c>
      <c r="G615" s="143" t="str">
        <f ca="1">IF(C615=$X$4,"Enter smelter details",IF(ISERROR($V615),"",OFFSET('Smelter Look-up'!$F$4,$V615-4,0)))</f>
        <v/>
      </c>
      <c r="H615" s="199" t="str">
        <f ca="1">IF(ISERROR($V615),"",OFFSET('Smelter Look-up'!$G$4,$V615-4,0))</f>
        <v/>
      </c>
      <c r="I615" s="200" t="str">
        <f ca="1">IF(ISERROR($V615),"",OFFSET('Smelter Look-up'!$H$4,$V615-4,0))</f>
        <v/>
      </c>
      <c r="J615" s="200" t="str">
        <f ca="1">IF(ISERROR($V615),"",OFFSET('Smelter Look-up'!$I$4,$V615-4,0))</f>
        <v/>
      </c>
      <c r="K615" s="144"/>
      <c r="L615" s="144"/>
      <c r="M615" s="144"/>
      <c r="N615" s="144"/>
      <c r="O615" s="144"/>
      <c r="P615" s="202"/>
      <c r="Q615" s="145"/>
      <c r="R615" s="143" t="str">
        <f ca="1">IF(ISERROR($V615),"",OFFSET('Smelter Look-up'!$C$4,$V615-4,0)&amp;"")</f>
        <v/>
      </c>
      <c r="S615" s="149" t="str">
        <f t="shared" ca="1" si="45"/>
        <v/>
      </c>
      <c r="T615" s="149" t="str">
        <f ca="1">IF(B615="","",IF(ISERROR(MATCH($J615,SorP!$B$1:$B$6261,0)),"",INDIRECT("'SorP'!$A$"&amp;MATCH($S615&amp;$J615,SorP!C:C,0))))</f>
        <v/>
      </c>
      <c r="U615" s="162"/>
      <c r="V615" s="163" t="e">
        <f>IF(C615="",NA(),MATCH($B615&amp;$C615,'Smelter Look-up'!$J:$J,0))</f>
        <v>#N/A</v>
      </c>
      <c r="X615" s="164">
        <f t="shared" ca="1" si="46"/>
        <v>0</v>
      </c>
      <c r="AB615" s="304" t="str">
        <f t="shared" si="47"/>
        <v/>
      </c>
      <c r="AC615" s="164" t="str">
        <f t="shared" si="48"/>
        <v/>
      </c>
      <c r="AD615" s="164" t="str">
        <f t="shared" si="49"/>
        <v/>
      </c>
    </row>
    <row r="616" spans="1:30" s="164" customFormat="1" ht="20.149999999999999" customHeight="1">
      <c r="A616" s="149"/>
      <c r="B616" s="294" t="str">
        <f>IF(LEN(A616)=0,"",INDEX('Smelter Look-up'!$A:$A,MATCH($A616,'Smelter Look-up'!$E:$E,0)))</f>
        <v/>
      </c>
      <c r="C616" s="146" t="str">
        <f>IF(LEN(A616)=0,"",INDEX('Smelter Look-up'!$C:$C,MATCH($A616,'Smelter Look-up'!$E:$E,0)))</f>
        <v/>
      </c>
      <c r="D616" s="143"/>
      <c r="E616" s="143" t="str">
        <f ca="1">IF(ISERROR($V616),"",OFFSET('Smelter Look-up'!$D$4,$V616-4,0)&amp;"")</f>
        <v/>
      </c>
      <c r="F616" s="143" t="str">
        <f ca="1">IF(ISERROR($V616),"",OFFSET('Smelter Look-up'!$E$4,$V616-4,0))</f>
        <v/>
      </c>
      <c r="G616" s="143" t="str">
        <f ca="1">IF(C616=$X$4,"Enter smelter details",IF(ISERROR($V616),"",OFFSET('Smelter Look-up'!$F$4,$V616-4,0)))</f>
        <v/>
      </c>
      <c r="H616" s="199" t="str">
        <f ca="1">IF(ISERROR($V616),"",OFFSET('Smelter Look-up'!$G$4,$V616-4,0))</f>
        <v/>
      </c>
      <c r="I616" s="200" t="str">
        <f ca="1">IF(ISERROR($V616),"",OFFSET('Smelter Look-up'!$H$4,$V616-4,0))</f>
        <v/>
      </c>
      <c r="J616" s="200" t="str">
        <f ca="1">IF(ISERROR($V616),"",OFFSET('Smelter Look-up'!$I$4,$V616-4,0))</f>
        <v/>
      </c>
      <c r="K616" s="144"/>
      <c r="L616" s="144"/>
      <c r="M616" s="144"/>
      <c r="N616" s="144"/>
      <c r="O616" s="144"/>
      <c r="P616" s="202"/>
      <c r="Q616" s="145"/>
      <c r="R616" s="143" t="str">
        <f ca="1">IF(ISERROR($V616),"",OFFSET('Smelter Look-up'!$C$4,$V616-4,0)&amp;"")</f>
        <v/>
      </c>
      <c r="S616" s="149" t="str">
        <f t="shared" ca="1" si="45"/>
        <v/>
      </c>
      <c r="T616" s="149" t="str">
        <f ca="1">IF(B616="","",IF(ISERROR(MATCH($J616,SorP!$B$1:$B$6261,0)),"",INDIRECT("'SorP'!$A$"&amp;MATCH($S616&amp;$J616,SorP!C:C,0))))</f>
        <v/>
      </c>
      <c r="U616" s="162"/>
      <c r="V616" s="163" t="e">
        <f>IF(C616="",NA(),MATCH($B616&amp;$C616,'Smelter Look-up'!$J:$J,0))</f>
        <v>#N/A</v>
      </c>
      <c r="X616" s="164">
        <f t="shared" ca="1" si="46"/>
        <v>0</v>
      </c>
      <c r="AB616" s="304" t="str">
        <f t="shared" si="47"/>
        <v/>
      </c>
      <c r="AC616" s="164" t="str">
        <f t="shared" si="48"/>
        <v/>
      </c>
      <c r="AD616" s="164" t="str">
        <f t="shared" si="49"/>
        <v/>
      </c>
    </row>
    <row r="617" spans="1:30" s="164" customFormat="1" ht="20.149999999999999" customHeight="1">
      <c r="A617" s="149"/>
      <c r="B617" s="294" t="str">
        <f>IF(LEN(A617)=0,"",INDEX('Smelter Look-up'!$A:$A,MATCH($A617,'Smelter Look-up'!$E:$E,0)))</f>
        <v/>
      </c>
      <c r="C617" s="146" t="str">
        <f>IF(LEN(A617)=0,"",INDEX('Smelter Look-up'!$C:$C,MATCH($A617,'Smelter Look-up'!$E:$E,0)))</f>
        <v/>
      </c>
      <c r="D617" s="143"/>
      <c r="E617" s="143" t="str">
        <f ca="1">IF(ISERROR($V617),"",OFFSET('Smelter Look-up'!$D$4,$V617-4,0)&amp;"")</f>
        <v/>
      </c>
      <c r="F617" s="143" t="str">
        <f ca="1">IF(ISERROR($V617),"",OFFSET('Smelter Look-up'!$E$4,$V617-4,0))</f>
        <v/>
      </c>
      <c r="G617" s="143" t="str">
        <f ca="1">IF(C617=$X$4,"Enter smelter details",IF(ISERROR($V617),"",OFFSET('Smelter Look-up'!$F$4,$V617-4,0)))</f>
        <v/>
      </c>
      <c r="H617" s="199" t="str">
        <f ca="1">IF(ISERROR($V617),"",OFFSET('Smelter Look-up'!$G$4,$V617-4,0))</f>
        <v/>
      </c>
      <c r="I617" s="200" t="str">
        <f ca="1">IF(ISERROR($V617),"",OFFSET('Smelter Look-up'!$H$4,$V617-4,0))</f>
        <v/>
      </c>
      <c r="J617" s="200" t="str">
        <f ca="1">IF(ISERROR($V617),"",OFFSET('Smelter Look-up'!$I$4,$V617-4,0))</f>
        <v/>
      </c>
      <c r="K617" s="144"/>
      <c r="L617" s="144"/>
      <c r="M617" s="144"/>
      <c r="N617" s="144"/>
      <c r="O617" s="144"/>
      <c r="P617" s="202"/>
      <c r="Q617" s="145"/>
      <c r="R617" s="143" t="str">
        <f ca="1">IF(ISERROR($V617),"",OFFSET('Smelter Look-up'!$C$4,$V617-4,0)&amp;"")</f>
        <v/>
      </c>
      <c r="S617" s="149" t="str">
        <f t="shared" ca="1" si="45"/>
        <v/>
      </c>
      <c r="T617" s="149" t="str">
        <f ca="1">IF(B617="","",IF(ISERROR(MATCH($J617,SorP!$B$1:$B$6261,0)),"",INDIRECT("'SorP'!$A$"&amp;MATCH($S617&amp;$J617,SorP!C:C,0))))</f>
        <v/>
      </c>
      <c r="U617" s="162"/>
      <c r="V617" s="163" t="e">
        <f>IF(C617="",NA(),MATCH($B617&amp;$C617,'Smelter Look-up'!$J:$J,0))</f>
        <v>#N/A</v>
      </c>
      <c r="X617" s="164">
        <f t="shared" ca="1" si="46"/>
        <v>0</v>
      </c>
      <c r="AB617" s="304" t="str">
        <f t="shared" si="47"/>
        <v/>
      </c>
      <c r="AC617" s="164" t="str">
        <f t="shared" si="48"/>
        <v/>
      </c>
      <c r="AD617" s="164" t="str">
        <f t="shared" si="49"/>
        <v/>
      </c>
    </row>
    <row r="618" spans="1:30" s="164" customFormat="1" ht="20.149999999999999" customHeight="1">
      <c r="A618" s="149"/>
      <c r="B618" s="294" t="str">
        <f>IF(LEN(A618)=0,"",INDEX('Smelter Look-up'!$A:$A,MATCH($A618,'Smelter Look-up'!$E:$E,0)))</f>
        <v/>
      </c>
      <c r="C618" s="146" t="str">
        <f>IF(LEN(A618)=0,"",INDEX('Smelter Look-up'!$C:$C,MATCH($A618,'Smelter Look-up'!$E:$E,0)))</f>
        <v/>
      </c>
      <c r="D618" s="143"/>
      <c r="E618" s="143" t="str">
        <f ca="1">IF(ISERROR($V618),"",OFFSET('Smelter Look-up'!$D$4,$V618-4,0)&amp;"")</f>
        <v/>
      </c>
      <c r="F618" s="143" t="str">
        <f ca="1">IF(ISERROR($V618),"",OFFSET('Smelter Look-up'!$E$4,$V618-4,0))</f>
        <v/>
      </c>
      <c r="G618" s="143" t="str">
        <f ca="1">IF(C618=$X$4,"Enter smelter details",IF(ISERROR($V618),"",OFFSET('Smelter Look-up'!$F$4,$V618-4,0)))</f>
        <v/>
      </c>
      <c r="H618" s="199" t="str">
        <f ca="1">IF(ISERROR($V618),"",OFFSET('Smelter Look-up'!$G$4,$V618-4,0))</f>
        <v/>
      </c>
      <c r="I618" s="200" t="str">
        <f ca="1">IF(ISERROR($V618),"",OFFSET('Smelter Look-up'!$H$4,$V618-4,0))</f>
        <v/>
      </c>
      <c r="J618" s="200" t="str">
        <f ca="1">IF(ISERROR($V618),"",OFFSET('Smelter Look-up'!$I$4,$V618-4,0))</f>
        <v/>
      </c>
      <c r="K618" s="144"/>
      <c r="L618" s="144"/>
      <c r="M618" s="144"/>
      <c r="N618" s="144"/>
      <c r="O618" s="144"/>
      <c r="P618" s="202"/>
      <c r="Q618" s="145"/>
      <c r="R618" s="143" t="str">
        <f ca="1">IF(ISERROR($V618),"",OFFSET('Smelter Look-up'!$C$4,$V618-4,0)&amp;"")</f>
        <v/>
      </c>
      <c r="S618" s="149" t="str">
        <f t="shared" ca="1" si="45"/>
        <v/>
      </c>
      <c r="T618" s="149" t="str">
        <f ca="1">IF(B618="","",IF(ISERROR(MATCH($J618,SorP!$B$1:$B$6261,0)),"",INDIRECT("'SorP'!$A$"&amp;MATCH($S618&amp;$J618,SorP!C:C,0))))</f>
        <v/>
      </c>
      <c r="U618" s="162"/>
      <c r="V618" s="163" t="e">
        <f>IF(C618="",NA(),MATCH($B618&amp;$C618,'Smelter Look-up'!$J:$J,0))</f>
        <v>#N/A</v>
      </c>
      <c r="X618" s="164">
        <f t="shared" ca="1" si="46"/>
        <v>0</v>
      </c>
      <c r="AB618" s="304" t="str">
        <f t="shared" si="47"/>
        <v/>
      </c>
      <c r="AC618" s="164" t="str">
        <f t="shared" si="48"/>
        <v/>
      </c>
      <c r="AD618" s="164" t="str">
        <f t="shared" si="49"/>
        <v/>
      </c>
    </row>
    <row r="619" spans="1:30" s="164" customFormat="1" ht="20.149999999999999" customHeight="1">
      <c r="A619" s="149"/>
      <c r="B619" s="294" t="str">
        <f>IF(LEN(A619)=0,"",INDEX('Smelter Look-up'!$A:$A,MATCH($A619,'Smelter Look-up'!$E:$E,0)))</f>
        <v/>
      </c>
      <c r="C619" s="146" t="str">
        <f>IF(LEN(A619)=0,"",INDEX('Smelter Look-up'!$C:$C,MATCH($A619,'Smelter Look-up'!$E:$E,0)))</f>
        <v/>
      </c>
      <c r="D619" s="143"/>
      <c r="E619" s="143" t="str">
        <f ca="1">IF(ISERROR($V619),"",OFFSET('Smelter Look-up'!$D$4,$V619-4,0)&amp;"")</f>
        <v/>
      </c>
      <c r="F619" s="143" t="str">
        <f ca="1">IF(ISERROR($V619),"",OFFSET('Smelter Look-up'!$E$4,$V619-4,0))</f>
        <v/>
      </c>
      <c r="G619" s="143" t="str">
        <f ca="1">IF(C619=$X$4,"Enter smelter details",IF(ISERROR($V619),"",OFFSET('Smelter Look-up'!$F$4,$V619-4,0)))</f>
        <v/>
      </c>
      <c r="H619" s="199" t="str">
        <f ca="1">IF(ISERROR($V619),"",OFFSET('Smelter Look-up'!$G$4,$V619-4,0))</f>
        <v/>
      </c>
      <c r="I619" s="200" t="str">
        <f ca="1">IF(ISERROR($V619),"",OFFSET('Smelter Look-up'!$H$4,$V619-4,0))</f>
        <v/>
      </c>
      <c r="J619" s="200" t="str">
        <f ca="1">IF(ISERROR($V619),"",OFFSET('Smelter Look-up'!$I$4,$V619-4,0))</f>
        <v/>
      </c>
      <c r="K619" s="144"/>
      <c r="L619" s="144"/>
      <c r="M619" s="144"/>
      <c r="N619" s="144"/>
      <c r="O619" s="144"/>
      <c r="P619" s="202"/>
      <c r="Q619" s="145"/>
      <c r="R619" s="143" t="str">
        <f ca="1">IF(ISERROR($V619),"",OFFSET('Smelter Look-up'!$C$4,$V619-4,0)&amp;"")</f>
        <v/>
      </c>
      <c r="S619" s="149" t="str">
        <f t="shared" ca="1" si="45"/>
        <v/>
      </c>
      <c r="T619" s="149" t="str">
        <f ca="1">IF(B619="","",IF(ISERROR(MATCH($J619,SorP!$B$1:$B$6261,0)),"",INDIRECT("'SorP'!$A$"&amp;MATCH($S619&amp;$J619,SorP!C:C,0))))</f>
        <v/>
      </c>
      <c r="U619" s="162"/>
      <c r="V619" s="163" t="e">
        <f>IF(C619="",NA(),MATCH($B619&amp;$C619,'Smelter Look-up'!$J:$J,0))</f>
        <v>#N/A</v>
      </c>
      <c r="X619" s="164">
        <f t="shared" ca="1" si="46"/>
        <v>0</v>
      </c>
      <c r="AB619" s="304" t="str">
        <f t="shared" si="47"/>
        <v/>
      </c>
      <c r="AC619" s="164" t="str">
        <f t="shared" si="48"/>
        <v/>
      </c>
      <c r="AD619" s="164" t="str">
        <f t="shared" si="49"/>
        <v/>
      </c>
    </row>
    <row r="620" spans="1:30" s="164" customFormat="1" ht="20.149999999999999" customHeight="1">
      <c r="A620" s="149"/>
      <c r="B620" s="294" t="str">
        <f>IF(LEN(A620)=0,"",INDEX('Smelter Look-up'!$A:$A,MATCH($A620,'Smelter Look-up'!$E:$E,0)))</f>
        <v/>
      </c>
      <c r="C620" s="146" t="str">
        <f>IF(LEN(A620)=0,"",INDEX('Smelter Look-up'!$C:$C,MATCH($A620,'Smelter Look-up'!$E:$E,0)))</f>
        <v/>
      </c>
      <c r="D620" s="143"/>
      <c r="E620" s="143" t="str">
        <f ca="1">IF(ISERROR($V620),"",OFFSET('Smelter Look-up'!$D$4,$V620-4,0)&amp;"")</f>
        <v/>
      </c>
      <c r="F620" s="143" t="str">
        <f ca="1">IF(ISERROR($V620),"",OFFSET('Smelter Look-up'!$E$4,$V620-4,0))</f>
        <v/>
      </c>
      <c r="G620" s="143" t="str">
        <f ca="1">IF(C620=$X$4,"Enter smelter details",IF(ISERROR($V620),"",OFFSET('Smelter Look-up'!$F$4,$V620-4,0)))</f>
        <v/>
      </c>
      <c r="H620" s="199" t="str">
        <f ca="1">IF(ISERROR($V620),"",OFFSET('Smelter Look-up'!$G$4,$V620-4,0))</f>
        <v/>
      </c>
      <c r="I620" s="200" t="str">
        <f ca="1">IF(ISERROR($V620),"",OFFSET('Smelter Look-up'!$H$4,$V620-4,0))</f>
        <v/>
      </c>
      <c r="J620" s="200" t="str">
        <f ca="1">IF(ISERROR($V620),"",OFFSET('Smelter Look-up'!$I$4,$V620-4,0))</f>
        <v/>
      </c>
      <c r="K620" s="144"/>
      <c r="L620" s="144"/>
      <c r="M620" s="144"/>
      <c r="N620" s="144"/>
      <c r="O620" s="144"/>
      <c r="P620" s="202"/>
      <c r="Q620" s="145"/>
      <c r="R620" s="143" t="str">
        <f ca="1">IF(ISERROR($V620),"",OFFSET('Smelter Look-up'!$C$4,$V620-4,0)&amp;"")</f>
        <v/>
      </c>
      <c r="S620" s="149" t="str">
        <f t="shared" ca="1" si="45"/>
        <v/>
      </c>
      <c r="T620" s="149" t="str">
        <f ca="1">IF(B620="","",IF(ISERROR(MATCH($J620,SorP!$B$1:$B$6261,0)),"",INDIRECT("'SorP'!$A$"&amp;MATCH($S620&amp;$J620,SorP!C:C,0))))</f>
        <v/>
      </c>
      <c r="U620" s="162"/>
      <c r="V620" s="163" t="e">
        <f>IF(C620="",NA(),MATCH($B620&amp;$C620,'Smelter Look-up'!$J:$J,0))</f>
        <v>#N/A</v>
      </c>
      <c r="X620" s="164">
        <f t="shared" ca="1" si="46"/>
        <v>0</v>
      </c>
      <c r="AB620" s="304" t="str">
        <f t="shared" si="47"/>
        <v/>
      </c>
      <c r="AC620" s="164" t="str">
        <f t="shared" si="48"/>
        <v/>
      </c>
      <c r="AD620" s="164" t="str">
        <f t="shared" si="49"/>
        <v/>
      </c>
    </row>
    <row r="621" spans="1:30" s="164" customFormat="1" ht="20.149999999999999" customHeight="1">
      <c r="A621" s="149"/>
      <c r="B621" s="294" t="str">
        <f>IF(LEN(A621)=0,"",INDEX('Smelter Look-up'!$A:$A,MATCH($A621,'Smelter Look-up'!$E:$E,0)))</f>
        <v/>
      </c>
      <c r="C621" s="146" t="str">
        <f>IF(LEN(A621)=0,"",INDEX('Smelter Look-up'!$C:$C,MATCH($A621,'Smelter Look-up'!$E:$E,0)))</f>
        <v/>
      </c>
      <c r="D621" s="143"/>
      <c r="E621" s="143" t="str">
        <f ca="1">IF(ISERROR($V621),"",OFFSET('Smelter Look-up'!$D$4,$V621-4,0)&amp;"")</f>
        <v/>
      </c>
      <c r="F621" s="143" t="str">
        <f ca="1">IF(ISERROR($V621),"",OFFSET('Smelter Look-up'!$E$4,$V621-4,0))</f>
        <v/>
      </c>
      <c r="G621" s="143" t="str">
        <f ca="1">IF(C621=$X$4,"Enter smelter details",IF(ISERROR($V621),"",OFFSET('Smelter Look-up'!$F$4,$V621-4,0)))</f>
        <v/>
      </c>
      <c r="H621" s="199" t="str">
        <f ca="1">IF(ISERROR($V621),"",OFFSET('Smelter Look-up'!$G$4,$V621-4,0))</f>
        <v/>
      </c>
      <c r="I621" s="200" t="str">
        <f ca="1">IF(ISERROR($V621),"",OFFSET('Smelter Look-up'!$H$4,$V621-4,0))</f>
        <v/>
      </c>
      <c r="J621" s="200" t="str">
        <f ca="1">IF(ISERROR($V621),"",OFFSET('Smelter Look-up'!$I$4,$V621-4,0))</f>
        <v/>
      </c>
      <c r="K621" s="144"/>
      <c r="L621" s="144"/>
      <c r="M621" s="144"/>
      <c r="N621" s="144"/>
      <c r="O621" s="144"/>
      <c r="P621" s="202"/>
      <c r="Q621" s="145"/>
      <c r="R621" s="143" t="str">
        <f ca="1">IF(ISERROR($V621),"",OFFSET('Smelter Look-up'!$C$4,$V621-4,0)&amp;"")</f>
        <v/>
      </c>
      <c r="S621" s="149" t="str">
        <f t="shared" ca="1" si="45"/>
        <v/>
      </c>
      <c r="T621" s="149" t="str">
        <f ca="1">IF(B621="","",IF(ISERROR(MATCH($J621,SorP!$B$1:$B$6261,0)),"",INDIRECT("'SorP'!$A$"&amp;MATCH($S621&amp;$J621,SorP!C:C,0))))</f>
        <v/>
      </c>
      <c r="U621" s="162"/>
      <c r="V621" s="163" t="e">
        <f>IF(C621="",NA(),MATCH($B621&amp;$C621,'Smelter Look-up'!$J:$J,0))</f>
        <v>#N/A</v>
      </c>
      <c r="X621" s="164">
        <f t="shared" ca="1" si="46"/>
        <v>0</v>
      </c>
      <c r="AB621" s="304" t="str">
        <f t="shared" si="47"/>
        <v/>
      </c>
      <c r="AC621" s="164" t="str">
        <f t="shared" si="48"/>
        <v/>
      </c>
      <c r="AD621" s="164" t="str">
        <f t="shared" si="49"/>
        <v/>
      </c>
    </row>
    <row r="622" spans="1:30" s="164" customFormat="1" ht="20.149999999999999" customHeight="1">
      <c r="A622" s="149"/>
      <c r="B622" s="294" t="str">
        <f>IF(LEN(A622)=0,"",INDEX('Smelter Look-up'!$A:$A,MATCH($A622,'Smelter Look-up'!$E:$E,0)))</f>
        <v/>
      </c>
      <c r="C622" s="146" t="str">
        <f>IF(LEN(A622)=0,"",INDEX('Smelter Look-up'!$C:$C,MATCH($A622,'Smelter Look-up'!$E:$E,0)))</f>
        <v/>
      </c>
      <c r="D622" s="143"/>
      <c r="E622" s="143" t="str">
        <f ca="1">IF(ISERROR($V622),"",OFFSET('Smelter Look-up'!$D$4,$V622-4,0)&amp;"")</f>
        <v/>
      </c>
      <c r="F622" s="143" t="str">
        <f ca="1">IF(ISERROR($V622),"",OFFSET('Smelter Look-up'!$E$4,$V622-4,0))</f>
        <v/>
      </c>
      <c r="G622" s="143" t="str">
        <f ca="1">IF(C622=$X$4,"Enter smelter details",IF(ISERROR($V622),"",OFFSET('Smelter Look-up'!$F$4,$V622-4,0)))</f>
        <v/>
      </c>
      <c r="H622" s="199" t="str">
        <f ca="1">IF(ISERROR($V622),"",OFFSET('Smelter Look-up'!$G$4,$V622-4,0))</f>
        <v/>
      </c>
      <c r="I622" s="200" t="str">
        <f ca="1">IF(ISERROR($V622),"",OFFSET('Smelter Look-up'!$H$4,$V622-4,0))</f>
        <v/>
      </c>
      <c r="J622" s="200" t="str">
        <f ca="1">IF(ISERROR($V622),"",OFFSET('Smelter Look-up'!$I$4,$V622-4,0))</f>
        <v/>
      </c>
      <c r="K622" s="144"/>
      <c r="L622" s="144"/>
      <c r="M622" s="144"/>
      <c r="N622" s="144"/>
      <c r="O622" s="144"/>
      <c r="P622" s="202"/>
      <c r="Q622" s="145"/>
      <c r="R622" s="143" t="str">
        <f ca="1">IF(ISERROR($V622),"",OFFSET('Smelter Look-up'!$C$4,$V622-4,0)&amp;"")</f>
        <v/>
      </c>
      <c r="S622" s="149" t="str">
        <f t="shared" ca="1" si="45"/>
        <v/>
      </c>
      <c r="T622" s="149" t="str">
        <f ca="1">IF(B622="","",IF(ISERROR(MATCH($J622,SorP!$B$1:$B$6261,0)),"",INDIRECT("'SorP'!$A$"&amp;MATCH($S622&amp;$J622,SorP!C:C,0))))</f>
        <v/>
      </c>
      <c r="U622" s="162"/>
      <c r="V622" s="163" t="e">
        <f>IF(C622="",NA(),MATCH($B622&amp;$C622,'Smelter Look-up'!$J:$J,0))</f>
        <v>#N/A</v>
      </c>
      <c r="X622" s="164">
        <f t="shared" ca="1" si="46"/>
        <v>0</v>
      </c>
      <c r="AB622" s="304" t="str">
        <f t="shared" si="47"/>
        <v/>
      </c>
      <c r="AC622" s="164" t="str">
        <f t="shared" si="48"/>
        <v/>
      </c>
      <c r="AD622" s="164" t="str">
        <f t="shared" si="49"/>
        <v/>
      </c>
    </row>
    <row r="623" spans="1:30" s="164" customFormat="1" ht="20.149999999999999" customHeight="1">
      <c r="A623" s="149"/>
      <c r="B623" s="294" t="str">
        <f>IF(LEN(A623)=0,"",INDEX('Smelter Look-up'!$A:$A,MATCH($A623,'Smelter Look-up'!$E:$E,0)))</f>
        <v/>
      </c>
      <c r="C623" s="146" t="str">
        <f>IF(LEN(A623)=0,"",INDEX('Smelter Look-up'!$C:$C,MATCH($A623,'Smelter Look-up'!$E:$E,0)))</f>
        <v/>
      </c>
      <c r="D623" s="143"/>
      <c r="E623" s="143" t="str">
        <f ca="1">IF(ISERROR($V623),"",OFFSET('Smelter Look-up'!$D$4,$V623-4,0)&amp;"")</f>
        <v/>
      </c>
      <c r="F623" s="143" t="str">
        <f ca="1">IF(ISERROR($V623),"",OFFSET('Smelter Look-up'!$E$4,$V623-4,0))</f>
        <v/>
      </c>
      <c r="G623" s="143" t="str">
        <f ca="1">IF(C623=$X$4,"Enter smelter details",IF(ISERROR($V623),"",OFFSET('Smelter Look-up'!$F$4,$V623-4,0)))</f>
        <v/>
      </c>
      <c r="H623" s="199" t="str">
        <f ca="1">IF(ISERROR($V623),"",OFFSET('Smelter Look-up'!$G$4,$V623-4,0))</f>
        <v/>
      </c>
      <c r="I623" s="200" t="str">
        <f ca="1">IF(ISERROR($V623),"",OFFSET('Smelter Look-up'!$H$4,$V623-4,0))</f>
        <v/>
      </c>
      <c r="J623" s="200" t="str">
        <f ca="1">IF(ISERROR($V623),"",OFFSET('Smelter Look-up'!$I$4,$V623-4,0))</f>
        <v/>
      </c>
      <c r="K623" s="144"/>
      <c r="L623" s="144"/>
      <c r="M623" s="144"/>
      <c r="N623" s="144"/>
      <c r="O623" s="144"/>
      <c r="P623" s="202"/>
      <c r="Q623" s="145"/>
      <c r="R623" s="143" t="str">
        <f ca="1">IF(ISERROR($V623),"",OFFSET('Smelter Look-up'!$C$4,$V623-4,0)&amp;"")</f>
        <v/>
      </c>
      <c r="S623" s="149" t="str">
        <f t="shared" ca="1" si="45"/>
        <v/>
      </c>
      <c r="T623" s="149" t="str">
        <f ca="1">IF(B623="","",IF(ISERROR(MATCH($J623,SorP!$B$1:$B$6261,0)),"",INDIRECT("'SorP'!$A$"&amp;MATCH($S623&amp;$J623,SorP!C:C,0))))</f>
        <v/>
      </c>
      <c r="U623" s="162"/>
      <c r="V623" s="163" t="e">
        <f>IF(C623="",NA(),MATCH($B623&amp;$C623,'Smelter Look-up'!$J:$J,0))</f>
        <v>#N/A</v>
      </c>
      <c r="X623" s="164">
        <f t="shared" ca="1" si="46"/>
        <v>0</v>
      </c>
      <c r="AB623" s="304" t="str">
        <f t="shared" si="47"/>
        <v/>
      </c>
      <c r="AC623" s="164" t="str">
        <f t="shared" si="48"/>
        <v/>
      </c>
      <c r="AD623" s="164" t="str">
        <f t="shared" si="49"/>
        <v/>
      </c>
    </row>
    <row r="624" spans="1:30" s="164" customFormat="1" ht="20.149999999999999" customHeight="1">
      <c r="A624" s="149"/>
      <c r="B624" s="294" t="str">
        <f>IF(LEN(A624)=0,"",INDEX('Smelter Look-up'!$A:$A,MATCH($A624,'Smelter Look-up'!$E:$E,0)))</f>
        <v/>
      </c>
      <c r="C624" s="146" t="str">
        <f>IF(LEN(A624)=0,"",INDEX('Smelter Look-up'!$C:$C,MATCH($A624,'Smelter Look-up'!$E:$E,0)))</f>
        <v/>
      </c>
      <c r="D624" s="143"/>
      <c r="E624" s="143" t="str">
        <f ca="1">IF(ISERROR($V624),"",OFFSET('Smelter Look-up'!$D$4,$V624-4,0)&amp;"")</f>
        <v/>
      </c>
      <c r="F624" s="143" t="str">
        <f ca="1">IF(ISERROR($V624),"",OFFSET('Smelter Look-up'!$E$4,$V624-4,0))</f>
        <v/>
      </c>
      <c r="G624" s="143" t="str">
        <f ca="1">IF(C624=$X$4,"Enter smelter details",IF(ISERROR($V624),"",OFFSET('Smelter Look-up'!$F$4,$V624-4,0)))</f>
        <v/>
      </c>
      <c r="H624" s="199" t="str">
        <f ca="1">IF(ISERROR($V624),"",OFFSET('Smelter Look-up'!$G$4,$V624-4,0))</f>
        <v/>
      </c>
      <c r="I624" s="200" t="str">
        <f ca="1">IF(ISERROR($V624),"",OFFSET('Smelter Look-up'!$H$4,$V624-4,0))</f>
        <v/>
      </c>
      <c r="J624" s="200" t="str">
        <f ca="1">IF(ISERROR($V624),"",OFFSET('Smelter Look-up'!$I$4,$V624-4,0))</f>
        <v/>
      </c>
      <c r="K624" s="144"/>
      <c r="L624" s="144"/>
      <c r="M624" s="144"/>
      <c r="N624" s="144"/>
      <c r="O624" s="144"/>
      <c r="P624" s="202"/>
      <c r="Q624" s="145"/>
      <c r="R624" s="143" t="str">
        <f ca="1">IF(ISERROR($V624),"",OFFSET('Smelter Look-up'!$C$4,$V624-4,0)&amp;"")</f>
        <v/>
      </c>
      <c r="S624" s="149" t="str">
        <f t="shared" ca="1" si="45"/>
        <v/>
      </c>
      <c r="T624" s="149" t="str">
        <f ca="1">IF(B624="","",IF(ISERROR(MATCH($J624,SorP!$B$1:$B$6261,0)),"",INDIRECT("'SorP'!$A$"&amp;MATCH($S624&amp;$J624,SorP!C:C,0))))</f>
        <v/>
      </c>
      <c r="U624" s="162"/>
      <c r="V624" s="163" t="e">
        <f>IF(C624="",NA(),MATCH($B624&amp;$C624,'Smelter Look-up'!$J:$J,0))</f>
        <v>#N/A</v>
      </c>
      <c r="X624" s="164">
        <f t="shared" ca="1" si="46"/>
        <v>0</v>
      </c>
      <c r="AB624" s="304" t="str">
        <f t="shared" si="47"/>
        <v/>
      </c>
      <c r="AC624" s="164" t="str">
        <f t="shared" si="48"/>
        <v/>
      </c>
      <c r="AD624" s="164" t="str">
        <f t="shared" si="49"/>
        <v/>
      </c>
    </row>
    <row r="625" spans="1:30" s="164" customFormat="1" ht="20.149999999999999" customHeight="1">
      <c r="A625" s="149"/>
      <c r="B625" s="294" t="str">
        <f>IF(LEN(A625)=0,"",INDEX('Smelter Look-up'!$A:$A,MATCH($A625,'Smelter Look-up'!$E:$E,0)))</f>
        <v/>
      </c>
      <c r="C625" s="146" t="str">
        <f>IF(LEN(A625)=0,"",INDEX('Smelter Look-up'!$C:$C,MATCH($A625,'Smelter Look-up'!$E:$E,0)))</f>
        <v/>
      </c>
      <c r="D625" s="143"/>
      <c r="E625" s="143" t="str">
        <f ca="1">IF(ISERROR($V625),"",OFFSET('Smelter Look-up'!$D$4,$V625-4,0)&amp;"")</f>
        <v/>
      </c>
      <c r="F625" s="143" t="str">
        <f ca="1">IF(ISERROR($V625),"",OFFSET('Smelter Look-up'!$E$4,$V625-4,0))</f>
        <v/>
      </c>
      <c r="G625" s="143" t="str">
        <f ca="1">IF(C625=$X$4,"Enter smelter details",IF(ISERROR($V625),"",OFFSET('Smelter Look-up'!$F$4,$V625-4,0)))</f>
        <v/>
      </c>
      <c r="H625" s="199" t="str">
        <f ca="1">IF(ISERROR($V625),"",OFFSET('Smelter Look-up'!$G$4,$V625-4,0))</f>
        <v/>
      </c>
      <c r="I625" s="200" t="str">
        <f ca="1">IF(ISERROR($V625),"",OFFSET('Smelter Look-up'!$H$4,$V625-4,0))</f>
        <v/>
      </c>
      <c r="J625" s="200" t="str">
        <f ca="1">IF(ISERROR($V625),"",OFFSET('Smelter Look-up'!$I$4,$V625-4,0))</f>
        <v/>
      </c>
      <c r="K625" s="144"/>
      <c r="L625" s="144"/>
      <c r="M625" s="144"/>
      <c r="N625" s="144"/>
      <c r="O625" s="144"/>
      <c r="P625" s="202"/>
      <c r="Q625" s="145"/>
      <c r="R625" s="143" t="str">
        <f ca="1">IF(ISERROR($V625),"",OFFSET('Smelter Look-up'!$C$4,$V625-4,0)&amp;"")</f>
        <v/>
      </c>
      <c r="S625" s="149" t="str">
        <f t="shared" ca="1" si="45"/>
        <v/>
      </c>
      <c r="T625" s="149" t="str">
        <f ca="1">IF(B625="","",IF(ISERROR(MATCH($J625,SorP!$B$1:$B$6261,0)),"",INDIRECT("'SorP'!$A$"&amp;MATCH($S625&amp;$J625,SorP!C:C,0))))</f>
        <v/>
      </c>
      <c r="U625" s="162"/>
      <c r="V625" s="163" t="e">
        <f>IF(C625="",NA(),MATCH($B625&amp;$C625,'Smelter Look-up'!$J:$J,0))</f>
        <v>#N/A</v>
      </c>
      <c r="X625" s="164">
        <f t="shared" ca="1" si="46"/>
        <v>0</v>
      </c>
      <c r="AB625" s="304" t="str">
        <f t="shared" si="47"/>
        <v/>
      </c>
      <c r="AC625" s="164" t="str">
        <f t="shared" si="48"/>
        <v/>
      </c>
      <c r="AD625" s="164" t="str">
        <f t="shared" si="49"/>
        <v/>
      </c>
    </row>
    <row r="626" spans="1:30" s="164" customFormat="1" ht="20.149999999999999" customHeight="1">
      <c r="A626" s="149"/>
      <c r="B626" s="294" t="str">
        <f>IF(LEN(A626)=0,"",INDEX('Smelter Look-up'!$A:$A,MATCH($A626,'Smelter Look-up'!$E:$E,0)))</f>
        <v/>
      </c>
      <c r="C626" s="146" t="str">
        <f>IF(LEN(A626)=0,"",INDEX('Smelter Look-up'!$C:$C,MATCH($A626,'Smelter Look-up'!$E:$E,0)))</f>
        <v/>
      </c>
      <c r="D626" s="143"/>
      <c r="E626" s="143" t="str">
        <f ca="1">IF(ISERROR($V626),"",OFFSET('Smelter Look-up'!$D$4,$V626-4,0)&amp;"")</f>
        <v/>
      </c>
      <c r="F626" s="143" t="str">
        <f ca="1">IF(ISERROR($V626),"",OFFSET('Smelter Look-up'!$E$4,$V626-4,0))</f>
        <v/>
      </c>
      <c r="G626" s="143" t="str">
        <f ca="1">IF(C626=$X$4,"Enter smelter details",IF(ISERROR($V626),"",OFFSET('Smelter Look-up'!$F$4,$V626-4,0)))</f>
        <v/>
      </c>
      <c r="H626" s="199" t="str">
        <f ca="1">IF(ISERROR($V626),"",OFFSET('Smelter Look-up'!$G$4,$V626-4,0))</f>
        <v/>
      </c>
      <c r="I626" s="200" t="str">
        <f ca="1">IF(ISERROR($V626),"",OFFSET('Smelter Look-up'!$H$4,$V626-4,0))</f>
        <v/>
      </c>
      <c r="J626" s="200" t="str">
        <f ca="1">IF(ISERROR($V626),"",OFFSET('Smelter Look-up'!$I$4,$V626-4,0))</f>
        <v/>
      </c>
      <c r="K626" s="144"/>
      <c r="L626" s="144"/>
      <c r="M626" s="144"/>
      <c r="N626" s="144"/>
      <c r="O626" s="144"/>
      <c r="P626" s="202"/>
      <c r="Q626" s="145"/>
      <c r="R626" s="143" t="str">
        <f ca="1">IF(ISERROR($V626),"",OFFSET('Smelter Look-up'!$C$4,$V626-4,0)&amp;"")</f>
        <v/>
      </c>
      <c r="S626" s="149" t="str">
        <f t="shared" ca="1" si="45"/>
        <v/>
      </c>
      <c r="T626" s="149" t="str">
        <f ca="1">IF(B626="","",IF(ISERROR(MATCH($J626,SorP!$B$1:$B$6261,0)),"",INDIRECT("'SorP'!$A$"&amp;MATCH($S626&amp;$J626,SorP!C:C,0))))</f>
        <v/>
      </c>
      <c r="U626" s="162"/>
      <c r="V626" s="163" t="e">
        <f>IF(C626="",NA(),MATCH($B626&amp;$C626,'Smelter Look-up'!$J:$J,0))</f>
        <v>#N/A</v>
      </c>
      <c r="X626" s="164">
        <f t="shared" ca="1" si="46"/>
        <v>0</v>
      </c>
      <c r="AB626" s="304" t="str">
        <f t="shared" si="47"/>
        <v/>
      </c>
      <c r="AC626" s="164" t="str">
        <f t="shared" si="48"/>
        <v/>
      </c>
      <c r="AD626" s="164" t="str">
        <f t="shared" si="49"/>
        <v/>
      </c>
    </row>
    <row r="627" spans="1:30" s="164" customFormat="1" ht="20.149999999999999" customHeight="1">
      <c r="A627" s="149"/>
      <c r="B627" s="294" t="str">
        <f>IF(LEN(A627)=0,"",INDEX('Smelter Look-up'!$A:$A,MATCH($A627,'Smelter Look-up'!$E:$E,0)))</f>
        <v/>
      </c>
      <c r="C627" s="146" t="str">
        <f>IF(LEN(A627)=0,"",INDEX('Smelter Look-up'!$C:$C,MATCH($A627,'Smelter Look-up'!$E:$E,0)))</f>
        <v/>
      </c>
      <c r="D627" s="143"/>
      <c r="E627" s="143" t="str">
        <f ca="1">IF(ISERROR($V627),"",OFFSET('Smelter Look-up'!$D$4,$V627-4,0)&amp;"")</f>
        <v/>
      </c>
      <c r="F627" s="143" t="str">
        <f ca="1">IF(ISERROR($V627),"",OFFSET('Smelter Look-up'!$E$4,$V627-4,0))</f>
        <v/>
      </c>
      <c r="G627" s="143" t="str">
        <f ca="1">IF(C627=$X$4,"Enter smelter details",IF(ISERROR($V627),"",OFFSET('Smelter Look-up'!$F$4,$V627-4,0)))</f>
        <v/>
      </c>
      <c r="H627" s="199" t="str">
        <f ca="1">IF(ISERROR($V627),"",OFFSET('Smelter Look-up'!$G$4,$V627-4,0))</f>
        <v/>
      </c>
      <c r="I627" s="200" t="str">
        <f ca="1">IF(ISERROR($V627),"",OFFSET('Smelter Look-up'!$H$4,$V627-4,0))</f>
        <v/>
      </c>
      <c r="J627" s="200" t="str">
        <f ca="1">IF(ISERROR($V627),"",OFFSET('Smelter Look-up'!$I$4,$V627-4,0))</f>
        <v/>
      </c>
      <c r="K627" s="144"/>
      <c r="L627" s="144"/>
      <c r="M627" s="144"/>
      <c r="N627" s="144"/>
      <c r="O627" s="144"/>
      <c r="P627" s="202"/>
      <c r="Q627" s="145"/>
      <c r="R627" s="143" t="str">
        <f ca="1">IF(ISERROR($V627),"",OFFSET('Smelter Look-up'!$C$4,$V627-4,0)&amp;"")</f>
        <v/>
      </c>
      <c r="S627" s="149" t="str">
        <f t="shared" ca="1" si="45"/>
        <v/>
      </c>
      <c r="T627" s="149" t="str">
        <f ca="1">IF(B627="","",IF(ISERROR(MATCH($J627,SorP!$B$1:$B$6261,0)),"",INDIRECT("'SorP'!$A$"&amp;MATCH($S627&amp;$J627,SorP!C:C,0))))</f>
        <v/>
      </c>
      <c r="U627" s="162"/>
      <c r="V627" s="163" t="e">
        <f>IF(C627="",NA(),MATCH($B627&amp;$C627,'Smelter Look-up'!$J:$J,0))</f>
        <v>#N/A</v>
      </c>
      <c r="X627" s="164">
        <f t="shared" ca="1" si="46"/>
        <v>0</v>
      </c>
      <c r="AB627" s="304" t="str">
        <f t="shared" si="47"/>
        <v/>
      </c>
      <c r="AC627" s="164" t="str">
        <f t="shared" si="48"/>
        <v/>
      </c>
      <c r="AD627" s="164" t="str">
        <f t="shared" si="49"/>
        <v/>
      </c>
    </row>
    <row r="628" spans="1:30" s="164" customFormat="1" ht="20.149999999999999" customHeight="1">
      <c r="A628" s="149"/>
      <c r="B628" s="294" t="str">
        <f>IF(LEN(A628)=0,"",INDEX('Smelter Look-up'!$A:$A,MATCH($A628,'Smelter Look-up'!$E:$E,0)))</f>
        <v/>
      </c>
      <c r="C628" s="146" t="str">
        <f>IF(LEN(A628)=0,"",INDEX('Smelter Look-up'!$C:$C,MATCH($A628,'Smelter Look-up'!$E:$E,0)))</f>
        <v/>
      </c>
      <c r="D628" s="143"/>
      <c r="E628" s="143" t="str">
        <f ca="1">IF(ISERROR($V628),"",OFFSET('Smelter Look-up'!$D$4,$V628-4,0)&amp;"")</f>
        <v/>
      </c>
      <c r="F628" s="143" t="str">
        <f ca="1">IF(ISERROR($V628),"",OFFSET('Smelter Look-up'!$E$4,$V628-4,0))</f>
        <v/>
      </c>
      <c r="G628" s="143" t="str">
        <f ca="1">IF(C628=$X$4,"Enter smelter details",IF(ISERROR($V628),"",OFFSET('Smelter Look-up'!$F$4,$V628-4,0)))</f>
        <v/>
      </c>
      <c r="H628" s="199" t="str">
        <f ca="1">IF(ISERROR($V628),"",OFFSET('Smelter Look-up'!$G$4,$V628-4,0))</f>
        <v/>
      </c>
      <c r="I628" s="200" t="str">
        <f ca="1">IF(ISERROR($V628),"",OFFSET('Smelter Look-up'!$H$4,$V628-4,0))</f>
        <v/>
      </c>
      <c r="J628" s="200" t="str">
        <f ca="1">IF(ISERROR($V628),"",OFFSET('Smelter Look-up'!$I$4,$V628-4,0))</f>
        <v/>
      </c>
      <c r="K628" s="144"/>
      <c r="L628" s="144"/>
      <c r="M628" s="144"/>
      <c r="N628" s="144"/>
      <c r="O628" s="144"/>
      <c r="P628" s="202"/>
      <c r="Q628" s="145"/>
      <c r="R628" s="143" t="str">
        <f ca="1">IF(ISERROR($V628),"",OFFSET('Smelter Look-up'!$C$4,$V628-4,0)&amp;"")</f>
        <v/>
      </c>
      <c r="S628" s="149" t="str">
        <f t="shared" ca="1" si="45"/>
        <v/>
      </c>
      <c r="T628" s="149" t="str">
        <f ca="1">IF(B628="","",IF(ISERROR(MATCH($J628,SorP!$B$1:$B$6261,0)),"",INDIRECT("'SorP'!$A$"&amp;MATCH($S628&amp;$J628,SorP!C:C,0))))</f>
        <v/>
      </c>
      <c r="U628" s="162"/>
      <c r="V628" s="163" t="e">
        <f>IF(C628="",NA(),MATCH($B628&amp;$C628,'Smelter Look-up'!$J:$J,0))</f>
        <v>#N/A</v>
      </c>
      <c r="X628" s="164">
        <f t="shared" ca="1" si="46"/>
        <v>0</v>
      </c>
      <c r="AB628" s="304" t="str">
        <f t="shared" si="47"/>
        <v/>
      </c>
      <c r="AC628" s="164" t="str">
        <f t="shared" si="48"/>
        <v/>
      </c>
      <c r="AD628" s="164" t="str">
        <f t="shared" si="49"/>
        <v/>
      </c>
    </row>
    <row r="629" spans="1:30" s="164" customFormat="1" ht="20.149999999999999" customHeight="1">
      <c r="A629" s="149"/>
      <c r="B629" s="294" t="str">
        <f>IF(LEN(A629)=0,"",INDEX('Smelter Look-up'!$A:$A,MATCH($A629,'Smelter Look-up'!$E:$E,0)))</f>
        <v/>
      </c>
      <c r="C629" s="146" t="str">
        <f>IF(LEN(A629)=0,"",INDEX('Smelter Look-up'!$C:$C,MATCH($A629,'Smelter Look-up'!$E:$E,0)))</f>
        <v/>
      </c>
      <c r="D629" s="143"/>
      <c r="E629" s="143" t="str">
        <f ca="1">IF(ISERROR($V629),"",OFFSET('Smelter Look-up'!$D$4,$V629-4,0)&amp;"")</f>
        <v/>
      </c>
      <c r="F629" s="143" t="str">
        <f ca="1">IF(ISERROR($V629),"",OFFSET('Smelter Look-up'!$E$4,$V629-4,0))</f>
        <v/>
      </c>
      <c r="G629" s="143" t="str">
        <f ca="1">IF(C629=$X$4,"Enter smelter details",IF(ISERROR($V629),"",OFFSET('Smelter Look-up'!$F$4,$V629-4,0)))</f>
        <v/>
      </c>
      <c r="H629" s="199" t="str">
        <f ca="1">IF(ISERROR($V629),"",OFFSET('Smelter Look-up'!$G$4,$V629-4,0))</f>
        <v/>
      </c>
      <c r="I629" s="200" t="str">
        <f ca="1">IF(ISERROR($V629),"",OFFSET('Smelter Look-up'!$H$4,$V629-4,0))</f>
        <v/>
      </c>
      <c r="J629" s="200" t="str">
        <f ca="1">IF(ISERROR($V629),"",OFFSET('Smelter Look-up'!$I$4,$V629-4,0))</f>
        <v/>
      </c>
      <c r="K629" s="144"/>
      <c r="L629" s="144"/>
      <c r="M629" s="144"/>
      <c r="N629" s="144"/>
      <c r="O629" s="144"/>
      <c r="P629" s="202"/>
      <c r="Q629" s="145"/>
      <c r="R629" s="143" t="str">
        <f ca="1">IF(ISERROR($V629),"",OFFSET('Smelter Look-up'!$C$4,$V629-4,0)&amp;"")</f>
        <v/>
      </c>
      <c r="S629" s="149" t="str">
        <f t="shared" ca="1" si="45"/>
        <v/>
      </c>
      <c r="T629" s="149" t="str">
        <f ca="1">IF(B629="","",IF(ISERROR(MATCH($J629,SorP!$B$1:$B$6261,0)),"",INDIRECT("'SorP'!$A$"&amp;MATCH($S629&amp;$J629,SorP!C:C,0))))</f>
        <v/>
      </c>
      <c r="U629" s="162"/>
      <c r="V629" s="163" t="e">
        <f>IF(C629="",NA(),MATCH($B629&amp;$C629,'Smelter Look-up'!$J:$J,0))</f>
        <v>#N/A</v>
      </c>
      <c r="X629" s="164">
        <f t="shared" ca="1" si="46"/>
        <v>0</v>
      </c>
      <c r="AB629" s="304" t="str">
        <f t="shared" si="47"/>
        <v/>
      </c>
      <c r="AC629" s="164" t="str">
        <f t="shared" si="48"/>
        <v/>
      </c>
      <c r="AD629" s="164" t="str">
        <f t="shared" si="49"/>
        <v/>
      </c>
    </row>
    <row r="630" spans="1:30" s="164" customFormat="1" ht="20.149999999999999" customHeight="1">
      <c r="A630" s="149"/>
      <c r="B630" s="294" t="str">
        <f>IF(LEN(A630)=0,"",INDEX('Smelter Look-up'!$A:$A,MATCH($A630,'Smelter Look-up'!$E:$E,0)))</f>
        <v/>
      </c>
      <c r="C630" s="146" t="str">
        <f>IF(LEN(A630)=0,"",INDEX('Smelter Look-up'!$C:$C,MATCH($A630,'Smelter Look-up'!$E:$E,0)))</f>
        <v/>
      </c>
      <c r="D630" s="143"/>
      <c r="E630" s="143" t="str">
        <f ca="1">IF(ISERROR($V630),"",OFFSET('Smelter Look-up'!$D$4,$V630-4,0)&amp;"")</f>
        <v/>
      </c>
      <c r="F630" s="143" t="str">
        <f ca="1">IF(ISERROR($V630),"",OFFSET('Smelter Look-up'!$E$4,$V630-4,0))</f>
        <v/>
      </c>
      <c r="G630" s="143" t="str">
        <f ca="1">IF(C630=$X$4,"Enter smelter details",IF(ISERROR($V630),"",OFFSET('Smelter Look-up'!$F$4,$V630-4,0)))</f>
        <v/>
      </c>
      <c r="H630" s="199" t="str">
        <f ca="1">IF(ISERROR($V630),"",OFFSET('Smelter Look-up'!$G$4,$V630-4,0))</f>
        <v/>
      </c>
      <c r="I630" s="200" t="str">
        <f ca="1">IF(ISERROR($V630),"",OFFSET('Smelter Look-up'!$H$4,$V630-4,0))</f>
        <v/>
      </c>
      <c r="J630" s="200" t="str">
        <f ca="1">IF(ISERROR($V630),"",OFFSET('Smelter Look-up'!$I$4,$V630-4,0))</f>
        <v/>
      </c>
      <c r="K630" s="144"/>
      <c r="L630" s="144"/>
      <c r="M630" s="144"/>
      <c r="N630" s="144"/>
      <c r="O630" s="144"/>
      <c r="P630" s="202"/>
      <c r="Q630" s="145"/>
      <c r="R630" s="143" t="str">
        <f ca="1">IF(ISERROR($V630),"",OFFSET('Smelter Look-up'!$C$4,$V630-4,0)&amp;"")</f>
        <v/>
      </c>
      <c r="S630" s="149" t="str">
        <f t="shared" ca="1" si="45"/>
        <v/>
      </c>
      <c r="T630" s="149" t="str">
        <f ca="1">IF(B630="","",IF(ISERROR(MATCH($J630,SorP!$B$1:$B$6261,0)),"",INDIRECT("'SorP'!$A$"&amp;MATCH($S630&amp;$J630,SorP!C:C,0))))</f>
        <v/>
      </c>
      <c r="U630" s="162"/>
      <c r="V630" s="163" t="e">
        <f>IF(C630="",NA(),MATCH($B630&amp;$C630,'Smelter Look-up'!$J:$J,0))</f>
        <v>#N/A</v>
      </c>
      <c r="X630" s="164">
        <f t="shared" ca="1" si="46"/>
        <v>0</v>
      </c>
      <c r="AB630" s="304" t="str">
        <f t="shared" si="47"/>
        <v/>
      </c>
      <c r="AC630" s="164" t="str">
        <f t="shared" si="48"/>
        <v/>
      </c>
      <c r="AD630" s="164" t="str">
        <f t="shared" si="49"/>
        <v/>
      </c>
    </row>
    <row r="631" spans="1:30" s="164" customFormat="1" ht="20.149999999999999" customHeight="1">
      <c r="A631" s="149"/>
      <c r="B631" s="294" t="str">
        <f>IF(LEN(A631)=0,"",INDEX('Smelter Look-up'!$A:$A,MATCH($A631,'Smelter Look-up'!$E:$E,0)))</f>
        <v/>
      </c>
      <c r="C631" s="146" t="str">
        <f>IF(LEN(A631)=0,"",INDEX('Smelter Look-up'!$C:$C,MATCH($A631,'Smelter Look-up'!$E:$E,0)))</f>
        <v/>
      </c>
      <c r="D631" s="143"/>
      <c r="E631" s="143" t="str">
        <f ca="1">IF(ISERROR($V631),"",OFFSET('Smelter Look-up'!$D$4,$V631-4,0)&amp;"")</f>
        <v/>
      </c>
      <c r="F631" s="143" t="str">
        <f ca="1">IF(ISERROR($V631),"",OFFSET('Smelter Look-up'!$E$4,$V631-4,0))</f>
        <v/>
      </c>
      <c r="G631" s="143" t="str">
        <f ca="1">IF(C631=$X$4,"Enter smelter details",IF(ISERROR($V631),"",OFFSET('Smelter Look-up'!$F$4,$V631-4,0)))</f>
        <v/>
      </c>
      <c r="H631" s="199" t="str">
        <f ca="1">IF(ISERROR($V631),"",OFFSET('Smelter Look-up'!$G$4,$V631-4,0))</f>
        <v/>
      </c>
      <c r="I631" s="200" t="str">
        <f ca="1">IF(ISERROR($V631),"",OFFSET('Smelter Look-up'!$H$4,$V631-4,0))</f>
        <v/>
      </c>
      <c r="J631" s="200" t="str">
        <f ca="1">IF(ISERROR($V631),"",OFFSET('Smelter Look-up'!$I$4,$V631-4,0))</f>
        <v/>
      </c>
      <c r="K631" s="144"/>
      <c r="L631" s="144"/>
      <c r="M631" s="144"/>
      <c r="N631" s="144"/>
      <c r="O631" s="144"/>
      <c r="P631" s="202"/>
      <c r="Q631" s="145"/>
      <c r="R631" s="143" t="str">
        <f ca="1">IF(ISERROR($V631),"",OFFSET('Smelter Look-up'!$C$4,$V631-4,0)&amp;"")</f>
        <v/>
      </c>
      <c r="S631" s="149" t="str">
        <f t="shared" ca="1" si="45"/>
        <v/>
      </c>
      <c r="T631" s="149" t="str">
        <f ca="1">IF(B631="","",IF(ISERROR(MATCH($J631,SorP!$B$1:$B$6261,0)),"",INDIRECT("'SorP'!$A$"&amp;MATCH($S631&amp;$J631,SorP!C:C,0))))</f>
        <v/>
      </c>
      <c r="U631" s="162"/>
      <c r="V631" s="163" t="e">
        <f>IF(C631="",NA(),MATCH($B631&amp;$C631,'Smelter Look-up'!$J:$J,0))</f>
        <v>#N/A</v>
      </c>
      <c r="X631" s="164">
        <f t="shared" ca="1" si="46"/>
        <v>0</v>
      </c>
      <c r="AB631" s="304" t="str">
        <f t="shared" si="47"/>
        <v/>
      </c>
      <c r="AC631" s="164" t="str">
        <f t="shared" si="48"/>
        <v/>
      </c>
      <c r="AD631" s="164" t="str">
        <f t="shared" si="49"/>
        <v/>
      </c>
    </row>
    <row r="632" spans="1:30" s="164" customFormat="1" ht="20.149999999999999" customHeight="1">
      <c r="A632" s="149"/>
      <c r="B632" s="294" t="str">
        <f>IF(LEN(A632)=0,"",INDEX('Smelter Look-up'!$A:$A,MATCH($A632,'Smelter Look-up'!$E:$E,0)))</f>
        <v/>
      </c>
      <c r="C632" s="146" t="str">
        <f>IF(LEN(A632)=0,"",INDEX('Smelter Look-up'!$C:$C,MATCH($A632,'Smelter Look-up'!$E:$E,0)))</f>
        <v/>
      </c>
      <c r="D632" s="143"/>
      <c r="E632" s="143" t="str">
        <f ca="1">IF(ISERROR($V632),"",OFFSET('Smelter Look-up'!$D$4,$V632-4,0)&amp;"")</f>
        <v/>
      </c>
      <c r="F632" s="143" t="str">
        <f ca="1">IF(ISERROR($V632),"",OFFSET('Smelter Look-up'!$E$4,$V632-4,0))</f>
        <v/>
      </c>
      <c r="G632" s="143" t="str">
        <f ca="1">IF(C632=$X$4,"Enter smelter details",IF(ISERROR($V632),"",OFFSET('Smelter Look-up'!$F$4,$V632-4,0)))</f>
        <v/>
      </c>
      <c r="H632" s="199" t="str">
        <f ca="1">IF(ISERROR($V632),"",OFFSET('Smelter Look-up'!$G$4,$V632-4,0))</f>
        <v/>
      </c>
      <c r="I632" s="200" t="str">
        <f ca="1">IF(ISERROR($V632),"",OFFSET('Smelter Look-up'!$H$4,$V632-4,0))</f>
        <v/>
      </c>
      <c r="J632" s="200" t="str">
        <f ca="1">IF(ISERROR($V632),"",OFFSET('Smelter Look-up'!$I$4,$V632-4,0))</f>
        <v/>
      </c>
      <c r="K632" s="144"/>
      <c r="L632" s="144"/>
      <c r="M632" s="144"/>
      <c r="N632" s="144"/>
      <c r="O632" s="144"/>
      <c r="P632" s="202"/>
      <c r="Q632" s="145"/>
      <c r="R632" s="143" t="str">
        <f ca="1">IF(ISERROR($V632),"",OFFSET('Smelter Look-up'!$C$4,$V632-4,0)&amp;"")</f>
        <v/>
      </c>
      <c r="S632" s="149" t="str">
        <f t="shared" ca="1" si="45"/>
        <v/>
      </c>
      <c r="T632" s="149" t="str">
        <f ca="1">IF(B632="","",IF(ISERROR(MATCH($J632,SorP!$B$1:$B$6261,0)),"",INDIRECT("'SorP'!$A$"&amp;MATCH($S632&amp;$J632,SorP!C:C,0))))</f>
        <v/>
      </c>
      <c r="U632" s="162"/>
      <c r="V632" s="163" t="e">
        <f>IF(C632="",NA(),MATCH($B632&amp;$C632,'Smelter Look-up'!$J:$J,0))</f>
        <v>#N/A</v>
      </c>
      <c r="X632" s="164">
        <f t="shared" ca="1" si="46"/>
        <v>0</v>
      </c>
      <c r="AB632" s="304" t="str">
        <f t="shared" si="47"/>
        <v/>
      </c>
      <c r="AC632" s="164" t="str">
        <f t="shared" si="48"/>
        <v/>
      </c>
      <c r="AD632" s="164" t="str">
        <f t="shared" si="49"/>
        <v/>
      </c>
    </row>
    <row r="633" spans="1:30" s="164" customFormat="1" ht="20.149999999999999" customHeight="1">
      <c r="A633" s="149"/>
      <c r="B633" s="294" t="str">
        <f>IF(LEN(A633)=0,"",INDEX('Smelter Look-up'!$A:$A,MATCH($A633,'Smelter Look-up'!$E:$E,0)))</f>
        <v/>
      </c>
      <c r="C633" s="146" t="str">
        <f>IF(LEN(A633)=0,"",INDEX('Smelter Look-up'!$C:$C,MATCH($A633,'Smelter Look-up'!$E:$E,0)))</f>
        <v/>
      </c>
      <c r="D633" s="143"/>
      <c r="E633" s="143" t="str">
        <f ca="1">IF(ISERROR($V633),"",OFFSET('Smelter Look-up'!$D$4,$V633-4,0)&amp;"")</f>
        <v/>
      </c>
      <c r="F633" s="143" t="str">
        <f ca="1">IF(ISERROR($V633),"",OFFSET('Smelter Look-up'!$E$4,$V633-4,0))</f>
        <v/>
      </c>
      <c r="G633" s="143" t="str">
        <f ca="1">IF(C633=$X$4,"Enter smelter details",IF(ISERROR($V633),"",OFFSET('Smelter Look-up'!$F$4,$V633-4,0)))</f>
        <v/>
      </c>
      <c r="H633" s="199" t="str">
        <f ca="1">IF(ISERROR($V633),"",OFFSET('Smelter Look-up'!$G$4,$V633-4,0))</f>
        <v/>
      </c>
      <c r="I633" s="200" t="str">
        <f ca="1">IF(ISERROR($V633),"",OFFSET('Smelter Look-up'!$H$4,$V633-4,0))</f>
        <v/>
      </c>
      <c r="J633" s="200" t="str">
        <f ca="1">IF(ISERROR($V633),"",OFFSET('Smelter Look-up'!$I$4,$V633-4,0))</f>
        <v/>
      </c>
      <c r="K633" s="144"/>
      <c r="L633" s="144"/>
      <c r="M633" s="144"/>
      <c r="N633" s="144"/>
      <c r="O633" s="144"/>
      <c r="P633" s="202"/>
      <c r="Q633" s="145"/>
      <c r="R633" s="143" t="str">
        <f ca="1">IF(ISERROR($V633),"",OFFSET('Smelter Look-up'!$C$4,$V633-4,0)&amp;"")</f>
        <v/>
      </c>
      <c r="S633" s="149" t="str">
        <f t="shared" ca="1" si="45"/>
        <v/>
      </c>
      <c r="T633" s="149" t="str">
        <f ca="1">IF(B633="","",IF(ISERROR(MATCH($J633,SorP!$B$1:$B$6261,0)),"",INDIRECT("'SorP'!$A$"&amp;MATCH($S633&amp;$J633,SorP!C:C,0))))</f>
        <v/>
      </c>
      <c r="U633" s="162"/>
      <c r="V633" s="163" t="e">
        <f>IF(C633="",NA(),MATCH($B633&amp;$C633,'Smelter Look-up'!$J:$J,0))</f>
        <v>#N/A</v>
      </c>
      <c r="X633" s="164">
        <f t="shared" ca="1" si="46"/>
        <v>0</v>
      </c>
      <c r="AB633" s="304" t="str">
        <f t="shared" si="47"/>
        <v/>
      </c>
      <c r="AC633" s="164" t="str">
        <f t="shared" si="48"/>
        <v/>
      </c>
      <c r="AD633" s="164" t="str">
        <f t="shared" si="49"/>
        <v/>
      </c>
    </row>
    <row r="634" spans="1:30" s="164" customFormat="1" ht="20.149999999999999" customHeight="1">
      <c r="A634" s="149"/>
      <c r="B634" s="294" t="str">
        <f>IF(LEN(A634)=0,"",INDEX('Smelter Look-up'!$A:$A,MATCH($A634,'Smelter Look-up'!$E:$E,0)))</f>
        <v/>
      </c>
      <c r="C634" s="146" t="str">
        <f>IF(LEN(A634)=0,"",INDEX('Smelter Look-up'!$C:$C,MATCH($A634,'Smelter Look-up'!$E:$E,0)))</f>
        <v/>
      </c>
      <c r="D634" s="143"/>
      <c r="E634" s="143" t="str">
        <f ca="1">IF(ISERROR($V634),"",OFFSET('Smelter Look-up'!$D$4,$V634-4,0)&amp;"")</f>
        <v/>
      </c>
      <c r="F634" s="143" t="str">
        <f ca="1">IF(ISERROR($V634),"",OFFSET('Smelter Look-up'!$E$4,$V634-4,0))</f>
        <v/>
      </c>
      <c r="G634" s="143" t="str">
        <f ca="1">IF(C634=$X$4,"Enter smelter details",IF(ISERROR($V634),"",OFFSET('Smelter Look-up'!$F$4,$V634-4,0)))</f>
        <v/>
      </c>
      <c r="H634" s="199" t="str">
        <f ca="1">IF(ISERROR($V634),"",OFFSET('Smelter Look-up'!$G$4,$V634-4,0))</f>
        <v/>
      </c>
      <c r="I634" s="200" t="str">
        <f ca="1">IF(ISERROR($V634),"",OFFSET('Smelter Look-up'!$H$4,$V634-4,0))</f>
        <v/>
      </c>
      <c r="J634" s="200" t="str">
        <f ca="1">IF(ISERROR($V634),"",OFFSET('Smelter Look-up'!$I$4,$V634-4,0))</f>
        <v/>
      </c>
      <c r="K634" s="144"/>
      <c r="L634" s="144"/>
      <c r="M634" s="144"/>
      <c r="N634" s="144"/>
      <c r="O634" s="144"/>
      <c r="P634" s="202"/>
      <c r="Q634" s="145"/>
      <c r="R634" s="143" t="str">
        <f ca="1">IF(ISERROR($V634),"",OFFSET('Smelter Look-up'!$C$4,$V634-4,0)&amp;"")</f>
        <v/>
      </c>
      <c r="S634" s="149" t="str">
        <f t="shared" ca="1" si="45"/>
        <v/>
      </c>
      <c r="T634" s="149" t="str">
        <f ca="1">IF(B634="","",IF(ISERROR(MATCH($J634,SorP!$B$1:$B$6261,0)),"",INDIRECT("'SorP'!$A$"&amp;MATCH($S634&amp;$J634,SorP!C:C,0))))</f>
        <v/>
      </c>
      <c r="U634" s="162"/>
      <c r="V634" s="163" t="e">
        <f>IF(C634="",NA(),MATCH($B634&amp;$C634,'Smelter Look-up'!$J:$J,0))</f>
        <v>#N/A</v>
      </c>
      <c r="X634" s="164">
        <f t="shared" ca="1" si="46"/>
        <v>0</v>
      </c>
      <c r="AB634" s="304" t="str">
        <f t="shared" si="47"/>
        <v/>
      </c>
      <c r="AC634" s="164" t="str">
        <f t="shared" si="48"/>
        <v/>
      </c>
      <c r="AD634" s="164" t="str">
        <f t="shared" si="49"/>
        <v/>
      </c>
    </row>
    <row r="635" spans="1:30" s="164" customFormat="1" ht="20.149999999999999" customHeight="1">
      <c r="A635" s="149"/>
      <c r="B635" s="294" t="str">
        <f>IF(LEN(A635)=0,"",INDEX('Smelter Look-up'!$A:$A,MATCH($A635,'Smelter Look-up'!$E:$E,0)))</f>
        <v/>
      </c>
      <c r="C635" s="146" t="str">
        <f>IF(LEN(A635)=0,"",INDEX('Smelter Look-up'!$C:$C,MATCH($A635,'Smelter Look-up'!$E:$E,0)))</f>
        <v/>
      </c>
      <c r="D635" s="143"/>
      <c r="E635" s="143" t="str">
        <f ca="1">IF(ISERROR($V635),"",OFFSET('Smelter Look-up'!$D$4,$V635-4,0)&amp;"")</f>
        <v/>
      </c>
      <c r="F635" s="143" t="str">
        <f ca="1">IF(ISERROR($V635),"",OFFSET('Smelter Look-up'!$E$4,$V635-4,0))</f>
        <v/>
      </c>
      <c r="G635" s="143" t="str">
        <f ca="1">IF(C635=$X$4,"Enter smelter details",IF(ISERROR($V635),"",OFFSET('Smelter Look-up'!$F$4,$V635-4,0)))</f>
        <v/>
      </c>
      <c r="H635" s="199" t="str">
        <f ca="1">IF(ISERROR($V635),"",OFFSET('Smelter Look-up'!$G$4,$V635-4,0))</f>
        <v/>
      </c>
      <c r="I635" s="200" t="str">
        <f ca="1">IF(ISERROR($V635),"",OFFSET('Smelter Look-up'!$H$4,$V635-4,0))</f>
        <v/>
      </c>
      <c r="J635" s="200" t="str">
        <f ca="1">IF(ISERROR($V635),"",OFFSET('Smelter Look-up'!$I$4,$V635-4,0))</f>
        <v/>
      </c>
      <c r="K635" s="144"/>
      <c r="L635" s="144"/>
      <c r="M635" s="144"/>
      <c r="N635" s="144"/>
      <c r="O635" s="144"/>
      <c r="P635" s="202"/>
      <c r="Q635" s="145"/>
      <c r="R635" s="143" t="str">
        <f ca="1">IF(ISERROR($V635),"",OFFSET('Smelter Look-up'!$C$4,$V635-4,0)&amp;"")</f>
        <v/>
      </c>
      <c r="S635" s="149" t="str">
        <f t="shared" ca="1" si="45"/>
        <v/>
      </c>
      <c r="T635" s="149" t="str">
        <f ca="1">IF(B635="","",IF(ISERROR(MATCH($J635,SorP!$B$1:$B$6261,0)),"",INDIRECT("'SorP'!$A$"&amp;MATCH($S635&amp;$J635,SorP!C:C,0))))</f>
        <v/>
      </c>
      <c r="U635" s="162"/>
      <c r="V635" s="163" t="e">
        <f>IF(C635="",NA(),MATCH($B635&amp;$C635,'Smelter Look-up'!$J:$J,0))</f>
        <v>#N/A</v>
      </c>
      <c r="X635" s="164">
        <f t="shared" ca="1" si="46"/>
        <v>0</v>
      </c>
      <c r="AB635" s="304" t="str">
        <f t="shared" si="47"/>
        <v/>
      </c>
      <c r="AC635" s="164" t="str">
        <f t="shared" si="48"/>
        <v/>
      </c>
      <c r="AD635" s="164" t="str">
        <f t="shared" si="49"/>
        <v/>
      </c>
    </row>
    <row r="636" spans="1:30" s="164" customFormat="1" ht="20.149999999999999" customHeight="1">
      <c r="A636" s="149"/>
      <c r="B636" s="294" t="str">
        <f>IF(LEN(A636)=0,"",INDEX('Smelter Look-up'!$A:$A,MATCH($A636,'Smelter Look-up'!$E:$E,0)))</f>
        <v/>
      </c>
      <c r="C636" s="146" t="str">
        <f>IF(LEN(A636)=0,"",INDEX('Smelter Look-up'!$C:$C,MATCH($A636,'Smelter Look-up'!$E:$E,0)))</f>
        <v/>
      </c>
      <c r="D636" s="143"/>
      <c r="E636" s="143" t="str">
        <f ca="1">IF(ISERROR($V636),"",OFFSET('Smelter Look-up'!$D$4,$V636-4,0)&amp;"")</f>
        <v/>
      </c>
      <c r="F636" s="143" t="str">
        <f ca="1">IF(ISERROR($V636),"",OFFSET('Smelter Look-up'!$E$4,$V636-4,0))</f>
        <v/>
      </c>
      <c r="G636" s="143" t="str">
        <f ca="1">IF(C636=$X$4,"Enter smelter details",IF(ISERROR($V636),"",OFFSET('Smelter Look-up'!$F$4,$V636-4,0)))</f>
        <v/>
      </c>
      <c r="H636" s="199" t="str">
        <f ca="1">IF(ISERROR($V636),"",OFFSET('Smelter Look-up'!$G$4,$V636-4,0))</f>
        <v/>
      </c>
      <c r="I636" s="200" t="str">
        <f ca="1">IF(ISERROR($V636),"",OFFSET('Smelter Look-up'!$H$4,$V636-4,0))</f>
        <v/>
      </c>
      <c r="J636" s="200" t="str">
        <f ca="1">IF(ISERROR($V636),"",OFFSET('Smelter Look-up'!$I$4,$V636-4,0))</f>
        <v/>
      </c>
      <c r="K636" s="144"/>
      <c r="L636" s="144"/>
      <c r="M636" s="144"/>
      <c r="N636" s="144"/>
      <c r="O636" s="144"/>
      <c r="P636" s="202"/>
      <c r="Q636" s="145"/>
      <c r="R636" s="143" t="str">
        <f ca="1">IF(ISERROR($V636),"",OFFSET('Smelter Look-up'!$C$4,$V636-4,0)&amp;"")</f>
        <v/>
      </c>
      <c r="S636" s="149" t="str">
        <f t="shared" ca="1" si="45"/>
        <v/>
      </c>
      <c r="T636" s="149" t="str">
        <f ca="1">IF(B636="","",IF(ISERROR(MATCH($J636,SorP!$B$1:$B$6261,0)),"",INDIRECT("'SorP'!$A$"&amp;MATCH($S636&amp;$J636,SorP!C:C,0))))</f>
        <v/>
      </c>
      <c r="U636" s="162"/>
      <c r="V636" s="163" t="e">
        <f>IF(C636="",NA(),MATCH($B636&amp;$C636,'Smelter Look-up'!$J:$J,0))</f>
        <v>#N/A</v>
      </c>
      <c r="X636" s="164">
        <f t="shared" ca="1" si="46"/>
        <v>0</v>
      </c>
      <c r="AB636" s="304" t="str">
        <f t="shared" si="47"/>
        <v/>
      </c>
      <c r="AC636" s="164" t="str">
        <f t="shared" si="48"/>
        <v/>
      </c>
      <c r="AD636" s="164" t="str">
        <f t="shared" si="49"/>
        <v/>
      </c>
    </row>
    <row r="637" spans="1:30" s="164" customFormat="1" ht="20.149999999999999" customHeight="1">
      <c r="A637" s="149"/>
      <c r="B637" s="294" t="str">
        <f>IF(LEN(A637)=0,"",INDEX('Smelter Look-up'!$A:$A,MATCH($A637,'Smelter Look-up'!$E:$E,0)))</f>
        <v/>
      </c>
      <c r="C637" s="146" t="str">
        <f>IF(LEN(A637)=0,"",INDEX('Smelter Look-up'!$C:$C,MATCH($A637,'Smelter Look-up'!$E:$E,0)))</f>
        <v/>
      </c>
      <c r="D637" s="143"/>
      <c r="E637" s="143" t="str">
        <f ca="1">IF(ISERROR($V637),"",OFFSET('Smelter Look-up'!$D$4,$V637-4,0)&amp;"")</f>
        <v/>
      </c>
      <c r="F637" s="143" t="str">
        <f ca="1">IF(ISERROR($V637),"",OFFSET('Smelter Look-up'!$E$4,$V637-4,0))</f>
        <v/>
      </c>
      <c r="G637" s="143" t="str">
        <f ca="1">IF(C637=$X$4,"Enter smelter details",IF(ISERROR($V637),"",OFFSET('Smelter Look-up'!$F$4,$V637-4,0)))</f>
        <v/>
      </c>
      <c r="H637" s="199" t="str">
        <f ca="1">IF(ISERROR($V637),"",OFFSET('Smelter Look-up'!$G$4,$V637-4,0))</f>
        <v/>
      </c>
      <c r="I637" s="200" t="str">
        <f ca="1">IF(ISERROR($V637),"",OFFSET('Smelter Look-up'!$H$4,$V637-4,0))</f>
        <v/>
      </c>
      <c r="J637" s="200" t="str">
        <f ca="1">IF(ISERROR($V637),"",OFFSET('Smelter Look-up'!$I$4,$V637-4,0))</f>
        <v/>
      </c>
      <c r="K637" s="144"/>
      <c r="L637" s="144"/>
      <c r="M637" s="144"/>
      <c r="N637" s="144"/>
      <c r="O637" s="144"/>
      <c r="P637" s="202"/>
      <c r="Q637" s="145"/>
      <c r="R637" s="143" t="str">
        <f ca="1">IF(ISERROR($V637),"",OFFSET('Smelter Look-up'!$C$4,$V637-4,0)&amp;"")</f>
        <v/>
      </c>
      <c r="S637" s="149" t="str">
        <f t="shared" ca="1" si="45"/>
        <v/>
      </c>
      <c r="T637" s="149" t="str">
        <f ca="1">IF(B637="","",IF(ISERROR(MATCH($J637,SorP!$B$1:$B$6261,0)),"",INDIRECT("'SorP'!$A$"&amp;MATCH($S637&amp;$J637,SorP!C:C,0))))</f>
        <v/>
      </c>
      <c r="U637" s="162"/>
      <c r="V637" s="163" t="e">
        <f>IF(C637="",NA(),MATCH($B637&amp;$C637,'Smelter Look-up'!$J:$J,0))</f>
        <v>#N/A</v>
      </c>
      <c r="X637" s="164">
        <f t="shared" ca="1" si="46"/>
        <v>0</v>
      </c>
      <c r="AB637" s="304" t="str">
        <f t="shared" si="47"/>
        <v/>
      </c>
      <c r="AC637" s="164" t="str">
        <f t="shared" si="48"/>
        <v/>
      </c>
      <c r="AD637" s="164" t="str">
        <f t="shared" si="49"/>
        <v/>
      </c>
    </row>
    <row r="638" spans="1:30" s="164" customFormat="1" ht="20.149999999999999" customHeight="1">
      <c r="A638" s="149"/>
      <c r="B638" s="294" t="str">
        <f>IF(LEN(A638)=0,"",INDEX('Smelter Look-up'!$A:$A,MATCH($A638,'Smelter Look-up'!$E:$E,0)))</f>
        <v/>
      </c>
      <c r="C638" s="146" t="str">
        <f>IF(LEN(A638)=0,"",INDEX('Smelter Look-up'!$C:$C,MATCH($A638,'Smelter Look-up'!$E:$E,0)))</f>
        <v/>
      </c>
      <c r="D638" s="143"/>
      <c r="E638" s="143" t="str">
        <f ca="1">IF(ISERROR($V638),"",OFFSET('Smelter Look-up'!$D$4,$V638-4,0)&amp;"")</f>
        <v/>
      </c>
      <c r="F638" s="143" t="str">
        <f ca="1">IF(ISERROR($V638),"",OFFSET('Smelter Look-up'!$E$4,$V638-4,0))</f>
        <v/>
      </c>
      <c r="G638" s="143" t="str">
        <f ca="1">IF(C638=$X$4,"Enter smelter details",IF(ISERROR($V638),"",OFFSET('Smelter Look-up'!$F$4,$V638-4,0)))</f>
        <v/>
      </c>
      <c r="H638" s="199" t="str">
        <f ca="1">IF(ISERROR($V638),"",OFFSET('Smelter Look-up'!$G$4,$V638-4,0))</f>
        <v/>
      </c>
      <c r="I638" s="200" t="str">
        <f ca="1">IF(ISERROR($V638),"",OFFSET('Smelter Look-up'!$H$4,$V638-4,0))</f>
        <v/>
      </c>
      <c r="J638" s="200" t="str">
        <f ca="1">IF(ISERROR($V638),"",OFFSET('Smelter Look-up'!$I$4,$V638-4,0))</f>
        <v/>
      </c>
      <c r="K638" s="144"/>
      <c r="L638" s="144"/>
      <c r="M638" s="144"/>
      <c r="N638" s="144"/>
      <c r="O638" s="144"/>
      <c r="P638" s="202"/>
      <c r="Q638" s="145"/>
      <c r="R638" s="143" t="str">
        <f ca="1">IF(ISERROR($V638),"",OFFSET('Smelter Look-up'!$C$4,$V638-4,0)&amp;"")</f>
        <v/>
      </c>
      <c r="S638" s="149" t="str">
        <f t="shared" ca="1" si="45"/>
        <v/>
      </c>
      <c r="T638" s="149" t="str">
        <f ca="1">IF(B638="","",IF(ISERROR(MATCH($J638,SorP!$B$1:$B$6261,0)),"",INDIRECT("'SorP'!$A$"&amp;MATCH($S638&amp;$J638,SorP!C:C,0))))</f>
        <v/>
      </c>
      <c r="U638" s="162"/>
      <c r="V638" s="163" t="e">
        <f>IF(C638="",NA(),MATCH($B638&amp;$C638,'Smelter Look-up'!$J:$J,0))</f>
        <v>#N/A</v>
      </c>
      <c r="X638" s="164">
        <f t="shared" ca="1" si="46"/>
        <v>0</v>
      </c>
      <c r="AB638" s="304" t="str">
        <f t="shared" si="47"/>
        <v/>
      </c>
      <c r="AC638" s="164" t="str">
        <f t="shared" si="48"/>
        <v/>
      </c>
      <c r="AD638" s="164" t="str">
        <f t="shared" si="49"/>
        <v/>
      </c>
    </row>
    <row r="639" spans="1:30" s="164" customFormat="1" ht="20.149999999999999" customHeight="1">
      <c r="A639" s="149"/>
      <c r="B639" s="294" t="str">
        <f>IF(LEN(A639)=0,"",INDEX('Smelter Look-up'!$A:$A,MATCH($A639,'Smelter Look-up'!$E:$E,0)))</f>
        <v/>
      </c>
      <c r="C639" s="146" t="str">
        <f>IF(LEN(A639)=0,"",INDEX('Smelter Look-up'!$C:$C,MATCH($A639,'Smelter Look-up'!$E:$E,0)))</f>
        <v/>
      </c>
      <c r="D639" s="143"/>
      <c r="E639" s="143" t="str">
        <f ca="1">IF(ISERROR($V639),"",OFFSET('Smelter Look-up'!$D$4,$V639-4,0)&amp;"")</f>
        <v/>
      </c>
      <c r="F639" s="143" t="str">
        <f ca="1">IF(ISERROR($V639),"",OFFSET('Smelter Look-up'!$E$4,$V639-4,0))</f>
        <v/>
      </c>
      <c r="G639" s="143" t="str">
        <f ca="1">IF(C639=$X$4,"Enter smelter details",IF(ISERROR($V639),"",OFFSET('Smelter Look-up'!$F$4,$V639-4,0)))</f>
        <v/>
      </c>
      <c r="H639" s="199" t="str">
        <f ca="1">IF(ISERROR($V639),"",OFFSET('Smelter Look-up'!$G$4,$V639-4,0))</f>
        <v/>
      </c>
      <c r="I639" s="200" t="str">
        <f ca="1">IF(ISERROR($V639),"",OFFSET('Smelter Look-up'!$H$4,$V639-4,0))</f>
        <v/>
      </c>
      <c r="J639" s="200" t="str">
        <f ca="1">IF(ISERROR($V639),"",OFFSET('Smelter Look-up'!$I$4,$V639-4,0))</f>
        <v/>
      </c>
      <c r="K639" s="144"/>
      <c r="L639" s="144"/>
      <c r="M639" s="144"/>
      <c r="N639" s="144"/>
      <c r="O639" s="144"/>
      <c r="P639" s="202"/>
      <c r="Q639" s="145"/>
      <c r="R639" s="143" t="str">
        <f ca="1">IF(ISERROR($V639),"",OFFSET('Smelter Look-up'!$C$4,$V639-4,0)&amp;"")</f>
        <v/>
      </c>
      <c r="S639" s="149" t="str">
        <f t="shared" ca="1" si="45"/>
        <v/>
      </c>
      <c r="T639" s="149" t="str">
        <f ca="1">IF(B639="","",IF(ISERROR(MATCH($J639,SorP!$B$1:$B$6261,0)),"",INDIRECT("'SorP'!$A$"&amp;MATCH($S639&amp;$J639,SorP!C:C,0))))</f>
        <v/>
      </c>
      <c r="U639" s="162"/>
      <c r="V639" s="163" t="e">
        <f>IF(C639="",NA(),MATCH($B639&amp;$C639,'Smelter Look-up'!$J:$J,0))</f>
        <v>#N/A</v>
      </c>
      <c r="X639" s="164">
        <f t="shared" ca="1" si="46"/>
        <v>0</v>
      </c>
      <c r="AB639" s="304" t="str">
        <f t="shared" si="47"/>
        <v/>
      </c>
      <c r="AC639" s="164" t="str">
        <f t="shared" si="48"/>
        <v/>
      </c>
      <c r="AD639" s="164" t="str">
        <f t="shared" si="49"/>
        <v/>
      </c>
    </row>
    <row r="640" spans="1:30" s="164" customFormat="1" ht="20.149999999999999" customHeight="1">
      <c r="A640" s="149"/>
      <c r="B640" s="294" t="str">
        <f>IF(LEN(A640)=0,"",INDEX('Smelter Look-up'!$A:$A,MATCH($A640,'Smelter Look-up'!$E:$E,0)))</f>
        <v/>
      </c>
      <c r="C640" s="146" t="str">
        <f>IF(LEN(A640)=0,"",INDEX('Smelter Look-up'!$C:$C,MATCH($A640,'Smelter Look-up'!$E:$E,0)))</f>
        <v/>
      </c>
      <c r="D640" s="143"/>
      <c r="E640" s="143" t="str">
        <f ca="1">IF(ISERROR($V640),"",OFFSET('Smelter Look-up'!$D$4,$V640-4,0)&amp;"")</f>
        <v/>
      </c>
      <c r="F640" s="143" t="str">
        <f ca="1">IF(ISERROR($V640),"",OFFSET('Smelter Look-up'!$E$4,$V640-4,0))</f>
        <v/>
      </c>
      <c r="G640" s="143" t="str">
        <f ca="1">IF(C640=$X$4,"Enter smelter details",IF(ISERROR($V640),"",OFFSET('Smelter Look-up'!$F$4,$V640-4,0)))</f>
        <v/>
      </c>
      <c r="H640" s="199" t="str">
        <f ca="1">IF(ISERROR($V640),"",OFFSET('Smelter Look-up'!$G$4,$V640-4,0))</f>
        <v/>
      </c>
      <c r="I640" s="200" t="str">
        <f ca="1">IF(ISERROR($V640),"",OFFSET('Smelter Look-up'!$H$4,$V640-4,0))</f>
        <v/>
      </c>
      <c r="J640" s="200" t="str">
        <f ca="1">IF(ISERROR($V640),"",OFFSET('Smelter Look-up'!$I$4,$V640-4,0))</f>
        <v/>
      </c>
      <c r="K640" s="144"/>
      <c r="L640" s="144"/>
      <c r="M640" s="144"/>
      <c r="N640" s="144"/>
      <c r="O640" s="144"/>
      <c r="P640" s="202"/>
      <c r="Q640" s="145"/>
      <c r="R640" s="143" t="str">
        <f ca="1">IF(ISERROR($V640),"",OFFSET('Smelter Look-up'!$C$4,$V640-4,0)&amp;"")</f>
        <v/>
      </c>
      <c r="S640" s="149" t="str">
        <f t="shared" ca="1" si="45"/>
        <v/>
      </c>
      <c r="T640" s="149" t="str">
        <f ca="1">IF(B640="","",IF(ISERROR(MATCH($J640,SorP!$B$1:$B$6261,0)),"",INDIRECT("'SorP'!$A$"&amp;MATCH($S640&amp;$J640,SorP!C:C,0))))</f>
        <v/>
      </c>
      <c r="U640" s="162"/>
      <c r="V640" s="163" t="e">
        <f>IF(C640="",NA(),MATCH($B640&amp;$C640,'Smelter Look-up'!$J:$J,0))</f>
        <v>#N/A</v>
      </c>
      <c r="X640" s="164">
        <f t="shared" ca="1" si="46"/>
        <v>0</v>
      </c>
      <c r="AB640" s="304" t="str">
        <f t="shared" si="47"/>
        <v/>
      </c>
      <c r="AC640" s="164" t="str">
        <f t="shared" si="48"/>
        <v/>
      </c>
      <c r="AD640" s="164" t="str">
        <f t="shared" si="49"/>
        <v/>
      </c>
    </row>
    <row r="641" spans="1:30" s="164" customFormat="1" ht="20.149999999999999" customHeight="1">
      <c r="A641" s="149"/>
      <c r="B641" s="294" t="str">
        <f>IF(LEN(A641)=0,"",INDEX('Smelter Look-up'!$A:$A,MATCH($A641,'Smelter Look-up'!$E:$E,0)))</f>
        <v/>
      </c>
      <c r="C641" s="146" t="str">
        <f>IF(LEN(A641)=0,"",INDEX('Smelter Look-up'!$C:$C,MATCH($A641,'Smelter Look-up'!$E:$E,0)))</f>
        <v/>
      </c>
      <c r="D641" s="143"/>
      <c r="E641" s="143" t="str">
        <f ca="1">IF(ISERROR($V641),"",OFFSET('Smelter Look-up'!$D$4,$V641-4,0)&amp;"")</f>
        <v/>
      </c>
      <c r="F641" s="143" t="str">
        <f ca="1">IF(ISERROR($V641),"",OFFSET('Smelter Look-up'!$E$4,$V641-4,0))</f>
        <v/>
      </c>
      <c r="G641" s="143" t="str">
        <f ca="1">IF(C641=$X$4,"Enter smelter details",IF(ISERROR($V641),"",OFFSET('Smelter Look-up'!$F$4,$V641-4,0)))</f>
        <v/>
      </c>
      <c r="H641" s="199" t="str">
        <f ca="1">IF(ISERROR($V641),"",OFFSET('Smelter Look-up'!$G$4,$V641-4,0))</f>
        <v/>
      </c>
      <c r="I641" s="200" t="str">
        <f ca="1">IF(ISERROR($V641),"",OFFSET('Smelter Look-up'!$H$4,$V641-4,0))</f>
        <v/>
      </c>
      <c r="J641" s="200" t="str">
        <f ca="1">IF(ISERROR($V641),"",OFFSET('Smelter Look-up'!$I$4,$V641-4,0))</f>
        <v/>
      </c>
      <c r="K641" s="144"/>
      <c r="L641" s="144"/>
      <c r="M641" s="144"/>
      <c r="N641" s="144"/>
      <c r="O641" s="144"/>
      <c r="P641" s="202"/>
      <c r="Q641" s="145"/>
      <c r="R641" s="143" t="str">
        <f ca="1">IF(ISERROR($V641),"",OFFSET('Smelter Look-up'!$C$4,$V641-4,0)&amp;"")</f>
        <v/>
      </c>
      <c r="S641" s="149" t="str">
        <f t="shared" ca="1" si="45"/>
        <v/>
      </c>
      <c r="T641" s="149" t="str">
        <f ca="1">IF(B641="","",IF(ISERROR(MATCH($J641,SorP!$B$1:$B$6261,0)),"",INDIRECT("'SorP'!$A$"&amp;MATCH($S641&amp;$J641,SorP!C:C,0))))</f>
        <v/>
      </c>
      <c r="U641" s="162"/>
      <c r="V641" s="163" t="e">
        <f>IF(C641="",NA(),MATCH($B641&amp;$C641,'Smelter Look-up'!$J:$J,0))</f>
        <v>#N/A</v>
      </c>
      <c r="X641" s="164">
        <f t="shared" ca="1" si="46"/>
        <v>0</v>
      </c>
      <c r="AB641" s="304" t="str">
        <f t="shared" si="47"/>
        <v/>
      </c>
      <c r="AC641" s="164" t="str">
        <f t="shared" si="48"/>
        <v/>
      </c>
      <c r="AD641" s="164" t="str">
        <f t="shared" si="49"/>
        <v/>
      </c>
    </row>
    <row r="642" spans="1:30" s="164" customFormat="1" ht="20.149999999999999" customHeight="1">
      <c r="A642" s="149"/>
      <c r="B642" s="294" t="str">
        <f>IF(LEN(A642)=0,"",INDEX('Smelter Look-up'!$A:$A,MATCH($A642,'Smelter Look-up'!$E:$E,0)))</f>
        <v/>
      </c>
      <c r="C642" s="146" t="str">
        <f>IF(LEN(A642)=0,"",INDEX('Smelter Look-up'!$C:$C,MATCH($A642,'Smelter Look-up'!$E:$E,0)))</f>
        <v/>
      </c>
      <c r="D642" s="143"/>
      <c r="E642" s="143" t="str">
        <f ca="1">IF(ISERROR($V642),"",OFFSET('Smelter Look-up'!$D$4,$V642-4,0)&amp;"")</f>
        <v/>
      </c>
      <c r="F642" s="143" t="str">
        <f ca="1">IF(ISERROR($V642),"",OFFSET('Smelter Look-up'!$E$4,$V642-4,0))</f>
        <v/>
      </c>
      <c r="G642" s="143" t="str">
        <f ca="1">IF(C642=$X$4,"Enter smelter details",IF(ISERROR($V642),"",OFFSET('Smelter Look-up'!$F$4,$V642-4,0)))</f>
        <v/>
      </c>
      <c r="H642" s="199" t="str">
        <f ca="1">IF(ISERROR($V642),"",OFFSET('Smelter Look-up'!$G$4,$V642-4,0))</f>
        <v/>
      </c>
      <c r="I642" s="200" t="str">
        <f ca="1">IF(ISERROR($V642),"",OFFSET('Smelter Look-up'!$H$4,$V642-4,0))</f>
        <v/>
      </c>
      <c r="J642" s="200" t="str">
        <f ca="1">IF(ISERROR($V642),"",OFFSET('Smelter Look-up'!$I$4,$V642-4,0))</f>
        <v/>
      </c>
      <c r="K642" s="144"/>
      <c r="L642" s="144"/>
      <c r="M642" s="144"/>
      <c r="N642" s="144"/>
      <c r="O642" s="144"/>
      <c r="P642" s="202"/>
      <c r="Q642" s="145"/>
      <c r="R642" s="143" t="str">
        <f ca="1">IF(ISERROR($V642),"",OFFSET('Smelter Look-up'!$C$4,$V642-4,0)&amp;"")</f>
        <v/>
      </c>
      <c r="S642" s="149" t="str">
        <f t="shared" ca="1" si="45"/>
        <v/>
      </c>
      <c r="T642" s="149" t="str">
        <f ca="1">IF(B642="","",IF(ISERROR(MATCH($J642,SorP!$B$1:$B$6261,0)),"",INDIRECT("'SorP'!$A$"&amp;MATCH($S642&amp;$J642,SorP!C:C,0))))</f>
        <v/>
      </c>
      <c r="U642" s="162"/>
      <c r="V642" s="163" t="e">
        <f>IF(C642="",NA(),MATCH($B642&amp;$C642,'Smelter Look-up'!$J:$J,0))</f>
        <v>#N/A</v>
      </c>
      <c r="X642" s="164">
        <f t="shared" ca="1" si="46"/>
        <v>0</v>
      </c>
      <c r="AB642" s="304" t="str">
        <f t="shared" si="47"/>
        <v/>
      </c>
      <c r="AC642" s="164" t="str">
        <f t="shared" si="48"/>
        <v/>
      </c>
      <c r="AD642" s="164" t="str">
        <f t="shared" si="49"/>
        <v/>
      </c>
    </row>
    <row r="643" spans="1:30" s="164" customFormat="1" ht="20.149999999999999" customHeight="1">
      <c r="A643" s="149"/>
      <c r="B643" s="294" t="str">
        <f>IF(LEN(A643)=0,"",INDEX('Smelter Look-up'!$A:$A,MATCH($A643,'Smelter Look-up'!$E:$E,0)))</f>
        <v/>
      </c>
      <c r="C643" s="146" t="str">
        <f>IF(LEN(A643)=0,"",INDEX('Smelter Look-up'!$C:$C,MATCH($A643,'Smelter Look-up'!$E:$E,0)))</f>
        <v/>
      </c>
      <c r="D643" s="143"/>
      <c r="E643" s="143" t="str">
        <f ca="1">IF(ISERROR($V643),"",OFFSET('Smelter Look-up'!$D$4,$V643-4,0)&amp;"")</f>
        <v/>
      </c>
      <c r="F643" s="143" t="str">
        <f ca="1">IF(ISERROR($V643),"",OFFSET('Smelter Look-up'!$E$4,$V643-4,0))</f>
        <v/>
      </c>
      <c r="G643" s="143" t="str">
        <f ca="1">IF(C643=$X$4,"Enter smelter details",IF(ISERROR($V643),"",OFFSET('Smelter Look-up'!$F$4,$V643-4,0)))</f>
        <v/>
      </c>
      <c r="H643" s="199" t="str">
        <f ca="1">IF(ISERROR($V643),"",OFFSET('Smelter Look-up'!$G$4,$V643-4,0))</f>
        <v/>
      </c>
      <c r="I643" s="200" t="str">
        <f ca="1">IF(ISERROR($V643),"",OFFSET('Smelter Look-up'!$H$4,$V643-4,0))</f>
        <v/>
      </c>
      <c r="J643" s="200" t="str">
        <f ca="1">IF(ISERROR($V643),"",OFFSET('Smelter Look-up'!$I$4,$V643-4,0))</f>
        <v/>
      </c>
      <c r="K643" s="144"/>
      <c r="L643" s="144"/>
      <c r="M643" s="144"/>
      <c r="N643" s="144"/>
      <c r="O643" s="144"/>
      <c r="P643" s="202"/>
      <c r="Q643" s="145"/>
      <c r="R643" s="143" t="str">
        <f ca="1">IF(ISERROR($V643),"",OFFSET('Smelter Look-up'!$C$4,$V643-4,0)&amp;"")</f>
        <v/>
      </c>
      <c r="S643" s="149" t="str">
        <f t="shared" ca="1" si="45"/>
        <v/>
      </c>
      <c r="T643" s="149" t="str">
        <f ca="1">IF(B643="","",IF(ISERROR(MATCH($J643,SorP!$B$1:$B$6261,0)),"",INDIRECT("'SorP'!$A$"&amp;MATCH($S643&amp;$J643,SorP!C:C,0))))</f>
        <v/>
      </c>
      <c r="U643" s="162"/>
      <c r="V643" s="163" t="e">
        <f>IF(C643="",NA(),MATCH($B643&amp;$C643,'Smelter Look-up'!$J:$J,0))</f>
        <v>#N/A</v>
      </c>
      <c r="X643" s="164">
        <f t="shared" ca="1" si="46"/>
        <v>0</v>
      </c>
      <c r="AB643" s="304" t="str">
        <f t="shared" si="47"/>
        <v/>
      </c>
      <c r="AC643" s="164" t="str">
        <f t="shared" si="48"/>
        <v/>
      </c>
      <c r="AD643" s="164" t="str">
        <f t="shared" si="49"/>
        <v/>
      </c>
    </row>
    <row r="644" spans="1:30" s="164" customFormat="1" ht="20.149999999999999" customHeight="1">
      <c r="A644" s="149"/>
      <c r="B644" s="294" t="str">
        <f>IF(LEN(A644)=0,"",INDEX('Smelter Look-up'!$A:$A,MATCH($A644,'Smelter Look-up'!$E:$E,0)))</f>
        <v/>
      </c>
      <c r="C644" s="146" t="str">
        <f>IF(LEN(A644)=0,"",INDEX('Smelter Look-up'!$C:$C,MATCH($A644,'Smelter Look-up'!$E:$E,0)))</f>
        <v/>
      </c>
      <c r="D644" s="143"/>
      <c r="E644" s="143" t="str">
        <f ca="1">IF(ISERROR($V644),"",OFFSET('Smelter Look-up'!$D$4,$V644-4,0)&amp;"")</f>
        <v/>
      </c>
      <c r="F644" s="143" t="str">
        <f ca="1">IF(ISERROR($V644),"",OFFSET('Smelter Look-up'!$E$4,$V644-4,0))</f>
        <v/>
      </c>
      <c r="G644" s="143" t="str">
        <f ca="1">IF(C644=$X$4,"Enter smelter details",IF(ISERROR($V644),"",OFFSET('Smelter Look-up'!$F$4,$V644-4,0)))</f>
        <v/>
      </c>
      <c r="H644" s="199" t="str">
        <f ca="1">IF(ISERROR($V644),"",OFFSET('Smelter Look-up'!$G$4,$V644-4,0))</f>
        <v/>
      </c>
      <c r="I644" s="200" t="str">
        <f ca="1">IF(ISERROR($V644),"",OFFSET('Smelter Look-up'!$H$4,$V644-4,0))</f>
        <v/>
      </c>
      <c r="J644" s="200" t="str">
        <f ca="1">IF(ISERROR($V644),"",OFFSET('Smelter Look-up'!$I$4,$V644-4,0))</f>
        <v/>
      </c>
      <c r="K644" s="144"/>
      <c r="L644" s="144"/>
      <c r="M644" s="144"/>
      <c r="N644" s="144"/>
      <c r="O644" s="144"/>
      <c r="P644" s="202"/>
      <c r="Q644" s="145"/>
      <c r="R644" s="143" t="str">
        <f ca="1">IF(ISERROR($V644),"",OFFSET('Smelter Look-up'!$C$4,$V644-4,0)&amp;"")</f>
        <v/>
      </c>
      <c r="S644" s="149" t="str">
        <f t="shared" ref="S644:S707" ca="1" si="50">IF(B644="","",IF(ISERROR(MATCH($E644,CL,0)),"Unknown",INDIRECT("'C'!$A$"&amp;MATCH($E644,CL,0)+1)))</f>
        <v/>
      </c>
      <c r="T644" s="149" t="str">
        <f ca="1">IF(B644="","",IF(ISERROR(MATCH($J644,SorP!$B$1:$B$6261,0)),"",INDIRECT("'SorP'!$A$"&amp;MATCH($S644&amp;$J644,SorP!C:C,0))))</f>
        <v/>
      </c>
      <c r="U644" s="162"/>
      <c r="V644" s="163" t="e">
        <f>IF(C644="",NA(),MATCH($B644&amp;$C644,'Smelter Look-up'!$J:$J,0))</f>
        <v>#N/A</v>
      </c>
      <c r="X644" s="164">
        <f t="shared" ref="X644:X707" ca="1" si="51">IF(AND(C644="Smelter not listed",OR(LEN(D644)=0,LEN(E644)=0)),1,0)</f>
        <v>0</v>
      </c>
      <c r="AB644" s="304" t="str">
        <f t="shared" ref="AB644:AB707" si="52">IF(C644="","",B644)</f>
        <v/>
      </c>
      <c r="AC644" s="164" t="str">
        <f t="shared" ref="AC644:AC707" si="53">B644</f>
        <v/>
      </c>
      <c r="AD644" s="164" t="str">
        <f t="shared" ref="AD644:AD707" si="54">IF(C644="Smelter not listed",D644,C644)</f>
        <v/>
      </c>
    </row>
    <row r="645" spans="1:30" s="164" customFormat="1" ht="20.149999999999999" customHeight="1">
      <c r="A645" s="149"/>
      <c r="B645" s="294" t="str">
        <f>IF(LEN(A645)=0,"",INDEX('Smelter Look-up'!$A:$A,MATCH($A645,'Smelter Look-up'!$E:$E,0)))</f>
        <v/>
      </c>
      <c r="C645" s="146" t="str">
        <f>IF(LEN(A645)=0,"",INDEX('Smelter Look-up'!$C:$C,MATCH($A645,'Smelter Look-up'!$E:$E,0)))</f>
        <v/>
      </c>
      <c r="D645" s="143"/>
      <c r="E645" s="143" t="str">
        <f ca="1">IF(ISERROR($V645),"",OFFSET('Smelter Look-up'!$D$4,$V645-4,0)&amp;"")</f>
        <v/>
      </c>
      <c r="F645" s="143" t="str">
        <f ca="1">IF(ISERROR($V645),"",OFFSET('Smelter Look-up'!$E$4,$V645-4,0))</f>
        <v/>
      </c>
      <c r="G645" s="143" t="str">
        <f ca="1">IF(C645=$X$4,"Enter smelter details",IF(ISERROR($V645),"",OFFSET('Smelter Look-up'!$F$4,$V645-4,0)))</f>
        <v/>
      </c>
      <c r="H645" s="199" t="str">
        <f ca="1">IF(ISERROR($V645),"",OFFSET('Smelter Look-up'!$G$4,$V645-4,0))</f>
        <v/>
      </c>
      <c r="I645" s="200" t="str">
        <f ca="1">IF(ISERROR($V645),"",OFFSET('Smelter Look-up'!$H$4,$V645-4,0))</f>
        <v/>
      </c>
      <c r="J645" s="200" t="str">
        <f ca="1">IF(ISERROR($V645),"",OFFSET('Smelter Look-up'!$I$4,$V645-4,0))</f>
        <v/>
      </c>
      <c r="K645" s="144"/>
      <c r="L645" s="144"/>
      <c r="M645" s="144"/>
      <c r="N645" s="144"/>
      <c r="O645" s="144"/>
      <c r="P645" s="202"/>
      <c r="Q645" s="145"/>
      <c r="R645" s="143" t="str">
        <f ca="1">IF(ISERROR($V645),"",OFFSET('Smelter Look-up'!$C$4,$V645-4,0)&amp;"")</f>
        <v/>
      </c>
      <c r="S645" s="149" t="str">
        <f t="shared" ca="1" si="50"/>
        <v/>
      </c>
      <c r="T645" s="149" t="str">
        <f ca="1">IF(B645="","",IF(ISERROR(MATCH($J645,SorP!$B$1:$B$6261,0)),"",INDIRECT("'SorP'!$A$"&amp;MATCH($S645&amp;$J645,SorP!C:C,0))))</f>
        <v/>
      </c>
      <c r="U645" s="162"/>
      <c r="V645" s="163" t="e">
        <f>IF(C645="",NA(),MATCH($B645&amp;$C645,'Smelter Look-up'!$J:$J,0))</f>
        <v>#N/A</v>
      </c>
      <c r="X645" s="164">
        <f t="shared" ca="1" si="51"/>
        <v>0</v>
      </c>
      <c r="AB645" s="304" t="str">
        <f t="shared" si="52"/>
        <v/>
      </c>
      <c r="AC645" s="164" t="str">
        <f t="shared" si="53"/>
        <v/>
      </c>
      <c r="AD645" s="164" t="str">
        <f t="shared" si="54"/>
        <v/>
      </c>
    </row>
    <row r="646" spans="1:30" s="164" customFormat="1" ht="20.149999999999999" customHeight="1">
      <c r="A646" s="149"/>
      <c r="B646" s="294" t="str">
        <f>IF(LEN(A646)=0,"",INDEX('Smelter Look-up'!$A:$A,MATCH($A646,'Smelter Look-up'!$E:$E,0)))</f>
        <v/>
      </c>
      <c r="C646" s="146" t="str">
        <f>IF(LEN(A646)=0,"",INDEX('Smelter Look-up'!$C:$C,MATCH($A646,'Smelter Look-up'!$E:$E,0)))</f>
        <v/>
      </c>
      <c r="D646" s="143"/>
      <c r="E646" s="143" t="str">
        <f ca="1">IF(ISERROR($V646),"",OFFSET('Smelter Look-up'!$D$4,$V646-4,0)&amp;"")</f>
        <v/>
      </c>
      <c r="F646" s="143" t="str">
        <f ca="1">IF(ISERROR($V646),"",OFFSET('Smelter Look-up'!$E$4,$V646-4,0))</f>
        <v/>
      </c>
      <c r="G646" s="143" t="str">
        <f ca="1">IF(C646=$X$4,"Enter smelter details",IF(ISERROR($V646),"",OFFSET('Smelter Look-up'!$F$4,$V646-4,0)))</f>
        <v/>
      </c>
      <c r="H646" s="199" t="str">
        <f ca="1">IF(ISERROR($V646),"",OFFSET('Smelter Look-up'!$G$4,$V646-4,0))</f>
        <v/>
      </c>
      <c r="I646" s="200" t="str">
        <f ca="1">IF(ISERROR($V646),"",OFFSET('Smelter Look-up'!$H$4,$V646-4,0))</f>
        <v/>
      </c>
      <c r="J646" s="200" t="str">
        <f ca="1">IF(ISERROR($V646),"",OFFSET('Smelter Look-up'!$I$4,$V646-4,0))</f>
        <v/>
      </c>
      <c r="K646" s="144"/>
      <c r="L646" s="144"/>
      <c r="M646" s="144"/>
      <c r="N646" s="144"/>
      <c r="O646" s="144"/>
      <c r="P646" s="202"/>
      <c r="Q646" s="145"/>
      <c r="R646" s="143" t="str">
        <f ca="1">IF(ISERROR($V646),"",OFFSET('Smelter Look-up'!$C$4,$V646-4,0)&amp;"")</f>
        <v/>
      </c>
      <c r="S646" s="149" t="str">
        <f t="shared" ca="1" si="50"/>
        <v/>
      </c>
      <c r="T646" s="149" t="str">
        <f ca="1">IF(B646="","",IF(ISERROR(MATCH($J646,SorP!$B$1:$B$6261,0)),"",INDIRECT("'SorP'!$A$"&amp;MATCH($S646&amp;$J646,SorP!C:C,0))))</f>
        <v/>
      </c>
      <c r="U646" s="162"/>
      <c r="V646" s="163" t="e">
        <f>IF(C646="",NA(),MATCH($B646&amp;$C646,'Smelter Look-up'!$J:$J,0))</f>
        <v>#N/A</v>
      </c>
      <c r="X646" s="164">
        <f t="shared" ca="1" si="51"/>
        <v>0</v>
      </c>
      <c r="AB646" s="304" t="str">
        <f t="shared" si="52"/>
        <v/>
      </c>
      <c r="AC646" s="164" t="str">
        <f t="shared" si="53"/>
        <v/>
      </c>
      <c r="AD646" s="164" t="str">
        <f t="shared" si="54"/>
        <v/>
      </c>
    </row>
    <row r="647" spans="1:30" s="164" customFormat="1" ht="20.149999999999999" customHeight="1">
      <c r="A647" s="149"/>
      <c r="B647" s="294" t="str">
        <f>IF(LEN(A647)=0,"",INDEX('Smelter Look-up'!$A:$A,MATCH($A647,'Smelter Look-up'!$E:$E,0)))</f>
        <v/>
      </c>
      <c r="C647" s="146" t="str">
        <f>IF(LEN(A647)=0,"",INDEX('Smelter Look-up'!$C:$C,MATCH($A647,'Smelter Look-up'!$E:$E,0)))</f>
        <v/>
      </c>
      <c r="D647" s="143"/>
      <c r="E647" s="143" t="str">
        <f ca="1">IF(ISERROR($V647),"",OFFSET('Smelter Look-up'!$D$4,$V647-4,0)&amp;"")</f>
        <v/>
      </c>
      <c r="F647" s="143" t="str">
        <f ca="1">IF(ISERROR($V647),"",OFFSET('Smelter Look-up'!$E$4,$V647-4,0))</f>
        <v/>
      </c>
      <c r="G647" s="143" t="str">
        <f ca="1">IF(C647=$X$4,"Enter smelter details",IF(ISERROR($V647),"",OFFSET('Smelter Look-up'!$F$4,$V647-4,0)))</f>
        <v/>
      </c>
      <c r="H647" s="199" t="str">
        <f ca="1">IF(ISERROR($V647),"",OFFSET('Smelter Look-up'!$G$4,$V647-4,0))</f>
        <v/>
      </c>
      <c r="I647" s="200" t="str">
        <f ca="1">IF(ISERROR($V647),"",OFFSET('Smelter Look-up'!$H$4,$V647-4,0))</f>
        <v/>
      </c>
      <c r="J647" s="200" t="str">
        <f ca="1">IF(ISERROR($V647),"",OFFSET('Smelter Look-up'!$I$4,$V647-4,0))</f>
        <v/>
      </c>
      <c r="K647" s="144"/>
      <c r="L647" s="144"/>
      <c r="M647" s="144"/>
      <c r="N647" s="144"/>
      <c r="O647" s="144"/>
      <c r="P647" s="202"/>
      <c r="Q647" s="145"/>
      <c r="R647" s="143" t="str">
        <f ca="1">IF(ISERROR($V647),"",OFFSET('Smelter Look-up'!$C$4,$V647-4,0)&amp;"")</f>
        <v/>
      </c>
      <c r="S647" s="149" t="str">
        <f t="shared" ca="1" si="50"/>
        <v/>
      </c>
      <c r="T647" s="149" t="str">
        <f ca="1">IF(B647="","",IF(ISERROR(MATCH($J647,SorP!$B$1:$B$6261,0)),"",INDIRECT("'SorP'!$A$"&amp;MATCH($S647&amp;$J647,SorP!C:C,0))))</f>
        <v/>
      </c>
      <c r="U647" s="162"/>
      <c r="V647" s="163" t="e">
        <f>IF(C647="",NA(),MATCH($B647&amp;$C647,'Smelter Look-up'!$J:$J,0))</f>
        <v>#N/A</v>
      </c>
      <c r="X647" s="164">
        <f t="shared" ca="1" si="51"/>
        <v>0</v>
      </c>
      <c r="AB647" s="304" t="str">
        <f t="shared" si="52"/>
        <v/>
      </c>
      <c r="AC647" s="164" t="str">
        <f t="shared" si="53"/>
        <v/>
      </c>
      <c r="AD647" s="164" t="str">
        <f t="shared" si="54"/>
        <v/>
      </c>
    </row>
    <row r="648" spans="1:30" s="164" customFormat="1" ht="20.149999999999999" customHeight="1">
      <c r="A648" s="149"/>
      <c r="B648" s="294" t="str">
        <f>IF(LEN(A648)=0,"",INDEX('Smelter Look-up'!$A:$A,MATCH($A648,'Smelter Look-up'!$E:$E,0)))</f>
        <v/>
      </c>
      <c r="C648" s="146" t="str">
        <f>IF(LEN(A648)=0,"",INDEX('Smelter Look-up'!$C:$C,MATCH($A648,'Smelter Look-up'!$E:$E,0)))</f>
        <v/>
      </c>
      <c r="D648" s="143"/>
      <c r="E648" s="143" t="str">
        <f ca="1">IF(ISERROR($V648),"",OFFSET('Smelter Look-up'!$D$4,$V648-4,0)&amp;"")</f>
        <v/>
      </c>
      <c r="F648" s="143" t="str">
        <f ca="1">IF(ISERROR($V648),"",OFFSET('Smelter Look-up'!$E$4,$V648-4,0))</f>
        <v/>
      </c>
      <c r="G648" s="143" t="str">
        <f ca="1">IF(C648=$X$4,"Enter smelter details",IF(ISERROR($V648),"",OFFSET('Smelter Look-up'!$F$4,$V648-4,0)))</f>
        <v/>
      </c>
      <c r="H648" s="199" t="str">
        <f ca="1">IF(ISERROR($V648),"",OFFSET('Smelter Look-up'!$G$4,$V648-4,0))</f>
        <v/>
      </c>
      <c r="I648" s="200" t="str">
        <f ca="1">IF(ISERROR($V648),"",OFFSET('Smelter Look-up'!$H$4,$V648-4,0))</f>
        <v/>
      </c>
      <c r="J648" s="200" t="str">
        <f ca="1">IF(ISERROR($V648),"",OFFSET('Smelter Look-up'!$I$4,$V648-4,0))</f>
        <v/>
      </c>
      <c r="K648" s="144"/>
      <c r="L648" s="144"/>
      <c r="M648" s="144"/>
      <c r="N648" s="144"/>
      <c r="O648" s="144"/>
      <c r="P648" s="202"/>
      <c r="Q648" s="145"/>
      <c r="R648" s="143" t="str">
        <f ca="1">IF(ISERROR($V648),"",OFFSET('Smelter Look-up'!$C$4,$V648-4,0)&amp;"")</f>
        <v/>
      </c>
      <c r="S648" s="149" t="str">
        <f t="shared" ca="1" si="50"/>
        <v/>
      </c>
      <c r="T648" s="149" t="str">
        <f ca="1">IF(B648="","",IF(ISERROR(MATCH($J648,SorP!$B$1:$B$6261,0)),"",INDIRECT("'SorP'!$A$"&amp;MATCH($S648&amp;$J648,SorP!C:C,0))))</f>
        <v/>
      </c>
      <c r="U648" s="162"/>
      <c r="V648" s="163" t="e">
        <f>IF(C648="",NA(),MATCH($B648&amp;$C648,'Smelter Look-up'!$J:$J,0))</f>
        <v>#N/A</v>
      </c>
      <c r="X648" s="164">
        <f t="shared" ca="1" si="51"/>
        <v>0</v>
      </c>
      <c r="AB648" s="304" t="str">
        <f t="shared" si="52"/>
        <v/>
      </c>
      <c r="AC648" s="164" t="str">
        <f t="shared" si="53"/>
        <v/>
      </c>
      <c r="AD648" s="164" t="str">
        <f t="shared" si="54"/>
        <v/>
      </c>
    </row>
    <row r="649" spans="1:30" s="164" customFormat="1" ht="20.149999999999999" customHeight="1">
      <c r="A649" s="149"/>
      <c r="B649" s="294" t="str">
        <f>IF(LEN(A649)=0,"",INDEX('Smelter Look-up'!$A:$A,MATCH($A649,'Smelter Look-up'!$E:$E,0)))</f>
        <v/>
      </c>
      <c r="C649" s="146" t="str">
        <f>IF(LEN(A649)=0,"",INDEX('Smelter Look-up'!$C:$C,MATCH($A649,'Smelter Look-up'!$E:$E,0)))</f>
        <v/>
      </c>
      <c r="D649" s="143"/>
      <c r="E649" s="143" t="str">
        <f ca="1">IF(ISERROR($V649),"",OFFSET('Smelter Look-up'!$D$4,$V649-4,0)&amp;"")</f>
        <v/>
      </c>
      <c r="F649" s="143" t="str">
        <f ca="1">IF(ISERROR($V649),"",OFFSET('Smelter Look-up'!$E$4,$V649-4,0))</f>
        <v/>
      </c>
      <c r="G649" s="143" t="str">
        <f ca="1">IF(C649=$X$4,"Enter smelter details",IF(ISERROR($V649),"",OFFSET('Smelter Look-up'!$F$4,$V649-4,0)))</f>
        <v/>
      </c>
      <c r="H649" s="199" t="str">
        <f ca="1">IF(ISERROR($V649),"",OFFSET('Smelter Look-up'!$G$4,$V649-4,0))</f>
        <v/>
      </c>
      <c r="I649" s="200" t="str">
        <f ca="1">IF(ISERROR($V649),"",OFFSET('Smelter Look-up'!$H$4,$V649-4,0))</f>
        <v/>
      </c>
      <c r="J649" s="200" t="str">
        <f ca="1">IF(ISERROR($V649),"",OFFSET('Smelter Look-up'!$I$4,$V649-4,0))</f>
        <v/>
      </c>
      <c r="K649" s="144"/>
      <c r="L649" s="144"/>
      <c r="M649" s="144"/>
      <c r="N649" s="144"/>
      <c r="O649" s="144"/>
      <c r="P649" s="202"/>
      <c r="Q649" s="145"/>
      <c r="R649" s="143" t="str">
        <f ca="1">IF(ISERROR($V649),"",OFFSET('Smelter Look-up'!$C$4,$V649-4,0)&amp;"")</f>
        <v/>
      </c>
      <c r="S649" s="149" t="str">
        <f t="shared" ca="1" si="50"/>
        <v/>
      </c>
      <c r="T649" s="149" t="str">
        <f ca="1">IF(B649="","",IF(ISERROR(MATCH($J649,SorP!$B$1:$B$6261,0)),"",INDIRECT("'SorP'!$A$"&amp;MATCH($S649&amp;$J649,SorP!C:C,0))))</f>
        <v/>
      </c>
      <c r="U649" s="162"/>
      <c r="V649" s="163" t="e">
        <f>IF(C649="",NA(),MATCH($B649&amp;$C649,'Smelter Look-up'!$J:$J,0))</f>
        <v>#N/A</v>
      </c>
      <c r="X649" s="164">
        <f t="shared" ca="1" si="51"/>
        <v>0</v>
      </c>
      <c r="AB649" s="304" t="str">
        <f t="shared" si="52"/>
        <v/>
      </c>
      <c r="AC649" s="164" t="str">
        <f t="shared" si="53"/>
        <v/>
      </c>
      <c r="AD649" s="164" t="str">
        <f t="shared" si="54"/>
        <v/>
      </c>
    </row>
    <row r="650" spans="1:30" s="164" customFormat="1" ht="20.149999999999999" customHeight="1">
      <c r="A650" s="149"/>
      <c r="B650" s="294" t="str">
        <f>IF(LEN(A650)=0,"",INDEX('Smelter Look-up'!$A:$A,MATCH($A650,'Smelter Look-up'!$E:$E,0)))</f>
        <v/>
      </c>
      <c r="C650" s="146" t="str">
        <f>IF(LEN(A650)=0,"",INDEX('Smelter Look-up'!$C:$C,MATCH($A650,'Smelter Look-up'!$E:$E,0)))</f>
        <v/>
      </c>
      <c r="D650" s="143"/>
      <c r="E650" s="143" t="str">
        <f ca="1">IF(ISERROR($V650),"",OFFSET('Smelter Look-up'!$D$4,$V650-4,0)&amp;"")</f>
        <v/>
      </c>
      <c r="F650" s="143" t="str">
        <f ca="1">IF(ISERROR($V650),"",OFFSET('Smelter Look-up'!$E$4,$V650-4,0))</f>
        <v/>
      </c>
      <c r="G650" s="143" t="str">
        <f ca="1">IF(C650=$X$4,"Enter smelter details",IF(ISERROR($V650),"",OFFSET('Smelter Look-up'!$F$4,$V650-4,0)))</f>
        <v/>
      </c>
      <c r="H650" s="199" t="str">
        <f ca="1">IF(ISERROR($V650),"",OFFSET('Smelter Look-up'!$G$4,$V650-4,0))</f>
        <v/>
      </c>
      <c r="I650" s="200" t="str">
        <f ca="1">IF(ISERROR($V650),"",OFFSET('Smelter Look-up'!$H$4,$V650-4,0))</f>
        <v/>
      </c>
      <c r="J650" s="200" t="str">
        <f ca="1">IF(ISERROR($V650),"",OFFSET('Smelter Look-up'!$I$4,$V650-4,0))</f>
        <v/>
      </c>
      <c r="K650" s="144"/>
      <c r="L650" s="144"/>
      <c r="M650" s="144"/>
      <c r="N650" s="144"/>
      <c r="O650" s="144"/>
      <c r="P650" s="202"/>
      <c r="Q650" s="145"/>
      <c r="R650" s="143" t="str">
        <f ca="1">IF(ISERROR($V650),"",OFFSET('Smelter Look-up'!$C$4,$V650-4,0)&amp;"")</f>
        <v/>
      </c>
      <c r="S650" s="149" t="str">
        <f t="shared" ca="1" si="50"/>
        <v/>
      </c>
      <c r="T650" s="149" t="str">
        <f ca="1">IF(B650="","",IF(ISERROR(MATCH($J650,SorP!$B$1:$B$6261,0)),"",INDIRECT("'SorP'!$A$"&amp;MATCH($S650&amp;$J650,SorP!C:C,0))))</f>
        <v/>
      </c>
      <c r="U650" s="162"/>
      <c r="V650" s="163" t="e">
        <f>IF(C650="",NA(),MATCH($B650&amp;$C650,'Smelter Look-up'!$J:$J,0))</f>
        <v>#N/A</v>
      </c>
      <c r="X650" s="164">
        <f t="shared" ca="1" si="51"/>
        <v>0</v>
      </c>
      <c r="AB650" s="304" t="str">
        <f t="shared" si="52"/>
        <v/>
      </c>
      <c r="AC650" s="164" t="str">
        <f t="shared" si="53"/>
        <v/>
      </c>
      <c r="AD650" s="164" t="str">
        <f t="shared" si="54"/>
        <v/>
      </c>
    </row>
    <row r="651" spans="1:30" s="164" customFormat="1" ht="20.149999999999999" customHeight="1">
      <c r="A651" s="149"/>
      <c r="B651" s="294" t="str">
        <f>IF(LEN(A651)=0,"",INDEX('Smelter Look-up'!$A:$A,MATCH($A651,'Smelter Look-up'!$E:$E,0)))</f>
        <v/>
      </c>
      <c r="C651" s="146" t="str">
        <f>IF(LEN(A651)=0,"",INDEX('Smelter Look-up'!$C:$C,MATCH($A651,'Smelter Look-up'!$E:$E,0)))</f>
        <v/>
      </c>
      <c r="D651" s="143"/>
      <c r="E651" s="143" t="str">
        <f ca="1">IF(ISERROR($V651),"",OFFSET('Smelter Look-up'!$D$4,$V651-4,0)&amp;"")</f>
        <v/>
      </c>
      <c r="F651" s="143" t="str">
        <f ca="1">IF(ISERROR($V651),"",OFFSET('Smelter Look-up'!$E$4,$V651-4,0))</f>
        <v/>
      </c>
      <c r="G651" s="143" t="str">
        <f ca="1">IF(C651=$X$4,"Enter smelter details",IF(ISERROR($V651),"",OFFSET('Smelter Look-up'!$F$4,$V651-4,0)))</f>
        <v/>
      </c>
      <c r="H651" s="199" t="str">
        <f ca="1">IF(ISERROR($V651),"",OFFSET('Smelter Look-up'!$G$4,$V651-4,0))</f>
        <v/>
      </c>
      <c r="I651" s="200" t="str">
        <f ca="1">IF(ISERROR($V651),"",OFFSET('Smelter Look-up'!$H$4,$V651-4,0))</f>
        <v/>
      </c>
      <c r="J651" s="200" t="str">
        <f ca="1">IF(ISERROR($V651),"",OFFSET('Smelter Look-up'!$I$4,$V651-4,0))</f>
        <v/>
      </c>
      <c r="K651" s="144"/>
      <c r="L651" s="144"/>
      <c r="M651" s="144"/>
      <c r="N651" s="144"/>
      <c r="O651" s="144"/>
      <c r="P651" s="202"/>
      <c r="Q651" s="145"/>
      <c r="R651" s="143" t="str">
        <f ca="1">IF(ISERROR($V651),"",OFFSET('Smelter Look-up'!$C$4,$V651-4,0)&amp;"")</f>
        <v/>
      </c>
      <c r="S651" s="149" t="str">
        <f t="shared" ca="1" si="50"/>
        <v/>
      </c>
      <c r="T651" s="149" t="str">
        <f ca="1">IF(B651="","",IF(ISERROR(MATCH($J651,SorP!$B$1:$B$6261,0)),"",INDIRECT("'SorP'!$A$"&amp;MATCH($S651&amp;$J651,SorP!C:C,0))))</f>
        <v/>
      </c>
      <c r="U651" s="162"/>
      <c r="V651" s="163" t="e">
        <f>IF(C651="",NA(),MATCH($B651&amp;$C651,'Smelter Look-up'!$J:$J,0))</f>
        <v>#N/A</v>
      </c>
      <c r="X651" s="164">
        <f t="shared" ca="1" si="51"/>
        <v>0</v>
      </c>
      <c r="AB651" s="304" t="str">
        <f t="shared" si="52"/>
        <v/>
      </c>
      <c r="AC651" s="164" t="str">
        <f t="shared" si="53"/>
        <v/>
      </c>
      <c r="AD651" s="164" t="str">
        <f t="shared" si="54"/>
        <v/>
      </c>
    </row>
    <row r="652" spans="1:30" s="164" customFormat="1" ht="20.149999999999999" customHeight="1">
      <c r="A652" s="149"/>
      <c r="B652" s="294" t="str">
        <f>IF(LEN(A652)=0,"",INDEX('Smelter Look-up'!$A:$A,MATCH($A652,'Smelter Look-up'!$E:$E,0)))</f>
        <v/>
      </c>
      <c r="C652" s="146" t="str">
        <f>IF(LEN(A652)=0,"",INDEX('Smelter Look-up'!$C:$C,MATCH($A652,'Smelter Look-up'!$E:$E,0)))</f>
        <v/>
      </c>
      <c r="D652" s="143"/>
      <c r="E652" s="143" t="str">
        <f ca="1">IF(ISERROR($V652),"",OFFSET('Smelter Look-up'!$D$4,$V652-4,0)&amp;"")</f>
        <v/>
      </c>
      <c r="F652" s="143" t="str">
        <f ca="1">IF(ISERROR($V652),"",OFFSET('Smelter Look-up'!$E$4,$V652-4,0))</f>
        <v/>
      </c>
      <c r="G652" s="143" t="str">
        <f ca="1">IF(C652=$X$4,"Enter smelter details",IF(ISERROR($V652),"",OFFSET('Smelter Look-up'!$F$4,$V652-4,0)))</f>
        <v/>
      </c>
      <c r="H652" s="199" t="str">
        <f ca="1">IF(ISERROR($V652),"",OFFSET('Smelter Look-up'!$G$4,$V652-4,0))</f>
        <v/>
      </c>
      <c r="I652" s="200" t="str">
        <f ca="1">IF(ISERROR($V652),"",OFFSET('Smelter Look-up'!$H$4,$V652-4,0))</f>
        <v/>
      </c>
      <c r="J652" s="200" t="str">
        <f ca="1">IF(ISERROR($V652),"",OFFSET('Smelter Look-up'!$I$4,$V652-4,0))</f>
        <v/>
      </c>
      <c r="K652" s="144"/>
      <c r="L652" s="144"/>
      <c r="M652" s="144"/>
      <c r="N652" s="144"/>
      <c r="O652" s="144"/>
      <c r="P652" s="202"/>
      <c r="Q652" s="145"/>
      <c r="R652" s="143" t="str">
        <f ca="1">IF(ISERROR($V652),"",OFFSET('Smelter Look-up'!$C$4,$V652-4,0)&amp;"")</f>
        <v/>
      </c>
      <c r="S652" s="149" t="str">
        <f t="shared" ca="1" si="50"/>
        <v/>
      </c>
      <c r="T652" s="149" t="str">
        <f ca="1">IF(B652="","",IF(ISERROR(MATCH($J652,SorP!$B$1:$B$6261,0)),"",INDIRECT("'SorP'!$A$"&amp;MATCH($S652&amp;$J652,SorP!C:C,0))))</f>
        <v/>
      </c>
      <c r="U652" s="162"/>
      <c r="V652" s="163" t="e">
        <f>IF(C652="",NA(),MATCH($B652&amp;$C652,'Smelter Look-up'!$J:$J,0))</f>
        <v>#N/A</v>
      </c>
      <c r="X652" s="164">
        <f t="shared" ca="1" si="51"/>
        <v>0</v>
      </c>
      <c r="AB652" s="304" t="str">
        <f t="shared" si="52"/>
        <v/>
      </c>
      <c r="AC652" s="164" t="str">
        <f t="shared" si="53"/>
        <v/>
      </c>
      <c r="AD652" s="164" t="str">
        <f t="shared" si="54"/>
        <v/>
      </c>
    </row>
    <row r="653" spans="1:30" s="164" customFormat="1" ht="20.149999999999999" customHeight="1">
      <c r="A653" s="149"/>
      <c r="B653" s="294" t="str">
        <f>IF(LEN(A653)=0,"",INDEX('Smelter Look-up'!$A:$A,MATCH($A653,'Smelter Look-up'!$E:$E,0)))</f>
        <v/>
      </c>
      <c r="C653" s="146" t="str">
        <f>IF(LEN(A653)=0,"",INDEX('Smelter Look-up'!$C:$C,MATCH($A653,'Smelter Look-up'!$E:$E,0)))</f>
        <v/>
      </c>
      <c r="D653" s="143"/>
      <c r="E653" s="143" t="str">
        <f ca="1">IF(ISERROR($V653),"",OFFSET('Smelter Look-up'!$D$4,$V653-4,0)&amp;"")</f>
        <v/>
      </c>
      <c r="F653" s="143" t="str">
        <f ca="1">IF(ISERROR($V653),"",OFFSET('Smelter Look-up'!$E$4,$V653-4,0))</f>
        <v/>
      </c>
      <c r="G653" s="143" t="str">
        <f ca="1">IF(C653=$X$4,"Enter smelter details",IF(ISERROR($V653),"",OFFSET('Smelter Look-up'!$F$4,$V653-4,0)))</f>
        <v/>
      </c>
      <c r="H653" s="199" t="str">
        <f ca="1">IF(ISERROR($V653),"",OFFSET('Smelter Look-up'!$G$4,$V653-4,0))</f>
        <v/>
      </c>
      <c r="I653" s="200" t="str">
        <f ca="1">IF(ISERROR($V653),"",OFFSET('Smelter Look-up'!$H$4,$V653-4,0))</f>
        <v/>
      </c>
      <c r="J653" s="200" t="str">
        <f ca="1">IF(ISERROR($V653),"",OFFSET('Smelter Look-up'!$I$4,$V653-4,0))</f>
        <v/>
      </c>
      <c r="K653" s="144"/>
      <c r="L653" s="144"/>
      <c r="M653" s="144"/>
      <c r="N653" s="144"/>
      <c r="O653" s="144"/>
      <c r="P653" s="202"/>
      <c r="Q653" s="145"/>
      <c r="R653" s="143" t="str">
        <f ca="1">IF(ISERROR($V653),"",OFFSET('Smelter Look-up'!$C$4,$V653-4,0)&amp;"")</f>
        <v/>
      </c>
      <c r="S653" s="149" t="str">
        <f t="shared" ca="1" si="50"/>
        <v/>
      </c>
      <c r="T653" s="149" t="str">
        <f ca="1">IF(B653="","",IF(ISERROR(MATCH($J653,SorP!$B$1:$B$6261,0)),"",INDIRECT("'SorP'!$A$"&amp;MATCH($S653&amp;$J653,SorP!C:C,0))))</f>
        <v/>
      </c>
      <c r="U653" s="162"/>
      <c r="V653" s="163" t="e">
        <f>IF(C653="",NA(),MATCH($B653&amp;$C653,'Smelter Look-up'!$J:$J,0))</f>
        <v>#N/A</v>
      </c>
      <c r="X653" s="164">
        <f t="shared" ca="1" si="51"/>
        <v>0</v>
      </c>
      <c r="AB653" s="304" t="str">
        <f t="shared" si="52"/>
        <v/>
      </c>
      <c r="AC653" s="164" t="str">
        <f t="shared" si="53"/>
        <v/>
      </c>
      <c r="AD653" s="164" t="str">
        <f t="shared" si="54"/>
        <v/>
      </c>
    </row>
    <row r="654" spans="1:30" s="164" customFormat="1" ht="20.149999999999999" customHeight="1">
      <c r="A654" s="149"/>
      <c r="B654" s="294" t="str">
        <f>IF(LEN(A654)=0,"",INDEX('Smelter Look-up'!$A:$A,MATCH($A654,'Smelter Look-up'!$E:$E,0)))</f>
        <v/>
      </c>
      <c r="C654" s="146" t="str">
        <f>IF(LEN(A654)=0,"",INDEX('Smelter Look-up'!$C:$C,MATCH($A654,'Smelter Look-up'!$E:$E,0)))</f>
        <v/>
      </c>
      <c r="D654" s="143"/>
      <c r="E654" s="143" t="str">
        <f ca="1">IF(ISERROR($V654),"",OFFSET('Smelter Look-up'!$D$4,$V654-4,0)&amp;"")</f>
        <v/>
      </c>
      <c r="F654" s="143" t="str">
        <f ca="1">IF(ISERROR($V654),"",OFFSET('Smelter Look-up'!$E$4,$V654-4,0))</f>
        <v/>
      </c>
      <c r="G654" s="143" t="str">
        <f ca="1">IF(C654=$X$4,"Enter smelter details",IF(ISERROR($V654),"",OFFSET('Smelter Look-up'!$F$4,$V654-4,0)))</f>
        <v/>
      </c>
      <c r="H654" s="199" t="str">
        <f ca="1">IF(ISERROR($V654),"",OFFSET('Smelter Look-up'!$G$4,$V654-4,0))</f>
        <v/>
      </c>
      <c r="I654" s="200" t="str">
        <f ca="1">IF(ISERROR($V654),"",OFFSET('Smelter Look-up'!$H$4,$V654-4,0))</f>
        <v/>
      </c>
      <c r="J654" s="200" t="str">
        <f ca="1">IF(ISERROR($V654),"",OFFSET('Smelter Look-up'!$I$4,$V654-4,0))</f>
        <v/>
      </c>
      <c r="K654" s="144"/>
      <c r="L654" s="144"/>
      <c r="M654" s="144"/>
      <c r="N654" s="144"/>
      <c r="O654" s="144"/>
      <c r="P654" s="202"/>
      <c r="Q654" s="145"/>
      <c r="R654" s="143" t="str">
        <f ca="1">IF(ISERROR($V654),"",OFFSET('Smelter Look-up'!$C$4,$V654-4,0)&amp;"")</f>
        <v/>
      </c>
      <c r="S654" s="149" t="str">
        <f t="shared" ca="1" si="50"/>
        <v/>
      </c>
      <c r="T654" s="149" t="str">
        <f ca="1">IF(B654="","",IF(ISERROR(MATCH($J654,SorP!$B$1:$B$6261,0)),"",INDIRECT("'SorP'!$A$"&amp;MATCH($S654&amp;$J654,SorP!C:C,0))))</f>
        <v/>
      </c>
      <c r="U654" s="162"/>
      <c r="V654" s="163" t="e">
        <f>IF(C654="",NA(),MATCH($B654&amp;$C654,'Smelter Look-up'!$J:$J,0))</f>
        <v>#N/A</v>
      </c>
      <c r="X654" s="164">
        <f t="shared" ca="1" si="51"/>
        <v>0</v>
      </c>
      <c r="AB654" s="304" t="str">
        <f t="shared" si="52"/>
        <v/>
      </c>
      <c r="AC654" s="164" t="str">
        <f t="shared" si="53"/>
        <v/>
      </c>
      <c r="AD654" s="164" t="str">
        <f t="shared" si="54"/>
        <v/>
      </c>
    </row>
    <row r="655" spans="1:30" s="164" customFormat="1" ht="20.149999999999999" customHeight="1">
      <c r="A655" s="149"/>
      <c r="B655" s="294" t="str">
        <f>IF(LEN(A655)=0,"",INDEX('Smelter Look-up'!$A:$A,MATCH($A655,'Smelter Look-up'!$E:$E,0)))</f>
        <v/>
      </c>
      <c r="C655" s="146" t="str">
        <f>IF(LEN(A655)=0,"",INDEX('Smelter Look-up'!$C:$C,MATCH($A655,'Smelter Look-up'!$E:$E,0)))</f>
        <v/>
      </c>
      <c r="D655" s="143"/>
      <c r="E655" s="143" t="str">
        <f ca="1">IF(ISERROR($V655),"",OFFSET('Smelter Look-up'!$D$4,$V655-4,0)&amp;"")</f>
        <v/>
      </c>
      <c r="F655" s="143" t="str">
        <f ca="1">IF(ISERROR($V655),"",OFFSET('Smelter Look-up'!$E$4,$V655-4,0))</f>
        <v/>
      </c>
      <c r="G655" s="143" t="str">
        <f ca="1">IF(C655=$X$4,"Enter smelter details",IF(ISERROR($V655),"",OFFSET('Smelter Look-up'!$F$4,$V655-4,0)))</f>
        <v/>
      </c>
      <c r="H655" s="199" t="str">
        <f ca="1">IF(ISERROR($V655),"",OFFSET('Smelter Look-up'!$G$4,$V655-4,0))</f>
        <v/>
      </c>
      <c r="I655" s="200" t="str">
        <f ca="1">IF(ISERROR($V655),"",OFFSET('Smelter Look-up'!$H$4,$V655-4,0))</f>
        <v/>
      </c>
      <c r="J655" s="200" t="str">
        <f ca="1">IF(ISERROR($V655),"",OFFSET('Smelter Look-up'!$I$4,$V655-4,0))</f>
        <v/>
      </c>
      <c r="K655" s="144"/>
      <c r="L655" s="144"/>
      <c r="M655" s="144"/>
      <c r="N655" s="144"/>
      <c r="O655" s="144"/>
      <c r="P655" s="202"/>
      <c r="Q655" s="145"/>
      <c r="R655" s="143" t="str">
        <f ca="1">IF(ISERROR($V655),"",OFFSET('Smelter Look-up'!$C$4,$V655-4,0)&amp;"")</f>
        <v/>
      </c>
      <c r="S655" s="149" t="str">
        <f t="shared" ca="1" si="50"/>
        <v/>
      </c>
      <c r="T655" s="149" t="str">
        <f ca="1">IF(B655="","",IF(ISERROR(MATCH($J655,SorP!$B$1:$B$6261,0)),"",INDIRECT("'SorP'!$A$"&amp;MATCH($S655&amp;$J655,SorP!C:C,0))))</f>
        <v/>
      </c>
      <c r="U655" s="162"/>
      <c r="V655" s="163" t="e">
        <f>IF(C655="",NA(),MATCH($B655&amp;$C655,'Smelter Look-up'!$J:$J,0))</f>
        <v>#N/A</v>
      </c>
      <c r="X655" s="164">
        <f t="shared" ca="1" si="51"/>
        <v>0</v>
      </c>
      <c r="AB655" s="304" t="str">
        <f t="shared" si="52"/>
        <v/>
      </c>
      <c r="AC655" s="164" t="str">
        <f t="shared" si="53"/>
        <v/>
      </c>
      <c r="AD655" s="164" t="str">
        <f t="shared" si="54"/>
        <v/>
      </c>
    </row>
    <row r="656" spans="1:30" s="164" customFormat="1" ht="20.149999999999999" customHeight="1">
      <c r="A656" s="149"/>
      <c r="B656" s="294" t="str">
        <f>IF(LEN(A656)=0,"",INDEX('Smelter Look-up'!$A:$A,MATCH($A656,'Smelter Look-up'!$E:$E,0)))</f>
        <v/>
      </c>
      <c r="C656" s="146" t="str">
        <f>IF(LEN(A656)=0,"",INDEX('Smelter Look-up'!$C:$C,MATCH($A656,'Smelter Look-up'!$E:$E,0)))</f>
        <v/>
      </c>
      <c r="D656" s="143"/>
      <c r="E656" s="143" t="str">
        <f ca="1">IF(ISERROR($V656),"",OFFSET('Smelter Look-up'!$D$4,$V656-4,0)&amp;"")</f>
        <v/>
      </c>
      <c r="F656" s="143" t="str">
        <f ca="1">IF(ISERROR($V656),"",OFFSET('Smelter Look-up'!$E$4,$V656-4,0))</f>
        <v/>
      </c>
      <c r="G656" s="143" t="str">
        <f ca="1">IF(C656=$X$4,"Enter smelter details",IF(ISERROR($V656),"",OFFSET('Smelter Look-up'!$F$4,$V656-4,0)))</f>
        <v/>
      </c>
      <c r="H656" s="199" t="str">
        <f ca="1">IF(ISERROR($V656),"",OFFSET('Smelter Look-up'!$G$4,$V656-4,0))</f>
        <v/>
      </c>
      <c r="I656" s="200" t="str">
        <f ca="1">IF(ISERROR($V656),"",OFFSET('Smelter Look-up'!$H$4,$V656-4,0))</f>
        <v/>
      </c>
      <c r="J656" s="200" t="str">
        <f ca="1">IF(ISERROR($V656),"",OFFSET('Smelter Look-up'!$I$4,$V656-4,0))</f>
        <v/>
      </c>
      <c r="K656" s="144"/>
      <c r="L656" s="144"/>
      <c r="M656" s="144"/>
      <c r="N656" s="144"/>
      <c r="O656" s="144"/>
      <c r="P656" s="202"/>
      <c r="Q656" s="145"/>
      <c r="R656" s="143" t="str">
        <f ca="1">IF(ISERROR($V656),"",OFFSET('Smelter Look-up'!$C$4,$V656-4,0)&amp;"")</f>
        <v/>
      </c>
      <c r="S656" s="149" t="str">
        <f t="shared" ca="1" si="50"/>
        <v/>
      </c>
      <c r="T656" s="149" t="str">
        <f ca="1">IF(B656="","",IF(ISERROR(MATCH($J656,SorP!$B$1:$B$6261,0)),"",INDIRECT("'SorP'!$A$"&amp;MATCH($S656&amp;$J656,SorP!C:C,0))))</f>
        <v/>
      </c>
      <c r="U656" s="162"/>
      <c r="V656" s="163" t="e">
        <f>IF(C656="",NA(),MATCH($B656&amp;$C656,'Smelter Look-up'!$J:$J,0))</f>
        <v>#N/A</v>
      </c>
      <c r="X656" s="164">
        <f t="shared" ca="1" si="51"/>
        <v>0</v>
      </c>
      <c r="AB656" s="304" t="str">
        <f t="shared" si="52"/>
        <v/>
      </c>
      <c r="AC656" s="164" t="str">
        <f t="shared" si="53"/>
        <v/>
      </c>
      <c r="AD656" s="164" t="str">
        <f t="shared" si="54"/>
        <v/>
      </c>
    </row>
    <row r="657" spans="1:30" s="164" customFormat="1" ht="20.149999999999999" customHeight="1">
      <c r="A657" s="149"/>
      <c r="B657" s="294" t="str">
        <f>IF(LEN(A657)=0,"",INDEX('Smelter Look-up'!$A:$A,MATCH($A657,'Smelter Look-up'!$E:$E,0)))</f>
        <v/>
      </c>
      <c r="C657" s="146" t="str">
        <f>IF(LEN(A657)=0,"",INDEX('Smelter Look-up'!$C:$C,MATCH($A657,'Smelter Look-up'!$E:$E,0)))</f>
        <v/>
      </c>
      <c r="D657" s="143"/>
      <c r="E657" s="143" t="str">
        <f ca="1">IF(ISERROR($V657),"",OFFSET('Smelter Look-up'!$D$4,$V657-4,0)&amp;"")</f>
        <v/>
      </c>
      <c r="F657" s="143" t="str">
        <f ca="1">IF(ISERROR($V657),"",OFFSET('Smelter Look-up'!$E$4,$V657-4,0))</f>
        <v/>
      </c>
      <c r="G657" s="143" t="str">
        <f ca="1">IF(C657=$X$4,"Enter smelter details",IF(ISERROR($V657),"",OFFSET('Smelter Look-up'!$F$4,$V657-4,0)))</f>
        <v/>
      </c>
      <c r="H657" s="199" t="str">
        <f ca="1">IF(ISERROR($V657),"",OFFSET('Smelter Look-up'!$G$4,$V657-4,0))</f>
        <v/>
      </c>
      <c r="I657" s="200" t="str">
        <f ca="1">IF(ISERROR($V657),"",OFFSET('Smelter Look-up'!$H$4,$V657-4,0))</f>
        <v/>
      </c>
      <c r="J657" s="200" t="str">
        <f ca="1">IF(ISERROR($V657),"",OFFSET('Smelter Look-up'!$I$4,$V657-4,0))</f>
        <v/>
      </c>
      <c r="K657" s="144"/>
      <c r="L657" s="144"/>
      <c r="M657" s="144"/>
      <c r="N657" s="144"/>
      <c r="O657" s="144"/>
      <c r="P657" s="202"/>
      <c r="Q657" s="145"/>
      <c r="R657" s="143" t="str">
        <f ca="1">IF(ISERROR($V657),"",OFFSET('Smelter Look-up'!$C$4,$V657-4,0)&amp;"")</f>
        <v/>
      </c>
      <c r="S657" s="149" t="str">
        <f t="shared" ca="1" si="50"/>
        <v/>
      </c>
      <c r="T657" s="149" t="str">
        <f ca="1">IF(B657="","",IF(ISERROR(MATCH($J657,SorP!$B$1:$B$6261,0)),"",INDIRECT("'SorP'!$A$"&amp;MATCH($S657&amp;$J657,SorP!C:C,0))))</f>
        <v/>
      </c>
      <c r="U657" s="162"/>
      <c r="V657" s="163" t="e">
        <f>IF(C657="",NA(),MATCH($B657&amp;$C657,'Smelter Look-up'!$J:$J,0))</f>
        <v>#N/A</v>
      </c>
      <c r="X657" s="164">
        <f t="shared" ca="1" si="51"/>
        <v>0</v>
      </c>
      <c r="AB657" s="304" t="str">
        <f t="shared" si="52"/>
        <v/>
      </c>
      <c r="AC657" s="164" t="str">
        <f t="shared" si="53"/>
        <v/>
      </c>
      <c r="AD657" s="164" t="str">
        <f t="shared" si="54"/>
        <v/>
      </c>
    </row>
    <row r="658" spans="1:30" s="164" customFormat="1" ht="20.149999999999999" customHeight="1">
      <c r="A658" s="149"/>
      <c r="B658" s="294" t="str">
        <f>IF(LEN(A658)=0,"",INDEX('Smelter Look-up'!$A:$A,MATCH($A658,'Smelter Look-up'!$E:$E,0)))</f>
        <v/>
      </c>
      <c r="C658" s="146" t="str">
        <f>IF(LEN(A658)=0,"",INDEX('Smelter Look-up'!$C:$C,MATCH($A658,'Smelter Look-up'!$E:$E,0)))</f>
        <v/>
      </c>
      <c r="D658" s="143"/>
      <c r="E658" s="143" t="str">
        <f ca="1">IF(ISERROR($V658),"",OFFSET('Smelter Look-up'!$D$4,$V658-4,0)&amp;"")</f>
        <v/>
      </c>
      <c r="F658" s="143" t="str">
        <f ca="1">IF(ISERROR($V658),"",OFFSET('Smelter Look-up'!$E$4,$V658-4,0))</f>
        <v/>
      </c>
      <c r="G658" s="143" t="str">
        <f ca="1">IF(C658=$X$4,"Enter smelter details",IF(ISERROR($V658),"",OFFSET('Smelter Look-up'!$F$4,$V658-4,0)))</f>
        <v/>
      </c>
      <c r="H658" s="199" t="str">
        <f ca="1">IF(ISERROR($V658),"",OFFSET('Smelter Look-up'!$G$4,$V658-4,0))</f>
        <v/>
      </c>
      <c r="I658" s="200" t="str">
        <f ca="1">IF(ISERROR($V658),"",OFFSET('Smelter Look-up'!$H$4,$V658-4,0))</f>
        <v/>
      </c>
      <c r="J658" s="200" t="str">
        <f ca="1">IF(ISERROR($V658),"",OFFSET('Smelter Look-up'!$I$4,$V658-4,0))</f>
        <v/>
      </c>
      <c r="K658" s="144"/>
      <c r="L658" s="144"/>
      <c r="M658" s="144"/>
      <c r="N658" s="144"/>
      <c r="O658" s="144"/>
      <c r="P658" s="202"/>
      <c r="Q658" s="145"/>
      <c r="R658" s="143" t="str">
        <f ca="1">IF(ISERROR($V658),"",OFFSET('Smelter Look-up'!$C$4,$V658-4,0)&amp;"")</f>
        <v/>
      </c>
      <c r="S658" s="149" t="str">
        <f t="shared" ca="1" si="50"/>
        <v/>
      </c>
      <c r="T658" s="149" t="str">
        <f ca="1">IF(B658="","",IF(ISERROR(MATCH($J658,SorP!$B$1:$B$6261,0)),"",INDIRECT("'SorP'!$A$"&amp;MATCH($S658&amp;$J658,SorP!C:C,0))))</f>
        <v/>
      </c>
      <c r="U658" s="162"/>
      <c r="V658" s="163" t="e">
        <f>IF(C658="",NA(),MATCH($B658&amp;$C658,'Smelter Look-up'!$J:$J,0))</f>
        <v>#N/A</v>
      </c>
      <c r="X658" s="164">
        <f t="shared" ca="1" si="51"/>
        <v>0</v>
      </c>
      <c r="AB658" s="304" t="str">
        <f t="shared" si="52"/>
        <v/>
      </c>
      <c r="AC658" s="164" t="str">
        <f t="shared" si="53"/>
        <v/>
      </c>
      <c r="AD658" s="164" t="str">
        <f t="shared" si="54"/>
        <v/>
      </c>
    </row>
    <row r="659" spans="1:30" s="164" customFormat="1" ht="20.149999999999999" customHeight="1">
      <c r="A659" s="149"/>
      <c r="B659" s="294" t="str">
        <f>IF(LEN(A659)=0,"",INDEX('Smelter Look-up'!$A:$A,MATCH($A659,'Smelter Look-up'!$E:$E,0)))</f>
        <v/>
      </c>
      <c r="C659" s="146" t="str">
        <f>IF(LEN(A659)=0,"",INDEX('Smelter Look-up'!$C:$C,MATCH($A659,'Smelter Look-up'!$E:$E,0)))</f>
        <v/>
      </c>
      <c r="D659" s="143"/>
      <c r="E659" s="143" t="str">
        <f ca="1">IF(ISERROR($V659),"",OFFSET('Smelter Look-up'!$D$4,$V659-4,0)&amp;"")</f>
        <v/>
      </c>
      <c r="F659" s="143" t="str">
        <f ca="1">IF(ISERROR($V659),"",OFFSET('Smelter Look-up'!$E$4,$V659-4,0))</f>
        <v/>
      </c>
      <c r="G659" s="143" t="str">
        <f ca="1">IF(C659=$X$4,"Enter smelter details",IF(ISERROR($V659),"",OFFSET('Smelter Look-up'!$F$4,$V659-4,0)))</f>
        <v/>
      </c>
      <c r="H659" s="199" t="str">
        <f ca="1">IF(ISERROR($V659),"",OFFSET('Smelter Look-up'!$G$4,$V659-4,0))</f>
        <v/>
      </c>
      <c r="I659" s="200" t="str">
        <f ca="1">IF(ISERROR($V659),"",OFFSET('Smelter Look-up'!$H$4,$V659-4,0))</f>
        <v/>
      </c>
      <c r="J659" s="200" t="str">
        <f ca="1">IF(ISERROR($V659),"",OFFSET('Smelter Look-up'!$I$4,$V659-4,0))</f>
        <v/>
      </c>
      <c r="K659" s="144"/>
      <c r="L659" s="144"/>
      <c r="M659" s="144"/>
      <c r="N659" s="144"/>
      <c r="O659" s="144"/>
      <c r="P659" s="202"/>
      <c r="Q659" s="145"/>
      <c r="R659" s="143" t="str">
        <f ca="1">IF(ISERROR($V659),"",OFFSET('Smelter Look-up'!$C$4,$V659-4,0)&amp;"")</f>
        <v/>
      </c>
      <c r="S659" s="149" t="str">
        <f t="shared" ca="1" si="50"/>
        <v/>
      </c>
      <c r="T659" s="149" t="str">
        <f ca="1">IF(B659="","",IF(ISERROR(MATCH($J659,SorP!$B$1:$B$6261,0)),"",INDIRECT("'SorP'!$A$"&amp;MATCH($S659&amp;$J659,SorP!C:C,0))))</f>
        <v/>
      </c>
      <c r="U659" s="162"/>
      <c r="V659" s="163" t="e">
        <f>IF(C659="",NA(),MATCH($B659&amp;$C659,'Smelter Look-up'!$J:$J,0))</f>
        <v>#N/A</v>
      </c>
      <c r="X659" s="164">
        <f t="shared" ca="1" si="51"/>
        <v>0</v>
      </c>
      <c r="AB659" s="304" t="str">
        <f t="shared" si="52"/>
        <v/>
      </c>
      <c r="AC659" s="164" t="str">
        <f t="shared" si="53"/>
        <v/>
      </c>
      <c r="AD659" s="164" t="str">
        <f t="shared" si="54"/>
        <v/>
      </c>
    </row>
    <row r="660" spans="1:30" s="164" customFormat="1" ht="20.149999999999999" customHeight="1">
      <c r="A660" s="149"/>
      <c r="B660" s="294" t="str">
        <f>IF(LEN(A660)=0,"",INDEX('Smelter Look-up'!$A:$A,MATCH($A660,'Smelter Look-up'!$E:$E,0)))</f>
        <v/>
      </c>
      <c r="C660" s="146" t="str">
        <f>IF(LEN(A660)=0,"",INDEX('Smelter Look-up'!$C:$C,MATCH($A660,'Smelter Look-up'!$E:$E,0)))</f>
        <v/>
      </c>
      <c r="D660" s="143"/>
      <c r="E660" s="143" t="str">
        <f ca="1">IF(ISERROR($V660),"",OFFSET('Smelter Look-up'!$D$4,$V660-4,0)&amp;"")</f>
        <v/>
      </c>
      <c r="F660" s="143" t="str">
        <f ca="1">IF(ISERROR($V660),"",OFFSET('Smelter Look-up'!$E$4,$V660-4,0))</f>
        <v/>
      </c>
      <c r="G660" s="143" t="str">
        <f ca="1">IF(C660=$X$4,"Enter smelter details",IF(ISERROR($V660),"",OFFSET('Smelter Look-up'!$F$4,$V660-4,0)))</f>
        <v/>
      </c>
      <c r="H660" s="199" t="str">
        <f ca="1">IF(ISERROR($V660),"",OFFSET('Smelter Look-up'!$G$4,$V660-4,0))</f>
        <v/>
      </c>
      <c r="I660" s="200" t="str">
        <f ca="1">IF(ISERROR($V660),"",OFFSET('Smelter Look-up'!$H$4,$V660-4,0))</f>
        <v/>
      </c>
      <c r="J660" s="200" t="str">
        <f ca="1">IF(ISERROR($V660),"",OFFSET('Smelter Look-up'!$I$4,$V660-4,0))</f>
        <v/>
      </c>
      <c r="K660" s="144"/>
      <c r="L660" s="144"/>
      <c r="M660" s="144"/>
      <c r="N660" s="144"/>
      <c r="O660" s="144"/>
      <c r="P660" s="202"/>
      <c r="Q660" s="145"/>
      <c r="R660" s="143" t="str">
        <f ca="1">IF(ISERROR($V660),"",OFFSET('Smelter Look-up'!$C$4,$V660-4,0)&amp;"")</f>
        <v/>
      </c>
      <c r="S660" s="149" t="str">
        <f t="shared" ca="1" si="50"/>
        <v/>
      </c>
      <c r="T660" s="149" t="str">
        <f ca="1">IF(B660="","",IF(ISERROR(MATCH($J660,SorP!$B$1:$B$6261,0)),"",INDIRECT("'SorP'!$A$"&amp;MATCH($S660&amp;$J660,SorP!C:C,0))))</f>
        <v/>
      </c>
      <c r="U660" s="162"/>
      <c r="V660" s="163" t="e">
        <f>IF(C660="",NA(),MATCH($B660&amp;$C660,'Smelter Look-up'!$J:$J,0))</f>
        <v>#N/A</v>
      </c>
      <c r="X660" s="164">
        <f t="shared" ca="1" si="51"/>
        <v>0</v>
      </c>
      <c r="AB660" s="304" t="str">
        <f t="shared" si="52"/>
        <v/>
      </c>
      <c r="AC660" s="164" t="str">
        <f t="shared" si="53"/>
        <v/>
      </c>
      <c r="AD660" s="164" t="str">
        <f t="shared" si="54"/>
        <v/>
      </c>
    </row>
    <row r="661" spans="1:30" s="164" customFormat="1" ht="20.149999999999999" customHeight="1">
      <c r="A661" s="149"/>
      <c r="B661" s="294" t="str">
        <f>IF(LEN(A661)=0,"",INDEX('Smelter Look-up'!$A:$A,MATCH($A661,'Smelter Look-up'!$E:$E,0)))</f>
        <v/>
      </c>
      <c r="C661" s="146" t="str">
        <f>IF(LEN(A661)=0,"",INDEX('Smelter Look-up'!$C:$C,MATCH($A661,'Smelter Look-up'!$E:$E,0)))</f>
        <v/>
      </c>
      <c r="D661" s="143"/>
      <c r="E661" s="143" t="str">
        <f ca="1">IF(ISERROR($V661),"",OFFSET('Smelter Look-up'!$D$4,$V661-4,0)&amp;"")</f>
        <v/>
      </c>
      <c r="F661" s="143" t="str">
        <f ca="1">IF(ISERROR($V661),"",OFFSET('Smelter Look-up'!$E$4,$V661-4,0))</f>
        <v/>
      </c>
      <c r="G661" s="143" t="str">
        <f ca="1">IF(C661=$X$4,"Enter smelter details",IF(ISERROR($V661),"",OFFSET('Smelter Look-up'!$F$4,$V661-4,0)))</f>
        <v/>
      </c>
      <c r="H661" s="199" t="str">
        <f ca="1">IF(ISERROR($V661),"",OFFSET('Smelter Look-up'!$G$4,$V661-4,0))</f>
        <v/>
      </c>
      <c r="I661" s="200" t="str">
        <f ca="1">IF(ISERROR($V661),"",OFFSET('Smelter Look-up'!$H$4,$V661-4,0))</f>
        <v/>
      </c>
      <c r="J661" s="200" t="str">
        <f ca="1">IF(ISERROR($V661),"",OFFSET('Smelter Look-up'!$I$4,$V661-4,0))</f>
        <v/>
      </c>
      <c r="K661" s="144"/>
      <c r="L661" s="144"/>
      <c r="M661" s="144"/>
      <c r="N661" s="144"/>
      <c r="O661" s="144"/>
      <c r="P661" s="202"/>
      <c r="Q661" s="145"/>
      <c r="R661" s="143" t="str">
        <f ca="1">IF(ISERROR($V661),"",OFFSET('Smelter Look-up'!$C$4,$V661-4,0)&amp;"")</f>
        <v/>
      </c>
      <c r="S661" s="149" t="str">
        <f t="shared" ca="1" si="50"/>
        <v/>
      </c>
      <c r="T661" s="149" t="str">
        <f ca="1">IF(B661="","",IF(ISERROR(MATCH($J661,SorP!$B$1:$B$6261,0)),"",INDIRECT("'SorP'!$A$"&amp;MATCH($S661&amp;$J661,SorP!C:C,0))))</f>
        <v/>
      </c>
      <c r="U661" s="162"/>
      <c r="V661" s="163" t="e">
        <f>IF(C661="",NA(),MATCH($B661&amp;$C661,'Smelter Look-up'!$J:$J,0))</f>
        <v>#N/A</v>
      </c>
      <c r="X661" s="164">
        <f t="shared" ca="1" si="51"/>
        <v>0</v>
      </c>
      <c r="AB661" s="304" t="str">
        <f t="shared" si="52"/>
        <v/>
      </c>
      <c r="AC661" s="164" t="str">
        <f t="shared" si="53"/>
        <v/>
      </c>
      <c r="AD661" s="164" t="str">
        <f t="shared" si="54"/>
        <v/>
      </c>
    </row>
    <row r="662" spans="1:30" s="164" customFormat="1" ht="20.149999999999999" customHeight="1">
      <c r="A662" s="149"/>
      <c r="B662" s="294" t="str">
        <f>IF(LEN(A662)=0,"",INDEX('Smelter Look-up'!$A:$A,MATCH($A662,'Smelter Look-up'!$E:$E,0)))</f>
        <v/>
      </c>
      <c r="C662" s="146" t="str">
        <f>IF(LEN(A662)=0,"",INDEX('Smelter Look-up'!$C:$C,MATCH($A662,'Smelter Look-up'!$E:$E,0)))</f>
        <v/>
      </c>
      <c r="D662" s="143"/>
      <c r="E662" s="143" t="str">
        <f ca="1">IF(ISERROR($V662),"",OFFSET('Smelter Look-up'!$D$4,$V662-4,0)&amp;"")</f>
        <v/>
      </c>
      <c r="F662" s="143" t="str">
        <f ca="1">IF(ISERROR($V662),"",OFFSET('Smelter Look-up'!$E$4,$V662-4,0))</f>
        <v/>
      </c>
      <c r="G662" s="143" t="str">
        <f ca="1">IF(C662=$X$4,"Enter smelter details",IF(ISERROR($V662),"",OFFSET('Smelter Look-up'!$F$4,$V662-4,0)))</f>
        <v/>
      </c>
      <c r="H662" s="199" t="str">
        <f ca="1">IF(ISERROR($V662),"",OFFSET('Smelter Look-up'!$G$4,$V662-4,0))</f>
        <v/>
      </c>
      <c r="I662" s="200" t="str">
        <f ca="1">IF(ISERROR($V662),"",OFFSET('Smelter Look-up'!$H$4,$V662-4,0))</f>
        <v/>
      </c>
      <c r="J662" s="200" t="str">
        <f ca="1">IF(ISERROR($V662),"",OFFSET('Smelter Look-up'!$I$4,$V662-4,0))</f>
        <v/>
      </c>
      <c r="K662" s="144"/>
      <c r="L662" s="144"/>
      <c r="M662" s="144"/>
      <c r="N662" s="144"/>
      <c r="O662" s="144"/>
      <c r="P662" s="202"/>
      <c r="Q662" s="145"/>
      <c r="R662" s="143" t="str">
        <f ca="1">IF(ISERROR($V662),"",OFFSET('Smelter Look-up'!$C$4,$V662-4,0)&amp;"")</f>
        <v/>
      </c>
      <c r="S662" s="149" t="str">
        <f t="shared" ca="1" si="50"/>
        <v/>
      </c>
      <c r="T662" s="149" t="str">
        <f ca="1">IF(B662="","",IF(ISERROR(MATCH($J662,SorP!$B$1:$B$6261,0)),"",INDIRECT("'SorP'!$A$"&amp;MATCH($S662&amp;$J662,SorP!C:C,0))))</f>
        <v/>
      </c>
      <c r="U662" s="162"/>
      <c r="V662" s="163" t="e">
        <f>IF(C662="",NA(),MATCH($B662&amp;$C662,'Smelter Look-up'!$J:$J,0))</f>
        <v>#N/A</v>
      </c>
      <c r="X662" s="164">
        <f t="shared" ca="1" si="51"/>
        <v>0</v>
      </c>
      <c r="AB662" s="304" t="str">
        <f t="shared" si="52"/>
        <v/>
      </c>
      <c r="AC662" s="164" t="str">
        <f t="shared" si="53"/>
        <v/>
      </c>
      <c r="AD662" s="164" t="str">
        <f t="shared" si="54"/>
        <v/>
      </c>
    </row>
    <row r="663" spans="1:30" s="164" customFormat="1" ht="20.149999999999999" customHeight="1">
      <c r="A663" s="149"/>
      <c r="B663" s="294" t="str">
        <f>IF(LEN(A663)=0,"",INDEX('Smelter Look-up'!$A:$A,MATCH($A663,'Smelter Look-up'!$E:$E,0)))</f>
        <v/>
      </c>
      <c r="C663" s="146" t="str">
        <f>IF(LEN(A663)=0,"",INDEX('Smelter Look-up'!$C:$C,MATCH($A663,'Smelter Look-up'!$E:$E,0)))</f>
        <v/>
      </c>
      <c r="D663" s="143"/>
      <c r="E663" s="143" t="str">
        <f ca="1">IF(ISERROR($V663),"",OFFSET('Smelter Look-up'!$D$4,$V663-4,0)&amp;"")</f>
        <v/>
      </c>
      <c r="F663" s="143" t="str">
        <f ca="1">IF(ISERROR($V663),"",OFFSET('Smelter Look-up'!$E$4,$V663-4,0))</f>
        <v/>
      </c>
      <c r="G663" s="143" t="str">
        <f ca="1">IF(C663=$X$4,"Enter smelter details",IF(ISERROR($V663),"",OFFSET('Smelter Look-up'!$F$4,$V663-4,0)))</f>
        <v/>
      </c>
      <c r="H663" s="199" t="str">
        <f ca="1">IF(ISERROR($V663),"",OFFSET('Smelter Look-up'!$G$4,$V663-4,0))</f>
        <v/>
      </c>
      <c r="I663" s="200" t="str">
        <f ca="1">IF(ISERROR($V663),"",OFFSET('Smelter Look-up'!$H$4,$V663-4,0))</f>
        <v/>
      </c>
      <c r="J663" s="200" t="str">
        <f ca="1">IF(ISERROR($V663),"",OFFSET('Smelter Look-up'!$I$4,$V663-4,0))</f>
        <v/>
      </c>
      <c r="K663" s="144"/>
      <c r="L663" s="144"/>
      <c r="M663" s="144"/>
      <c r="N663" s="144"/>
      <c r="O663" s="144"/>
      <c r="P663" s="202"/>
      <c r="Q663" s="145"/>
      <c r="R663" s="143" t="str">
        <f ca="1">IF(ISERROR($V663),"",OFFSET('Smelter Look-up'!$C$4,$V663-4,0)&amp;"")</f>
        <v/>
      </c>
      <c r="S663" s="149" t="str">
        <f t="shared" ca="1" si="50"/>
        <v/>
      </c>
      <c r="T663" s="149" t="str">
        <f ca="1">IF(B663="","",IF(ISERROR(MATCH($J663,SorP!$B$1:$B$6261,0)),"",INDIRECT("'SorP'!$A$"&amp;MATCH($S663&amp;$J663,SorP!C:C,0))))</f>
        <v/>
      </c>
      <c r="U663" s="162"/>
      <c r="V663" s="163" t="e">
        <f>IF(C663="",NA(),MATCH($B663&amp;$C663,'Smelter Look-up'!$J:$J,0))</f>
        <v>#N/A</v>
      </c>
      <c r="X663" s="164">
        <f t="shared" ca="1" si="51"/>
        <v>0</v>
      </c>
      <c r="AB663" s="304" t="str">
        <f t="shared" si="52"/>
        <v/>
      </c>
      <c r="AC663" s="164" t="str">
        <f t="shared" si="53"/>
        <v/>
      </c>
      <c r="AD663" s="164" t="str">
        <f t="shared" si="54"/>
        <v/>
      </c>
    </row>
    <row r="664" spans="1:30" s="164" customFormat="1" ht="20.149999999999999" customHeight="1">
      <c r="A664" s="149"/>
      <c r="B664" s="294" t="str">
        <f>IF(LEN(A664)=0,"",INDEX('Smelter Look-up'!$A:$A,MATCH($A664,'Smelter Look-up'!$E:$E,0)))</f>
        <v/>
      </c>
      <c r="C664" s="146" t="str">
        <f>IF(LEN(A664)=0,"",INDEX('Smelter Look-up'!$C:$C,MATCH($A664,'Smelter Look-up'!$E:$E,0)))</f>
        <v/>
      </c>
      <c r="D664" s="143"/>
      <c r="E664" s="143" t="str">
        <f ca="1">IF(ISERROR($V664),"",OFFSET('Smelter Look-up'!$D$4,$V664-4,0)&amp;"")</f>
        <v/>
      </c>
      <c r="F664" s="143" t="str">
        <f ca="1">IF(ISERROR($V664),"",OFFSET('Smelter Look-up'!$E$4,$V664-4,0))</f>
        <v/>
      </c>
      <c r="G664" s="143" t="str">
        <f ca="1">IF(C664=$X$4,"Enter smelter details",IF(ISERROR($V664),"",OFFSET('Smelter Look-up'!$F$4,$V664-4,0)))</f>
        <v/>
      </c>
      <c r="H664" s="199" t="str">
        <f ca="1">IF(ISERROR($V664),"",OFFSET('Smelter Look-up'!$G$4,$V664-4,0))</f>
        <v/>
      </c>
      <c r="I664" s="200" t="str">
        <f ca="1">IF(ISERROR($V664),"",OFFSET('Smelter Look-up'!$H$4,$V664-4,0))</f>
        <v/>
      </c>
      <c r="J664" s="200" t="str">
        <f ca="1">IF(ISERROR($V664),"",OFFSET('Smelter Look-up'!$I$4,$V664-4,0))</f>
        <v/>
      </c>
      <c r="K664" s="144"/>
      <c r="L664" s="144"/>
      <c r="M664" s="144"/>
      <c r="N664" s="144"/>
      <c r="O664" s="144"/>
      <c r="P664" s="202"/>
      <c r="Q664" s="145"/>
      <c r="R664" s="143" t="str">
        <f ca="1">IF(ISERROR($V664),"",OFFSET('Smelter Look-up'!$C$4,$V664-4,0)&amp;"")</f>
        <v/>
      </c>
      <c r="S664" s="149" t="str">
        <f t="shared" ca="1" si="50"/>
        <v/>
      </c>
      <c r="T664" s="149" t="str">
        <f ca="1">IF(B664="","",IF(ISERROR(MATCH($J664,SorP!$B$1:$B$6261,0)),"",INDIRECT("'SorP'!$A$"&amp;MATCH($S664&amp;$J664,SorP!C:C,0))))</f>
        <v/>
      </c>
      <c r="U664" s="162"/>
      <c r="V664" s="163" t="e">
        <f>IF(C664="",NA(),MATCH($B664&amp;$C664,'Smelter Look-up'!$J:$J,0))</f>
        <v>#N/A</v>
      </c>
      <c r="X664" s="164">
        <f t="shared" ca="1" si="51"/>
        <v>0</v>
      </c>
      <c r="AB664" s="304" t="str">
        <f t="shared" si="52"/>
        <v/>
      </c>
      <c r="AC664" s="164" t="str">
        <f t="shared" si="53"/>
        <v/>
      </c>
      <c r="AD664" s="164" t="str">
        <f t="shared" si="54"/>
        <v/>
      </c>
    </row>
    <row r="665" spans="1:30" s="164" customFormat="1" ht="20.149999999999999" customHeight="1">
      <c r="A665" s="149"/>
      <c r="B665" s="294" t="str">
        <f>IF(LEN(A665)=0,"",INDEX('Smelter Look-up'!$A:$A,MATCH($A665,'Smelter Look-up'!$E:$E,0)))</f>
        <v/>
      </c>
      <c r="C665" s="146" t="str">
        <f>IF(LEN(A665)=0,"",INDEX('Smelter Look-up'!$C:$C,MATCH($A665,'Smelter Look-up'!$E:$E,0)))</f>
        <v/>
      </c>
      <c r="D665" s="143"/>
      <c r="E665" s="143" t="str">
        <f ca="1">IF(ISERROR($V665),"",OFFSET('Smelter Look-up'!$D$4,$V665-4,0)&amp;"")</f>
        <v/>
      </c>
      <c r="F665" s="143" t="str">
        <f ca="1">IF(ISERROR($V665),"",OFFSET('Smelter Look-up'!$E$4,$V665-4,0))</f>
        <v/>
      </c>
      <c r="G665" s="143" t="str">
        <f ca="1">IF(C665=$X$4,"Enter smelter details",IF(ISERROR($V665),"",OFFSET('Smelter Look-up'!$F$4,$V665-4,0)))</f>
        <v/>
      </c>
      <c r="H665" s="199" t="str">
        <f ca="1">IF(ISERROR($V665),"",OFFSET('Smelter Look-up'!$G$4,$V665-4,0))</f>
        <v/>
      </c>
      <c r="I665" s="200" t="str">
        <f ca="1">IF(ISERROR($V665),"",OFFSET('Smelter Look-up'!$H$4,$V665-4,0))</f>
        <v/>
      </c>
      <c r="J665" s="200" t="str">
        <f ca="1">IF(ISERROR($V665),"",OFFSET('Smelter Look-up'!$I$4,$V665-4,0))</f>
        <v/>
      </c>
      <c r="K665" s="144"/>
      <c r="L665" s="144"/>
      <c r="M665" s="144"/>
      <c r="N665" s="144"/>
      <c r="O665" s="144"/>
      <c r="P665" s="202"/>
      <c r="Q665" s="145"/>
      <c r="R665" s="143" t="str">
        <f ca="1">IF(ISERROR($V665),"",OFFSET('Smelter Look-up'!$C$4,$V665-4,0)&amp;"")</f>
        <v/>
      </c>
      <c r="S665" s="149" t="str">
        <f t="shared" ca="1" si="50"/>
        <v/>
      </c>
      <c r="T665" s="149" t="str">
        <f ca="1">IF(B665="","",IF(ISERROR(MATCH($J665,SorP!$B$1:$B$6261,0)),"",INDIRECT("'SorP'!$A$"&amp;MATCH($S665&amp;$J665,SorP!C:C,0))))</f>
        <v/>
      </c>
      <c r="U665" s="162"/>
      <c r="V665" s="163" t="e">
        <f>IF(C665="",NA(),MATCH($B665&amp;$C665,'Smelter Look-up'!$J:$J,0))</f>
        <v>#N/A</v>
      </c>
      <c r="X665" s="164">
        <f t="shared" ca="1" si="51"/>
        <v>0</v>
      </c>
      <c r="AB665" s="304" t="str">
        <f t="shared" si="52"/>
        <v/>
      </c>
      <c r="AC665" s="164" t="str">
        <f t="shared" si="53"/>
        <v/>
      </c>
      <c r="AD665" s="164" t="str">
        <f t="shared" si="54"/>
        <v/>
      </c>
    </row>
    <row r="666" spans="1:30" s="164" customFormat="1" ht="20.149999999999999" customHeight="1">
      <c r="A666" s="149"/>
      <c r="B666" s="294" t="str">
        <f>IF(LEN(A666)=0,"",INDEX('Smelter Look-up'!$A:$A,MATCH($A666,'Smelter Look-up'!$E:$E,0)))</f>
        <v/>
      </c>
      <c r="C666" s="146" t="str">
        <f>IF(LEN(A666)=0,"",INDEX('Smelter Look-up'!$C:$C,MATCH($A666,'Smelter Look-up'!$E:$E,0)))</f>
        <v/>
      </c>
      <c r="D666" s="143"/>
      <c r="E666" s="143" t="str">
        <f ca="1">IF(ISERROR($V666),"",OFFSET('Smelter Look-up'!$D$4,$V666-4,0)&amp;"")</f>
        <v/>
      </c>
      <c r="F666" s="143" t="str">
        <f ca="1">IF(ISERROR($V666),"",OFFSET('Smelter Look-up'!$E$4,$V666-4,0))</f>
        <v/>
      </c>
      <c r="G666" s="143" t="str">
        <f ca="1">IF(C666=$X$4,"Enter smelter details",IF(ISERROR($V666),"",OFFSET('Smelter Look-up'!$F$4,$V666-4,0)))</f>
        <v/>
      </c>
      <c r="H666" s="199" t="str">
        <f ca="1">IF(ISERROR($V666),"",OFFSET('Smelter Look-up'!$G$4,$V666-4,0))</f>
        <v/>
      </c>
      <c r="I666" s="200" t="str">
        <f ca="1">IF(ISERROR($V666),"",OFFSET('Smelter Look-up'!$H$4,$V666-4,0))</f>
        <v/>
      </c>
      <c r="J666" s="200" t="str">
        <f ca="1">IF(ISERROR($V666),"",OFFSET('Smelter Look-up'!$I$4,$V666-4,0))</f>
        <v/>
      </c>
      <c r="K666" s="144"/>
      <c r="L666" s="144"/>
      <c r="M666" s="144"/>
      <c r="N666" s="144"/>
      <c r="O666" s="144"/>
      <c r="P666" s="202"/>
      <c r="Q666" s="145"/>
      <c r="R666" s="143" t="str">
        <f ca="1">IF(ISERROR($V666),"",OFFSET('Smelter Look-up'!$C$4,$V666-4,0)&amp;"")</f>
        <v/>
      </c>
      <c r="S666" s="149" t="str">
        <f t="shared" ca="1" si="50"/>
        <v/>
      </c>
      <c r="T666" s="149" t="str">
        <f ca="1">IF(B666="","",IF(ISERROR(MATCH($J666,SorP!$B$1:$B$6261,0)),"",INDIRECT("'SorP'!$A$"&amp;MATCH($S666&amp;$J666,SorP!C:C,0))))</f>
        <v/>
      </c>
      <c r="U666" s="162"/>
      <c r="V666" s="163" t="e">
        <f>IF(C666="",NA(),MATCH($B666&amp;$C666,'Smelter Look-up'!$J:$J,0))</f>
        <v>#N/A</v>
      </c>
      <c r="X666" s="164">
        <f t="shared" ca="1" si="51"/>
        <v>0</v>
      </c>
      <c r="AB666" s="304" t="str">
        <f t="shared" si="52"/>
        <v/>
      </c>
      <c r="AC666" s="164" t="str">
        <f t="shared" si="53"/>
        <v/>
      </c>
      <c r="AD666" s="164" t="str">
        <f t="shared" si="54"/>
        <v/>
      </c>
    </row>
    <row r="667" spans="1:30" s="164" customFormat="1" ht="20.149999999999999" customHeight="1">
      <c r="A667" s="149"/>
      <c r="B667" s="294" t="str">
        <f>IF(LEN(A667)=0,"",INDEX('Smelter Look-up'!$A:$A,MATCH($A667,'Smelter Look-up'!$E:$E,0)))</f>
        <v/>
      </c>
      <c r="C667" s="146" t="str">
        <f>IF(LEN(A667)=0,"",INDEX('Smelter Look-up'!$C:$C,MATCH($A667,'Smelter Look-up'!$E:$E,0)))</f>
        <v/>
      </c>
      <c r="D667" s="143"/>
      <c r="E667" s="143" t="str">
        <f ca="1">IF(ISERROR($V667),"",OFFSET('Smelter Look-up'!$D$4,$V667-4,0)&amp;"")</f>
        <v/>
      </c>
      <c r="F667" s="143" t="str">
        <f ca="1">IF(ISERROR($V667),"",OFFSET('Smelter Look-up'!$E$4,$V667-4,0))</f>
        <v/>
      </c>
      <c r="G667" s="143" t="str">
        <f ca="1">IF(C667=$X$4,"Enter smelter details",IF(ISERROR($V667),"",OFFSET('Smelter Look-up'!$F$4,$V667-4,0)))</f>
        <v/>
      </c>
      <c r="H667" s="199" t="str">
        <f ca="1">IF(ISERROR($V667),"",OFFSET('Smelter Look-up'!$G$4,$V667-4,0))</f>
        <v/>
      </c>
      <c r="I667" s="200" t="str">
        <f ca="1">IF(ISERROR($V667),"",OFFSET('Smelter Look-up'!$H$4,$V667-4,0))</f>
        <v/>
      </c>
      <c r="J667" s="200" t="str">
        <f ca="1">IF(ISERROR($V667),"",OFFSET('Smelter Look-up'!$I$4,$V667-4,0))</f>
        <v/>
      </c>
      <c r="K667" s="144"/>
      <c r="L667" s="144"/>
      <c r="M667" s="144"/>
      <c r="N667" s="144"/>
      <c r="O667" s="144"/>
      <c r="P667" s="202"/>
      <c r="Q667" s="145"/>
      <c r="R667" s="143" t="str">
        <f ca="1">IF(ISERROR($V667),"",OFFSET('Smelter Look-up'!$C$4,$V667-4,0)&amp;"")</f>
        <v/>
      </c>
      <c r="S667" s="149" t="str">
        <f t="shared" ca="1" si="50"/>
        <v/>
      </c>
      <c r="T667" s="149" t="str">
        <f ca="1">IF(B667="","",IF(ISERROR(MATCH($J667,SorP!$B$1:$B$6261,0)),"",INDIRECT("'SorP'!$A$"&amp;MATCH($S667&amp;$J667,SorP!C:C,0))))</f>
        <v/>
      </c>
      <c r="U667" s="162"/>
      <c r="V667" s="163" t="e">
        <f>IF(C667="",NA(),MATCH($B667&amp;$C667,'Smelter Look-up'!$J:$J,0))</f>
        <v>#N/A</v>
      </c>
      <c r="X667" s="164">
        <f t="shared" ca="1" si="51"/>
        <v>0</v>
      </c>
      <c r="AB667" s="304" t="str">
        <f t="shared" si="52"/>
        <v/>
      </c>
      <c r="AC667" s="164" t="str">
        <f t="shared" si="53"/>
        <v/>
      </c>
      <c r="AD667" s="164" t="str">
        <f t="shared" si="54"/>
        <v/>
      </c>
    </row>
    <row r="668" spans="1:30" s="164" customFormat="1" ht="20.149999999999999" customHeight="1">
      <c r="A668" s="149"/>
      <c r="B668" s="294" t="str">
        <f>IF(LEN(A668)=0,"",INDEX('Smelter Look-up'!$A:$A,MATCH($A668,'Smelter Look-up'!$E:$E,0)))</f>
        <v/>
      </c>
      <c r="C668" s="146" t="str">
        <f>IF(LEN(A668)=0,"",INDEX('Smelter Look-up'!$C:$C,MATCH($A668,'Smelter Look-up'!$E:$E,0)))</f>
        <v/>
      </c>
      <c r="D668" s="143"/>
      <c r="E668" s="143" t="str">
        <f ca="1">IF(ISERROR($V668),"",OFFSET('Smelter Look-up'!$D$4,$V668-4,0)&amp;"")</f>
        <v/>
      </c>
      <c r="F668" s="143" t="str">
        <f ca="1">IF(ISERROR($V668),"",OFFSET('Smelter Look-up'!$E$4,$V668-4,0))</f>
        <v/>
      </c>
      <c r="G668" s="143" t="str">
        <f ca="1">IF(C668=$X$4,"Enter smelter details",IF(ISERROR($V668),"",OFFSET('Smelter Look-up'!$F$4,$V668-4,0)))</f>
        <v/>
      </c>
      <c r="H668" s="199" t="str">
        <f ca="1">IF(ISERROR($V668),"",OFFSET('Smelter Look-up'!$G$4,$V668-4,0))</f>
        <v/>
      </c>
      <c r="I668" s="200" t="str">
        <f ca="1">IF(ISERROR($V668),"",OFFSET('Smelter Look-up'!$H$4,$V668-4,0))</f>
        <v/>
      </c>
      <c r="J668" s="200" t="str">
        <f ca="1">IF(ISERROR($V668),"",OFFSET('Smelter Look-up'!$I$4,$V668-4,0))</f>
        <v/>
      </c>
      <c r="K668" s="144"/>
      <c r="L668" s="144"/>
      <c r="M668" s="144"/>
      <c r="N668" s="144"/>
      <c r="O668" s="144"/>
      <c r="P668" s="202"/>
      <c r="Q668" s="145"/>
      <c r="R668" s="143" t="str">
        <f ca="1">IF(ISERROR($V668),"",OFFSET('Smelter Look-up'!$C$4,$V668-4,0)&amp;"")</f>
        <v/>
      </c>
      <c r="S668" s="149" t="str">
        <f t="shared" ca="1" si="50"/>
        <v/>
      </c>
      <c r="T668" s="149" t="str">
        <f ca="1">IF(B668="","",IF(ISERROR(MATCH($J668,SorP!$B$1:$B$6261,0)),"",INDIRECT("'SorP'!$A$"&amp;MATCH($S668&amp;$J668,SorP!C:C,0))))</f>
        <v/>
      </c>
      <c r="U668" s="162"/>
      <c r="V668" s="163" t="e">
        <f>IF(C668="",NA(),MATCH($B668&amp;$C668,'Smelter Look-up'!$J:$J,0))</f>
        <v>#N/A</v>
      </c>
      <c r="X668" s="164">
        <f t="shared" ca="1" si="51"/>
        <v>0</v>
      </c>
      <c r="AB668" s="304" t="str">
        <f t="shared" si="52"/>
        <v/>
      </c>
      <c r="AC668" s="164" t="str">
        <f t="shared" si="53"/>
        <v/>
      </c>
      <c r="AD668" s="164" t="str">
        <f t="shared" si="54"/>
        <v/>
      </c>
    </row>
    <row r="669" spans="1:30" s="164" customFormat="1" ht="20.149999999999999" customHeight="1">
      <c r="A669" s="149"/>
      <c r="B669" s="294" t="str">
        <f>IF(LEN(A669)=0,"",INDEX('Smelter Look-up'!$A:$A,MATCH($A669,'Smelter Look-up'!$E:$E,0)))</f>
        <v/>
      </c>
      <c r="C669" s="146" t="str">
        <f>IF(LEN(A669)=0,"",INDEX('Smelter Look-up'!$C:$C,MATCH($A669,'Smelter Look-up'!$E:$E,0)))</f>
        <v/>
      </c>
      <c r="D669" s="143"/>
      <c r="E669" s="143" t="str">
        <f ca="1">IF(ISERROR($V669),"",OFFSET('Smelter Look-up'!$D$4,$V669-4,0)&amp;"")</f>
        <v/>
      </c>
      <c r="F669" s="143" t="str">
        <f ca="1">IF(ISERROR($V669),"",OFFSET('Smelter Look-up'!$E$4,$V669-4,0))</f>
        <v/>
      </c>
      <c r="G669" s="143" t="str">
        <f ca="1">IF(C669=$X$4,"Enter smelter details",IF(ISERROR($V669),"",OFFSET('Smelter Look-up'!$F$4,$V669-4,0)))</f>
        <v/>
      </c>
      <c r="H669" s="199" t="str">
        <f ca="1">IF(ISERROR($V669),"",OFFSET('Smelter Look-up'!$G$4,$V669-4,0))</f>
        <v/>
      </c>
      <c r="I669" s="200" t="str">
        <f ca="1">IF(ISERROR($V669),"",OFFSET('Smelter Look-up'!$H$4,$V669-4,0))</f>
        <v/>
      </c>
      <c r="J669" s="200" t="str">
        <f ca="1">IF(ISERROR($V669),"",OFFSET('Smelter Look-up'!$I$4,$V669-4,0))</f>
        <v/>
      </c>
      <c r="K669" s="144"/>
      <c r="L669" s="144"/>
      <c r="M669" s="144"/>
      <c r="N669" s="144"/>
      <c r="O669" s="144"/>
      <c r="P669" s="202"/>
      <c r="Q669" s="145"/>
      <c r="R669" s="143" t="str">
        <f ca="1">IF(ISERROR($V669),"",OFFSET('Smelter Look-up'!$C$4,$V669-4,0)&amp;"")</f>
        <v/>
      </c>
      <c r="S669" s="149" t="str">
        <f t="shared" ca="1" si="50"/>
        <v/>
      </c>
      <c r="T669" s="149" t="str">
        <f ca="1">IF(B669="","",IF(ISERROR(MATCH($J669,SorP!$B$1:$B$6261,0)),"",INDIRECT("'SorP'!$A$"&amp;MATCH($S669&amp;$J669,SorP!C:C,0))))</f>
        <v/>
      </c>
      <c r="U669" s="162"/>
      <c r="V669" s="163" t="e">
        <f>IF(C669="",NA(),MATCH($B669&amp;$C669,'Smelter Look-up'!$J:$J,0))</f>
        <v>#N/A</v>
      </c>
      <c r="X669" s="164">
        <f t="shared" ca="1" si="51"/>
        <v>0</v>
      </c>
      <c r="AB669" s="304" t="str">
        <f t="shared" si="52"/>
        <v/>
      </c>
      <c r="AC669" s="164" t="str">
        <f t="shared" si="53"/>
        <v/>
      </c>
      <c r="AD669" s="164" t="str">
        <f t="shared" si="54"/>
        <v/>
      </c>
    </row>
    <row r="670" spans="1:30" s="164" customFormat="1" ht="20.149999999999999" customHeight="1">
      <c r="A670" s="149"/>
      <c r="B670" s="294" t="str">
        <f>IF(LEN(A670)=0,"",INDEX('Smelter Look-up'!$A:$A,MATCH($A670,'Smelter Look-up'!$E:$E,0)))</f>
        <v/>
      </c>
      <c r="C670" s="146" t="str">
        <f>IF(LEN(A670)=0,"",INDEX('Smelter Look-up'!$C:$C,MATCH($A670,'Smelter Look-up'!$E:$E,0)))</f>
        <v/>
      </c>
      <c r="D670" s="143"/>
      <c r="E670" s="143" t="str">
        <f ca="1">IF(ISERROR($V670),"",OFFSET('Smelter Look-up'!$D$4,$V670-4,0)&amp;"")</f>
        <v/>
      </c>
      <c r="F670" s="143" t="str">
        <f ca="1">IF(ISERROR($V670),"",OFFSET('Smelter Look-up'!$E$4,$V670-4,0))</f>
        <v/>
      </c>
      <c r="G670" s="143" t="str">
        <f ca="1">IF(C670=$X$4,"Enter smelter details",IF(ISERROR($V670),"",OFFSET('Smelter Look-up'!$F$4,$V670-4,0)))</f>
        <v/>
      </c>
      <c r="H670" s="199" t="str">
        <f ca="1">IF(ISERROR($V670),"",OFFSET('Smelter Look-up'!$G$4,$V670-4,0))</f>
        <v/>
      </c>
      <c r="I670" s="200" t="str">
        <f ca="1">IF(ISERROR($V670),"",OFFSET('Smelter Look-up'!$H$4,$V670-4,0))</f>
        <v/>
      </c>
      <c r="J670" s="200" t="str">
        <f ca="1">IF(ISERROR($V670),"",OFFSET('Smelter Look-up'!$I$4,$V670-4,0))</f>
        <v/>
      </c>
      <c r="K670" s="144"/>
      <c r="L670" s="144"/>
      <c r="M670" s="144"/>
      <c r="N670" s="144"/>
      <c r="O670" s="144"/>
      <c r="P670" s="202"/>
      <c r="Q670" s="145"/>
      <c r="R670" s="143" t="str">
        <f ca="1">IF(ISERROR($V670),"",OFFSET('Smelter Look-up'!$C$4,$V670-4,0)&amp;"")</f>
        <v/>
      </c>
      <c r="S670" s="149" t="str">
        <f t="shared" ca="1" si="50"/>
        <v/>
      </c>
      <c r="T670" s="149" t="str">
        <f ca="1">IF(B670="","",IF(ISERROR(MATCH($J670,SorP!$B$1:$B$6261,0)),"",INDIRECT("'SorP'!$A$"&amp;MATCH($S670&amp;$J670,SorP!C:C,0))))</f>
        <v/>
      </c>
      <c r="U670" s="162"/>
      <c r="V670" s="163" t="e">
        <f>IF(C670="",NA(),MATCH($B670&amp;$C670,'Smelter Look-up'!$J:$J,0))</f>
        <v>#N/A</v>
      </c>
      <c r="X670" s="164">
        <f t="shared" ca="1" si="51"/>
        <v>0</v>
      </c>
      <c r="AB670" s="304" t="str">
        <f t="shared" si="52"/>
        <v/>
      </c>
      <c r="AC670" s="164" t="str">
        <f t="shared" si="53"/>
        <v/>
      </c>
      <c r="AD670" s="164" t="str">
        <f t="shared" si="54"/>
        <v/>
      </c>
    </row>
    <row r="671" spans="1:30" s="164" customFormat="1" ht="20.149999999999999" customHeight="1">
      <c r="A671" s="149"/>
      <c r="B671" s="294" t="str">
        <f>IF(LEN(A671)=0,"",INDEX('Smelter Look-up'!$A:$A,MATCH($A671,'Smelter Look-up'!$E:$E,0)))</f>
        <v/>
      </c>
      <c r="C671" s="146" t="str">
        <f>IF(LEN(A671)=0,"",INDEX('Smelter Look-up'!$C:$C,MATCH($A671,'Smelter Look-up'!$E:$E,0)))</f>
        <v/>
      </c>
      <c r="D671" s="143"/>
      <c r="E671" s="143" t="str">
        <f ca="1">IF(ISERROR($V671),"",OFFSET('Smelter Look-up'!$D$4,$V671-4,0)&amp;"")</f>
        <v/>
      </c>
      <c r="F671" s="143" t="str">
        <f ca="1">IF(ISERROR($V671),"",OFFSET('Smelter Look-up'!$E$4,$V671-4,0))</f>
        <v/>
      </c>
      <c r="G671" s="143" t="str">
        <f ca="1">IF(C671=$X$4,"Enter smelter details",IF(ISERROR($V671),"",OFFSET('Smelter Look-up'!$F$4,$V671-4,0)))</f>
        <v/>
      </c>
      <c r="H671" s="199" t="str">
        <f ca="1">IF(ISERROR($V671),"",OFFSET('Smelter Look-up'!$G$4,$V671-4,0))</f>
        <v/>
      </c>
      <c r="I671" s="200" t="str">
        <f ca="1">IF(ISERROR($V671),"",OFFSET('Smelter Look-up'!$H$4,$V671-4,0))</f>
        <v/>
      </c>
      <c r="J671" s="200" t="str">
        <f ca="1">IF(ISERROR($V671),"",OFFSET('Smelter Look-up'!$I$4,$V671-4,0))</f>
        <v/>
      </c>
      <c r="K671" s="144"/>
      <c r="L671" s="144"/>
      <c r="M671" s="144"/>
      <c r="N671" s="144"/>
      <c r="O671" s="144"/>
      <c r="P671" s="202"/>
      <c r="Q671" s="145"/>
      <c r="R671" s="143" t="str">
        <f ca="1">IF(ISERROR($V671),"",OFFSET('Smelter Look-up'!$C$4,$V671-4,0)&amp;"")</f>
        <v/>
      </c>
      <c r="S671" s="149" t="str">
        <f t="shared" ca="1" si="50"/>
        <v/>
      </c>
      <c r="T671" s="149" t="str">
        <f ca="1">IF(B671="","",IF(ISERROR(MATCH($J671,SorP!$B$1:$B$6261,0)),"",INDIRECT("'SorP'!$A$"&amp;MATCH($S671&amp;$J671,SorP!C:C,0))))</f>
        <v/>
      </c>
      <c r="U671" s="162"/>
      <c r="V671" s="163" t="e">
        <f>IF(C671="",NA(),MATCH($B671&amp;$C671,'Smelter Look-up'!$J:$J,0))</f>
        <v>#N/A</v>
      </c>
      <c r="X671" s="164">
        <f t="shared" ca="1" si="51"/>
        <v>0</v>
      </c>
      <c r="AB671" s="304" t="str">
        <f t="shared" si="52"/>
        <v/>
      </c>
      <c r="AC671" s="164" t="str">
        <f t="shared" si="53"/>
        <v/>
      </c>
      <c r="AD671" s="164" t="str">
        <f t="shared" si="54"/>
        <v/>
      </c>
    </row>
    <row r="672" spans="1:30" s="164" customFormat="1" ht="20.149999999999999" customHeight="1">
      <c r="A672" s="149"/>
      <c r="B672" s="294" t="str">
        <f>IF(LEN(A672)=0,"",INDEX('Smelter Look-up'!$A:$A,MATCH($A672,'Smelter Look-up'!$E:$E,0)))</f>
        <v/>
      </c>
      <c r="C672" s="146" t="str">
        <f>IF(LEN(A672)=0,"",INDEX('Smelter Look-up'!$C:$C,MATCH($A672,'Smelter Look-up'!$E:$E,0)))</f>
        <v/>
      </c>
      <c r="D672" s="143"/>
      <c r="E672" s="143" t="str">
        <f ca="1">IF(ISERROR($V672),"",OFFSET('Smelter Look-up'!$D$4,$V672-4,0)&amp;"")</f>
        <v/>
      </c>
      <c r="F672" s="143" t="str">
        <f ca="1">IF(ISERROR($V672),"",OFFSET('Smelter Look-up'!$E$4,$V672-4,0))</f>
        <v/>
      </c>
      <c r="G672" s="143" t="str">
        <f ca="1">IF(C672=$X$4,"Enter smelter details",IF(ISERROR($V672),"",OFFSET('Smelter Look-up'!$F$4,$V672-4,0)))</f>
        <v/>
      </c>
      <c r="H672" s="199" t="str">
        <f ca="1">IF(ISERROR($V672),"",OFFSET('Smelter Look-up'!$G$4,$V672-4,0))</f>
        <v/>
      </c>
      <c r="I672" s="200" t="str">
        <f ca="1">IF(ISERROR($V672),"",OFFSET('Smelter Look-up'!$H$4,$V672-4,0))</f>
        <v/>
      </c>
      <c r="J672" s="200" t="str">
        <f ca="1">IF(ISERROR($V672),"",OFFSET('Smelter Look-up'!$I$4,$V672-4,0))</f>
        <v/>
      </c>
      <c r="K672" s="144"/>
      <c r="L672" s="144"/>
      <c r="M672" s="144"/>
      <c r="N672" s="144"/>
      <c r="O672" s="144"/>
      <c r="P672" s="202"/>
      <c r="Q672" s="145"/>
      <c r="R672" s="143" t="str">
        <f ca="1">IF(ISERROR($V672),"",OFFSET('Smelter Look-up'!$C$4,$V672-4,0)&amp;"")</f>
        <v/>
      </c>
      <c r="S672" s="149" t="str">
        <f t="shared" ca="1" si="50"/>
        <v/>
      </c>
      <c r="T672" s="149" t="str">
        <f ca="1">IF(B672="","",IF(ISERROR(MATCH($J672,SorP!$B$1:$B$6261,0)),"",INDIRECT("'SorP'!$A$"&amp;MATCH($S672&amp;$J672,SorP!C:C,0))))</f>
        <v/>
      </c>
      <c r="U672" s="162"/>
      <c r="V672" s="163" t="e">
        <f>IF(C672="",NA(),MATCH($B672&amp;$C672,'Smelter Look-up'!$J:$J,0))</f>
        <v>#N/A</v>
      </c>
      <c r="X672" s="164">
        <f t="shared" ca="1" si="51"/>
        <v>0</v>
      </c>
      <c r="AB672" s="304" t="str">
        <f t="shared" si="52"/>
        <v/>
      </c>
      <c r="AC672" s="164" t="str">
        <f t="shared" si="53"/>
        <v/>
      </c>
      <c r="AD672" s="164" t="str">
        <f t="shared" si="54"/>
        <v/>
      </c>
    </row>
    <row r="673" spans="1:30" s="164" customFormat="1" ht="20.149999999999999" customHeight="1">
      <c r="A673" s="149"/>
      <c r="B673" s="294" t="str">
        <f>IF(LEN(A673)=0,"",INDEX('Smelter Look-up'!$A:$A,MATCH($A673,'Smelter Look-up'!$E:$E,0)))</f>
        <v/>
      </c>
      <c r="C673" s="146" t="str">
        <f>IF(LEN(A673)=0,"",INDEX('Smelter Look-up'!$C:$C,MATCH($A673,'Smelter Look-up'!$E:$E,0)))</f>
        <v/>
      </c>
      <c r="D673" s="143"/>
      <c r="E673" s="143" t="str">
        <f ca="1">IF(ISERROR($V673),"",OFFSET('Smelter Look-up'!$D$4,$V673-4,0)&amp;"")</f>
        <v/>
      </c>
      <c r="F673" s="143" t="str">
        <f ca="1">IF(ISERROR($V673),"",OFFSET('Smelter Look-up'!$E$4,$V673-4,0))</f>
        <v/>
      </c>
      <c r="G673" s="143" t="str">
        <f ca="1">IF(C673=$X$4,"Enter smelter details",IF(ISERROR($V673),"",OFFSET('Smelter Look-up'!$F$4,$V673-4,0)))</f>
        <v/>
      </c>
      <c r="H673" s="199" t="str">
        <f ca="1">IF(ISERROR($V673),"",OFFSET('Smelter Look-up'!$G$4,$V673-4,0))</f>
        <v/>
      </c>
      <c r="I673" s="200" t="str">
        <f ca="1">IF(ISERROR($V673),"",OFFSET('Smelter Look-up'!$H$4,$V673-4,0))</f>
        <v/>
      </c>
      <c r="J673" s="200" t="str">
        <f ca="1">IF(ISERROR($V673),"",OFFSET('Smelter Look-up'!$I$4,$V673-4,0))</f>
        <v/>
      </c>
      <c r="K673" s="144"/>
      <c r="L673" s="144"/>
      <c r="M673" s="144"/>
      <c r="N673" s="144"/>
      <c r="O673" s="144"/>
      <c r="P673" s="202"/>
      <c r="Q673" s="145"/>
      <c r="R673" s="143" t="str">
        <f ca="1">IF(ISERROR($V673),"",OFFSET('Smelter Look-up'!$C$4,$V673-4,0)&amp;"")</f>
        <v/>
      </c>
      <c r="S673" s="149" t="str">
        <f t="shared" ca="1" si="50"/>
        <v/>
      </c>
      <c r="T673" s="149" t="str">
        <f ca="1">IF(B673="","",IF(ISERROR(MATCH($J673,SorP!$B$1:$B$6261,0)),"",INDIRECT("'SorP'!$A$"&amp;MATCH($S673&amp;$J673,SorP!C:C,0))))</f>
        <v/>
      </c>
      <c r="U673" s="162"/>
      <c r="V673" s="163" t="e">
        <f>IF(C673="",NA(),MATCH($B673&amp;$C673,'Smelter Look-up'!$J:$J,0))</f>
        <v>#N/A</v>
      </c>
      <c r="X673" s="164">
        <f t="shared" ca="1" si="51"/>
        <v>0</v>
      </c>
      <c r="AB673" s="304" t="str">
        <f t="shared" si="52"/>
        <v/>
      </c>
      <c r="AC673" s="164" t="str">
        <f t="shared" si="53"/>
        <v/>
      </c>
      <c r="AD673" s="164" t="str">
        <f t="shared" si="54"/>
        <v/>
      </c>
    </row>
    <row r="674" spans="1:30" s="164" customFormat="1" ht="20.149999999999999" customHeight="1">
      <c r="A674" s="149"/>
      <c r="B674" s="294" t="str">
        <f>IF(LEN(A674)=0,"",INDEX('Smelter Look-up'!$A:$A,MATCH($A674,'Smelter Look-up'!$E:$E,0)))</f>
        <v/>
      </c>
      <c r="C674" s="146" t="str">
        <f>IF(LEN(A674)=0,"",INDEX('Smelter Look-up'!$C:$C,MATCH($A674,'Smelter Look-up'!$E:$E,0)))</f>
        <v/>
      </c>
      <c r="D674" s="143"/>
      <c r="E674" s="143" t="str">
        <f ca="1">IF(ISERROR($V674),"",OFFSET('Smelter Look-up'!$D$4,$V674-4,0)&amp;"")</f>
        <v/>
      </c>
      <c r="F674" s="143" t="str">
        <f ca="1">IF(ISERROR($V674),"",OFFSET('Smelter Look-up'!$E$4,$V674-4,0))</f>
        <v/>
      </c>
      <c r="G674" s="143" t="str">
        <f ca="1">IF(C674=$X$4,"Enter smelter details",IF(ISERROR($V674),"",OFFSET('Smelter Look-up'!$F$4,$V674-4,0)))</f>
        <v/>
      </c>
      <c r="H674" s="199" t="str">
        <f ca="1">IF(ISERROR($V674),"",OFFSET('Smelter Look-up'!$G$4,$V674-4,0))</f>
        <v/>
      </c>
      <c r="I674" s="200" t="str">
        <f ca="1">IF(ISERROR($V674),"",OFFSET('Smelter Look-up'!$H$4,$V674-4,0))</f>
        <v/>
      </c>
      <c r="J674" s="200" t="str">
        <f ca="1">IF(ISERROR($V674),"",OFFSET('Smelter Look-up'!$I$4,$V674-4,0))</f>
        <v/>
      </c>
      <c r="K674" s="144"/>
      <c r="L674" s="144"/>
      <c r="M674" s="144"/>
      <c r="N674" s="144"/>
      <c r="O674" s="144"/>
      <c r="P674" s="202"/>
      <c r="Q674" s="145"/>
      <c r="R674" s="143" t="str">
        <f ca="1">IF(ISERROR($V674),"",OFFSET('Smelter Look-up'!$C$4,$V674-4,0)&amp;"")</f>
        <v/>
      </c>
      <c r="S674" s="149" t="str">
        <f t="shared" ca="1" si="50"/>
        <v/>
      </c>
      <c r="T674" s="149" t="str">
        <f ca="1">IF(B674="","",IF(ISERROR(MATCH($J674,SorP!$B$1:$B$6261,0)),"",INDIRECT("'SorP'!$A$"&amp;MATCH($S674&amp;$J674,SorP!C:C,0))))</f>
        <v/>
      </c>
      <c r="U674" s="162"/>
      <c r="V674" s="163" t="e">
        <f>IF(C674="",NA(),MATCH($B674&amp;$C674,'Smelter Look-up'!$J:$J,0))</f>
        <v>#N/A</v>
      </c>
      <c r="X674" s="164">
        <f t="shared" ca="1" si="51"/>
        <v>0</v>
      </c>
      <c r="AB674" s="304" t="str">
        <f t="shared" si="52"/>
        <v/>
      </c>
      <c r="AC674" s="164" t="str">
        <f t="shared" si="53"/>
        <v/>
      </c>
      <c r="AD674" s="164" t="str">
        <f t="shared" si="54"/>
        <v/>
      </c>
    </row>
    <row r="675" spans="1:30" s="164" customFormat="1" ht="20.149999999999999" customHeight="1">
      <c r="A675" s="149"/>
      <c r="B675" s="294" t="str">
        <f>IF(LEN(A675)=0,"",INDEX('Smelter Look-up'!$A:$A,MATCH($A675,'Smelter Look-up'!$E:$E,0)))</f>
        <v/>
      </c>
      <c r="C675" s="146" t="str">
        <f>IF(LEN(A675)=0,"",INDEX('Smelter Look-up'!$C:$C,MATCH($A675,'Smelter Look-up'!$E:$E,0)))</f>
        <v/>
      </c>
      <c r="D675" s="143"/>
      <c r="E675" s="143" t="str">
        <f ca="1">IF(ISERROR($V675),"",OFFSET('Smelter Look-up'!$D$4,$V675-4,0)&amp;"")</f>
        <v/>
      </c>
      <c r="F675" s="143" t="str">
        <f ca="1">IF(ISERROR($V675),"",OFFSET('Smelter Look-up'!$E$4,$V675-4,0))</f>
        <v/>
      </c>
      <c r="G675" s="143" t="str">
        <f ca="1">IF(C675=$X$4,"Enter smelter details",IF(ISERROR($V675),"",OFFSET('Smelter Look-up'!$F$4,$V675-4,0)))</f>
        <v/>
      </c>
      <c r="H675" s="199" t="str">
        <f ca="1">IF(ISERROR($V675),"",OFFSET('Smelter Look-up'!$G$4,$V675-4,0))</f>
        <v/>
      </c>
      <c r="I675" s="200" t="str">
        <f ca="1">IF(ISERROR($V675),"",OFFSET('Smelter Look-up'!$H$4,$V675-4,0))</f>
        <v/>
      </c>
      <c r="J675" s="200" t="str">
        <f ca="1">IF(ISERROR($V675),"",OFFSET('Smelter Look-up'!$I$4,$V675-4,0))</f>
        <v/>
      </c>
      <c r="K675" s="144"/>
      <c r="L675" s="144"/>
      <c r="M675" s="144"/>
      <c r="N675" s="144"/>
      <c r="O675" s="144"/>
      <c r="P675" s="202"/>
      <c r="Q675" s="145"/>
      <c r="R675" s="143" t="str">
        <f ca="1">IF(ISERROR($V675),"",OFFSET('Smelter Look-up'!$C$4,$V675-4,0)&amp;"")</f>
        <v/>
      </c>
      <c r="S675" s="149" t="str">
        <f t="shared" ca="1" si="50"/>
        <v/>
      </c>
      <c r="T675" s="149" t="str">
        <f ca="1">IF(B675="","",IF(ISERROR(MATCH($J675,SorP!$B$1:$B$6261,0)),"",INDIRECT("'SorP'!$A$"&amp;MATCH($S675&amp;$J675,SorP!C:C,0))))</f>
        <v/>
      </c>
      <c r="U675" s="162"/>
      <c r="V675" s="163" t="e">
        <f>IF(C675="",NA(),MATCH($B675&amp;$C675,'Smelter Look-up'!$J:$J,0))</f>
        <v>#N/A</v>
      </c>
      <c r="X675" s="164">
        <f t="shared" ca="1" si="51"/>
        <v>0</v>
      </c>
      <c r="AB675" s="304" t="str">
        <f t="shared" si="52"/>
        <v/>
      </c>
      <c r="AC675" s="164" t="str">
        <f t="shared" si="53"/>
        <v/>
      </c>
      <c r="AD675" s="164" t="str">
        <f t="shared" si="54"/>
        <v/>
      </c>
    </row>
    <row r="676" spans="1:30" s="164" customFormat="1" ht="20.149999999999999" customHeight="1">
      <c r="A676" s="149"/>
      <c r="B676" s="294" t="str">
        <f>IF(LEN(A676)=0,"",INDEX('Smelter Look-up'!$A:$A,MATCH($A676,'Smelter Look-up'!$E:$E,0)))</f>
        <v/>
      </c>
      <c r="C676" s="146" t="str">
        <f>IF(LEN(A676)=0,"",INDEX('Smelter Look-up'!$C:$C,MATCH($A676,'Smelter Look-up'!$E:$E,0)))</f>
        <v/>
      </c>
      <c r="D676" s="143"/>
      <c r="E676" s="143" t="str">
        <f ca="1">IF(ISERROR($V676),"",OFFSET('Smelter Look-up'!$D$4,$V676-4,0)&amp;"")</f>
        <v/>
      </c>
      <c r="F676" s="143" t="str">
        <f ca="1">IF(ISERROR($V676),"",OFFSET('Smelter Look-up'!$E$4,$V676-4,0))</f>
        <v/>
      </c>
      <c r="G676" s="143" t="str">
        <f ca="1">IF(C676=$X$4,"Enter smelter details",IF(ISERROR($V676),"",OFFSET('Smelter Look-up'!$F$4,$V676-4,0)))</f>
        <v/>
      </c>
      <c r="H676" s="199" t="str">
        <f ca="1">IF(ISERROR($V676),"",OFFSET('Smelter Look-up'!$G$4,$V676-4,0))</f>
        <v/>
      </c>
      <c r="I676" s="200" t="str">
        <f ca="1">IF(ISERROR($V676),"",OFFSET('Smelter Look-up'!$H$4,$V676-4,0))</f>
        <v/>
      </c>
      <c r="J676" s="200" t="str">
        <f ca="1">IF(ISERROR($V676),"",OFFSET('Smelter Look-up'!$I$4,$V676-4,0))</f>
        <v/>
      </c>
      <c r="K676" s="144"/>
      <c r="L676" s="144"/>
      <c r="M676" s="144"/>
      <c r="N676" s="144"/>
      <c r="O676" s="144"/>
      <c r="P676" s="202"/>
      <c r="Q676" s="145"/>
      <c r="R676" s="143" t="str">
        <f ca="1">IF(ISERROR($V676),"",OFFSET('Smelter Look-up'!$C$4,$V676-4,0)&amp;"")</f>
        <v/>
      </c>
      <c r="S676" s="149" t="str">
        <f t="shared" ca="1" si="50"/>
        <v/>
      </c>
      <c r="T676" s="149" t="str">
        <f ca="1">IF(B676="","",IF(ISERROR(MATCH($J676,SorP!$B$1:$B$6261,0)),"",INDIRECT("'SorP'!$A$"&amp;MATCH($S676&amp;$J676,SorP!C:C,0))))</f>
        <v/>
      </c>
      <c r="U676" s="162"/>
      <c r="V676" s="163" t="e">
        <f>IF(C676="",NA(),MATCH($B676&amp;$C676,'Smelter Look-up'!$J:$J,0))</f>
        <v>#N/A</v>
      </c>
      <c r="X676" s="164">
        <f t="shared" ca="1" si="51"/>
        <v>0</v>
      </c>
      <c r="AB676" s="304" t="str">
        <f t="shared" si="52"/>
        <v/>
      </c>
      <c r="AC676" s="164" t="str">
        <f t="shared" si="53"/>
        <v/>
      </c>
      <c r="AD676" s="164" t="str">
        <f t="shared" si="54"/>
        <v/>
      </c>
    </row>
    <row r="677" spans="1:30" s="164" customFormat="1" ht="20.149999999999999" customHeight="1">
      <c r="A677" s="149"/>
      <c r="B677" s="294" t="str">
        <f>IF(LEN(A677)=0,"",INDEX('Smelter Look-up'!$A:$A,MATCH($A677,'Smelter Look-up'!$E:$E,0)))</f>
        <v/>
      </c>
      <c r="C677" s="146" t="str">
        <f>IF(LEN(A677)=0,"",INDEX('Smelter Look-up'!$C:$C,MATCH($A677,'Smelter Look-up'!$E:$E,0)))</f>
        <v/>
      </c>
      <c r="D677" s="143"/>
      <c r="E677" s="143" t="str">
        <f ca="1">IF(ISERROR($V677),"",OFFSET('Smelter Look-up'!$D$4,$V677-4,0)&amp;"")</f>
        <v/>
      </c>
      <c r="F677" s="143" t="str">
        <f ca="1">IF(ISERROR($V677),"",OFFSET('Smelter Look-up'!$E$4,$V677-4,0))</f>
        <v/>
      </c>
      <c r="G677" s="143" t="str">
        <f ca="1">IF(C677=$X$4,"Enter smelter details",IF(ISERROR($V677),"",OFFSET('Smelter Look-up'!$F$4,$V677-4,0)))</f>
        <v/>
      </c>
      <c r="H677" s="199" t="str">
        <f ca="1">IF(ISERROR($V677),"",OFFSET('Smelter Look-up'!$G$4,$V677-4,0))</f>
        <v/>
      </c>
      <c r="I677" s="200" t="str">
        <f ca="1">IF(ISERROR($V677),"",OFFSET('Smelter Look-up'!$H$4,$V677-4,0))</f>
        <v/>
      </c>
      <c r="J677" s="200" t="str">
        <f ca="1">IF(ISERROR($V677),"",OFFSET('Smelter Look-up'!$I$4,$V677-4,0))</f>
        <v/>
      </c>
      <c r="K677" s="144"/>
      <c r="L677" s="144"/>
      <c r="M677" s="144"/>
      <c r="N677" s="144"/>
      <c r="O677" s="144"/>
      <c r="P677" s="202"/>
      <c r="Q677" s="145"/>
      <c r="R677" s="143" t="str">
        <f ca="1">IF(ISERROR($V677),"",OFFSET('Smelter Look-up'!$C$4,$V677-4,0)&amp;"")</f>
        <v/>
      </c>
      <c r="S677" s="149" t="str">
        <f t="shared" ca="1" si="50"/>
        <v/>
      </c>
      <c r="T677" s="149" t="str">
        <f ca="1">IF(B677="","",IF(ISERROR(MATCH($J677,SorP!$B$1:$B$6261,0)),"",INDIRECT("'SorP'!$A$"&amp;MATCH($S677&amp;$J677,SorP!C:C,0))))</f>
        <v/>
      </c>
      <c r="U677" s="162"/>
      <c r="V677" s="163" t="e">
        <f>IF(C677="",NA(),MATCH($B677&amp;$C677,'Smelter Look-up'!$J:$J,0))</f>
        <v>#N/A</v>
      </c>
      <c r="X677" s="164">
        <f t="shared" ca="1" si="51"/>
        <v>0</v>
      </c>
      <c r="AB677" s="304" t="str">
        <f t="shared" si="52"/>
        <v/>
      </c>
      <c r="AC677" s="164" t="str">
        <f t="shared" si="53"/>
        <v/>
      </c>
      <c r="AD677" s="164" t="str">
        <f t="shared" si="54"/>
        <v/>
      </c>
    </row>
    <row r="678" spans="1:30" s="164" customFormat="1" ht="20.149999999999999" customHeight="1">
      <c r="A678" s="149"/>
      <c r="B678" s="294" t="str">
        <f>IF(LEN(A678)=0,"",INDEX('Smelter Look-up'!$A:$A,MATCH($A678,'Smelter Look-up'!$E:$E,0)))</f>
        <v/>
      </c>
      <c r="C678" s="146" t="str">
        <f>IF(LEN(A678)=0,"",INDEX('Smelter Look-up'!$C:$C,MATCH($A678,'Smelter Look-up'!$E:$E,0)))</f>
        <v/>
      </c>
      <c r="D678" s="143"/>
      <c r="E678" s="143" t="str">
        <f ca="1">IF(ISERROR($V678),"",OFFSET('Smelter Look-up'!$D$4,$V678-4,0)&amp;"")</f>
        <v/>
      </c>
      <c r="F678" s="143" t="str">
        <f ca="1">IF(ISERROR($V678),"",OFFSET('Smelter Look-up'!$E$4,$V678-4,0))</f>
        <v/>
      </c>
      <c r="G678" s="143" t="str">
        <f ca="1">IF(C678=$X$4,"Enter smelter details",IF(ISERROR($V678),"",OFFSET('Smelter Look-up'!$F$4,$V678-4,0)))</f>
        <v/>
      </c>
      <c r="H678" s="199" t="str">
        <f ca="1">IF(ISERROR($V678),"",OFFSET('Smelter Look-up'!$G$4,$V678-4,0))</f>
        <v/>
      </c>
      <c r="I678" s="200" t="str">
        <f ca="1">IF(ISERROR($V678),"",OFFSET('Smelter Look-up'!$H$4,$V678-4,0))</f>
        <v/>
      </c>
      <c r="J678" s="200" t="str">
        <f ca="1">IF(ISERROR($V678),"",OFFSET('Smelter Look-up'!$I$4,$V678-4,0))</f>
        <v/>
      </c>
      <c r="K678" s="144"/>
      <c r="L678" s="144"/>
      <c r="M678" s="144"/>
      <c r="N678" s="144"/>
      <c r="O678" s="144"/>
      <c r="P678" s="202"/>
      <c r="Q678" s="145"/>
      <c r="R678" s="143" t="str">
        <f ca="1">IF(ISERROR($V678),"",OFFSET('Smelter Look-up'!$C$4,$V678-4,0)&amp;"")</f>
        <v/>
      </c>
      <c r="S678" s="149" t="str">
        <f t="shared" ca="1" si="50"/>
        <v/>
      </c>
      <c r="T678" s="149" t="str">
        <f ca="1">IF(B678="","",IF(ISERROR(MATCH($J678,SorP!$B$1:$B$6261,0)),"",INDIRECT("'SorP'!$A$"&amp;MATCH($S678&amp;$J678,SorP!C:C,0))))</f>
        <v/>
      </c>
      <c r="U678" s="162"/>
      <c r="V678" s="163" t="e">
        <f>IF(C678="",NA(),MATCH($B678&amp;$C678,'Smelter Look-up'!$J:$J,0))</f>
        <v>#N/A</v>
      </c>
      <c r="X678" s="164">
        <f t="shared" ca="1" si="51"/>
        <v>0</v>
      </c>
      <c r="AB678" s="304" t="str">
        <f t="shared" si="52"/>
        <v/>
      </c>
      <c r="AC678" s="164" t="str">
        <f t="shared" si="53"/>
        <v/>
      </c>
      <c r="AD678" s="164" t="str">
        <f t="shared" si="54"/>
        <v/>
      </c>
    </row>
    <row r="679" spans="1:30" s="164" customFormat="1" ht="20.149999999999999" customHeight="1">
      <c r="A679" s="149"/>
      <c r="B679" s="294" t="str">
        <f>IF(LEN(A679)=0,"",INDEX('Smelter Look-up'!$A:$A,MATCH($A679,'Smelter Look-up'!$E:$E,0)))</f>
        <v/>
      </c>
      <c r="C679" s="146" t="str">
        <f>IF(LEN(A679)=0,"",INDEX('Smelter Look-up'!$C:$C,MATCH($A679,'Smelter Look-up'!$E:$E,0)))</f>
        <v/>
      </c>
      <c r="D679" s="143"/>
      <c r="E679" s="143" t="str">
        <f ca="1">IF(ISERROR($V679),"",OFFSET('Smelter Look-up'!$D$4,$V679-4,0)&amp;"")</f>
        <v/>
      </c>
      <c r="F679" s="143" t="str">
        <f ca="1">IF(ISERROR($V679),"",OFFSET('Smelter Look-up'!$E$4,$V679-4,0))</f>
        <v/>
      </c>
      <c r="G679" s="143" t="str">
        <f ca="1">IF(C679=$X$4,"Enter smelter details",IF(ISERROR($V679),"",OFFSET('Smelter Look-up'!$F$4,$V679-4,0)))</f>
        <v/>
      </c>
      <c r="H679" s="199" t="str">
        <f ca="1">IF(ISERROR($V679),"",OFFSET('Smelter Look-up'!$G$4,$V679-4,0))</f>
        <v/>
      </c>
      <c r="I679" s="200" t="str">
        <f ca="1">IF(ISERROR($V679),"",OFFSET('Smelter Look-up'!$H$4,$V679-4,0))</f>
        <v/>
      </c>
      <c r="J679" s="200" t="str">
        <f ca="1">IF(ISERROR($V679),"",OFFSET('Smelter Look-up'!$I$4,$V679-4,0))</f>
        <v/>
      </c>
      <c r="K679" s="144"/>
      <c r="L679" s="144"/>
      <c r="M679" s="144"/>
      <c r="N679" s="144"/>
      <c r="O679" s="144"/>
      <c r="P679" s="202"/>
      <c r="Q679" s="145"/>
      <c r="R679" s="143" t="str">
        <f ca="1">IF(ISERROR($V679),"",OFFSET('Smelter Look-up'!$C$4,$V679-4,0)&amp;"")</f>
        <v/>
      </c>
      <c r="S679" s="149" t="str">
        <f t="shared" ca="1" si="50"/>
        <v/>
      </c>
      <c r="T679" s="149" t="str">
        <f ca="1">IF(B679="","",IF(ISERROR(MATCH($J679,SorP!$B$1:$B$6261,0)),"",INDIRECT("'SorP'!$A$"&amp;MATCH($S679&amp;$J679,SorP!C:C,0))))</f>
        <v/>
      </c>
      <c r="U679" s="162"/>
      <c r="V679" s="163" t="e">
        <f>IF(C679="",NA(),MATCH($B679&amp;$C679,'Smelter Look-up'!$J:$J,0))</f>
        <v>#N/A</v>
      </c>
      <c r="X679" s="164">
        <f t="shared" ca="1" si="51"/>
        <v>0</v>
      </c>
      <c r="AB679" s="304" t="str">
        <f t="shared" si="52"/>
        <v/>
      </c>
      <c r="AC679" s="164" t="str">
        <f t="shared" si="53"/>
        <v/>
      </c>
      <c r="AD679" s="164" t="str">
        <f t="shared" si="54"/>
        <v/>
      </c>
    </row>
    <row r="680" spans="1:30" s="164" customFormat="1" ht="20.149999999999999" customHeight="1">
      <c r="A680" s="149"/>
      <c r="B680" s="294" t="str">
        <f>IF(LEN(A680)=0,"",INDEX('Smelter Look-up'!$A:$A,MATCH($A680,'Smelter Look-up'!$E:$E,0)))</f>
        <v/>
      </c>
      <c r="C680" s="146" t="str">
        <f>IF(LEN(A680)=0,"",INDEX('Smelter Look-up'!$C:$C,MATCH($A680,'Smelter Look-up'!$E:$E,0)))</f>
        <v/>
      </c>
      <c r="D680" s="143"/>
      <c r="E680" s="143" t="str">
        <f ca="1">IF(ISERROR($V680),"",OFFSET('Smelter Look-up'!$D$4,$V680-4,0)&amp;"")</f>
        <v/>
      </c>
      <c r="F680" s="143" t="str">
        <f ca="1">IF(ISERROR($V680),"",OFFSET('Smelter Look-up'!$E$4,$V680-4,0))</f>
        <v/>
      </c>
      <c r="G680" s="143" t="str">
        <f ca="1">IF(C680=$X$4,"Enter smelter details",IF(ISERROR($V680),"",OFFSET('Smelter Look-up'!$F$4,$V680-4,0)))</f>
        <v/>
      </c>
      <c r="H680" s="199" t="str">
        <f ca="1">IF(ISERROR($V680),"",OFFSET('Smelter Look-up'!$G$4,$V680-4,0))</f>
        <v/>
      </c>
      <c r="I680" s="200" t="str">
        <f ca="1">IF(ISERROR($V680),"",OFFSET('Smelter Look-up'!$H$4,$V680-4,0))</f>
        <v/>
      </c>
      <c r="J680" s="200" t="str">
        <f ca="1">IF(ISERROR($V680),"",OFFSET('Smelter Look-up'!$I$4,$V680-4,0))</f>
        <v/>
      </c>
      <c r="K680" s="144"/>
      <c r="L680" s="144"/>
      <c r="M680" s="144"/>
      <c r="N680" s="144"/>
      <c r="O680" s="144"/>
      <c r="P680" s="202"/>
      <c r="Q680" s="145"/>
      <c r="R680" s="143" t="str">
        <f ca="1">IF(ISERROR($V680),"",OFFSET('Smelter Look-up'!$C$4,$V680-4,0)&amp;"")</f>
        <v/>
      </c>
      <c r="S680" s="149" t="str">
        <f t="shared" ca="1" si="50"/>
        <v/>
      </c>
      <c r="T680" s="149" t="str">
        <f ca="1">IF(B680="","",IF(ISERROR(MATCH($J680,SorP!$B$1:$B$6261,0)),"",INDIRECT("'SorP'!$A$"&amp;MATCH($S680&amp;$J680,SorP!C:C,0))))</f>
        <v/>
      </c>
      <c r="U680" s="162"/>
      <c r="V680" s="163" t="e">
        <f>IF(C680="",NA(),MATCH($B680&amp;$C680,'Smelter Look-up'!$J:$J,0))</f>
        <v>#N/A</v>
      </c>
      <c r="X680" s="164">
        <f t="shared" ca="1" si="51"/>
        <v>0</v>
      </c>
      <c r="AB680" s="304" t="str">
        <f t="shared" si="52"/>
        <v/>
      </c>
      <c r="AC680" s="164" t="str">
        <f t="shared" si="53"/>
        <v/>
      </c>
      <c r="AD680" s="164" t="str">
        <f t="shared" si="54"/>
        <v/>
      </c>
    </row>
    <row r="681" spans="1:30" s="164" customFormat="1" ht="20.149999999999999" customHeight="1">
      <c r="A681" s="149"/>
      <c r="B681" s="294" t="str">
        <f>IF(LEN(A681)=0,"",INDEX('Smelter Look-up'!$A:$A,MATCH($A681,'Smelter Look-up'!$E:$E,0)))</f>
        <v/>
      </c>
      <c r="C681" s="146" t="str">
        <f>IF(LEN(A681)=0,"",INDEX('Smelter Look-up'!$C:$C,MATCH($A681,'Smelter Look-up'!$E:$E,0)))</f>
        <v/>
      </c>
      <c r="D681" s="143"/>
      <c r="E681" s="143" t="str">
        <f ca="1">IF(ISERROR($V681),"",OFFSET('Smelter Look-up'!$D$4,$V681-4,0)&amp;"")</f>
        <v/>
      </c>
      <c r="F681" s="143" t="str">
        <f ca="1">IF(ISERROR($V681),"",OFFSET('Smelter Look-up'!$E$4,$V681-4,0))</f>
        <v/>
      </c>
      <c r="G681" s="143" t="str">
        <f ca="1">IF(C681=$X$4,"Enter smelter details",IF(ISERROR($V681),"",OFFSET('Smelter Look-up'!$F$4,$V681-4,0)))</f>
        <v/>
      </c>
      <c r="H681" s="199" t="str">
        <f ca="1">IF(ISERROR($V681),"",OFFSET('Smelter Look-up'!$G$4,$V681-4,0))</f>
        <v/>
      </c>
      <c r="I681" s="200" t="str">
        <f ca="1">IF(ISERROR($V681),"",OFFSET('Smelter Look-up'!$H$4,$V681-4,0))</f>
        <v/>
      </c>
      <c r="J681" s="200" t="str">
        <f ca="1">IF(ISERROR($V681),"",OFFSET('Smelter Look-up'!$I$4,$V681-4,0))</f>
        <v/>
      </c>
      <c r="K681" s="144"/>
      <c r="L681" s="144"/>
      <c r="M681" s="144"/>
      <c r="N681" s="144"/>
      <c r="O681" s="144"/>
      <c r="P681" s="202"/>
      <c r="Q681" s="145"/>
      <c r="R681" s="143" t="str">
        <f ca="1">IF(ISERROR($V681),"",OFFSET('Smelter Look-up'!$C$4,$V681-4,0)&amp;"")</f>
        <v/>
      </c>
      <c r="S681" s="149" t="str">
        <f t="shared" ca="1" si="50"/>
        <v/>
      </c>
      <c r="T681" s="149" t="str">
        <f ca="1">IF(B681="","",IF(ISERROR(MATCH($J681,SorP!$B$1:$B$6261,0)),"",INDIRECT("'SorP'!$A$"&amp;MATCH($S681&amp;$J681,SorP!C:C,0))))</f>
        <v/>
      </c>
      <c r="U681" s="162"/>
      <c r="V681" s="163" t="e">
        <f>IF(C681="",NA(),MATCH($B681&amp;$C681,'Smelter Look-up'!$J:$J,0))</f>
        <v>#N/A</v>
      </c>
      <c r="X681" s="164">
        <f t="shared" ca="1" si="51"/>
        <v>0</v>
      </c>
      <c r="AB681" s="304" t="str">
        <f t="shared" si="52"/>
        <v/>
      </c>
      <c r="AC681" s="164" t="str">
        <f t="shared" si="53"/>
        <v/>
      </c>
      <c r="AD681" s="164" t="str">
        <f t="shared" si="54"/>
        <v/>
      </c>
    </row>
    <row r="682" spans="1:30" s="164" customFormat="1" ht="20.149999999999999" customHeight="1">
      <c r="A682" s="149"/>
      <c r="B682" s="294" t="str">
        <f>IF(LEN(A682)=0,"",INDEX('Smelter Look-up'!$A:$A,MATCH($A682,'Smelter Look-up'!$E:$E,0)))</f>
        <v/>
      </c>
      <c r="C682" s="146" t="str">
        <f>IF(LEN(A682)=0,"",INDEX('Smelter Look-up'!$C:$C,MATCH($A682,'Smelter Look-up'!$E:$E,0)))</f>
        <v/>
      </c>
      <c r="D682" s="143"/>
      <c r="E682" s="143" t="str">
        <f ca="1">IF(ISERROR($V682),"",OFFSET('Smelter Look-up'!$D$4,$V682-4,0)&amp;"")</f>
        <v/>
      </c>
      <c r="F682" s="143" t="str">
        <f ca="1">IF(ISERROR($V682),"",OFFSET('Smelter Look-up'!$E$4,$V682-4,0))</f>
        <v/>
      </c>
      <c r="G682" s="143" t="str">
        <f ca="1">IF(C682=$X$4,"Enter smelter details",IF(ISERROR($V682),"",OFFSET('Smelter Look-up'!$F$4,$V682-4,0)))</f>
        <v/>
      </c>
      <c r="H682" s="199" t="str">
        <f ca="1">IF(ISERROR($V682),"",OFFSET('Smelter Look-up'!$G$4,$V682-4,0))</f>
        <v/>
      </c>
      <c r="I682" s="200" t="str">
        <f ca="1">IF(ISERROR($V682),"",OFFSET('Smelter Look-up'!$H$4,$V682-4,0))</f>
        <v/>
      </c>
      <c r="J682" s="200" t="str">
        <f ca="1">IF(ISERROR($V682),"",OFFSET('Smelter Look-up'!$I$4,$V682-4,0))</f>
        <v/>
      </c>
      <c r="K682" s="144"/>
      <c r="L682" s="144"/>
      <c r="M682" s="144"/>
      <c r="N682" s="144"/>
      <c r="O682" s="144"/>
      <c r="P682" s="202"/>
      <c r="Q682" s="145"/>
      <c r="R682" s="143" t="str">
        <f ca="1">IF(ISERROR($V682),"",OFFSET('Smelter Look-up'!$C$4,$V682-4,0)&amp;"")</f>
        <v/>
      </c>
      <c r="S682" s="149" t="str">
        <f t="shared" ca="1" si="50"/>
        <v/>
      </c>
      <c r="T682" s="149" t="str">
        <f ca="1">IF(B682="","",IF(ISERROR(MATCH($J682,SorP!$B$1:$B$6261,0)),"",INDIRECT("'SorP'!$A$"&amp;MATCH($S682&amp;$J682,SorP!C:C,0))))</f>
        <v/>
      </c>
      <c r="U682" s="162"/>
      <c r="V682" s="163" t="e">
        <f>IF(C682="",NA(),MATCH($B682&amp;$C682,'Smelter Look-up'!$J:$J,0))</f>
        <v>#N/A</v>
      </c>
      <c r="X682" s="164">
        <f t="shared" ca="1" si="51"/>
        <v>0</v>
      </c>
      <c r="AB682" s="304" t="str">
        <f t="shared" si="52"/>
        <v/>
      </c>
      <c r="AC682" s="164" t="str">
        <f t="shared" si="53"/>
        <v/>
      </c>
      <c r="AD682" s="164" t="str">
        <f t="shared" si="54"/>
        <v/>
      </c>
    </row>
    <row r="683" spans="1:30" s="164" customFormat="1" ht="20.149999999999999" customHeight="1">
      <c r="A683" s="149"/>
      <c r="B683" s="294" t="str">
        <f>IF(LEN(A683)=0,"",INDEX('Smelter Look-up'!$A:$A,MATCH($A683,'Smelter Look-up'!$E:$E,0)))</f>
        <v/>
      </c>
      <c r="C683" s="146" t="str">
        <f>IF(LEN(A683)=0,"",INDEX('Smelter Look-up'!$C:$C,MATCH($A683,'Smelter Look-up'!$E:$E,0)))</f>
        <v/>
      </c>
      <c r="D683" s="143"/>
      <c r="E683" s="143" t="str">
        <f ca="1">IF(ISERROR($V683),"",OFFSET('Smelter Look-up'!$D$4,$V683-4,0)&amp;"")</f>
        <v/>
      </c>
      <c r="F683" s="143" t="str">
        <f ca="1">IF(ISERROR($V683),"",OFFSET('Smelter Look-up'!$E$4,$V683-4,0))</f>
        <v/>
      </c>
      <c r="G683" s="143" t="str">
        <f ca="1">IF(C683=$X$4,"Enter smelter details",IF(ISERROR($V683),"",OFFSET('Smelter Look-up'!$F$4,$V683-4,0)))</f>
        <v/>
      </c>
      <c r="H683" s="199" t="str">
        <f ca="1">IF(ISERROR($V683),"",OFFSET('Smelter Look-up'!$G$4,$V683-4,0))</f>
        <v/>
      </c>
      <c r="I683" s="200" t="str">
        <f ca="1">IF(ISERROR($V683),"",OFFSET('Smelter Look-up'!$H$4,$V683-4,0))</f>
        <v/>
      </c>
      <c r="J683" s="200" t="str">
        <f ca="1">IF(ISERROR($V683),"",OFFSET('Smelter Look-up'!$I$4,$V683-4,0))</f>
        <v/>
      </c>
      <c r="K683" s="144"/>
      <c r="L683" s="144"/>
      <c r="M683" s="144"/>
      <c r="N683" s="144"/>
      <c r="O683" s="144"/>
      <c r="P683" s="202"/>
      <c r="Q683" s="145"/>
      <c r="R683" s="143" t="str">
        <f ca="1">IF(ISERROR($V683),"",OFFSET('Smelter Look-up'!$C$4,$V683-4,0)&amp;"")</f>
        <v/>
      </c>
      <c r="S683" s="149" t="str">
        <f t="shared" ca="1" si="50"/>
        <v/>
      </c>
      <c r="T683" s="149" t="str">
        <f ca="1">IF(B683="","",IF(ISERROR(MATCH($J683,SorP!$B$1:$B$6261,0)),"",INDIRECT("'SorP'!$A$"&amp;MATCH($S683&amp;$J683,SorP!C:C,0))))</f>
        <v/>
      </c>
      <c r="U683" s="162"/>
      <c r="V683" s="163" t="e">
        <f>IF(C683="",NA(),MATCH($B683&amp;$C683,'Smelter Look-up'!$J:$J,0))</f>
        <v>#N/A</v>
      </c>
      <c r="X683" s="164">
        <f t="shared" ca="1" si="51"/>
        <v>0</v>
      </c>
      <c r="AB683" s="304" t="str">
        <f t="shared" si="52"/>
        <v/>
      </c>
      <c r="AC683" s="164" t="str">
        <f t="shared" si="53"/>
        <v/>
      </c>
      <c r="AD683" s="164" t="str">
        <f t="shared" si="54"/>
        <v/>
      </c>
    </row>
    <row r="684" spans="1:30" s="164" customFormat="1" ht="20.149999999999999" customHeight="1">
      <c r="A684" s="149"/>
      <c r="B684" s="294" t="str">
        <f>IF(LEN(A684)=0,"",INDEX('Smelter Look-up'!$A:$A,MATCH($A684,'Smelter Look-up'!$E:$E,0)))</f>
        <v/>
      </c>
      <c r="C684" s="146" t="str">
        <f>IF(LEN(A684)=0,"",INDEX('Smelter Look-up'!$C:$C,MATCH($A684,'Smelter Look-up'!$E:$E,0)))</f>
        <v/>
      </c>
      <c r="D684" s="143"/>
      <c r="E684" s="143" t="str">
        <f ca="1">IF(ISERROR($V684),"",OFFSET('Smelter Look-up'!$D$4,$V684-4,0)&amp;"")</f>
        <v/>
      </c>
      <c r="F684" s="143" t="str">
        <f ca="1">IF(ISERROR($V684),"",OFFSET('Smelter Look-up'!$E$4,$V684-4,0))</f>
        <v/>
      </c>
      <c r="G684" s="143" t="str">
        <f ca="1">IF(C684=$X$4,"Enter smelter details",IF(ISERROR($V684),"",OFFSET('Smelter Look-up'!$F$4,$V684-4,0)))</f>
        <v/>
      </c>
      <c r="H684" s="199" t="str">
        <f ca="1">IF(ISERROR($V684),"",OFFSET('Smelter Look-up'!$G$4,$V684-4,0))</f>
        <v/>
      </c>
      <c r="I684" s="200" t="str">
        <f ca="1">IF(ISERROR($V684),"",OFFSET('Smelter Look-up'!$H$4,$V684-4,0))</f>
        <v/>
      </c>
      <c r="J684" s="200" t="str">
        <f ca="1">IF(ISERROR($V684),"",OFFSET('Smelter Look-up'!$I$4,$V684-4,0))</f>
        <v/>
      </c>
      <c r="K684" s="144"/>
      <c r="L684" s="144"/>
      <c r="M684" s="144"/>
      <c r="N684" s="144"/>
      <c r="O684" s="144"/>
      <c r="P684" s="202"/>
      <c r="Q684" s="145"/>
      <c r="R684" s="143" t="str">
        <f ca="1">IF(ISERROR($V684),"",OFFSET('Smelter Look-up'!$C$4,$V684-4,0)&amp;"")</f>
        <v/>
      </c>
      <c r="S684" s="149" t="str">
        <f t="shared" ca="1" si="50"/>
        <v/>
      </c>
      <c r="T684" s="149" t="str">
        <f ca="1">IF(B684="","",IF(ISERROR(MATCH($J684,SorP!$B$1:$B$6261,0)),"",INDIRECT("'SorP'!$A$"&amp;MATCH($S684&amp;$J684,SorP!C:C,0))))</f>
        <v/>
      </c>
      <c r="U684" s="162"/>
      <c r="V684" s="163" t="e">
        <f>IF(C684="",NA(),MATCH($B684&amp;$C684,'Smelter Look-up'!$J:$J,0))</f>
        <v>#N/A</v>
      </c>
      <c r="X684" s="164">
        <f t="shared" ca="1" si="51"/>
        <v>0</v>
      </c>
      <c r="AB684" s="304" t="str">
        <f t="shared" si="52"/>
        <v/>
      </c>
      <c r="AC684" s="164" t="str">
        <f t="shared" si="53"/>
        <v/>
      </c>
      <c r="AD684" s="164" t="str">
        <f t="shared" si="54"/>
        <v/>
      </c>
    </row>
    <row r="685" spans="1:30" s="164" customFormat="1" ht="20.149999999999999" customHeight="1">
      <c r="A685" s="149"/>
      <c r="B685" s="294" t="str">
        <f>IF(LEN(A685)=0,"",INDEX('Smelter Look-up'!$A:$A,MATCH($A685,'Smelter Look-up'!$E:$E,0)))</f>
        <v/>
      </c>
      <c r="C685" s="146" t="str">
        <f>IF(LEN(A685)=0,"",INDEX('Smelter Look-up'!$C:$C,MATCH($A685,'Smelter Look-up'!$E:$E,0)))</f>
        <v/>
      </c>
      <c r="D685" s="143"/>
      <c r="E685" s="143" t="str">
        <f ca="1">IF(ISERROR($V685),"",OFFSET('Smelter Look-up'!$D$4,$V685-4,0)&amp;"")</f>
        <v/>
      </c>
      <c r="F685" s="143" t="str">
        <f ca="1">IF(ISERROR($V685),"",OFFSET('Smelter Look-up'!$E$4,$V685-4,0))</f>
        <v/>
      </c>
      <c r="G685" s="143" t="str">
        <f ca="1">IF(C685=$X$4,"Enter smelter details",IF(ISERROR($V685),"",OFFSET('Smelter Look-up'!$F$4,$V685-4,0)))</f>
        <v/>
      </c>
      <c r="H685" s="199" t="str">
        <f ca="1">IF(ISERROR($V685),"",OFFSET('Smelter Look-up'!$G$4,$V685-4,0))</f>
        <v/>
      </c>
      <c r="I685" s="200" t="str">
        <f ca="1">IF(ISERROR($V685),"",OFFSET('Smelter Look-up'!$H$4,$V685-4,0))</f>
        <v/>
      </c>
      <c r="J685" s="200" t="str">
        <f ca="1">IF(ISERROR($V685),"",OFFSET('Smelter Look-up'!$I$4,$V685-4,0))</f>
        <v/>
      </c>
      <c r="K685" s="144"/>
      <c r="L685" s="144"/>
      <c r="M685" s="144"/>
      <c r="N685" s="144"/>
      <c r="O685" s="144"/>
      <c r="P685" s="202"/>
      <c r="Q685" s="145"/>
      <c r="R685" s="143" t="str">
        <f ca="1">IF(ISERROR($V685),"",OFFSET('Smelter Look-up'!$C$4,$V685-4,0)&amp;"")</f>
        <v/>
      </c>
      <c r="S685" s="149" t="str">
        <f t="shared" ca="1" si="50"/>
        <v/>
      </c>
      <c r="T685" s="149" t="str">
        <f ca="1">IF(B685="","",IF(ISERROR(MATCH($J685,SorP!$B$1:$B$6261,0)),"",INDIRECT("'SorP'!$A$"&amp;MATCH($S685&amp;$J685,SorP!C:C,0))))</f>
        <v/>
      </c>
      <c r="U685" s="162"/>
      <c r="V685" s="163" t="e">
        <f>IF(C685="",NA(),MATCH($B685&amp;$C685,'Smelter Look-up'!$J:$J,0))</f>
        <v>#N/A</v>
      </c>
      <c r="X685" s="164">
        <f t="shared" ca="1" si="51"/>
        <v>0</v>
      </c>
      <c r="AB685" s="304" t="str">
        <f t="shared" si="52"/>
        <v/>
      </c>
      <c r="AC685" s="164" t="str">
        <f t="shared" si="53"/>
        <v/>
      </c>
      <c r="AD685" s="164" t="str">
        <f t="shared" si="54"/>
        <v/>
      </c>
    </row>
    <row r="686" spans="1:30" s="164" customFormat="1" ht="20.149999999999999" customHeight="1">
      <c r="A686" s="149"/>
      <c r="B686" s="294" t="str">
        <f>IF(LEN(A686)=0,"",INDEX('Smelter Look-up'!$A:$A,MATCH($A686,'Smelter Look-up'!$E:$E,0)))</f>
        <v/>
      </c>
      <c r="C686" s="146" t="str">
        <f>IF(LEN(A686)=0,"",INDEX('Smelter Look-up'!$C:$C,MATCH($A686,'Smelter Look-up'!$E:$E,0)))</f>
        <v/>
      </c>
      <c r="D686" s="143"/>
      <c r="E686" s="143" t="str">
        <f ca="1">IF(ISERROR($V686),"",OFFSET('Smelter Look-up'!$D$4,$V686-4,0)&amp;"")</f>
        <v/>
      </c>
      <c r="F686" s="143" t="str">
        <f ca="1">IF(ISERROR($V686),"",OFFSET('Smelter Look-up'!$E$4,$V686-4,0))</f>
        <v/>
      </c>
      <c r="G686" s="143" t="str">
        <f ca="1">IF(C686=$X$4,"Enter smelter details",IF(ISERROR($V686),"",OFFSET('Smelter Look-up'!$F$4,$V686-4,0)))</f>
        <v/>
      </c>
      <c r="H686" s="199" t="str">
        <f ca="1">IF(ISERROR($V686),"",OFFSET('Smelter Look-up'!$G$4,$V686-4,0))</f>
        <v/>
      </c>
      <c r="I686" s="200" t="str">
        <f ca="1">IF(ISERROR($V686),"",OFFSET('Smelter Look-up'!$H$4,$V686-4,0))</f>
        <v/>
      </c>
      <c r="J686" s="200" t="str">
        <f ca="1">IF(ISERROR($V686),"",OFFSET('Smelter Look-up'!$I$4,$V686-4,0))</f>
        <v/>
      </c>
      <c r="K686" s="144"/>
      <c r="L686" s="144"/>
      <c r="M686" s="144"/>
      <c r="N686" s="144"/>
      <c r="O686" s="144"/>
      <c r="P686" s="202"/>
      <c r="Q686" s="145"/>
      <c r="R686" s="143" t="str">
        <f ca="1">IF(ISERROR($V686),"",OFFSET('Smelter Look-up'!$C$4,$V686-4,0)&amp;"")</f>
        <v/>
      </c>
      <c r="S686" s="149" t="str">
        <f t="shared" ca="1" si="50"/>
        <v/>
      </c>
      <c r="T686" s="149" t="str">
        <f ca="1">IF(B686="","",IF(ISERROR(MATCH($J686,SorP!$B$1:$B$6261,0)),"",INDIRECT("'SorP'!$A$"&amp;MATCH($S686&amp;$J686,SorP!C:C,0))))</f>
        <v/>
      </c>
      <c r="U686" s="162"/>
      <c r="V686" s="163" t="e">
        <f>IF(C686="",NA(),MATCH($B686&amp;$C686,'Smelter Look-up'!$J:$J,0))</f>
        <v>#N/A</v>
      </c>
      <c r="X686" s="164">
        <f t="shared" ca="1" si="51"/>
        <v>0</v>
      </c>
      <c r="AB686" s="304" t="str">
        <f t="shared" si="52"/>
        <v/>
      </c>
      <c r="AC686" s="164" t="str">
        <f t="shared" si="53"/>
        <v/>
      </c>
      <c r="AD686" s="164" t="str">
        <f t="shared" si="54"/>
        <v/>
      </c>
    </row>
    <row r="687" spans="1:30" s="164" customFormat="1" ht="20.149999999999999" customHeight="1">
      <c r="A687" s="149"/>
      <c r="B687" s="294" t="str">
        <f>IF(LEN(A687)=0,"",INDEX('Smelter Look-up'!$A:$A,MATCH($A687,'Smelter Look-up'!$E:$E,0)))</f>
        <v/>
      </c>
      <c r="C687" s="146" t="str">
        <f>IF(LEN(A687)=0,"",INDEX('Smelter Look-up'!$C:$C,MATCH($A687,'Smelter Look-up'!$E:$E,0)))</f>
        <v/>
      </c>
      <c r="D687" s="143"/>
      <c r="E687" s="143" t="str">
        <f ca="1">IF(ISERROR($V687),"",OFFSET('Smelter Look-up'!$D$4,$V687-4,0)&amp;"")</f>
        <v/>
      </c>
      <c r="F687" s="143" t="str">
        <f ca="1">IF(ISERROR($V687),"",OFFSET('Smelter Look-up'!$E$4,$V687-4,0))</f>
        <v/>
      </c>
      <c r="G687" s="143" t="str">
        <f ca="1">IF(C687=$X$4,"Enter smelter details",IF(ISERROR($V687),"",OFFSET('Smelter Look-up'!$F$4,$V687-4,0)))</f>
        <v/>
      </c>
      <c r="H687" s="199" t="str">
        <f ca="1">IF(ISERROR($V687),"",OFFSET('Smelter Look-up'!$G$4,$V687-4,0))</f>
        <v/>
      </c>
      <c r="I687" s="200" t="str">
        <f ca="1">IF(ISERROR($V687),"",OFFSET('Smelter Look-up'!$H$4,$V687-4,0))</f>
        <v/>
      </c>
      <c r="J687" s="200" t="str">
        <f ca="1">IF(ISERROR($V687),"",OFFSET('Smelter Look-up'!$I$4,$V687-4,0))</f>
        <v/>
      </c>
      <c r="K687" s="144"/>
      <c r="L687" s="144"/>
      <c r="M687" s="144"/>
      <c r="N687" s="144"/>
      <c r="O687" s="144"/>
      <c r="P687" s="202"/>
      <c r="Q687" s="145"/>
      <c r="R687" s="143" t="str">
        <f ca="1">IF(ISERROR($V687),"",OFFSET('Smelter Look-up'!$C$4,$V687-4,0)&amp;"")</f>
        <v/>
      </c>
      <c r="S687" s="149" t="str">
        <f t="shared" ca="1" si="50"/>
        <v/>
      </c>
      <c r="T687" s="149" t="str">
        <f ca="1">IF(B687="","",IF(ISERROR(MATCH($J687,SorP!$B$1:$B$6261,0)),"",INDIRECT("'SorP'!$A$"&amp;MATCH($S687&amp;$J687,SorP!C:C,0))))</f>
        <v/>
      </c>
      <c r="U687" s="162"/>
      <c r="V687" s="163" t="e">
        <f>IF(C687="",NA(),MATCH($B687&amp;$C687,'Smelter Look-up'!$J:$J,0))</f>
        <v>#N/A</v>
      </c>
      <c r="X687" s="164">
        <f t="shared" ca="1" si="51"/>
        <v>0</v>
      </c>
      <c r="AB687" s="304" t="str">
        <f t="shared" si="52"/>
        <v/>
      </c>
      <c r="AC687" s="164" t="str">
        <f t="shared" si="53"/>
        <v/>
      </c>
      <c r="AD687" s="164" t="str">
        <f t="shared" si="54"/>
        <v/>
      </c>
    </row>
    <row r="688" spans="1:30" s="164" customFormat="1" ht="20.149999999999999" customHeight="1">
      <c r="A688" s="149"/>
      <c r="B688" s="294" t="str">
        <f>IF(LEN(A688)=0,"",INDEX('Smelter Look-up'!$A:$A,MATCH($A688,'Smelter Look-up'!$E:$E,0)))</f>
        <v/>
      </c>
      <c r="C688" s="146" t="str">
        <f>IF(LEN(A688)=0,"",INDEX('Smelter Look-up'!$C:$C,MATCH($A688,'Smelter Look-up'!$E:$E,0)))</f>
        <v/>
      </c>
      <c r="D688" s="143"/>
      <c r="E688" s="143" t="str">
        <f ca="1">IF(ISERROR($V688),"",OFFSET('Smelter Look-up'!$D$4,$V688-4,0)&amp;"")</f>
        <v/>
      </c>
      <c r="F688" s="143" t="str">
        <f ca="1">IF(ISERROR($V688),"",OFFSET('Smelter Look-up'!$E$4,$V688-4,0))</f>
        <v/>
      </c>
      <c r="G688" s="143" t="str">
        <f ca="1">IF(C688=$X$4,"Enter smelter details",IF(ISERROR($V688),"",OFFSET('Smelter Look-up'!$F$4,$V688-4,0)))</f>
        <v/>
      </c>
      <c r="H688" s="199" t="str">
        <f ca="1">IF(ISERROR($V688),"",OFFSET('Smelter Look-up'!$G$4,$V688-4,0))</f>
        <v/>
      </c>
      <c r="I688" s="200" t="str">
        <f ca="1">IF(ISERROR($V688),"",OFFSET('Smelter Look-up'!$H$4,$V688-4,0))</f>
        <v/>
      </c>
      <c r="J688" s="200" t="str">
        <f ca="1">IF(ISERROR($V688),"",OFFSET('Smelter Look-up'!$I$4,$V688-4,0))</f>
        <v/>
      </c>
      <c r="K688" s="144"/>
      <c r="L688" s="144"/>
      <c r="M688" s="144"/>
      <c r="N688" s="144"/>
      <c r="O688" s="144"/>
      <c r="P688" s="202"/>
      <c r="Q688" s="145"/>
      <c r="R688" s="143" t="str">
        <f ca="1">IF(ISERROR($V688),"",OFFSET('Smelter Look-up'!$C$4,$V688-4,0)&amp;"")</f>
        <v/>
      </c>
      <c r="S688" s="149" t="str">
        <f t="shared" ca="1" si="50"/>
        <v/>
      </c>
      <c r="T688" s="149" t="str">
        <f ca="1">IF(B688="","",IF(ISERROR(MATCH($J688,SorP!$B$1:$B$6261,0)),"",INDIRECT("'SorP'!$A$"&amp;MATCH($S688&amp;$J688,SorP!C:C,0))))</f>
        <v/>
      </c>
      <c r="U688" s="162"/>
      <c r="V688" s="163" t="e">
        <f>IF(C688="",NA(),MATCH($B688&amp;$C688,'Smelter Look-up'!$J:$J,0))</f>
        <v>#N/A</v>
      </c>
      <c r="X688" s="164">
        <f t="shared" ca="1" si="51"/>
        <v>0</v>
      </c>
      <c r="AB688" s="304" t="str">
        <f t="shared" si="52"/>
        <v/>
      </c>
      <c r="AC688" s="164" t="str">
        <f t="shared" si="53"/>
        <v/>
      </c>
      <c r="AD688" s="164" t="str">
        <f t="shared" si="54"/>
        <v/>
      </c>
    </row>
    <row r="689" spans="1:30" s="164" customFormat="1" ht="20.149999999999999" customHeight="1">
      <c r="A689" s="149"/>
      <c r="B689" s="294" t="str">
        <f>IF(LEN(A689)=0,"",INDEX('Smelter Look-up'!$A:$A,MATCH($A689,'Smelter Look-up'!$E:$E,0)))</f>
        <v/>
      </c>
      <c r="C689" s="146" t="str">
        <f>IF(LEN(A689)=0,"",INDEX('Smelter Look-up'!$C:$C,MATCH($A689,'Smelter Look-up'!$E:$E,0)))</f>
        <v/>
      </c>
      <c r="D689" s="143"/>
      <c r="E689" s="143" t="str">
        <f ca="1">IF(ISERROR($V689),"",OFFSET('Smelter Look-up'!$D$4,$V689-4,0)&amp;"")</f>
        <v/>
      </c>
      <c r="F689" s="143" t="str">
        <f ca="1">IF(ISERROR($V689),"",OFFSET('Smelter Look-up'!$E$4,$V689-4,0))</f>
        <v/>
      </c>
      <c r="G689" s="143" t="str">
        <f ca="1">IF(C689=$X$4,"Enter smelter details",IF(ISERROR($V689),"",OFFSET('Smelter Look-up'!$F$4,$V689-4,0)))</f>
        <v/>
      </c>
      <c r="H689" s="199" t="str">
        <f ca="1">IF(ISERROR($V689),"",OFFSET('Smelter Look-up'!$G$4,$V689-4,0))</f>
        <v/>
      </c>
      <c r="I689" s="200" t="str">
        <f ca="1">IF(ISERROR($V689),"",OFFSET('Smelter Look-up'!$H$4,$V689-4,0))</f>
        <v/>
      </c>
      <c r="J689" s="200" t="str">
        <f ca="1">IF(ISERROR($V689),"",OFFSET('Smelter Look-up'!$I$4,$V689-4,0))</f>
        <v/>
      </c>
      <c r="K689" s="144"/>
      <c r="L689" s="144"/>
      <c r="M689" s="144"/>
      <c r="N689" s="144"/>
      <c r="O689" s="144"/>
      <c r="P689" s="202"/>
      <c r="Q689" s="145"/>
      <c r="R689" s="143" t="str">
        <f ca="1">IF(ISERROR($V689),"",OFFSET('Smelter Look-up'!$C$4,$V689-4,0)&amp;"")</f>
        <v/>
      </c>
      <c r="S689" s="149" t="str">
        <f t="shared" ca="1" si="50"/>
        <v/>
      </c>
      <c r="T689" s="149" t="str">
        <f ca="1">IF(B689="","",IF(ISERROR(MATCH($J689,SorP!$B$1:$B$6261,0)),"",INDIRECT("'SorP'!$A$"&amp;MATCH($S689&amp;$J689,SorP!C:C,0))))</f>
        <v/>
      </c>
      <c r="U689" s="162"/>
      <c r="V689" s="163" t="e">
        <f>IF(C689="",NA(),MATCH($B689&amp;$C689,'Smelter Look-up'!$J:$J,0))</f>
        <v>#N/A</v>
      </c>
      <c r="X689" s="164">
        <f t="shared" ca="1" si="51"/>
        <v>0</v>
      </c>
      <c r="AB689" s="304" t="str">
        <f t="shared" si="52"/>
        <v/>
      </c>
      <c r="AC689" s="164" t="str">
        <f t="shared" si="53"/>
        <v/>
      </c>
      <c r="AD689" s="164" t="str">
        <f t="shared" si="54"/>
        <v/>
      </c>
    </row>
    <row r="690" spans="1:30" s="164" customFormat="1" ht="20.149999999999999" customHeight="1">
      <c r="A690" s="149"/>
      <c r="B690" s="294" t="str">
        <f>IF(LEN(A690)=0,"",INDEX('Smelter Look-up'!$A:$A,MATCH($A690,'Smelter Look-up'!$E:$E,0)))</f>
        <v/>
      </c>
      <c r="C690" s="146" t="str">
        <f>IF(LEN(A690)=0,"",INDEX('Smelter Look-up'!$C:$C,MATCH($A690,'Smelter Look-up'!$E:$E,0)))</f>
        <v/>
      </c>
      <c r="D690" s="143"/>
      <c r="E690" s="143" t="str">
        <f ca="1">IF(ISERROR($V690),"",OFFSET('Smelter Look-up'!$D$4,$V690-4,0)&amp;"")</f>
        <v/>
      </c>
      <c r="F690" s="143" t="str">
        <f ca="1">IF(ISERROR($V690),"",OFFSET('Smelter Look-up'!$E$4,$V690-4,0))</f>
        <v/>
      </c>
      <c r="G690" s="143" t="str">
        <f ca="1">IF(C690=$X$4,"Enter smelter details",IF(ISERROR($V690),"",OFFSET('Smelter Look-up'!$F$4,$V690-4,0)))</f>
        <v/>
      </c>
      <c r="H690" s="199" t="str">
        <f ca="1">IF(ISERROR($V690),"",OFFSET('Smelter Look-up'!$G$4,$V690-4,0))</f>
        <v/>
      </c>
      <c r="I690" s="200" t="str">
        <f ca="1">IF(ISERROR($V690),"",OFFSET('Smelter Look-up'!$H$4,$V690-4,0))</f>
        <v/>
      </c>
      <c r="J690" s="200" t="str">
        <f ca="1">IF(ISERROR($V690),"",OFFSET('Smelter Look-up'!$I$4,$V690-4,0))</f>
        <v/>
      </c>
      <c r="K690" s="144"/>
      <c r="L690" s="144"/>
      <c r="M690" s="144"/>
      <c r="N690" s="144"/>
      <c r="O690" s="144"/>
      <c r="P690" s="202"/>
      <c r="Q690" s="145"/>
      <c r="R690" s="143" t="str">
        <f ca="1">IF(ISERROR($V690),"",OFFSET('Smelter Look-up'!$C$4,$V690-4,0)&amp;"")</f>
        <v/>
      </c>
      <c r="S690" s="149" t="str">
        <f t="shared" ca="1" si="50"/>
        <v/>
      </c>
      <c r="T690" s="149" t="str">
        <f ca="1">IF(B690="","",IF(ISERROR(MATCH($J690,SorP!$B$1:$B$6261,0)),"",INDIRECT("'SorP'!$A$"&amp;MATCH($S690&amp;$J690,SorP!C:C,0))))</f>
        <v/>
      </c>
      <c r="U690" s="162"/>
      <c r="V690" s="163" t="e">
        <f>IF(C690="",NA(),MATCH($B690&amp;$C690,'Smelter Look-up'!$J:$J,0))</f>
        <v>#N/A</v>
      </c>
      <c r="X690" s="164">
        <f t="shared" ca="1" si="51"/>
        <v>0</v>
      </c>
      <c r="AB690" s="304" t="str">
        <f t="shared" si="52"/>
        <v/>
      </c>
      <c r="AC690" s="164" t="str">
        <f t="shared" si="53"/>
        <v/>
      </c>
      <c r="AD690" s="164" t="str">
        <f t="shared" si="54"/>
        <v/>
      </c>
    </row>
    <row r="691" spans="1:30" s="164" customFormat="1" ht="20.149999999999999" customHeight="1">
      <c r="A691" s="149"/>
      <c r="B691" s="294" t="str">
        <f>IF(LEN(A691)=0,"",INDEX('Smelter Look-up'!$A:$A,MATCH($A691,'Smelter Look-up'!$E:$E,0)))</f>
        <v/>
      </c>
      <c r="C691" s="146" t="str">
        <f>IF(LEN(A691)=0,"",INDEX('Smelter Look-up'!$C:$C,MATCH($A691,'Smelter Look-up'!$E:$E,0)))</f>
        <v/>
      </c>
      <c r="D691" s="143"/>
      <c r="E691" s="143" t="str">
        <f ca="1">IF(ISERROR($V691),"",OFFSET('Smelter Look-up'!$D$4,$V691-4,0)&amp;"")</f>
        <v/>
      </c>
      <c r="F691" s="143" t="str">
        <f ca="1">IF(ISERROR($V691),"",OFFSET('Smelter Look-up'!$E$4,$V691-4,0))</f>
        <v/>
      </c>
      <c r="G691" s="143" t="str">
        <f ca="1">IF(C691=$X$4,"Enter smelter details",IF(ISERROR($V691),"",OFFSET('Smelter Look-up'!$F$4,$V691-4,0)))</f>
        <v/>
      </c>
      <c r="H691" s="199" t="str">
        <f ca="1">IF(ISERROR($V691),"",OFFSET('Smelter Look-up'!$G$4,$V691-4,0))</f>
        <v/>
      </c>
      <c r="I691" s="200" t="str">
        <f ca="1">IF(ISERROR($V691),"",OFFSET('Smelter Look-up'!$H$4,$V691-4,0))</f>
        <v/>
      </c>
      <c r="J691" s="200" t="str">
        <f ca="1">IF(ISERROR($V691),"",OFFSET('Smelter Look-up'!$I$4,$V691-4,0))</f>
        <v/>
      </c>
      <c r="K691" s="144"/>
      <c r="L691" s="144"/>
      <c r="M691" s="144"/>
      <c r="N691" s="144"/>
      <c r="O691" s="144"/>
      <c r="P691" s="202"/>
      <c r="Q691" s="145"/>
      <c r="R691" s="143" t="str">
        <f ca="1">IF(ISERROR($V691),"",OFFSET('Smelter Look-up'!$C$4,$V691-4,0)&amp;"")</f>
        <v/>
      </c>
      <c r="S691" s="149" t="str">
        <f t="shared" ca="1" si="50"/>
        <v/>
      </c>
      <c r="T691" s="149" t="str">
        <f ca="1">IF(B691="","",IF(ISERROR(MATCH($J691,SorP!$B$1:$B$6261,0)),"",INDIRECT("'SorP'!$A$"&amp;MATCH($S691&amp;$J691,SorP!C:C,0))))</f>
        <v/>
      </c>
      <c r="U691" s="162"/>
      <c r="V691" s="163" t="e">
        <f>IF(C691="",NA(),MATCH($B691&amp;$C691,'Smelter Look-up'!$J:$J,0))</f>
        <v>#N/A</v>
      </c>
      <c r="X691" s="164">
        <f t="shared" ca="1" si="51"/>
        <v>0</v>
      </c>
      <c r="AB691" s="304" t="str">
        <f t="shared" si="52"/>
        <v/>
      </c>
      <c r="AC691" s="164" t="str">
        <f t="shared" si="53"/>
        <v/>
      </c>
      <c r="AD691" s="164" t="str">
        <f t="shared" si="54"/>
        <v/>
      </c>
    </row>
    <row r="692" spans="1:30" s="164" customFormat="1" ht="20.149999999999999" customHeight="1">
      <c r="A692" s="149"/>
      <c r="B692" s="294" t="str">
        <f>IF(LEN(A692)=0,"",INDEX('Smelter Look-up'!$A:$A,MATCH($A692,'Smelter Look-up'!$E:$E,0)))</f>
        <v/>
      </c>
      <c r="C692" s="146" t="str">
        <f>IF(LEN(A692)=0,"",INDEX('Smelter Look-up'!$C:$C,MATCH($A692,'Smelter Look-up'!$E:$E,0)))</f>
        <v/>
      </c>
      <c r="D692" s="143"/>
      <c r="E692" s="143" t="str">
        <f ca="1">IF(ISERROR($V692),"",OFFSET('Smelter Look-up'!$D$4,$V692-4,0)&amp;"")</f>
        <v/>
      </c>
      <c r="F692" s="143" t="str">
        <f ca="1">IF(ISERROR($V692),"",OFFSET('Smelter Look-up'!$E$4,$V692-4,0))</f>
        <v/>
      </c>
      <c r="G692" s="143" t="str">
        <f ca="1">IF(C692=$X$4,"Enter smelter details",IF(ISERROR($V692),"",OFFSET('Smelter Look-up'!$F$4,$V692-4,0)))</f>
        <v/>
      </c>
      <c r="H692" s="199" t="str">
        <f ca="1">IF(ISERROR($V692),"",OFFSET('Smelter Look-up'!$G$4,$V692-4,0))</f>
        <v/>
      </c>
      <c r="I692" s="200" t="str">
        <f ca="1">IF(ISERROR($V692),"",OFFSET('Smelter Look-up'!$H$4,$V692-4,0))</f>
        <v/>
      </c>
      <c r="J692" s="200" t="str">
        <f ca="1">IF(ISERROR($V692),"",OFFSET('Smelter Look-up'!$I$4,$V692-4,0))</f>
        <v/>
      </c>
      <c r="K692" s="144"/>
      <c r="L692" s="144"/>
      <c r="M692" s="144"/>
      <c r="N692" s="144"/>
      <c r="O692" s="144"/>
      <c r="P692" s="202"/>
      <c r="Q692" s="145"/>
      <c r="R692" s="143" t="str">
        <f ca="1">IF(ISERROR($V692),"",OFFSET('Smelter Look-up'!$C$4,$V692-4,0)&amp;"")</f>
        <v/>
      </c>
      <c r="S692" s="149" t="str">
        <f t="shared" ca="1" si="50"/>
        <v/>
      </c>
      <c r="T692" s="149" t="str">
        <f ca="1">IF(B692="","",IF(ISERROR(MATCH($J692,SorP!$B$1:$B$6261,0)),"",INDIRECT("'SorP'!$A$"&amp;MATCH($S692&amp;$J692,SorP!C:C,0))))</f>
        <v/>
      </c>
      <c r="U692" s="162"/>
      <c r="V692" s="163" t="e">
        <f>IF(C692="",NA(),MATCH($B692&amp;$C692,'Smelter Look-up'!$J:$J,0))</f>
        <v>#N/A</v>
      </c>
      <c r="X692" s="164">
        <f t="shared" ca="1" si="51"/>
        <v>0</v>
      </c>
      <c r="AB692" s="304" t="str">
        <f t="shared" si="52"/>
        <v/>
      </c>
      <c r="AC692" s="164" t="str">
        <f t="shared" si="53"/>
        <v/>
      </c>
      <c r="AD692" s="164" t="str">
        <f t="shared" si="54"/>
        <v/>
      </c>
    </row>
    <row r="693" spans="1:30" s="164" customFormat="1" ht="20.149999999999999" customHeight="1">
      <c r="A693" s="149"/>
      <c r="B693" s="294" t="str">
        <f>IF(LEN(A693)=0,"",INDEX('Smelter Look-up'!$A:$A,MATCH($A693,'Smelter Look-up'!$E:$E,0)))</f>
        <v/>
      </c>
      <c r="C693" s="146" t="str">
        <f>IF(LEN(A693)=0,"",INDEX('Smelter Look-up'!$C:$C,MATCH($A693,'Smelter Look-up'!$E:$E,0)))</f>
        <v/>
      </c>
      <c r="D693" s="143"/>
      <c r="E693" s="143" t="str">
        <f ca="1">IF(ISERROR($V693),"",OFFSET('Smelter Look-up'!$D$4,$V693-4,0)&amp;"")</f>
        <v/>
      </c>
      <c r="F693" s="143" t="str">
        <f ca="1">IF(ISERROR($V693),"",OFFSET('Smelter Look-up'!$E$4,$V693-4,0))</f>
        <v/>
      </c>
      <c r="G693" s="143" t="str">
        <f ca="1">IF(C693=$X$4,"Enter smelter details",IF(ISERROR($V693),"",OFFSET('Smelter Look-up'!$F$4,$V693-4,0)))</f>
        <v/>
      </c>
      <c r="H693" s="199" t="str">
        <f ca="1">IF(ISERROR($V693),"",OFFSET('Smelter Look-up'!$G$4,$V693-4,0))</f>
        <v/>
      </c>
      <c r="I693" s="200" t="str">
        <f ca="1">IF(ISERROR($V693),"",OFFSET('Smelter Look-up'!$H$4,$V693-4,0))</f>
        <v/>
      </c>
      <c r="J693" s="200" t="str">
        <f ca="1">IF(ISERROR($V693),"",OFFSET('Smelter Look-up'!$I$4,$V693-4,0))</f>
        <v/>
      </c>
      <c r="K693" s="144"/>
      <c r="L693" s="144"/>
      <c r="M693" s="144"/>
      <c r="N693" s="144"/>
      <c r="O693" s="144"/>
      <c r="P693" s="202"/>
      <c r="Q693" s="145"/>
      <c r="R693" s="143" t="str">
        <f ca="1">IF(ISERROR($V693),"",OFFSET('Smelter Look-up'!$C$4,$V693-4,0)&amp;"")</f>
        <v/>
      </c>
      <c r="S693" s="149" t="str">
        <f t="shared" ca="1" si="50"/>
        <v/>
      </c>
      <c r="T693" s="149" t="str">
        <f ca="1">IF(B693="","",IF(ISERROR(MATCH($J693,SorP!$B$1:$B$6261,0)),"",INDIRECT("'SorP'!$A$"&amp;MATCH($S693&amp;$J693,SorP!C:C,0))))</f>
        <v/>
      </c>
      <c r="U693" s="162"/>
      <c r="V693" s="163" t="e">
        <f>IF(C693="",NA(),MATCH($B693&amp;$C693,'Smelter Look-up'!$J:$J,0))</f>
        <v>#N/A</v>
      </c>
      <c r="X693" s="164">
        <f t="shared" ca="1" si="51"/>
        <v>0</v>
      </c>
      <c r="AB693" s="304" t="str">
        <f t="shared" si="52"/>
        <v/>
      </c>
      <c r="AC693" s="164" t="str">
        <f t="shared" si="53"/>
        <v/>
      </c>
      <c r="AD693" s="164" t="str">
        <f t="shared" si="54"/>
        <v/>
      </c>
    </row>
    <row r="694" spans="1:30" s="164" customFormat="1" ht="20.149999999999999" customHeight="1">
      <c r="A694" s="149"/>
      <c r="B694" s="294" t="str">
        <f>IF(LEN(A694)=0,"",INDEX('Smelter Look-up'!$A:$A,MATCH($A694,'Smelter Look-up'!$E:$E,0)))</f>
        <v/>
      </c>
      <c r="C694" s="146" t="str">
        <f>IF(LEN(A694)=0,"",INDEX('Smelter Look-up'!$C:$C,MATCH($A694,'Smelter Look-up'!$E:$E,0)))</f>
        <v/>
      </c>
      <c r="D694" s="143"/>
      <c r="E694" s="143" t="str">
        <f ca="1">IF(ISERROR($V694),"",OFFSET('Smelter Look-up'!$D$4,$V694-4,0)&amp;"")</f>
        <v/>
      </c>
      <c r="F694" s="143" t="str">
        <f ca="1">IF(ISERROR($V694),"",OFFSET('Smelter Look-up'!$E$4,$V694-4,0))</f>
        <v/>
      </c>
      <c r="G694" s="143" t="str">
        <f ca="1">IF(C694=$X$4,"Enter smelter details",IF(ISERROR($V694),"",OFFSET('Smelter Look-up'!$F$4,$V694-4,0)))</f>
        <v/>
      </c>
      <c r="H694" s="199" t="str">
        <f ca="1">IF(ISERROR($V694),"",OFFSET('Smelter Look-up'!$G$4,$V694-4,0))</f>
        <v/>
      </c>
      <c r="I694" s="200" t="str">
        <f ca="1">IF(ISERROR($V694),"",OFFSET('Smelter Look-up'!$H$4,$V694-4,0))</f>
        <v/>
      </c>
      <c r="J694" s="200" t="str">
        <f ca="1">IF(ISERROR($V694),"",OFFSET('Smelter Look-up'!$I$4,$V694-4,0))</f>
        <v/>
      </c>
      <c r="K694" s="144"/>
      <c r="L694" s="144"/>
      <c r="M694" s="144"/>
      <c r="N694" s="144"/>
      <c r="O694" s="144"/>
      <c r="P694" s="202"/>
      <c r="Q694" s="145"/>
      <c r="R694" s="143" t="str">
        <f ca="1">IF(ISERROR($V694),"",OFFSET('Smelter Look-up'!$C$4,$V694-4,0)&amp;"")</f>
        <v/>
      </c>
      <c r="S694" s="149" t="str">
        <f t="shared" ca="1" si="50"/>
        <v/>
      </c>
      <c r="T694" s="149" t="str">
        <f ca="1">IF(B694="","",IF(ISERROR(MATCH($J694,SorP!$B$1:$B$6261,0)),"",INDIRECT("'SorP'!$A$"&amp;MATCH($S694&amp;$J694,SorP!C:C,0))))</f>
        <v/>
      </c>
      <c r="U694" s="162"/>
      <c r="V694" s="163" t="e">
        <f>IF(C694="",NA(),MATCH($B694&amp;$C694,'Smelter Look-up'!$J:$J,0))</f>
        <v>#N/A</v>
      </c>
      <c r="X694" s="164">
        <f t="shared" ca="1" si="51"/>
        <v>0</v>
      </c>
      <c r="AB694" s="304" t="str">
        <f t="shared" si="52"/>
        <v/>
      </c>
      <c r="AC694" s="164" t="str">
        <f t="shared" si="53"/>
        <v/>
      </c>
      <c r="AD694" s="164" t="str">
        <f t="shared" si="54"/>
        <v/>
      </c>
    </row>
    <row r="695" spans="1:30" s="164" customFormat="1" ht="20.149999999999999" customHeight="1">
      <c r="A695" s="149"/>
      <c r="B695" s="294" t="str">
        <f>IF(LEN(A695)=0,"",INDEX('Smelter Look-up'!$A:$A,MATCH($A695,'Smelter Look-up'!$E:$E,0)))</f>
        <v/>
      </c>
      <c r="C695" s="146" t="str">
        <f>IF(LEN(A695)=0,"",INDEX('Smelter Look-up'!$C:$C,MATCH($A695,'Smelter Look-up'!$E:$E,0)))</f>
        <v/>
      </c>
      <c r="D695" s="143"/>
      <c r="E695" s="143" t="str">
        <f ca="1">IF(ISERROR($V695),"",OFFSET('Smelter Look-up'!$D$4,$V695-4,0)&amp;"")</f>
        <v/>
      </c>
      <c r="F695" s="143" t="str">
        <f ca="1">IF(ISERROR($V695),"",OFFSET('Smelter Look-up'!$E$4,$V695-4,0))</f>
        <v/>
      </c>
      <c r="G695" s="143" t="str">
        <f ca="1">IF(C695=$X$4,"Enter smelter details",IF(ISERROR($V695),"",OFFSET('Smelter Look-up'!$F$4,$V695-4,0)))</f>
        <v/>
      </c>
      <c r="H695" s="199" t="str">
        <f ca="1">IF(ISERROR($V695),"",OFFSET('Smelter Look-up'!$G$4,$V695-4,0))</f>
        <v/>
      </c>
      <c r="I695" s="200" t="str">
        <f ca="1">IF(ISERROR($V695),"",OFFSET('Smelter Look-up'!$H$4,$V695-4,0))</f>
        <v/>
      </c>
      <c r="J695" s="200" t="str">
        <f ca="1">IF(ISERROR($V695),"",OFFSET('Smelter Look-up'!$I$4,$V695-4,0))</f>
        <v/>
      </c>
      <c r="K695" s="144"/>
      <c r="L695" s="144"/>
      <c r="M695" s="144"/>
      <c r="N695" s="144"/>
      <c r="O695" s="144"/>
      <c r="P695" s="202"/>
      <c r="Q695" s="145"/>
      <c r="R695" s="143" t="str">
        <f ca="1">IF(ISERROR($V695),"",OFFSET('Smelter Look-up'!$C$4,$V695-4,0)&amp;"")</f>
        <v/>
      </c>
      <c r="S695" s="149" t="str">
        <f t="shared" ca="1" si="50"/>
        <v/>
      </c>
      <c r="T695" s="149" t="str">
        <f ca="1">IF(B695="","",IF(ISERROR(MATCH($J695,SorP!$B$1:$B$6261,0)),"",INDIRECT("'SorP'!$A$"&amp;MATCH($S695&amp;$J695,SorP!C:C,0))))</f>
        <v/>
      </c>
      <c r="U695" s="162"/>
      <c r="V695" s="163" t="e">
        <f>IF(C695="",NA(),MATCH($B695&amp;$C695,'Smelter Look-up'!$J:$J,0))</f>
        <v>#N/A</v>
      </c>
      <c r="X695" s="164">
        <f t="shared" ca="1" si="51"/>
        <v>0</v>
      </c>
      <c r="AB695" s="304" t="str">
        <f t="shared" si="52"/>
        <v/>
      </c>
      <c r="AC695" s="164" t="str">
        <f t="shared" si="53"/>
        <v/>
      </c>
      <c r="AD695" s="164" t="str">
        <f t="shared" si="54"/>
        <v/>
      </c>
    </row>
    <row r="696" spans="1:30" s="164" customFormat="1" ht="20.149999999999999" customHeight="1">
      <c r="A696" s="149"/>
      <c r="B696" s="294" t="str">
        <f>IF(LEN(A696)=0,"",INDEX('Smelter Look-up'!$A:$A,MATCH($A696,'Smelter Look-up'!$E:$E,0)))</f>
        <v/>
      </c>
      <c r="C696" s="146" t="str">
        <f>IF(LEN(A696)=0,"",INDEX('Smelter Look-up'!$C:$C,MATCH($A696,'Smelter Look-up'!$E:$E,0)))</f>
        <v/>
      </c>
      <c r="D696" s="143"/>
      <c r="E696" s="143" t="str">
        <f ca="1">IF(ISERROR($V696),"",OFFSET('Smelter Look-up'!$D$4,$V696-4,0)&amp;"")</f>
        <v/>
      </c>
      <c r="F696" s="143" t="str">
        <f ca="1">IF(ISERROR($V696),"",OFFSET('Smelter Look-up'!$E$4,$V696-4,0))</f>
        <v/>
      </c>
      <c r="G696" s="143" t="str">
        <f ca="1">IF(C696=$X$4,"Enter smelter details",IF(ISERROR($V696),"",OFFSET('Smelter Look-up'!$F$4,$V696-4,0)))</f>
        <v/>
      </c>
      <c r="H696" s="199" t="str">
        <f ca="1">IF(ISERROR($V696),"",OFFSET('Smelter Look-up'!$G$4,$V696-4,0))</f>
        <v/>
      </c>
      <c r="I696" s="200" t="str">
        <f ca="1">IF(ISERROR($V696),"",OFFSET('Smelter Look-up'!$H$4,$V696-4,0))</f>
        <v/>
      </c>
      <c r="J696" s="200" t="str">
        <f ca="1">IF(ISERROR($V696),"",OFFSET('Smelter Look-up'!$I$4,$V696-4,0))</f>
        <v/>
      </c>
      <c r="K696" s="144"/>
      <c r="L696" s="144"/>
      <c r="M696" s="144"/>
      <c r="N696" s="144"/>
      <c r="O696" s="144"/>
      <c r="P696" s="202"/>
      <c r="Q696" s="145"/>
      <c r="R696" s="143" t="str">
        <f ca="1">IF(ISERROR($V696),"",OFFSET('Smelter Look-up'!$C$4,$V696-4,0)&amp;"")</f>
        <v/>
      </c>
      <c r="S696" s="149" t="str">
        <f t="shared" ca="1" si="50"/>
        <v/>
      </c>
      <c r="T696" s="149" t="str">
        <f ca="1">IF(B696="","",IF(ISERROR(MATCH($J696,SorP!$B$1:$B$6261,0)),"",INDIRECT("'SorP'!$A$"&amp;MATCH($S696&amp;$J696,SorP!C:C,0))))</f>
        <v/>
      </c>
      <c r="U696" s="162"/>
      <c r="V696" s="163" t="e">
        <f>IF(C696="",NA(),MATCH($B696&amp;$C696,'Smelter Look-up'!$J:$J,0))</f>
        <v>#N/A</v>
      </c>
      <c r="X696" s="164">
        <f t="shared" ca="1" si="51"/>
        <v>0</v>
      </c>
      <c r="AB696" s="304" t="str">
        <f t="shared" si="52"/>
        <v/>
      </c>
      <c r="AC696" s="164" t="str">
        <f t="shared" si="53"/>
        <v/>
      </c>
      <c r="AD696" s="164" t="str">
        <f t="shared" si="54"/>
        <v/>
      </c>
    </row>
    <row r="697" spans="1:30" s="164" customFormat="1" ht="20.149999999999999" customHeight="1">
      <c r="A697" s="149"/>
      <c r="B697" s="294" t="str">
        <f>IF(LEN(A697)=0,"",INDEX('Smelter Look-up'!$A:$A,MATCH($A697,'Smelter Look-up'!$E:$E,0)))</f>
        <v/>
      </c>
      <c r="C697" s="146" t="str">
        <f>IF(LEN(A697)=0,"",INDEX('Smelter Look-up'!$C:$C,MATCH($A697,'Smelter Look-up'!$E:$E,0)))</f>
        <v/>
      </c>
      <c r="D697" s="143"/>
      <c r="E697" s="143" t="str">
        <f ca="1">IF(ISERROR($V697),"",OFFSET('Smelter Look-up'!$D$4,$V697-4,0)&amp;"")</f>
        <v/>
      </c>
      <c r="F697" s="143" t="str">
        <f ca="1">IF(ISERROR($V697),"",OFFSET('Smelter Look-up'!$E$4,$V697-4,0))</f>
        <v/>
      </c>
      <c r="G697" s="143" t="str">
        <f ca="1">IF(C697=$X$4,"Enter smelter details",IF(ISERROR($V697),"",OFFSET('Smelter Look-up'!$F$4,$V697-4,0)))</f>
        <v/>
      </c>
      <c r="H697" s="199" t="str">
        <f ca="1">IF(ISERROR($V697),"",OFFSET('Smelter Look-up'!$G$4,$V697-4,0))</f>
        <v/>
      </c>
      <c r="I697" s="200" t="str">
        <f ca="1">IF(ISERROR($V697),"",OFFSET('Smelter Look-up'!$H$4,$V697-4,0))</f>
        <v/>
      </c>
      <c r="J697" s="200" t="str">
        <f ca="1">IF(ISERROR($V697),"",OFFSET('Smelter Look-up'!$I$4,$V697-4,0))</f>
        <v/>
      </c>
      <c r="K697" s="144"/>
      <c r="L697" s="144"/>
      <c r="M697" s="144"/>
      <c r="N697" s="144"/>
      <c r="O697" s="144"/>
      <c r="P697" s="202"/>
      <c r="Q697" s="145"/>
      <c r="R697" s="143" t="str">
        <f ca="1">IF(ISERROR($V697),"",OFFSET('Smelter Look-up'!$C$4,$V697-4,0)&amp;"")</f>
        <v/>
      </c>
      <c r="S697" s="149" t="str">
        <f t="shared" ca="1" si="50"/>
        <v/>
      </c>
      <c r="T697" s="149" t="str">
        <f ca="1">IF(B697="","",IF(ISERROR(MATCH($J697,SorP!$B$1:$B$6261,0)),"",INDIRECT("'SorP'!$A$"&amp;MATCH($S697&amp;$J697,SorP!C:C,0))))</f>
        <v/>
      </c>
      <c r="U697" s="162"/>
      <c r="V697" s="163" t="e">
        <f>IF(C697="",NA(),MATCH($B697&amp;$C697,'Smelter Look-up'!$J:$J,0))</f>
        <v>#N/A</v>
      </c>
      <c r="X697" s="164">
        <f t="shared" ca="1" si="51"/>
        <v>0</v>
      </c>
      <c r="AB697" s="304" t="str">
        <f t="shared" si="52"/>
        <v/>
      </c>
      <c r="AC697" s="164" t="str">
        <f t="shared" si="53"/>
        <v/>
      </c>
      <c r="AD697" s="164" t="str">
        <f t="shared" si="54"/>
        <v/>
      </c>
    </row>
    <row r="698" spans="1:30" s="164" customFormat="1" ht="20.149999999999999" customHeight="1">
      <c r="A698" s="149"/>
      <c r="B698" s="294" t="str">
        <f>IF(LEN(A698)=0,"",INDEX('Smelter Look-up'!$A:$A,MATCH($A698,'Smelter Look-up'!$E:$E,0)))</f>
        <v/>
      </c>
      <c r="C698" s="146" t="str">
        <f>IF(LEN(A698)=0,"",INDEX('Smelter Look-up'!$C:$C,MATCH($A698,'Smelter Look-up'!$E:$E,0)))</f>
        <v/>
      </c>
      <c r="D698" s="143"/>
      <c r="E698" s="143" t="str">
        <f ca="1">IF(ISERROR($V698),"",OFFSET('Smelter Look-up'!$D$4,$V698-4,0)&amp;"")</f>
        <v/>
      </c>
      <c r="F698" s="143" t="str">
        <f ca="1">IF(ISERROR($V698),"",OFFSET('Smelter Look-up'!$E$4,$V698-4,0))</f>
        <v/>
      </c>
      <c r="G698" s="143" t="str">
        <f ca="1">IF(C698=$X$4,"Enter smelter details",IF(ISERROR($V698),"",OFFSET('Smelter Look-up'!$F$4,$V698-4,0)))</f>
        <v/>
      </c>
      <c r="H698" s="199" t="str">
        <f ca="1">IF(ISERROR($V698),"",OFFSET('Smelter Look-up'!$G$4,$V698-4,0))</f>
        <v/>
      </c>
      <c r="I698" s="200" t="str">
        <f ca="1">IF(ISERROR($V698),"",OFFSET('Smelter Look-up'!$H$4,$V698-4,0))</f>
        <v/>
      </c>
      <c r="J698" s="200" t="str">
        <f ca="1">IF(ISERROR($V698),"",OFFSET('Smelter Look-up'!$I$4,$V698-4,0))</f>
        <v/>
      </c>
      <c r="K698" s="144"/>
      <c r="L698" s="144"/>
      <c r="M698" s="144"/>
      <c r="N698" s="144"/>
      <c r="O698" s="144"/>
      <c r="P698" s="202"/>
      <c r="Q698" s="145"/>
      <c r="R698" s="143" t="str">
        <f ca="1">IF(ISERROR($V698),"",OFFSET('Smelter Look-up'!$C$4,$V698-4,0)&amp;"")</f>
        <v/>
      </c>
      <c r="S698" s="149" t="str">
        <f t="shared" ca="1" si="50"/>
        <v/>
      </c>
      <c r="T698" s="149" t="str">
        <f ca="1">IF(B698="","",IF(ISERROR(MATCH($J698,SorP!$B$1:$B$6261,0)),"",INDIRECT("'SorP'!$A$"&amp;MATCH($S698&amp;$J698,SorP!C:C,0))))</f>
        <v/>
      </c>
      <c r="U698" s="162"/>
      <c r="V698" s="163" t="e">
        <f>IF(C698="",NA(),MATCH($B698&amp;$C698,'Smelter Look-up'!$J:$J,0))</f>
        <v>#N/A</v>
      </c>
      <c r="X698" s="164">
        <f t="shared" ca="1" si="51"/>
        <v>0</v>
      </c>
      <c r="AB698" s="304" t="str">
        <f t="shared" si="52"/>
        <v/>
      </c>
      <c r="AC698" s="164" t="str">
        <f t="shared" si="53"/>
        <v/>
      </c>
      <c r="AD698" s="164" t="str">
        <f t="shared" si="54"/>
        <v/>
      </c>
    </row>
    <row r="699" spans="1:30" s="164" customFormat="1" ht="20.149999999999999" customHeight="1">
      <c r="A699" s="149"/>
      <c r="B699" s="294" t="str">
        <f>IF(LEN(A699)=0,"",INDEX('Smelter Look-up'!$A:$A,MATCH($A699,'Smelter Look-up'!$E:$E,0)))</f>
        <v/>
      </c>
      <c r="C699" s="146" t="str">
        <f>IF(LEN(A699)=0,"",INDEX('Smelter Look-up'!$C:$C,MATCH($A699,'Smelter Look-up'!$E:$E,0)))</f>
        <v/>
      </c>
      <c r="D699" s="143"/>
      <c r="E699" s="143" t="str">
        <f ca="1">IF(ISERROR($V699),"",OFFSET('Smelter Look-up'!$D$4,$V699-4,0)&amp;"")</f>
        <v/>
      </c>
      <c r="F699" s="143" t="str">
        <f ca="1">IF(ISERROR($V699),"",OFFSET('Smelter Look-up'!$E$4,$V699-4,0))</f>
        <v/>
      </c>
      <c r="G699" s="143" t="str">
        <f ca="1">IF(C699=$X$4,"Enter smelter details",IF(ISERROR($V699),"",OFFSET('Smelter Look-up'!$F$4,$V699-4,0)))</f>
        <v/>
      </c>
      <c r="H699" s="199" t="str">
        <f ca="1">IF(ISERROR($V699),"",OFFSET('Smelter Look-up'!$G$4,$V699-4,0))</f>
        <v/>
      </c>
      <c r="I699" s="200" t="str">
        <f ca="1">IF(ISERROR($V699),"",OFFSET('Smelter Look-up'!$H$4,$V699-4,0))</f>
        <v/>
      </c>
      <c r="J699" s="200" t="str">
        <f ca="1">IF(ISERROR($V699),"",OFFSET('Smelter Look-up'!$I$4,$V699-4,0))</f>
        <v/>
      </c>
      <c r="K699" s="144"/>
      <c r="L699" s="144"/>
      <c r="M699" s="144"/>
      <c r="N699" s="144"/>
      <c r="O699" s="144"/>
      <c r="P699" s="202"/>
      <c r="Q699" s="145"/>
      <c r="R699" s="143" t="str">
        <f ca="1">IF(ISERROR($V699),"",OFFSET('Smelter Look-up'!$C$4,$V699-4,0)&amp;"")</f>
        <v/>
      </c>
      <c r="S699" s="149" t="str">
        <f t="shared" ca="1" si="50"/>
        <v/>
      </c>
      <c r="T699" s="149" t="str">
        <f ca="1">IF(B699="","",IF(ISERROR(MATCH($J699,SorP!$B$1:$B$6261,0)),"",INDIRECT("'SorP'!$A$"&amp;MATCH($S699&amp;$J699,SorP!C:C,0))))</f>
        <v/>
      </c>
      <c r="U699" s="162"/>
      <c r="V699" s="163" t="e">
        <f>IF(C699="",NA(),MATCH($B699&amp;$C699,'Smelter Look-up'!$J:$J,0))</f>
        <v>#N/A</v>
      </c>
      <c r="X699" s="164">
        <f t="shared" ca="1" si="51"/>
        <v>0</v>
      </c>
      <c r="AB699" s="304" t="str">
        <f t="shared" si="52"/>
        <v/>
      </c>
      <c r="AC699" s="164" t="str">
        <f t="shared" si="53"/>
        <v/>
      </c>
      <c r="AD699" s="164" t="str">
        <f t="shared" si="54"/>
        <v/>
      </c>
    </row>
    <row r="700" spans="1:30" s="164" customFormat="1" ht="20.149999999999999" customHeight="1">
      <c r="A700" s="149"/>
      <c r="B700" s="294" t="str">
        <f>IF(LEN(A700)=0,"",INDEX('Smelter Look-up'!$A:$A,MATCH($A700,'Smelter Look-up'!$E:$E,0)))</f>
        <v/>
      </c>
      <c r="C700" s="146" t="str">
        <f>IF(LEN(A700)=0,"",INDEX('Smelter Look-up'!$C:$C,MATCH($A700,'Smelter Look-up'!$E:$E,0)))</f>
        <v/>
      </c>
      <c r="D700" s="143"/>
      <c r="E700" s="143" t="str">
        <f ca="1">IF(ISERROR($V700),"",OFFSET('Smelter Look-up'!$D$4,$V700-4,0)&amp;"")</f>
        <v/>
      </c>
      <c r="F700" s="143" t="str">
        <f ca="1">IF(ISERROR($V700),"",OFFSET('Smelter Look-up'!$E$4,$V700-4,0))</f>
        <v/>
      </c>
      <c r="G700" s="143" t="str">
        <f ca="1">IF(C700=$X$4,"Enter smelter details",IF(ISERROR($V700),"",OFFSET('Smelter Look-up'!$F$4,$V700-4,0)))</f>
        <v/>
      </c>
      <c r="H700" s="199" t="str">
        <f ca="1">IF(ISERROR($V700),"",OFFSET('Smelter Look-up'!$G$4,$V700-4,0))</f>
        <v/>
      </c>
      <c r="I700" s="200" t="str">
        <f ca="1">IF(ISERROR($V700),"",OFFSET('Smelter Look-up'!$H$4,$V700-4,0))</f>
        <v/>
      </c>
      <c r="J700" s="200" t="str">
        <f ca="1">IF(ISERROR($V700),"",OFFSET('Smelter Look-up'!$I$4,$V700-4,0))</f>
        <v/>
      </c>
      <c r="K700" s="144"/>
      <c r="L700" s="144"/>
      <c r="M700" s="144"/>
      <c r="N700" s="144"/>
      <c r="O700" s="144"/>
      <c r="P700" s="202"/>
      <c r="Q700" s="145"/>
      <c r="R700" s="143" t="str">
        <f ca="1">IF(ISERROR($V700),"",OFFSET('Smelter Look-up'!$C$4,$V700-4,0)&amp;"")</f>
        <v/>
      </c>
      <c r="S700" s="149" t="str">
        <f t="shared" ca="1" si="50"/>
        <v/>
      </c>
      <c r="T700" s="149" t="str">
        <f ca="1">IF(B700="","",IF(ISERROR(MATCH($J700,SorP!$B$1:$B$6261,0)),"",INDIRECT("'SorP'!$A$"&amp;MATCH($S700&amp;$J700,SorP!C:C,0))))</f>
        <v/>
      </c>
      <c r="U700" s="162"/>
      <c r="V700" s="163" t="e">
        <f>IF(C700="",NA(),MATCH($B700&amp;$C700,'Smelter Look-up'!$J:$J,0))</f>
        <v>#N/A</v>
      </c>
      <c r="X700" s="164">
        <f t="shared" ca="1" si="51"/>
        <v>0</v>
      </c>
      <c r="AB700" s="304" t="str">
        <f t="shared" si="52"/>
        <v/>
      </c>
      <c r="AC700" s="164" t="str">
        <f t="shared" si="53"/>
        <v/>
      </c>
      <c r="AD700" s="164" t="str">
        <f t="shared" si="54"/>
        <v/>
      </c>
    </row>
    <row r="701" spans="1:30" s="164" customFormat="1" ht="20.149999999999999" customHeight="1">
      <c r="A701" s="149"/>
      <c r="B701" s="294" t="str">
        <f>IF(LEN(A701)=0,"",INDEX('Smelter Look-up'!$A:$A,MATCH($A701,'Smelter Look-up'!$E:$E,0)))</f>
        <v/>
      </c>
      <c r="C701" s="146" t="str">
        <f>IF(LEN(A701)=0,"",INDEX('Smelter Look-up'!$C:$C,MATCH($A701,'Smelter Look-up'!$E:$E,0)))</f>
        <v/>
      </c>
      <c r="D701" s="143"/>
      <c r="E701" s="143" t="str">
        <f ca="1">IF(ISERROR($V701),"",OFFSET('Smelter Look-up'!$D$4,$V701-4,0)&amp;"")</f>
        <v/>
      </c>
      <c r="F701" s="143" t="str">
        <f ca="1">IF(ISERROR($V701),"",OFFSET('Smelter Look-up'!$E$4,$V701-4,0))</f>
        <v/>
      </c>
      <c r="G701" s="143" t="str">
        <f ca="1">IF(C701=$X$4,"Enter smelter details",IF(ISERROR($V701),"",OFFSET('Smelter Look-up'!$F$4,$V701-4,0)))</f>
        <v/>
      </c>
      <c r="H701" s="199" t="str">
        <f ca="1">IF(ISERROR($V701),"",OFFSET('Smelter Look-up'!$G$4,$V701-4,0))</f>
        <v/>
      </c>
      <c r="I701" s="200" t="str">
        <f ca="1">IF(ISERROR($V701),"",OFFSET('Smelter Look-up'!$H$4,$V701-4,0))</f>
        <v/>
      </c>
      <c r="J701" s="200" t="str">
        <f ca="1">IF(ISERROR($V701),"",OFFSET('Smelter Look-up'!$I$4,$V701-4,0))</f>
        <v/>
      </c>
      <c r="K701" s="144"/>
      <c r="L701" s="144"/>
      <c r="M701" s="144"/>
      <c r="N701" s="144"/>
      <c r="O701" s="144"/>
      <c r="P701" s="202"/>
      <c r="Q701" s="145"/>
      <c r="R701" s="143" t="str">
        <f ca="1">IF(ISERROR($V701),"",OFFSET('Smelter Look-up'!$C$4,$V701-4,0)&amp;"")</f>
        <v/>
      </c>
      <c r="S701" s="149" t="str">
        <f t="shared" ca="1" si="50"/>
        <v/>
      </c>
      <c r="T701" s="149" t="str">
        <f ca="1">IF(B701="","",IF(ISERROR(MATCH($J701,SorP!$B$1:$B$6261,0)),"",INDIRECT("'SorP'!$A$"&amp;MATCH($S701&amp;$J701,SorP!C:C,0))))</f>
        <v/>
      </c>
      <c r="U701" s="162"/>
      <c r="V701" s="163" t="e">
        <f>IF(C701="",NA(),MATCH($B701&amp;$C701,'Smelter Look-up'!$J:$J,0))</f>
        <v>#N/A</v>
      </c>
      <c r="X701" s="164">
        <f t="shared" ca="1" si="51"/>
        <v>0</v>
      </c>
      <c r="AB701" s="304" t="str">
        <f t="shared" si="52"/>
        <v/>
      </c>
      <c r="AC701" s="164" t="str">
        <f t="shared" si="53"/>
        <v/>
      </c>
      <c r="AD701" s="164" t="str">
        <f t="shared" si="54"/>
        <v/>
      </c>
    </row>
    <row r="702" spans="1:30" s="164" customFormat="1" ht="20.149999999999999" customHeight="1">
      <c r="A702" s="149"/>
      <c r="B702" s="294" t="str">
        <f>IF(LEN(A702)=0,"",INDEX('Smelter Look-up'!$A:$A,MATCH($A702,'Smelter Look-up'!$E:$E,0)))</f>
        <v/>
      </c>
      <c r="C702" s="146" t="str">
        <f>IF(LEN(A702)=0,"",INDEX('Smelter Look-up'!$C:$C,MATCH($A702,'Smelter Look-up'!$E:$E,0)))</f>
        <v/>
      </c>
      <c r="D702" s="143"/>
      <c r="E702" s="143" t="str">
        <f ca="1">IF(ISERROR($V702),"",OFFSET('Smelter Look-up'!$D$4,$V702-4,0)&amp;"")</f>
        <v/>
      </c>
      <c r="F702" s="143" t="str">
        <f ca="1">IF(ISERROR($V702),"",OFFSET('Smelter Look-up'!$E$4,$V702-4,0))</f>
        <v/>
      </c>
      <c r="G702" s="143" t="str">
        <f ca="1">IF(C702=$X$4,"Enter smelter details",IF(ISERROR($V702),"",OFFSET('Smelter Look-up'!$F$4,$V702-4,0)))</f>
        <v/>
      </c>
      <c r="H702" s="199" t="str">
        <f ca="1">IF(ISERROR($V702),"",OFFSET('Smelter Look-up'!$G$4,$V702-4,0))</f>
        <v/>
      </c>
      <c r="I702" s="200" t="str">
        <f ca="1">IF(ISERROR($V702),"",OFFSET('Smelter Look-up'!$H$4,$V702-4,0))</f>
        <v/>
      </c>
      <c r="J702" s="200" t="str">
        <f ca="1">IF(ISERROR($V702),"",OFFSET('Smelter Look-up'!$I$4,$V702-4,0))</f>
        <v/>
      </c>
      <c r="K702" s="144"/>
      <c r="L702" s="144"/>
      <c r="M702" s="144"/>
      <c r="N702" s="144"/>
      <c r="O702" s="144"/>
      <c r="P702" s="202"/>
      <c r="Q702" s="145"/>
      <c r="R702" s="143" t="str">
        <f ca="1">IF(ISERROR($V702),"",OFFSET('Smelter Look-up'!$C$4,$V702-4,0)&amp;"")</f>
        <v/>
      </c>
      <c r="S702" s="149" t="str">
        <f t="shared" ca="1" si="50"/>
        <v/>
      </c>
      <c r="T702" s="149" t="str">
        <f ca="1">IF(B702="","",IF(ISERROR(MATCH($J702,SorP!$B$1:$B$6261,0)),"",INDIRECT("'SorP'!$A$"&amp;MATCH($S702&amp;$J702,SorP!C:C,0))))</f>
        <v/>
      </c>
      <c r="U702" s="162"/>
      <c r="V702" s="163" t="e">
        <f>IF(C702="",NA(),MATCH($B702&amp;$C702,'Smelter Look-up'!$J:$J,0))</f>
        <v>#N/A</v>
      </c>
      <c r="X702" s="164">
        <f t="shared" ca="1" si="51"/>
        <v>0</v>
      </c>
      <c r="AB702" s="304" t="str">
        <f t="shared" si="52"/>
        <v/>
      </c>
      <c r="AC702" s="164" t="str">
        <f t="shared" si="53"/>
        <v/>
      </c>
      <c r="AD702" s="164" t="str">
        <f t="shared" si="54"/>
        <v/>
      </c>
    </row>
    <row r="703" spans="1:30" s="164" customFormat="1" ht="20.149999999999999" customHeight="1">
      <c r="A703" s="149"/>
      <c r="B703" s="294" t="str">
        <f>IF(LEN(A703)=0,"",INDEX('Smelter Look-up'!$A:$A,MATCH($A703,'Smelter Look-up'!$E:$E,0)))</f>
        <v/>
      </c>
      <c r="C703" s="146" t="str">
        <f>IF(LEN(A703)=0,"",INDEX('Smelter Look-up'!$C:$C,MATCH($A703,'Smelter Look-up'!$E:$E,0)))</f>
        <v/>
      </c>
      <c r="D703" s="143"/>
      <c r="E703" s="143" t="str">
        <f ca="1">IF(ISERROR($V703),"",OFFSET('Smelter Look-up'!$D$4,$V703-4,0)&amp;"")</f>
        <v/>
      </c>
      <c r="F703" s="143" t="str">
        <f ca="1">IF(ISERROR($V703),"",OFFSET('Smelter Look-up'!$E$4,$V703-4,0))</f>
        <v/>
      </c>
      <c r="G703" s="143" t="str">
        <f ca="1">IF(C703=$X$4,"Enter smelter details",IF(ISERROR($V703),"",OFFSET('Smelter Look-up'!$F$4,$V703-4,0)))</f>
        <v/>
      </c>
      <c r="H703" s="199" t="str">
        <f ca="1">IF(ISERROR($V703),"",OFFSET('Smelter Look-up'!$G$4,$V703-4,0))</f>
        <v/>
      </c>
      <c r="I703" s="200" t="str">
        <f ca="1">IF(ISERROR($V703),"",OFFSET('Smelter Look-up'!$H$4,$V703-4,0))</f>
        <v/>
      </c>
      <c r="J703" s="200" t="str">
        <f ca="1">IF(ISERROR($V703),"",OFFSET('Smelter Look-up'!$I$4,$V703-4,0))</f>
        <v/>
      </c>
      <c r="K703" s="144"/>
      <c r="L703" s="144"/>
      <c r="M703" s="144"/>
      <c r="N703" s="144"/>
      <c r="O703" s="144"/>
      <c r="P703" s="202"/>
      <c r="Q703" s="145"/>
      <c r="R703" s="143" t="str">
        <f ca="1">IF(ISERROR($V703),"",OFFSET('Smelter Look-up'!$C$4,$V703-4,0)&amp;"")</f>
        <v/>
      </c>
      <c r="S703" s="149" t="str">
        <f t="shared" ca="1" si="50"/>
        <v/>
      </c>
      <c r="T703" s="149" t="str">
        <f ca="1">IF(B703="","",IF(ISERROR(MATCH($J703,SorP!$B$1:$B$6261,0)),"",INDIRECT("'SorP'!$A$"&amp;MATCH($S703&amp;$J703,SorP!C:C,0))))</f>
        <v/>
      </c>
      <c r="U703" s="162"/>
      <c r="V703" s="163" t="e">
        <f>IF(C703="",NA(),MATCH($B703&amp;$C703,'Smelter Look-up'!$J:$J,0))</f>
        <v>#N/A</v>
      </c>
      <c r="X703" s="164">
        <f t="shared" ca="1" si="51"/>
        <v>0</v>
      </c>
      <c r="AB703" s="304" t="str">
        <f t="shared" si="52"/>
        <v/>
      </c>
      <c r="AC703" s="164" t="str">
        <f t="shared" si="53"/>
        <v/>
      </c>
      <c r="AD703" s="164" t="str">
        <f t="shared" si="54"/>
        <v/>
      </c>
    </row>
    <row r="704" spans="1:30" s="164" customFormat="1" ht="20.149999999999999" customHeight="1">
      <c r="A704" s="149"/>
      <c r="B704" s="294" t="str">
        <f>IF(LEN(A704)=0,"",INDEX('Smelter Look-up'!$A:$A,MATCH($A704,'Smelter Look-up'!$E:$E,0)))</f>
        <v/>
      </c>
      <c r="C704" s="146" t="str">
        <f>IF(LEN(A704)=0,"",INDEX('Smelter Look-up'!$C:$C,MATCH($A704,'Smelter Look-up'!$E:$E,0)))</f>
        <v/>
      </c>
      <c r="D704" s="143"/>
      <c r="E704" s="143" t="str">
        <f ca="1">IF(ISERROR($V704),"",OFFSET('Smelter Look-up'!$D$4,$V704-4,0)&amp;"")</f>
        <v/>
      </c>
      <c r="F704" s="143" t="str">
        <f ca="1">IF(ISERROR($V704),"",OFFSET('Smelter Look-up'!$E$4,$V704-4,0))</f>
        <v/>
      </c>
      <c r="G704" s="143" t="str">
        <f ca="1">IF(C704=$X$4,"Enter smelter details",IF(ISERROR($V704),"",OFFSET('Smelter Look-up'!$F$4,$V704-4,0)))</f>
        <v/>
      </c>
      <c r="H704" s="199" t="str">
        <f ca="1">IF(ISERROR($V704),"",OFFSET('Smelter Look-up'!$G$4,$V704-4,0))</f>
        <v/>
      </c>
      <c r="I704" s="200" t="str">
        <f ca="1">IF(ISERROR($V704),"",OFFSET('Smelter Look-up'!$H$4,$V704-4,0))</f>
        <v/>
      </c>
      <c r="J704" s="200" t="str">
        <f ca="1">IF(ISERROR($V704),"",OFFSET('Smelter Look-up'!$I$4,$V704-4,0))</f>
        <v/>
      </c>
      <c r="K704" s="144"/>
      <c r="L704" s="144"/>
      <c r="M704" s="144"/>
      <c r="N704" s="144"/>
      <c r="O704" s="144"/>
      <c r="P704" s="202"/>
      <c r="Q704" s="145"/>
      <c r="R704" s="143" t="str">
        <f ca="1">IF(ISERROR($V704),"",OFFSET('Smelter Look-up'!$C$4,$V704-4,0)&amp;"")</f>
        <v/>
      </c>
      <c r="S704" s="149" t="str">
        <f t="shared" ca="1" si="50"/>
        <v/>
      </c>
      <c r="T704" s="149" t="str">
        <f ca="1">IF(B704="","",IF(ISERROR(MATCH($J704,SorP!$B$1:$B$6261,0)),"",INDIRECT("'SorP'!$A$"&amp;MATCH($S704&amp;$J704,SorP!C:C,0))))</f>
        <v/>
      </c>
      <c r="U704" s="162"/>
      <c r="V704" s="163" t="e">
        <f>IF(C704="",NA(),MATCH($B704&amp;$C704,'Smelter Look-up'!$J:$J,0))</f>
        <v>#N/A</v>
      </c>
      <c r="X704" s="164">
        <f t="shared" ca="1" si="51"/>
        <v>0</v>
      </c>
      <c r="AB704" s="304" t="str">
        <f t="shared" si="52"/>
        <v/>
      </c>
      <c r="AC704" s="164" t="str">
        <f t="shared" si="53"/>
        <v/>
      </c>
      <c r="AD704" s="164" t="str">
        <f t="shared" si="54"/>
        <v/>
      </c>
    </row>
    <row r="705" spans="1:30" s="164" customFormat="1" ht="20.149999999999999" customHeight="1">
      <c r="A705" s="149"/>
      <c r="B705" s="294" t="str">
        <f>IF(LEN(A705)=0,"",INDEX('Smelter Look-up'!$A:$A,MATCH($A705,'Smelter Look-up'!$E:$E,0)))</f>
        <v/>
      </c>
      <c r="C705" s="146" t="str">
        <f>IF(LEN(A705)=0,"",INDEX('Smelter Look-up'!$C:$C,MATCH($A705,'Smelter Look-up'!$E:$E,0)))</f>
        <v/>
      </c>
      <c r="D705" s="143"/>
      <c r="E705" s="143" t="str">
        <f ca="1">IF(ISERROR($V705),"",OFFSET('Smelter Look-up'!$D$4,$V705-4,0)&amp;"")</f>
        <v/>
      </c>
      <c r="F705" s="143" t="str">
        <f ca="1">IF(ISERROR($V705),"",OFFSET('Smelter Look-up'!$E$4,$V705-4,0))</f>
        <v/>
      </c>
      <c r="G705" s="143" t="str">
        <f ca="1">IF(C705=$X$4,"Enter smelter details",IF(ISERROR($V705),"",OFFSET('Smelter Look-up'!$F$4,$V705-4,0)))</f>
        <v/>
      </c>
      <c r="H705" s="199" t="str">
        <f ca="1">IF(ISERROR($V705),"",OFFSET('Smelter Look-up'!$G$4,$V705-4,0))</f>
        <v/>
      </c>
      <c r="I705" s="200" t="str">
        <f ca="1">IF(ISERROR($V705),"",OFFSET('Smelter Look-up'!$H$4,$V705-4,0))</f>
        <v/>
      </c>
      <c r="J705" s="200" t="str">
        <f ca="1">IF(ISERROR($V705),"",OFFSET('Smelter Look-up'!$I$4,$V705-4,0))</f>
        <v/>
      </c>
      <c r="K705" s="144"/>
      <c r="L705" s="144"/>
      <c r="M705" s="144"/>
      <c r="N705" s="144"/>
      <c r="O705" s="144"/>
      <c r="P705" s="202"/>
      <c r="Q705" s="145"/>
      <c r="R705" s="143" t="str">
        <f ca="1">IF(ISERROR($V705),"",OFFSET('Smelter Look-up'!$C$4,$V705-4,0)&amp;"")</f>
        <v/>
      </c>
      <c r="S705" s="149" t="str">
        <f t="shared" ca="1" si="50"/>
        <v/>
      </c>
      <c r="T705" s="149" t="str">
        <f ca="1">IF(B705="","",IF(ISERROR(MATCH($J705,SorP!$B$1:$B$6261,0)),"",INDIRECT("'SorP'!$A$"&amp;MATCH($S705&amp;$J705,SorP!C:C,0))))</f>
        <v/>
      </c>
      <c r="U705" s="162"/>
      <c r="V705" s="163" t="e">
        <f>IF(C705="",NA(),MATCH($B705&amp;$C705,'Smelter Look-up'!$J:$J,0))</f>
        <v>#N/A</v>
      </c>
      <c r="X705" s="164">
        <f t="shared" ca="1" si="51"/>
        <v>0</v>
      </c>
      <c r="AB705" s="304" t="str">
        <f t="shared" si="52"/>
        <v/>
      </c>
      <c r="AC705" s="164" t="str">
        <f t="shared" si="53"/>
        <v/>
      </c>
      <c r="AD705" s="164" t="str">
        <f t="shared" si="54"/>
        <v/>
      </c>
    </row>
    <row r="706" spans="1:30" s="164" customFormat="1" ht="20.149999999999999" customHeight="1">
      <c r="A706" s="149"/>
      <c r="B706" s="294" t="str">
        <f>IF(LEN(A706)=0,"",INDEX('Smelter Look-up'!$A:$A,MATCH($A706,'Smelter Look-up'!$E:$E,0)))</f>
        <v/>
      </c>
      <c r="C706" s="146" t="str">
        <f>IF(LEN(A706)=0,"",INDEX('Smelter Look-up'!$C:$C,MATCH($A706,'Smelter Look-up'!$E:$E,0)))</f>
        <v/>
      </c>
      <c r="D706" s="143"/>
      <c r="E706" s="143" t="str">
        <f ca="1">IF(ISERROR($V706),"",OFFSET('Smelter Look-up'!$D$4,$V706-4,0)&amp;"")</f>
        <v/>
      </c>
      <c r="F706" s="143" t="str">
        <f ca="1">IF(ISERROR($V706),"",OFFSET('Smelter Look-up'!$E$4,$V706-4,0))</f>
        <v/>
      </c>
      <c r="G706" s="143" t="str">
        <f ca="1">IF(C706=$X$4,"Enter smelter details",IF(ISERROR($V706),"",OFFSET('Smelter Look-up'!$F$4,$V706-4,0)))</f>
        <v/>
      </c>
      <c r="H706" s="199" t="str">
        <f ca="1">IF(ISERROR($V706),"",OFFSET('Smelter Look-up'!$G$4,$V706-4,0))</f>
        <v/>
      </c>
      <c r="I706" s="200" t="str">
        <f ca="1">IF(ISERROR($V706),"",OFFSET('Smelter Look-up'!$H$4,$V706-4,0))</f>
        <v/>
      </c>
      <c r="J706" s="200" t="str">
        <f ca="1">IF(ISERROR($V706),"",OFFSET('Smelter Look-up'!$I$4,$V706-4,0))</f>
        <v/>
      </c>
      <c r="K706" s="144"/>
      <c r="L706" s="144"/>
      <c r="M706" s="144"/>
      <c r="N706" s="144"/>
      <c r="O706" s="144"/>
      <c r="P706" s="202"/>
      <c r="Q706" s="145"/>
      <c r="R706" s="143" t="str">
        <f ca="1">IF(ISERROR($V706),"",OFFSET('Smelter Look-up'!$C$4,$V706-4,0)&amp;"")</f>
        <v/>
      </c>
      <c r="S706" s="149" t="str">
        <f t="shared" ca="1" si="50"/>
        <v/>
      </c>
      <c r="T706" s="149" t="str">
        <f ca="1">IF(B706="","",IF(ISERROR(MATCH($J706,SorP!$B$1:$B$6261,0)),"",INDIRECT("'SorP'!$A$"&amp;MATCH($S706&amp;$J706,SorP!C:C,0))))</f>
        <v/>
      </c>
      <c r="U706" s="162"/>
      <c r="V706" s="163" t="e">
        <f>IF(C706="",NA(),MATCH($B706&amp;$C706,'Smelter Look-up'!$J:$J,0))</f>
        <v>#N/A</v>
      </c>
      <c r="X706" s="164">
        <f t="shared" ca="1" si="51"/>
        <v>0</v>
      </c>
      <c r="AB706" s="304" t="str">
        <f t="shared" si="52"/>
        <v/>
      </c>
      <c r="AC706" s="164" t="str">
        <f t="shared" si="53"/>
        <v/>
      </c>
      <c r="AD706" s="164" t="str">
        <f t="shared" si="54"/>
        <v/>
      </c>
    </row>
    <row r="707" spans="1:30" s="164" customFormat="1" ht="20.149999999999999" customHeight="1">
      <c r="A707" s="149"/>
      <c r="B707" s="294" t="str">
        <f>IF(LEN(A707)=0,"",INDEX('Smelter Look-up'!$A:$A,MATCH($A707,'Smelter Look-up'!$E:$E,0)))</f>
        <v/>
      </c>
      <c r="C707" s="146" t="str">
        <f>IF(LEN(A707)=0,"",INDEX('Smelter Look-up'!$C:$C,MATCH($A707,'Smelter Look-up'!$E:$E,0)))</f>
        <v/>
      </c>
      <c r="D707" s="143"/>
      <c r="E707" s="143" t="str">
        <f ca="1">IF(ISERROR($V707),"",OFFSET('Smelter Look-up'!$D$4,$V707-4,0)&amp;"")</f>
        <v/>
      </c>
      <c r="F707" s="143" t="str">
        <f ca="1">IF(ISERROR($V707),"",OFFSET('Smelter Look-up'!$E$4,$V707-4,0))</f>
        <v/>
      </c>
      <c r="G707" s="143" t="str">
        <f ca="1">IF(C707=$X$4,"Enter smelter details",IF(ISERROR($V707),"",OFFSET('Smelter Look-up'!$F$4,$V707-4,0)))</f>
        <v/>
      </c>
      <c r="H707" s="199" t="str">
        <f ca="1">IF(ISERROR($V707),"",OFFSET('Smelter Look-up'!$G$4,$V707-4,0))</f>
        <v/>
      </c>
      <c r="I707" s="200" t="str">
        <f ca="1">IF(ISERROR($V707),"",OFFSET('Smelter Look-up'!$H$4,$V707-4,0))</f>
        <v/>
      </c>
      <c r="J707" s="200" t="str">
        <f ca="1">IF(ISERROR($V707),"",OFFSET('Smelter Look-up'!$I$4,$V707-4,0))</f>
        <v/>
      </c>
      <c r="K707" s="144"/>
      <c r="L707" s="144"/>
      <c r="M707" s="144"/>
      <c r="N707" s="144"/>
      <c r="O707" s="144"/>
      <c r="P707" s="202"/>
      <c r="Q707" s="145"/>
      <c r="R707" s="143" t="str">
        <f ca="1">IF(ISERROR($V707),"",OFFSET('Smelter Look-up'!$C$4,$V707-4,0)&amp;"")</f>
        <v/>
      </c>
      <c r="S707" s="149" t="str">
        <f t="shared" ca="1" si="50"/>
        <v/>
      </c>
      <c r="T707" s="149" t="str">
        <f ca="1">IF(B707="","",IF(ISERROR(MATCH($J707,SorP!$B$1:$B$6261,0)),"",INDIRECT("'SorP'!$A$"&amp;MATCH($S707&amp;$J707,SorP!C:C,0))))</f>
        <v/>
      </c>
      <c r="U707" s="162"/>
      <c r="V707" s="163" t="e">
        <f>IF(C707="",NA(),MATCH($B707&amp;$C707,'Smelter Look-up'!$J:$J,0))</f>
        <v>#N/A</v>
      </c>
      <c r="X707" s="164">
        <f t="shared" ca="1" si="51"/>
        <v>0</v>
      </c>
      <c r="AB707" s="304" t="str">
        <f t="shared" si="52"/>
        <v/>
      </c>
      <c r="AC707" s="164" t="str">
        <f t="shared" si="53"/>
        <v/>
      </c>
      <c r="AD707" s="164" t="str">
        <f t="shared" si="54"/>
        <v/>
      </c>
    </row>
    <row r="708" spans="1:30" s="164" customFormat="1" ht="20.149999999999999" customHeight="1">
      <c r="A708" s="149"/>
      <c r="B708" s="294" t="str">
        <f>IF(LEN(A708)=0,"",INDEX('Smelter Look-up'!$A:$A,MATCH($A708,'Smelter Look-up'!$E:$E,0)))</f>
        <v/>
      </c>
      <c r="C708" s="146" t="str">
        <f>IF(LEN(A708)=0,"",INDEX('Smelter Look-up'!$C:$C,MATCH($A708,'Smelter Look-up'!$E:$E,0)))</f>
        <v/>
      </c>
      <c r="D708" s="143"/>
      <c r="E708" s="143" t="str">
        <f ca="1">IF(ISERROR($V708),"",OFFSET('Smelter Look-up'!$D$4,$V708-4,0)&amp;"")</f>
        <v/>
      </c>
      <c r="F708" s="143" t="str">
        <f ca="1">IF(ISERROR($V708),"",OFFSET('Smelter Look-up'!$E$4,$V708-4,0))</f>
        <v/>
      </c>
      <c r="G708" s="143" t="str">
        <f ca="1">IF(C708=$X$4,"Enter smelter details",IF(ISERROR($V708),"",OFFSET('Smelter Look-up'!$F$4,$V708-4,0)))</f>
        <v/>
      </c>
      <c r="H708" s="199" t="str">
        <f ca="1">IF(ISERROR($V708),"",OFFSET('Smelter Look-up'!$G$4,$V708-4,0))</f>
        <v/>
      </c>
      <c r="I708" s="200" t="str">
        <f ca="1">IF(ISERROR($V708),"",OFFSET('Smelter Look-up'!$H$4,$V708-4,0))</f>
        <v/>
      </c>
      <c r="J708" s="200" t="str">
        <f ca="1">IF(ISERROR($V708),"",OFFSET('Smelter Look-up'!$I$4,$V708-4,0))</f>
        <v/>
      </c>
      <c r="K708" s="144"/>
      <c r="L708" s="144"/>
      <c r="M708" s="144"/>
      <c r="N708" s="144"/>
      <c r="O708" s="144"/>
      <c r="P708" s="202"/>
      <c r="Q708" s="145"/>
      <c r="R708" s="143" t="str">
        <f ca="1">IF(ISERROR($V708),"",OFFSET('Smelter Look-up'!$C$4,$V708-4,0)&amp;"")</f>
        <v/>
      </c>
      <c r="S708" s="149" t="str">
        <f t="shared" ref="S708:S771" ca="1" si="55">IF(B708="","",IF(ISERROR(MATCH($E708,CL,0)),"Unknown",INDIRECT("'C'!$A$"&amp;MATCH($E708,CL,0)+1)))</f>
        <v/>
      </c>
      <c r="T708" s="149" t="str">
        <f ca="1">IF(B708="","",IF(ISERROR(MATCH($J708,SorP!$B$1:$B$6261,0)),"",INDIRECT("'SorP'!$A$"&amp;MATCH($S708&amp;$J708,SorP!C:C,0))))</f>
        <v/>
      </c>
      <c r="U708" s="162"/>
      <c r="V708" s="163" t="e">
        <f>IF(C708="",NA(),MATCH($B708&amp;$C708,'Smelter Look-up'!$J:$J,0))</f>
        <v>#N/A</v>
      </c>
      <c r="X708" s="164">
        <f t="shared" ref="X708:X771" ca="1" si="56">IF(AND(C708="Smelter not listed",OR(LEN(D708)=0,LEN(E708)=0)),1,0)</f>
        <v>0</v>
      </c>
      <c r="AB708" s="304" t="str">
        <f t="shared" ref="AB708:AB771" si="57">IF(C708="","",B708)</f>
        <v/>
      </c>
      <c r="AC708" s="164" t="str">
        <f t="shared" ref="AC708:AC771" si="58">B708</f>
        <v/>
      </c>
      <c r="AD708" s="164" t="str">
        <f t="shared" ref="AD708:AD771" si="59">IF(C708="Smelter not listed",D708,C708)</f>
        <v/>
      </c>
    </row>
    <row r="709" spans="1:30" s="164" customFormat="1" ht="20.149999999999999" customHeight="1">
      <c r="A709" s="149"/>
      <c r="B709" s="294" t="str">
        <f>IF(LEN(A709)=0,"",INDEX('Smelter Look-up'!$A:$A,MATCH($A709,'Smelter Look-up'!$E:$E,0)))</f>
        <v/>
      </c>
      <c r="C709" s="146" t="str">
        <f>IF(LEN(A709)=0,"",INDEX('Smelter Look-up'!$C:$C,MATCH($A709,'Smelter Look-up'!$E:$E,0)))</f>
        <v/>
      </c>
      <c r="D709" s="143"/>
      <c r="E709" s="143" t="str">
        <f ca="1">IF(ISERROR($V709),"",OFFSET('Smelter Look-up'!$D$4,$V709-4,0)&amp;"")</f>
        <v/>
      </c>
      <c r="F709" s="143" t="str">
        <f ca="1">IF(ISERROR($V709),"",OFFSET('Smelter Look-up'!$E$4,$V709-4,0))</f>
        <v/>
      </c>
      <c r="G709" s="143" t="str">
        <f ca="1">IF(C709=$X$4,"Enter smelter details",IF(ISERROR($V709),"",OFFSET('Smelter Look-up'!$F$4,$V709-4,0)))</f>
        <v/>
      </c>
      <c r="H709" s="199" t="str">
        <f ca="1">IF(ISERROR($V709),"",OFFSET('Smelter Look-up'!$G$4,$V709-4,0))</f>
        <v/>
      </c>
      <c r="I709" s="200" t="str">
        <f ca="1">IF(ISERROR($V709),"",OFFSET('Smelter Look-up'!$H$4,$V709-4,0))</f>
        <v/>
      </c>
      <c r="J709" s="200" t="str">
        <f ca="1">IF(ISERROR($V709),"",OFFSET('Smelter Look-up'!$I$4,$V709-4,0))</f>
        <v/>
      </c>
      <c r="K709" s="144"/>
      <c r="L709" s="144"/>
      <c r="M709" s="144"/>
      <c r="N709" s="144"/>
      <c r="O709" s="144"/>
      <c r="P709" s="202"/>
      <c r="Q709" s="145"/>
      <c r="R709" s="143" t="str">
        <f ca="1">IF(ISERROR($V709),"",OFFSET('Smelter Look-up'!$C$4,$V709-4,0)&amp;"")</f>
        <v/>
      </c>
      <c r="S709" s="149" t="str">
        <f t="shared" ca="1" si="55"/>
        <v/>
      </c>
      <c r="T709" s="149" t="str">
        <f ca="1">IF(B709="","",IF(ISERROR(MATCH($J709,SorP!$B$1:$B$6261,0)),"",INDIRECT("'SorP'!$A$"&amp;MATCH($S709&amp;$J709,SorP!C:C,0))))</f>
        <v/>
      </c>
      <c r="U709" s="162"/>
      <c r="V709" s="163" t="e">
        <f>IF(C709="",NA(),MATCH($B709&amp;$C709,'Smelter Look-up'!$J:$J,0))</f>
        <v>#N/A</v>
      </c>
      <c r="X709" s="164">
        <f t="shared" ca="1" si="56"/>
        <v>0</v>
      </c>
      <c r="AB709" s="304" t="str">
        <f t="shared" si="57"/>
        <v/>
      </c>
      <c r="AC709" s="164" t="str">
        <f t="shared" si="58"/>
        <v/>
      </c>
      <c r="AD709" s="164" t="str">
        <f t="shared" si="59"/>
        <v/>
      </c>
    </row>
    <row r="710" spans="1:30" s="164" customFormat="1" ht="20.149999999999999" customHeight="1">
      <c r="A710" s="149"/>
      <c r="B710" s="294" t="str">
        <f>IF(LEN(A710)=0,"",INDEX('Smelter Look-up'!$A:$A,MATCH($A710,'Smelter Look-up'!$E:$E,0)))</f>
        <v/>
      </c>
      <c r="C710" s="146" t="str">
        <f>IF(LEN(A710)=0,"",INDEX('Smelter Look-up'!$C:$C,MATCH($A710,'Smelter Look-up'!$E:$E,0)))</f>
        <v/>
      </c>
      <c r="D710" s="143"/>
      <c r="E710" s="143" t="str">
        <f ca="1">IF(ISERROR($V710),"",OFFSET('Smelter Look-up'!$D$4,$V710-4,0)&amp;"")</f>
        <v/>
      </c>
      <c r="F710" s="143" t="str">
        <f ca="1">IF(ISERROR($V710),"",OFFSET('Smelter Look-up'!$E$4,$V710-4,0))</f>
        <v/>
      </c>
      <c r="G710" s="143" t="str">
        <f ca="1">IF(C710=$X$4,"Enter smelter details",IF(ISERROR($V710),"",OFFSET('Smelter Look-up'!$F$4,$V710-4,0)))</f>
        <v/>
      </c>
      <c r="H710" s="199" t="str">
        <f ca="1">IF(ISERROR($V710),"",OFFSET('Smelter Look-up'!$G$4,$V710-4,0))</f>
        <v/>
      </c>
      <c r="I710" s="200" t="str">
        <f ca="1">IF(ISERROR($V710),"",OFFSET('Smelter Look-up'!$H$4,$V710-4,0))</f>
        <v/>
      </c>
      <c r="J710" s="200" t="str">
        <f ca="1">IF(ISERROR($V710),"",OFFSET('Smelter Look-up'!$I$4,$V710-4,0))</f>
        <v/>
      </c>
      <c r="K710" s="144"/>
      <c r="L710" s="144"/>
      <c r="M710" s="144"/>
      <c r="N710" s="144"/>
      <c r="O710" s="144"/>
      <c r="P710" s="202"/>
      <c r="Q710" s="145"/>
      <c r="R710" s="143" t="str">
        <f ca="1">IF(ISERROR($V710),"",OFFSET('Smelter Look-up'!$C$4,$V710-4,0)&amp;"")</f>
        <v/>
      </c>
      <c r="S710" s="149" t="str">
        <f t="shared" ca="1" si="55"/>
        <v/>
      </c>
      <c r="T710" s="149" t="str">
        <f ca="1">IF(B710="","",IF(ISERROR(MATCH($J710,SorP!$B$1:$B$6261,0)),"",INDIRECT("'SorP'!$A$"&amp;MATCH($S710&amp;$J710,SorP!C:C,0))))</f>
        <v/>
      </c>
      <c r="U710" s="162"/>
      <c r="V710" s="163" t="e">
        <f>IF(C710="",NA(),MATCH($B710&amp;$C710,'Smelter Look-up'!$J:$J,0))</f>
        <v>#N/A</v>
      </c>
      <c r="X710" s="164">
        <f t="shared" ca="1" si="56"/>
        <v>0</v>
      </c>
      <c r="AB710" s="304" t="str">
        <f t="shared" si="57"/>
        <v/>
      </c>
      <c r="AC710" s="164" t="str">
        <f t="shared" si="58"/>
        <v/>
      </c>
      <c r="AD710" s="164" t="str">
        <f t="shared" si="59"/>
        <v/>
      </c>
    </row>
    <row r="711" spans="1:30" s="164" customFormat="1" ht="20.149999999999999" customHeight="1">
      <c r="A711" s="149"/>
      <c r="B711" s="294" t="str">
        <f>IF(LEN(A711)=0,"",INDEX('Smelter Look-up'!$A:$A,MATCH($A711,'Smelter Look-up'!$E:$E,0)))</f>
        <v/>
      </c>
      <c r="C711" s="146" t="str">
        <f>IF(LEN(A711)=0,"",INDEX('Smelter Look-up'!$C:$C,MATCH($A711,'Smelter Look-up'!$E:$E,0)))</f>
        <v/>
      </c>
      <c r="D711" s="143"/>
      <c r="E711" s="143" t="str">
        <f ca="1">IF(ISERROR($V711),"",OFFSET('Smelter Look-up'!$D$4,$V711-4,0)&amp;"")</f>
        <v/>
      </c>
      <c r="F711" s="143" t="str">
        <f ca="1">IF(ISERROR($V711),"",OFFSET('Smelter Look-up'!$E$4,$V711-4,0))</f>
        <v/>
      </c>
      <c r="G711" s="143" t="str">
        <f ca="1">IF(C711=$X$4,"Enter smelter details",IF(ISERROR($V711),"",OFFSET('Smelter Look-up'!$F$4,$V711-4,0)))</f>
        <v/>
      </c>
      <c r="H711" s="199" t="str">
        <f ca="1">IF(ISERROR($V711),"",OFFSET('Smelter Look-up'!$G$4,$V711-4,0))</f>
        <v/>
      </c>
      <c r="I711" s="200" t="str">
        <f ca="1">IF(ISERROR($V711),"",OFFSET('Smelter Look-up'!$H$4,$V711-4,0))</f>
        <v/>
      </c>
      <c r="J711" s="200" t="str">
        <f ca="1">IF(ISERROR($V711),"",OFFSET('Smelter Look-up'!$I$4,$V711-4,0))</f>
        <v/>
      </c>
      <c r="K711" s="144"/>
      <c r="L711" s="144"/>
      <c r="M711" s="144"/>
      <c r="N711" s="144"/>
      <c r="O711" s="144"/>
      <c r="P711" s="202"/>
      <c r="Q711" s="145"/>
      <c r="R711" s="143" t="str">
        <f ca="1">IF(ISERROR($V711),"",OFFSET('Smelter Look-up'!$C$4,$V711-4,0)&amp;"")</f>
        <v/>
      </c>
      <c r="S711" s="149" t="str">
        <f t="shared" ca="1" si="55"/>
        <v/>
      </c>
      <c r="T711" s="149" t="str">
        <f ca="1">IF(B711="","",IF(ISERROR(MATCH($J711,SorP!$B$1:$B$6261,0)),"",INDIRECT("'SorP'!$A$"&amp;MATCH($S711&amp;$J711,SorP!C:C,0))))</f>
        <v/>
      </c>
      <c r="U711" s="162"/>
      <c r="V711" s="163" t="e">
        <f>IF(C711="",NA(),MATCH($B711&amp;$C711,'Smelter Look-up'!$J:$J,0))</f>
        <v>#N/A</v>
      </c>
      <c r="X711" s="164">
        <f t="shared" ca="1" si="56"/>
        <v>0</v>
      </c>
      <c r="AB711" s="304" t="str">
        <f t="shared" si="57"/>
        <v/>
      </c>
      <c r="AC711" s="164" t="str">
        <f t="shared" si="58"/>
        <v/>
      </c>
      <c r="AD711" s="164" t="str">
        <f t="shared" si="59"/>
        <v/>
      </c>
    </row>
    <row r="712" spans="1:30" s="164" customFormat="1" ht="20.149999999999999" customHeight="1">
      <c r="A712" s="149"/>
      <c r="B712" s="294" t="str">
        <f>IF(LEN(A712)=0,"",INDEX('Smelter Look-up'!$A:$A,MATCH($A712,'Smelter Look-up'!$E:$E,0)))</f>
        <v/>
      </c>
      <c r="C712" s="146" t="str">
        <f>IF(LEN(A712)=0,"",INDEX('Smelter Look-up'!$C:$C,MATCH($A712,'Smelter Look-up'!$E:$E,0)))</f>
        <v/>
      </c>
      <c r="D712" s="143"/>
      <c r="E712" s="143" t="str">
        <f ca="1">IF(ISERROR($V712),"",OFFSET('Smelter Look-up'!$D$4,$V712-4,0)&amp;"")</f>
        <v/>
      </c>
      <c r="F712" s="143" t="str">
        <f ca="1">IF(ISERROR($V712),"",OFFSET('Smelter Look-up'!$E$4,$V712-4,0))</f>
        <v/>
      </c>
      <c r="G712" s="143" t="str">
        <f ca="1">IF(C712=$X$4,"Enter smelter details",IF(ISERROR($V712),"",OFFSET('Smelter Look-up'!$F$4,$V712-4,0)))</f>
        <v/>
      </c>
      <c r="H712" s="199" t="str">
        <f ca="1">IF(ISERROR($V712),"",OFFSET('Smelter Look-up'!$G$4,$V712-4,0))</f>
        <v/>
      </c>
      <c r="I712" s="200" t="str">
        <f ca="1">IF(ISERROR($V712),"",OFFSET('Smelter Look-up'!$H$4,$V712-4,0))</f>
        <v/>
      </c>
      <c r="J712" s="200" t="str">
        <f ca="1">IF(ISERROR($V712),"",OFFSET('Smelter Look-up'!$I$4,$V712-4,0))</f>
        <v/>
      </c>
      <c r="K712" s="144"/>
      <c r="L712" s="144"/>
      <c r="M712" s="144"/>
      <c r="N712" s="144"/>
      <c r="O712" s="144"/>
      <c r="P712" s="202"/>
      <c r="Q712" s="145"/>
      <c r="R712" s="143" t="str">
        <f ca="1">IF(ISERROR($V712),"",OFFSET('Smelter Look-up'!$C$4,$V712-4,0)&amp;"")</f>
        <v/>
      </c>
      <c r="S712" s="149" t="str">
        <f t="shared" ca="1" si="55"/>
        <v/>
      </c>
      <c r="T712" s="149" t="str">
        <f ca="1">IF(B712="","",IF(ISERROR(MATCH($J712,SorP!$B$1:$B$6261,0)),"",INDIRECT("'SorP'!$A$"&amp;MATCH($S712&amp;$J712,SorP!C:C,0))))</f>
        <v/>
      </c>
      <c r="U712" s="162"/>
      <c r="V712" s="163" t="e">
        <f>IF(C712="",NA(),MATCH($B712&amp;$C712,'Smelter Look-up'!$J:$J,0))</f>
        <v>#N/A</v>
      </c>
      <c r="X712" s="164">
        <f t="shared" ca="1" si="56"/>
        <v>0</v>
      </c>
      <c r="AB712" s="304" t="str">
        <f t="shared" si="57"/>
        <v/>
      </c>
      <c r="AC712" s="164" t="str">
        <f t="shared" si="58"/>
        <v/>
      </c>
      <c r="AD712" s="164" t="str">
        <f t="shared" si="59"/>
        <v/>
      </c>
    </row>
    <row r="713" spans="1:30" s="164" customFormat="1" ht="20.149999999999999" customHeight="1">
      <c r="A713" s="149"/>
      <c r="B713" s="294" t="str">
        <f>IF(LEN(A713)=0,"",INDEX('Smelter Look-up'!$A:$A,MATCH($A713,'Smelter Look-up'!$E:$E,0)))</f>
        <v/>
      </c>
      <c r="C713" s="146" t="str">
        <f>IF(LEN(A713)=0,"",INDEX('Smelter Look-up'!$C:$C,MATCH($A713,'Smelter Look-up'!$E:$E,0)))</f>
        <v/>
      </c>
      <c r="D713" s="143"/>
      <c r="E713" s="143" t="str">
        <f ca="1">IF(ISERROR($V713),"",OFFSET('Smelter Look-up'!$D$4,$V713-4,0)&amp;"")</f>
        <v/>
      </c>
      <c r="F713" s="143" t="str">
        <f ca="1">IF(ISERROR($V713),"",OFFSET('Smelter Look-up'!$E$4,$V713-4,0))</f>
        <v/>
      </c>
      <c r="G713" s="143" t="str">
        <f ca="1">IF(C713=$X$4,"Enter smelter details",IF(ISERROR($V713),"",OFFSET('Smelter Look-up'!$F$4,$V713-4,0)))</f>
        <v/>
      </c>
      <c r="H713" s="199" t="str">
        <f ca="1">IF(ISERROR($V713),"",OFFSET('Smelter Look-up'!$G$4,$V713-4,0))</f>
        <v/>
      </c>
      <c r="I713" s="200" t="str">
        <f ca="1">IF(ISERROR($V713),"",OFFSET('Smelter Look-up'!$H$4,$V713-4,0))</f>
        <v/>
      </c>
      <c r="J713" s="200" t="str">
        <f ca="1">IF(ISERROR($V713),"",OFFSET('Smelter Look-up'!$I$4,$V713-4,0))</f>
        <v/>
      </c>
      <c r="K713" s="144"/>
      <c r="L713" s="144"/>
      <c r="M713" s="144"/>
      <c r="N713" s="144"/>
      <c r="O713" s="144"/>
      <c r="P713" s="202"/>
      <c r="Q713" s="145"/>
      <c r="R713" s="143" t="str">
        <f ca="1">IF(ISERROR($V713),"",OFFSET('Smelter Look-up'!$C$4,$V713-4,0)&amp;"")</f>
        <v/>
      </c>
      <c r="S713" s="149" t="str">
        <f t="shared" ca="1" si="55"/>
        <v/>
      </c>
      <c r="T713" s="149" t="str">
        <f ca="1">IF(B713="","",IF(ISERROR(MATCH($J713,SorP!$B$1:$B$6261,0)),"",INDIRECT("'SorP'!$A$"&amp;MATCH($S713&amp;$J713,SorP!C:C,0))))</f>
        <v/>
      </c>
      <c r="U713" s="162"/>
      <c r="V713" s="163" t="e">
        <f>IF(C713="",NA(),MATCH($B713&amp;$C713,'Smelter Look-up'!$J:$J,0))</f>
        <v>#N/A</v>
      </c>
      <c r="X713" s="164">
        <f t="shared" ca="1" si="56"/>
        <v>0</v>
      </c>
      <c r="AB713" s="304" t="str">
        <f t="shared" si="57"/>
        <v/>
      </c>
      <c r="AC713" s="164" t="str">
        <f t="shared" si="58"/>
        <v/>
      </c>
      <c r="AD713" s="164" t="str">
        <f t="shared" si="59"/>
        <v/>
      </c>
    </row>
    <row r="714" spans="1:30" s="164" customFormat="1" ht="20.149999999999999" customHeight="1">
      <c r="A714" s="149"/>
      <c r="B714" s="294" t="str">
        <f>IF(LEN(A714)=0,"",INDEX('Smelter Look-up'!$A:$A,MATCH($A714,'Smelter Look-up'!$E:$E,0)))</f>
        <v/>
      </c>
      <c r="C714" s="146" t="str">
        <f>IF(LEN(A714)=0,"",INDEX('Smelter Look-up'!$C:$C,MATCH($A714,'Smelter Look-up'!$E:$E,0)))</f>
        <v/>
      </c>
      <c r="D714" s="143"/>
      <c r="E714" s="143" t="str">
        <f ca="1">IF(ISERROR($V714),"",OFFSET('Smelter Look-up'!$D$4,$V714-4,0)&amp;"")</f>
        <v/>
      </c>
      <c r="F714" s="143" t="str">
        <f ca="1">IF(ISERROR($V714),"",OFFSET('Smelter Look-up'!$E$4,$V714-4,0))</f>
        <v/>
      </c>
      <c r="G714" s="143" t="str">
        <f ca="1">IF(C714=$X$4,"Enter smelter details",IF(ISERROR($V714),"",OFFSET('Smelter Look-up'!$F$4,$V714-4,0)))</f>
        <v/>
      </c>
      <c r="H714" s="199" t="str">
        <f ca="1">IF(ISERROR($V714),"",OFFSET('Smelter Look-up'!$G$4,$V714-4,0))</f>
        <v/>
      </c>
      <c r="I714" s="200" t="str">
        <f ca="1">IF(ISERROR($V714),"",OFFSET('Smelter Look-up'!$H$4,$V714-4,0))</f>
        <v/>
      </c>
      <c r="J714" s="200" t="str">
        <f ca="1">IF(ISERROR($V714),"",OFFSET('Smelter Look-up'!$I$4,$V714-4,0))</f>
        <v/>
      </c>
      <c r="K714" s="144"/>
      <c r="L714" s="144"/>
      <c r="M714" s="144"/>
      <c r="N714" s="144"/>
      <c r="O714" s="144"/>
      <c r="P714" s="202"/>
      <c r="Q714" s="145"/>
      <c r="R714" s="143" t="str">
        <f ca="1">IF(ISERROR($V714),"",OFFSET('Smelter Look-up'!$C$4,$V714-4,0)&amp;"")</f>
        <v/>
      </c>
      <c r="S714" s="149" t="str">
        <f t="shared" ca="1" si="55"/>
        <v/>
      </c>
      <c r="T714" s="149" t="str">
        <f ca="1">IF(B714="","",IF(ISERROR(MATCH($J714,SorP!$B$1:$B$6261,0)),"",INDIRECT("'SorP'!$A$"&amp;MATCH($S714&amp;$J714,SorP!C:C,0))))</f>
        <v/>
      </c>
      <c r="U714" s="162"/>
      <c r="V714" s="163" t="e">
        <f>IF(C714="",NA(),MATCH($B714&amp;$C714,'Smelter Look-up'!$J:$J,0))</f>
        <v>#N/A</v>
      </c>
      <c r="X714" s="164">
        <f t="shared" ca="1" si="56"/>
        <v>0</v>
      </c>
      <c r="AB714" s="304" t="str">
        <f t="shared" si="57"/>
        <v/>
      </c>
      <c r="AC714" s="164" t="str">
        <f t="shared" si="58"/>
        <v/>
      </c>
      <c r="AD714" s="164" t="str">
        <f t="shared" si="59"/>
        <v/>
      </c>
    </row>
    <row r="715" spans="1:30" s="164" customFormat="1" ht="20.149999999999999" customHeight="1">
      <c r="A715" s="149"/>
      <c r="B715" s="294" t="str">
        <f>IF(LEN(A715)=0,"",INDEX('Smelter Look-up'!$A:$A,MATCH($A715,'Smelter Look-up'!$E:$E,0)))</f>
        <v/>
      </c>
      <c r="C715" s="146" t="str">
        <f>IF(LEN(A715)=0,"",INDEX('Smelter Look-up'!$C:$C,MATCH($A715,'Smelter Look-up'!$E:$E,0)))</f>
        <v/>
      </c>
      <c r="D715" s="143"/>
      <c r="E715" s="143" t="str">
        <f ca="1">IF(ISERROR($V715),"",OFFSET('Smelter Look-up'!$D$4,$V715-4,0)&amp;"")</f>
        <v/>
      </c>
      <c r="F715" s="143" t="str">
        <f ca="1">IF(ISERROR($V715),"",OFFSET('Smelter Look-up'!$E$4,$V715-4,0))</f>
        <v/>
      </c>
      <c r="G715" s="143" t="str">
        <f ca="1">IF(C715=$X$4,"Enter smelter details",IF(ISERROR($V715),"",OFFSET('Smelter Look-up'!$F$4,$V715-4,0)))</f>
        <v/>
      </c>
      <c r="H715" s="199" t="str">
        <f ca="1">IF(ISERROR($V715),"",OFFSET('Smelter Look-up'!$G$4,$V715-4,0))</f>
        <v/>
      </c>
      <c r="I715" s="200" t="str">
        <f ca="1">IF(ISERROR($V715),"",OFFSET('Smelter Look-up'!$H$4,$V715-4,0))</f>
        <v/>
      </c>
      <c r="J715" s="200" t="str">
        <f ca="1">IF(ISERROR($V715),"",OFFSET('Smelter Look-up'!$I$4,$V715-4,0))</f>
        <v/>
      </c>
      <c r="K715" s="144"/>
      <c r="L715" s="144"/>
      <c r="M715" s="144"/>
      <c r="N715" s="144"/>
      <c r="O715" s="144"/>
      <c r="P715" s="202"/>
      <c r="Q715" s="145"/>
      <c r="R715" s="143" t="str">
        <f ca="1">IF(ISERROR($V715),"",OFFSET('Smelter Look-up'!$C$4,$V715-4,0)&amp;"")</f>
        <v/>
      </c>
      <c r="S715" s="149" t="str">
        <f t="shared" ca="1" si="55"/>
        <v/>
      </c>
      <c r="T715" s="149" t="str">
        <f ca="1">IF(B715="","",IF(ISERROR(MATCH($J715,SorP!$B$1:$B$6261,0)),"",INDIRECT("'SorP'!$A$"&amp;MATCH($S715&amp;$J715,SorP!C:C,0))))</f>
        <v/>
      </c>
      <c r="U715" s="162"/>
      <c r="V715" s="163" t="e">
        <f>IF(C715="",NA(),MATCH($B715&amp;$C715,'Smelter Look-up'!$J:$J,0))</f>
        <v>#N/A</v>
      </c>
      <c r="X715" s="164">
        <f t="shared" ca="1" si="56"/>
        <v>0</v>
      </c>
      <c r="AB715" s="304" t="str">
        <f t="shared" si="57"/>
        <v/>
      </c>
      <c r="AC715" s="164" t="str">
        <f t="shared" si="58"/>
        <v/>
      </c>
      <c r="AD715" s="164" t="str">
        <f t="shared" si="59"/>
        <v/>
      </c>
    </row>
    <row r="716" spans="1:30" s="164" customFormat="1" ht="20.149999999999999" customHeight="1">
      <c r="A716" s="149"/>
      <c r="B716" s="294" t="str">
        <f>IF(LEN(A716)=0,"",INDEX('Smelter Look-up'!$A:$A,MATCH($A716,'Smelter Look-up'!$E:$E,0)))</f>
        <v/>
      </c>
      <c r="C716" s="146" t="str">
        <f>IF(LEN(A716)=0,"",INDEX('Smelter Look-up'!$C:$C,MATCH($A716,'Smelter Look-up'!$E:$E,0)))</f>
        <v/>
      </c>
      <c r="D716" s="143"/>
      <c r="E716" s="143" t="str">
        <f ca="1">IF(ISERROR($V716),"",OFFSET('Smelter Look-up'!$D$4,$V716-4,0)&amp;"")</f>
        <v/>
      </c>
      <c r="F716" s="143" t="str">
        <f ca="1">IF(ISERROR($V716),"",OFFSET('Smelter Look-up'!$E$4,$V716-4,0))</f>
        <v/>
      </c>
      <c r="G716" s="143" t="str">
        <f ca="1">IF(C716=$X$4,"Enter smelter details",IF(ISERROR($V716),"",OFFSET('Smelter Look-up'!$F$4,$V716-4,0)))</f>
        <v/>
      </c>
      <c r="H716" s="199" t="str">
        <f ca="1">IF(ISERROR($V716),"",OFFSET('Smelter Look-up'!$G$4,$V716-4,0))</f>
        <v/>
      </c>
      <c r="I716" s="200" t="str">
        <f ca="1">IF(ISERROR($V716),"",OFFSET('Smelter Look-up'!$H$4,$V716-4,0))</f>
        <v/>
      </c>
      <c r="J716" s="200" t="str">
        <f ca="1">IF(ISERROR($V716),"",OFFSET('Smelter Look-up'!$I$4,$V716-4,0))</f>
        <v/>
      </c>
      <c r="K716" s="144"/>
      <c r="L716" s="144"/>
      <c r="M716" s="144"/>
      <c r="N716" s="144"/>
      <c r="O716" s="144"/>
      <c r="P716" s="202"/>
      <c r="Q716" s="145"/>
      <c r="R716" s="143" t="str">
        <f ca="1">IF(ISERROR($V716),"",OFFSET('Smelter Look-up'!$C$4,$V716-4,0)&amp;"")</f>
        <v/>
      </c>
      <c r="S716" s="149" t="str">
        <f t="shared" ca="1" si="55"/>
        <v/>
      </c>
      <c r="T716" s="149" t="str">
        <f ca="1">IF(B716="","",IF(ISERROR(MATCH($J716,SorP!$B$1:$B$6261,0)),"",INDIRECT("'SorP'!$A$"&amp;MATCH($S716&amp;$J716,SorP!C:C,0))))</f>
        <v/>
      </c>
      <c r="U716" s="162"/>
      <c r="V716" s="163" t="e">
        <f>IF(C716="",NA(),MATCH($B716&amp;$C716,'Smelter Look-up'!$J:$J,0))</f>
        <v>#N/A</v>
      </c>
      <c r="X716" s="164">
        <f t="shared" ca="1" si="56"/>
        <v>0</v>
      </c>
      <c r="AB716" s="304" t="str">
        <f t="shared" si="57"/>
        <v/>
      </c>
      <c r="AC716" s="164" t="str">
        <f t="shared" si="58"/>
        <v/>
      </c>
      <c r="AD716" s="164" t="str">
        <f t="shared" si="59"/>
        <v/>
      </c>
    </row>
    <row r="717" spans="1:30" s="164" customFormat="1" ht="20.149999999999999" customHeight="1">
      <c r="A717" s="149"/>
      <c r="B717" s="294" t="str">
        <f>IF(LEN(A717)=0,"",INDEX('Smelter Look-up'!$A:$A,MATCH($A717,'Smelter Look-up'!$E:$E,0)))</f>
        <v/>
      </c>
      <c r="C717" s="146" t="str">
        <f>IF(LEN(A717)=0,"",INDEX('Smelter Look-up'!$C:$C,MATCH($A717,'Smelter Look-up'!$E:$E,0)))</f>
        <v/>
      </c>
      <c r="D717" s="143"/>
      <c r="E717" s="143" t="str">
        <f ca="1">IF(ISERROR($V717),"",OFFSET('Smelter Look-up'!$D$4,$V717-4,0)&amp;"")</f>
        <v/>
      </c>
      <c r="F717" s="143" t="str">
        <f ca="1">IF(ISERROR($V717),"",OFFSET('Smelter Look-up'!$E$4,$V717-4,0))</f>
        <v/>
      </c>
      <c r="G717" s="143" t="str">
        <f ca="1">IF(C717=$X$4,"Enter smelter details",IF(ISERROR($V717),"",OFFSET('Smelter Look-up'!$F$4,$V717-4,0)))</f>
        <v/>
      </c>
      <c r="H717" s="199" t="str">
        <f ca="1">IF(ISERROR($V717),"",OFFSET('Smelter Look-up'!$G$4,$V717-4,0))</f>
        <v/>
      </c>
      <c r="I717" s="200" t="str">
        <f ca="1">IF(ISERROR($V717),"",OFFSET('Smelter Look-up'!$H$4,$V717-4,0))</f>
        <v/>
      </c>
      <c r="J717" s="200" t="str">
        <f ca="1">IF(ISERROR($V717),"",OFFSET('Smelter Look-up'!$I$4,$V717-4,0))</f>
        <v/>
      </c>
      <c r="K717" s="144"/>
      <c r="L717" s="144"/>
      <c r="M717" s="144"/>
      <c r="N717" s="144"/>
      <c r="O717" s="144"/>
      <c r="P717" s="202"/>
      <c r="Q717" s="145"/>
      <c r="R717" s="143" t="str">
        <f ca="1">IF(ISERROR($V717),"",OFFSET('Smelter Look-up'!$C$4,$V717-4,0)&amp;"")</f>
        <v/>
      </c>
      <c r="S717" s="149" t="str">
        <f t="shared" ca="1" si="55"/>
        <v/>
      </c>
      <c r="T717" s="149" t="str">
        <f ca="1">IF(B717="","",IF(ISERROR(MATCH($J717,SorP!$B$1:$B$6261,0)),"",INDIRECT("'SorP'!$A$"&amp;MATCH($S717&amp;$J717,SorP!C:C,0))))</f>
        <v/>
      </c>
      <c r="U717" s="162"/>
      <c r="V717" s="163" t="e">
        <f>IF(C717="",NA(),MATCH($B717&amp;$C717,'Smelter Look-up'!$J:$J,0))</f>
        <v>#N/A</v>
      </c>
      <c r="X717" s="164">
        <f t="shared" ca="1" si="56"/>
        <v>0</v>
      </c>
      <c r="AB717" s="304" t="str">
        <f t="shared" si="57"/>
        <v/>
      </c>
      <c r="AC717" s="164" t="str">
        <f t="shared" si="58"/>
        <v/>
      </c>
      <c r="AD717" s="164" t="str">
        <f t="shared" si="59"/>
        <v/>
      </c>
    </row>
    <row r="718" spans="1:30" s="164" customFormat="1" ht="20.149999999999999" customHeight="1">
      <c r="A718" s="149"/>
      <c r="B718" s="294" t="str">
        <f>IF(LEN(A718)=0,"",INDEX('Smelter Look-up'!$A:$A,MATCH($A718,'Smelter Look-up'!$E:$E,0)))</f>
        <v/>
      </c>
      <c r="C718" s="146" t="str">
        <f>IF(LEN(A718)=0,"",INDEX('Smelter Look-up'!$C:$C,MATCH($A718,'Smelter Look-up'!$E:$E,0)))</f>
        <v/>
      </c>
      <c r="D718" s="143"/>
      <c r="E718" s="143" t="str">
        <f ca="1">IF(ISERROR($V718),"",OFFSET('Smelter Look-up'!$D$4,$V718-4,0)&amp;"")</f>
        <v/>
      </c>
      <c r="F718" s="143" t="str">
        <f ca="1">IF(ISERROR($V718),"",OFFSET('Smelter Look-up'!$E$4,$V718-4,0))</f>
        <v/>
      </c>
      <c r="G718" s="143" t="str">
        <f ca="1">IF(C718=$X$4,"Enter smelter details",IF(ISERROR($V718),"",OFFSET('Smelter Look-up'!$F$4,$V718-4,0)))</f>
        <v/>
      </c>
      <c r="H718" s="199" t="str">
        <f ca="1">IF(ISERROR($V718),"",OFFSET('Smelter Look-up'!$G$4,$V718-4,0))</f>
        <v/>
      </c>
      <c r="I718" s="200" t="str">
        <f ca="1">IF(ISERROR($V718),"",OFFSET('Smelter Look-up'!$H$4,$V718-4,0))</f>
        <v/>
      </c>
      <c r="J718" s="200" t="str">
        <f ca="1">IF(ISERROR($V718),"",OFFSET('Smelter Look-up'!$I$4,$V718-4,0))</f>
        <v/>
      </c>
      <c r="K718" s="144"/>
      <c r="L718" s="144"/>
      <c r="M718" s="144"/>
      <c r="N718" s="144"/>
      <c r="O718" s="144"/>
      <c r="P718" s="202"/>
      <c r="Q718" s="145"/>
      <c r="R718" s="143" t="str">
        <f ca="1">IF(ISERROR($V718),"",OFFSET('Smelter Look-up'!$C$4,$V718-4,0)&amp;"")</f>
        <v/>
      </c>
      <c r="S718" s="149" t="str">
        <f t="shared" ca="1" si="55"/>
        <v/>
      </c>
      <c r="T718" s="149" t="str">
        <f ca="1">IF(B718="","",IF(ISERROR(MATCH($J718,SorP!$B$1:$B$6261,0)),"",INDIRECT("'SorP'!$A$"&amp;MATCH($S718&amp;$J718,SorP!C:C,0))))</f>
        <v/>
      </c>
      <c r="U718" s="162"/>
      <c r="V718" s="163" t="e">
        <f>IF(C718="",NA(),MATCH($B718&amp;$C718,'Smelter Look-up'!$J:$J,0))</f>
        <v>#N/A</v>
      </c>
      <c r="X718" s="164">
        <f t="shared" ca="1" si="56"/>
        <v>0</v>
      </c>
      <c r="AB718" s="304" t="str">
        <f t="shared" si="57"/>
        <v/>
      </c>
      <c r="AC718" s="164" t="str">
        <f t="shared" si="58"/>
        <v/>
      </c>
      <c r="AD718" s="164" t="str">
        <f t="shared" si="59"/>
        <v/>
      </c>
    </row>
    <row r="719" spans="1:30" s="164" customFormat="1" ht="20.149999999999999" customHeight="1">
      <c r="A719" s="149"/>
      <c r="B719" s="294" t="str">
        <f>IF(LEN(A719)=0,"",INDEX('Smelter Look-up'!$A:$A,MATCH($A719,'Smelter Look-up'!$E:$E,0)))</f>
        <v/>
      </c>
      <c r="C719" s="146" t="str">
        <f>IF(LEN(A719)=0,"",INDEX('Smelter Look-up'!$C:$C,MATCH($A719,'Smelter Look-up'!$E:$E,0)))</f>
        <v/>
      </c>
      <c r="D719" s="143"/>
      <c r="E719" s="143" t="str">
        <f ca="1">IF(ISERROR($V719),"",OFFSET('Smelter Look-up'!$D$4,$V719-4,0)&amp;"")</f>
        <v/>
      </c>
      <c r="F719" s="143" t="str">
        <f ca="1">IF(ISERROR($V719),"",OFFSET('Smelter Look-up'!$E$4,$V719-4,0))</f>
        <v/>
      </c>
      <c r="G719" s="143" t="str">
        <f ca="1">IF(C719=$X$4,"Enter smelter details",IF(ISERROR($V719),"",OFFSET('Smelter Look-up'!$F$4,$V719-4,0)))</f>
        <v/>
      </c>
      <c r="H719" s="199" t="str">
        <f ca="1">IF(ISERROR($V719),"",OFFSET('Smelter Look-up'!$G$4,$V719-4,0))</f>
        <v/>
      </c>
      <c r="I719" s="200" t="str">
        <f ca="1">IF(ISERROR($V719),"",OFFSET('Smelter Look-up'!$H$4,$V719-4,0))</f>
        <v/>
      </c>
      <c r="J719" s="200" t="str">
        <f ca="1">IF(ISERROR($V719),"",OFFSET('Smelter Look-up'!$I$4,$V719-4,0))</f>
        <v/>
      </c>
      <c r="K719" s="144"/>
      <c r="L719" s="144"/>
      <c r="M719" s="144"/>
      <c r="N719" s="144"/>
      <c r="O719" s="144"/>
      <c r="P719" s="202"/>
      <c r="Q719" s="145"/>
      <c r="R719" s="143" t="str">
        <f ca="1">IF(ISERROR($V719),"",OFFSET('Smelter Look-up'!$C$4,$V719-4,0)&amp;"")</f>
        <v/>
      </c>
      <c r="S719" s="149" t="str">
        <f t="shared" ca="1" si="55"/>
        <v/>
      </c>
      <c r="T719" s="149" t="str">
        <f ca="1">IF(B719="","",IF(ISERROR(MATCH($J719,SorP!$B$1:$B$6261,0)),"",INDIRECT("'SorP'!$A$"&amp;MATCH($S719&amp;$J719,SorP!C:C,0))))</f>
        <v/>
      </c>
      <c r="U719" s="162"/>
      <c r="V719" s="163" t="e">
        <f>IF(C719="",NA(),MATCH($B719&amp;$C719,'Smelter Look-up'!$J:$J,0))</f>
        <v>#N/A</v>
      </c>
      <c r="X719" s="164">
        <f t="shared" ca="1" si="56"/>
        <v>0</v>
      </c>
      <c r="AB719" s="304" t="str">
        <f t="shared" si="57"/>
        <v/>
      </c>
      <c r="AC719" s="164" t="str">
        <f t="shared" si="58"/>
        <v/>
      </c>
      <c r="AD719" s="164" t="str">
        <f t="shared" si="59"/>
        <v/>
      </c>
    </row>
    <row r="720" spans="1:30" s="164" customFormat="1" ht="20.149999999999999" customHeight="1">
      <c r="A720" s="149"/>
      <c r="B720" s="294" t="str">
        <f>IF(LEN(A720)=0,"",INDEX('Smelter Look-up'!$A:$A,MATCH($A720,'Smelter Look-up'!$E:$E,0)))</f>
        <v/>
      </c>
      <c r="C720" s="146" t="str">
        <f>IF(LEN(A720)=0,"",INDEX('Smelter Look-up'!$C:$C,MATCH($A720,'Smelter Look-up'!$E:$E,0)))</f>
        <v/>
      </c>
      <c r="D720" s="143"/>
      <c r="E720" s="143" t="str">
        <f ca="1">IF(ISERROR($V720),"",OFFSET('Smelter Look-up'!$D$4,$V720-4,0)&amp;"")</f>
        <v/>
      </c>
      <c r="F720" s="143" t="str">
        <f ca="1">IF(ISERROR($V720),"",OFFSET('Smelter Look-up'!$E$4,$V720-4,0))</f>
        <v/>
      </c>
      <c r="G720" s="143" t="str">
        <f ca="1">IF(C720=$X$4,"Enter smelter details",IF(ISERROR($V720),"",OFFSET('Smelter Look-up'!$F$4,$V720-4,0)))</f>
        <v/>
      </c>
      <c r="H720" s="199" t="str">
        <f ca="1">IF(ISERROR($V720),"",OFFSET('Smelter Look-up'!$G$4,$V720-4,0))</f>
        <v/>
      </c>
      <c r="I720" s="200" t="str">
        <f ca="1">IF(ISERROR($V720),"",OFFSET('Smelter Look-up'!$H$4,$V720-4,0))</f>
        <v/>
      </c>
      <c r="J720" s="200" t="str">
        <f ca="1">IF(ISERROR($V720),"",OFFSET('Smelter Look-up'!$I$4,$V720-4,0))</f>
        <v/>
      </c>
      <c r="K720" s="144"/>
      <c r="L720" s="144"/>
      <c r="M720" s="144"/>
      <c r="N720" s="144"/>
      <c r="O720" s="144"/>
      <c r="P720" s="202"/>
      <c r="Q720" s="145"/>
      <c r="R720" s="143" t="str">
        <f ca="1">IF(ISERROR($V720),"",OFFSET('Smelter Look-up'!$C$4,$V720-4,0)&amp;"")</f>
        <v/>
      </c>
      <c r="S720" s="149" t="str">
        <f t="shared" ca="1" si="55"/>
        <v/>
      </c>
      <c r="T720" s="149" t="str">
        <f ca="1">IF(B720="","",IF(ISERROR(MATCH($J720,SorP!$B$1:$B$6261,0)),"",INDIRECT("'SorP'!$A$"&amp;MATCH($S720&amp;$J720,SorP!C:C,0))))</f>
        <v/>
      </c>
      <c r="U720" s="162"/>
      <c r="V720" s="163" t="e">
        <f>IF(C720="",NA(),MATCH($B720&amp;$C720,'Smelter Look-up'!$J:$J,0))</f>
        <v>#N/A</v>
      </c>
      <c r="X720" s="164">
        <f t="shared" ca="1" si="56"/>
        <v>0</v>
      </c>
      <c r="AB720" s="304" t="str">
        <f t="shared" si="57"/>
        <v/>
      </c>
      <c r="AC720" s="164" t="str">
        <f t="shared" si="58"/>
        <v/>
      </c>
      <c r="AD720" s="164" t="str">
        <f t="shared" si="59"/>
        <v/>
      </c>
    </row>
    <row r="721" spans="1:30" s="164" customFormat="1" ht="20.149999999999999" customHeight="1">
      <c r="A721" s="149"/>
      <c r="B721" s="294" t="str">
        <f>IF(LEN(A721)=0,"",INDEX('Smelter Look-up'!$A:$A,MATCH($A721,'Smelter Look-up'!$E:$E,0)))</f>
        <v/>
      </c>
      <c r="C721" s="146" t="str">
        <f>IF(LEN(A721)=0,"",INDEX('Smelter Look-up'!$C:$C,MATCH($A721,'Smelter Look-up'!$E:$E,0)))</f>
        <v/>
      </c>
      <c r="D721" s="143"/>
      <c r="E721" s="143" t="str">
        <f ca="1">IF(ISERROR($V721),"",OFFSET('Smelter Look-up'!$D$4,$V721-4,0)&amp;"")</f>
        <v/>
      </c>
      <c r="F721" s="143" t="str">
        <f ca="1">IF(ISERROR($V721),"",OFFSET('Smelter Look-up'!$E$4,$V721-4,0))</f>
        <v/>
      </c>
      <c r="G721" s="143" t="str">
        <f ca="1">IF(C721=$X$4,"Enter smelter details",IF(ISERROR($V721),"",OFFSET('Smelter Look-up'!$F$4,$V721-4,0)))</f>
        <v/>
      </c>
      <c r="H721" s="199" t="str">
        <f ca="1">IF(ISERROR($V721),"",OFFSET('Smelter Look-up'!$G$4,$V721-4,0))</f>
        <v/>
      </c>
      <c r="I721" s="200" t="str">
        <f ca="1">IF(ISERROR($V721),"",OFFSET('Smelter Look-up'!$H$4,$V721-4,0))</f>
        <v/>
      </c>
      <c r="J721" s="200" t="str">
        <f ca="1">IF(ISERROR($V721),"",OFFSET('Smelter Look-up'!$I$4,$V721-4,0))</f>
        <v/>
      </c>
      <c r="K721" s="144"/>
      <c r="L721" s="144"/>
      <c r="M721" s="144"/>
      <c r="N721" s="144"/>
      <c r="O721" s="144"/>
      <c r="P721" s="202"/>
      <c r="Q721" s="145"/>
      <c r="R721" s="143" t="str">
        <f ca="1">IF(ISERROR($V721),"",OFFSET('Smelter Look-up'!$C$4,$V721-4,0)&amp;"")</f>
        <v/>
      </c>
      <c r="S721" s="149" t="str">
        <f t="shared" ca="1" si="55"/>
        <v/>
      </c>
      <c r="T721" s="149" t="str">
        <f ca="1">IF(B721="","",IF(ISERROR(MATCH($J721,SorP!$B$1:$B$6261,0)),"",INDIRECT("'SorP'!$A$"&amp;MATCH($S721&amp;$J721,SorP!C:C,0))))</f>
        <v/>
      </c>
      <c r="U721" s="162"/>
      <c r="V721" s="163" t="e">
        <f>IF(C721="",NA(),MATCH($B721&amp;$C721,'Smelter Look-up'!$J:$J,0))</f>
        <v>#N/A</v>
      </c>
      <c r="X721" s="164">
        <f t="shared" ca="1" si="56"/>
        <v>0</v>
      </c>
      <c r="AB721" s="304" t="str">
        <f t="shared" si="57"/>
        <v/>
      </c>
      <c r="AC721" s="164" t="str">
        <f t="shared" si="58"/>
        <v/>
      </c>
      <c r="AD721" s="164" t="str">
        <f t="shared" si="59"/>
        <v/>
      </c>
    </row>
    <row r="722" spans="1:30" s="164" customFormat="1" ht="20.149999999999999" customHeight="1">
      <c r="A722" s="149"/>
      <c r="B722" s="294" t="str">
        <f>IF(LEN(A722)=0,"",INDEX('Smelter Look-up'!$A:$A,MATCH($A722,'Smelter Look-up'!$E:$E,0)))</f>
        <v/>
      </c>
      <c r="C722" s="146" t="str">
        <f>IF(LEN(A722)=0,"",INDEX('Smelter Look-up'!$C:$C,MATCH($A722,'Smelter Look-up'!$E:$E,0)))</f>
        <v/>
      </c>
      <c r="D722" s="143"/>
      <c r="E722" s="143" t="str">
        <f ca="1">IF(ISERROR($V722),"",OFFSET('Smelter Look-up'!$D$4,$V722-4,0)&amp;"")</f>
        <v/>
      </c>
      <c r="F722" s="143" t="str">
        <f ca="1">IF(ISERROR($V722),"",OFFSET('Smelter Look-up'!$E$4,$V722-4,0))</f>
        <v/>
      </c>
      <c r="G722" s="143" t="str">
        <f ca="1">IF(C722=$X$4,"Enter smelter details",IF(ISERROR($V722),"",OFFSET('Smelter Look-up'!$F$4,$V722-4,0)))</f>
        <v/>
      </c>
      <c r="H722" s="199" t="str">
        <f ca="1">IF(ISERROR($V722),"",OFFSET('Smelter Look-up'!$G$4,$V722-4,0))</f>
        <v/>
      </c>
      <c r="I722" s="200" t="str">
        <f ca="1">IF(ISERROR($V722),"",OFFSET('Smelter Look-up'!$H$4,$V722-4,0))</f>
        <v/>
      </c>
      <c r="J722" s="200" t="str">
        <f ca="1">IF(ISERROR($V722),"",OFFSET('Smelter Look-up'!$I$4,$V722-4,0))</f>
        <v/>
      </c>
      <c r="K722" s="144"/>
      <c r="L722" s="144"/>
      <c r="M722" s="144"/>
      <c r="N722" s="144"/>
      <c r="O722" s="144"/>
      <c r="P722" s="202"/>
      <c r="Q722" s="145"/>
      <c r="R722" s="143" t="str">
        <f ca="1">IF(ISERROR($V722),"",OFFSET('Smelter Look-up'!$C$4,$V722-4,0)&amp;"")</f>
        <v/>
      </c>
      <c r="S722" s="149" t="str">
        <f t="shared" ca="1" si="55"/>
        <v/>
      </c>
      <c r="T722" s="149" t="str">
        <f ca="1">IF(B722="","",IF(ISERROR(MATCH($J722,SorP!$B$1:$B$6261,0)),"",INDIRECT("'SorP'!$A$"&amp;MATCH($S722&amp;$J722,SorP!C:C,0))))</f>
        <v/>
      </c>
      <c r="U722" s="162"/>
      <c r="V722" s="163" t="e">
        <f>IF(C722="",NA(),MATCH($B722&amp;$C722,'Smelter Look-up'!$J:$J,0))</f>
        <v>#N/A</v>
      </c>
      <c r="X722" s="164">
        <f t="shared" ca="1" si="56"/>
        <v>0</v>
      </c>
      <c r="AB722" s="304" t="str">
        <f t="shared" si="57"/>
        <v/>
      </c>
      <c r="AC722" s="164" t="str">
        <f t="shared" si="58"/>
        <v/>
      </c>
      <c r="AD722" s="164" t="str">
        <f t="shared" si="59"/>
        <v/>
      </c>
    </row>
    <row r="723" spans="1:30" s="164" customFormat="1" ht="20.149999999999999" customHeight="1">
      <c r="A723" s="149"/>
      <c r="B723" s="294" t="str">
        <f>IF(LEN(A723)=0,"",INDEX('Smelter Look-up'!$A:$A,MATCH($A723,'Smelter Look-up'!$E:$E,0)))</f>
        <v/>
      </c>
      <c r="C723" s="146" t="str">
        <f>IF(LEN(A723)=0,"",INDEX('Smelter Look-up'!$C:$C,MATCH($A723,'Smelter Look-up'!$E:$E,0)))</f>
        <v/>
      </c>
      <c r="D723" s="143"/>
      <c r="E723" s="143" t="str">
        <f ca="1">IF(ISERROR($V723),"",OFFSET('Smelter Look-up'!$D$4,$V723-4,0)&amp;"")</f>
        <v/>
      </c>
      <c r="F723" s="143" t="str">
        <f ca="1">IF(ISERROR($V723),"",OFFSET('Smelter Look-up'!$E$4,$V723-4,0))</f>
        <v/>
      </c>
      <c r="G723" s="143" t="str">
        <f ca="1">IF(C723=$X$4,"Enter smelter details",IF(ISERROR($V723),"",OFFSET('Smelter Look-up'!$F$4,$V723-4,0)))</f>
        <v/>
      </c>
      <c r="H723" s="199" t="str">
        <f ca="1">IF(ISERROR($V723),"",OFFSET('Smelter Look-up'!$G$4,$V723-4,0))</f>
        <v/>
      </c>
      <c r="I723" s="200" t="str">
        <f ca="1">IF(ISERROR($V723),"",OFFSET('Smelter Look-up'!$H$4,$V723-4,0))</f>
        <v/>
      </c>
      <c r="J723" s="200" t="str">
        <f ca="1">IF(ISERROR($V723),"",OFFSET('Smelter Look-up'!$I$4,$V723-4,0))</f>
        <v/>
      </c>
      <c r="K723" s="144"/>
      <c r="L723" s="144"/>
      <c r="M723" s="144"/>
      <c r="N723" s="144"/>
      <c r="O723" s="144"/>
      <c r="P723" s="202"/>
      <c r="Q723" s="145"/>
      <c r="R723" s="143" t="str">
        <f ca="1">IF(ISERROR($V723),"",OFFSET('Smelter Look-up'!$C$4,$V723-4,0)&amp;"")</f>
        <v/>
      </c>
      <c r="S723" s="149" t="str">
        <f t="shared" ca="1" si="55"/>
        <v/>
      </c>
      <c r="T723" s="149" t="str">
        <f ca="1">IF(B723="","",IF(ISERROR(MATCH($J723,SorP!$B$1:$B$6261,0)),"",INDIRECT("'SorP'!$A$"&amp;MATCH($S723&amp;$J723,SorP!C:C,0))))</f>
        <v/>
      </c>
      <c r="U723" s="162"/>
      <c r="V723" s="163" t="e">
        <f>IF(C723="",NA(),MATCH($B723&amp;$C723,'Smelter Look-up'!$J:$J,0))</f>
        <v>#N/A</v>
      </c>
      <c r="X723" s="164">
        <f t="shared" ca="1" si="56"/>
        <v>0</v>
      </c>
      <c r="AB723" s="304" t="str">
        <f t="shared" si="57"/>
        <v/>
      </c>
      <c r="AC723" s="164" t="str">
        <f t="shared" si="58"/>
        <v/>
      </c>
      <c r="AD723" s="164" t="str">
        <f t="shared" si="59"/>
        <v/>
      </c>
    </row>
    <row r="724" spans="1:30" s="164" customFormat="1" ht="20.149999999999999" customHeight="1">
      <c r="A724" s="149"/>
      <c r="B724" s="294" t="str">
        <f>IF(LEN(A724)=0,"",INDEX('Smelter Look-up'!$A:$A,MATCH($A724,'Smelter Look-up'!$E:$E,0)))</f>
        <v/>
      </c>
      <c r="C724" s="146" t="str">
        <f>IF(LEN(A724)=0,"",INDEX('Smelter Look-up'!$C:$C,MATCH($A724,'Smelter Look-up'!$E:$E,0)))</f>
        <v/>
      </c>
      <c r="D724" s="143"/>
      <c r="E724" s="143" t="str">
        <f ca="1">IF(ISERROR($V724),"",OFFSET('Smelter Look-up'!$D$4,$V724-4,0)&amp;"")</f>
        <v/>
      </c>
      <c r="F724" s="143" t="str">
        <f ca="1">IF(ISERROR($V724),"",OFFSET('Smelter Look-up'!$E$4,$V724-4,0))</f>
        <v/>
      </c>
      <c r="G724" s="143" t="str">
        <f ca="1">IF(C724=$X$4,"Enter smelter details",IF(ISERROR($V724),"",OFFSET('Smelter Look-up'!$F$4,$V724-4,0)))</f>
        <v/>
      </c>
      <c r="H724" s="199" t="str">
        <f ca="1">IF(ISERROR($V724),"",OFFSET('Smelter Look-up'!$G$4,$V724-4,0))</f>
        <v/>
      </c>
      <c r="I724" s="200" t="str">
        <f ca="1">IF(ISERROR($V724),"",OFFSET('Smelter Look-up'!$H$4,$V724-4,0))</f>
        <v/>
      </c>
      <c r="J724" s="200" t="str">
        <f ca="1">IF(ISERROR($V724),"",OFFSET('Smelter Look-up'!$I$4,$V724-4,0))</f>
        <v/>
      </c>
      <c r="K724" s="144"/>
      <c r="L724" s="144"/>
      <c r="M724" s="144"/>
      <c r="N724" s="144"/>
      <c r="O724" s="144"/>
      <c r="P724" s="202"/>
      <c r="Q724" s="145"/>
      <c r="R724" s="143" t="str">
        <f ca="1">IF(ISERROR($V724),"",OFFSET('Smelter Look-up'!$C$4,$V724-4,0)&amp;"")</f>
        <v/>
      </c>
      <c r="S724" s="149" t="str">
        <f t="shared" ca="1" si="55"/>
        <v/>
      </c>
      <c r="T724" s="149" t="str">
        <f ca="1">IF(B724="","",IF(ISERROR(MATCH($J724,SorP!$B$1:$B$6261,0)),"",INDIRECT("'SorP'!$A$"&amp;MATCH($S724&amp;$J724,SorP!C:C,0))))</f>
        <v/>
      </c>
      <c r="U724" s="162"/>
      <c r="V724" s="163" t="e">
        <f>IF(C724="",NA(),MATCH($B724&amp;$C724,'Smelter Look-up'!$J:$J,0))</f>
        <v>#N/A</v>
      </c>
      <c r="X724" s="164">
        <f t="shared" ca="1" si="56"/>
        <v>0</v>
      </c>
      <c r="AB724" s="304" t="str">
        <f t="shared" si="57"/>
        <v/>
      </c>
      <c r="AC724" s="164" t="str">
        <f t="shared" si="58"/>
        <v/>
      </c>
      <c r="AD724" s="164" t="str">
        <f t="shared" si="59"/>
        <v/>
      </c>
    </row>
    <row r="725" spans="1:30" s="164" customFormat="1" ht="20.149999999999999" customHeight="1">
      <c r="A725" s="149"/>
      <c r="B725" s="294" t="str">
        <f>IF(LEN(A725)=0,"",INDEX('Smelter Look-up'!$A:$A,MATCH($A725,'Smelter Look-up'!$E:$E,0)))</f>
        <v/>
      </c>
      <c r="C725" s="146" t="str">
        <f>IF(LEN(A725)=0,"",INDEX('Smelter Look-up'!$C:$C,MATCH($A725,'Smelter Look-up'!$E:$E,0)))</f>
        <v/>
      </c>
      <c r="D725" s="143"/>
      <c r="E725" s="143" t="str">
        <f ca="1">IF(ISERROR($V725),"",OFFSET('Smelter Look-up'!$D$4,$V725-4,0)&amp;"")</f>
        <v/>
      </c>
      <c r="F725" s="143" t="str">
        <f ca="1">IF(ISERROR($V725),"",OFFSET('Smelter Look-up'!$E$4,$V725-4,0))</f>
        <v/>
      </c>
      <c r="G725" s="143" t="str">
        <f ca="1">IF(C725=$X$4,"Enter smelter details",IF(ISERROR($V725),"",OFFSET('Smelter Look-up'!$F$4,$V725-4,0)))</f>
        <v/>
      </c>
      <c r="H725" s="199" t="str">
        <f ca="1">IF(ISERROR($V725),"",OFFSET('Smelter Look-up'!$G$4,$V725-4,0))</f>
        <v/>
      </c>
      <c r="I725" s="200" t="str">
        <f ca="1">IF(ISERROR($V725),"",OFFSET('Smelter Look-up'!$H$4,$V725-4,0))</f>
        <v/>
      </c>
      <c r="J725" s="200" t="str">
        <f ca="1">IF(ISERROR($V725),"",OFFSET('Smelter Look-up'!$I$4,$V725-4,0))</f>
        <v/>
      </c>
      <c r="K725" s="144"/>
      <c r="L725" s="144"/>
      <c r="M725" s="144"/>
      <c r="N725" s="144"/>
      <c r="O725" s="144"/>
      <c r="P725" s="202"/>
      <c r="Q725" s="145"/>
      <c r="R725" s="143" t="str">
        <f ca="1">IF(ISERROR($V725),"",OFFSET('Smelter Look-up'!$C$4,$V725-4,0)&amp;"")</f>
        <v/>
      </c>
      <c r="S725" s="149" t="str">
        <f t="shared" ca="1" si="55"/>
        <v/>
      </c>
      <c r="T725" s="149" t="str">
        <f ca="1">IF(B725="","",IF(ISERROR(MATCH($J725,SorP!$B$1:$B$6261,0)),"",INDIRECT("'SorP'!$A$"&amp;MATCH($S725&amp;$J725,SorP!C:C,0))))</f>
        <v/>
      </c>
      <c r="U725" s="162"/>
      <c r="V725" s="163" t="e">
        <f>IF(C725="",NA(),MATCH($B725&amp;$C725,'Smelter Look-up'!$J:$J,0))</f>
        <v>#N/A</v>
      </c>
      <c r="X725" s="164">
        <f t="shared" ca="1" si="56"/>
        <v>0</v>
      </c>
      <c r="AB725" s="304" t="str">
        <f t="shared" si="57"/>
        <v/>
      </c>
      <c r="AC725" s="164" t="str">
        <f t="shared" si="58"/>
        <v/>
      </c>
      <c r="AD725" s="164" t="str">
        <f t="shared" si="59"/>
        <v/>
      </c>
    </row>
    <row r="726" spans="1:30" s="164" customFormat="1" ht="20.149999999999999" customHeight="1">
      <c r="A726" s="149"/>
      <c r="B726" s="294" t="str">
        <f>IF(LEN(A726)=0,"",INDEX('Smelter Look-up'!$A:$A,MATCH($A726,'Smelter Look-up'!$E:$E,0)))</f>
        <v/>
      </c>
      <c r="C726" s="146" t="str">
        <f>IF(LEN(A726)=0,"",INDEX('Smelter Look-up'!$C:$C,MATCH($A726,'Smelter Look-up'!$E:$E,0)))</f>
        <v/>
      </c>
      <c r="D726" s="143"/>
      <c r="E726" s="143" t="str">
        <f ca="1">IF(ISERROR($V726),"",OFFSET('Smelter Look-up'!$D$4,$V726-4,0)&amp;"")</f>
        <v/>
      </c>
      <c r="F726" s="143" t="str">
        <f ca="1">IF(ISERROR($V726),"",OFFSET('Smelter Look-up'!$E$4,$V726-4,0))</f>
        <v/>
      </c>
      <c r="G726" s="143" t="str">
        <f ca="1">IF(C726=$X$4,"Enter smelter details",IF(ISERROR($V726),"",OFFSET('Smelter Look-up'!$F$4,$V726-4,0)))</f>
        <v/>
      </c>
      <c r="H726" s="199" t="str">
        <f ca="1">IF(ISERROR($V726),"",OFFSET('Smelter Look-up'!$G$4,$V726-4,0))</f>
        <v/>
      </c>
      <c r="I726" s="200" t="str">
        <f ca="1">IF(ISERROR($V726),"",OFFSET('Smelter Look-up'!$H$4,$V726-4,0))</f>
        <v/>
      </c>
      <c r="J726" s="200" t="str">
        <f ca="1">IF(ISERROR($V726),"",OFFSET('Smelter Look-up'!$I$4,$V726-4,0))</f>
        <v/>
      </c>
      <c r="K726" s="144"/>
      <c r="L726" s="144"/>
      <c r="M726" s="144"/>
      <c r="N726" s="144"/>
      <c r="O726" s="144"/>
      <c r="P726" s="202"/>
      <c r="Q726" s="145"/>
      <c r="R726" s="143" t="str">
        <f ca="1">IF(ISERROR($V726),"",OFFSET('Smelter Look-up'!$C$4,$V726-4,0)&amp;"")</f>
        <v/>
      </c>
      <c r="S726" s="149" t="str">
        <f t="shared" ca="1" si="55"/>
        <v/>
      </c>
      <c r="T726" s="149" t="str">
        <f ca="1">IF(B726="","",IF(ISERROR(MATCH($J726,SorP!$B$1:$B$6261,0)),"",INDIRECT("'SorP'!$A$"&amp;MATCH($S726&amp;$J726,SorP!C:C,0))))</f>
        <v/>
      </c>
      <c r="U726" s="162"/>
      <c r="V726" s="163" t="e">
        <f>IF(C726="",NA(),MATCH($B726&amp;$C726,'Smelter Look-up'!$J:$J,0))</f>
        <v>#N/A</v>
      </c>
      <c r="X726" s="164">
        <f t="shared" ca="1" si="56"/>
        <v>0</v>
      </c>
      <c r="AB726" s="304" t="str">
        <f t="shared" si="57"/>
        <v/>
      </c>
      <c r="AC726" s="164" t="str">
        <f t="shared" si="58"/>
        <v/>
      </c>
      <c r="AD726" s="164" t="str">
        <f t="shared" si="59"/>
        <v/>
      </c>
    </row>
    <row r="727" spans="1:30" s="164" customFormat="1" ht="20.149999999999999" customHeight="1">
      <c r="A727" s="149"/>
      <c r="B727" s="294" t="str">
        <f>IF(LEN(A727)=0,"",INDEX('Smelter Look-up'!$A:$A,MATCH($A727,'Smelter Look-up'!$E:$E,0)))</f>
        <v/>
      </c>
      <c r="C727" s="146" t="str">
        <f>IF(LEN(A727)=0,"",INDEX('Smelter Look-up'!$C:$C,MATCH($A727,'Smelter Look-up'!$E:$E,0)))</f>
        <v/>
      </c>
      <c r="D727" s="143"/>
      <c r="E727" s="143" t="str">
        <f ca="1">IF(ISERROR($V727),"",OFFSET('Smelter Look-up'!$D$4,$V727-4,0)&amp;"")</f>
        <v/>
      </c>
      <c r="F727" s="143" t="str">
        <f ca="1">IF(ISERROR($V727),"",OFFSET('Smelter Look-up'!$E$4,$V727-4,0))</f>
        <v/>
      </c>
      <c r="G727" s="143" t="str">
        <f ca="1">IF(C727=$X$4,"Enter smelter details",IF(ISERROR($V727),"",OFFSET('Smelter Look-up'!$F$4,$V727-4,0)))</f>
        <v/>
      </c>
      <c r="H727" s="199" t="str">
        <f ca="1">IF(ISERROR($V727),"",OFFSET('Smelter Look-up'!$G$4,$V727-4,0))</f>
        <v/>
      </c>
      <c r="I727" s="200" t="str">
        <f ca="1">IF(ISERROR($V727),"",OFFSET('Smelter Look-up'!$H$4,$V727-4,0))</f>
        <v/>
      </c>
      <c r="J727" s="200" t="str">
        <f ca="1">IF(ISERROR($V727),"",OFFSET('Smelter Look-up'!$I$4,$V727-4,0))</f>
        <v/>
      </c>
      <c r="K727" s="144"/>
      <c r="L727" s="144"/>
      <c r="M727" s="144"/>
      <c r="N727" s="144"/>
      <c r="O727" s="144"/>
      <c r="P727" s="202"/>
      <c r="Q727" s="145"/>
      <c r="R727" s="143" t="str">
        <f ca="1">IF(ISERROR($V727),"",OFFSET('Smelter Look-up'!$C$4,$V727-4,0)&amp;"")</f>
        <v/>
      </c>
      <c r="S727" s="149" t="str">
        <f t="shared" ca="1" si="55"/>
        <v/>
      </c>
      <c r="T727" s="149" t="str">
        <f ca="1">IF(B727="","",IF(ISERROR(MATCH($J727,SorP!$B$1:$B$6261,0)),"",INDIRECT("'SorP'!$A$"&amp;MATCH($S727&amp;$J727,SorP!C:C,0))))</f>
        <v/>
      </c>
      <c r="U727" s="162"/>
      <c r="V727" s="163" t="e">
        <f>IF(C727="",NA(),MATCH($B727&amp;$C727,'Smelter Look-up'!$J:$J,0))</f>
        <v>#N/A</v>
      </c>
      <c r="X727" s="164">
        <f t="shared" ca="1" si="56"/>
        <v>0</v>
      </c>
      <c r="AB727" s="304" t="str">
        <f t="shared" si="57"/>
        <v/>
      </c>
      <c r="AC727" s="164" t="str">
        <f t="shared" si="58"/>
        <v/>
      </c>
      <c r="AD727" s="164" t="str">
        <f t="shared" si="59"/>
        <v/>
      </c>
    </row>
    <row r="728" spans="1:30" s="164" customFormat="1" ht="20.149999999999999" customHeight="1">
      <c r="A728" s="149"/>
      <c r="B728" s="294" t="str">
        <f>IF(LEN(A728)=0,"",INDEX('Smelter Look-up'!$A:$A,MATCH($A728,'Smelter Look-up'!$E:$E,0)))</f>
        <v/>
      </c>
      <c r="C728" s="146" t="str">
        <f>IF(LEN(A728)=0,"",INDEX('Smelter Look-up'!$C:$C,MATCH($A728,'Smelter Look-up'!$E:$E,0)))</f>
        <v/>
      </c>
      <c r="D728" s="143"/>
      <c r="E728" s="143" t="str">
        <f ca="1">IF(ISERROR($V728),"",OFFSET('Smelter Look-up'!$D$4,$V728-4,0)&amp;"")</f>
        <v/>
      </c>
      <c r="F728" s="143" t="str">
        <f ca="1">IF(ISERROR($V728),"",OFFSET('Smelter Look-up'!$E$4,$V728-4,0))</f>
        <v/>
      </c>
      <c r="G728" s="143" t="str">
        <f ca="1">IF(C728=$X$4,"Enter smelter details",IF(ISERROR($V728),"",OFFSET('Smelter Look-up'!$F$4,$V728-4,0)))</f>
        <v/>
      </c>
      <c r="H728" s="199" t="str">
        <f ca="1">IF(ISERROR($V728),"",OFFSET('Smelter Look-up'!$G$4,$V728-4,0))</f>
        <v/>
      </c>
      <c r="I728" s="200" t="str">
        <f ca="1">IF(ISERROR($V728),"",OFFSET('Smelter Look-up'!$H$4,$V728-4,0))</f>
        <v/>
      </c>
      <c r="J728" s="200" t="str">
        <f ca="1">IF(ISERROR($V728),"",OFFSET('Smelter Look-up'!$I$4,$V728-4,0))</f>
        <v/>
      </c>
      <c r="K728" s="144"/>
      <c r="L728" s="144"/>
      <c r="M728" s="144"/>
      <c r="N728" s="144"/>
      <c r="O728" s="144"/>
      <c r="P728" s="202"/>
      <c r="Q728" s="145"/>
      <c r="R728" s="143" t="str">
        <f ca="1">IF(ISERROR($V728),"",OFFSET('Smelter Look-up'!$C$4,$V728-4,0)&amp;"")</f>
        <v/>
      </c>
      <c r="S728" s="149" t="str">
        <f t="shared" ca="1" si="55"/>
        <v/>
      </c>
      <c r="T728" s="149" t="str">
        <f ca="1">IF(B728="","",IF(ISERROR(MATCH($J728,SorP!$B$1:$B$6261,0)),"",INDIRECT("'SorP'!$A$"&amp;MATCH($S728&amp;$J728,SorP!C:C,0))))</f>
        <v/>
      </c>
      <c r="U728" s="162"/>
      <c r="V728" s="163" t="e">
        <f>IF(C728="",NA(),MATCH($B728&amp;$C728,'Smelter Look-up'!$J:$J,0))</f>
        <v>#N/A</v>
      </c>
      <c r="X728" s="164">
        <f t="shared" ca="1" si="56"/>
        <v>0</v>
      </c>
      <c r="AB728" s="304" t="str">
        <f t="shared" si="57"/>
        <v/>
      </c>
      <c r="AC728" s="164" t="str">
        <f t="shared" si="58"/>
        <v/>
      </c>
      <c r="AD728" s="164" t="str">
        <f t="shared" si="59"/>
        <v/>
      </c>
    </row>
    <row r="729" spans="1:30" s="164" customFormat="1" ht="20.149999999999999" customHeight="1">
      <c r="A729" s="149"/>
      <c r="B729" s="294" t="str">
        <f>IF(LEN(A729)=0,"",INDEX('Smelter Look-up'!$A:$A,MATCH($A729,'Smelter Look-up'!$E:$E,0)))</f>
        <v/>
      </c>
      <c r="C729" s="146" t="str">
        <f>IF(LEN(A729)=0,"",INDEX('Smelter Look-up'!$C:$C,MATCH($A729,'Smelter Look-up'!$E:$E,0)))</f>
        <v/>
      </c>
      <c r="D729" s="143"/>
      <c r="E729" s="143" t="str">
        <f ca="1">IF(ISERROR($V729),"",OFFSET('Smelter Look-up'!$D$4,$V729-4,0)&amp;"")</f>
        <v/>
      </c>
      <c r="F729" s="143" t="str">
        <f ca="1">IF(ISERROR($V729),"",OFFSET('Smelter Look-up'!$E$4,$V729-4,0))</f>
        <v/>
      </c>
      <c r="G729" s="143" t="str">
        <f ca="1">IF(C729=$X$4,"Enter smelter details",IF(ISERROR($V729),"",OFFSET('Smelter Look-up'!$F$4,$V729-4,0)))</f>
        <v/>
      </c>
      <c r="H729" s="199" t="str">
        <f ca="1">IF(ISERROR($V729),"",OFFSET('Smelter Look-up'!$G$4,$V729-4,0))</f>
        <v/>
      </c>
      <c r="I729" s="200" t="str">
        <f ca="1">IF(ISERROR($V729),"",OFFSET('Smelter Look-up'!$H$4,$V729-4,0))</f>
        <v/>
      </c>
      <c r="J729" s="200" t="str">
        <f ca="1">IF(ISERROR($V729),"",OFFSET('Smelter Look-up'!$I$4,$V729-4,0))</f>
        <v/>
      </c>
      <c r="K729" s="144"/>
      <c r="L729" s="144"/>
      <c r="M729" s="144"/>
      <c r="N729" s="144"/>
      <c r="O729" s="144"/>
      <c r="P729" s="202"/>
      <c r="Q729" s="145"/>
      <c r="R729" s="143" t="str">
        <f ca="1">IF(ISERROR($V729),"",OFFSET('Smelter Look-up'!$C$4,$V729-4,0)&amp;"")</f>
        <v/>
      </c>
      <c r="S729" s="149" t="str">
        <f t="shared" ca="1" si="55"/>
        <v/>
      </c>
      <c r="T729" s="149" t="str">
        <f ca="1">IF(B729="","",IF(ISERROR(MATCH($J729,SorP!$B$1:$B$6261,0)),"",INDIRECT("'SorP'!$A$"&amp;MATCH($S729&amp;$J729,SorP!C:C,0))))</f>
        <v/>
      </c>
      <c r="U729" s="162"/>
      <c r="V729" s="163" t="e">
        <f>IF(C729="",NA(),MATCH($B729&amp;$C729,'Smelter Look-up'!$J:$J,0))</f>
        <v>#N/A</v>
      </c>
      <c r="X729" s="164">
        <f t="shared" ca="1" si="56"/>
        <v>0</v>
      </c>
      <c r="AB729" s="304" t="str">
        <f t="shared" si="57"/>
        <v/>
      </c>
      <c r="AC729" s="164" t="str">
        <f t="shared" si="58"/>
        <v/>
      </c>
      <c r="AD729" s="164" t="str">
        <f t="shared" si="59"/>
        <v/>
      </c>
    </row>
    <row r="730" spans="1:30" s="164" customFormat="1" ht="20.149999999999999" customHeight="1">
      <c r="A730" s="149"/>
      <c r="B730" s="294" t="str">
        <f>IF(LEN(A730)=0,"",INDEX('Smelter Look-up'!$A:$A,MATCH($A730,'Smelter Look-up'!$E:$E,0)))</f>
        <v/>
      </c>
      <c r="C730" s="146" t="str">
        <f>IF(LEN(A730)=0,"",INDEX('Smelter Look-up'!$C:$C,MATCH($A730,'Smelter Look-up'!$E:$E,0)))</f>
        <v/>
      </c>
      <c r="D730" s="143"/>
      <c r="E730" s="143" t="str">
        <f ca="1">IF(ISERROR($V730),"",OFFSET('Smelter Look-up'!$D$4,$V730-4,0)&amp;"")</f>
        <v/>
      </c>
      <c r="F730" s="143" t="str">
        <f ca="1">IF(ISERROR($V730),"",OFFSET('Smelter Look-up'!$E$4,$V730-4,0))</f>
        <v/>
      </c>
      <c r="G730" s="143" t="str">
        <f ca="1">IF(C730=$X$4,"Enter smelter details",IF(ISERROR($V730),"",OFFSET('Smelter Look-up'!$F$4,$V730-4,0)))</f>
        <v/>
      </c>
      <c r="H730" s="199" t="str">
        <f ca="1">IF(ISERROR($V730),"",OFFSET('Smelter Look-up'!$G$4,$V730-4,0))</f>
        <v/>
      </c>
      <c r="I730" s="200" t="str">
        <f ca="1">IF(ISERROR($V730),"",OFFSET('Smelter Look-up'!$H$4,$V730-4,0))</f>
        <v/>
      </c>
      <c r="J730" s="200" t="str">
        <f ca="1">IF(ISERROR($V730),"",OFFSET('Smelter Look-up'!$I$4,$V730-4,0))</f>
        <v/>
      </c>
      <c r="K730" s="144"/>
      <c r="L730" s="144"/>
      <c r="M730" s="144"/>
      <c r="N730" s="144"/>
      <c r="O730" s="144"/>
      <c r="P730" s="202"/>
      <c r="Q730" s="145"/>
      <c r="R730" s="143" t="str">
        <f ca="1">IF(ISERROR($V730),"",OFFSET('Smelter Look-up'!$C$4,$V730-4,0)&amp;"")</f>
        <v/>
      </c>
      <c r="S730" s="149" t="str">
        <f t="shared" ca="1" si="55"/>
        <v/>
      </c>
      <c r="T730" s="149" t="str">
        <f ca="1">IF(B730="","",IF(ISERROR(MATCH($J730,SorP!$B$1:$B$6261,0)),"",INDIRECT("'SorP'!$A$"&amp;MATCH($S730&amp;$J730,SorP!C:C,0))))</f>
        <v/>
      </c>
      <c r="U730" s="162"/>
      <c r="V730" s="163" t="e">
        <f>IF(C730="",NA(),MATCH($B730&amp;$C730,'Smelter Look-up'!$J:$J,0))</f>
        <v>#N/A</v>
      </c>
      <c r="X730" s="164">
        <f t="shared" ca="1" si="56"/>
        <v>0</v>
      </c>
      <c r="AB730" s="304" t="str">
        <f t="shared" si="57"/>
        <v/>
      </c>
      <c r="AC730" s="164" t="str">
        <f t="shared" si="58"/>
        <v/>
      </c>
      <c r="AD730" s="164" t="str">
        <f t="shared" si="59"/>
        <v/>
      </c>
    </row>
    <row r="731" spans="1:30" s="164" customFormat="1" ht="20.149999999999999" customHeight="1">
      <c r="A731" s="149"/>
      <c r="B731" s="294" t="str">
        <f>IF(LEN(A731)=0,"",INDEX('Smelter Look-up'!$A:$A,MATCH($A731,'Smelter Look-up'!$E:$E,0)))</f>
        <v/>
      </c>
      <c r="C731" s="146" t="str">
        <f>IF(LEN(A731)=0,"",INDEX('Smelter Look-up'!$C:$C,MATCH($A731,'Smelter Look-up'!$E:$E,0)))</f>
        <v/>
      </c>
      <c r="D731" s="143"/>
      <c r="E731" s="143" t="str">
        <f ca="1">IF(ISERROR($V731),"",OFFSET('Smelter Look-up'!$D$4,$V731-4,0)&amp;"")</f>
        <v/>
      </c>
      <c r="F731" s="143" t="str">
        <f ca="1">IF(ISERROR($V731),"",OFFSET('Smelter Look-up'!$E$4,$V731-4,0))</f>
        <v/>
      </c>
      <c r="G731" s="143" t="str">
        <f ca="1">IF(C731=$X$4,"Enter smelter details",IF(ISERROR($V731),"",OFFSET('Smelter Look-up'!$F$4,$V731-4,0)))</f>
        <v/>
      </c>
      <c r="H731" s="199" t="str">
        <f ca="1">IF(ISERROR($V731),"",OFFSET('Smelter Look-up'!$G$4,$V731-4,0))</f>
        <v/>
      </c>
      <c r="I731" s="200" t="str">
        <f ca="1">IF(ISERROR($V731),"",OFFSET('Smelter Look-up'!$H$4,$V731-4,0))</f>
        <v/>
      </c>
      <c r="J731" s="200" t="str">
        <f ca="1">IF(ISERROR($V731),"",OFFSET('Smelter Look-up'!$I$4,$V731-4,0))</f>
        <v/>
      </c>
      <c r="K731" s="144"/>
      <c r="L731" s="144"/>
      <c r="M731" s="144"/>
      <c r="N731" s="144"/>
      <c r="O731" s="144"/>
      <c r="P731" s="202"/>
      <c r="Q731" s="145"/>
      <c r="R731" s="143" t="str">
        <f ca="1">IF(ISERROR($V731),"",OFFSET('Smelter Look-up'!$C$4,$V731-4,0)&amp;"")</f>
        <v/>
      </c>
      <c r="S731" s="149" t="str">
        <f t="shared" ca="1" si="55"/>
        <v/>
      </c>
      <c r="T731" s="149" t="str">
        <f ca="1">IF(B731="","",IF(ISERROR(MATCH($J731,SorP!$B$1:$B$6261,0)),"",INDIRECT("'SorP'!$A$"&amp;MATCH($S731&amp;$J731,SorP!C:C,0))))</f>
        <v/>
      </c>
      <c r="U731" s="162"/>
      <c r="V731" s="163" t="e">
        <f>IF(C731="",NA(),MATCH($B731&amp;$C731,'Smelter Look-up'!$J:$J,0))</f>
        <v>#N/A</v>
      </c>
      <c r="X731" s="164">
        <f t="shared" ca="1" si="56"/>
        <v>0</v>
      </c>
      <c r="AB731" s="304" t="str">
        <f t="shared" si="57"/>
        <v/>
      </c>
      <c r="AC731" s="164" t="str">
        <f t="shared" si="58"/>
        <v/>
      </c>
      <c r="AD731" s="164" t="str">
        <f t="shared" si="59"/>
        <v/>
      </c>
    </row>
    <row r="732" spans="1:30" s="164" customFormat="1" ht="20.149999999999999" customHeight="1">
      <c r="A732" s="149"/>
      <c r="B732" s="294" t="str">
        <f>IF(LEN(A732)=0,"",INDEX('Smelter Look-up'!$A:$A,MATCH($A732,'Smelter Look-up'!$E:$E,0)))</f>
        <v/>
      </c>
      <c r="C732" s="146" t="str">
        <f>IF(LEN(A732)=0,"",INDEX('Smelter Look-up'!$C:$C,MATCH($A732,'Smelter Look-up'!$E:$E,0)))</f>
        <v/>
      </c>
      <c r="D732" s="143"/>
      <c r="E732" s="143" t="str">
        <f ca="1">IF(ISERROR($V732),"",OFFSET('Smelter Look-up'!$D$4,$V732-4,0)&amp;"")</f>
        <v/>
      </c>
      <c r="F732" s="143" t="str">
        <f ca="1">IF(ISERROR($V732),"",OFFSET('Smelter Look-up'!$E$4,$V732-4,0))</f>
        <v/>
      </c>
      <c r="G732" s="143" t="str">
        <f ca="1">IF(C732=$X$4,"Enter smelter details",IF(ISERROR($V732),"",OFFSET('Smelter Look-up'!$F$4,$V732-4,0)))</f>
        <v/>
      </c>
      <c r="H732" s="199" t="str">
        <f ca="1">IF(ISERROR($V732),"",OFFSET('Smelter Look-up'!$G$4,$V732-4,0))</f>
        <v/>
      </c>
      <c r="I732" s="200" t="str">
        <f ca="1">IF(ISERROR($V732),"",OFFSET('Smelter Look-up'!$H$4,$V732-4,0))</f>
        <v/>
      </c>
      <c r="J732" s="200" t="str">
        <f ca="1">IF(ISERROR($V732),"",OFFSET('Smelter Look-up'!$I$4,$V732-4,0))</f>
        <v/>
      </c>
      <c r="K732" s="144"/>
      <c r="L732" s="144"/>
      <c r="M732" s="144"/>
      <c r="N732" s="144"/>
      <c r="O732" s="144"/>
      <c r="P732" s="202"/>
      <c r="Q732" s="145"/>
      <c r="R732" s="143" t="str">
        <f ca="1">IF(ISERROR($V732),"",OFFSET('Smelter Look-up'!$C$4,$V732-4,0)&amp;"")</f>
        <v/>
      </c>
      <c r="S732" s="149" t="str">
        <f t="shared" ca="1" si="55"/>
        <v/>
      </c>
      <c r="T732" s="149" t="str">
        <f ca="1">IF(B732="","",IF(ISERROR(MATCH($J732,SorP!$B$1:$B$6261,0)),"",INDIRECT("'SorP'!$A$"&amp;MATCH($S732&amp;$J732,SorP!C:C,0))))</f>
        <v/>
      </c>
      <c r="U732" s="162"/>
      <c r="V732" s="163" t="e">
        <f>IF(C732="",NA(),MATCH($B732&amp;$C732,'Smelter Look-up'!$J:$J,0))</f>
        <v>#N/A</v>
      </c>
      <c r="X732" s="164">
        <f t="shared" ca="1" si="56"/>
        <v>0</v>
      </c>
      <c r="AB732" s="304" t="str">
        <f t="shared" si="57"/>
        <v/>
      </c>
      <c r="AC732" s="164" t="str">
        <f t="shared" si="58"/>
        <v/>
      </c>
      <c r="AD732" s="164" t="str">
        <f t="shared" si="59"/>
        <v/>
      </c>
    </row>
    <row r="733" spans="1:30" s="164" customFormat="1" ht="20.149999999999999" customHeight="1">
      <c r="A733" s="149"/>
      <c r="B733" s="294" t="str">
        <f>IF(LEN(A733)=0,"",INDEX('Smelter Look-up'!$A:$A,MATCH($A733,'Smelter Look-up'!$E:$E,0)))</f>
        <v/>
      </c>
      <c r="C733" s="146" t="str">
        <f>IF(LEN(A733)=0,"",INDEX('Smelter Look-up'!$C:$C,MATCH($A733,'Smelter Look-up'!$E:$E,0)))</f>
        <v/>
      </c>
      <c r="D733" s="143"/>
      <c r="E733" s="143" t="str">
        <f ca="1">IF(ISERROR($V733),"",OFFSET('Smelter Look-up'!$D$4,$V733-4,0)&amp;"")</f>
        <v/>
      </c>
      <c r="F733" s="143" t="str">
        <f ca="1">IF(ISERROR($V733),"",OFFSET('Smelter Look-up'!$E$4,$V733-4,0))</f>
        <v/>
      </c>
      <c r="G733" s="143" t="str">
        <f ca="1">IF(C733=$X$4,"Enter smelter details",IF(ISERROR($V733),"",OFFSET('Smelter Look-up'!$F$4,$V733-4,0)))</f>
        <v/>
      </c>
      <c r="H733" s="199" t="str">
        <f ca="1">IF(ISERROR($V733),"",OFFSET('Smelter Look-up'!$G$4,$V733-4,0))</f>
        <v/>
      </c>
      <c r="I733" s="200" t="str">
        <f ca="1">IF(ISERROR($V733),"",OFFSET('Smelter Look-up'!$H$4,$V733-4,0))</f>
        <v/>
      </c>
      <c r="J733" s="200" t="str">
        <f ca="1">IF(ISERROR($V733),"",OFFSET('Smelter Look-up'!$I$4,$V733-4,0))</f>
        <v/>
      </c>
      <c r="K733" s="144"/>
      <c r="L733" s="144"/>
      <c r="M733" s="144"/>
      <c r="N733" s="144"/>
      <c r="O733" s="144"/>
      <c r="P733" s="202"/>
      <c r="Q733" s="145"/>
      <c r="R733" s="143" t="str">
        <f ca="1">IF(ISERROR($V733),"",OFFSET('Smelter Look-up'!$C$4,$V733-4,0)&amp;"")</f>
        <v/>
      </c>
      <c r="S733" s="149" t="str">
        <f t="shared" ca="1" si="55"/>
        <v/>
      </c>
      <c r="T733" s="149" t="str">
        <f ca="1">IF(B733="","",IF(ISERROR(MATCH($J733,SorP!$B$1:$B$6261,0)),"",INDIRECT("'SorP'!$A$"&amp;MATCH($S733&amp;$J733,SorP!C:C,0))))</f>
        <v/>
      </c>
      <c r="U733" s="162"/>
      <c r="V733" s="163" t="e">
        <f>IF(C733="",NA(),MATCH($B733&amp;$C733,'Smelter Look-up'!$J:$J,0))</f>
        <v>#N/A</v>
      </c>
      <c r="X733" s="164">
        <f t="shared" ca="1" si="56"/>
        <v>0</v>
      </c>
      <c r="AB733" s="304" t="str">
        <f t="shared" si="57"/>
        <v/>
      </c>
      <c r="AC733" s="164" t="str">
        <f t="shared" si="58"/>
        <v/>
      </c>
      <c r="AD733" s="164" t="str">
        <f t="shared" si="59"/>
        <v/>
      </c>
    </row>
    <row r="734" spans="1:30" s="164" customFormat="1" ht="20.149999999999999" customHeight="1">
      <c r="A734" s="149"/>
      <c r="B734" s="294" t="str">
        <f>IF(LEN(A734)=0,"",INDEX('Smelter Look-up'!$A:$A,MATCH($A734,'Smelter Look-up'!$E:$E,0)))</f>
        <v/>
      </c>
      <c r="C734" s="146" t="str">
        <f>IF(LEN(A734)=0,"",INDEX('Smelter Look-up'!$C:$C,MATCH($A734,'Smelter Look-up'!$E:$E,0)))</f>
        <v/>
      </c>
      <c r="D734" s="143"/>
      <c r="E734" s="143" t="str">
        <f ca="1">IF(ISERROR($V734),"",OFFSET('Smelter Look-up'!$D$4,$V734-4,0)&amp;"")</f>
        <v/>
      </c>
      <c r="F734" s="143" t="str">
        <f ca="1">IF(ISERROR($V734),"",OFFSET('Smelter Look-up'!$E$4,$V734-4,0))</f>
        <v/>
      </c>
      <c r="G734" s="143" t="str">
        <f ca="1">IF(C734=$X$4,"Enter smelter details",IF(ISERROR($V734),"",OFFSET('Smelter Look-up'!$F$4,$V734-4,0)))</f>
        <v/>
      </c>
      <c r="H734" s="199" t="str">
        <f ca="1">IF(ISERROR($V734),"",OFFSET('Smelter Look-up'!$G$4,$V734-4,0))</f>
        <v/>
      </c>
      <c r="I734" s="200" t="str">
        <f ca="1">IF(ISERROR($V734),"",OFFSET('Smelter Look-up'!$H$4,$V734-4,0))</f>
        <v/>
      </c>
      <c r="J734" s="200" t="str">
        <f ca="1">IF(ISERROR($V734),"",OFFSET('Smelter Look-up'!$I$4,$V734-4,0))</f>
        <v/>
      </c>
      <c r="K734" s="144"/>
      <c r="L734" s="144"/>
      <c r="M734" s="144"/>
      <c r="N734" s="144"/>
      <c r="O734" s="144"/>
      <c r="P734" s="202"/>
      <c r="Q734" s="145"/>
      <c r="R734" s="143" t="str">
        <f ca="1">IF(ISERROR($V734),"",OFFSET('Smelter Look-up'!$C$4,$V734-4,0)&amp;"")</f>
        <v/>
      </c>
      <c r="S734" s="149" t="str">
        <f t="shared" ca="1" si="55"/>
        <v/>
      </c>
      <c r="T734" s="149" t="str">
        <f ca="1">IF(B734="","",IF(ISERROR(MATCH($J734,SorP!$B$1:$B$6261,0)),"",INDIRECT("'SorP'!$A$"&amp;MATCH($S734&amp;$J734,SorP!C:C,0))))</f>
        <v/>
      </c>
      <c r="U734" s="162"/>
      <c r="V734" s="163" t="e">
        <f>IF(C734="",NA(),MATCH($B734&amp;$C734,'Smelter Look-up'!$J:$J,0))</f>
        <v>#N/A</v>
      </c>
      <c r="X734" s="164">
        <f t="shared" ca="1" si="56"/>
        <v>0</v>
      </c>
      <c r="AB734" s="304" t="str">
        <f t="shared" si="57"/>
        <v/>
      </c>
      <c r="AC734" s="164" t="str">
        <f t="shared" si="58"/>
        <v/>
      </c>
      <c r="AD734" s="164" t="str">
        <f t="shared" si="59"/>
        <v/>
      </c>
    </row>
    <row r="735" spans="1:30" s="164" customFormat="1" ht="20.149999999999999" customHeight="1">
      <c r="A735" s="149"/>
      <c r="B735" s="294" t="str">
        <f>IF(LEN(A735)=0,"",INDEX('Smelter Look-up'!$A:$A,MATCH($A735,'Smelter Look-up'!$E:$E,0)))</f>
        <v/>
      </c>
      <c r="C735" s="146" t="str">
        <f>IF(LEN(A735)=0,"",INDEX('Smelter Look-up'!$C:$C,MATCH($A735,'Smelter Look-up'!$E:$E,0)))</f>
        <v/>
      </c>
      <c r="D735" s="143"/>
      <c r="E735" s="143" t="str">
        <f ca="1">IF(ISERROR($V735),"",OFFSET('Smelter Look-up'!$D$4,$V735-4,0)&amp;"")</f>
        <v/>
      </c>
      <c r="F735" s="143" t="str">
        <f ca="1">IF(ISERROR($V735),"",OFFSET('Smelter Look-up'!$E$4,$V735-4,0))</f>
        <v/>
      </c>
      <c r="G735" s="143" t="str">
        <f ca="1">IF(C735=$X$4,"Enter smelter details",IF(ISERROR($V735),"",OFFSET('Smelter Look-up'!$F$4,$V735-4,0)))</f>
        <v/>
      </c>
      <c r="H735" s="199" t="str">
        <f ca="1">IF(ISERROR($V735),"",OFFSET('Smelter Look-up'!$G$4,$V735-4,0))</f>
        <v/>
      </c>
      <c r="I735" s="200" t="str">
        <f ca="1">IF(ISERROR($V735),"",OFFSET('Smelter Look-up'!$H$4,$V735-4,0))</f>
        <v/>
      </c>
      <c r="J735" s="200" t="str">
        <f ca="1">IF(ISERROR($V735),"",OFFSET('Smelter Look-up'!$I$4,$V735-4,0))</f>
        <v/>
      </c>
      <c r="K735" s="144"/>
      <c r="L735" s="144"/>
      <c r="M735" s="144"/>
      <c r="N735" s="144"/>
      <c r="O735" s="144"/>
      <c r="P735" s="202"/>
      <c r="Q735" s="145"/>
      <c r="R735" s="143" t="str">
        <f ca="1">IF(ISERROR($V735),"",OFFSET('Smelter Look-up'!$C$4,$V735-4,0)&amp;"")</f>
        <v/>
      </c>
      <c r="S735" s="149" t="str">
        <f t="shared" ca="1" si="55"/>
        <v/>
      </c>
      <c r="T735" s="149" t="str">
        <f ca="1">IF(B735="","",IF(ISERROR(MATCH($J735,SorP!$B$1:$B$6261,0)),"",INDIRECT("'SorP'!$A$"&amp;MATCH($S735&amp;$J735,SorP!C:C,0))))</f>
        <v/>
      </c>
      <c r="U735" s="162"/>
      <c r="V735" s="163" t="e">
        <f>IF(C735="",NA(),MATCH($B735&amp;$C735,'Smelter Look-up'!$J:$J,0))</f>
        <v>#N/A</v>
      </c>
      <c r="X735" s="164">
        <f t="shared" ca="1" si="56"/>
        <v>0</v>
      </c>
      <c r="AB735" s="304" t="str">
        <f t="shared" si="57"/>
        <v/>
      </c>
      <c r="AC735" s="164" t="str">
        <f t="shared" si="58"/>
        <v/>
      </c>
      <c r="AD735" s="164" t="str">
        <f t="shared" si="59"/>
        <v/>
      </c>
    </row>
    <row r="736" spans="1:30" s="164" customFormat="1" ht="20.149999999999999" customHeight="1">
      <c r="A736" s="149"/>
      <c r="B736" s="294" t="str">
        <f>IF(LEN(A736)=0,"",INDEX('Smelter Look-up'!$A:$A,MATCH($A736,'Smelter Look-up'!$E:$E,0)))</f>
        <v/>
      </c>
      <c r="C736" s="146" t="str">
        <f>IF(LEN(A736)=0,"",INDEX('Smelter Look-up'!$C:$C,MATCH($A736,'Smelter Look-up'!$E:$E,0)))</f>
        <v/>
      </c>
      <c r="D736" s="143"/>
      <c r="E736" s="143" t="str">
        <f ca="1">IF(ISERROR($V736),"",OFFSET('Smelter Look-up'!$D$4,$V736-4,0)&amp;"")</f>
        <v/>
      </c>
      <c r="F736" s="143" t="str">
        <f ca="1">IF(ISERROR($V736),"",OFFSET('Smelter Look-up'!$E$4,$V736-4,0))</f>
        <v/>
      </c>
      <c r="G736" s="143" t="str">
        <f ca="1">IF(C736=$X$4,"Enter smelter details",IF(ISERROR($V736),"",OFFSET('Smelter Look-up'!$F$4,$V736-4,0)))</f>
        <v/>
      </c>
      <c r="H736" s="199" t="str">
        <f ca="1">IF(ISERROR($V736),"",OFFSET('Smelter Look-up'!$G$4,$V736-4,0))</f>
        <v/>
      </c>
      <c r="I736" s="200" t="str">
        <f ca="1">IF(ISERROR($V736),"",OFFSET('Smelter Look-up'!$H$4,$V736-4,0))</f>
        <v/>
      </c>
      <c r="J736" s="200" t="str">
        <f ca="1">IF(ISERROR($V736),"",OFFSET('Smelter Look-up'!$I$4,$V736-4,0))</f>
        <v/>
      </c>
      <c r="K736" s="144"/>
      <c r="L736" s="144"/>
      <c r="M736" s="144"/>
      <c r="N736" s="144"/>
      <c r="O736" s="144"/>
      <c r="P736" s="202"/>
      <c r="Q736" s="145"/>
      <c r="R736" s="143" t="str">
        <f ca="1">IF(ISERROR($V736),"",OFFSET('Smelter Look-up'!$C$4,$V736-4,0)&amp;"")</f>
        <v/>
      </c>
      <c r="S736" s="149" t="str">
        <f t="shared" ca="1" si="55"/>
        <v/>
      </c>
      <c r="T736" s="149" t="str">
        <f ca="1">IF(B736="","",IF(ISERROR(MATCH($J736,SorP!$B$1:$B$6261,0)),"",INDIRECT("'SorP'!$A$"&amp;MATCH($S736&amp;$J736,SorP!C:C,0))))</f>
        <v/>
      </c>
      <c r="U736" s="162"/>
      <c r="V736" s="163" t="e">
        <f>IF(C736="",NA(),MATCH($B736&amp;$C736,'Smelter Look-up'!$J:$J,0))</f>
        <v>#N/A</v>
      </c>
      <c r="X736" s="164">
        <f t="shared" ca="1" si="56"/>
        <v>0</v>
      </c>
      <c r="AB736" s="304" t="str">
        <f t="shared" si="57"/>
        <v/>
      </c>
      <c r="AC736" s="164" t="str">
        <f t="shared" si="58"/>
        <v/>
      </c>
      <c r="AD736" s="164" t="str">
        <f t="shared" si="59"/>
        <v/>
      </c>
    </row>
    <row r="737" spans="1:30" s="164" customFormat="1" ht="20.149999999999999" customHeight="1">
      <c r="A737" s="149"/>
      <c r="B737" s="294" t="str">
        <f>IF(LEN(A737)=0,"",INDEX('Smelter Look-up'!$A:$A,MATCH($A737,'Smelter Look-up'!$E:$E,0)))</f>
        <v/>
      </c>
      <c r="C737" s="146" t="str">
        <f>IF(LEN(A737)=0,"",INDEX('Smelter Look-up'!$C:$C,MATCH($A737,'Smelter Look-up'!$E:$E,0)))</f>
        <v/>
      </c>
      <c r="D737" s="143"/>
      <c r="E737" s="143" t="str">
        <f ca="1">IF(ISERROR($V737),"",OFFSET('Smelter Look-up'!$D$4,$V737-4,0)&amp;"")</f>
        <v/>
      </c>
      <c r="F737" s="143" t="str">
        <f ca="1">IF(ISERROR($V737),"",OFFSET('Smelter Look-up'!$E$4,$V737-4,0))</f>
        <v/>
      </c>
      <c r="G737" s="143" t="str">
        <f ca="1">IF(C737=$X$4,"Enter smelter details",IF(ISERROR($V737),"",OFFSET('Smelter Look-up'!$F$4,$V737-4,0)))</f>
        <v/>
      </c>
      <c r="H737" s="199" t="str">
        <f ca="1">IF(ISERROR($V737),"",OFFSET('Smelter Look-up'!$G$4,$V737-4,0))</f>
        <v/>
      </c>
      <c r="I737" s="200" t="str">
        <f ca="1">IF(ISERROR($V737),"",OFFSET('Smelter Look-up'!$H$4,$V737-4,0))</f>
        <v/>
      </c>
      <c r="J737" s="200" t="str">
        <f ca="1">IF(ISERROR($V737),"",OFFSET('Smelter Look-up'!$I$4,$V737-4,0))</f>
        <v/>
      </c>
      <c r="K737" s="144"/>
      <c r="L737" s="144"/>
      <c r="M737" s="144"/>
      <c r="N737" s="144"/>
      <c r="O737" s="144"/>
      <c r="P737" s="202"/>
      <c r="Q737" s="145"/>
      <c r="R737" s="143" t="str">
        <f ca="1">IF(ISERROR($V737),"",OFFSET('Smelter Look-up'!$C$4,$V737-4,0)&amp;"")</f>
        <v/>
      </c>
      <c r="S737" s="149" t="str">
        <f t="shared" ca="1" si="55"/>
        <v/>
      </c>
      <c r="T737" s="149" t="str">
        <f ca="1">IF(B737="","",IF(ISERROR(MATCH($J737,SorP!$B$1:$B$6261,0)),"",INDIRECT("'SorP'!$A$"&amp;MATCH($S737&amp;$J737,SorP!C:C,0))))</f>
        <v/>
      </c>
      <c r="U737" s="162"/>
      <c r="V737" s="163" t="e">
        <f>IF(C737="",NA(),MATCH($B737&amp;$C737,'Smelter Look-up'!$J:$J,0))</f>
        <v>#N/A</v>
      </c>
      <c r="X737" s="164">
        <f t="shared" ca="1" si="56"/>
        <v>0</v>
      </c>
      <c r="AB737" s="304" t="str">
        <f t="shared" si="57"/>
        <v/>
      </c>
      <c r="AC737" s="164" t="str">
        <f t="shared" si="58"/>
        <v/>
      </c>
      <c r="AD737" s="164" t="str">
        <f t="shared" si="59"/>
        <v/>
      </c>
    </row>
    <row r="738" spans="1:30" s="164" customFormat="1" ht="20.149999999999999" customHeight="1">
      <c r="A738" s="149"/>
      <c r="B738" s="294" t="str">
        <f>IF(LEN(A738)=0,"",INDEX('Smelter Look-up'!$A:$A,MATCH($A738,'Smelter Look-up'!$E:$E,0)))</f>
        <v/>
      </c>
      <c r="C738" s="146" t="str">
        <f>IF(LEN(A738)=0,"",INDEX('Smelter Look-up'!$C:$C,MATCH($A738,'Smelter Look-up'!$E:$E,0)))</f>
        <v/>
      </c>
      <c r="D738" s="143"/>
      <c r="E738" s="143" t="str">
        <f ca="1">IF(ISERROR($V738),"",OFFSET('Smelter Look-up'!$D$4,$V738-4,0)&amp;"")</f>
        <v/>
      </c>
      <c r="F738" s="143" t="str">
        <f ca="1">IF(ISERROR($V738),"",OFFSET('Smelter Look-up'!$E$4,$V738-4,0))</f>
        <v/>
      </c>
      <c r="G738" s="143" t="str">
        <f ca="1">IF(C738=$X$4,"Enter smelter details",IF(ISERROR($V738),"",OFFSET('Smelter Look-up'!$F$4,$V738-4,0)))</f>
        <v/>
      </c>
      <c r="H738" s="199" t="str">
        <f ca="1">IF(ISERROR($V738),"",OFFSET('Smelter Look-up'!$G$4,$V738-4,0))</f>
        <v/>
      </c>
      <c r="I738" s="200" t="str">
        <f ca="1">IF(ISERROR($V738),"",OFFSET('Smelter Look-up'!$H$4,$V738-4,0))</f>
        <v/>
      </c>
      <c r="J738" s="200" t="str">
        <f ca="1">IF(ISERROR($V738),"",OFFSET('Smelter Look-up'!$I$4,$V738-4,0))</f>
        <v/>
      </c>
      <c r="K738" s="144"/>
      <c r="L738" s="144"/>
      <c r="M738" s="144"/>
      <c r="N738" s="144"/>
      <c r="O738" s="144"/>
      <c r="P738" s="202"/>
      <c r="Q738" s="145"/>
      <c r="R738" s="143" t="str">
        <f ca="1">IF(ISERROR($V738),"",OFFSET('Smelter Look-up'!$C$4,$V738-4,0)&amp;"")</f>
        <v/>
      </c>
      <c r="S738" s="149" t="str">
        <f t="shared" ca="1" si="55"/>
        <v/>
      </c>
      <c r="T738" s="149" t="str">
        <f ca="1">IF(B738="","",IF(ISERROR(MATCH($J738,SorP!$B$1:$B$6261,0)),"",INDIRECT("'SorP'!$A$"&amp;MATCH($S738&amp;$J738,SorP!C:C,0))))</f>
        <v/>
      </c>
      <c r="U738" s="162"/>
      <c r="V738" s="163" t="e">
        <f>IF(C738="",NA(),MATCH($B738&amp;$C738,'Smelter Look-up'!$J:$J,0))</f>
        <v>#N/A</v>
      </c>
      <c r="X738" s="164">
        <f t="shared" ca="1" si="56"/>
        <v>0</v>
      </c>
      <c r="AB738" s="304" t="str">
        <f t="shared" si="57"/>
        <v/>
      </c>
      <c r="AC738" s="164" t="str">
        <f t="shared" si="58"/>
        <v/>
      </c>
      <c r="AD738" s="164" t="str">
        <f t="shared" si="59"/>
        <v/>
      </c>
    </row>
    <row r="739" spans="1:30" s="164" customFormat="1" ht="20.149999999999999" customHeight="1">
      <c r="A739" s="149"/>
      <c r="B739" s="294" t="str">
        <f>IF(LEN(A739)=0,"",INDEX('Smelter Look-up'!$A:$A,MATCH($A739,'Smelter Look-up'!$E:$E,0)))</f>
        <v/>
      </c>
      <c r="C739" s="146" t="str">
        <f>IF(LEN(A739)=0,"",INDEX('Smelter Look-up'!$C:$C,MATCH($A739,'Smelter Look-up'!$E:$E,0)))</f>
        <v/>
      </c>
      <c r="D739" s="143"/>
      <c r="E739" s="143" t="str">
        <f ca="1">IF(ISERROR($V739),"",OFFSET('Smelter Look-up'!$D$4,$V739-4,0)&amp;"")</f>
        <v/>
      </c>
      <c r="F739" s="143" t="str">
        <f ca="1">IF(ISERROR($V739),"",OFFSET('Smelter Look-up'!$E$4,$V739-4,0))</f>
        <v/>
      </c>
      <c r="G739" s="143" t="str">
        <f ca="1">IF(C739=$X$4,"Enter smelter details",IF(ISERROR($V739),"",OFFSET('Smelter Look-up'!$F$4,$V739-4,0)))</f>
        <v/>
      </c>
      <c r="H739" s="199" t="str">
        <f ca="1">IF(ISERROR($V739),"",OFFSET('Smelter Look-up'!$G$4,$V739-4,0))</f>
        <v/>
      </c>
      <c r="I739" s="200" t="str">
        <f ca="1">IF(ISERROR($V739),"",OFFSET('Smelter Look-up'!$H$4,$V739-4,0))</f>
        <v/>
      </c>
      <c r="J739" s="200" t="str">
        <f ca="1">IF(ISERROR($V739),"",OFFSET('Smelter Look-up'!$I$4,$V739-4,0))</f>
        <v/>
      </c>
      <c r="K739" s="144"/>
      <c r="L739" s="144"/>
      <c r="M739" s="144"/>
      <c r="N739" s="144"/>
      <c r="O739" s="144"/>
      <c r="P739" s="202"/>
      <c r="Q739" s="145"/>
      <c r="R739" s="143" t="str">
        <f ca="1">IF(ISERROR($V739),"",OFFSET('Smelter Look-up'!$C$4,$V739-4,0)&amp;"")</f>
        <v/>
      </c>
      <c r="S739" s="149" t="str">
        <f t="shared" ca="1" si="55"/>
        <v/>
      </c>
      <c r="T739" s="149" t="str">
        <f ca="1">IF(B739="","",IF(ISERROR(MATCH($J739,SorP!$B$1:$B$6261,0)),"",INDIRECT("'SorP'!$A$"&amp;MATCH($S739&amp;$J739,SorP!C:C,0))))</f>
        <v/>
      </c>
      <c r="U739" s="162"/>
      <c r="V739" s="163" t="e">
        <f>IF(C739="",NA(),MATCH($B739&amp;$C739,'Smelter Look-up'!$J:$J,0))</f>
        <v>#N/A</v>
      </c>
      <c r="X739" s="164">
        <f t="shared" ca="1" si="56"/>
        <v>0</v>
      </c>
      <c r="AB739" s="304" t="str">
        <f t="shared" si="57"/>
        <v/>
      </c>
      <c r="AC739" s="164" t="str">
        <f t="shared" si="58"/>
        <v/>
      </c>
      <c r="AD739" s="164" t="str">
        <f t="shared" si="59"/>
        <v/>
      </c>
    </row>
    <row r="740" spans="1:30" s="164" customFormat="1" ht="20.149999999999999" customHeight="1">
      <c r="A740" s="149"/>
      <c r="B740" s="294" t="str">
        <f>IF(LEN(A740)=0,"",INDEX('Smelter Look-up'!$A:$A,MATCH($A740,'Smelter Look-up'!$E:$E,0)))</f>
        <v/>
      </c>
      <c r="C740" s="146" t="str">
        <f>IF(LEN(A740)=0,"",INDEX('Smelter Look-up'!$C:$C,MATCH($A740,'Smelter Look-up'!$E:$E,0)))</f>
        <v/>
      </c>
      <c r="D740" s="143"/>
      <c r="E740" s="143" t="str">
        <f ca="1">IF(ISERROR($V740),"",OFFSET('Smelter Look-up'!$D$4,$V740-4,0)&amp;"")</f>
        <v/>
      </c>
      <c r="F740" s="143" t="str">
        <f ca="1">IF(ISERROR($V740),"",OFFSET('Smelter Look-up'!$E$4,$V740-4,0))</f>
        <v/>
      </c>
      <c r="G740" s="143" t="str">
        <f ca="1">IF(C740=$X$4,"Enter smelter details",IF(ISERROR($V740),"",OFFSET('Smelter Look-up'!$F$4,$V740-4,0)))</f>
        <v/>
      </c>
      <c r="H740" s="199" t="str">
        <f ca="1">IF(ISERROR($V740),"",OFFSET('Smelter Look-up'!$G$4,$V740-4,0))</f>
        <v/>
      </c>
      <c r="I740" s="200" t="str">
        <f ca="1">IF(ISERROR($V740),"",OFFSET('Smelter Look-up'!$H$4,$V740-4,0))</f>
        <v/>
      </c>
      <c r="J740" s="200" t="str">
        <f ca="1">IF(ISERROR($V740),"",OFFSET('Smelter Look-up'!$I$4,$V740-4,0))</f>
        <v/>
      </c>
      <c r="K740" s="144"/>
      <c r="L740" s="144"/>
      <c r="M740" s="144"/>
      <c r="N740" s="144"/>
      <c r="O740" s="144"/>
      <c r="P740" s="202"/>
      <c r="Q740" s="145"/>
      <c r="R740" s="143" t="str">
        <f ca="1">IF(ISERROR($V740),"",OFFSET('Smelter Look-up'!$C$4,$V740-4,0)&amp;"")</f>
        <v/>
      </c>
      <c r="S740" s="149" t="str">
        <f t="shared" ca="1" si="55"/>
        <v/>
      </c>
      <c r="T740" s="149" t="str">
        <f ca="1">IF(B740="","",IF(ISERROR(MATCH($J740,SorP!$B$1:$B$6261,0)),"",INDIRECT("'SorP'!$A$"&amp;MATCH($S740&amp;$J740,SorP!C:C,0))))</f>
        <v/>
      </c>
      <c r="U740" s="162"/>
      <c r="V740" s="163" t="e">
        <f>IF(C740="",NA(),MATCH($B740&amp;$C740,'Smelter Look-up'!$J:$J,0))</f>
        <v>#N/A</v>
      </c>
      <c r="X740" s="164">
        <f t="shared" ca="1" si="56"/>
        <v>0</v>
      </c>
      <c r="AB740" s="304" t="str">
        <f t="shared" si="57"/>
        <v/>
      </c>
      <c r="AC740" s="164" t="str">
        <f t="shared" si="58"/>
        <v/>
      </c>
      <c r="AD740" s="164" t="str">
        <f t="shared" si="59"/>
        <v/>
      </c>
    </row>
    <row r="741" spans="1:30" s="164" customFormat="1" ht="20.149999999999999" customHeight="1">
      <c r="A741" s="149"/>
      <c r="B741" s="294" t="str">
        <f>IF(LEN(A741)=0,"",INDEX('Smelter Look-up'!$A:$A,MATCH($A741,'Smelter Look-up'!$E:$E,0)))</f>
        <v/>
      </c>
      <c r="C741" s="146" t="str">
        <f>IF(LEN(A741)=0,"",INDEX('Smelter Look-up'!$C:$C,MATCH($A741,'Smelter Look-up'!$E:$E,0)))</f>
        <v/>
      </c>
      <c r="D741" s="143"/>
      <c r="E741" s="143" t="str">
        <f ca="1">IF(ISERROR($V741),"",OFFSET('Smelter Look-up'!$D$4,$V741-4,0)&amp;"")</f>
        <v/>
      </c>
      <c r="F741" s="143" t="str">
        <f ca="1">IF(ISERROR($V741),"",OFFSET('Smelter Look-up'!$E$4,$V741-4,0))</f>
        <v/>
      </c>
      <c r="G741" s="143" t="str">
        <f ca="1">IF(C741=$X$4,"Enter smelter details",IF(ISERROR($V741),"",OFFSET('Smelter Look-up'!$F$4,$V741-4,0)))</f>
        <v/>
      </c>
      <c r="H741" s="199" t="str">
        <f ca="1">IF(ISERROR($V741),"",OFFSET('Smelter Look-up'!$G$4,$V741-4,0))</f>
        <v/>
      </c>
      <c r="I741" s="200" t="str">
        <f ca="1">IF(ISERROR($V741),"",OFFSET('Smelter Look-up'!$H$4,$V741-4,0))</f>
        <v/>
      </c>
      <c r="J741" s="200" t="str">
        <f ca="1">IF(ISERROR($V741),"",OFFSET('Smelter Look-up'!$I$4,$V741-4,0))</f>
        <v/>
      </c>
      <c r="K741" s="144"/>
      <c r="L741" s="144"/>
      <c r="M741" s="144"/>
      <c r="N741" s="144"/>
      <c r="O741" s="144"/>
      <c r="P741" s="202"/>
      <c r="Q741" s="145"/>
      <c r="R741" s="143" t="str">
        <f ca="1">IF(ISERROR($V741),"",OFFSET('Smelter Look-up'!$C$4,$V741-4,0)&amp;"")</f>
        <v/>
      </c>
      <c r="S741" s="149" t="str">
        <f t="shared" ca="1" si="55"/>
        <v/>
      </c>
      <c r="T741" s="149" t="str">
        <f ca="1">IF(B741="","",IF(ISERROR(MATCH($J741,SorP!$B$1:$B$6261,0)),"",INDIRECT("'SorP'!$A$"&amp;MATCH($S741&amp;$J741,SorP!C:C,0))))</f>
        <v/>
      </c>
      <c r="U741" s="162"/>
      <c r="V741" s="163" t="e">
        <f>IF(C741="",NA(),MATCH($B741&amp;$C741,'Smelter Look-up'!$J:$J,0))</f>
        <v>#N/A</v>
      </c>
      <c r="X741" s="164">
        <f t="shared" ca="1" si="56"/>
        <v>0</v>
      </c>
      <c r="AB741" s="304" t="str">
        <f t="shared" si="57"/>
        <v/>
      </c>
      <c r="AC741" s="164" t="str">
        <f t="shared" si="58"/>
        <v/>
      </c>
      <c r="AD741" s="164" t="str">
        <f t="shared" si="59"/>
        <v/>
      </c>
    </row>
    <row r="742" spans="1:30" s="164" customFormat="1" ht="20.149999999999999" customHeight="1">
      <c r="A742" s="149"/>
      <c r="B742" s="294" t="str">
        <f>IF(LEN(A742)=0,"",INDEX('Smelter Look-up'!$A:$A,MATCH($A742,'Smelter Look-up'!$E:$E,0)))</f>
        <v/>
      </c>
      <c r="C742" s="146" t="str">
        <f>IF(LEN(A742)=0,"",INDEX('Smelter Look-up'!$C:$C,MATCH($A742,'Smelter Look-up'!$E:$E,0)))</f>
        <v/>
      </c>
      <c r="D742" s="143"/>
      <c r="E742" s="143" t="str">
        <f ca="1">IF(ISERROR($V742),"",OFFSET('Smelter Look-up'!$D$4,$V742-4,0)&amp;"")</f>
        <v/>
      </c>
      <c r="F742" s="143" t="str">
        <f ca="1">IF(ISERROR($V742),"",OFFSET('Smelter Look-up'!$E$4,$V742-4,0))</f>
        <v/>
      </c>
      <c r="G742" s="143" t="str">
        <f ca="1">IF(C742=$X$4,"Enter smelter details",IF(ISERROR($V742),"",OFFSET('Smelter Look-up'!$F$4,$V742-4,0)))</f>
        <v/>
      </c>
      <c r="H742" s="199" t="str">
        <f ca="1">IF(ISERROR($V742),"",OFFSET('Smelter Look-up'!$G$4,$V742-4,0))</f>
        <v/>
      </c>
      <c r="I742" s="200" t="str">
        <f ca="1">IF(ISERROR($V742),"",OFFSET('Smelter Look-up'!$H$4,$V742-4,0))</f>
        <v/>
      </c>
      <c r="J742" s="200" t="str">
        <f ca="1">IF(ISERROR($V742),"",OFFSET('Smelter Look-up'!$I$4,$V742-4,0))</f>
        <v/>
      </c>
      <c r="K742" s="144"/>
      <c r="L742" s="144"/>
      <c r="M742" s="144"/>
      <c r="N742" s="144"/>
      <c r="O742" s="144"/>
      <c r="P742" s="202"/>
      <c r="Q742" s="145"/>
      <c r="R742" s="143" t="str">
        <f ca="1">IF(ISERROR($V742),"",OFFSET('Smelter Look-up'!$C$4,$V742-4,0)&amp;"")</f>
        <v/>
      </c>
      <c r="S742" s="149" t="str">
        <f t="shared" ca="1" si="55"/>
        <v/>
      </c>
      <c r="T742" s="149" t="str">
        <f ca="1">IF(B742="","",IF(ISERROR(MATCH($J742,SorP!$B$1:$B$6261,0)),"",INDIRECT("'SorP'!$A$"&amp;MATCH($S742&amp;$J742,SorP!C:C,0))))</f>
        <v/>
      </c>
      <c r="U742" s="162"/>
      <c r="V742" s="163" t="e">
        <f>IF(C742="",NA(),MATCH($B742&amp;$C742,'Smelter Look-up'!$J:$J,0))</f>
        <v>#N/A</v>
      </c>
      <c r="X742" s="164">
        <f t="shared" ca="1" si="56"/>
        <v>0</v>
      </c>
      <c r="AB742" s="304" t="str">
        <f t="shared" si="57"/>
        <v/>
      </c>
      <c r="AC742" s="164" t="str">
        <f t="shared" si="58"/>
        <v/>
      </c>
      <c r="AD742" s="164" t="str">
        <f t="shared" si="59"/>
        <v/>
      </c>
    </row>
    <row r="743" spans="1:30" s="164" customFormat="1" ht="20.149999999999999" customHeight="1">
      <c r="A743" s="149"/>
      <c r="B743" s="294" t="str">
        <f>IF(LEN(A743)=0,"",INDEX('Smelter Look-up'!$A:$A,MATCH($A743,'Smelter Look-up'!$E:$E,0)))</f>
        <v/>
      </c>
      <c r="C743" s="146" t="str">
        <f>IF(LEN(A743)=0,"",INDEX('Smelter Look-up'!$C:$C,MATCH($A743,'Smelter Look-up'!$E:$E,0)))</f>
        <v/>
      </c>
      <c r="D743" s="143"/>
      <c r="E743" s="143" t="str">
        <f ca="1">IF(ISERROR($V743),"",OFFSET('Smelter Look-up'!$D$4,$V743-4,0)&amp;"")</f>
        <v/>
      </c>
      <c r="F743" s="143" t="str">
        <f ca="1">IF(ISERROR($V743),"",OFFSET('Smelter Look-up'!$E$4,$V743-4,0))</f>
        <v/>
      </c>
      <c r="G743" s="143" t="str">
        <f ca="1">IF(C743=$X$4,"Enter smelter details",IF(ISERROR($V743),"",OFFSET('Smelter Look-up'!$F$4,$V743-4,0)))</f>
        <v/>
      </c>
      <c r="H743" s="199" t="str">
        <f ca="1">IF(ISERROR($V743),"",OFFSET('Smelter Look-up'!$G$4,$V743-4,0))</f>
        <v/>
      </c>
      <c r="I743" s="200" t="str">
        <f ca="1">IF(ISERROR($V743),"",OFFSET('Smelter Look-up'!$H$4,$V743-4,0))</f>
        <v/>
      </c>
      <c r="J743" s="200" t="str">
        <f ca="1">IF(ISERROR($V743),"",OFFSET('Smelter Look-up'!$I$4,$V743-4,0))</f>
        <v/>
      </c>
      <c r="K743" s="144"/>
      <c r="L743" s="144"/>
      <c r="M743" s="144"/>
      <c r="N743" s="144"/>
      <c r="O743" s="144"/>
      <c r="P743" s="202"/>
      <c r="Q743" s="145"/>
      <c r="R743" s="143" t="str">
        <f ca="1">IF(ISERROR($V743),"",OFFSET('Smelter Look-up'!$C$4,$V743-4,0)&amp;"")</f>
        <v/>
      </c>
      <c r="S743" s="149" t="str">
        <f t="shared" ca="1" si="55"/>
        <v/>
      </c>
      <c r="T743" s="149" t="str">
        <f ca="1">IF(B743="","",IF(ISERROR(MATCH($J743,SorP!$B$1:$B$6261,0)),"",INDIRECT("'SorP'!$A$"&amp;MATCH($S743&amp;$J743,SorP!C:C,0))))</f>
        <v/>
      </c>
      <c r="U743" s="162"/>
      <c r="V743" s="163" t="e">
        <f>IF(C743="",NA(),MATCH($B743&amp;$C743,'Smelter Look-up'!$J:$J,0))</f>
        <v>#N/A</v>
      </c>
      <c r="X743" s="164">
        <f t="shared" ca="1" si="56"/>
        <v>0</v>
      </c>
      <c r="AB743" s="304" t="str">
        <f t="shared" si="57"/>
        <v/>
      </c>
      <c r="AC743" s="164" t="str">
        <f t="shared" si="58"/>
        <v/>
      </c>
      <c r="AD743" s="164" t="str">
        <f t="shared" si="59"/>
        <v/>
      </c>
    </row>
    <row r="744" spans="1:30" s="164" customFormat="1" ht="20.149999999999999" customHeight="1">
      <c r="A744" s="149"/>
      <c r="B744" s="294" t="str">
        <f>IF(LEN(A744)=0,"",INDEX('Smelter Look-up'!$A:$A,MATCH($A744,'Smelter Look-up'!$E:$E,0)))</f>
        <v/>
      </c>
      <c r="C744" s="146" t="str">
        <f>IF(LEN(A744)=0,"",INDEX('Smelter Look-up'!$C:$C,MATCH($A744,'Smelter Look-up'!$E:$E,0)))</f>
        <v/>
      </c>
      <c r="D744" s="143"/>
      <c r="E744" s="143" t="str">
        <f ca="1">IF(ISERROR($V744),"",OFFSET('Smelter Look-up'!$D$4,$V744-4,0)&amp;"")</f>
        <v/>
      </c>
      <c r="F744" s="143" t="str">
        <f ca="1">IF(ISERROR($V744),"",OFFSET('Smelter Look-up'!$E$4,$V744-4,0))</f>
        <v/>
      </c>
      <c r="G744" s="143" t="str">
        <f ca="1">IF(C744=$X$4,"Enter smelter details",IF(ISERROR($V744),"",OFFSET('Smelter Look-up'!$F$4,$V744-4,0)))</f>
        <v/>
      </c>
      <c r="H744" s="199" t="str">
        <f ca="1">IF(ISERROR($V744),"",OFFSET('Smelter Look-up'!$G$4,$V744-4,0))</f>
        <v/>
      </c>
      <c r="I744" s="200" t="str">
        <f ca="1">IF(ISERROR($V744),"",OFFSET('Smelter Look-up'!$H$4,$V744-4,0))</f>
        <v/>
      </c>
      <c r="J744" s="200" t="str">
        <f ca="1">IF(ISERROR($V744),"",OFFSET('Smelter Look-up'!$I$4,$V744-4,0))</f>
        <v/>
      </c>
      <c r="K744" s="144"/>
      <c r="L744" s="144"/>
      <c r="M744" s="144"/>
      <c r="N744" s="144"/>
      <c r="O744" s="144"/>
      <c r="P744" s="202"/>
      <c r="Q744" s="145"/>
      <c r="R744" s="143" t="str">
        <f ca="1">IF(ISERROR($V744),"",OFFSET('Smelter Look-up'!$C$4,$V744-4,0)&amp;"")</f>
        <v/>
      </c>
      <c r="S744" s="149" t="str">
        <f t="shared" ca="1" si="55"/>
        <v/>
      </c>
      <c r="T744" s="149" t="str">
        <f ca="1">IF(B744="","",IF(ISERROR(MATCH($J744,SorP!$B$1:$B$6261,0)),"",INDIRECT("'SorP'!$A$"&amp;MATCH($S744&amp;$J744,SorP!C:C,0))))</f>
        <v/>
      </c>
      <c r="U744" s="162"/>
      <c r="V744" s="163" t="e">
        <f>IF(C744="",NA(),MATCH($B744&amp;$C744,'Smelter Look-up'!$J:$J,0))</f>
        <v>#N/A</v>
      </c>
      <c r="X744" s="164">
        <f t="shared" ca="1" si="56"/>
        <v>0</v>
      </c>
      <c r="AB744" s="304" t="str">
        <f t="shared" si="57"/>
        <v/>
      </c>
      <c r="AC744" s="164" t="str">
        <f t="shared" si="58"/>
        <v/>
      </c>
      <c r="AD744" s="164" t="str">
        <f t="shared" si="59"/>
        <v/>
      </c>
    </row>
    <row r="745" spans="1:30" s="164" customFormat="1" ht="20.149999999999999" customHeight="1">
      <c r="A745" s="149"/>
      <c r="B745" s="294" t="str">
        <f>IF(LEN(A745)=0,"",INDEX('Smelter Look-up'!$A:$A,MATCH($A745,'Smelter Look-up'!$E:$E,0)))</f>
        <v/>
      </c>
      <c r="C745" s="146" t="str">
        <f>IF(LEN(A745)=0,"",INDEX('Smelter Look-up'!$C:$C,MATCH($A745,'Smelter Look-up'!$E:$E,0)))</f>
        <v/>
      </c>
      <c r="D745" s="143"/>
      <c r="E745" s="143" t="str">
        <f ca="1">IF(ISERROR($V745),"",OFFSET('Smelter Look-up'!$D$4,$V745-4,0)&amp;"")</f>
        <v/>
      </c>
      <c r="F745" s="143" t="str">
        <f ca="1">IF(ISERROR($V745),"",OFFSET('Smelter Look-up'!$E$4,$V745-4,0))</f>
        <v/>
      </c>
      <c r="G745" s="143" t="str">
        <f ca="1">IF(C745=$X$4,"Enter smelter details",IF(ISERROR($V745),"",OFFSET('Smelter Look-up'!$F$4,$V745-4,0)))</f>
        <v/>
      </c>
      <c r="H745" s="199" t="str">
        <f ca="1">IF(ISERROR($V745),"",OFFSET('Smelter Look-up'!$G$4,$V745-4,0))</f>
        <v/>
      </c>
      <c r="I745" s="200" t="str">
        <f ca="1">IF(ISERROR($V745),"",OFFSET('Smelter Look-up'!$H$4,$V745-4,0))</f>
        <v/>
      </c>
      <c r="J745" s="200" t="str">
        <f ca="1">IF(ISERROR($V745),"",OFFSET('Smelter Look-up'!$I$4,$V745-4,0))</f>
        <v/>
      </c>
      <c r="K745" s="144"/>
      <c r="L745" s="144"/>
      <c r="M745" s="144"/>
      <c r="N745" s="144"/>
      <c r="O745" s="144"/>
      <c r="P745" s="202"/>
      <c r="Q745" s="145"/>
      <c r="R745" s="143" t="str">
        <f ca="1">IF(ISERROR($V745),"",OFFSET('Smelter Look-up'!$C$4,$V745-4,0)&amp;"")</f>
        <v/>
      </c>
      <c r="S745" s="149" t="str">
        <f t="shared" ca="1" si="55"/>
        <v/>
      </c>
      <c r="T745" s="149" t="str">
        <f ca="1">IF(B745="","",IF(ISERROR(MATCH($J745,SorP!$B$1:$B$6261,0)),"",INDIRECT("'SorP'!$A$"&amp;MATCH($S745&amp;$J745,SorP!C:C,0))))</f>
        <v/>
      </c>
      <c r="U745" s="162"/>
      <c r="V745" s="163" t="e">
        <f>IF(C745="",NA(),MATCH($B745&amp;$C745,'Smelter Look-up'!$J:$J,0))</f>
        <v>#N/A</v>
      </c>
      <c r="X745" s="164">
        <f t="shared" ca="1" si="56"/>
        <v>0</v>
      </c>
      <c r="AB745" s="304" t="str">
        <f t="shared" si="57"/>
        <v/>
      </c>
      <c r="AC745" s="164" t="str">
        <f t="shared" si="58"/>
        <v/>
      </c>
      <c r="AD745" s="164" t="str">
        <f t="shared" si="59"/>
        <v/>
      </c>
    </row>
    <row r="746" spans="1:30" s="164" customFormat="1" ht="20.149999999999999" customHeight="1">
      <c r="A746" s="149"/>
      <c r="B746" s="294" t="str">
        <f>IF(LEN(A746)=0,"",INDEX('Smelter Look-up'!$A:$A,MATCH($A746,'Smelter Look-up'!$E:$E,0)))</f>
        <v/>
      </c>
      <c r="C746" s="146" t="str">
        <f>IF(LEN(A746)=0,"",INDEX('Smelter Look-up'!$C:$C,MATCH($A746,'Smelter Look-up'!$E:$E,0)))</f>
        <v/>
      </c>
      <c r="D746" s="143"/>
      <c r="E746" s="143" t="str">
        <f ca="1">IF(ISERROR($V746),"",OFFSET('Smelter Look-up'!$D$4,$V746-4,0)&amp;"")</f>
        <v/>
      </c>
      <c r="F746" s="143" t="str">
        <f ca="1">IF(ISERROR($V746),"",OFFSET('Smelter Look-up'!$E$4,$V746-4,0))</f>
        <v/>
      </c>
      <c r="G746" s="143" t="str">
        <f ca="1">IF(C746=$X$4,"Enter smelter details",IF(ISERROR($V746),"",OFFSET('Smelter Look-up'!$F$4,$V746-4,0)))</f>
        <v/>
      </c>
      <c r="H746" s="199" t="str">
        <f ca="1">IF(ISERROR($V746),"",OFFSET('Smelter Look-up'!$G$4,$V746-4,0))</f>
        <v/>
      </c>
      <c r="I746" s="200" t="str">
        <f ca="1">IF(ISERROR($V746),"",OFFSET('Smelter Look-up'!$H$4,$V746-4,0))</f>
        <v/>
      </c>
      <c r="J746" s="200" t="str">
        <f ca="1">IF(ISERROR($V746),"",OFFSET('Smelter Look-up'!$I$4,$V746-4,0))</f>
        <v/>
      </c>
      <c r="K746" s="144"/>
      <c r="L746" s="144"/>
      <c r="M746" s="144"/>
      <c r="N746" s="144"/>
      <c r="O746" s="144"/>
      <c r="P746" s="202"/>
      <c r="Q746" s="145"/>
      <c r="R746" s="143" t="str">
        <f ca="1">IF(ISERROR($V746),"",OFFSET('Smelter Look-up'!$C$4,$V746-4,0)&amp;"")</f>
        <v/>
      </c>
      <c r="S746" s="149" t="str">
        <f t="shared" ca="1" si="55"/>
        <v/>
      </c>
      <c r="T746" s="149" t="str">
        <f ca="1">IF(B746="","",IF(ISERROR(MATCH($J746,SorP!$B$1:$B$6261,0)),"",INDIRECT("'SorP'!$A$"&amp;MATCH($S746&amp;$J746,SorP!C:C,0))))</f>
        <v/>
      </c>
      <c r="U746" s="162"/>
      <c r="V746" s="163" t="e">
        <f>IF(C746="",NA(),MATCH($B746&amp;$C746,'Smelter Look-up'!$J:$J,0))</f>
        <v>#N/A</v>
      </c>
      <c r="X746" s="164">
        <f t="shared" ca="1" si="56"/>
        <v>0</v>
      </c>
      <c r="AB746" s="304" t="str">
        <f t="shared" si="57"/>
        <v/>
      </c>
      <c r="AC746" s="164" t="str">
        <f t="shared" si="58"/>
        <v/>
      </c>
      <c r="AD746" s="164" t="str">
        <f t="shared" si="59"/>
        <v/>
      </c>
    </row>
    <row r="747" spans="1:30" s="164" customFormat="1" ht="20.149999999999999" customHeight="1">
      <c r="A747" s="149"/>
      <c r="B747" s="294" t="str">
        <f>IF(LEN(A747)=0,"",INDEX('Smelter Look-up'!$A:$A,MATCH($A747,'Smelter Look-up'!$E:$E,0)))</f>
        <v/>
      </c>
      <c r="C747" s="146" t="str">
        <f>IF(LEN(A747)=0,"",INDEX('Smelter Look-up'!$C:$C,MATCH($A747,'Smelter Look-up'!$E:$E,0)))</f>
        <v/>
      </c>
      <c r="D747" s="143"/>
      <c r="E747" s="143" t="str">
        <f ca="1">IF(ISERROR($V747),"",OFFSET('Smelter Look-up'!$D$4,$V747-4,0)&amp;"")</f>
        <v/>
      </c>
      <c r="F747" s="143" t="str">
        <f ca="1">IF(ISERROR($V747),"",OFFSET('Smelter Look-up'!$E$4,$V747-4,0))</f>
        <v/>
      </c>
      <c r="G747" s="143" t="str">
        <f ca="1">IF(C747=$X$4,"Enter smelter details",IF(ISERROR($V747),"",OFFSET('Smelter Look-up'!$F$4,$V747-4,0)))</f>
        <v/>
      </c>
      <c r="H747" s="199" t="str">
        <f ca="1">IF(ISERROR($V747),"",OFFSET('Smelter Look-up'!$G$4,$V747-4,0))</f>
        <v/>
      </c>
      <c r="I747" s="200" t="str">
        <f ca="1">IF(ISERROR($V747),"",OFFSET('Smelter Look-up'!$H$4,$V747-4,0))</f>
        <v/>
      </c>
      <c r="J747" s="200" t="str">
        <f ca="1">IF(ISERROR($V747),"",OFFSET('Smelter Look-up'!$I$4,$V747-4,0))</f>
        <v/>
      </c>
      <c r="K747" s="144"/>
      <c r="L747" s="144"/>
      <c r="M747" s="144"/>
      <c r="N747" s="144"/>
      <c r="O747" s="144"/>
      <c r="P747" s="202"/>
      <c r="Q747" s="145"/>
      <c r="R747" s="143" t="str">
        <f ca="1">IF(ISERROR($V747),"",OFFSET('Smelter Look-up'!$C$4,$V747-4,0)&amp;"")</f>
        <v/>
      </c>
      <c r="S747" s="149" t="str">
        <f t="shared" ca="1" si="55"/>
        <v/>
      </c>
      <c r="T747" s="149" t="str">
        <f ca="1">IF(B747="","",IF(ISERROR(MATCH($J747,SorP!$B$1:$B$6261,0)),"",INDIRECT("'SorP'!$A$"&amp;MATCH($S747&amp;$J747,SorP!C:C,0))))</f>
        <v/>
      </c>
      <c r="U747" s="162"/>
      <c r="V747" s="163" t="e">
        <f>IF(C747="",NA(),MATCH($B747&amp;$C747,'Smelter Look-up'!$J:$J,0))</f>
        <v>#N/A</v>
      </c>
      <c r="X747" s="164">
        <f t="shared" ca="1" si="56"/>
        <v>0</v>
      </c>
      <c r="AB747" s="304" t="str">
        <f t="shared" si="57"/>
        <v/>
      </c>
      <c r="AC747" s="164" t="str">
        <f t="shared" si="58"/>
        <v/>
      </c>
      <c r="AD747" s="164" t="str">
        <f t="shared" si="59"/>
        <v/>
      </c>
    </row>
    <row r="748" spans="1:30" s="164" customFormat="1" ht="20.149999999999999" customHeight="1">
      <c r="A748" s="149"/>
      <c r="B748" s="294" t="str">
        <f>IF(LEN(A748)=0,"",INDEX('Smelter Look-up'!$A:$A,MATCH($A748,'Smelter Look-up'!$E:$E,0)))</f>
        <v/>
      </c>
      <c r="C748" s="146" t="str">
        <f>IF(LEN(A748)=0,"",INDEX('Smelter Look-up'!$C:$C,MATCH($A748,'Smelter Look-up'!$E:$E,0)))</f>
        <v/>
      </c>
      <c r="D748" s="143"/>
      <c r="E748" s="143" t="str">
        <f ca="1">IF(ISERROR($V748),"",OFFSET('Smelter Look-up'!$D$4,$V748-4,0)&amp;"")</f>
        <v/>
      </c>
      <c r="F748" s="143" t="str">
        <f ca="1">IF(ISERROR($V748),"",OFFSET('Smelter Look-up'!$E$4,$V748-4,0))</f>
        <v/>
      </c>
      <c r="G748" s="143" t="str">
        <f ca="1">IF(C748=$X$4,"Enter smelter details",IF(ISERROR($V748),"",OFFSET('Smelter Look-up'!$F$4,$V748-4,0)))</f>
        <v/>
      </c>
      <c r="H748" s="199" t="str">
        <f ca="1">IF(ISERROR($V748),"",OFFSET('Smelter Look-up'!$G$4,$V748-4,0))</f>
        <v/>
      </c>
      <c r="I748" s="200" t="str">
        <f ca="1">IF(ISERROR($V748),"",OFFSET('Smelter Look-up'!$H$4,$V748-4,0))</f>
        <v/>
      </c>
      <c r="J748" s="200" t="str">
        <f ca="1">IF(ISERROR($V748),"",OFFSET('Smelter Look-up'!$I$4,$V748-4,0))</f>
        <v/>
      </c>
      <c r="K748" s="144"/>
      <c r="L748" s="144"/>
      <c r="M748" s="144"/>
      <c r="N748" s="144"/>
      <c r="O748" s="144"/>
      <c r="P748" s="202"/>
      <c r="Q748" s="145"/>
      <c r="R748" s="143" t="str">
        <f ca="1">IF(ISERROR($V748),"",OFFSET('Smelter Look-up'!$C$4,$V748-4,0)&amp;"")</f>
        <v/>
      </c>
      <c r="S748" s="149" t="str">
        <f t="shared" ca="1" si="55"/>
        <v/>
      </c>
      <c r="T748" s="149" t="str">
        <f ca="1">IF(B748="","",IF(ISERROR(MATCH($J748,SorP!$B$1:$B$6261,0)),"",INDIRECT("'SorP'!$A$"&amp;MATCH($S748&amp;$J748,SorP!C:C,0))))</f>
        <v/>
      </c>
      <c r="U748" s="162"/>
      <c r="V748" s="163" t="e">
        <f>IF(C748="",NA(),MATCH($B748&amp;$C748,'Smelter Look-up'!$J:$J,0))</f>
        <v>#N/A</v>
      </c>
      <c r="X748" s="164">
        <f t="shared" ca="1" si="56"/>
        <v>0</v>
      </c>
      <c r="AB748" s="304" t="str">
        <f t="shared" si="57"/>
        <v/>
      </c>
      <c r="AC748" s="164" t="str">
        <f t="shared" si="58"/>
        <v/>
      </c>
      <c r="AD748" s="164" t="str">
        <f t="shared" si="59"/>
        <v/>
      </c>
    </row>
    <row r="749" spans="1:30" s="164" customFormat="1" ht="20.149999999999999" customHeight="1">
      <c r="A749" s="149"/>
      <c r="B749" s="294" t="str">
        <f>IF(LEN(A749)=0,"",INDEX('Smelter Look-up'!$A:$A,MATCH($A749,'Smelter Look-up'!$E:$E,0)))</f>
        <v/>
      </c>
      <c r="C749" s="146" t="str">
        <f>IF(LEN(A749)=0,"",INDEX('Smelter Look-up'!$C:$C,MATCH($A749,'Smelter Look-up'!$E:$E,0)))</f>
        <v/>
      </c>
      <c r="D749" s="143"/>
      <c r="E749" s="143" t="str">
        <f ca="1">IF(ISERROR($V749),"",OFFSET('Smelter Look-up'!$D$4,$V749-4,0)&amp;"")</f>
        <v/>
      </c>
      <c r="F749" s="143" t="str">
        <f ca="1">IF(ISERROR($V749),"",OFFSET('Smelter Look-up'!$E$4,$V749-4,0))</f>
        <v/>
      </c>
      <c r="G749" s="143" t="str">
        <f ca="1">IF(C749=$X$4,"Enter smelter details",IF(ISERROR($V749),"",OFFSET('Smelter Look-up'!$F$4,$V749-4,0)))</f>
        <v/>
      </c>
      <c r="H749" s="199" t="str">
        <f ca="1">IF(ISERROR($V749),"",OFFSET('Smelter Look-up'!$G$4,$V749-4,0))</f>
        <v/>
      </c>
      <c r="I749" s="200" t="str">
        <f ca="1">IF(ISERROR($V749),"",OFFSET('Smelter Look-up'!$H$4,$V749-4,0))</f>
        <v/>
      </c>
      <c r="J749" s="200" t="str">
        <f ca="1">IF(ISERROR($V749),"",OFFSET('Smelter Look-up'!$I$4,$V749-4,0))</f>
        <v/>
      </c>
      <c r="K749" s="144"/>
      <c r="L749" s="144"/>
      <c r="M749" s="144"/>
      <c r="N749" s="144"/>
      <c r="O749" s="144"/>
      <c r="P749" s="202"/>
      <c r="Q749" s="145"/>
      <c r="R749" s="143" t="str">
        <f ca="1">IF(ISERROR($V749),"",OFFSET('Smelter Look-up'!$C$4,$V749-4,0)&amp;"")</f>
        <v/>
      </c>
      <c r="S749" s="149" t="str">
        <f t="shared" ca="1" si="55"/>
        <v/>
      </c>
      <c r="T749" s="149" t="str">
        <f ca="1">IF(B749="","",IF(ISERROR(MATCH($J749,SorP!$B$1:$B$6261,0)),"",INDIRECT("'SorP'!$A$"&amp;MATCH($S749&amp;$J749,SorP!C:C,0))))</f>
        <v/>
      </c>
      <c r="U749" s="162"/>
      <c r="V749" s="163" t="e">
        <f>IF(C749="",NA(),MATCH($B749&amp;$C749,'Smelter Look-up'!$J:$J,0))</f>
        <v>#N/A</v>
      </c>
      <c r="X749" s="164">
        <f t="shared" ca="1" si="56"/>
        <v>0</v>
      </c>
      <c r="AB749" s="304" t="str">
        <f t="shared" si="57"/>
        <v/>
      </c>
      <c r="AC749" s="164" t="str">
        <f t="shared" si="58"/>
        <v/>
      </c>
      <c r="AD749" s="164" t="str">
        <f t="shared" si="59"/>
        <v/>
      </c>
    </row>
    <row r="750" spans="1:30" s="164" customFormat="1" ht="20.149999999999999" customHeight="1">
      <c r="A750" s="149"/>
      <c r="B750" s="294" t="str">
        <f>IF(LEN(A750)=0,"",INDEX('Smelter Look-up'!$A:$A,MATCH($A750,'Smelter Look-up'!$E:$E,0)))</f>
        <v/>
      </c>
      <c r="C750" s="146" t="str">
        <f>IF(LEN(A750)=0,"",INDEX('Smelter Look-up'!$C:$C,MATCH($A750,'Smelter Look-up'!$E:$E,0)))</f>
        <v/>
      </c>
      <c r="D750" s="143"/>
      <c r="E750" s="143" t="str">
        <f ca="1">IF(ISERROR($V750),"",OFFSET('Smelter Look-up'!$D$4,$V750-4,0)&amp;"")</f>
        <v/>
      </c>
      <c r="F750" s="143" t="str">
        <f ca="1">IF(ISERROR($V750),"",OFFSET('Smelter Look-up'!$E$4,$V750-4,0))</f>
        <v/>
      </c>
      <c r="G750" s="143" t="str">
        <f ca="1">IF(C750=$X$4,"Enter smelter details",IF(ISERROR($V750),"",OFFSET('Smelter Look-up'!$F$4,$V750-4,0)))</f>
        <v/>
      </c>
      <c r="H750" s="199" t="str">
        <f ca="1">IF(ISERROR($V750),"",OFFSET('Smelter Look-up'!$G$4,$V750-4,0))</f>
        <v/>
      </c>
      <c r="I750" s="200" t="str">
        <f ca="1">IF(ISERROR($V750),"",OFFSET('Smelter Look-up'!$H$4,$V750-4,0))</f>
        <v/>
      </c>
      <c r="J750" s="200" t="str">
        <f ca="1">IF(ISERROR($V750),"",OFFSET('Smelter Look-up'!$I$4,$V750-4,0))</f>
        <v/>
      </c>
      <c r="K750" s="144"/>
      <c r="L750" s="144"/>
      <c r="M750" s="144"/>
      <c r="N750" s="144"/>
      <c r="O750" s="144"/>
      <c r="P750" s="202"/>
      <c r="Q750" s="145"/>
      <c r="R750" s="143" t="str">
        <f ca="1">IF(ISERROR($V750),"",OFFSET('Smelter Look-up'!$C$4,$V750-4,0)&amp;"")</f>
        <v/>
      </c>
      <c r="S750" s="149" t="str">
        <f t="shared" ca="1" si="55"/>
        <v/>
      </c>
      <c r="T750" s="149" t="str">
        <f ca="1">IF(B750="","",IF(ISERROR(MATCH($J750,SorP!$B$1:$B$6261,0)),"",INDIRECT("'SorP'!$A$"&amp;MATCH($S750&amp;$J750,SorP!C:C,0))))</f>
        <v/>
      </c>
      <c r="U750" s="162"/>
      <c r="V750" s="163" t="e">
        <f>IF(C750="",NA(),MATCH($B750&amp;$C750,'Smelter Look-up'!$J:$J,0))</f>
        <v>#N/A</v>
      </c>
      <c r="X750" s="164">
        <f t="shared" ca="1" si="56"/>
        <v>0</v>
      </c>
      <c r="AB750" s="304" t="str">
        <f t="shared" si="57"/>
        <v/>
      </c>
      <c r="AC750" s="164" t="str">
        <f t="shared" si="58"/>
        <v/>
      </c>
      <c r="AD750" s="164" t="str">
        <f t="shared" si="59"/>
        <v/>
      </c>
    </row>
    <row r="751" spans="1:30" s="164" customFormat="1" ht="20.149999999999999" customHeight="1">
      <c r="A751" s="149"/>
      <c r="B751" s="294" t="str">
        <f>IF(LEN(A751)=0,"",INDEX('Smelter Look-up'!$A:$A,MATCH($A751,'Smelter Look-up'!$E:$E,0)))</f>
        <v/>
      </c>
      <c r="C751" s="146" t="str">
        <f>IF(LEN(A751)=0,"",INDEX('Smelter Look-up'!$C:$C,MATCH($A751,'Smelter Look-up'!$E:$E,0)))</f>
        <v/>
      </c>
      <c r="D751" s="143"/>
      <c r="E751" s="143" t="str">
        <f ca="1">IF(ISERROR($V751),"",OFFSET('Smelter Look-up'!$D$4,$V751-4,0)&amp;"")</f>
        <v/>
      </c>
      <c r="F751" s="143" t="str">
        <f ca="1">IF(ISERROR($V751),"",OFFSET('Smelter Look-up'!$E$4,$V751-4,0))</f>
        <v/>
      </c>
      <c r="G751" s="143" t="str">
        <f ca="1">IF(C751=$X$4,"Enter smelter details",IF(ISERROR($V751),"",OFFSET('Smelter Look-up'!$F$4,$V751-4,0)))</f>
        <v/>
      </c>
      <c r="H751" s="199" t="str">
        <f ca="1">IF(ISERROR($V751),"",OFFSET('Smelter Look-up'!$G$4,$V751-4,0))</f>
        <v/>
      </c>
      <c r="I751" s="200" t="str">
        <f ca="1">IF(ISERROR($V751),"",OFFSET('Smelter Look-up'!$H$4,$V751-4,0))</f>
        <v/>
      </c>
      <c r="J751" s="200" t="str">
        <f ca="1">IF(ISERROR($V751),"",OFFSET('Smelter Look-up'!$I$4,$V751-4,0))</f>
        <v/>
      </c>
      <c r="K751" s="144"/>
      <c r="L751" s="144"/>
      <c r="M751" s="144"/>
      <c r="N751" s="144"/>
      <c r="O751" s="144"/>
      <c r="P751" s="202"/>
      <c r="Q751" s="145"/>
      <c r="R751" s="143" t="str">
        <f ca="1">IF(ISERROR($V751),"",OFFSET('Smelter Look-up'!$C$4,$V751-4,0)&amp;"")</f>
        <v/>
      </c>
      <c r="S751" s="149" t="str">
        <f t="shared" ca="1" si="55"/>
        <v/>
      </c>
      <c r="T751" s="149" t="str">
        <f ca="1">IF(B751="","",IF(ISERROR(MATCH($J751,SorP!$B$1:$B$6261,0)),"",INDIRECT("'SorP'!$A$"&amp;MATCH($S751&amp;$J751,SorP!C:C,0))))</f>
        <v/>
      </c>
      <c r="U751" s="162"/>
      <c r="V751" s="163" t="e">
        <f>IF(C751="",NA(),MATCH($B751&amp;$C751,'Smelter Look-up'!$J:$J,0))</f>
        <v>#N/A</v>
      </c>
      <c r="X751" s="164">
        <f t="shared" ca="1" si="56"/>
        <v>0</v>
      </c>
      <c r="AB751" s="304" t="str">
        <f t="shared" si="57"/>
        <v/>
      </c>
      <c r="AC751" s="164" t="str">
        <f t="shared" si="58"/>
        <v/>
      </c>
      <c r="AD751" s="164" t="str">
        <f t="shared" si="59"/>
        <v/>
      </c>
    </row>
    <row r="752" spans="1:30" s="164" customFormat="1" ht="20.149999999999999" customHeight="1">
      <c r="A752" s="149"/>
      <c r="B752" s="294" t="str">
        <f>IF(LEN(A752)=0,"",INDEX('Smelter Look-up'!$A:$A,MATCH($A752,'Smelter Look-up'!$E:$E,0)))</f>
        <v/>
      </c>
      <c r="C752" s="146" t="str">
        <f>IF(LEN(A752)=0,"",INDEX('Smelter Look-up'!$C:$C,MATCH($A752,'Smelter Look-up'!$E:$E,0)))</f>
        <v/>
      </c>
      <c r="D752" s="143"/>
      <c r="E752" s="143" t="str">
        <f ca="1">IF(ISERROR($V752),"",OFFSET('Smelter Look-up'!$D$4,$V752-4,0)&amp;"")</f>
        <v/>
      </c>
      <c r="F752" s="143" t="str">
        <f ca="1">IF(ISERROR($V752),"",OFFSET('Smelter Look-up'!$E$4,$V752-4,0))</f>
        <v/>
      </c>
      <c r="G752" s="143" t="str">
        <f ca="1">IF(C752=$X$4,"Enter smelter details",IF(ISERROR($V752),"",OFFSET('Smelter Look-up'!$F$4,$V752-4,0)))</f>
        <v/>
      </c>
      <c r="H752" s="199" t="str">
        <f ca="1">IF(ISERROR($V752),"",OFFSET('Smelter Look-up'!$G$4,$V752-4,0))</f>
        <v/>
      </c>
      <c r="I752" s="200" t="str">
        <f ca="1">IF(ISERROR($V752),"",OFFSET('Smelter Look-up'!$H$4,$V752-4,0))</f>
        <v/>
      </c>
      <c r="J752" s="200" t="str">
        <f ca="1">IF(ISERROR($V752),"",OFFSET('Smelter Look-up'!$I$4,$V752-4,0))</f>
        <v/>
      </c>
      <c r="K752" s="144"/>
      <c r="L752" s="144"/>
      <c r="M752" s="144"/>
      <c r="N752" s="144"/>
      <c r="O752" s="144"/>
      <c r="P752" s="202"/>
      <c r="Q752" s="145"/>
      <c r="R752" s="143" t="str">
        <f ca="1">IF(ISERROR($V752),"",OFFSET('Smelter Look-up'!$C$4,$V752-4,0)&amp;"")</f>
        <v/>
      </c>
      <c r="S752" s="149" t="str">
        <f t="shared" ca="1" si="55"/>
        <v/>
      </c>
      <c r="T752" s="149" t="str">
        <f ca="1">IF(B752="","",IF(ISERROR(MATCH($J752,SorP!$B$1:$B$6261,0)),"",INDIRECT("'SorP'!$A$"&amp;MATCH($S752&amp;$J752,SorP!C:C,0))))</f>
        <v/>
      </c>
      <c r="U752" s="162"/>
      <c r="V752" s="163" t="e">
        <f>IF(C752="",NA(),MATCH($B752&amp;$C752,'Smelter Look-up'!$J:$J,0))</f>
        <v>#N/A</v>
      </c>
      <c r="X752" s="164">
        <f t="shared" ca="1" si="56"/>
        <v>0</v>
      </c>
      <c r="AB752" s="304" t="str">
        <f t="shared" si="57"/>
        <v/>
      </c>
      <c r="AC752" s="164" t="str">
        <f t="shared" si="58"/>
        <v/>
      </c>
      <c r="AD752" s="164" t="str">
        <f t="shared" si="59"/>
        <v/>
      </c>
    </row>
    <row r="753" spans="1:30" s="164" customFormat="1" ht="20.149999999999999" customHeight="1">
      <c r="A753" s="149"/>
      <c r="B753" s="294" t="str">
        <f>IF(LEN(A753)=0,"",INDEX('Smelter Look-up'!$A:$A,MATCH($A753,'Smelter Look-up'!$E:$E,0)))</f>
        <v/>
      </c>
      <c r="C753" s="146" t="str">
        <f>IF(LEN(A753)=0,"",INDEX('Smelter Look-up'!$C:$C,MATCH($A753,'Smelter Look-up'!$E:$E,0)))</f>
        <v/>
      </c>
      <c r="D753" s="143"/>
      <c r="E753" s="143" t="str">
        <f ca="1">IF(ISERROR($V753),"",OFFSET('Smelter Look-up'!$D$4,$V753-4,0)&amp;"")</f>
        <v/>
      </c>
      <c r="F753" s="143" t="str">
        <f ca="1">IF(ISERROR($V753),"",OFFSET('Smelter Look-up'!$E$4,$V753-4,0))</f>
        <v/>
      </c>
      <c r="G753" s="143" t="str">
        <f ca="1">IF(C753=$X$4,"Enter smelter details",IF(ISERROR($V753),"",OFFSET('Smelter Look-up'!$F$4,$V753-4,0)))</f>
        <v/>
      </c>
      <c r="H753" s="199" t="str">
        <f ca="1">IF(ISERROR($V753),"",OFFSET('Smelter Look-up'!$G$4,$V753-4,0))</f>
        <v/>
      </c>
      <c r="I753" s="200" t="str">
        <f ca="1">IF(ISERROR($V753),"",OFFSET('Smelter Look-up'!$H$4,$V753-4,0))</f>
        <v/>
      </c>
      <c r="J753" s="200" t="str">
        <f ca="1">IF(ISERROR($V753),"",OFFSET('Smelter Look-up'!$I$4,$V753-4,0))</f>
        <v/>
      </c>
      <c r="K753" s="144"/>
      <c r="L753" s="144"/>
      <c r="M753" s="144"/>
      <c r="N753" s="144"/>
      <c r="O753" s="144"/>
      <c r="P753" s="202"/>
      <c r="Q753" s="145"/>
      <c r="R753" s="143" t="str">
        <f ca="1">IF(ISERROR($V753),"",OFFSET('Smelter Look-up'!$C$4,$V753-4,0)&amp;"")</f>
        <v/>
      </c>
      <c r="S753" s="149" t="str">
        <f t="shared" ca="1" si="55"/>
        <v/>
      </c>
      <c r="T753" s="149" t="str">
        <f ca="1">IF(B753="","",IF(ISERROR(MATCH($J753,SorP!$B$1:$B$6261,0)),"",INDIRECT("'SorP'!$A$"&amp;MATCH($S753&amp;$J753,SorP!C:C,0))))</f>
        <v/>
      </c>
      <c r="U753" s="162"/>
      <c r="V753" s="163" t="e">
        <f>IF(C753="",NA(),MATCH($B753&amp;$C753,'Smelter Look-up'!$J:$J,0))</f>
        <v>#N/A</v>
      </c>
      <c r="X753" s="164">
        <f t="shared" ca="1" si="56"/>
        <v>0</v>
      </c>
      <c r="AB753" s="304" t="str">
        <f t="shared" si="57"/>
        <v/>
      </c>
      <c r="AC753" s="164" t="str">
        <f t="shared" si="58"/>
        <v/>
      </c>
      <c r="AD753" s="164" t="str">
        <f t="shared" si="59"/>
        <v/>
      </c>
    </row>
    <row r="754" spans="1:30" s="164" customFormat="1" ht="20.149999999999999" customHeight="1">
      <c r="A754" s="149"/>
      <c r="B754" s="294" t="str">
        <f>IF(LEN(A754)=0,"",INDEX('Smelter Look-up'!$A:$A,MATCH($A754,'Smelter Look-up'!$E:$E,0)))</f>
        <v/>
      </c>
      <c r="C754" s="146" t="str">
        <f>IF(LEN(A754)=0,"",INDEX('Smelter Look-up'!$C:$C,MATCH($A754,'Smelter Look-up'!$E:$E,0)))</f>
        <v/>
      </c>
      <c r="D754" s="143"/>
      <c r="E754" s="143" t="str">
        <f ca="1">IF(ISERROR($V754),"",OFFSET('Smelter Look-up'!$D$4,$V754-4,0)&amp;"")</f>
        <v/>
      </c>
      <c r="F754" s="143" t="str">
        <f ca="1">IF(ISERROR($V754),"",OFFSET('Smelter Look-up'!$E$4,$V754-4,0))</f>
        <v/>
      </c>
      <c r="G754" s="143" t="str">
        <f ca="1">IF(C754=$X$4,"Enter smelter details",IF(ISERROR($V754),"",OFFSET('Smelter Look-up'!$F$4,$V754-4,0)))</f>
        <v/>
      </c>
      <c r="H754" s="199" t="str">
        <f ca="1">IF(ISERROR($V754),"",OFFSET('Smelter Look-up'!$G$4,$V754-4,0))</f>
        <v/>
      </c>
      <c r="I754" s="200" t="str">
        <f ca="1">IF(ISERROR($V754),"",OFFSET('Smelter Look-up'!$H$4,$V754-4,0))</f>
        <v/>
      </c>
      <c r="J754" s="200" t="str">
        <f ca="1">IF(ISERROR($V754),"",OFFSET('Smelter Look-up'!$I$4,$V754-4,0))</f>
        <v/>
      </c>
      <c r="K754" s="144"/>
      <c r="L754" s="144"/>
      <c r="M754" s="144"/>
      <c r="N754" s="144"/>
      <c r="O754" s="144"/>
      <c r="P754" s="202"/>
      <c r="Q754" s="145"/>
      <c r="R754" s="143" t="str">
        <f ca="1">IF(ISERROR($V754),"",OFFSET('Smelter Look-up'!$C$4,$V754-4,0)&amp;"")</f>
        <v/>
      </c>
      <c r="S754" s="149" t="str">
        <f t="shared" ca="1" si="55"/>
        <v/>
      </c>
      <c r="T754" s="149" t="str">
        <f ca="1">IF(B754="","",IF(ISERROR(MATCH($J754,SorP!$B$1:$B$6261,0)),"",INDIRECT("'SorP'!$A$"&amp;MATCH($S754&amp;$J754,SorP!C:C,0))))</f>
        <v/>
      </c>
      <c r="U754" s="162"/>
      <c r="V754" s="163" t="e">
        <f>IF(C754="",NA(),MATCH($B754&amp;$C754,'Smelter Look-up'!$J:$J,0))</f>
        <v>#N/A</v>
      </c>
      <c r="X754" s="164">
        <f t="shared" ca="1" si="56"/>
        <v>0</v>
      </c>
      <c r="AB754" s="304" t="str">
        <f t="shared" si="57"/>
        <v/>
      </c>
      <c r="AC754" s="164" t="str">
        <f t="shared" si="58"/>
        <v/>
      </c>
      <c r="AD754" s="164" t="str">
        <f t="shared" si="59"/>
        <v/>
      </c>
    </row>
    <row r="755" spans="1:30" s="164" customFormat="1" ht="20.149999999999999" customHeight="1">
      <c r="A755" s="149"/>
      <c r="B755" s="294" t="str">
        <f>IF(LEN(A755)=0,"",INDEX('Smelter Look-up'!$A:$A,MATCH($A755,'Smelter Look-up'!$E:$E,0)))</f>
        <v/>
      </c>
      <c r="C755" s="146" t="str">
        <f>IF(LEN(A755)=0,"",INDEX('Smelter Look-up'!$C:$C,MATCH($A755,'Smelter Look-up'!$E:$E,0)))</f>
        <v/>
      </c>
      <c r="D755" s="143"/>
      <c r="E755" s="143" t="str">
        <f ca="1">IF(ISERROR($V755),"",OFFSET('Smelter Look-up'!$D$4,$V755-4,0)&amp;"")</f>
        <v/>
      </c>
      <c r="F755" s="143" t="str">
        <f ca="1">IF(ISERROR($V755),"",OFFSET('Smelter Look-up'!$E$4,$V755-4,0))</f>
        <v/>
      </c>
      <c r="G755" s="143" t="str">
        <f ca="1">IF(C755=$X$4,"Enter smelter details",IF(ISERROR($V755),"",OFFSET('Smelter Look-up'!$F$4,$V755-4,0)))</f>
        <v/>
      </c>
      <c r="H755" s="199" t="str">
        <f ca="1">IF(ISERROR($V755),"",OFFSET('Smelter Look-up'!$G$4,$V755-4,0))</f>
        <v/>
      </c>
      <c r="I755" s="200" t="str">
        <f ca="1">IF(ISERROR($V755),"",OFFSET('Smelter Look-up'!$H$4,$V755-4,0))</f>
        <v/>
      </c>
      <c r="J755" s="200" t="str">
        <f ca="1">IF(ISERROR($V755),"",OFFSET('Smelter Look-up'!$I$4,$V755-4,0))</f>
        <v/>
      </c>
      <c r="K755" s="144"/>
      <c r="L755" s="144"/>
      <c r="M755" s="144"/>
      <c r="N755" s="144"/>
      <c r="O755" s="144"/>
      <c r="P755" s="202"/>
      <c r="Q755" s="145"/>
      <c r="R755" s="143" t="str">
        <f ca="1">IF(ISERROR($V755),"",OFFSET('Smelter Look-up'!$C$4,$V755-4,0)&amp;"")</f>
        <v/>
      </c>
      <c r="S755" s="149" t="str">
        <f t="shared" ca="1" si="55"/>
        <v/>
      </c>
      <c r="T755" s="149" t="str">
        <f ca="1">IF(B755="","",IF(ISERROR(MATCH($J755,SorP!$B$1:$B$6261,0)),"",INDIRECT("'SorP'!$A$"&amp;MATCH($S755&amp;$J755,SorP!C:C,0))))</f>
        <v/>
      </c>
      <c r="U755" s="162"/>
      <c r="V755" s="163" t="e">
        <f>IF(C755="",NA(),MATCH($B755&amp;$C755,'Smelter Look-up'!$J:$J,0))</f>
        <v>#N/A</v>
      </c>
      <c r="X755" s="164">
        <f t="shared" ca="1" si="56"/>
        <v>0</v>
      </c>
      <c r="AB755" s="304" t="str">
        <f t="shared" si="57"/>
        <v/>
      </c>
      <c r="AC755" s="164" t="str">
        <f t="shared" si="58"/>
        <v/>
      </c>
      <c r="AD755" s="164" t="str">
        <f t="shared" si="59"/>
        <v/>
      </c>
    </row>
    <row r="756" spans="1:30" s="164" customFormat="1" ht="20.149999999999999" customHeight="1">
      <c r="A756" s="149"/>
      <c r="B756" s="294" t="str">
        <f>IF(LEN(A756)=0,"",INDEX('Smelter Look-up'!$A:$A,MATCH($A756,'Smelter Look-up'!$E:$E,0)))</f>
        <v/>
      </c>
      <c r="C756" s="146" t="str">
        <f>IF(LEN(A756)=0,"",INDEX('Smelter Look-up'!$C:$C,MATCH($A756,'Smelter Look-up'!$E:$E,0)))</f>
        <v/>
      </c>
      <c r="D756" s="143"/>
      <c r="E756" s="143" t="str">
        <f ca="1">IF(ISERROR($V756),"",OFFSET('Smelter Look-up'!$D$4,$V756-4,0)&amp;"")</f>
        <v/>
      </c>
      <c r="F756" s="143" t="str">
        <f ca="1">IF(ISERROR($V756),"",OFFSET('Smelter Look-up'!$E$4,$V756-4,0))</f>
        <v/>
      </c>
      <c r="G756" s="143" t="str">
        <f ca="1">IF(C756=$X$4,"Enter smelter details",IF(ISERROR($V756),"",OFFSET('Smelter Look-up'!$F$4,$V756-4,0)))</f>
        <v/>
      </c>
      <c r="H756" s="199" t="str">
        <f ca="1">IF(ISERROR($V756),"",OFFSET('Smelter Look-up'!$G$4,$V756-4,0))</f>
        <v/>
      </c>
      <c r="I756" s="200" t="str">
        <f ca="1">IF(ISERROR($V756),"",OFFSET('Smelter Look-up'!$H$4,$V756-4,0))</f>
        <v/>
      </c>
      <c r="J756" s="200" t="str">
        <f ca="1">IF(ISERROR($V756),"",OFFSET('Smelter Look-up'!$I$4,$V756-4,0))</f>
        <v/>
      </c>
      <c r="K756" s="144"/>
      <c r="L756" s="144"/>
      <c r="M756" s="144"/>
      <c r="N756" s="144"/>
      <c r="O756" s="144"/>
      <c r="P756" s="202"/>
      <c r="Q756" s="145"/>
      <c r="R756" s="143" t="str">
        <f ca="1">IF(ISERROR($V756),"",OFFSET('Smelter Look-up'!$C$4,$V756-4,0)&amp;"")</f>
        <v/>
      </c>
      <c r="S756" s="149" t="str">
        <f t="shared" ca="1" si="55"/>
        <v/>
      </c>
      <c r="T756" s="149" t="str">
        <f ca="1">IF(B756="","",IF(ISERROR(MATCH($J756,SorP!$B$1:$B$6261,0)),"",INDIRECT("'SorP'!$A$"&amp;MATCH($S756&amp;$J756,SorP!C:C,0))))</f>
        <v/>
      </c>
      <c r="U756" s="162"/>
      <c r="V756" s="163" t="e">
        <f>IF(C756="",NA(),MATCH($B756&amp;$C756,'Smelter Look-up'!$J:$J,0))</f>
        <v>#N/A</v>
      </c>
      <c r="X756" s="164">
        <f t="shared" ca="1" si="56"/>
        <v>0</v>
      </c>
      <c r="AB756" s="304" t="str">
        <f t="shared" si="57"/>
        <v/>
      </c>
      <c r="AC756" s="164" t="str">
        <f t="shared" si="58"/>
        <v/>
      </c>
      <c r="AD756" s="164" t="str">
        <f t="shared" si="59"/>
        <v/>
      </c>
    </row>
    <row r="757" spans="1:30" s="164" customFormat="1" ht="20.149999999999999" customHeight="1">
      <c r="A757" s="149"/>
      <c r="B757" s="294" t="str">
        <f>IF(LEN(A757)=0,"",INDEX('Smelter Look-up'!$A:$A,MATCH($A757,'Smelter Look-up'!$E:$E,0)))</f>
        <v/>
      </c>
      <c r="C757" s="146" t="str">
        <f>IF(LEN(A757)=0,"",INDEX('Smelter Look-up'!$C:$C,MATCH($A757,'Smelter Look-up'!$E:$E,0)))</f>
        <v/>
      </c>
      <c r="D757" s="143"/>
      <c r="E757" s="143" t="str">
        <f ca="1">IF(ISERROR($V757),"",OFFSET('Smelter Look-up'!$D$4,$V757-4,0)&amp;"")</f>
        <v/>
      </c>
      <c r="F757" s="143" t="str">
        <f ca="1">IF(ISERROR($V757),"",OFFSET('Smelter Look-up'!$E$4,$V757-4,0))</f>
        <v/>
      </c>
      <c r="G757" s="143" t="str">
        <f ca="1">IF(C757=$X$4,"Enter smelter details",IF(ISERROR($V757),"",OFFSET('Smelter Look-up'!$F$4,$V757-4,0)))</f>
        <v/>
      </c>
      <c r="H757" s="199" t="str">
        <f ca="1">IF(ISERROR($V757),"",OFFSET('Smelter Look-up'!$G$4,$V757-4,0))</f>
        <v/>
      </c>
      <c r="I757" s="200" t="str">
        <f ca="1">IF(ISERROR($V757),"",OFFSET('Smelter Look-up'!$H$4,$V757-4,0))</f>
        <v/>
      </c>
      <c r="J757" s="200" t="str">
        <f ca="1">IF(ISERROR($V757),"",OFFSET('Smelter Look-up'!$I$4,$V757-4,0))</f>
        <v/>
      </c>
      <c r="K757" s="144"/>
      <c r="L757" s="144"/>
      <c r="M757" s="144"/>
      <c r="N757" s="144"/>
      <c r="O757" s="144"/>
      <c r="P757" s="202"/>
      <c r="Q757" s="145"/>
      <c r="R757" s="143" t="str">
        <f ca="1">IF(ISERROR($V757),"",OFFSET('Smelter Look-up'!$C$4,$V757-4,0)&amp;"")</f>
        <v/>
      </c>
      <c r="S757" s="149" t="str">
        <f t="shared" ca="1" si="55"/>
        <v/>
      </c>
      <c r="T757" s="149" t="str">
        <f ca="1">IF(B757="","",IF(ISERROR(MATCH($J757,SorP!$B$1:$B$6261,0)),"",INDIRECT("'SorP'!$A$"&amp;MATCH($S757&amp;$J757,SorP!C:C,0))))</f>
        <v/>
      </c>
      <c r="U757" s="162"/>
      <c r="V757" s="163" t="e">
        <f>IF(C757="",NA(),MATCH($B757&amp;$C757,'Smelter Look-up'!$J:$J,0))</f>
        <v>#N/A</v>
      </c>
      <c r="X757" s="164">
        <f t="shared" ca="1" si="56"/>
        <v>0</v>
      </c>
      <c r="AB757" s="304" t="str">
        <f t="shared" si="57"/>
        <v/>
      </c>
      <c r="AC757" s="164" t="str">
        <f t="shared" si="58"/>
        <v/>
      </c>
      <c r="AD757" s="164" t="str">
        <f t="shared" si="59"/>
        <v/>
      </c>
    </row>
    <row r="758" spans="1:30" s="164" customFormat="1" ht="20.149999999999999" customHeight="1">
      <c r="A758" s="149"/>
      <c r="B758" s="294" t="str">
        <f>IF(LEN(A758)=0,"",INDEX('Smelter Look-up'!$A:$A,MATCH($A758,'Smelter Look-up'!$E:$E,0)))</f>
        <v/>
      </c>
      <c r="C758" s="146" t="str">
        <f>IF(LEN(A758)=0,"",INDEX('Smelter Look-up'!$C:$C,MATCH($A758,'Smelter Look-up'!$E:$E,0)))</f>
        <v/>
      </c>
      <c r="D758" s="143"/>
      <c r="E758" s="143" t="str">
        <f ca="1">IF(ISERROR($V758),"",OFFSET('Smelter Look-up'!$D$4,$V758-4,0)&amp;"")</f>
        <v/>
      </c>
      <c r="F758" s="143" t="str">
        <f ca="1">IF(ISERROR($V758),"",OFFSET('Smelter Look-up'!$E$4,$V758-4,0))</f>
        <v/>
      </c>
      <c r="G758" s="143" t="str">
        <f ca="1">IF(C758=$X$4,"Enter smelter details",IF(ISERROR($V758),"",OFFSET('Smelter Look-up'!$F$4,$V758-4,0)))</f>
        <v/>
      </c>
      <c r="H758" s="199" t="str">
        <f ca="1">IF(ISERROR($V758),"",OFFSET('Smelter Look-up'!$G$4,$V758-4,0))</f>
        <v/>
      </c>
      <c r="I758" s="200" t="str">
        <f ca="1">IF(ISERROR($V758),"",OFFSET('Smelter Look-up'!$H$4,$V758-4,0))</f>
        <v/>
      </c>
      <c r="J758" s="200" t="str">
        <f ca="1">IF(ISERROR($V758),"",OFFSET('Smelter Look-up'!$I$4,$V758-4,0))</f>
        <v/>
      </c>
      <c r="K758" s="144"/>
      <c r="L758" s="144"/>
      <c r="M758" s="144"/>
      <c r="N758" s="144"/>
      <c r="O758" s="144"/>
      <c r="P758" s="202"/>
      <c r="Q758" s="145"/>
      <c r="R758" s="143" t="str">
        <f ca="1">IF(ISERROR($V758),"",OFFSET('Smelter Look-up'!$C$4,$V758-4,0)&amp;"")</f>
        <v/>
      </c>
      <c r="S758" s="149" t="str">
        <f t="shared" ca="1" si="55"/>
        <v/>
      </c>
      <c r="T758" s="149" t="str">
        <f ca="1">IF(B758="","",IF(ISERROR(MATCH($J758,SorP!$B$1:$B$6261,0)),"",INDIRECT("'SorP'!$A$"&amp;MATCH($S758&amp;$J758,SorP!C:C,0))))</f>
        <v/>
      </c>
      <c r="U758" s="162"/>
      <c r="V758" s="163" t="e">
        <f>IF(C758="",NA(),MATCH($B758&amp;$C758,'Smelter Look-up'!$J:$J,0))</f>
        <v>#N/A</v>
      </c>
      <c r="X758" s="164">
        <f t="shared" ca="1" si="56"/>
        <v>0</v>
      </c>
      <c r="AB758" s="304" t="str">
        <f t="shared" si="57"/>
        <v/>
      </c>
      <c r="AC758" s="164" t="str">
        <f t="shared" si="58"/>
        <v/>
      </c>
      <c r="AD758" s="164" t="str">
        <f t="shared" si="59"/>
        <v/>
      </c>
    </row>
    <row r="759" spans="1:30" s="164" customFormat="1" ht="20.149999999999999" customHeight="1">
      <c r="A759" s="149"/>
      <c r="B759" s="294" t="str">
        <f>IF(LEN(A759)=0,"",INDEX('Smelter Look-up'!$A:$A,MATCH($A759,'Smelter Look-up'!$E:$E,0)))</f>
        <v/>
      </c>
      <c r="C759" s="146" t="str">
        <f>IF(LEN(A759)=0,"",INDEX('Smelter Look-up'!$C:$C,MATCH($A759,'Smelter Look-up'!$E:$E,0)))</f>
        <v/>
      </c>
      <c r="D759" s="143"/>
      <c r="E759" s="143" t="str">
        <f ca="1">IF(ISERROR($V759),"",OFFSET('Smelter Look-up'!$D$4,$V759-4,0)&amp;"")</f>
        <v/>
      </c>
      <c r="F759" s="143" t="str">
        <f ca="1">IF(ISERROR($V759),"",OFFSET('Smelter Look-up'!$E$4,$V759-4,0))</f>
        <v/>
      </c>
      <c r="G759" s="143" t="str">
        <f ca="1">IF(C759=$X$4,"Enter smelter details",IF(ISERROR($V759),"",OFFSET('Smelter Look-up'!$F$4,$V759-4,0)))</f>
        <v/>
      </c>
      <c r="H759" s="199" t="str">
        <f ca="1">IF(ISERROR($V759),"",OFFSET('Smelter Look-up'!$G$4,$V759-4,0))</f>
        <v/>
      </c>
      <c r="I759" s="200" t="str">
        <f ca="1">IF(ISERROR($V759),"",OFFSET('Smelter Look-up'!$H$4,$V759-4,0))</f>
        <v/>
      </c>
      <c r="J759" s="200" t="str">
        <f ca="1">IF(ISERROR($V759),"",OFFSET('Smelter Look-up'!$I$4,$V759-4,0))</f>
        <v/>
      </c>
      <c r="K759" s="144"/>
      <c r="L759" s="144"/>
      <c r="M759" s="144"/>
      <c r="N759" s="144"/>
      <c r="O759" s="144"/>
      <c r="P759" s="202"/>
      <c r="Q759" s="145"/>
      <c r="R759" s="143" t="str">
        <f ca="1">IF(ISERROR($V759),"",OFFSET('Smelter Look-up'!$C$4,$V759-4,0)&amp;"")</f>
        <v/>
      </c>
      <c r="S759" s="149" t="str">
        <f t="shared" ca="1" si="55"/>
        <v/>
      </c>
      <c r="T759" s="149" t="str">
        <f ca="1">IF(B759="","",IF(ISERROR(MATCH($J759,SorP!$B$1:$B$6261,0)),"",INDIRECT("'SorP'!$A$"&amp;MATCH($S759&amp;$J759,SorP!C:C,0))))</f>
        <v/>
      </c>
      <c r="U759" s="162"/>
      <c r="V759" s="163" t="e">
        <f>IF(C759="",NA(),MATCH($B759&amp;$C759,'Smelter Look-up'!$J:$J,0))</f>
        <v>#N/A</v>
      </c>
      <c r="X759" s="164">
        <f t="shared" ca="1" si="56"/>
        <v>0</v>
      </c>
      <c r="AB759" s="304" t="str">
        <f t="shared" si="57"/>
        <v/>
      </c>
      <c r="AC759" s="164" t="str">
        <f t="shared" si="58"/>
        <v/>
      </c>
      <c r="AD759" s="164" t="str">
        <f t="shared" si="59"/>
        <v/>
      </c>
    </row>
    <row r="760" spans="1:30" s="164" customFormat="1" ht="20.149999999999999" customHeight="1">
      <c r="A760" s="149"/>
      <c r="B760" s="294" t="str">
        <f>IF(LEN(A760)=0,"",INDEX('Smelter Look-up'!$A:$A,MATCH($A760,'Smelter Look-up'!$E:$E,0)))</f>
        <v/>
      </c>
      <c r="C760" s="146" t="str">
        <f>IF(LEN(A760)=0,"",INDEX('Smelter Look-up'!$C:$C,MATCH($A760,'Smelter Look-up'!$E:$E,0)))</f>
        <v/>
      </c>
      <c r="D760" s="143"/>
      <c r="E760" s="143" t="str">
        <f ca="1">IF(ISERROR($V760),"",OFFSET('Smelter Look-up'!$D$4,$V760-4,0)&amp;"")</f>
        <v/>
      </c>
      <c r="F760" s="143" t="str">
        <f ca="1">IF(ISERROR($V760),"",OFFSET('Smelter Look-up'!$E$4,$V760-4,0))</f>
        <v/>
      </c>
      <c r="G760" s="143" t="str">
        <f ca="1">IF(C760=$X$4,"Enter smelter details",IF(ISERROR($V760),"",OFFSET('Smelter Look-up'!$F$4,$V760-4,0)))</f>
        <v/>
      </c>
      <c r="H760" s="199" t="str">
        <f ca="1">IF(ISERROR($V760),"",OFFSET('Smelter Look-up'!$G$4,$V760-4,0))</f>
        <v/>
      </c>
      <c r="I760" s="200" t="str">
        <f ca="1">IF(ISERROR($V760),"",OFFSET('Smelter Look-up'!$H$4,$V760-4,0))</f>
        <v/>
      </c>
      <c r="J760" s="200" t="str">
        <f ca="1">IF(ISERROR($V760),"",OFFSET('Smelter Look-up'!$I$4,$V760-4,0))</f>
        <v/>
      </c>
      <c r="K760" s="144"/>
      <c r="L760" s="144"/>
      <c r="M760" s="144"/>
      <c r="N760" s="144"/>
      <c r="O760" s="144"/>
      <c r="P760" s="202"/>
      <c r="Q760" s="145"/>
      <c r="R760" s="143" t="str">
        <f ca="1">IF(ISERROR($V760),"",OFFSET('Smelter Look-up'!$C$4,$V760-4,0)&amp;"")</f>
        <v/>
      </c>
      <c r="S760" s="149" t="str">
        <f t="shared" ca="1" si="55"/>
        <v/>
      </c>
      <c r="T760" s="149" t="str">
        <f ca="1">IF(B760="","",IF(ISERROR(MATCH($J760,SorP!$B$1:$B$6261,0)),"",INDIRECT("'SorP'!$A$"&amp;MATCH($S760&amp;$J760,SorP!C:C,0))))</f>
        <v/>
      </c>
      <c r="U760" s="162"/>
      <c r="V760" s="163" t="e">
        <f>IF(C760="",NA(),MATCH($B760&amp;$C760,'Smelter Look-up'!$J:$J,0))</f>
        <v>#N/A</v>
      </c>
      <c r="X760" s="164">
        <f t="shared" ca="1" si="56"/>
        <v>0</v>
      </c>
      <c r="AB760" s="304" t="str">
        <f t="shared" si="57"/>
        <v/>
      </c>
      <c r="AC760" s="164" t="str">
        <f t="shared" si="58"/>
        <v/>
      </c>
      <c r="AD760" s="164" t="str">
        <f t="shared" si="59"/>
        <v/>
      </c>
    </row>
    <row r="761" spans="1:30" s="164" customFormat="1" ht="20.149999999999999" customHeight="1">
      <c r="A761" s="149"/>
      <c r="B761" s="294" t="str">
        <f>IF(LEN(A761)=0,"",INDEX('Smelter Look-up'!$A:$A,MATCH($A761,'Smelter Look-up'!$E:$E,0)))</f>
        <v/>
      </c>
      <c r="C761" s="146" t="str">
        <f>IF(LEN(A761)=0,"",INDEX('Smelter Look-up'!$C:$C,MATCH($A761,'Smelter Look-up'!$E:$E,0)))</f>
        <v/>
      </c>
      <c r="D761" s="143"/>
      <c r="E761" s="143" t="str">
        <f ca="1">IF(ISERROR($V761),"",OFFSET('Smelter Look-up'!$D$4,$V761-4,0)&amp;"")</f>
        <v/>
      </c>
      <c r="F761" s="143" t="str">
        <f ca="1">IF(ISERROR($V761),"",OFFSET('Smelter Look-up'!$E$4,$V761-4,0))</f>
        <v/>
      </c>
      <c r="G761" s="143" t="str">
        <f ca="1">IF(C761=$X$4,"Enter smelter details",IF(ISERROR($V761),"",OFFSET('Smelter Look-up'!$F$4,$V761-4,0)))</f>
        <v/>
      </c>
      <c r="H761" s="199" t="str">
        <f ca="1">IF(ISERROR($V761),"",OFFSET('Smelter Look-up'!$G$4,$V761-4,0))</f>
        <v/>
      </c>
      <c r="I761" s="200" t="str">
        <f ca="1">IF(ISERROR($V761),"",OFFSET('Smelter Look-up'!$H$4,$V761-4,0))</f>
        <v/>
      </c>
      <c r="J761" s="200" t="str">
        <f ca="1">IF(ISERROR($V761),"",OFFSET('Smelter Look-up'!$I$4,$V761-4,0))</f>
        <v/>
      </c>
      <c r="K761" s="144"/>
      <c r="L761" s="144"/>
      <c r="M761" s="144"/>
      <c r="N761" s="144"/>
      <c r="O761" s="144"/>
      <c r="P761" s="202"/>
      <c r="Q761" s="145"/>
      <c r="R761" s="143" t="str">
        <f ca="1">IF(ISERROR($V761),"",OFFSET('Smelter Look-up'!$C$4,$V761-4,0)&amp;"")</f>
        <v/>
      </c>
      <c r="S761" s="149" t="str">
        <f t="shared" ca="1" si="55"/>
        <v/>
      </c>
      <c r="T761" s="149" t="str">
        <f ca="1">IF(B761="","",IF(ISERROR(MATCH($J761,SorP!$B$1:$B$6261,0)),"",INDIRECT("'SorP'!$A$"&amp;MATCH($S761&amp;$J761,SorP!C:C,0))))</f>
        <v/>
      </c>
      <c r="U761" s="162"/>
      <c r="V761" s="163" t="e">
        <f>IF(C761="",NA(),MATCH($B761&amp;$C761,'Smelter Look-up'!$J:$J,0))</f>
        <v>#N/A</v>
      </c>
      <c r="X761" s="164">
        <f t="shared" ca="1" si="56"/>
        <v>0</v>
      </c>
      <c r="AB761" s="304" t="str">
        <f t="shared" si="57"/>
        <v/>
      </c>
      <c r="AC761" s="164" t="str">
        <f t="shared" si="58"/>
        <v/>
      </c>
      <c r="AD761" s="164" t="str">
        <f t="shared" si="59"/>
        <v/>
      </c>
    </row>
    <row r="762" spans="1:30" s="164" customFormat="1" ht="20.149999999999999" customHeight="1">
      <c r="A762" s="149"/>
      <c r="B762" s="294" t="str">
        <f>IF(LEN(A762)=0,"",INDEX('Smelter Look-up'!$A:$A,MATCH($A762,'Smelter Look-up'!$E:$E,0)))</f>
        <v/>
      </c>
      <c r="C762" s="146" t="str">
        <f>IF(LEN(A762)=0,"",INDEX('Smelter Look-up'!$C:$C,MATCH($A762,'Smelter Look-up'!$E:$E,0)))</f>
        <v/>
      </c>
      <c r="D762" s="143"/>
      <c r="E762" s="143" t="str">
        <f ca="1">IF(ISERROR($V762),"",OFFSET('Smelter Look-up'!$D$4,$V762-4,0)&amp;"")</f>
        <v/>
      </c>
      <c r="F762" s="143" t="str">
        <f ca="1">IF(ISERROR($V762),"",OFFSET('Smelter Look-up'!$E$4,$V762-4,0))</f>
        <v/>
      </c>
      <c r="G762" s="143" t="str">
        <f ca="1">IF(C762=$X$4,"Enter smelter details",IF(ISERROR($V762),"",OFFSET('Smelter Look-up'!$F$4,$V762-4,0)))</f>
        <v/>
      </c>
      <c r="H762" s="199" t="str">
        <f ca="1">IF(ISERROR($V762),"",OFFSET('Smelter Look-up'!$G$4,$V762-4,0))</f>
        <v/>
      </c>
      <c r="I762" s="200" t="str">
        <f ca="1">IF(ISERROR($V762),"",OFFSET('Smelter Look-up'!$H$4,$V762-4,0))</f>
        <v/>
      </c>
      <c r="J762" s="200" t="str">
        <f ca="1">IF(ISERROR($V762),"",OFFSET('Smelter Look-up'!$I$4,$V762-4,0))</f>
        <v/>
      </c>
      <c r="K762" s="144"/>
      <c r="L762" s="144"/>
      <c r="M762" s="144"/>
      <c r="N762" s="144"/>
      <c r="O762" s="144"/>
      <c r="P762" s="202"/>
      <c r="Q762" s="145"/>
      <c r="R762" s="143" t="str">
        <f ca="1">IF(ISERROR($V762),"",OFFSET('Smelter Look-up'!$C$4,$V762-4,0)&amp;"")</f>
        <v/>
      </c>
      <c r="S762" s="149" t="str">
        <f t="shared" ca="1" si="55"/>
        <v/>
      </c>
      <c r="T762" s="149" t="str">
        <f ca="1">IF(B762="","",IF(ISERROR(MATCH($J762,SorP!$B$1:$B$6261,0)),"",INDIRECT("'SorP'!$A$"&amp;MATCH($S762&amp;$J762,SorP!C:C,0))))</f>
        <v/>
      </c>
      <c r="U762" s="162"/>
      <c r="V762" s="163" t="e">
        <f>IF(C762="",NA(),MATCH($B762&amp;$C762,'Smelter Look-up'!$J:$J,0))</f>
        <v>#N/A</v>
      </c>
      <c r="X762" s="164">
        <f t="shared" ca="1" si="56"/>
        <v>0</v>
      </c>
      <c r="AB762" s="304" t="str">
        <f t="shared" si="57"/>
        <v/>
      </c>
      <c r="AC762" s="164" t="str">
        <f t="shared" si="58"/>
        <v/>
      </c>
      <c r="AD762" s="164" t="str">
        <f t="shared" si="59"/>
        <v/>
      </c>
    </row>
    <row r="763" spans="1:30" s="164" customFormat="1" ht="20.149999999999999" customHeight="1">
      <c r="A763" s="149"/>
      <c r="B763" s="294" t="str">
        <f>IF(LEN(A763)=0,"",INDEX('Smelter Look-up'!$A:$A,MATCH($A763,'Smelter Look-up'!$E:$E,0)))</f>
        <v/>
      </c>
      <c r="C763" s="146" t="str">
        <f>IF(LEN(A763)=0,"",INDEX('Smelter Look-up'!$C:$C,MATCH($A763,'Smelter Look-up'!$E:$E,0)))</f>
        <v/>
      </c>
      <c r="D763" s="143"/>
      <c r="E763" s="143" t="str">
        <f ca="1">IF(ISERROR($V763),"",OFFSET('Smelter Look-up'!$D$4,$V763-4,0)&amp;"")</f>
        <v/>
      </c>
      <c r="F763" s="143" t="str">
        <f ca="1">IF(ISERROR($V763),"",OFFSET('Smelter Look-up'!$E$4,$V763-4,0))</f>
        <v/>
      </c>
      <c r="G763" s="143" t="str">
        <f ca="1">IF(C763=$X$4,"Enter smelter details",IF(ISERROR($V763),"",OFFSET('Smelter Look-up'!$F$4,$V763-4,0)))</f>
        <v/>
      </c>
      <c r="H763" s="199" t="str">
        <f ca="1">IF(ISERROR($V763),"",OFFSET('Smelter Look-up'!$G$4,$V763-4,0))</f>
        <v/>
      </c>
      <c r="I763" s="200" t="str">
        <f ca="1">IF(ISERROR($V763),"",OFFSET('Smelter Look-up'!$H$4,$V763-4,0))</f>
        <v/>
      </c>
      <c r="J763" s="200" t="str">
        <f ca="1">IF(ISERROR($V763),"",OFFSET('Smelter Look-up'!$I$4,$V763-4,0))</f>
        <v/>
      </c>
      <c r="K763" s="144"/>
      <c r="L763" s="144"/>
      <c r="M763" s="144"/>
      <c r="N763" s="144"/>
      <c r="O763" s="144"/>
      <c r="P763" s="202"/>
      <c r="Q763" s="145"/>
      <c r="R763" s="143" t="str">
        <f ca="1">IF(ISERROR($V763),"",OFFSET('Smelter Look-up'!$C$4,$V763-4,0)&amp;"")</f>
        <v/>
      </c>
      <c r="S763" s="149" t="str">
        <f t="shared" ca="1" si="55"/>
        <v/>
      </c>
      <c r="T763" s="149" t="str">
        <f ca="1">IF(B763="","",IF(ISERROR(MATCH($J763,SorP!$B$1:$B$6261,0)),"",INDIRECT("'SorP'!$A$"&amp;MATCH($S763&amp;$J763,SorP!C:C,0))))</f>
        <v/>
      </c>
      <c r="U763" s="162"/>
      <c r="V763" s="163" t="e">
        <f>IF(C763="",NA(),MATCH($B763&amp;$C763,'Smelter Look-up'!$J:$J,0))</f>
        <v>#N/A</v>
      </c>
      <c r="X763" s="164">
        <f t="shared" ca="1" si="56"/>
        <v>0</v>
      </c>
      <c r="AB763" s="304" t="str">
        <f t="shared" si="57"/>
        <v/>
      </c>
      <c r="AC763" s="164" t="str">
        <f t="shared" si="58"/>
        <v/>
      </c>
      <c r="AD763" s="164" t="str">
        <f t="shared" si="59"/>
        <v/>
      </c>
    </row>
    <row r="764" spans="1:30" s="164" customFormat="1" ht="20.149999999999999" customHeight="1">
      <c r="A764" s="149"/>
      <c r="B764" s="294" t="str">
        <f>IF(LEN(A764)=0,"",INDEX('Smelter Look-up'!$A:$A,MATCH($A764,'Smelter Look-up'!$E:$E,0)))</f>
        <v/>
      </c>
      <c r="C764" s="146" t="str">
        <f>IF(LEN(A764)=0,"",INDEX('Smelter Look-up'!$C:$C,MATCH($A764,'Smelter Look-up'!$E:$E,0)))</f>
        <v/>
      </c>
      <c r="D764" s="143"/>
      <c r="E764" s="143" t="str">
        <f ca="1">IF(ISERROR($V764),"",OFFSET('Smelter Look-up'!$D$4,$V764-4,0)&amp;"")</f>
        <v/>
      </c>
      <c r="F764" s="143" t="str">
        <f ca="1">IF(ISERROR($V764),"",OFFSET('Smelter Look-up'!$E$4,$V764-4,0))</f>
        <v/>
      </c>
      <c r="G764" s="143" t="str">
        <f ca="1">IF(C764=$X$4,"Enter smelter details",IF(ISERROR($V764),"",OFFSET('Smelter Look-up'!$F$4,$V764-4,0)))</f>
        <v/>
      </c>
      <c r="H764" s="199" t="str">
        <f ca="1">IF(ISERROR($V764),"",OFFSET('Smelter Look-up'!$G$4,$V764-4,0))</f>
        <v/>
      </c>
      <c r="I764" s="200" t="str">
        <f ca="1">IF(ISERROR($V764),"",OFFSET('Smelter Look-up'!$H$4,$V764-4,0))</f>
        <v/>
      </c>
      <c r="J764" s="200" t="str">
        <f ca="1">IF(ISERROR($V764),"",OFFSET('Smelter Look-up'!$I$4,$V764-4,0))</f>
        <v/>
      </c>
      <c r="K764" s="144"/>
      <c r="L764" s="144"/>
      <c r="M764" s="144"/>
      <c r="N764" s="144"/>
      <c r="O764" s="144"/>
      <c r="P764" s="202"/>
      <c r="Q764" s="145"/>
      <c r="R764" s="143" t="str">
        <f ca="1">IF(ISERROR($V764),"",OFFSET('Smelter Look-up'!$C$4,$V764-4,0)&amp;"")</f>
        <v/>
      </c>
      <c r="S764" s="149" t="str">
        <f t="shared" ca="1" si="55"/>
        <v/>
      </c>
      <c r="T764" s="149" t="str">
        <f ca="1">IF(B764="","",IF(ISERROR(MATCH($J764,SorP!$B$1:$B$6261,0)),"",INDIRECT("'SorP'!$A$"&amp;MATCH($S764&amp;$J764,SorP!C:C,0))))</f>
        <v/>
      </c>
      <c r="U764" s="162"/>
      <c r="V764" s="163" t="e">
        <f>IF(C764="",NA(),MATCH($B764&amp;$C764,'Smelter Look-up'!$J:$J,0))</f>
        <v>#N/A</v>
      </c>
      <c r="X764" s="164">
        <f t="shared" ca="1" si="56"/>
        <v>0</v>
      </c>
      <c r="AB764" s="304" t="str">
        <f t="shared" si="57"/>
        <v/>
      </c>
      <c r="AC764" s="164" t="str">
        <f t="shared" si="58"/>
        <v/>
      </c>
      <c r="AD764" s="164" t="str">
        <f t="shared" si="59"/>
        <v/>
      </c>
    </row>
    <row r="765" spans="1:30" s="164" customFormat="1" ht="20.149999999999999" customHeight="1">
      <c r="A765" s="149"/>
      <c r="B765" s="294" t="str">
        <f>IF(LEN(A765)=0,"",INDEX('Smelter Look-up'!$A:$A,MATCH($A765,'Smelter Look-up'!$E:$E,0)))</f>
        <v/>
      </c>
      <c r="C765" s="146" t="str">
        <f>IF(LEN(A765)=0,"",INDEX('Smelter Look-up'!$C:$C,MATCH($A765,'Smelter Look-up'!$E:$E,0)))</f>
        <v/>
      </c>
      <c r="D765" s="143"/>
      <c r="E765" s="143" t="str">
        <f ca="1">IF(ISERROR($V765),"",OFFSET('Smelter Look-up'!$D$4,$V765-4,0)&amp;"")</f>
        <v/>
      </c>
      <c r="F765" s="143" t="str">
        <f ca="1">IF(ISERROR($V765),"",OFFSET('Smelter Look-up'!$E$4,$V765-4,0))</f>
        <v/>
      </c>
      <c r="G765" s="143" t="str">
        <f ca="1">IF(C765=$X$4,"Enter smelter details",IF(ISERROR($V765),"",OFFSET('Smelter Look-up'!$F$4,$V765-4,0)))</f>
        <v/>
      </c>
      <c r="H765" s="199" t="str">
        <f ca="1">IF(ISERROR($V765),"",OFFSET('Smelter Look-up'!$G$4,$V765-4,0))</f>
        <v/>
      </c>
      <c r="I765" s="200" t="str">
        <f ca="1">IF(ISERROR($V765),"",OFFSET('Smelter Look-up'!$H$4,$V765-4,0))</f>
        <v/>
      </c>
      <c r="J765" s="200" t="str">
        <f ca="1">IF(ISERROR($V765),"",OFFSET('Smelter Look-up'!$I$4,$V765-4,0))</f>
        <v/>
      </c>
      <c r="K765" s="144"/>
      <c r="L765" s="144"/>
      <c r="M765" s="144"/>
      <c r="N765" s="144"/>
      <c r="O765" s="144"/>
      <c r="P765" s="202"/>
      <c r="Q765" s="145"/>
      <c r="R765" s="143" t="str">
        <f ca="1">IF(ISERROR($V765),"",OFFSET('Smelter Look-up'!$C$4,$V765-4,0)&amp;"")</f>
        <v/>
      </c>
      <c r="S765" s="149" t="str">
        <f t="shared" ca="1" si="55"/>
        <v/>
      </c>
      <c r="T765" s="149" t="str">
        <f ca="1">IF(B765="","",IF(ISERROR(MATCH($J765,SorP!$B$1:$B$6261,0)),"",INDIRECT("'SorP'!$A$"&amp;MATCH($S765&amp;$J765,SorP!C:C,0))))</f>
        <v/>
      </c>
      <c r="U765" s="162"/>
      <c r="V765" s="163" t="e">
        <f>IF(C765="",NA(),MATCH($B765&amp;$C765,'Smelter Look-up'!$J:$J,0))</f>
        <v>#N/A</v>
      </c>
      <c r="X765" s="164">
        <f t="shared" ca="1" si="56"/>
        <v>0</v>
      </c>
      <c r="AB765" s="304" t="str">
        <f t="shared" si="57"/>
        <v/>
      </c>
      <c r="AC765" s="164" t="str">
        <f t="shared" si="58"/>
        <v/>
      </c>
      <c r="AD765" s="164" t="str">
        <f t="shared" si="59"/>
        <v/>
      </c>
    </row>
    <row r="766" spans="1:30" s="164" customFormat="1" ht="20.149999999999999" customHeight="1">
      <c r="A766" s="149"/>
      <c r="B766" s="294" t="str">
        <f>IF(LEN(A766)=0,"",INDEX('Smelter Look-up'!$A:$A,MATCH($A766,'Smelter Look-up'!$E:$E,0)))</f>
        <v/>
      </c>
      <c r="C766" s="146" t="str">
        <f>IF(LEN(A766)=0,"",INDEX('Smelter Look-up'!$C:$C,MATCH($A766,'Smelter Look-up'!$E:$E,0)))</f>
        <v/>
      </c>
      <c r="D766" s="143"/>
      <c r="E766" s="143" t="str">
        <f ca="1">IF(ISERROR($V766),"",OFFSET('Smelter Look-up'!$D$4,$V766-4,0)&amp;"")</f>
        <v/>
      </c>
      <c r="F766" s="143" t="str">
        <f ca="1">IF(ISERROR($V766),"",OFFSET('Smelter Look-up'!$E$4,$V766-4,0))</f>
        <v/>
      </c>
      <c r="G766" s="143" t="str">
        <f ca="1">IF(C766=$X$4,"Enter smelter details",IF(ISERROR($V766),"",OFFSET('Smelter Look-up'!$F$4,$V766-4,0)))</f>
        <v/>
      </c>
      <c r="H766" s="199" t="str">
        <f ca="1">IF(ISERROR($V766),"",OFFSET('Smelter Look-up'!$G$4,$V766-4,0))</f>
        <v/>
      </c>
      <c r="I766" s="200" t="str">
        <f ca="1">IF(ISERROR($V766),"",OFFSET('Smelter Look-up'!$H$4,$V766-4,0))</f>
        <v/>
      </c>
      <c r="J766" s="200" t="str">
        <f ca="1">IF(ISERROR($V766),"",OFFSET('Smelter Look-up'!$I$4,$V766-4,0))</f>
        <v/>
      </c>
      <c r="K766" s="144"/>
      <c r="L766" s="144"/>
      <c r="M766" s="144"/>
      <c r="N766" s="144"/>
      <c r="O766" s="144"/>
      <c r="P766" s="202"/>
      <c r="Q766" s="145"/>
      <c r="R766" s="143" t="str">
        <f ca="1">IF(ISERROR($V766),"",OFFSET('Smelter Look-up'!$C$4,$V766-4,0)&amp;"")</f>
        <v/>
      </c>
      <c r="S766" s="149" t="str">
        <f t="shared" ca="1" si="55"/>
        <v/>
      </c>
      <c r="T766" s="149" t="str">
        <f ca="1">IF(B766="","",IF(ISERROR(MATCH($J766,SorP!$B$1:$B$6261,0)),"",INDIRECT("'SorP'!$A$"&amp;MATCH($S766&amp;$J766,SorP!C:C,0))))</f>
        <v/>
      </c>
      <c r="U766" s="162"/>
      <c r="V766" s="163" t="e">
        <f>IF(C766="",NA(),MATCH($B766&amp;$C766,'Smelter Look-up'!$J:$J,0))</f>
        <v>#N/A</v>
      </c>
      <c r="X766" s="164">
        <f t="shared" ca="1" si="56"/>
        <v>0</v>
      </c>
      <c r="AB766" s="304" t="str">
        <f t="shared" si="57"/>
        <v/>
      </c>
      <c r="AC766" s="164" t="str">
        <f t="shared" si="58"/>
        <v/>
      </c>
      <c r="AD766" s="164" t="str">
        <f t="shared" si="59"/>
        <v/>
      </c>
    </row>
    <row r="767" spans="1:30" s="164" customFormat="1" ht="20.149999999999999" customHeight="1">
      <c r="A767" s="149"/>
      <c r="B767" s="294" t="str">
        <f>IF(LEN(A767)=0,"",INDEX('Smelter Look-up'!$A:$A,MATCH($A767,'Smelter Look-up'!$E:$E,0)))</f>
        <v/>
      </c>
      <c r="C767" s="146" t="str">
        <f>IF(LEN(A767)=0,"",INDEX('Smelter Look-up'!$C:$C,MATCH($A767,'Smelter Look-up'!$E:$E,0)))</f>
        <v/>
      </c>
      <c r="D767" s="143"/>
      <c r="E767" s="143" t="str">
        <f ca="1">IF(ISERROR($V767),"",OFFSET('Smelter Look-up'!$D$4,$V767-4,0)&amp;"")</f>
        <v/>
      </c>
      <c r="F767" s="143" t="str">
        <f ca="1">IF(ISERROR($V767),"",OFFSET('Smelter Look-up'!$E$4,$V767-4,0))</f>
        <v/>
      </c>
      <c r="G767" s="143" t="str">
        <f ca="1">IF(C767=$X$4,"Enter smelter details",IF(ISERROR($V767),"",OFFSET('Smelter Look-up'!$F$4,$V767-4,0)))</f>
        <v/>
      </c>
      <c r="H767" s="199" t="str">
        <f ca="1">IF(ISERROR($V767),"",OFFSET('Smelter Look-up'!$G$4,$V767-4,0))</f>
        <v/>
      </c>
      <c r="I767" s="200" t="str">
        <f ca="1">IF(ISERROR($V767),"",OFFSET('Smelter Look-up'!$H$4,$V767-4,0))</f>
        <v/>
      </c>
      <c r="J767" s="200" t="str">
        <f ca="1">IF(ISERROR($V767),"",OFFSET('Smelter Look-up'!$I$4,$V767-4,0))</f>
        <v/>
      </c>
      <c r="K767" s="144"/>
      <c r="L767" s="144"/>
      <c r="M767" s="144"/>
      <c r="N767" s="144"/>
      <c r="O767" s="144"/>
      <c r="P767" s="202"/>
      <c r="Q767" s="145"/>
      <c r="R767" s="143" t="str">
        <f ca="1">IF(ISERROR($V767),"",OFFSET('Smelter Look-up'!$C$4,$V767-4,0)&amp;"")</f>
        <v/>
      </c>
      <c r="S767" s="149" t="str">
        <f t="shared" ca="1" si="55"/>
        <v/>
      </c>
      <c r="T767" s="149" t="str">
        <f ca="1">IF(B767="","",IF(ISERROR(MATCH($J767,SorP!$B$1:$B$6261,0)),"",INDIRECT("'SorP'!$A$"&amp;MATCH($S767&amp;$J767,SorP!C:C,0))))</f>
        <v/>
      </c>
      <c r="U767" s="162"/>
      <c r="V767" s="163" t="e">
        <f>IF(C767="",NA(),MATCH($B767&amp;$C767,'Smelter Look-up'!$J:$J,0))</f>
        <v>#N/A</v>
      </c>
      <c r="X767" s="164">
        <f t="shared" ca="1" si="56"/>
        <v>0</v>
      </c>
      <c r="AB767" s="304" t="str">
        <f t="shared" si="57"/>
        <v/>
      </c>
      <c r="AC767" s="164" t="str">
        <f t="shared" si="58"/>
        <v/>
      </c>
      <c r="AD767" s="164" t="str">
        <f t="shared" si="59"/>
        <v/>
      </c>
    </row>
    <row r="768" spans="1:30" s="164" customFormat="1" ht="20.149999999999999" customHeight="1">
      <c r="A768" s="149"/>
      <c r="B768" s="294" t="str">
        <f>IF(LEN(A768)=0,"",INDEX('Smelter Look-up'!$A:$A,MATCH($A768,'Smelter Look-up'!$E:$E,0)))</f>
        <v/>
      </c>
      <c r="C768" s="146" t="str">
        <f>IF(LEN(A768)=0,"",INDEX('Smelter Look-up'!$C:$C,MATCH($A768,'Smelter Look-up'!$E:$E,0)))</f>
        <v/>
      </c>
      <c r="D768" s="143"/>
      <c r="E768" s="143" t="str">
        <f ca="1">IF(ISERROR($V768),"",OFFSET('Smelter Look-up'!$D$4,$V768-4,0)&amp;"")</f>
        <v/>
      </c>
      <c r="F768" s="143" t="str">
        <f ca="1">IF(ISERROR($V768),"",OFFSET('Smelter Look-up'!$E$4,$V768-4,0))</f>
        <v/>
      </c>
      <c r="G768" s="143" t="str">
        <f ca="1">IF(C768=$X$4,"Enter smelter details",IF(ISERROR($V768),"",OFFSET('Smelter Look-up'!$F$4,$V768-4,0)))</f>
        <v/>
      </c>
      <c r="H768" s="199" t="str">
        <f ca="1">IF(ISERROR($V768),"",OFFSET('Smelter Look-up'!$G$4,$V768-4,0))</f>
        <v/>
      </c>
      <c r="I768" s="200" t="str">
        <f ca="1">IF(ISERROR($V768),"",OFFSET('Smelter Look-up'!$H$4,$V768-4,0))</f>
        <v/>
      </c>
      <c r="J768" s="200" t="str">
        <f ca="1">IF(ISERROR($V768),"",OFFSET('Smelter Look-up'!$I$4,$V768-4,0))</f>
        <v/>
      </c>
      <c r="K768" s="144"/>
      <c r="L768" s="144"/>
      <c r="M768" s="144"/>
      <c r="N768" s="144"/>
      <c r="O768" s="144"/>
      <c r="P768" s="202"/>
      <c r="Q768" s="145"/>
      <c r="R768" s="143" t="str">
        <f ca="1">IF(ISERROR($V768),"",OFFSET('Smelter Look-up'!$C$4,$V768-4,0)&amp;"")</f>
        <v/>
      </c>
      <c r="S768" s="149" t="str">
        <f t="shared" ca="1" si="55"/>
        <v/>
      </c>
      <c r="T768" s="149" t="str">
        <f ca="1">IF(B768="","",IF(ISERROR(MATCH($J768,SorP!$B$1:$B$6261,0)),"",INDIRECT("'SorP'!$A$"&amp;MATCH($S768&amp;$J768,SorP!C:C,0))))</f>
        <v/>
      </c>
      <c r="U768" s="162"/>
      <c r="V768" s="163" t="e">
        <f>IF(C768="",NA(),MATCH($B768&amp;$C768,'Smelter Look-up'!$J:$J,0))</f>
        <v>#N/A</v>
      </c>
      <c r="X768" s="164">
        <f t="shared" ca="1" si="56"/>
        <v>0</v>
      </c>
      <c r="AB768" s="304" t="str">
        <f t="shared" si="57"/>
        <v/>
      </c>
      <c r="AC768" s="164" t="str">
        <f t="shared" si="58"/>
        <v/>
      </c>
      <c r="AD768" s="164" t="str">
        <f t="shared" si="59"/>
        <v/>
      </c>
    </row>
    <row r="769" spans="1:30" s="164" customFormat="1" ht="20.149999999999999" customHeight="1">
      <c r="A769" s="149"/>
      <c r="B769" s="294" t="str">
        <f>IF(LEN(A769)=0,"",INDEX('Smelter Look-up'!$A:$A,MATCH($A769,'Smelter Look-up'!$E:$E,0)))</f>
        <v/>
      </c>
      <c r="C769" s="146" t="str">
        <f>IF(LEN(A769)=0,"",INDEX('Smelter Look-up'!$C:$C,MATCH($A769,'Smelter Look-up'!$E:$E,0)))</f>
        <v/>
      </c>
      <c r="D769" s="143"/>
      <c r="E769" s="143" t="str">
        <f ca="1">IF(ISERROR($V769),"",OFFSET('Smelter Look-up'!$D$4,$V769-4,0)&amp;"")</f>
        <v/>
      </c>
      <c r="F769" s="143" t="str">
        <f ca="1">IF(ISERROR($V769),"",OFFSET('Smelter Look-up'!$E$4,$V769-4,0))</f>
        <v/>
      </c>
      <c r="G769" s="143" t="str">
        <f ca="1">IF(C769=$X$4,"Enter smelter details",IF(ISERROR($V769),"",OFFSET('Smelter Look-up'!$F$4,$V769-4,0)))</f>
        <v/>
      </c>
      <c r="H769" s="199" t="str">
        <f ca="1">IF(ISERROR($V769),"",OFFSET('Smelter Look-up'!$G$4,$V769-4,0))</f>
        <v/>
      </c>
      <c r="I769" s="200" t="str">
        <f ca="1">IF(ISERROR($V769),"",OFFSET('Smelter Look-up'!$H$4,$V769-4,0))</f>
        <v/>
      </c>
      <c r="J769" s="200" t="str">
        <f ca="1">IF(ISERROR($V769),"",OFFSET('Smelter Look-up'!$I$4,$V769-4,0))</f>
        <v/>
      </c>
      <c r="K769" s="144"/>
      <c r="L769" s="144"/>
      <c r="M769" s="144"/>
      <c r="N769" s="144"/>
      <c r="O769" s="144"/>
      <c r="P769" s="202"/>
      <c r="Q769" s="145"/>
      <c r="R769" s="143" t="str">
        <f ca="1">IF(ISERROR($V769),"",OFFSET('Smelter Look-up'!$C$4,$V769-4,0)&amp;"")</f>
        <v/>
      </c>
      <c r="S769" s="149" t="str">
        <f t="shared" ca="1" si="55"/>
        <v/>
      </c>
      <c r="T769" s="149" t="str">
        <f ca="1">IF(B769="","",IF(ISERROR(MATCH($J769,SorP!$B$1:$B$6261,0)),"",INDIRECT("'SorP'!$A$"&amp;MATCH($S769&amp;$J769,SorP!C:C,0))))</f>
        <v/>
      </c>
      <c r="U769" s="162"/>
      <c r="V769" s="163" t="e">
        <f>IF(C769="",NA(),MATCH($B769&amp;$C769,'Smelter Look-up'!$J:$J,0))</f>
        <v>#N/A</v>
      </c>
      <c r="X769" s="164">
        <f t="shared" ca="1" si="56"/>
        <v>0</v>
      </c>
      <c r="AB769" s="304" t="str">
        <f t="shared" si="57"/>
        <v/>
      </c>
      <c r="AC769" s="164" t="str">
        <f t="shared" si="58"/>
        <v/>
      </c>
      <c r="AD769" s="164" t="str">
        <f t="shared" si="59"/>
        <v/>
      </c>
    </row>
    <row r="770" spans="1:30" s="164" customFormat="1" ht="20.149999999999999" customHeight="1">
      <c r="A770" s="149"/>
      <c r="B770" s="294" t="str">
        <f>IF(LEN(A770)=0,"",INDEX('Smelter Look-up'!$A:$A,MATCH($A770,'Smelter Look-up'!$E:$E,0)))</f>
        <v/>
      </c>
      <c r="C770" s="146" t="str">
        <f>IF(LEN(A770)=0,"",INDEX('Smelter Look-up'!$C:$C,MATCH($A770,'Smelter Look-up'!$E:$E,0)))</f>
        <v/>
      </c>
      <c r="D770" s="143"/>
      <c r="E770" s="143" t="str">
        <f ca="1">IF(ISERROR($V770),"",OFFSET('Smelter Look-up'!$D$4,$V770-4,0)&amp;"")</f>
        <v/>
      </c>
      <c r="F770" s="143" t="str">
        <f ca="1">IF(ISERROR($V770),"",OFFSET('Smelter Look-up'!$E$4,$V770-4,0))</f>
        <v/>
      </c>
      <c r="G770" s="143" t="str">
        <f ca="1">IF(C770=$X$4,"Enter smelter details",IF(ISERROR($V770),"",OFFSET('Smelter Look-up'!$F$4,$V770-4,0)))</f>
        <v/>
      </c>
      <c r="H770" s="199" t="str">
        <f ca="1">IF(ISERROR($V770),"",OFFSET('Smelter Look-up'!$G$4,$V770-4,0))</f>
        <v/>
      </c>
      <c r="I770" s="200" t="str">
        <f ca="1">IF(ISERROR($V770),"",OFFSET('Smelter Look-up'!$H$4,$V770-4,0))</f>
        <v/>
      </c>
      <c r="J770" s="200" t="str">
        <f ca="1">IF(ISERROR($V770),"",OFFSET('Smelter Look-up'!$I$4,$V770-4,0))</f>
        <v/>
      </c>
      <c r="K770" s="144"/>
      <c r="L770" s="144"/>
      <c r="M770" s="144"/>
      <c r="N770" s="144"/>
      <c r="O770" s="144"/>
      <c r="P770" s="202"/>
      <c r="Q770" s="145"/>
      <c r="R770" s="143" t="str">
        <f ca="1">IF(ISERROR($V770),"",OFFSET('Smelter Look-up'!$C$4,$V770-4,0)&amp;"")</f>
        <v/>
      </c>
      <c r="S770" s="149" t="str">
        <f t="shared" ca="1" si="55"/>
        <v/>
      </c>
      <c r="T770" s="149" t="str">
        <f ca="1">IF(B770="","",IF(ISERROR(MATCH($J770,SorP!$B$1:$B$6261,0)),"",INDIRECT("'SorP'!$A$"&amp;MATCH($S770&amp;$J770,SorP!C:C,0))))</f>
        <v/>
      </c>
      <c r="U770" s="162"/>
      <c r="V770" s="163" t="e">
        <f>IF(C770="",NA(),MATCH($B770&amp;$C770,'Smelter Look-up'!$J:$J,0))</f>
        <v>#N/A</v>
      </c>
      <c r="X770" s="164">
        <f t="shared" ca="1" si="56"/>
        <v>0</v>
      </c>
      <c r="AB770" s="304" t="str">
        <f t="shared" si="57"/>
        <v/>
      </c>
      <c r="AC770" s="164" t="str">
        <f t="shared" si="58"/>
        <v/>
      </c>
      <c r="AD770" s="164" t="str">
        <f t="shared" si="59"/>
        <v/>
      </c>
    </row>
    <row r="771" spans="1:30" s="164" customFormat="1" ht="20.149999999999999" customHeight="1">
      <c r="A771" s="149"/>
      <c r="B771" s="294" t="str">
        <f>IF(LEN(A771)=0,"",INDEX('Smelter Look-up'!$A:$A,MATCH($A771,'Smelter Look-up'!$E:$E,0)))</f>
        <v/>
      </c>
      <c r="C771" s="146" t="str">
        <f>IF(LEN(A771)=0,"",INDEX('Smelter Look-up'!$C:$C,MATCH($A771,'Smelter Look-up'!$E:$E,0)))</f>
        <v/>
      </c>
      <c r="D771" s="143"/>
      <c r="E771" s="143" t="str">
        <f ca="1">IF(ISERROR($V771),"",OFFSET('Smelter Look-up'!$D$4,$V771-4,0)&amp;"")</f>
        <v/>
      </c>
      <c r="F771" s="143" t="str">
        <f ca="1">IF(ISERROR($V771),"",OFFSET('Smelter Look-up'!$E$4,$V771-4,0))</f>
        <v/>
      </c>
      <c r="G771" s="143" t="str">
        <f ca="1">IF(C771=$X$4,"Enter smelter details",IF(ISERROR($V771),"",OFFSET('Smelter Look-up'!$F$4,$V771-4,0)))</f>
        <v/>
      </c>
      <c r="H771" s="199" t="str">
        <f ca="1">IF(ISERROR($V771),"",OFFSET('Smelter Look-up'!$G$4,$V771-4,0))</f>
        <v/>
      </c>
      <c r="I771" s="200" t="str">
        <f ca="1">IF(ISERROR($V771),"",OFFSET('Smelter Look-up'!$H$4,$V771-4,0))</f>
        <v/>
      </c>
      <c r="J771" s="200" t="str">
        <f ca="1">IF(ISERROR($V771),"",OFFSET('Smelter Look-up'!$I$4,$V771-4,0))</f>
        <v/>
      </c>
      <c r="K771" s="144"/>
      <c r="L771" s="144"/>
      <c r="M771" s="144"/>
      <c r="N771" s="144"/>
      <c r="O771" s="144"/>
      <c r="P771" s="202"/>
      <c r="Q771" s="145"/>
      <c r="R771" s="143" t="str">
        <f ca="1">IF(ISERROR($V771),"",OFFSET('Smelter Look-up'!$C$4,$V771-4,0)&amp;"")</f>
        <v/>
      </c>
      <c r="S771" s="149" t="str">
        <f t="shared" ca="1" si="55"/>
        <v/>
      </c>
      <c r="T771" s="149" t="str">
        <f ca="1">IF(B771="","",IF(ISERROR(MATCH($J771,SorP!$B$1:$B$6261,0)),"",INDIRECT("'SorP'!$A$"&amp;MATCH($S771&amp;$J771,SorP!C:C,0))))</f>
        <v/>
      </c>
      <c r="U771" s="162"/>
      <c r="V771" s="163" t="e">
        <f>IF(C771="",NA(),MATCH($B771&amp;$C771,'Smelter Look-up'!$J:$J,0))</f>
        <v>#N/A</v>
      </c>
      <c r="X771" s="164">
        <f t="shared" ca="1" si="56"/>
        <v>0</v>
      </c>
      <c r="AB771" s="304" t="str">
        <f t="shared" si="57"/>
        <v/>
      </c>
      <c r="AC771" s="164" t="str">
        <f t="shared" si="58"/>
        <v/>
      </c>
      <c r="AD771" s="164" t="str">
        <f t="shared" si="59"/>
        <v/>
      </c>
    </row>
    <row r="772" spans="1:30" s="164" customFormat="1" ht="20.149999999999999" customHeight="1">
      <c r="A772" s="149"/>
      <c r="B772" s="294" t="str">
        <f>IF(LEN(A772)=0,"",INDEX('Smelter Look-up'!$A:$A,MATCH($A772,'Smelter Look-up'!$E:$E,0)))</f>
        <v/>
      </c>
      <c r="C772" s="146" t="str">
        <f>IF(LEN(A772)=0,"",INDEX('Smelter Look-up'!$C:$C,MATCH($A772,'Smelter Look-up'!$E:$E,0)))</f>
        <v/>
      </c>
      <c r="D772" s="143"/>
      <c r="E772" s="143" t="str">
        <f ca="1">IF(ISERROR($V772),"",OFFSET('Smelter Look-up'!$D$4,$V772-4,0)&amp;"")</f>
        <v/>
      </c>
      <c r="F772" s="143" t="str">
        <f ca="1">IF(ISERROR($V772),"",OFFSET('Smelter Look-up'!$E$4,$V772-4,0))</f>
        <v/>
      </c>
      <c r="G772" s="143" t="str">
        <f ca="1">IF(C772=$X$4,"Enter smelter details",IF(ISERROR($V772),"",OFFSET('Smelter Look-up'!$F$4,$V772-4,0)))</f>
        <v/>
      </c>
      <c r="H772" s="199" t="str">
        <f ca="1">IF(ISERROR($V772),"",OFFSET('Smelter Look-up'!$G$4,$V772-4,0))</f>
        <v/>
      </c>
      <c r="I772" s="200" t="str">
        <f ca="1">IF(ISERROR($V772),"",OFFSET('Smelter Look-up'!$H$4,$V772-4,0))</f>
        <v/>
      </c>
      <c r="J772" s="200" t="str">
        <f ca="1">IF(ISERROR($V772),"",OFFSET('Smelter Look-up'!$I$4,$V772-4,0))</f>
        <v/>
      </c>
      <c r="K772" s="144"/>
      <c r="L772" s="144"/>
      <c r="M772" s="144"/>
      <c r="N772" s="144"/>
      <c r="O772" s="144"/>
      <c r="P772" s="202"/>
      <c r="Q772" s="145"/>
      <c r="R772" s="143" t="str">
        <f ca="1">IF(ISERROR($V772),"",OFFSET('Smelter Look-up'!$C$4,$V772-4,0)&amp;"")</f>
        <v/>
      </c>
      <c r="S772" s="149" t="str">
        <f t="shared" ref="S772:S835" ca="1" si="60">IF(B772="","",IF(ISERROR(MATCH($E772,CL,0)),"Unknown",INDIRECT("'C'!$A$"&amp;MATCH($E772,CL,0)+1)))</f>
        <v/>
      </c>
      <c r="T772" s="149" t="str">
        <f ca="1">IF(B772="","",IF(ISERROR(MATCH($J772,SorP!$B$1:$B$6261,0)),"",INDIRECT("'SorP'!$A$"&amp;MATCH($S772&amp;$J772,SorP!C:C,0))))</f>
        <v/>
      </c>
      <c r="U772" s="162"/>
      <c r="V772" s="163" t="e">
        <f>IF(C772="",NA(),MATCH($B772&amp;$C772,'Smelter Look-up'!$J:$J,0))</f>
        <v>#N/A</v>
      </c>
      <c r="X772" s="164">
        <f t="shared" ref="X772:X835" ca="1" si="61">IF(AND(C772="Smelter not listed",OR(LEN(D772)=0,LEN(E772)=0)),1,0)</f>
        <v>0</v>
      </c>
      <c r="AB772" s="304" t="str">
        <f t="shared" ref="AB772:AB835" si="62">IF(C772="","",B772)</f>
        <v/>
      </c>
      <c r="AC772" s="164" t="str">
        <f t="shared" ref="AC772:AC835" si="63">B772</f>
        <v/>
      </c>
      <c r="AD772" s="164" t="str">
        <f t="shared" ref="AD772:AD835" si="64">IF(C772="Smelter not listed",D772,C772)</f>
        <v/>
      </c>
    </row>
    <row r="773" spans="1:30" s="164" customFormat="1" ht="20.149999999999999" customHeight="1">
      <c r="A773" s="149"/>
      <c r="B773" s="294" t="str">
        <f>IF(LEN(A773)=0,"",INDEX('Smelter Look-up'!$A:$A,MATCH($A773,'Smelter Look-up'!$E:$E,0)))</f>
        <v/>
      </c>
      <c r="C773" s="146" t="str">
        <f>IF(LEN(A773)=0,"",INDEX('Smelter Look-up'!$C:$C,MATCH($A773,'Smelter Look-up'!$E:$E,0)))</f>
        <v/>
      </c>
      <c r="D773" s="143"/>
      <c r="E773" s="143" t="str">
        <f ca="1">IF(ISERROR($V773),"",OFFSET('Smelter Look-up'!$D$4,$V773-4,0)&amp;"")</f>
        <v/>
      </c>
      <c r="F773" s="143" t="str">
        <f ca="1">IF(ISERROR($V773),"",OFFSET('Smelter Look-up'!$E$4,$V773-4,0))</f>
        <v/>
      </c>
      <c r="G773" s="143" t="str">
        <f ca="1">IF(C773=$X$4,"Enter smelter details",IF(ISERROR($V773),"",OFFSET('Smelter Look-up'!$F$4,$V773-4,0)))</f>
        <v/>
      </c>
      <c r="H773" s="199" t="str">
        <f ca="1">IF(ISERROR($V773),"",OFFSET('Smelter Look-up'!$G$4,$V773-4,0))</f>
        <v/>
      </c>
      <c r="I773" s="200" t="str">
        <f ca="1">IF(ISERROR($V773),"",OFFSET('Smelter Look-up'!$H$4,$V773-4,0))</f>
        <v/>
      </c>
      <c r="J773" s="200" t="str">
        <f ca="1">IF(ISERROR($V773),"",OFFSET('Smelter Look-up'!$I$4,$V773-4,0))</f>
        <v/>
      </c>
      <c r="K773" s="144"/>
      <c r="L773" s="144"/>
      <c r="M773" s="144"/>
      <c r="N773" s="144"/>
      <c r="O773" s="144"/>
      <c r="P773" s="202"/>
      <c r="Q773" s="145"/>
      <c r="R773" s="143" t="str">
        <f ca="1">IF(ISERROR($V773),"",OFFSET('Smelter Look-up'!$C$4,$V773-4,0)&amp;"")</f>
        <v/>
      </c>
      <c r="S773" s="149" t="str">
        <f t="shared" ca="1" si="60"/>
        <v/>
      </c>
      <c r="T773" s="149" t="str">
        <f ca="1">IF(B773="","",IF(ISERROR(MATCH($J773,SorP!$B$1:$B$6261,0)),"",INDIRECT("'SorP'!$A$"&amp;MATCH($S773&amp;$J773,SorP!C:C,0))))</f>
        <v/>
      </c>
      <c r="U773" s="162"/>
      <c r="V773" s="163" t="e">
        <f>IF(C773="",NA(),MATCH($B773&amp;$C773,'Smelter Look-up'!$J:$J,0))</f>
        <v>#N/A</v>
      </c>
      <c r="X773" s="164">
        <f t="shared" ca="1" si="61"/>
        <v>0</v>
      </c>
      <c r="AB773" s="304" t="str">
        <f t="shared" si="62"/>
        <v/>
      </c>
      <c r="AC773" s="164" t="str">
        <f t="shared" si="63"/>
        <v/>
      </c>
      <c r="AD773" s="164" t="str">
        <f t="shared" si="64"/>
        <v/>
      </c>
    </row>
    <row r="774" spans="1:30" s="164" customFormat="1" ht="20.149999999999999" customHeight="1">
      <c r="A774" s="149"/>
      <c r="B774" s="294" t="str">
        <f>IF(LEN(A774)=0,"",INDEX('Smelter Look-up'!$A:$A,MATCH($A774,'Smelter Look-up'!$E:$E,0)))</f>
        <v/>
      </c>
      <c r="C774" s="146" t="str">
        <f>IF(LEN(A774)=0,"",INDEX('Smelter Look-up'!$C:$C,MATCH($A774,'Smelter Look-up'!$E:$E,0)))</f>
        <v/>
      </c>
      <c r="D774" s="143"/>
      <c r="E774" s="143" t="str">
        <f ca="1">IF(ISERROR($V774),"",OFFSET('Smelter Look-up'!$D$4,$V774-4,0)&amp;"")</f>
        <v/>
      </c>
      <c r="F774" s="143" t="str">
        <f ca="1">IF(ISERROR($V774),"",OFFSET('Smelter Look-up'!$E$4,$V774-4,0))</f>
        <v/>
      </c>
      <c r="G774" s="143" t="str">
        <f ca="1">IF(C774=$X$4,"Enter smelter details",IF(ISERROR($V774),"",OFFSET('Smelter Look-up'!$F$4,$V774-4,0)))</f>
        <v/>
      </c>
      <c r="H774" s="199" t="str">
        <f ca="1">IF(ISERROR($V774),"",OFFSET('Smelter Look-up'!$G$4,$V774-4,0))</f>
        <v/>
      </c>
      <c r="I774" s="200" t="str">
        <f ca="1">IF(ISERROR($V774),"",OFFSET('Smelter Look-up'!$H$4,$V774-4,0))</f>
        <v/>
      </c>
      <c r="J774" s="200" t="str">
        <f ca="1">IF(ISERROR($V774),"",OFFSET('Smelter Look-up'!$I$4,$V774-4,0))</f>
        <v/>
      </c>
      <c r="K774" s="144"/>
      <c r="L774" s="144"/>
      <c r="M774" s="144"/>
      <c r="N774" s="144"/>
      <c r="O774" s="144"/>
      <c r="P774" s="202"/>
      <c r="Q774" s="145"/>
      <c r="R774" s="143" t="str">
        <f ca="1">IF(ISERROR($V774),"",OFFSET('Smelter Look-up'!$C$4,$V774-4,0)&amp;"")</f>
        <v/>
      </c>
      <c r="S774" s="149" t="str">
        <f t="shared" ca="1" si="60"/>
        <v/>
      </c>
      <c r="T774" s="149" t="str">
        <f ca="1">IF(B774="","",IF(ISERROR(MATCH($J774,SorP!$B$1:$B$6261,0)),"",INDIRECT("'SorP'!$A$"&amp;MATCH($S774&amp;$J774,SorP!C:C,0))))</f>
        <v/>
      </c>
      <c r="U774" s="162"/>
      <c r="V774" s="163" t="e">
        <f>IF(C774="",NA(),MATCH($B774&amp;$C774,'Smelter Look-up'!$J:$J,0))</f>
        <v>#N/A</v>
      </c>
      <c r="X774" s="164">
        <f t="shared" ca="1" si="61"/>
        <v>0</v>
      </c>
      <c r="AB774" s="304" t="str">
        <f t="shared" si="62"/>
        <v/>
      </c>
      <c r="AC774" s="164" t="str">
        <f t="shared" si="63"/>
        <v/>
      </c>
      <c r="AD774" s="164" t="str">
        <f t="shared" si="64"/>
        <v/>
      </c>
    </row>
    <row r="775" spans="1:30" s="164" customFormat="1" ht="20.149999999999999" customHeight="1">
      <c r="A775" s="149"/>
      <c r="B775" s="294" t="str">
        <f>IF(LEN(A775)=0,"",INDEX('Smelter Look-up'!$A:$A,MATCH($A775,'Smelter Look-up'!$E:$E,0)))</f>
        <v/>
      </c>
      <c r="C775" s="146" t="str">
        <f>IF(LEN(A775)=0,"",INDEX('Smelter Look-up'!$C:$C,MATCH($A775,'Smelter Look-up'!$E:$E,0)))</f>
        <v/>
      </c>
      <c r="D775" s="143"/>
      <c r="E775" s="143" t="str">
        <f ca="1">IF(ISERROR($V775),"",OFFSET('Smelter Look-up'!$D$4,$V775-4,0)&amp;"")</f>
        <v/>
      </c>
      <c r="F775" s="143" t="str">
        <f ca="1">IF(ISERROR($V775),"",OFFSET('Smelter Look-up'!$E$4,$V775-4,0))</f>
        <v/>
      </c>
      <c r="G775" s="143" t="str">
        <f ca="1">IF(C775=$X$4,"Enter smelter details",IF(ISERROR($V775),"",OFFSET('Smelter Look-up'!$F$4,$V775-4,0)))</f>
        <v/>
      </c>
      <c r="H775" s="199" t="str">
        <f ca="1">IF(ISERROR($V775),"",OFFSET('Smelter Look-up'!$G$4,$V775-4,0))</f>
        <v/>
      </c>
      <c r="I775" s="200" t="str">
        <f ca="1">IF(ISERROR($V775),"",OFFSET('Smelter Look-up'!$H$4,$V775-4,0))</f>
        <v/>
      </c>
      <c r="J775" s="200" t="str">
        <f ca="1">IF(ISERROR($V775),"",OFFSET('Smelter Look-up'!$I$4,$V775-4,0))</f>
        <v/>
      </c>
      <c r="K775" s="144"/>
      <c r="L775" s="144"/>
      <c r="M775" s="144"/>
      <c r="N775" s="144"/>
      <c r="O775" s="144"/>
      <c r="P775" s="202"/>
      <c r="Q775" s="145"/>
      <c r="R775" s="143" t="str">
        <f ca="1">IF(ISERROR($V775),"",OFFSET('Smelter Look-up'!$C$4,$V775-4,0)&amp;"")</f>
        <v/>
      </c>
      <c r="S775" s="149" t="str">
        <f t="shared" ca="1" si="60"/>
        <v/>
      </c>
      <c r="T775" s="149" t="str">
        <f ca="1">IF(B775="","",IF(ISERROR(MATCH($J775,SorP!$B$1:$B$6261,0)),"",INDIRECT("'SorP'!$A$"&amp;MATCH($S775&amp;$J775,SorP!C:C,0))))</f>
        <v/>
      </c>
      <c r="U775" s="162"/>
      <c r="V775" s="163" t="e">
        <f>IF(C775="",NA(),MATCH($B775&amp;$C775,'Smelter Look-up'!$J:$J,0))</f>
        <v>#N/A</v>
      </c>
      <c r="X775" s="164">
        <f t="shared" ca="1" si="61"/>
        <v>0</v>
      </c>
      <c r="AB775" s="304" t="str">
        <f t="shared" si="62"/>
        <v/>
      </c>
      <c r="AC775" s="164" t="str">
        <f t="shared" si="63"/>
        <v/>
      </c>
      <c r="AD775" s="164" t="str">
        <f t="shared" si="64"/>
        <v/>
      </c>
    </row>
    <row r="776" spans="1:30" s="164" customFormat="1" ht="20.149999999999999" customHeight="1">
      <c r="A776" s="149"/>
      <c r="B776" s="294" t="str">
        <f>IF(LEN(A776)=0,"",INDEX('Smelter Look-up'!$A:$A,MATCH($A776,'Smelter Look-up'!$E:$E,0)))</f>
        <v/>
      </c>
      <c r="C776" s="146" t="str">
        <f>IF(LEN(A776)=0,"",INDEX('Smelter Look-up'!$C:$C,MATCH($A776,'Smelter Look-up'!$E:$E,0)))</f>
        <v/>
      </c>
      <c r="D776" s="143"/>
      <c r="E776" s="143" t="str">
        <f ca="1">IF(ISERROR($V776),"",OFFSET('Smelter Look-up'!$D$4,$V776-4,0)&amp;"")</f>
        <v/>
      </c>
      <c r="F776" s="143" t="str">
        <f ca="1">IF(ISERROR($V776),"",OFFSET('Smelter Look-up'!$E$4,$V776-4,0))</f>
        <v/>
      </c>
      <c r="G776" s="143" t="str">
        <f ca="1">IF(C776=$X$4,"Enter smelter details",IF(ISERROR($V776),"",OFFSET('Smelter Look-up'!$F$4,$V776-4,0)))</f>
        <v/>
      </c>
      <c r="H776" s="199" t="str">
        <f ca="1">IF(ISERROR($V776),"",OFFSET('Smelter Look-up'!$G$4,$V776-4,0))</f>
        <v/>
      </c>
      <c r="I776" s="200" t="str">
        <f ca="1">IF(ISERROR($V776),"",OFFSET('Smelter Look-up'!$H$4,$V776-4,0))</f>
        <v/>
      </c>
      <c r="J776" s="200" t="str">
        <f ca="1">IF(ISERROR($V776),"",OFFSET('Smelter Look-up'!$I$4,$V776-4,0))</f>
        <v/>
      </c>
      <c r="K776" s="144"/>
      <c r="L776" s="144"/>
      <c r="M776" s="144"/>
      <c r="N776" s="144"/>
      <c r="O776" s="144"/>
      <c r="P776" s="202"/>
      <c r="Q776" s="145"/>
      <c r="R776" s="143" t="str">
        <f ca="1">IF(ISERROR($V776),"",OFFSET('Smelter Look-up'!$C$4,$V776-4,0)&amp;"")</f>
        <v/>
      </c>
      <c r="S776" s="149" t="str">
        <f t="shared" ca="1" si="60"/>
        <v/>
      </c>
      <c r="T776" s="149" t="str">
        <f ca="1">IF(B776="","",IF(ISERROR(MATCH($J776,SorP!$B$1:$B$6261,0)),"",INDIRECT("'SorP'!$A$"&amp;MATCH($S776&amp;$J776,SorP!C:C,0))))</f>
        <v/>
      </c>
      <c r="U776" s="162"/>
      <c r="V776" s="163" t="e">
        <f>IF(C776="",NA(),MATCH($B776&amp;$C776,'Smelter Look-up'!$J:$J,0))</f>
        <v>#N/A</v>
      </c>
      <c r="X776" s="164">
        <f t="shared" ca="1" si="61"/>
        <v>0</v>
      </c>
      <c r="AB776" s="304" t="str">
        <f t="shared" si="62"/>
        <v/>
      </c>
      <c r="AC776" s="164" t="str">
        <f t="shared" si="63"/>
        <v/>
      </c>
      <c r="AD776" s="164" t="str">
        <f t="shared" si="64"/>
        <v/>
      </c>
    </row>
    <row r="777" spans="1:30" s="164" customFormat="1" ht="20.149999999999999" customHeight="1">
      <c r="A777" s="149"/>
      <c r="B777" s="294" t="str">
        <f>IF(LEN(A777)=0,"",INDEX('Smelter Look-up'!$A:$A,MATCH($A777,'Smelter Look-up'!$E:$E,0)))</f>
        <v/>
      </c>
      <c r="C777" s="146" t="str">
        <f>IF(LEN(A777)=0,"",INDEX('Smelter Look-up'!$C:$C,MATCH($A777,'Smelter Look-up'!$E:$E,0)))</f>
        <v/>
      </c>
      <c r="D777" s="143"/>
      <c r="E777" s="143" t="str">
        <f ca="1">IF(ISERROR($V777),"",OFFSET('Smelter Look-up'!$D$4,$V777-4,0)&amp;"")</f>
        <v/>
      </c>
      <c r="F777" s="143" t="str">
        <f ca="1">IF(ISERROR($V777),"",OFFSET('Smelter Look-up'!$E$4,$V777-4,0))</f>
        <v/>
      </c>
      <c r="G777" s="143" t="str">
        <f ca="1">IF(C777=$X$4,"Enter smelter details",IF(ISERROR($V777),"",OFFSET('Smelter Look-up'!$F$4,$V777-4,0)))</f>
        <v/>
      </c>
      <c r="H777" s="199" t="str">
        <f ca="1">IF(ISERROR($V777),"",OFFSET('Smelter Look-up'!$G$4,$V777-4,0))</f>
        <v/>
      </c>
      <c r="I777" s="200" t="str">
        <f ca="1">IF(ISERROR($V777),"",OFFSET('Smelter Look-up'!$H$4,$V777-4,0))</f>
        <v/>
      </c>
      <c r="J777" s="200" t="str">
        <f ca="1">IF(ISERROR($V777),"",OFFSET('Smelter Look-up'!$I$4,$V777-4,0))</f>
        <v/>
      </c>
      <c r="K777" s="144"/>
      <c r="L777" s="144"/>
      <c r="M777" s="144"/>
      <c r="N777" s="144"/>
      <c r="O777" s="144"/>
      <c r="P777" s="202"/>
      <c r="Q777" s="145"/>
      <c r="R777" s="143" t="str">
        <f ca="1">IF(ISERROR($V777),"",OFFSET('Smelter Look-up'!$C$4,$V777-4,0)&amp;"")</f>
        <v/>
      </c>
      <c r="S777" s="149" t="str">
        <f t="shared" ca="1" si="60"/>
        <v/>
      </c>
      <c r="T777" s="149" t="str">
        <f ca="1">IF(B777="","",IF(ISERROR(MATCH($J777,SorP!$B$1:$B$6261,0)),"",INDIRECT("'SorP'!$A$"&amp;MATCH($S777&amp;$J777,SorP!C:C,0))))</f>
        <v/>
      </c>
      <c r="U777" s="162"/>
      <c r="V777" s="163" t="e">
        <f>IF(C777="",NA(),MATCH($B777&amp;$C777,'Smelter Look-up'!$J:$J,0))</f>
        <v>#N/A</v>
      </c>
      <c r="X777" s="164">
        <f t="shared" ca="1" si="61"/>
        <v>0</v>
      </c>
      <c r="AB777" s="304" t="str">
        <f t="shared" si="62"/>
        <v/>
      </c>
      <c r="AC777" s="164" t="str">
        <f t="shared" si="63"/>
        <v/>
      </c>
      <c r="AD777" s="164" t="str">
        <f t="shared" si="64"/>
        <v/>
      </c>
    </row>
    <row r="778" spans="1:30" s="164" customFormat="1" ht="20.149999999999999" customHeight="1">
      <c r="A778" s="149"/>
      <c r="B778" s="294" t="str">
        <f>IF(LEN(A778)=0,"",INDEX('Smelter Look-up'!$A:$A,MATCH($A778,'Smelter Look-up'!$E:$E,0)))</f>
        <v/>
      </c>
      <c r="C778" s="146" t="str">
        <f>IF(LEN(A778)=0,"",INDEX('Smelter Look-up'!$C:$C,MATCH($A778,'Smelter Look-up'!$E:$E,0)))</f>
        <v/>
      </c>
      <c r="D778" s="143"/>
      <c r="E778" s="143" t="str">
        <f ca="1">IF(ISERROR($V778),"",OFFSET('Smelter Look-up'!$D$4,$V778-4,0)&amp;"")</f>
        <v/>
      </c>
      <c r="F778" s="143" t="str">
        <f ca="1">IF(ISERROR($V778),"",OFFSET('Smelter Look-up'!$E$4,$V778-4,0))</f>
        <v/>
      </c>
      <c r="G778" s="143" t="str">
        <f ca="1">IF(C778=$X$4,"Enter smelter details",IF(ISERROR($V778),"",OFFSET('Smelter Look-up'!$F$4,$V778-4,0)))</f>
        <v/>
      </c>
      <c r="H778" s="199" t="str">
        <f ca="1">IF(ISERROR($V778),"",OFFSET('Smelter Look-up'!$G$4,$V778-4,0))</f>
        <v/>
      </c>
      <c r="I778" s="200" t="str">
        <f ca="1">IF(ISERROR($V778),"",OFFSET('Smelter Look-up'!$H$4,$V778-4,0))</f>
        <v/>
      </c>
      <c r="J778" s="200" t="str">
        <f ca="1">IF(ISERROR($V778),"",OFFSET('Smelter Look-up'!$I$4,$V778-4,0))</f>
        <v/>
      </c>
      <c r="K778" s="144"/>
      <c r="L778" s="144"/>
      <c r="M778" s="144"/>
      <c r="N778" s="144"/>
      <c r="O778" s="144"/>
      <c r="P778" s="202"/>
      <c r="Q778" s="145"/>
      <c r="R778" s="143" t="str">
        <f ca="1">IF(ISERROR($V778),"",OFFSET('Smelter Look-up'!$C$4,$V778-4,0)&amp;"")</f>
        <v/>
      </c>
      <c r="S778" s="149" t="str">
        <f t="shared" ca="1" si="60"/>
        <v/>
      </c>
      <c r="T778" s="149" t="str">
        <f ca="1">IF(B778="","",IF(ISERROR(MATCH($J778,SorP!$B$1:$B$6261,0)),"",INDIRECT("'SorP'!$A$"&amp;MATCH($S778&amp;$J778,SorP!C:C,0))))</f>
        <v/>
      </c>
      <c r="U778" s="162"/>
      <c r="V778" s="163" t="e">
        <f>IF(C778="",NA(),MATCH($B778&amp;$C778,'Smelter Look-up'!$J:$J,0))</f>
        <v>#N/A</v>
      </c>
      <c r="X778" s="164">
        <f t="shared" ca="1" si="61"/>
        <v>0</v>
      </c>
      <c r="AB778" s="304" t="str">
        <f t="shared" si="62"/>
        <v/>
      </c>
      <c r="AC778" s="164" t="str">
        <f t="shared" si="63"/>
        <v/>
      </c>
      <c r="AD778" s="164" t="str">
        <f t="shared" si="64"/>
        <v/>
      </c>
    </row>
    <row r="779" spans="1:30" s="164" customFormat="1" ht="20.149999999999999" customHeight="1">
      <c r="A779" s="149"/>
      <c r="B779" s="294" t="str">
        <f>IF(LEN(A779)=0,"",INDEX('Smelter Look-up'!$A:$A,MATCH($A779,'Smelter Look-up'!$E:$E,0)))</f>
        <v/>
      </c>
      <c r="C779" s="146" t="str">
        <f>IF(LEN(A779)=0,"",INDEX('Smelter Look-up'!$C:$C,MATCH($A779,'Smelter Look-up'!$E:$E,0)))</f>
        <v/>
      </c>
      <c r="D779" s="143"/>
      <c r="E779" s="143" t="str">
        <f ca="1">IF(ISERROR($V779),"",OFFSET('Smelter Look-up'!$D$4,$V779-4,0)&amp;"")</f>
        <v/>
      </c>
      <c r="F779" s="143" t="str">
        <f ca="1">IF(ISERROR($V779),"",OFFSET('Smelter Look-up'!$E$4,$V779-4,0))</f>
        <v/>
      </c>
      <c r="G779" s="143" t="str">
        <f ca="1">IF(C779=$X$4,"Enter smelter details",IF(ISERROR($V779),"",OFFSET('Smelter Look-up'!$F$4,$V779-4,0)))</f>
        <v/>
      </c>
      <c r="H779" s="199" t="str">
        <f ca="1">IF(ISERROR($V779),"",OFFSET('Smelter Look-up'!$G$4,$V779-4,0))</f>
        <v/>
      </c>
      <c r="I779" s="200" t="str">
        <f ca="1">IF(ISERROR($V779),"",OFFSET('Smelter Look-up'!$H$4,$V779-4,0))</f>
        <v/>
      </c>
      <c r="J779" s="200" t="str">
        <f ca="1">IF(ISERROR($V779),"",OFFSET('Smelter Look-up'!$I$4,$V779-4,0))</f>
        <v/>
      </c>
      <c r="K779" s="144"/>
      <c r="L779" s="144"/>
      <c r="M779" s="144"/>
      <c r="N779" s="144"/>
      <c r="O779" s="144"/>
      <c r="P779" s="202"/>
      <c r="Q779" s="145"/>
      <c r="R779" s="143" t="str">
        <f ca="1">IF(ISERROR($V779),"",OFFSET('Smelter Look-up'!$C$4,$V779-4,0)&amp;"")</f>
        <v/>
      </c>
      <c r="S779" s="149" t="str">
        <f t="shared" ca="1" si="60"/>
        <v/>
      </c>
      <c r="T779" s="149" t="str">
        <f ca="1">IF(B779="","",IF(ISERROR(MATCH($J779,SorP!$B$1:$B$6261,0)),"",INDIRECT("'SorP'!$A$"&amp;MATCH($S779&amp;$J779,SorP!C:C,0))))</f>
        <v/>
      </c>
      <c r="U779" s="162"/>
      <c r="V779" s="163" t="e">
        <f>IF(C779="",NA(),MATCH($B779&amp;$C779,'Smelter Look-up'!$J:$J,0))</f>
        <v>#N/A</v>
      </c>
      <c r="X779" s="164">
        <f t="shared" ca="1" si="61"/>
        <v>0</v>
      </c>
      <c r="AB779" s="304" t="str">
        <f t="shared" si="62"/>
        <v/>
      </c>
      <c r="AC779" s="164" t="str">
        <f t="shared" si="63"/>
        <v/>
      </c>
      <c r="AD779" s="164" t="str">
        <f t="shared" si="64"/>
        <v/>
      </c>
    </row>
    <row r="780" spans="1:30" s="164" customFormat="1" ht="20.149999999999999" customHeight="1">
      <c r="A780" s="149"/>
      <c r="B780" s="294" t="str">
        <f>IF(LEN(A780)=0,"",INDEX('Smelter Look-up'!$A:$A,MATCH($A780,'Smelter Look-up'!$E:$E,0)))</f>
        <v/>
      </c>
      <c r="C780" s="146" t="str">
        <f>IF(LEN(A780)=0,"",INDEX('Smelter Look-up'!$C:$C,MATCH($A780,'Smelter Look-up'!$E:$E,0)))</f>
        <v/>
      </c>
      <c r="D780" s="143"/>
      <c r="E780" s="143" t="str">
        <f ca="1">IF(ISERROR($V780),"",OFFSET('Smelter Look-up'!$D$4,$V780-4,0)&amp;"")</f>
        <v/>
      </c>
      <c r="F780" s="143" t="str">
        <f ca="1">IF(ISERROR($V780),"",OFFSET('Smelter Look-up'!$E$4,$V780-4,0))</f>
        <v/>
      </c>
      <c r="G780" s="143" t="str">
        <f ca="1">IF(C780=$X$4,"Enter smelter details",IF(ISERROR($V780),"",OFFSET('Smelter Look-up'!$F$4,$V780-4,0)))</f>
        <v/>
      </c>
      <c r="H780" s="199" t="str">
        <f ca="1">IF(ISERROR($V780),"",OFFSET('Smelter Look-up'!$G$4,$V780-4,0))</f>
        <v/>
      </c>
      <c r="I780" s="200" t="str">
        <f ca="1">IF(ISERROR($V780),"",OFFSET('Smelter Look-up'!$H$4,$V780-4,0))</f>
        <v/>
      </c>
      <c r="J780" s="200" t="str">
        <f ca="1">IF(ISERROR($V780),"",OFFSET('Smelter Look-up'!$I$4,$V780-4,0))</f>
        <v/>
      </c>
      <c r="K780" s="144"/>
      <c r="L780" s="144"/>
      <c r="M780" s="144"/>
      <c r="N780" s="144"/>
      <c r="O780" s="144"/>
      <c r="P780" s="202"/>
      <c r="Q780" s="145"/>
      <c r="R780" s="143" t="str">
        <f ca="1">IF(ISERROR($V780),"",OFFSET('Smelter Look-up'!$C$4,$V780-4,0)&amp;"")</f>
        <v/>
      </c>
      <c r="S780" s="149" t="str">
        <f t="shared" ca="1" si="60"/>
        <v/>
      </c>
      <c r="T780" s="149" t="str">
        <f ca="1">IF(B780="","",IF(ISERROR(MATCH($J780,SorP!$B$1:$B$6261,0)),"",INDIRECT("'SorP'!$A$"&amp;MATCH($S780&amp;$J780,SorP!C:C,0))))</f>
        <v/>
      </c>
      <c r="U780" s="162"/>
      <c r="V780" s="163" t="e">
        <f>IF(C780="",NA(),MATCH($B780&amp;$C780,'Smelter Look-up'!$J:$J,0))</f>
        <v>#N/A</v>
      </c>
      <c r="X780" s="164">
        <f t="shared" ca="1" si="61"/>
        <v>0</v>
      </c>
      <c r="AB780" s="304" t="str">
        <f t="shared" si="62"/>
        <v/>
      </c>
      <c r="AC780" s="164" t="str">
        <f t="shared" si="63"/>
        <v/>
      </c>
      <c r="AD780" s="164" t="str">
        <f t="shared" si="64"/>
        <v/>
      </c>
    </row>
    <row r="781" spans="1:30" s="164" customFormat="1" ht="20.149999999999999" customHeight="1">
      <c r="A781" s="149"/>
      <c r="B781" s="294" t="str">
        <f>IF(LEN(A781)=0,"",INDEX('Smelter Look-up'!$A:$A,MATCH($A781,'Smelter Look-up'!$E:$E,0)))</f>
        <v/>
      </c>
      <c r="C781" s="146" t="str">
        <f>IF(LEN(A781)=0,"",INDEX('Smelter Look-up'!$C:$C,MATCH($A781,'Smelter Look-up'!$E:$E,0)))</f>
        <v/>
      </c>
      <c r="D781" s="143"/>
      <c r="E781" s="143" t="str">
        <f ca="1">IF(ISERROR($V781),"",OFFSET('Smelter Look-up'!$D$4,$V781-4,0)&amp;"")</f>
        <v/>
      </c>
      <c r="F781" s="143" t="str">
        <f ca="1">IF(ISERROR($V781),"",OFFSET('Smelter Look-up'!$E$4,$V781-4,0))</f>
        <v/>
      </c>
      <c r="G781" s="143" t="str">
        <f ca="1">IF(C781=$X$4,"Enter smelter details",IF(ISERROR($V781),"",OFFSET('Smelter Look-up'!$F$4,$V781-4,0)))</f>
        <v/>
      </c>
      <c r="H781" s="199" t="str">
        <f ca="1">IF(ISERROR($V781),"",OFFSET('Smelter Look-up'!$G$4,$V781-4,0))</f>
        <v/>
      </c>
      <c r="I781" s="200" t="str">
        <f ca="1">IF(ISERROR($V781),"",OFFSET('Smelter Look-up'!$H$4,$V781-4,0))</f>
        <v/>
      </c>
      <c r="J781" s="200" t="str">
        <f ca="1">IF(ISERROR($V781),"",OFFSET('Smelter Look-up'!$I$4,$V781-4,0))</f>
        <v/>
      </c>
      <c r="K781" s="144"/>
      <c r="L781" s="144"/>
      <c r="M781" s="144"/>
      <c r="N781" s="144"/>
      <c r="O781" s="144"/>
      <c r="P781" s="202"/>
      <c r="Q781" s="145"/>
      <c r="R781" s="143" t="str">
        <f ca="1">IF(ISERROR($V781),"",OFFSET('Smelter Look-up'!$C$4,$V781-4,0)&amp;"")</f>
        <v/>
      </c>
      <c r="S781" s="149" t="str">
        <f t="shared" ca="1" si="60"/>
        <v/>
      </c>
      <c r="T781" s="149" t="str">
        <f ca="1">IF(B781="","",IF(ISERROR(MATCH($J781,SorP!$B$1:$B$6261,0)),"",INDIRECT("'SorP'!$A$"&amp;MATCH($S781&amp;$J781,SorP!C:C,0))))</f>
        <v/>
      </c>
      <c r="U781" s="162"/>
      <c r="V781" s="163" t="e">
        <f>IF(C781="",NA(),MATCH($B781&amp;$C781,'Smelter Look-up'!$J:$J,0))</f>
        <v>#N/A</v>
      </c>
      <c r="X781" s="164">
        <f t="shared" ca="1" si="61"/>
        <v>0</v>
      </c>
      <c r="AB781" s="304" t="str">
        <f t="shared" si="62"/>
        <v/>
      </c>
      <c r="AC781" s="164" t="str">
        <f t="shared" si="63"/>
        <v/>
      </c>
      <c r="AD781" s="164" t="str">
        <f t="shared" si="64"/>
        <v/>
      </c>
    </row>
    <row r="782" spans="1:30" s="164" customFormat="1" ht="20.149999999999999" customHeight="1">
      <c r="A782" s="149"/>
      <c r="B782" s="294" t="str">
        <f>IF(LEN(A782)=0,"",INDEX('Smelter Look-up'!$A:$A,MATCH($A782,'Smelter Look-up'!$E:$E,0)))</f>
        <v/>
      </c>
      <c r="C782" s="146" t="str">
        <f>IF(LEN(A782)=0,"",INDEX('Smelter Look-up'!$C:$C,MATCH($A782,'Smelter Look-up'!$E:$E,0)))</f>
        <v/>
      </c>
      <c r="D782" s="143"/>
      <c r="E782" s="143" t="str">
        <f ca="1">IF(ISERROR($V782),"",OFFSET('Smelter Look-up'!$D$4,$V782-4,0)&amp;"")</f>
        <v/>
      </c>
      <c r="F782" s="143" t="str">
        <f ca="1">IF(ISERROR($V782),"",OFFSET('Smelter Look-up'!$E$4,$V782-4,0))</f>
        <v/>
      </c>
      <c r="G782" s="143" t="str">
        <f ca="1">IF(C782=$X$4,"Enter smelter details",IF(ISERROR($V782),"",OFFSET('Smelter Look-up'!$F$4,$V782-4,0)))</f>
        <v/>
      </c>
      <c r="H782" s="199" t="str">
        <f ca="1">IF(ISERROR($V782),"",OFFSET('Smelter Look-up'!$G$4,$V782-4,0))</f>
        <v/>
      </c>
      <c r="I782" s="200" t="str">
        <f ca="1">IF(ISERROR($V782),"",OFFSET('Smelter Look-up'!$H$4,$V782-4,0))</f>
        <v/>
      </c>
      <c r="J782" s="200" t="str">
        <f ca="1">IF(ISERROR($V782),"",OFFSET('Smelter Look-up'!$I$4,$V782-4,0))</f>
        <v/>
      </c>
      <c r="K782" s="144"/>
      <c r="L782" s="144"/>
      <c r="M782" s="144"/>
      <c r="N782" s="144"/>
      <c r="O782" s="144"/>
      <c r="P782" s="202"/>
      <c r="Q782" s="145"/>
      <c r="R782" s="143" t="str">
        <f ca="1">IF(ISERROR($V782),"",OFFSET('Smelter Look-up'!$C$4,$V782-4,0)&amp;"")</f>
        <v/>
      </c>
      <c r="S782" s="149" t="str">
        <f t="shared" ca="1" si="60"/>
        <v/>
      </c>
      <c r="T782" s="149" t="str">
        <f ca="1">IF(B782="","",IF(ISERROR(MATCH($J782,SorP!$B$1:$B$6261,0)),"",INDIRECT("'SorP'!$A$"&amp;MATCH($S782&amp;$J782,SorP!C:C,0))))</f>
        <v/>
      </c>
      <c r="U782" s="162"/>
      <c r="V782" s="163" t="e">
        <f>IF(C782="",NA(),MATCH($B782&amp;$C782,'Smelter Look-up'!$J:$J,0))</f>
        <v>#N/A</v>
      </c>
      <c r="X782" s="164">
        <f t="shared" ca="1" si="61"/>
        <v>0</v>
      </c>
      <c r="AB782" s="304" t="str">
        <f t="shared" si="62"/>
        <v/>
      </c>
      <c r="AC782" s="164" t="str">
        <f t="shared" si="63"/>
        <v/>
      </c>
      <c r="AD782" s="164" t="str">
        <f t="shared" si="64"/>
        <v/>
      </c>
    </row>
    <row r="783" spans="1:30" s="164" customFormat="1" ht="20.149999999999999" customHeight="1">
      <c r="A783" s="149"/>
      <c r="B783" s="294" t="str">
        <f>IF(LEN(A783)=0,"",INDEX('Smelter Look-up'!$A:$A,MATCH($A783,'Smelter Look-up'!$E:$E,0)))</f>
        <v/>
      </c>
      <c r="C783" s="146" t="str">
        <f>IF(LEN(A783)=0,"",INDEX('Smelter Look-up'!$C:$C,MATCH($A783,'Smelter Look-up'!$E:$E,0)))</f>
        <v/>
      </c>
      <c r="D783" s="143"/>
      <c r="E783" s="143" t="str">
        <f ca="1">IF(ISERROR($V783),"",OFFSET('Smelter Look-up'!$D$4,$V783-4,0)&amp;"")</f>
        <v/>
      </c>
      <c r="F783" s="143" t="str">
        <f ca="1">IF(ISERROR($V783),"",OFFSET('Smelter Look-up'!$E$4,$V783-4,0))</f>
        <v/>
      </c>
      <c r="G783" s="143" t="str">
        <f ca="1">IF(C783=$X$4,"Enter smelter details",IF(ISERROR($V783),"",OFFSET('Smelter Look-up'!$F$4,$V783-4,0)))</f>
        <v/>
      </c>
      <c r="H783" s="199" t="str">
        <f ca="1">IF(ISERROR($V783),"",OFFSET('Smelter Look-up'!$G$4,$V783-4,0))</f>
        <v/>
      </c>
      <c r="I783" s="200" t="str">
        <f ca="1">IF(ISERROR($V783),"",OFFSET('Smelter Look-up'!$H$4,$V783-4,0))</f>
        <v/>
      </c>
      <c r="J783" s="200" t="str">
        <f ca="1">IF(ISERROR($V783),"",OFFSET('Smelter Look-up'!$I$4,$V783-4,0))</f>
        <v/>
      </c>
      <c r="K783" s="144"/>
      <c r="L783" s="144"/>
      <c r="M783" s="144"/>
      <c r="N783" s="144"/>
      <c r="O783" s="144"/>
      <c r="P783" s="202"/>
      <c r="Q783" s="145"/>
      <c r="R783" s="143" t="str">
        <f ca="1">IF(ISERROR($V783),"",OFFSET('Smelter Look-up'!$C$4,$V783-4,0)&amp;"")</f>
        <v/>
      </c>
      <c r="S783" s="149" t="str">
        <f t="shared" ca="1" si="60"/>
        <v/>
      </c>
      <c r="T783" s="149" t="str">
        <f ca="1">IF(B783="","",IF(ISERROR(MATCH($J783,SorP!$B$1:$B$6261,0)),"",INDIRECT("'SorP'!$A$"&amp;MATCH($S783&amp;$J783,SorP!C:C,0))))</f>
        <v/>
      </c>
      <c r="U783" s="162"/>
      <c r="V783" s="163" t="e">
        <f>IF(C783="",NA(),MATCH($B783&amp;$C783,'Smelter Look-up'!$J:$J,0))</f>
        <v>#N/A</v>
      </c>
      <c r="X783" s="164">
        <f t="shared" ca="1" si="61"/>
        <v>0</v>
      </c>
      <c r="AB783" s="304" t="str">
        <f t="shared" si="62"/>
        <v/>
      </c>
      <c r="AC783" s="164" t="str">
        <f t="shared" si="63"/>
        <v/>
      </c>
      <c r="AD783" s="164" t="str">
        <f t="shared" si="64"/>
        <v/>
      </c>
    </row>
    <row r="784" spans="1:30" s="164" customFormat="1" ht="20.149999999999999" customHeight="1">
      <c r="A784" s="149"/>
      <c r="B784" s="294" t="str">
        <f>IF(LEN(A784)=0,"",INDEX('Smelter Look-up'!$A:$A,MATCH($A784,'Smelter Look-up'!$E:$E,0)))</f>
        <v/>
      </c>
      <c r="C784" s="146" t="str">
        <f>IF(LEN(A784)=0,"",INDEX('Smelter Look-up'!$C:$C,MATCH($A784,'Smelter Look-up'!$E:$E,0)))</f>
        <v/>
      </c>
      <c r="D784" s="143"/>
      <c r="E784" s="143" t="str">
        <f ca="1">IF(ISERROR($V784),"",OFFSET('Smelter Look-up'!$D$4,$V784-4,0)&amp;"")</f>
        <v/>
      </c>
      <c r="F784" s="143" t="str">
        <f ca="1">IF(ISERROR($V784),"",OFFSET('Smelter Look-up'!$E$4,$V784-4,0))</f>
        <v/>
      </c>
      <c r="G784" s="143" t="str">
        <f ca="1">IF(C784=$X$4,"Enter smelter details",IF(ISERROR($V784),"",OFFSET('Smelter Look-up'!$F$4,$V784-4,0)))</f>
        <v/>
      </c>
      <c r="H784" s="199" t="str">
        <f ca="1">IF(ISERROR($V784),"",OFFSET('Smelter Look-up'!$G$4,$V784-4,0))</f>
        <v/>
      </c>
      <c r="I784" s="200" t="str">
        <f ca="1">IF(ISERROR($V784),"",OFFSET('Smelter Look-up'!$H$4,$V784-4,0))</f>
        <v/>
      </c>
      <c r="J784" s="200" t="str">
        <f ca="1">IF(ISERROR($V784),"",OFFSET('Smelter Look-up'!$I$4,$V784-4,0))</f>
        <v/>
      </c>
      <c r="K784" s="144"/>
      <c r="L784" s="144"/>
      <c r="M784" s="144"/>
      <c r="N784" s="144"/>
      <c r="O784" s="144"/>
      <c r="P784" s="202"/>
      <c r="Q784" s="145"/>
      <c r="R784" s="143" t="str">
        <f ca="1">IF(ISERROR($V784),"",OFFSET('Smelter Look-up'!$C$4,$V784-4,0)&amp;"")</f>
        <v/>
      </c>
      <c r="S784" s="149" t="str">
        <f t="shared" ca="1" si="60"/>
        <v/>
      </c>
      <c r="T784" s="149" t="str">
        <f ca="1">IF(B784="","",IF(ISERROR(MATCH($J784,SorP!$B$1:$B$6261,0)),"",INDIRECT("'SorP'!$A$"&amp;MATCH($S784&amp;$J784,SorP!C:C,0))))</f>
        <v/>
      </c>
      <c r="U784" s="162"/>
      <c r="V784" s="163" t="e">
        <f>IF(C784="",NA(),MATCH($B784&amp;$C784,'Smelter Look-up'!$J:$J,0))</f>
        <v>#N/A</v>
      </c>
      <c r="X784" s="164">
        <f t="shared" ca="1" si="61"/>
        <v>0</v>
      </c>
      <c r="AB784" s="304" t="str">
        <f t="shared" si="62"/>
        <v/>
      </c>
      <c r="AC784" s="164" t="str">
        <f t="shared" si="63"/>
        <v/>
      </c>
      <c r="AD784" s="164" t="str">
        <f t="shared" si="64"/>
        <v/>
      </c>
    </row>
    <row r="785" spans="1:30" s="164" customFormat="1" ht="20.149999999999999" customHeight="1">
      <c r="A785" s="149"/>
      <c r="B785" s="294" t="str">
        <f>IF(LEN(A785)=0,"",INDEX('Smelter Look-up'!$A:$A,MATCH($A785,'Smelter Look-up'!$E:$E,0)))</f>
        <v/>
      </c>
      <c r="C785" s="146" t="str">
        <f>IF(LEN(A785)=0,"",INDEX('Smelter Look-up'!$C:$C,MATCH($A785,'Smelter Look-up'!$E:$E,0)))</f>
        <v/>
      </c>
      <c r="D785" s="143"/>
      <c r="E785" s="143" t="str">
        <f ca="1">IF(ISERROR($V785),"",OFFSET('Smelter Look-up'!$D$4,$V785-4,0)&amp;"")</f>
        <v/>
      </c>
      <c r="F785" s="143" t="str">
        <f ca="1">IF(ISERROR($V785),"",OFFSET('Smelter Look-up'!$E$4,$V785-4,0))</f>
        <v/>
      </c>
      <c r="G785" s="143" t="str">
        <f ca="1">IF(C785=$X$4,"Enter smelter details",IF(ISERROR($V785),"",OFFSET('Smelter Look-up'!$F$4,$V785-4,0)))</f>
        <v/>
      </c>
      <c r="H785" s="199" t="str">
        <f ca="1">IF(ISERROR($V785),"",OFFSET('Smelter Look-up'!$G$4,$V785-4,0))</f>
        <v/>
      </c>
      <c r="I785" s="200" t="str">
        <f ca="1">IF(ISERROR($V785),"",OFFSET('Smelter Look-up'!$H$4,$V785-4,0))</f>
        <v/>
      </c>
      <c r="J785" s="200" t="str">
        <f ca="1">IF(ISERROR($V785),"",OFFSET('Smelter Look-up'!$I$4,$V785-4,0))</f>
        <v/>
      </c>
      <c r="K785" s="144"/>
      <c r="L785" s="144"/>
      <c r="M785" s="144"/>
      <c r="N785" s="144"/>
      <c r="O785" s="144"/>
      <c r="P785" s="202"/>
      <c r="Q785" s="145"/>
      <c r="R785" s="143" t="str">
        <f ca="1">IF(ISERROR($V785),"",OFFSET('Smelter Look-up'!$C$4,$V785-4,0)&amp;"")</f>
        <v/>
      </c>
      <c r="S785" s="149" t="str">
        <f t="shared" ca="1" si="60"/>
        <v/>
      </c>
      <c r="T785" s="149" t="str">
        <f ca="1">IF(B785="","",IF(ISERROR(MATCH($J785,SorP!$B$1:$B$6261,0)),"",INDIRECT("'SorP'!$A$"&amp;MATCH($S785&amp;$J785,SorP!C:C,0))))</f>
        <v/>
      </c>
      <c r="U785" s="162"/>
      <c r="V785" s="163" t="e">
        <f>IF(C785="",NA(),MATCH($B785&amp;$C785,'Smelter Look-up'!$J:$J,0))</f>
        <v>#N/A</v>
      </c>
      <c r="X785" s="164">
        <f t="shared" ca="1" si="61"/>
        <v>0</v>
      </c>
      <c r="AB785" s="304" t="str">
        <f t="shared" si="62"/>
        <v/>
      </c>
      <c r="AC785" s="164" t="str">
        <f t="shared" si="63"/>
        <v/>
      </c>
      <c r="AD785" s="164" t="str">
        <f t="shared" si="64"/>
        <v/>
      </c>
    </row>
    <row r="786" spans="1:30" s="164" customFormat="1" ht="20.149999999999999" customHeight="1">
      <c r="A786" s="149"/>
      <c r="B786" s="294" t="str">
        <f>IF(LEN(A786)=0,"",INDEX('Smelter Look-up'!$A:$A,MATCH($A786,'Smelter Look-up'!$E:$E,0)))</f>
        <v/>
      </c>
      <c r="C786" s="146" t="str">
        <f>IF(LEN(A786)=0,"",INDEX('Smelter Look-up'!$C:$C,MATCH($A786,'Smelter Look-up'!$E:$E,0)))</f>
        <v/>
      </c>
      <c r="D786" s="143"/>
      <c r="E786" s="143" t="str">
        <f ca="1">IF(ISERROR($V786),"",OFFSET('Smelter Look-up'!$D$4,$V786-4,0)&amp;"")</f>
        <v/>
      </c>
      <c r="F786" s="143" t="str">
        <f ca="1">IF(ISERROR($V786),"",OFFSET('Smelter Look-up'!$E$4,$V786-4,0))</f>
        <v/>
      </c>
      <c r="G786" s="143" t="str">
        <f ca="1">IF(C786=$X$4,"Enter smelter details",IF(ISERROR($V786),"",OFFSET('Smelter Look-up'!$F$4,$V786-4,0)))</f>
        <v/>
      </c>
      <c r="H786" s="199" t="str">
        <f ca="1">IF(ISERROR($V786),"",OFFSET('Smelter Look-up'!$G$4,$V786-4,0))</f>
        <v/>
      </c>
      <c r="I786" s="200" t="str">
        <f ca="1">IF(ISERROR($V786),"",OFFSET('Smelter Look-up'!$H$4,$V786-4,0))</f>
        <v/>
      </c>
      <c r="J786" s="200" t="str">
        <f ca="1">IF(ISERROR($V786),"",OFFSET('Smelter Look-up'!$I$4,$V786-4,0))</f>
        <v/>
      </c>
      <c r="K786" s="144"/>
      <c r="L786" s="144"/>
      <c r="M786" s="144"/>
      <c r="N786" s="144"/>
      <c r="O786" s="144"/>
      <c r="P786" s="202"/>
      <c r="Q786" s="145"/>
      <c r="R786" s="143" t="str">
        <f ca="1">IF(ISERROR($V786),"",OFFSET('Smelter Look-up'!$C$4,$V786-4,0)&amp;"")</f>
        <v/>
      </c>
      <c r="S786" s="149" t="str">
        <f t="shared" ca="1" si="60"/>
        <v/>
      </c>
      <c r="T786" s="149" t="str">
        <f ca="1">IF(B786="","",IF(ISERROR(MATCH($J786,SorP!$B$1:$B$6261,0)),"",INDIRECT("'SorP'!$A$"&amp;MATCH($S786&amp;$J786,SorP!C:C,0))))</f>
        <v/>
      </c>
      <c r="U786" s="162"/>
      <c r="V786" s="163" t="e">
        <f>IF(C786="",NA(),MATCH($B786&amp;$C786,'Smelter Look-up'!$J:$J,0))</f>
        <v>#N/A</v>
      </c>
      <c r="X786" s="164">
        <f t="shared" ca="1" si="61"/>
        <v>0</v>
      </c>
      <c r="AB786" s="304" t="str">
        <f t="shared" si="62"/>
        <v/>
      </c>
      <c r="AC786" s="164" t="str">
        <f t="shared" si="63"/>
        <v/>
      </c>
      <c r="AD786" s="164" t="str">
        <f t="shared" si="64"/>
        <v/>
      </c>
    </row>
    <row r="787" spans="1:30" s="164" customFormat="1" ht="20.149999999999999" customHeight="1">
      <c r="A787" s="149"/>
      <c r="B787" s="294" t="str">
        <f>IF(LEN(A787)=0,"",INDEX('Smelter Look-up'!$A:$A,MATCH($A787,'Smelter Look-up'!$E:$E,0)))</f>
        <v/>
      </c>
      <c r="C787" s="146" t="str">
        <f>IF(LEN(A787)=0,"",INDEX('Smelter Look-up'!$C:$C,MATCH($A787,'Smelter Look-up'!$E:$E,0)))</f>
        <v/>
      </c>
      <c r="D787" s="143"/>
      <c r="E787" s="143" t="str">
        <f ca="1">IF(ISERROR($V787),"",OFFSET('Smelter Look-up'!$D$4,$V787-4,0)&amp;"")</f>
        <v/>
      </c>
      <c r="F787" s="143" t="str">
        <f ca="1">IF(ISERROR($V787),"",OFFSET('Smelter Look-up'!$E$4,$V787-4,0))</f>
        <v/>
      </c>
      <c r="G787" s="143" t="str">
        <f ca="1">IF(C787=$X$4,"Enter smelter details",IF(ISERROR($V787),"",OFFSET('Smelter Look-up'!$F$4,$V787-4,0)))</f>
        <v/>
      </c>
      <c r="H787" s="199" t="str">
        <f ca="1">IF(ISERROR($V787),"",OFFSET('Smelter Look-up'!$G$4,$V787-4,0))</f>
        <v/>
      </c>
      <c r="I787" s="200" t="str">
        <f ca="1">IF(ISERROR($V787),"",OFFSET('Smelter Look-up'!$H$4,$V787-4,0))</f>
        <v/>
      </c>
      <c r="J787" s="200" t="str">
        <f ca="1">IF(ISERROR($V787),"",OFFSET('Smelter Look-up'!$I$4,$V787-4,0))</f>
        <v/>
      </c>
      <c r="K787" s="144"/>
      <c r="L787" s="144"/>
      <c r="M787" s="144"/>
      <c r="N787" s="144"/>
      <c r="O787" s="144"/>
      <c r="P787" s="202"/>
      <c r="Q787" s="145"/>
      <c r="R787" s="143" t="str">
        <f ca="1">IF(ISERROR($V787),"",OFFSET('Smelter Look-up'!$C$4,$V787-4,0)&amp;"")</f>
        <v/>
      </c>
      <c r="S787" s="149" t="str">
        <f t="shared" ca="1" si="60"/>
        <v/>
      </c>
      <c r="T787" s="149" t="str">
        <f ca="1">IF(B787="","",IF(ISERROR(MATCH($J787,SorP!$B$1:$B$6261,0)),"",INDIRECT("'SorP'!$A$"&amp;MATCH($S787&amp;$J787,SorP!C:C,0))))</f>
        <v/>
      </c>
      <c r="U787" s="162"/>
      <c r="V787" s="163" t="e">
        <f>IF(C787="",NA(),MATCH($B787&amp;$C787,'Smelter Look-up'!$J:$J,0))</f>
        <v>#N/A</v>
      </c>
      <c r="X787" s="164">
        <f t="shared" ca="1" si="61"/>
        <v>0</v>
      </c>
      <c r="AB787" s="304" t="str">
        <f t="shared" si="62"/>
        <v/>
      </c>
      <c r="AC787" s="164" t="str">
        <f t="shared" si="63"/>
        <v/>
      </c>
      <c r="AD787" s="164" t="str">
        <f t="shared" si="64"/>
        <v/>
      </c>
    </row>
    <row r="788" spans="1:30" s="164" customFormat="1" ht="20.149999999999999" customHeight="1">
      <c r="A788" s="149"/>
      <c r="B788" s="294" t="str">
        <f>IF(LEN(A788)=0,"",INDEX('Smelter Look-up'!$A:$A,MATCH($A788,'Smelter Look-up'!$E:$E,0)))</f>
        <v/>
      </c>
      <c r="C788" s="146" t="str">
        <f>IF(LEN(A788)=0,"",INDEX('Smelter Look-up'!$C:$C,MATCH($A788,'Smelter Look-up'!$E:$E,0)))</f>
        <v/>
      </c>
      <c r="D788" s="143"/>
      <c r="E788" s="143" t="str">
        <f ca="1">IF(ISERROR($V788),"",OFFSET('Smelter Look-up'!$D$4,$V788-4,0)&amp;"")</f>
        <v/>
      </c>
      <c r="F788" s="143" t="str">
        <f ca="1">IF(ISERROR($V788),"",OFFSET('Smelter Look-up'!$E$4,$V788-4,0))</f>
        <v/>
      </c>
      <c r="G788" s="143" t="str">
        <f ca="1">IF(C788=$X$4,"Enter smelter details",IF(ISERROR($V788),"",OFFSET('Smelter Look-up'!$F$4,$V788-4,0)))</f>
        <v/>
      </c>
      <c r="H788" s="199" t="str">
        <f ca="1">IF(ISERROR($V788),"",OFFSET('Smelter Look-up'!$G$4,$V788-4,0))</f>
        <v/>
      </c>
      <c r="I788" s="200" t="str">
        <f ca="1">IF(ISERROR($V788),"",OFFSET('Smelter Look-up'!$H$4,$V788-4,0))</f>
        <v/>
      </c>
      <c r="J788" s="200" t="str">
        <f ca="1">IF(ISERROR($V788),"",OFFSET('Smelter Look-up'!$I$4,$V788-4,0))</f>
        <v/>
      </c>
      <c r="K788" s="144"/>
      <c r="L788" s="144"/>
      <c r="M788" s="144"/>
      <c r="N788" s="144"/>
      <c r="O788" s="144"/>
      <c r="P788" s="202"/>
      <c r="Q788" s="145"/>
      <c r="R788" s="143" t="str">
        <f ca="1">IF(ISERROR($V788),"",OFFSET('Smelter Look-up'!$C$4,$V788-4,0)&amp;"")</f>
        <v/>
      </c>
      <c r="S788" s="149" t="str">
        <f t="shared" ca="1" si="60"/>
        <v/>
      </c>
      <c r="T788" s="149" t="str">
        <f ca="1">IF(B788="","",IF(ISERROR(MATCH($J788,SorP!$B$1:$B$6261,0)),"",INDIRECT("'SorP'!$A$"&amp;MATCH($S788&amp;$J788,SorP!C:C,0))))</f>
        <v/>
      </c>
      <c r="U788" s="162"/>
      <c r="V788" s="163" t="e">
        <f>IF(C788="",NA(),MATCH($B788&amp;$C788,'Smelter Look-up'!$J:$J,0))</f>
        <v>#N/A</v>
      </c>
      <c r="X788" s="164">
        <f t="shared" ca="1" si="61"/>
        <v>0</v>
      </c>
      <c r="AB788" s="304" t="str">
        <f t="shared" si="62"/>
        <v/>
      </c>
      <c r="AC788" s="164" t="str">
        <f t="shared" si="63"/>
        <v/>
      </c>
      <c r="AD788" s="164" t="str">
        <f t="shared" si="64"/>
        <v/>
      </c>
    </row>
    <row r="789" spans="1:30" s="164" customFormat="1" ht="20.149999999999999" customHeight="1">
      <c r="A789" s="149"/>
      <c r="B789" s="294" t="str">
        <f>IF(LEN(A789)=0,"",INDEX('Smelter Look-up'!$A:$A,MATCH($A789,'Smelter Look-up'!$E:$E,0)))</f>
        <v/>
      </c>
      <c r="C789" s="146" t="str">
        <f>IF(LEN(A789)=0,"",INDEX('Smelter Look-up'!$C:$C,MATCH($A789,'Smelter Look-up'!$E:$E,0)))</f>
        <v/>
      </c>
      <c r="D789" s="143"/>
      <c r="E789" s="143" t="str">
        <f ca="1">IF(ISERROR($V789),"",OFFSET('Smelter Look-up'!$D$4,$V789-4,0)&amp;"")</f>
        <v/>
      </c>
      <c r="F789" s="143" t="str">
        <f ca="1">IF(ISERROR($V789),"",OFFSET('Smelter Look-up'!$E$4,$V789-4,0))</f>
        <v/>
      </c>
      <c r="G789" s="143" t="str">
        <f ca="1">IF(C789=$X$4,"Enter smelter details",IF(ISERROR($V789),"",OFFSET('Smelter Look-up'!$F$4,$V789-4,0)))</f>
        <v/>
      </c>
      <c r="H789" s="199" t="str">
        <f ca="1">IF(ISERROR($V789),"",OFFSET('Smelter Look-up'!$G$4,$V789-4,0))</f>
        <v/>
      </c>
      <c r="I789" s="200" t="str">
        <f ca="1">IF(ISERROR($V789),"",OFFSET('Smelter Look-up'!$H$4,$V789-4,0))</f>
        <v/>
      </c>
      <c r="J789" s="200" t="str">
        <f ca="1">IF(ISERROR($V789),"",OFFSET('Smelter Look-up'!$I$4,$V789-4,0))</f>
        <v/>
      </c>
      <c r="K789" s="144"/>
      <c r="L789" s="144"/>
      <c r="M789" s="144"/>
      <c r="N789" s="144"/>
      <c r="O789" s="144"/>
      <c r="P789" s="202"/>
      <c r="Q789" s="145"/>
      <c r="R789" s="143" t="str">
        <f ca="1">IF(ISERROR($V789),"",OFFSET('Smelter Look-up'!$C$4,$V789-4,0)&amp;"")</f>
        <v/>
      </c>
      <c r="S789" s="149" t="str">
        <f t="shared" ca="1" si="60"/>
        <v/>
      </c>
      <c r="T789" s="149" t="str">
        <f ca="1">IF(B789="","",IF(ISERROR(MATCH($J789,SorP!$B$1:$B$6261,0)),"",INDIRECT("'SorP'!$A$"&amp;MATCH($S789&amp;$J789,SorP!C:C,0))))</f>
        <v/>
      </c>
      <c r="U789" s="162"/>
      <c r="V789" s="163" t="e">
        <f>IF(C789="",NA(),MATCH($B789&amp;$C789,'Smelter Look-up'!$J:$J,0))</f>
        <v>#N/A</v>
      </c>
      <c r="X789" s="164">
        <f t="shared" ca="1" si="61"/>
        <v>0</v>
      </c>
      <c r="AB789" s="304" t="str">
        <f t="shared" si="62"/>
        <v/>
      </c>
      <c r="AC789" s="164" t="str">
        <f t="shared" si="63"/>
        <v/>
      </c>
      <c r="AD789" s="164" t="str">
        <f t="shared" si="64"/>
        <v/>
      </c>
    </row>
    <row r="790" spans="1:30" s="164" customFormat="1" ht="20.149999999999999" customHeight="1">
      <c r="A790" s="149"/>
      <c r="B790" s="294" t="str">
        <f>IF(LEN(A790)=0,"",INDEX('Smelter Look-up'!$A:$A,MATCH($A790,'Smelter Look-up'!$E:$E,0)))</f>
        <v/>
      </c>
      <c r="C790" s="146" t="str">
        <f>IF(LEN(A790)=0,"",INDEX('Smelter Look-up'!$C:$C,MATCH($A790,'Smelter Look-up'!$E:$E,0)))</f>
        <v/>
      </c>
      <c r="D790" s="143"/>
      <c r="E790" s="143" t="str">
        <f ca="1">IF(ISERROR($V790),"",OFFSET('Smelter Look-up'!$D$4,$V790-4,0)&amp;"")</f>
        <v/>
      </c>
      <c r="F790" s="143" t="str">
        <f ca="1">IF(ISERROR($V790),"",OFFSET('Smelter Look-up'!$E$4,$V790-4,0))</f>
        <v/>
      </c>
      <c r="G790" s="143" t="str">
        <f ca="1">IF(C790=$X$4,"Enter smelter details",IF(ISERROR($V790),"",OFFSET('Smelter Look-up'!$F$4,$V790-4,0)))</f>
        <v/>
      </c>
      <c r="H790" s="199" t="str">
        <f ca="1">IF(ISERROR($V790),"",OFFSET('Smelter Look-up'!$G$4,$V790-4,0))</f>
        <v/>
      </c>
      <c r="I790" s="200" t="str">
        <f ca="1">IF(ISERROR($V790),"",OFFSET('Smelter Look-up'!$H$4,$V790-4,0))</f>
        <v/>
      </c>
      <c r="J790" s="200" t="str">
        <f ca="1">IF(ISERROR($V790),"",OFFSET('Smelter Look-up'!$I$4,$V790-4,0))</f>
        <v/>
      </c>
      <c r="K790" s="144"/>
      <c r="L790" s="144"/>
      <c r="M790" s="144"/>
      <c r="N790" s="144"/>
      <c r="O790" s="144"/>
      <c r="P790" s="202"/>
      <c r="Q790" s="145"/>
      <c r="R790" s="143" t="str">
        <f ca="1">IF(ISERROR($V790),"",OFFSET('Smelter Look-up'!$C$4,$V790-4,0)&amp;"")</f>
        <v/>
      </c>
      <c r="S790" s="149" t="str">
        <f t="shared" ca="1" si="60"/>
        <v/>
      </c>
      <c r="T790" s="149" t="str">
        <f ca="1">IF(B790="","",IF(ISERROR(MATCH($J790,SorP!$B$1:$B$6261,0)),"",INDIRECT("'SorP'!$A$"&amp;MATCH($S790&amp;$J790,SorP!C:C,0))))</f>
        <v/>
      </c>
      <c r="U790" s="162"/>
      <c r="V790" s="163" t="e">
        <f>IF(C790="",NA(),MATCH($B790&amp;$C790,'Smelter Look-up'!$J:$J,0))</f>
        <v>#N/A</v>
      </c>
      <c r="X790" s="164">
        <f t="shared" ca="1" si="61"/>
        <v>0</v>
      </c>
      <c r="AB790" s="304" t="str">
        <f t="shared" si="62"/>
        <v/>
      </c>
      <c r="AC790" s="164" t="str">
        <f t="shared" si="63"/>
        <v/>
      </c>
      <c r="AD790" s="164" t="str">
        <f t="shared" si="64"/>
        <v/>
      </c>
    </row>
    <row r="791" spans="1:30" s="164" customFormat="1" ht="20.149999999999999" customHeight="1">
      <c r="A791" s="149"/>
      <c r="B791" s="294" t="str">
        <f>IF(LEN(A791)=0,"",INDEX('Smelter Look-up'!$A:$A,MATCH($A791,'Smelter Look-up'!$E:$E,0)))</f>
        <v/>
      </c>
      <c r="C791" s="146" t="str">
        <f>IF(LEN(A791)=0,"",INDEX('Smelter Look-up'!$C:$C,MATCH($A791,'Smelter Look-up'!$E:$E,0)))</f>
        <v/>
      </c>
      <c r="D791" s="143"/>
      <c r="E791" s="143" t="str">
        <f ca="1">IF(ISERROR($V791),"",OFFSET('Smelter Look-up'!$D$4,$V791-4,0)&amp;"")</f>
        <v/>
      </c>
      <c r="F791" s="143" t="str">
        <f ca="1">IF(ISERROR($V791),"",OFFSET('Smelter Look-up'!$E$4,$V791-4,0))</f>
        <v/>
      </c>
      <c r="G791" s="143" t="str">
        <f ca="1">IF(C791=$X$4,"Enter smelter details",IF(ISERROR($V791),"",OFFSET('Smelter Look-up'!$F$4,$V791-4,0)))</f>
        <v/>
      </c>
      <c r="H791" s="199" t="str">
        <f ca="1">IF(ISERROR($V791),"",OFFSET('Smelter Look-up'!$G$4,$V791-4,0))</f>
        <v/>
      </c>
      <c r="I791" s="200" t="str">
        <f ca="1">IF(ISERROR($V791),"",OFFSET('Smelter Look-up'!$H$4,$V791-4,0))</f>
        <v/>
      </c>
      <c r="J791" s="200" t="str">
        <f ca="1">IF(ISERROR($V791),"",OFFSET('Smelter Look-up'!$I$4,$V791-4,0))</f>
        <v/>
      </c>
      <c r="K791" s="144"/>
      <c r="L791" s="144"/>
      <c r="M791" s="144"/>
      <c r="N791" s="144"/>
      <c r="O791" s="144"/>
      <c r="P791" s="202"/>
      <c r="Q791" s="145"/>
      <c r="R791" s="143" t="str">
        <f ca="1">IF(ISERROR($V791),"",OFFSET('Smelter Look-up'!$C$4,$V791-4,0)&amp;"")</f>
        <v/>
      </c>
      <c r="S791" s="149" t="str">
        <f t="shared" ca="1" si="60"/>
        <v/>
      </c>
      <c r="T791" s="149" t="str">
        <f ca="1">IF(B791="","",IF(ISERROR(MATCH($J791,SorP!$B$1:$B$6261,0)),"",INDIRECT("'SorP'!$A$"&amp;MATCH($S791&amp;$J791,SorP!C:C,0))))</f>
        <v/>
      </c>
      <c r="U791" s="162"/>
      <c r="V791" s="163" t="e">
        <f>IF(C791="",NA(),MATCH($B791&amp;$C791,'Smelter Look-up'!$J:$J,0))</f>
        <v>#N/A</v>
      </c>
      <c r="X791" s="164">
        <f t="shared" ca="1" si="61"/>
        <v>0</v>
      </c>
      <c r="AB791" s="304" t="str">
        <f t="shared" si="62"/>
        <v/>
      </c>
      <c r="AC791" s="164" t="str">
        <f t="shared" si="63"/>
        <v/>
      </c>
      <c r="AD791" s="164" t="str">
        <f t="shared" si="64"/>
        <v/>
      </c>
    </row>
    <row r="792" spans="1:30" s="164" customFormat="1" ht="20.149999999999999" customHeight="1">
      <c r="A792" s="149"/>
      <c r="B792" s="294" t="str">
        <f>IF(LEN(A792)=0,"",INDEX('Smelter Look-up'!$A:$A,MATCH($A792,'Smelter Look-up'!$E:$E,0)))</f>
        <v/>
      </c>
      <c r="C792" s="146" t="str">
        <f>IF(LEN(A792)=0,"",INDEX('Smelter Look-up'!$C:$C,MATCH($A792,'Smelter Look-up'!$E:$E,0)))</f>
        <v/>
      </c>
      <c r="D792" s="143"/>
      <c r="E792" s="143" t="str">
        <f ca="1">IF(ISERROR($V792),"",OFFSET('Smelter Look-up'!$D$4,$V792-4,0)&amp;"")</f>
        <v/>
      </c>
      <c r="F792" s="143" t="str">
        <f ca="1">IF(ISERROR($V792),"",OFFSET('Smelter Look-up'!$E$4,$V792-4,0))</f>
        <v/>
      </c>
      <c r="G792" s="143" t="str">
        <f ca="1">IF(C792=$X$4,"Enter smelter details",IF(ISERROR($V792),"",OFFSET('Smelter Look-up'!$F$4,$V792-4,0)))</f>
        <v/>
      </c>
      <c r="H792" s="199" t="str">
        <f ca="1">IF(ISERROR($V792),"",OFFSET('Smelter Look-up'!$G$4,$V792-4,0))</f>
        <v/>
      </c>
      <c r="I792" s="200" t="str">
        <f ca="1">IF(ISERROR($V792),"",OFFSET('Smelter Look-up'!$H$4,$V792-4,0))</f>
        <v/>
      </c>
      <c r="J792" s="200" t="str">
        <f ca="1">IF(ISERROR($V792),"",OFFSET('Smelter Look-up'!$I$4,$V792-4,0))</f>
        <v/>
      </c>
      <c r="K792" s="144"/>
      <c r="L792" s="144"/>
      <c r="M792" s="144"/>
      <c r="N792" s="144"/>
      <c r="O792" s="144"/>
      <c r="P792" s="202"/>
      <c r="Q792" s="145"/>
      <c r="R792" s="143" t="str">
        <f ca="1">IF(ISERROR($V792),"",OFFSET('Smelter Look-up'!$C$4,$V792-4,0)&amp;"")</f>
        <v/>
      </c>
      <c r="S792" s="149" t="str">
        <f t="shared" ca="1" si="60"/>
        <v/>
      </c>
      <c r="T792" s="149" t="str">
        <f ca="1">IF(B792="","",IF(ISERROR(MATCH($J792,SorP!$B$1:$B$6261,0)),"",INDIRECT("'SorP'!$A$"&amp;MATCH($S792&amp;$J792,SorP!C:C,0))))</f>
        <v/>
      </c>
      <c r="U792" s="162"/>
      <c r="V792" s="163" t="e">
        <f>IF(C792="",NA(),MATCH($B792&amp;$C792,'Smelter Look-up'!$J:$J,0))</f>
        <v>#N/A</v>
      </c>
      <c r="X792" s="164">
        <f t="shared" ca="1" si="61"/>
        <v>0</v>
      </c>
      <c r="AB792" s="304" t="str">
        <f t="shared" si="62"/>
        <v/>
      </c>
      <c r="AC792" s="164" t="str">
        <f t="shared" si="63"/>
        <v/>
      </c>
      <c r="AD792" s="164" t="str">
        <f t="shared" si="64"/>
        <v/>
      </c>
    </row>
    <row r="793" spans="1:30" s="164" customFormat="1" ht="20.149999999999999" customHeight="1">
      <c r="A793" s="149"/>
      <c r="B793" s="294" t="str">
        <f>IF(LEN(A793)=0,"",INDEX('Smelter Look-up'!$A:$A,MATCH($A793,'Smelter Look-up'!$E:$E,0)))</f>
        <v/>
      </c>
      <c r="C793" s="146" t="str">
        <f>IF(LEN(A793)=0,"",INDEX('Smelter Look-up'!$C:$C,MATCH($A793,'Smelter Look-up'!$E:$E,0)))</f>
        <v/>
      </c>
      <c r="D793" s="143"/>
      <c r="E793" s="143" t="str">
        <f ca="1">IF(ISERROR($V793),"",OFFSET('Smelter Look-up'!$D$4,$V793-4,0)&amp;"")</f>
        <v/>
      </c>
      <c r="F793" s="143" t="str">
        <f ca="1">IF(ISERROR($V793),"",OFFSET('Smelter Look-up'!$E$4,$V793-4,0))</f>
        <v/>
      </c>
      <c r="G793" s="143" t="str">
        <f ca="1">IF(C793=$X$4,"Enter smelter details",IF(ISERROR($V793),"",OFFSET('Smelter Look-up'!$F$4,$V793-4,0)))</f>
        <v/>
      </c>
      <c r="H793" s="199" t="str">
        <f ca="1">IF(ISERROR($V793),"",OFFSET('Smelter Look-up'!$G$4,$V793-4,0))</f>
        <v/>
      </c>
      <c r="I793" s="200" t="str">
        <f ca="1">IF(ISERROR($V793),"",OFFSET('Smelter Look-up'!$H$4,$V793-4,0))</f>
        <v/>
      </c>
      <c r="J793" s="200" t="str">
        <f ca="1">IF(ISERROR($V793),"",OFFSET('Smelter Look-up'!$I$4,$V793-4,0))</f>
        <v/>
      </c>
      <c r="K793" s="144"/>
      <c r="L793" s="144"/>
      <c r="M793" s="144"/>
      <c r="N793" s="144"/>
      <c r="O793" s="144"/>
      <c r="P793" s="202"/>
      <c r="Q793" s="145"/>
      <c r="R793" s="143" t="str">
        <f ca="1">IF(ISERROR($V793),"",OFFSET('Smelter Look-up'!$C$4,$V793-4,0)&amp;"")</f>
        <v/>
      </c>
      <c r="S793" s="149" t="str">
        <f t="shared" ca="1" si="60"/>
        <v/>
      </c>
      <c r="T793" s="149" t="str">
        <f ca="1">IF(B793="","",IF(ISERROR(MATCH($J793,SorP!$B$1:$B$6261,0)),"",INDIRECT("'SorP'!$A$"&amp;MATCH($S793&amp;$J793,SorP!C:C,0))))</f>
        <v/>
      </c>
      <c r="U793" s="162"/>
      <c r="V793" s="163" t="e">
        <f>IF(C793="",NA(),MATCH($B793&amp;$C793,'Smelter Look-up'!$J:$J,0))</f>
        <v>#N/A</v>
      </c>
      <c r="X793" s="164">
        <f t="shared" ca="1" si="61"/>
        <v>0</v>
      </c>
      <c r="AB793" s="304" t="str">
        <f t="shared" si="62"/>
        <v/>
      </c>
      <c r="AC793" s="164" t="str">
        <f t="shared" si="63"/>
        <v/>
      </c>
      <c r="AD793" s="164" t="str">
        <f t="shared" si="64"/>
        <v/>
      </c>
    </row>
    <row r="794" spans="1:30" s="164" customFormat="1" ht="20.149999999999999" customHeight="1">
      <c r="A794" s="149"/>
      <c r="B794" s="294" t="str">
        <f>IF(LEN(A794)=0,"",INDEX('Smelter Look-up'!$A:$A,MATCH($A794,'Smelter Look-up'!$E:$E,0)))</f>
        <v/>
      </c>
      <c r="C794" s="146" t="str">
        <f>IF(LEN(A794)=0,"",INDEX('Smelter Look-up'!$C:$C,MATCH($A794,'Smelter Look-up'!$E:$E,0)))</f>
        <v/>
      </c>
      <c r="D794" s="143"/>
      <c r="E794" s="143" t="str">
        <f ca="1">IF(ISERROR($V794),"",OFFSET('Smelter Look-up'!$D$4,$V794-4,0)&amp;"")</f>
        <v/>
      </c>
      <c r="F794" s="143" t="str">
        <f ca="1">IF(ISERROR($V794),"",OFFSET('Smelter Look-up'!$E$4,$V794-4,0))</f>
        <v/>
      </c>
      <c r="G794" s="143" t="str">
        <f ca="1">IF(C794=$X$4,"Enter smelter details",IF(ISERROR($V794),"",OFFSET('Smelter Look-up'!$F$4,$V794-4,0)))</f>
        <v/>
      </c>
      <c r="H794" s="199" t="str">
        <f ca="1">IF(ISERROR($V794),"",OFFSET('Smelter Look-up'!$G$4,$V794-4,0))</f>
        <v/>
      </c>
      <c r="I794" s="200" t="str">
        <f ca="1">IF(ISERROR($V794),"",OFFSET('Smelter Look-up'!$H$4,$V794-4,0))</f>
        <v/>
      </c>
      <c r="J794" s="200" t="str">
        <f ca="1">IF(ISERROR($V794),"",OFFSET('Smelter Look-up'!$I$4,$V794-4,0))</f>
        <v/>
      </c>
      <c r="K794" s="144"/>
      <c r="L794" s="144"/>
      <c r="M794" s="144"/>
      <c r="N794" s="144"/>
      <c r="O794" s="144"/>
      <c r="P794" s="202"/>
      <c r="Q794" s="145"/>
      <c r="R794" s="143" t="str">
        <f ca="1">IF(ISERROR($V794),"",OFFSET('Smelter Look-up'!$C$4,$V794-4,0)&amp;"")</f>
        <v/>
      </c>
      <c r="S794" s="149" t="str">
        <f t="shared" ca="1" si="60"/>
        <v/>
      </c>
      <c r="T794" s="149" t="str">
        <f ca="1">IF(B794="","",IF(ISERROR(MATCH($J794,SorP!$B$1:$B$6261,0)),"",INDIRECT("'SorP'!$A$"&amp;MATCH($S794&amp;$J794,SorP!C:C,0))))</f>
        <v/>
      </c>
      <c r="U794" s="162"/>
      <c r="V794" s="163" t="e">
        <f>IF(C794="",NA(),MATCH($B794&amp;$C794,'Smelter Look-up'!$J:$J,0))</f>
        <v>#N/A</v>
      </c>
      <c r="X794" s="164">
        <f t="shared" ca="1" si="61"/>
        <v>0</v>
      </c>
      <c r="AB794" s="304" t="str">
        <f t="shared" si="62"/>
        <v/>
      </c>
      <c r="AC794" s="164" t="str">
        <f t="shared" si="63"/>
        <v/>
      </c>
      <c r="AD794" s="164" t="str">
        <f t="shared" si="64"/>
        <v/>
      </c>
    </row>
    <row r="795" spans="1:30" s="164" customFormat="1" ht="20.149999999999999" customHeight="1">
      <c r="A795" s="149"/>
      <c r="B795" s="294" t="str">
        <f>IF(LEN(A795)=0,"",INDEX('Smelter Look-up'!$A:$A,MATCH($A795,'Smelter Look-up'!$E:$E,0)))</f>
        <v/>
      </c>
      <c r="C795" s="146" t="str">
        <f>IF(LEN(A795)=0,"",INDEX('Smelter Look-up'!$C:$C,MATCH($A795,'Smelter Look-up'!$E:$E,0)))</f>
        <v/>
      </c>
      <c r="D795" s="143"/>
      <c r="E795" s="143" t="str">
        <f ca="1">IF(ISERROR($V795),"",OFFSET('Smelter Look-up'!$D$4,$V795-4,0)&amp;"")</f>
        <v/>
      </c>
      <c r="F795" s="143" t="str">
        <f ca="1">IF(ISERROR($V795),"",OFFSET('Smelter Look-up'!$E$4,$V795-4,0))</f>
        <v/>
      </c>
      <c r="G795" s="143" t="str">
        <f ca="1">IF(C795=$X$4,"Enter smelter details",IF(ISERROR($V795),"",OFFSET('Smelter Look-up'!$F$4,$V795-4,0)))</f>
        <v/>
      </c>
      <c r="H795" s="199" t="str">
        <f ca="1">IF(ISERROR($V795),"",OFFSET('Smelter Look-up'!$G$4,$V795-4,0))</f>
        <v/>
      </c>
      <c r="I795" s="200" t="str">
        <f ca="1">IF(ISERROR($V795),"",OFFSET('Smelter Look-up'!$H$4,$V795-4,0))</f>
        <v/>
      </c>
      <c r="J795" s="200" t="str">
        <f ca="1">IF(ISERROR($V795),"",OFFSET('Smelter Look-up'!$I$4,$V795-4,0))</f>
        <v/>
      </c>
      <c r="K795" s="144"/>
      <c r="L795" s="144"/>
      <c r="M795" s="144"/>
      <c r="N795" s="144"/>
      <c r="O795" s="144"/>
      <c r="P795" s="202"/>
      <c r="Q795" s="145"/>
      <c r="R795" s="143" t="str">
        <f ca="1">IF(ISERROR($V795),"",OFFSET('Smelter Look-up'!$C$4,$V795-4,0)&amp;"")</f>
        <v/>
      </c>
      <c r="S795" s="149" t="str">
        <f t="shared" ca="1" si="60"/>
        <v/>
      </c>
      <c r="T795" s="149" t="str">
        <f ca="1">IF(B795="","",IF(ISERROR(MATCH($J795,SorP!$B$1:$B$6261,0)),"",INDIRECT("'SorP'!$A$"&amp;MATCH($S795&amp;$J795,SorP!C:C,0))))</f>
        <v/>
      </c>
      <c r="U795" s="162"/>
      <c r="V795" s="163" t="e">
        <f>IF(C795="",NA(),MATCH($B795&amp;$C795,'Smelter Look-up'!$J:$J,0))</f>
        <v>#N/A</v>
      </c>
      <c r="X795" s="164">
        <f t="shared" ca="1" si="61"/>
        <v>0</v>
      </c>
      <c r="AB795" s="304" t="str">
        <f t="shared" si="62"/>
        <v/>
      </c>
      <c r="AC795" s="164" t="str">
        <f t="shared" si="63"/>
        <v/>
      </c>
      <c r="AD795" s="164" t="str">
        <f t="shared" si="64"/>
        <v/>
      </c>
    </row>
    <row r="796" spans="1:30" s="164" customFormat="1" ht="20.149999999999999" customHeight="1">
      <c r="A796" s="149"/>
      <c r="B796" s="294" t="str">
        <f>IF(LEN(A796)=0,"",INDEX('Smelter Look-up'!$A:$A,MATCH($A796,'Smelter Look-up'!$E:$E,0)))</f>
        <v/>
      </c>
      <c r="C796" s="146" t="str">
        <f>IF(LEN(A796)=0,"",INDEX('Smelter Look-up'!$C:$C,MATCH($A796,'Smelter Look-up'!$E:$E,0)))</f>
        <v/>
      </c>
      <c r="D796" s="143"/>
      <c r="E796" s="143" t="str">
        <f ca="1">IF(ISERROR($V796),"",OFFSET('Smelter Look-up'!$D$4,$V796-4,0)&amp;"")</f>
        <v/>
      </c>
      <c r="F796" s="143" t="str">
        <f ca="1">IF(ISERROR($V796),"",OFFSET('Smelter Look-up'!$E$4,$V796-4,0))</f>
        <v/>
      </c>
      <c r="G796" s="143" t="str">
        <f ca="1">IF(C796=$X$4,"Enter smelter details",IF(ISERROR($V796),"",OFFSET('Smelter Look-up'!$F$4,$V796-4,0)))</f>
        <v/>
      </c>
      <c r="H796" s="199" t="str">
        <f ca="1">IF(ISERROR($V796),"",OFFSET('Smelter Look-up'!$G$4,$V796-4,0))</f>
        <v/>
      </c>
      <c r="I796" s="200" t="str">
        <f ca="1">IF(ISERROR($V796),"",OFFSET('Smelter Look-up'!$H$4,$V796-4,0))</f>
        <v/>
      </c>
      <c r="J796" s="200" t="str">
        <f ca="1">IF(ISERROR($V796),"",OFFSET('Smelter Look-up'!$I$4,$V796-4,0))</f>
        <v/>
      </c>
      <c r="K796" s="144"/>
      <c r="L796" s="144"/>
      <c r="M796" s="144"/>
      <c r="N796" s="144"/>
      <c r="O796" s="144"/>
      <c r="P796" s="202"/>
      <c r="Q796" s="145"/>
      <c r="R796" s="143" t="str">
        <f ca="1">IF(ISERROR($V796),"",OFFSET('Smelter Look-up'!$C$4,$V796-4,0)&amp;"")</f>
        <v/>
      </c>
      <c r="S796" s="149" t="str">
        <f t="shared" ca="1" si="60"/>
        <v/>
      </c>
      <c r="T796" s="149" t="str">
        <f ca="1">IF(B796="","",IF(ISERROR(MATCH($J796,SorP!$B$1:$B$6261,0)),"",INDIRECT("'SorP'!$A$"&amp;MATCH($S796&amp;$J796,SorP!C:C,0))))</f>
        <v/>
      </c>
      <c r="U796" s="162"/>
      <c r="V796" s="163" t="e">
        <f>IF(C796="",NA(),MATCH($B796&amp;$C796,'Smelter Look-up'!$J:$J,0))</f>
        <v>#N/A</v>
      </c>
      <c r="X796" s="164">
        <f t="shared" ca="1" si="61"/>
        <v>0</v>
      </c>
      <c r="AB796" s="304" t="str">
        <f t="shared" si="62"/>
        <v/>
      </c>
      <c r="AC796" s="164" t="str">
        <f t="shared" si="63"/>
        <v/>
      </c>
      <c r="AD796" s="164" t="str">
        <f t="shared" si="64"/>
        <v/>
      </c>
    </row>
    <row r="797" spans="1:30" s="164" customFormat="1" ht="20.149999999999999" customHeight="1">
      <c r="A797" s="149"/>
      <c r="B797" s="294" t="str">
        <f>IF(LEN(A797)=0,"",INDEX('Smelter Look-up'!$A:$A,MATCH($A797,'Smelter Look-up'!$E:$E,0)))</f>
        <v/>
      </c>
      <c r="C797" s="146" t="str">
        <f>IF(LEN(A797)=0,"",INDEX('Smelter Look-up'!$C:$C,MATCH($A797,'Smelter Look-up'!$E:$E,0)))</f>
        <v/>
      </c>
      <c r="D797" s="143"/>
      <c r="E797" s="143" t="str">
        <f ca="1">IF(ISERROR($V797),"",OFFSET('Smelter Look-up'!$D$4,$V797-4,0)&amp;"")</f>
        <v/>
      </c>
      <c r="F797" s="143" t="str">
        <f ca="1">IF(ISERROR($V797),"",OFFSET('Smelter Look-up'!$E$4,$V797-4,0))</f>
        <v/>
      </c>
      <c r="G797" s="143" t="str">
        <f ca="1">IF(C797=$X$4,"Enter smelter details",IF(ISERROR($V797),"",OFFSET('Smelter Look-up'!$F$4,$V797-4,0)))</f>
        <v/>
      </c>
      <c r="H797" s="199" t="str">
        <f ca="1">IF(ISERROR($V797),"",OFFSET('Smelter Look-up'!$G$4,$V797-4,0))</f>
        <v/>
      </c>
      <c r="I797" s="200" t="str">
        <f ca="1">IF(ISERROR($V797),"",OFFSET('Smelter Look-up'!$H$4,$V797-4,0))</f>
        <v/>
      </c>
      <c r="J797" s="200" t="str">
        <f ca="1">IF(ISERROR($V797),"",OFFSET('Smelter Look-up'!$I$4,$V797-4,0))</f>
        <v/>
      </c>
      <c r="K797" s="144"/>
      <c r="L797" s="144"/>
      <c r="M797" s="144"/>
      <c r="N797" s="144"/>
      <c r="O797" s="144"/>
      <c r="P797" s="202"/>
      <c r="Q797" s="145"/>
      <c r="R797" s="143" t="str">
        <f ca="1">IF(ISERROR($V797),"",OFFSET('Smelter Look-up'!$C$4,$V797-4,0)&amp;"")</f>
        <v/>
      </c>
      <c r="S797" s="149" t="str">
        <f t="shared" ca="1" si="60"/>
        <v/>
      </c>
      <c r="T797" s="149" t="str">
        <f ca="1">IF(B797="","",IF(ISERROR(MATCH($J797,SorP!$B$1:$B$6261,0)),"",INDIRECT("'SorP'!$A$"&amp;MATCH($S797&amp;$J797,SorP!C:C,0))))</f>
        <v/>
      </c>
      <c r="U797" s="162"/>
      <c r="V797" s="163" t="e">
        <f>IF(C797="",NA(),MATCH($B797&amp;$C797,'Smelter Look-up'!$J:$J,0))</f>
        <v>#N/A</v>
      </c>
      <c r="X797" s="164">
        <f t="shared" ca="1" si="61"/>
        <v>0</v>
      </c>
      <c r="AB797" s="304" t="str">
        <f t="shared" si="62"/>
        <v/>
      </c>
      <c r="AC797" s="164" t="str">
        <f t="shared" si="63"/>
        <v/>
      </c>
      <c r="AD797" s="164" t="str">
        <f t="shared" si="64"/>
        <v/>
      </c>
    </row>
    <row r="798" spans="1:30" s="164" customFormat="1" ht="20.149999999999999" customHeight="1">
      <c r="A798" s="149"/>
      <c r="B798" s="294" t="str">
        <f>IF(LEN(A798)=0,"",INDEX('Smelter Look-up'!$A:$A,MATCH($A798,'Smelter Look-up'!$E:$E,0)))</f>
        <v/>
      </c>
      <c r="C798" s="146" t="str">
        <f>IF(LEN(A798)=0,"",INDEX('Smelter Look-up'!$C:$C,MATCH($A798,'Smelter Look-up'!$E:$E,0)))</f>
        <v/>
      </c>
      <c r="D798" s="143"/>
      <c r="E798" s="143" t="str">
        <f ca="1">IF(ISERROR($V798),"",OFFSET('Smelter Look-up'!$D$4,$V798-4,0)&amp;"")</f>
        <v/>
      </c>
      <c r="F798" s="143" t="str">
        <f ca="1">IF(ISERROR($V798),"",OFFSET('Smelter Look-up'!$E$4,$V798-4,0))</f>
        <v/>
      </c>
      <c r="G798" s="143" t="str">
        <f ca="1">IF(C798=$X$4,"Enter smelter details",IF(ISERROR($V798),"",OFFSET('Smelter Look-up'!$F$4,$V798-4,0)))</f>
        <v/>
      </c>
      <c r="H798" s="199" t="str">
        <f ca="1">IF(ISERROR($V798),"",OFFSET('Smelter Look-up'!$G$4,$V798-4,0))</f>
        <v/>
      </c>
      <c r="I798" s="200" t="str">
        <f ca="1">IF(ISERROR($V798),"",OFFSET('Smelter Look-up'!$H$4,$V798-4,0))</f>
        <v/>
      </c>
      <c r="J798" s="200" t="str">
        <f ca="1">IF(ISERROR($V798),"",OFFSET('Smelter Look-up'!$I$4,$V798-4,0))</f>
        <v/>
      </c>
      <c r="K798" s="144"/>
      <c r="L798" s="144"/>
      <c r="M798" s="144"/>
      <c r="N798" s="144"/>
      <c r="O798" s="144"/>
      <c r="P798" s="202"/>
      <c r="Q798" s="145"/>
      <c r="R798" s="143" t="str">
        <f ca="1">IF(ISERROR($V798),"",OFFSET('Smelter Look-up'!$C$4,$V798-4,0)&amp;"")</f>
        <v/>
      </c>
      <c r="S798" s="149" t="str">
        <f t="shared" ca="1" si="60"/>
        <v/>
      </c>
      <c r="T798" s="149" t="str">
        <f ca="1">IF(B798="","",IF(ISERROR(MATCH($J798,SorP!$B$1:$B$6261,0)),"",INDIRECT("'SorP'!$A$"&amp;MATCH($S798&amp;$J798,SorP!C:C,0))))</f>
        <v/>
      </c>
      <c r="U798" s="162"/>
      <c r="V798" s="163" t="e">
        <f>IF(C798="",NA(),MATCH($B798&amp;$C798,'Smelter Look-up'!$J:$J,0))</f>
        <v>#N/A</v>
      </c>
      <c r="X798" s="164">
        <f t="shared" ca="1" si="61"/>
        <v>0</v>
      </c>
      <c r="AB798" s="304" t="str">
        <f t="shared" si="62"/>
        <v/>
      </c>
      <c r="AC798" s="164" t="str">
        <f t="shared" si="63"/>
        <v/>
      </c>
      <c r="AD798" s="164" t="str">
        <f t="shared" si="64"/>
        <v/>
      </c>
    </row>
    <row r="799" spans="1:30" s="164" customFormat="1" ht="20.149999999999999" customHeight="1">
      <c r="A799" s="149"/>
      <c r="B799" s="294" t="str">
        <f>IF(LEN(A799)=0,"",INDEX('Smelter Look-up'!$A:$A,MATCH($A799,'Smelter Look-up'!$E:$E,0)))</f>
        <v/>
      </c>
      <c r="C799" s="146" t="str">
        <f>IF(LEN(A799)=0,"",INDEX('Smelter Look-up'!$C:$C,MATCH($A799,'Smelter Look-up'!$E:$E,0)))</f>
        <v/>
      </c>
      <c r="D799" s="143"/>
      <c r="E799" s="143" t="str">
        <f ca="1">IF(ISERROR($V799),"",OFFSET('Smelter Look-up'!$D$4,$V799-4,0)&amp;"")</f>
        <v/>
      </c>
      <c r="F799" s="143" t="str">
        <f ca="1">IF(ISERROR($V799),"",OFFSET('Smelter Look-up'!$E$4,$V799-4,0))</f>
        <v/>
      </c>
      <c r="G799" s="143" t="str">
        <f ca="1">IF(C799=$X$4,"Enter smelter details",IF(ISERROR($V799),"",OFFSET('Smelter Look-up'!$F$4,$V799-4,0)))</f>
        <v/>
      </c>
      <c r="H799" s="199" t="str">
        <f ca="1">IF(ISERROR($V799),"",OFFSET('Smelter Look-up'!$G$4,$V799-4,0))</f>
        <v/>
      </c>
      <c r="I799" s="200" t="str">
        <f ca="1">IF(ISERROR($V799),"",OFFSET('Smelter Look-up'!$H$4,$V799-4,0))</f>
        <v/>
      </c>
      <c r="J799" s="200" t="str">
        <f ca="1">IF(ISERROR($V799),"",OFFSET('Smelter Look-up'!$I$4,$V799-4,0))</f>
        <v/>
      </c>
      <c r="K799" s="144"/>
      <c r="L799" s="144"/>
      <c r="M799" s="144"/>
      <c r="N799" s="144"/>
      <c r="O799" s="144"/>
      <c r="P799" s="202"/>
      <c r="Q799" s="145"/>
      <c r="R799" s="143" t="str">
        <f ca="1">IF(ISERROR($V799),"",OFFSET('Smelter Look-up'!$C$4,$V799-4,0)&amp;"")</f>
        <v/>
      </c>
      <c r="S799" s="149" t="str">
        <f t="shared" ca="1" si="60"/>
        <v/>
      </c>
      <c r="T799" s="149" t="str">
        <f ca="1">IF(B799="","",IF(ISERROR(MATCH($J799,SorP!$B$1:$B$6261,0)),"",INDIRECT("'SorP'!$A$"&amp;MATCH($S799&amp;$J799,SorP!C:C,0))))</f>
        <v/>
      </c>
      <c r="U799" s="162"/>
      <c r="V799" s="163" t="e">
        <f>IF(C799="",NA(),MATCH($B799&amp;$C799,'Smelter Look-up'!$J:$J,0))</f>
        <v>#N/A</v>
      </c>
      <c r="X799" s="164">
        <f t="shared" ca="1" si="61"/>
        <v>0</v>
      </c>
      <c r="AB799" s="304" t="str">
        <f t="shared" si="62"/>
        <v/>
      </c>
      <c r="AC799" s="164" t="str">
        <f t="shared" si="63"/>
        <v/>
      </c>
      <c r="AD799" s="164" t="str">
        <f t="shared" si="64"/>
        <v/>
      </c>
    </row>
    <row r="800" spans="1:30" s="164" customFormat="1" ht="20.149999999999999" customHeight="1">
      <c r="A800" s="149"/>
      <c r="B800" s="294" t="str">
        <f>IF(LEN(A800)=0,"",INDEX('Smelter Look-up'!$A:$A,MATCH($A800,'Smelter Look-up'!$E:$E,0)))</f>
        <v/>
      </c>
      <c r="C800" s="146" t="str">
        <f>IF(LEN(A800)=0,"",INDEX('Smelter Look-up'!$C:$C,MATCH($A800,'Smelter Look-up'!$E:$E,0)))</f>
        <v/>
      </c>
      <c r="D800" s="143"/>
      <c r="E800" s="143" t="str">
        <f ca="1">IF(ISERROR($V800),"",OFFSET('Smelter Look-up'!$D$4,$V800-4,0)&amp;"")</f>
        <v/>
      </c>
      <c r="F800" s="143" t="str">
        <f ca="1">IF(ISERROR($V800),"",OFFSET('Smelter Look-up'!$E$4,$V800-4,0))</f>
        <v/>
      </c>
      <c r="G800" s="143" t="str">
        <f ca="1">IF(C800=$X$4,"Enter smelter details",IF(ISERROR($V800),"",OFFSET('Smelter Look-up'!$F$4,$V800-4,0)))</f>
        <v/>
      </c>
      <c r="H800" s="199" t="str">
        <f ca="1">IF(ISERROR($V800),"",OFFSET('Smelter Look-up'!$G$4,$V800-4,0))</f>
        <v/>
      </c>
      <c r="I800" s="200" t="str">
        <f ca="1">IF(ISERROR($V800),"",OFFSET('Smelter Look-up'!$H$4,$V800-4,0))</f>
        <v/>
      </c>
      <c r="J800" s="200" t="str">
        <f ca="1">IF(ISERROR($V800),"",OFFSET('Smelter Look-up'!$I$4,$V800-4,0))</f>
        <v/>
      </c>
      <c r="K800" s="144"/>
      <c r="L800" s="144"/>
      <c r="M800" s="144"/>
      <c r="N800" s="144"/>
      <c r="O800" s="144"/>
      <c r="P800" s="202"/>
      <c r="Q800" s="145"/>
      <c r="R800" s="143" t="str">
        <f ca="1">IF(ISERROR($V800),"",OFFSET('Smelter Look-up'!$C$4,$V800-4,0)&amp;"")</f>
        <v/>
      </c>
      <c r="S800" s="149" t="str">
        <f t="shared" ca="1" si="60"/>
        <v/>
      </c>
      <c r="T800" s="149" t="str">
        <f ca="1">IF(B800="","",IF(ISERROR(MATCH($J800,SorP!$B$1:$B$6261,0)),"",INDIRECT("'SorP'!$A$"&amp;MATCH($S800&amp;$J800,SorP!C:C,0))))</f>
        <v/>
      </c>
      <c r="U800" s="162"/>
      <c r="V800" s="163" t="e">
        <f>IF(C800="",NA(),MATCH($B800&amp;$C800,'Smelter Look-up'!$J:$J,0))</f>
        <v>#N/A</v>
      </c>
      <c r="X800" s="164">
        <f t="shared" ca="1" si="61"/>
        <v>0</v>
      </c>
      <c r="AB800" s="304" t="str">
        <f t="shared" si="62"/>
        <v/>
      </c>
      <c r="AC800" s="164" t="str">
        <f t="shared" si="63"/>
        <v/>
      </c>
      <c r="AD800" s="164" t="str">
        <f t="shared" si="64"/>
        <v/>
      </c>
    </row>
    <row r="801" spans="1:30" s="164" customFormat="1" ht="20.149999999999999" customHeight="1">
      <c r="A801" s="149"/>
      <c r="B801" s="294" t="str">
        <f>IF(LEN(A801)=0,"",INDEX('Smelter Look-up'!$A:$A,MATCH($A801,'Smelter Look-up'!$E:$E,0)))</f>
        <v/>
      </c>
      <c r="C801" s="146" t="str">
        <f>IF(LEN(A801)=0,"",INDEX('Smelter Look-up'!$C:$C,MATCH($A801,'Smelter Look-up'!$E:$E,0)))</f>
        <v/>
      </c>
      <c r="D801" s="143"/>
      <c r="E801" s="143" t="str">
        <f ca="1">IF(ISERROR($V801),"",OFFSET('Smelter Look-up'!$D$4,$V801-4,0)&amp;"")</f>
        <v/>
      </c>
      <c r="F801" s="143" t="str">
        <f ca="1">IF(ISERROR($V801),"",OFFSET('Smelter Look-up'!$E$4,$V801-4,0))</f>
        <v/>
      </c>
      <c r="G801" s="143" t="str">
        <f ca="1">IF(C801=$X$4,"Enter smelter details",IF(ISERROR($V801),"",OFFSET('Smelter Look-up'!$F$4,$V801-4,0)))</f>
        <v/>
      </c>
      <c r="H801" s="199" t="str">
        <f ca="1">IF(ISERROR($V801),"",OFFSET('Smelter Look-up'!$G$4,$V801-4,0))</f>
        <v/>
      </c>
      <c r="I801" s="200" t="str">
        <f ca="1">IF(ISERROR($V801),"",OFFSET('Smelter Look-up'!$H$4,$V801-4,0))</f>
        <v/>
      </c>
      <c r="J801" s="200" t="str">
        <f ca="1">IF(ISERROR($V801),"",OFFSET('Smelter Look-up'!$I$4,$V801-4,0))</f>
        <v/>
      </c>
      <c r="K801" s="144"/>
      <c r="L801" s="144"/>
      <c r="M801" s="144"/>
      <c r="N801" s="144"/>
      <c r="O801" s="144"/>
      <c r="P801" s="202"/>
      <c r="Q801" s="145"/>
      <c r="R801" s="143" t="str">
        <f ca="1">IF(ISERROR($V801),"",OFFSET('Smelter Look-up'!$C$4,$V801-4,0)&amp;"")</f>
        <v/>
      </c>
      <c r="S801" s="149" t="str">
        <f t="shared" ca="1" si="60"/>
        <v/>
      </c>
      <c r="T801" s="149" t="str">
        <f ca="1">IF(B801="","",IF(ISERROR(MATCH($J801,SorP!$B$1:$B$6261,0)),"",INDIRECT("'SorP'!$A$"&amp;MATCH($S801&amp;$J801,SorP!C:C,0))))</f>
        <v/>
      </c>
      <c r="U801" s="162"/>
      <c r="V801" s="163" t="e">
        <f>IF(C801="",NA(),MATCH($B801&amp;$C801,'Smelter Look-up'!$J:$J,0))</f>
        <v>#N/A</v>
      </c>
      <c r="X801" s="164">
        <f t="shared" ca="1" si="61"/>
        <v>0</v>
      </c>
      <c r="AB801" s="304" t="str">
        <f t="shared" si="62"/>
        <v/>
      </c>
      <c r="AC801" s="164" t="str">
        <f t="shared" si="63"/>
        <v/>
      </c>
      <c r="AD801" s="164" t="str">
        <f t="shared" si="64"/>
        <v/>
      </c>
    </row>
    <row r="802" spans="1:30" s="164" customFormat="1" ht="20.149999999999999" customHeight="1">
      <c r="A802" s="149"/>
      <c r="B802" s="294" t="str">
        <f>IF(LEN(A802)=0,"",INDEX('Smelter Look-up'!$A:$A,MATCH($A802,'Smelter Look-up'!$E:$E,0)))</f>
        <v/>
      </c>
      <c r="C802" s="146" t="str">
        <f>IF(LEN(A802)=0,"",INDEX('Smelter Look-up'!$C:$C,MATCH($A802,'Smelter Look-up'!$E:$E,0)))</f>
        <v/>
      </c>
      <c r="D802" s="143"/>
      <c r="E802" s="143" t="str">
        <f ca="1">IF(ISERROR($V802),"",OFFSET('Smelter Look-up'!$D$4,$V802-4,0)&amp;"")</f>
        <v/>
      </c>
      <c r="F802" s="143" t="str">
        <f ca="1">IF(ISERROR($V802),"",OFFSET('Smelter Look-up'!$E$4,$V802-4,0))</f>
        <v/>
      </c>
      <c r="G802" s="143" t="str">
        <f ca="1">IF(C802=$X$4,"Enter smelter details",IF(ISERROR($V802),"",OFFSET('Smelter Look-up'!$F$4,$V802-4,0)))</f>
        <v/>
      </c>
      <c r="H802" s="199" t="str">
        <f ca="1">IF(ISERROR($V802),"",OFFSET('Smelter Look-up'!$G$4,$V802-4,0))</f>
        <v/>
      </c>
      <c r="I802" s="200" t="str">
        <f ca="1">IF(ISERROR($V802),"",OFFSET('Smelter Look-up'!$H$4,$V802-4,0))</f>
        <v/>
      </c>
      <c r="J802" s="200" t="str">
        <f ca="1">IF(ISERROR($V802),"",OFFSET('Smelter Look-up'!$I$4,$V802-4,0))</f>
        <v/>
      </c>
      <c r="K802" s="144"/>
      <c r="L802" s="144"/>
      <c r="M802" s="144"/>
      <c r="N802" s="144"/>
      <c r="O802" s="144"/>
      <c r="P802" s="202"/>
      <c r="Q802" s="145"/>
      <c r="R802" s="143" t="str">
        <f ca="1">IF(ISERROR($V802),"",OFFSET('Smelter Look-up'!$C$4,$V802-4,0)&amp;"")</f>
        <v/>
      </c>
      <c r="S802" s="149" t="str">
        <f t="shared" ca="1" si="60"/>
        <v/>
      </c>
      <c r="T802" s="149" t="str">
        <f ca="1">IF(B802="","",IF(ISERROR(MATCH($J802,SorP!$B$1:$B$6261,0)),"",INDIRECT("'SorP'!$A$"&amp;MATCH($S802&amp;$J802,SorP!C:C,0))))</f>
        <v/>
      </c>
      <c r="U802" s="162"/>
      <c r="V802" s="163" t="e">
        <f>IF(C802="",NA(),MATCH($B802&amp;$C802,'Smelter Look-up'!$J:$J,0))</f>
        <v>#N/A</v>
      </c>
      <c r="X802" s="164">
        <f t="shared" ca="1" si="61"/>
        <v>0</v>
      </c>
      <c r="AB802" s="304" t="str">
        <f t="shared" si="62"/>
        <v/>
      </c>
      <c r="AC802" s="164" t="str">
        <f t="shared" si="63"/>
        <v/>
      </c>
      <c r="AD802" s="164" t="str">
        <f t="shared" si="64"/>
        <v/>
      </c>
    </row>
    <row r="803" spans="1:30" s="164" customFormat="1" ht="20.149999999999999" customHeight="1">
      <c r="A803" s="149"/>
      <c r="B803" s="294" t="str">
        <f>IF(LEN(A803)=0,"",INDEX('Smelter Look-up'!$A:$A,MATCH($A803,'Smelter Look-up'!$E:$E,0)))</f>
        <v/>
      </c>
      <c r="C803" s="146" t="str">
        <f>IF(LEN(A803)=0,"",INDEX('Smelter Look-up'!$C:$C,MATCH($A803,'Smelter Look-up'!$E:$E,0)))</f>
        <v/>
      </c>
      <c r="D803" s="143"/>
      <c r="E803" s="143" t="str">
        <f ca="1">IF(ISERROR($V803),"",OFFSET('Smelter Look-up'!$D$4,$V803-4,0)&amp;"")</f>
        <v/>
      </c>
      <c r="F803" s="143" t="str">
        <f ca="1">IF(ISERROR($V803),"",OFFSET('Smelter Look-up'!$E$4,$V803-4,0))</f>
        <v/>
      </c>
      <c r="G803" s="143" t="str">
        <f ca="1">IF(C803=$X$4,"Enter smelter details",IF(ISERROR($V803),"",OFFSET('Smelter Look-up'!$F$4,$V803-4,0)))</f>
        <v/>
      </c>
      <c r="H803" s="199" t="str">
        <f ca="1">IF(ISERROR($V803),"",OFFSET('Smelter Look-up'!$G$4,$V803-4,0))</f>
        <v/>
      </c>
      <c r="I803" s="200" t="str">
        <f ca="1">IF(ISERROR($V803),"",OFFSET('Smelter Look-up'!$H$4,$V803-4,0))</f>
        <v/>
      </c>
      <c r="J803" s="200" t="str">
        <f ca="1">IF(ISERROR($V803),"",OFFSET('Smelter Look-up'!$I$4,$V803-4,0))</f>
        <v/>
      </c>
      <c r="K803" s="144"/>
      <c r="L803" s="144"/>
      <c r="M803" s="144"/>
      <c r="N803" s="144"/>
      <c r="O803" s="144"/>
      <c r="P803" s="202"/>
      <c r="Q803" s="145"/>
      <c r="R803" s="143" t="str">
        <f ca="1">IF(ISERROR($V803),"",OFFSET('Smelter Look-up'!$C$4,$V803-4,0)&amp;"")</f>
        <v/>
      </c>
      <c r="S803" s="149" t="str">
        <f t="shared" ca="1" si="60"/>
        <v/>
      </c>
      <c r="T803" s="149" t="str">
        <f ca="1">IF(B803="","",IF(ISERROR(MATCH($J803,SorP!$B$1:$B$6261,0)),"",INDIRECT("'SorP'!$A$"&amp;MATCH($S803&amp;$J803,SorP!C:C,0))))</f>
        <v/>
      </c>
      <c r="U803" s="162"/>
      <c r="V803" s="163" t="e">
        <f>IF(C803="",NA(),MATCH($B803&amp;$C803,'Smelter Look-up'!$J:$J,0))</f>
        <v>#N/A</v>
      </c>
      <c r="X803" s="164">
        <f t="shared" ca="1" si="61"/>
        <v>0</v>
      </c>
      <c r="AB803" s="304" t="str">
        <f t="shared" si="62"/>
        <v/>
      </c>
      <c r="AC803" s="164" t="str">
        <f t="shared" si="63"/>
        <v/>
      </c>
      <c r="AD803" s="164" t="str">
        <f t="shared" si="64"/>
        <v/>
      </c>
    </row>
    <row r="804" spans="1:30" s="164" customFormat="1" ht="20.149999999999999" customHeight="1">
      <c r="A804" s="149"/>
      <c r="B804" s="294" t="str">
        <f>IF(LEN(A804)=0,"",INDEX('Smelter Look-up'!$A:$A,MATCH($A804,'Smelter Look-up'!$E:$E,0)))</f>
        <v/>
      </c>
      <c r="C804" s="146" t="str">
        <f>IF(LEN(A804)=0,"",INDEX('Smelter Look-up'!$C:$C,MATCH($A804,'Smelter Look-up'!$E:$E,0)))</f>
        <v/>
      </c>
      <c r="D804" s="143"/>
      <c r="E804" s="143" t="str">
        <f ca="1">IF(ISERROR($V804),"",OFFSET('Smelter Look-up'!$D$4,$V804-4,0)&amp;"")</f>
        <v/>
      </c>
      <c r="F804" s="143" t="str">
        <f ca="1">IF(ISERROR($V804),"",OFFSET('Smelter Look-up'!$E$4,$V804-4,0))</f>
        <v/>
      </c>
      <c r="G804" s="143" t="str">
        <f ca="1">IF(C804=$X$4,"Enter smelter details",IF(ISERROR($V804),"",OFFSET('Smelter Look-up'!$F$4,$V804-4,0)))</f>
        <v/>
      </c>
      <c r="H804" s="199" t="str">
        <f ca="1">IF(ISERROR($V804),"",OFFSET('Smelter Look-up'!$G$4,$V804-4,0))</f>
        <v/>
      </c>
      <c r="I804" s="200" t="str">
        <f ca="1">IF(ISERROR($V804),"",OFFSET('Smelter Look-up'!$H$4,$V804-4,0))</f>
        <v/>
      </c>
      <c r="J804" s="200" t="str">
        <f ca="1">IF(ISERROR($V804),"",OFFSET('Smelter Look-up'!$I$4,$V804-4,0))</f>
        <v/>
      </c>
      <c r="K804" s="144"/>
      <c r="L804" s="144"/>
      <c r="M804" s="144"/>
      <c r="N804" s="144"/>
      <c r="O804" s="144"/>
      <c r="P804" s="202"/>
      <c r="Q804" s="145"/>
      <c r="R804" s="143" t="str">
        <f ca="1">IF(ISERROR($V804),"",OFFSET('Smelter Look-up'!$C$4,$V804-4,0)&amp;"")</f>
        <v/>
      </c>
      <c r="S804" s="149" t="str">
        <f t="shared" ca="1" si="60"/>
        <v/>
      </c>
      <c r="T804" s="149" t="str">
        <f ca="1">IF(B804="","",IF(ISERROR(MATCH($J804,SorP!$B$1:$B$6261,0)),"",INDIRECT("'SorP'!$A$"&amp;MATCH($S804&amp;$J804,SorP!C:C,0))))</f>
        <v/>
      </c>
      <c r="U804" s="162"/>
      <c r="V804" s="163" t="e">
        <f>IF(C804="",NA(),MATCH($B804&amp;$C804,'Smelter Look-up'!$J:$J,0))</f>
        <v>#N/A</v>
      </c>
      <c r="X804" s="164">
        <f t="shared" ca="1" si="61"/>
        <v>0</v>
      </c>
      <c r="AB804" s="304" t="str">
        <f t="shared" si="62"/>
        <v/>
      </c>
      <c r="AC804" s="164" t="str">
        <f t="shared" si="63"/>
        <v/>
      </c>
      <c r="AD804" s="164" t="str">
        <f t="shared" si="64"/>
        <v/>
      </c>
    </row>
    <row r="805" spans="1:30" s="164" customFormat="1" ht="20.149999999999999" customHeight="1">
      <c r="A805" s="149"/>
      <c r="B805" s="294" t="str">
        <f>IF(LEN(A805)=0,"",INDEX('Smelter Look-up'!$A:$A,MATCH($A805,'Smelter Look-up'!$E:$E,0)))</f>
        <v/>
      </c>
      <c r="C805" s="146" t="str">
        <f>IF(LEN(A805)=0,"",INDEX('Smelter Look-up'!$C:$C,MATCH($A805,'Smelter Look-up'!$E:$E,0)))</f>
        <v/>
      </c>
      <c r="D805" s="143"/>
      <c r="E805" s="143" t="str">
        <f ca="1">IF(ISERROR($V805),"",OFFSET('Smelter Look-up'!$D$4,$V805-4,0)&amp;"")</f>
        <v/>
      </c>
      <c r="F805" s="143" t="str">
        <f ca="1">IF(ISERROR($V805),"",OFFSET('Smelter Look-up'!$E$4,$V805-4,0))</f>
        <v/>
      </c>
      <c r="G805" s="143" t="str">
        <f ca="1">IF(C805=$X$4,"Enter smelter details",IF(ISERROR($V805),"",OFFSET('Smelter Look-up'!$F$4,$V805-4,0)))</f>
        <v/>
      </c>
      <c r="H805" s="199" t="str">
        <f ca="1">IF(ISERROR($V805),"",OFFSET('Smelter Look-up'!$G$4,$V805-4,0))</f>
        <v/>
      </c>
      <c r="I805" s="200" t="str">
        <f ca="1">IF(ISERROR($V805),"",OFFSET('Smelter Look-up'!$H$4,$V805-4,0))</f>
        <v/>
      </c>
      <c r="J805" s="200" t="str">
        <f ca="1">IF(ISERROR($V805),"",OFFSET('Smelter Look-up'!$I$4,$V805-4,0))</f>
        <v/>
      </c>
      <c r="K805" s="144"/>
      <c r="L805" s="144"/>
      <c r="M805" s="144"/>
      <c r="N805" s="144"/>
      <c r="O805" s="144"/>
      <c r="P805" s="202"/>
      <c r="Q805" s="145"/>
      <c r="R805" s="143" t="str">
        <f ca="1">IF(ISERROR($V805),"",OFFSET('Smelter Look-up'!$C$4,$V805-4,0)&amp;"")</f>
        <v/>
      </c>
      <c r="S805" s="149" t="str">
        <f t="shared" ca="1" si="60"/>
        <v/>
      </c>
      <c r="T805" s="149" t="str">
        <f ca="1">IF(B805="","",IF(ISERROR(MATCH($J805,SorP!$B$1:$B$6261,0)),"",INDIRECT("'SorP'!$A$"&amp;MATCH($S805&amp;$J805,SorP!C:C,0))))</f>
        <v/>
      </c>
      <c r="U805" s="162"/>
      <c r="V805" s="163" t="e">
        <f>IF(C805="",NA(),MATCH($B805&amp;$C805,'Smelter Look-up'!$J:$J,0))</f>
        <v>#N/A</v>
      </c>
      <c r="X805" s="164">
        <f t="shared" ca="1" si="61"/>
        <v>0</v>
      </c>
      <c r="AB805" s="304" t="str">
        <f t="shared" si="62"/>
        <v/>
      </c>
      <c r="AC805" s="164" t="str">
        <f t="shared" si="63"/>
        <v/>
      </c>
      <c r="AD805" s="164" t="str">
        <f t="shared" si="64"/>
        <v/>
      </c>
    </row>
    <row r="806" spans="1:30" s="164" customFormat="1" ht="20.149999999999999" customHeight="1">
      <c r="A806" s="149"/>
      <c r="B806" s="294" t="str">
        <f>IF(LEN(A806)=0,"",INDEX('Smelter Look-up'!$A:$A,MATCH($A806,'Smelter Look-up'!$E:$E,0)))</f>
        <v/>
      </c>
      <c r="C806" s="146" t="str">
        <f>IF(LEN(A806)=0,"",INDEX('Smelter Look-up'!$C:$C,MATCH($A806,'Smelter Look-up'!$E:$E,0)))</f>
        <v/>
      </c>
      <c r="D806" s="143"/>
      <c r="E806" s="143" t="str">
        <f ca="1">IF(ISERROR($V806),"",OFFSET('Smelter Look-up'!$D$4,$V806-4,0)&amp;"")</f>
        <v/>
      </c>
      <c r="F806" s="143" t="str">
        <f ca="1">IF(ISERROR($V806),"",OFFSET('Smelter Look-up'!$E$4,$V806-4,0))</f>
        <v/>
      </c>
      <c r="G806" s="143" t="str">
        <f ca="1">IF(C806=$X$4,"Enter smelter details",IF(ISERROR($V806),"",OFFSET('Smelter Look-up'!$F$4,$V806-4,0)))</f>
        <v/>
      </c>
      <c r="H806" s="199" t="str">
        <f ca="1">IF(ISERROR($V806),"",OFFSET('Smelter Look-up'!$G$4,$V806-4,0))</f>
        <v/>
      </c>
      <c r="I806" s="200" t="str">
        <f ca="1">IF(ISERROR($V806),"",OFFSET('Smelter Look-up'!$H$4,$V806-4,0))</f>
        <v/>
      </c>
      <c r="J806" s="200" t="str">
        <f ca="1">IF(ISERROR($V806),"",OFFSET('Smelter Look-up'!$I$4,$V806-4,0))</f>
        <v/>
      </c>
      <c r="K806" s="144"/>
      <c r="L806" s="144"/>
      <c r="M806" s="144"/>
      <c r="N806" s="144"/>
      <c r="O806" s="144"/>
      <c r="P806" s="202"/>
      <c r="Q806" s="145"/>
      <c r="R806" s="143" t="str">
        <f ca="1">IF(ISERROR($V806),"",OFFSET('Smelter Look-up'!$C$4,$V806-4,0)&amp;"")</f>
        <v/>
      </c>
      <c r="S806" s="149" t="str">
        <f t="shared" ca="1" si="60"/>
        <v/>
      </c>
      <c r="T806" s="149" t="str">
        <f ca="1">IF(B806="","",IF(ISERROR(MATCH($J806,SorP!$B$1:$B$6261,0)),"",INDIRECT("'SorP'!$A$"&amp;MATCH($S806&amp;$J806,SorP!C:C,0))))</f>
        <v/>
      </c>
      <c r="U806" s="162"/>
      <c r="V806" s="163" t="e">
        <f>IF(C806="",NA(),MATCH($B806&amp;$C806,'Smelter Look-up'!$J:$J,0))</f>
        <v>#N/A</v>
      </c>
      <c r="X806" s="164">
        <f t="shared" ca="1" si="61"/>
        <v>0</v>
      </c>
      <c r="AB806" s="304" t="str">
        <f t="shared" si="62"/>
        <v/>
      </c>
      <c r="AC806" s="164" t="str">
        <f t="shared" si="63"/>
        <v/>
      </c>
      <c r="AD806" s="164" t="str">
        <f t="shared" si="64"/>
        <v/>
      </c>
    </row>
    <row r="807" spans="1:30" s="164" customFormat="1" ht="20.149999999999999" customHeight="1">
      <c r="A807" s="149"/>
      <c r="B807" s="294" t="str">
        <f>IF(LEN(A807)=0,"",INDEX('Smelter Look-up'!$A:$A,MATCH($A807,'Smelter Look-up'!$E:$E,0)))</f>
        <v/>
      </c>
      <c r="C807" s="146" t="str">
        <f>IF(LEN(A807)=0,"",INDEX('Smelter Look-up'!$C:$C,MATCH($A807,'Smelter Look-up'!$E:$E,0)))</f>
        <v/>
      </c>
      <c r="D807" s="143"/>
      <c r="E807" s="143" t="str">
        <f ca="1">IF(ISERROR($V807),"",OFFSET('Smelter Look-up'!$D$4,$V807-4,0)&amp;"")</f>
        <v/>
      </c>
      <c r="F807" s="143" t="str">
        <f ca="1">IF(ISERROR($V807),"",OFFSET('Smelter Look-up'!$E$4,$V807-4,0))</f>
        <v/>
      </c>
      <c r="G807" s="143" t="str">
        <f ca="1">IF(C807=$X$4,"Enter smelter details",IF(ISERROR($V807),"",OFFSET('Smelter Look-up'!$F$4,$V807-4,0)))</f>
        <v/>
      </c>
      <c r="H807" s="199" t="str">
        <f ca="1">IF(ISERROR($V807),"",OFFSET('Smelter Look-up'!$G$4,$V807-4,0))</f>
        <v/>
      </c>
      <c r="I807" s="200" t="str">
        <f ca="1">IF(ISERROR($V807),"",OFFSET('Smelter Look-up'!$H$4,$V807-4,0))</f>
        <v/>
      </c>
      <c r="J807" s="200" t="str">
        <f ca="1">IF(ISERROR($V807),"",OFFSET('Smelter Look-up'!$I$4,$V807-4,0))</f>
        <v/>
      </c>
      <c r="K807" s="144"/>
      <c r="L807" s="144"/>
      <c r="M807" s="144"/>
      <c r="N807" s="144"/>
      <c r="O807" s="144"/>
      <c r="P807" s="202"/>
      <c r="Q807" s="145"/>
      <c r="R807" s="143" t="str">
        <f ca="1">IF(ISERROR($V807),"",OFFSET('Smelter Look-up'!$C$4,$V807-4,0)&amp;"")</f>
        <v/>
      </c>
      <c r="S807" s="149" t="str">
        <f t="shared" ca="1" si="60"/>
        <v/>
      </c>
      <c r="T807" s="149" t="str">
        <f ca="1">IF(B807="","",IF(ISERROR(MATCH($J807,SorP!$B$1:$B$6261,0)),"",INDIRECT("'SorP'!$A$"&amp;MATCH($S807&amp;$J807,SorP!C:C,0))))</f>
        <v/>
      </c>
      <c r="U807" s="162"/>
      <c r="V807" s="163" t="e">
        <f>IF(C807="",NA(),MATCH($B807&amp;$C807,'Smelter Look-up'!$J:$J,0))</f>
        <v>#N/A</v>
      </c>
      <c r="X807" s="164">
        <f t="shared" ca="1" si="61"/>
        <v>0</v>
      </c>
      <c r="AB807" s="304" t="str">
        <f t="shared" si="62"/>
        <v/>
      </c>
      <c r="AC807" s="164" t="str">
        <f t="shared" si="63"/>
        <v/>
      </c>
      <c r="AD807" s="164" t="str">
        <f t="shared" si="64"/>
        <v/>
      </c>
    </row>
    <row r="808" spans="1:30" s="164" customFormat="1" ht="20.149999999999999" customHeight="1">
      <c r="A808" s="149"/>
      <c r="B808" s="294" t="str">
        <f>IF(LEN(A808)=0,"",INDEX('Smelter Look-up'!$A:$A,MATCH($A808,'Smelter Look-up'!$E:$E,0)))</f>
        <v/>
      </c>
      <c r="C808" s="146" t="str">
        <f>IF(LEN(A808)=0,"",INDEX('Smelter Look-up'!$C:$C,MATCH($A808,'Smelter Look-up'!$E:$E,0)))</f>
        <v/>
      </c>
      <c r="D808" s="143"/>
      <c r="E808" s="143" t="str">
        <f ca="1">IF(ISERROR($V808),"",OFFSET('Smelter Look-up'!$D$4,$V808-4,0)&amp;"")</f>
        <v/>
      </c>
      <c r="F808" s="143" t="str">
        <f ca="1">IF(ISERROR($V808),"",OFFSET('Smelter Look-up'!$E$4,$V808-4,0))</f>
        <v/>
      </c>
      <c r="G808" s="143" t="str">
        <f ca="1">IF(C808=$X$4,"Enter smelter details",IF(ISERROR($V808),"",OFFSET('Smelter Look-up'!$F$4,$V808-4,0)))</f>
        <v/>
      </c>
      <c r="H808" s="199" t="str">
        <f ca="1">IF(ISERROR($V808),"",OFFSET('Smelter Look-up'!$G$4,$V808-4,0))</f>
        <v/>
      </c>
      <c r="I808" s="200" t="str">
        <f ca="1">IF(ISERROR($V808),"",OFFSET('Smelter Look-up'!$H$4,$V808-4,0))</f>
        <v/>
      </c>
      <c r="J808" s="200" t="str">
        <f ca="1">IF(ISERROR($V808),"",OFFSET('Smelter Look-up'!$I$4,$V808-4,0))</f>
        <v/>
      </c>
      <c r="K808" s="144"/>
      <c r="L808" s="144"/>
      <c r="M808" s="144"/>
      <c r="N808" s="144"/>
      <c r="O808" s="144"/>
      <c r="P808" s="202"/>
      <c r="Q808" s="145"/>
      <c r="R808" s="143" t="str">
        <f ca="1">IF(ISERROR($V808),"",OFFSET('Smelter Look-up'!$C$4,$V808-4,0)&amp;"")</f>
        <v/>
      </c>
      <c r="S808" s="149" t="str">
        <f t="shared" ca="1" si="60"/>
        <v/>
      </c>
      <c r="T808" s="149" t="str">
        <f ca="1">IF(B808="","",IF(ISERROR(MATCH($J808,SorP!$B$1:$B$6261,0)),"",INDIRECT("'SorP'!$A$"&amp;MATCH($S808&amp;$J808,SorP!C:C,0))))</f>
        <v/>
      </c>
      <c r="U808" s="162"/>
      <c r="V808" s="163" t="e">
        <f>IF(C808="",NA(),MATCH($B808&amp;$C808,'Smelter Look-up'!$J:$J,0))</f>
        <v>#N/A</v>
      </c>
      <c r="X808" s="164">
        <f t="shared" ca="1" si="61"/>
        <v>0</v>
      </c>
      <c r="AB808" s="304" t="str">
        <f t="shared" si="62"/>
        <v/>
      </c>
      <c r="AC808" s="164" t="str">
        <f t="shared" si="63"/>
        <v/>
      </c>
      <c r="AD808" s="164" t="str">
        <f t="shared" si="64"/>
        <v/>
      </c>
    </row>
    <row r="809" spans="1:30" s="164" customFormat="1" ht="20.149999999999999" customHeight="1">
      <c r="A809" s="149"/>
      <c r="B809" s="294" t="str">
        <f>IF(LEN(A809)=0,"",INDEX('Smelter Look-up'!$A:$A,MATCH($A809,'Smelter Look-up'!$E:$E,0)))</f>
        <v/>
      </c>
      <c r="C809" s="146" t="str">
        <f>IF(LEN(A809)=0,"",INDEX('Smelter Look-up'!$C:$C,MATCH($A809,'Smelter Look-up'!$E:$E,0)))</f>
        <v/>
      </c>
      <c r="D809" s="143"/>
      <c r="E809" s="143" t="str">
        <f ca="1">IF(ISERROR($V809),"",OFFSET('Smelter Look-up'!$D$4,$V809-4,0)&amp;"")</f>
        <v/>
      </c>
      <c r="F809" s="143" t="str">
        <f ca="1">IF(ISERROR($V809),"",OFFSET('Smelter Look-up'!$E$4,$V809-4,0))</f>
        <v/>
      </c>
      <c r="G809" s="143" t="str">
        <f ca="1">IF(C809=$X$4,"Enter smelter details",IF(ISERROR($V809),"",OFFSET('Smelter Look-up'!$F$4,$V809-4,0)))</f>
        <v/>
      </c>
      <c r="H809" s="199" t="str">
        <f ca="1">IF(ISERROR($V809),"",OFFSET('Smelter Look-up'!$G$4,$V809-4,0))</f>
        <v/>
      </c>
      <c r="I809" s="200" t="str">
        <f ca="1">IF(ISERROR($V809),"",OFFSET('Smelter Look-up'!$H$4,$V809-4,0))</f>
        <v/>
      </c>
      <c r="J809" s="200" t="str">
        <f ca="1">IF(ISERROR($V809),"",OFFSET('Smelter Look-up'!$I$4,$V809-4,0))</f>
        <v/>
      </c>
      <c r="K809" s="144"/>
      <c r="L809" s="144"/>
      <c r="M809" s="144"/>
      <c r="N809" s="144"/>
      <c r="O809" s="144"/>
      <c r="P809" s="202"/>
      <c r="Q809" s="145"/>
      <c r="R809" s="143" t="str">
        <f ca="1">IF(ISERROR($V809),"",OFFSET('Smelter Look-up'!$C$4,$V809-4,0)&amp;"")</f>
        <v/>
      </c>
      <c r="S809" s="149" t="str">
        <f t="shared" ca="1" si="60"/>
        <v/>
      </c>
      <c r="T809" s="149" t="str">
        <f ca="1">IF(B809="","",IF(ISERROR(MATCH($J809,SorP!$B$1:$B$6261,0)),"",INDIRECT("'SorP'!$A$"&amp;MATCH($S809&amp;$J809,SorP!C:C,0))))</f>
        <v/>
      </c>
      <c r="U809" s="162"/>
      <c r="V809" s="163" t="e">
        <f>IF(C809="",NA(),MATCH($B809&amp;$C809,'Smelter Look-up'!$J:$J,0))</f>
        <v>#N/A</v>
      </c>
      <c r="X809" s="164">
        <f t="shared" ca="1" si="61"/>
        <v>0</v>
      </c>
      <c r="AB809" s="304" t="str">
        <f t="shared" si="62"/>
        <v/>
      </c>
      <c r="AC809" s="164" t="str">
        <f t="shared" si="63"/>
        <v/>
      </c>
      <c r="AD809" s="164" t="str">
        <f t="shared" si="64"/>
        <v/>
      </c>
    </row>
    <row r="810" spans="1:30" s="164" customFormat="1" ht="20.149999999999999" customHeight="1">
      <c r="A810" s="149"/>
      <c r="B810" s="294" t="str">
        <f>IF(LEN(A810)=0,"",INDEX('Smelter Look-up'!$A:$A,MATCH($A810,'Smelter Look-up'!$E:$E,0)))</f>
        <v/>
      </c>
      <c r="C810" s="146" t="str">
        <f>IF(LEN(A810)=0,"",INDEX('Smelter Look-up'!$C:$C,MATCH($A810,'Smelter Look-up'!$E:$E,0)))</f>
        <v/>
      </c>
      <c r="D810" s="143"/>
      <c r="E810" s="143" t="str">
        <f ca="1">IF(ISERROR($V810),"",OFFSET('Smelter Look-up'!$D$4,$V810-4,0)&amp;"")</f>
        <v/>
      </c>
      <c r="F810" s="143" t="str">
        <f ca="1">IF(ISERROR($V810),"",OFFSET('Smelter Look-up'!$E$4,$V810-4,0))</f>
        <v/>
      </c>
      <c r="G810" s="143" t="str">
        <f ca="1">IF(C810=$X$4,"Enter smelter details",IF(ISERROR($V810),"",OFFSET('Smelter Look-up'!$F$4,$V810-4,0)))</f>
        <v/>
      </c>
      <c r="H810" s="199" t="str">
        <f ca="1">IF(ISERROR($V810),"",OFFSET('Smelter Look-up'!$G$4,$V810-4,0))</f>
        <v/>
      </c>
      <c r="I810" s="200" t="str">
        <f ca="1">IF(ISERROR($V810),"",OFFSET('Smelter Look-up'!$H$4,$V810-4,0))</f>
        <v/>
      </c>
      <c r="J810" s="200" t="str">
        <f ca="1">IF(ISERROR($V810),"",OFFSET('Smelter Look-up'!$I$4,$V810-4,0))</f>
        <v/>
      </c>
      <c r="K810" s="144"/>
      <c r="L810" s="144"/>
      <c r="M810" s="144"/>
      <c r="N810" s="144"/>
      <c r="O810" s="144"/>
      <c r="P810" s="202"/>
      <c r="Q810" s="145"/>
      <c r="R810" s="143" t="str">
        <f ca="1">IF(ISERROR($V810),"",OFFSET('Smelter Look-up'!$C$4,$V810-4,0)&amp;"")</f>
        <v/>
      </c>
      <c r="S810" s="149" t="str">
        <f t="shared" ca="1" si="60"/>
        <v/>
      </c>
      <c r="T810" s="149" t="str">
        <f ca="1">IF(B810="","",IF(ISERROR(MATCH($J810,SorP!$B$1:$B$6261,0)),"",INDIRECT("'SorP'!$A$"&amp;MATCH($S810&amp;$J810,SorP!C:C,0))))</f>
        <v/>
      </c>
      <c r="U810" s="162"/>
      <c r="V810" s="163" t="e">
        <f>IF(C810="",NA(),MATCH($B810&amp;$C810,'Smelter Look-up'!$J:$J,0))</f>
        <v>#N/A</v>
      </c>
      <c r="X810" s="164">
        <f t="shared" ca="1" si="61"/>
        <v>0</v>
      </c>
      <c r="AB810" s="304" t="str">
        <f t="shared" si="62"/>
        <v/>
      </c>
      <c r="AC810" s="164" t="str">
        <f t="shared" si="63"/>
        <v/>
      </c>
      <c r="AD810" s="164" t="str">
        <f t="shared" si="64"/>
        <v/>
      </c>
    </row>
    <row r="811" spans="1:30" s="164" customFormat="1" ht="20.149999999999999" customHeight="1">
      <c r="A811" s="149"/>
      <c r="B811" s="294" t="str">
        <f>IF(LEN(A811)=0,"",INDEX('Smelter Look-up'!$A:$A,MATCH($A811,'Smelter Look-up'!$E:$E,0)))</f>
        <v/>
      </c>
      <c r="C811" s="146" t="str">
        <f>IF(LEN(A811)=0,"",INDEX('Smelter Look-up'!$C:$C,MATCH($A811,'Smelter Look-up'!$E:$E,0)))</f>
        <v/>
      </c>
      <c r="D811" s="143"/>
      <c r="E811" s="143" t="str">
        <f ca="1">IF(ISERROR($V811),"",OFFSET('Smelter Look-up'!$D$4,$V811-4,0)&amp;"")</f>
        <v/>
      </c>
      <c r="F811" s="143" t="str">
        <f ca="1">IF(ISERROR($V811),"",OFFSET('Smelter Look-up'!$E$4,$V811-4,0))</f>
        <v/>
      </c>
      <c r="G811" s="143" t="str">
        <f ca="1">IF(C811=$X$4,"Enter smelter details",IF(ISERROR($V811),"",OFFSET('Smelter Look-up'!$F$4,$V811-4,0)))</f>
        <v/>
      </c>
      <c r="H811" s="199" t="str">
        <f ca="1">IF(ISERROR($V811),"",OFFSET('Smelter Look-up'!$G$4,$V811-4,0))</f>
        <v/>
      </c>
      <c r="I811" s="200" t="str">
        <f ca="1">IF(ISERROR($V811),"",OFFSET('Smelter Look-up'!$H$4,$V811-4,0))</f>
        <v/>
      </c>
      <c r="J811" s="200" t="str">
        <f ca="1">IF(ISERROR($V811),"",OFFSET('Smelter Look-up'!$I$4,$V811-4,0))</f>
        <v/>
      </c>
      <c r="K811" s="144"/>
      <c r="L811" s="144"/>
      <c r="M811" s="144"/>
      <c r="N811" s="144"/>
      <c r="O811" s="144"/>
      <c r="P811" s="202"/>
      <c r="Q811" s="145"/>
      <c r="R811" s="143" t="str">
        <f ca="1">IF(ISERROR($V811),"",OFFSET('Smelter Look-up'!$C$4,$V811-4,0)&amp;"")</f>
        <v/>
      </c>
      <c r="S811" s="149" t="str">
        <f t="shared" ca="1" si="60"/>
        <v/>
      </c>
      <c r="T811" s="149" t="str">
        <f ca="1">IF(B811="","",IF(ISERROR(MATCH($J811,SorP!$B$1:$B$6261,0)),"",INDIRECT("'SorP'!$A$"&amp;MATCH($S811&amp;$J811,SorP!C:C,0))))</f>
        <v/>
      </c>
      <c r="U811" s="162"/>
      <c r="V811" s="163" t="e">
        <f>IF(C811="",NA(),MATCH($B811&amp;$C811,'Smelter Look-up'!$J:$J,0))</f>
        <v>#N/A</v>
      </c>
      <c r="X811" s="164">
        <f t="shared" ca="1" si="61"/>
        <v>0</v>
      </c>
      <c r="AB811" s="304" t="str">
        <f t="shared" si="62"/>
        <v/>
      </c>
      <c r="AC811" s="164" t="str">
        <f t="shared" si="63"/>
        <v/>
      </c>
      <c r="AD811" s="164" t="str">
        <f t="shared" si="64"/>
        <v/>
      </c>
    </row>
    <row r="812" spans="1:30" s="164" customFormat="1" ht="20.149999999999999" customHeight="1">
      <c r="A812" s="149"/>
      <c r="B812" s="294" t="str">
        <f>IF(LEN(A812)=0,"",INDEX('Smelter Look-up'!$A:$A,MATCH($A812,'Smelter Look-up'!$E:$E,0)))</f>
        <v/>
      </c>
      <c r="C812" s="146" t="str">
        <f>IF(LEN(A812)=0,"",INDEX('Smelter Look-up'!$C:$C,MATCH($A812,'Smelter Look-up'!$E:$E,0)))</f>
        <v/>
      </c>
      <c r="D812" s="143"/>
      <c r="E812" s="143" t="str">
        <f ca="1">IF(ISERROR($V812),"",OFFSET('Smelter Look-up'!$D$4,$V812-4,0)&amp;"")</f>
        <v/>
      </c>
      <c r="F812" s="143" t="str">
        <f ca="1">IF(ISERROR($V812),"",OFFSET('Smelter Look-up'!$E$4,$V812-4,0))</f>
        <v/>
      </c>
      <c r="G812" s="143" t="str">
        <f ca="1">IF(C812=$X$4,"Enter smelter details",IF(ISERROR($V812),"",OFFSET('Smelter Look-up'!$F$4,$V812-4,0)))</f>
        <v/>
      </c>
      <c r="H812" s="199" t="str">
        <f ca="1">IF(ISERROR($V812),"",OFFSET('Smelter Look-up'!$G$4,$V812-4,0))</f>
        <v/>
      </c>
      <c r="I812" s="200" t="str">
        <f ca="1">IF(ISERROR($V812),"",OFFSET('Smelter Look-up'!$H$4,$V812-4,0))</f>
        <v/>
      </c>
      <c r="J812" s="200" t="str">
        <f ca="1">IF(ISERROR($V812),"",OFFSET('Smelter Look-up'!$I$4,$V812-4,0))</f>
        <v/>
      </c>
      <c r="K812" s="144"/>
      <c r="L812" s="144"/>
      <c r="M812" s="144"/>
      <c r="N812" s="144"/>
      <c r="O812" s="144"/>
      <c r="P812" s="202"/>
      <c r="Q812" s="145"/>
      <c r="R812" s="143" t="str">
        <f ca="1">IF(ISERROR($V812),"",OFFSET('Smelter Look-up'!$C$4,$V812-4,0)&amp;"")</f>
        <v/>
      </c>
      <c r="S812" s="149" t="str">
        <f t="shared" ca="1" si="60"/>
        <v/>
      </c>
      <c r="T812" s="149" t="str">
        <f ca="1">IF(B812="","",IF(ISERROR(MATCH($J812,SorP!$B$1:$B$6261,0)),"",INDIRECT("'SorP'!$A$"&amp;MATCH($S812&amp;$J812,SorP!C:C,0))))</f>
        <v/>
      </c>
      <c r="U812" s="162"/>
      <c r="V812" s="163" t="e">
        <f>IF(C812="",NA(),MATCH($B812&amp;$C812,'Smelter Look-up'!$J:$J,0))</f>
        <v>#N/A</v>
      </c>
      <c r="X812" s="164">
        <f t="shared" ca="1" si="61"/>
        <v>0</v>
      </c>
      <c r="AB812" s="304" t="str">
        <f t="shared" si="62"/>
        <v/>
      </c>
      <c r="AC812" s="164" t="str">
        <f t="shared" si="63"/>
        <v/>
      </c>
      <c r="AD812" s="164" t="str">
        <f t="shared" si="64"/>
        <v/>
      </c>
    </row>
    <row r="813" spans="1:30" s="164" customFormat="1" ht="20.149999999999999" customHeight="1">
      <c r="A813" s="149"/>
      <c r="B813" s="294" t="str">
        <f>IF(LEN(A813)=0,"",INDEX('Smelter Look-up'!$A:$A,MATCH($A813,'Smelter Look-up'!$E:$E,0)))</f>
        <v/>
      </c>
      <c r="C813" s="146" t="str">
        <f>IF(LEN(A813)=0,"",INDEX('Smelter Look-up'!$C:$C,MATCH($A813,'Smelter Look-up'!$E:$E,0)))</f>
        <v/>
      </c>
      <c r="D813" s="143"/>
      <c r="E813" s="143" t="str">
        <f ca="1">IF(ISERROR($V813),"",OFFSET('Smelter Look-up'!$D$4,$V813-4,0)&amp;"")</f>
        <v/>
      </c>
      <c r="F813" s="143" t="str">
        <f ca="1">IF(ISERROR($V813),"",OFFSET('Smelter Look-up'!$E$4,$V813-4,0))</f>
        <v/>
      </c>
      <c r="G813" s="143" t="str">
        <f ca="1">IF(C813=$X$4,"Enter smelter details",IF(ISERROR($V813),"",OFFSET('Smelter Look-up'!$F$4,$V813-4,0)))</f>
        <v/>
      </c>
      <c r="H813" s="199" t="str">
        <f ca="1">IF(ISERROR($V813),"",OFFSET('Smelter Look-up'!$G$4,$V813-4,0))</f>
        <v/>
      </c>
      <c r="I813" s="200" t="str">
        <f ca="1">IF(ISERROR($V813),"",OFFSET('Smelter Look-up'!$H$4,$V813-4,0))</f>
        <v/>
      </c>
      <c r="J813" s="200" t="str">
        <f ca="1">IF(ISERROR($V813),"",OFFSET('Smelter Look-up'!$I$4,$V813-4,0))</f>
        <v/>
      </c>
      <c r="K813" s="144"/>
      <c r="L813" s="144"/>
      <c r="M813" s="144"/>
      <c r="N813" s="144"/>
      <c r="O813" s="144"/>
      <c r="P813" s="202"/>
      <c r="Q813" s="145"/>
      <c r="R813" s="143" t="str">
        <f ca="1">IF(ISERROR($V813),"",OFFSET('Smelter Look-up'!$C$4,$V813-4,0)&amp;"")</f>
        <v/>
      </c>
      <c r="S813" s="149" t="str">
        <f t="shared" ca="1" si="60"/>
        <v/>
      </c>
      <c r="T813" s="149" t="str">
        <f ca="1">IF(B813="","",IF(ISERROR(MATCH($J813,SorP!$B$1:$B$6261,0)),"",INDIRECT("'SorP'!$A$"&amp;MATCH($S813&amp;$J813,SorP!C:C,0))))</f>
        <v/>
      </c>
      <c r="U813" s="162"/>
      <c r="V813" s="163" t="e">
        <f>IF(C813="",NA(),MATCH($B813&amp;$C813,'Smelter Look-up'!$J:$J,0))</f>
        <v>#N/A</v>
      </c>
      <c r="X813" s="164">
        <f t="shared" ca="1" si="61"/>
        <v>0</v>
      </c>
      <c r="AB813" s="304" t="str">
        <f t="shared" si="62"/>
        <v/>
      </c>
      <c r="AC813" s="164" t="str">
        <f t="shared" si="63"/>
        <v/>
      </c>
      <c r="AD813" s="164" t="str">
        <f t="shared" si="64"/>
        <v/>
      </c>
    </row>
    <row r="814" spans="1:30" s="164" customFormat="1" ht="20.149999999999999" customHeight="1">
      <c r="A814" s="149"/>
      <c r="B814" s="294" t="str">
        <f>IF(LEN(A814)=0,"",INDEX('Smelter Look-up'!$A:$A,MATCH($A814,'Smelter Look-up'!$E:$E,0)))</f>
        <v/>
      </c>
      <c r="C814" s="146" t="str">
        <f>IF(LEN(A814)=0,"",INDEX('Smelter Look-up'!$C:$C,MATCH($A814,'Smelter Look-up'!$E:$E,0)))</f>
        <v/>
      </c>
      <c r="D814" s="143"/>
      <c r="E814" s="143" t="str">
        <f ca="1">IF(ISERROR($V814),"",OFFSET('Smelter Look-up'!$D$4,$V814-4,0)&amp;"")</f>
        <v/>
      </c>
      <c r="F814" s="143" t="str">
        <f ca="1">IF(ISERROR($V814),"",OFFSET('Smelter Look-up'!$E$4,$V814-4,0))</f>
        <v/>
      </c>
      <c r="G814" s="143" t="str">
        <f ca="1">IF(C814=$X$4,"Enter smelter details",IF(ISERROR($V814),"",OFFSET('Smelter Look-up'!$F$4,$V814-4,0)))</f>
        <v/>
      </c>
      <c r="H814" s="199" t="str">
        <f ca="1">IF(ISERROR($V814),"",OFFSET('Smelter Look-up'!$G$4,$V814-4,0))</f>
        <v/>
      </c>
      <c r="I814" s="200" t="str">
        <f ca="1">IF(ISERROR($V814),"",OFFSET('Smelter Look-up'!$H$4,$V814-4,0))</f>
        <v/>
      </c>
      <c r="J814" s="200" t="str">
        <f ca="1">IF(ISERROR($V814),"",OFFSET('Smelter Look-up'!$I$4,$V814-4,0))</f>
        <v/>
      </c>
      <c r="K814" s="144"/>
      <c r="L814" s="144"/>
      <c r="M814" s="144"/>
      <c r="N814" s="144"/>
      <c r="O814" s="144"/>
      <c r="P814" s="202"/>
      <c r="Q814" s="145"/>
      <c r="R814" s="143" t="str">
        <f ca="1">IF(ISERROR($V814),"",OFFSET('Smelter Look-up'!$C$4,$V814-4,0)&amp;"")</f>
        <v/>
      </c>
      <c r="S814" s="149" t="str">
        <f t="shared" ca="1" si="60"/>
        <v/>
      </c>
      <c r="T814" s="149" t="str">
        <f ca="1">IF(B814="","",IF(ISERROR(MATCH($J814,SorP!$B$1:$B$6261,0)),"",INDIRECT("'SorP'!$A$"&amp;MATCH($S814&amp;$J814,SorP!C:C,0))))</f>
        <v/>
      </c>
      <c r="U814" s="162"/>
      <c r="V814" s="163" t="e">
        <f>IF(C814="",NA(),MATCH($B814&amp;$C814,'Smelter Look-up'!$J:$J,0))</f>
        <v>#N/A</v>
      </c>
      <c r="X814" s="164">
        <f t="shared" ca="1" si="61"/>
        <v>0</v>
      </c>
      <c r="AB814" s="304" t="str">
        <f t="shared" si="62"/>
        <v/>
      </c>
      <c r="AC814" s="164" t="str">
        <f t="shared" si="63"/>
        <v/>
      </c>
      <c r="AD814" s="164" t="str">
        <f t="shared" si="64"/>
        <v/>
      </c>
    </row>
    <row r="815" spans="1:30" s="164" customFormat="1" ht="20.149999999999999" customHeight="1">
      <c r="A815" s="149"/>
      <c r="B815" s="294" t="str">
        <f>IF(LEN(A815)=0,"",INDEX('Smelter Look-up'!$A:$A,MATCH($A815,'Smelter Look-up'!$E:$E,0)))</f>
        <v/>
      </c>
      <c r="C815" s="146" t="str">
        <f>IF(LEN(A815)=0,"",INDEX('Smelter Look-up'!$C:$C,MATCH($A815,'Smelter Look-up'!$E:$E,0)))</f>
        <v/>
      </c>
      <c r="D815" s="143"/>
      <c r="E815" s="143" t="str">
        <f ca="1">IF(ISERROR($V815),"",OFFSET('Smelter Look-up'!$D$4,$V815-4,0)&amp;"")</f>
        <v/>
      </c>
      <c r="F815" s="143" t="str">
        <f ca="1">IF(ISERROR($V815),"",OFFSET('Smelter Look-up'!$E$4,$V815-4,0))</f>
        <v/>
      </c>
      <c r="G815" s="143" t="str">
        <f ca="1">IF(C815=$X$4,"Enter smelter details",IF(ISERROR($V815),"",OFFSET('Smelter Look-up'!$F$4,$V815-4,0)))</f>
        <v/>
      </c>
      <c r="H815" s="199" t="str">
        <f ca="1">IF(ISERROR($V815),"",OFFSET('Smelter Look-up'!$G$4,$V815-4,0))</f>
        <v/>
      </c>
      <c r="I815" s="200" t="str">
        <f ca="1">IF(ISERROR($V815),"",OFFSET('Smelter Look-up'!$H$4,$V815-4,0))</f>
        <v/>
      </c>
      <c r="J815" s="200" t="str">
        <f ca="1">IF(ISERROR($V815),"",OFFSET('Smelter Look-up'!$I$4,$V815-4,0))</f>
        <v/>
      </c>
      <c r="K815" s="144"/>
      <c r="L815" s="144"/>
      <c r="M815" s="144"/>
      <c r="N815" s="144"/>
      <c r="O815" s="144"/>
      <c r="P815" s="202"/>
      <c r="Q815" s="145"/>
      <c r="R815" s="143" t="str">
        <f ca="1">IF(ISERROR($V815),"",OFFSET('Smelter Look-up'!$C$4,$V815-4,0)&amp;"")</f>
        <v/>
      </c>
      <c r="S815" s="149" t="str">
        <f t="shared" ca="1" si="60"/>
        <v/>
      </c>
      <c r="T815" s="149" t="str">
        <f ca="1">IF(B815="","",IF(ISERROR(MATCH($J815,SorP!$B$1:$B$6261,0)),"",INDIRECT("'SorP'!$A$"&amp;MATCH($S815&amp;$J815,SorP!C:C,0))))</f>
        <v/>
      </c>
      <c r="U815" s="162"/>
      <c r="V815" s="163" t="e">
        <f>IF(C815="",NA(),MATCH($B815&amp;$C815,'Smelter Look-up'!$J:$J,0))</f>
        <v>#N/A</v>
      </c>
      <c r="X815" s="164">
        <f t="shared" ca="1" si="61"/>
        <v>0</v>
      </c>
      <c r="AB815" s="304" t="str">
        <f t="shared" si="62"/>
        <v/>
      </c>
      <c r="AC815" s="164" t="str">
        <f t="shared" si="63"/>
        <v/>
      </c>
      <c r="AD815" s="164" t="str">
        <f t="shared" si="64"/>
        <v/>
      </c>
    </row>
    <row r="816" spans="1:30" s="164" customFormat="1" ht="20.149999999999999" customHeight="1">
      <c r="A816" s="149"/>
      <c r="B816" s="294" t="str">
        <f>IF(LEN(A816)=0,"",INDEX('Smelter Look-up'!$A:$A,MATCH($A816,'Smelter Look-up'!$E:$E,0)))</f>
        <v/>
      </c>
      <c r="C816" s="146" t="str">
        <f>IF(LEN(A816)=0,"",INDEX('Smelter Look-up'!$C:$C,MATCH($A816,'Smelter Look-up'!$E:$E,0)))</f>
        <v/>
      </c>
      <c r="D816" s="143"/>
      <c r="E816" s="143" t="str">
        <f ca="1">IF(ISERROR($V816),"",OFFSET('Smelter Look-up'!$D$4,$V816-4,0)&amp;"")</f>
        <v/>
      </c>
      <c r="F816" s="143" t="str">
        <f ca="1">IF(ISERROR($V816),"",OFFSET('Smelter Look-up'!$E$4,$V816-4,0))</f>
        <v/>
      </c>
      <c r="G816" s="143" t="str">
        <f ca="1">IF(C816=$X$4,"Enter smelter details",IF(ISERROR($V816),"",OFFSET('Smelter Look-up'!$F$4,$V816-4,0)))</f>
        <v/>
      </c>
      <c r="H816" s="199" t="str">
        <f ca="1">IF(ISERROR($V816),"",OFFSET('Smelter Look-up'!$G$4,$V816-4,0))</f>
        <v/>
      </c>
      <c r="I816" s="200" t="str">
        <f ca="1">IF(ISERROR($V816),"",OFFSET('Smelter Look-up'!$H$4,$V816-4,0))</f>
        <v/>
      </c>
      <c r="J816" s="200" t="str">
        <f ca="1">IF(ISERROR($V816),"",OFFSET('Smelter Look-up'!$I$4,$V816-4,0))</f>
        <v/>
      </c>
      <c r="K816" s="144"/>
      <c r="L816" s="144"/>
      <c r="M816" s="144"/>
      <c r="N816" s="144"/>
      <c r="O816" s="144"/>
      <c r="P816" s="202"/>
      <c r="Q816" s="145"/>
      <c r="R816" s="143" t="str">
        <f ca="1">IF(ISERROR($V816),"",OFFSET('Smelter Look-up'!$C$4,$V816-4,0)&amp;"")</f>
        <v/>
      </c>
      <c r="S816" s="149" t="str">
        <f t="shared" ca="1" si="60"/>
        <v/>
      </c>
      <c r="T816" s="149" t="str">
        <f ca="1">IF(B816="","",IF(ISERROR(MATCH($J816,SorP!$B$1:$B$6261,0)),"",INDIRECT("'SorP'!$A$"&amp;MATCH($S816&amp;$J816,SorP!C:C,0))))</f>
        <v/>
      </c>
      <c r="U816" s="162"/>
      <c r="V816" s="163" t="e">
        <f>IF(C816="",NA(),MATCH($B816&amp;$C816,'Smelter Look-up'!$J:$J,0))</f>
        <v>#N/A</v>
      </c>
      <c r="X816" s="164">
        <f t="shared" ca="1" si="61"/>
        <v>0</v>
      </c>
      <c r="AB816" s="304" t="str">
        <f t="shared" si="62"/>
        <v/>
      </c>
      <c r="AC816" s="164" t="str">
        <f t="shared" si="63"/>
        <v/>
      </c>
      <c r="AD816" s="164" t="str">
        <f t="shared" si="64"/>
        <v/>
      </c>
    </row>
    <row r="817" spans="1:30" s="164" customFormat="1" ht="20.149999999999999" customHeight="1">
      <c r="A817" s="149"/>
      <c r="B817" s="294" t="str">
        <f>IF(LEN(A817)=0,"",INDEX('Smelter Look-up'!$A:$A,MATCH($A817,'Smelter Look-up'!$E:$E,0)))</f>
        <v/>
      </c>
      <c r="C817" s="146" t="str">
        <f>IF(LEN(A817)=0,"",INDEX('Smelter Look-up'!$C:$C,MATCH($A817,'Smelter Look-up'!$E:$E,0)))</f>
        <v/>
      </c>
      <c r="D817" s="143"/>
      <c r="E817" s="143" t="str">
        <f ca="1">IF(ISERROR($V817),"",OFFSET('Smelter Look-up'!$D$4,$V817-4,0)&amp;"")</f>
        <v/>
      </c>
      <c r="F817" s="143" t="str">
        <f ca="1">IF(ISERROR($V817),"",OFFSET('Smelter Look-up'!$E$4,$V817-4,0))</f>
        <v/>
      </c>
      <c r="G817" s="143" t="str">
        <f ca="1">IF(C817=$X$4,"Enter smelter details",IF(ISERROR($V817),"",OFFSET('Smelter Look-up'!$F$4,$V817-4,0)))</f>
        <v/>
      </c>
      <c r="H817" s="199" t="str">
        <f ca="1">IF(ISERROR($V817),"",OFFSET('Smelter Look-up'!$G$4,$V817-4,0))</f>
        <v/>
      </c>
      <c r="I817" s="200" t="str">
        <f ca="1">IF(ISERROR($V817),"",OFFSET('Smelter Look-up'!$H$4,$V817-4,0))</f>
        <v/>
      </c>
      <c r="J817" s="200" t="str">
        <f ca="1">IF(ISERROR($V817),"",OFFSET('Smelter Look-up'!$I$4,$V817-4,0))</f>
        <v/>
      </c>
      <c r="K817" s="144"/>
      <c r="L817" s="144"/>
      <c r="M817" s="144"/>
      <c r="N817" s="144"/>
      <c r="O817" s="144"/>
      <c r="P817" s="202"/>
      <c r="Q817" s="145"/>
      <c r="R817" s="143" t="str">
        <f ca="1">IF(ISERROR($V817),"",OFFSET('Smelter Look-up'!$C$4,$V817-4,0)&amp;"")</f>
        <v/>
      </c>
      <c r="S817" s="149" t="str">
        <f t="shared" ca="1" si="60"/>
        <v/>
      </c>
      <c r="T817" s="149" t="str">
        <f ca="1">IF(B817="","",IF(ISERROR(MATCH($J817,SorP!$B$1:$B$6261,0)),"",INDIRECT("'SorP'!$A$"&amp;MATCH($S817&amp;$J817,SorP!C:C,0))))</f>
        <v/>
      </c>
      <c r="U817" s="162"/>
      <c r="V817" s="163" t="e">
        <f>IF(C817="",NA(),MATCH($B817&amp;$C817,'Smelter Look-up'!$J:$J,0))</f>
        <v>#N/A</v>
      </c>
      <c r="X817" s="164">
        <f t="shared" ca="1" si="61"/>
        <v>0</v>
      </c>
      <c r="AB817" s="304" t="str">
        <f t="shared" si="62"/>
        <v/>
      </c>
      <c r="AC817" s="164" t="str">
        <f t="shared" si="63"/>
        <v/>
      </c>
      <c r="AD817" s="164" t="str">
        <f t="shared" si="64"/>
        <v/>
      </c>
    </row>
    <row r="818" spans="1:30" s="164" customFormat="1" ht="20.149999999999999" customHeight="1">
      <c r="A818" s="149"/>
      <c r="B818" s="294" t="str">
        <f>IF(LEN(A818)=0,"",INDEX('Smelter Look-up'!$A:$A,MATCH($A818,'Smelter Look-up'!$E:$E,0)))</f>
        <v/>
      </c>
      <c r="C818" s="146" t="str">
        <f>IF(LEN(A818)=0,"",INDEX('Smelter Look-up'!$C:$C,MATCH($A818,'Smelter Look-up'!$E:$E,0)))</f>
        <v/>
      </c>
      <c r="D818" s="143"/>
      <c r="E818" s="143" t="str">
        <f ca="1">IF(ISERROR($V818),"",OFFSET('Smelter Look-up'!$D$4,$V818-4,0)&amp;"")</f>
        <v/>
      </c>
      <c r="F818" s="143" t="str">
        <f ca="1">IF(ISERROR($V818),"",OFFSET('Smelter Look-up'!$E$4,$V818-4,0))</f>
        <v/>
      </c>
      <c r="G818" s="143" t="str">
        <f ca="1">IF(C818=$X$4,"Enter smelter details",IF(ISERROR($V818),"",OFFSET('Smelter Look-up'!$F$4,$V818-4,0)))</f>
        <v/>
      </c>
      <c r="H818" s="199" t="str">
        <f ca="1">IF(ISERROR($V818),"",OFFSET('Smelter Look-up'!$G$4,$V818-4,0))</f>
        <v/>
      </c>
      <c r="I818" s="200" t="str">
        <f ca="1">IF(ISERROR($V818),"",OFFSET('Smelter Look-up'!$H$4,$V818-4,0))</f>
        <v/>
      </c>
      <c r="J818" s="200" t="str">
        <f ca="1">IF(ISERROR($V818),"",OFFSET('Smelter Look-up'!$I$4,$V818-4,0))</f>
        <v/>
      </c>
      <c r="K818" s="144"/>
      <c r="L818" s="144"/>
      <c r="M818" s="144"/>
      <c r="N818" s="144"/>
      <c r="O818" s="144"/>
      <c r="P818" s="202"/>
      <c r="Q818" s="145"/>
      <c r="R818" s="143" t="str">
        <f ca="1">IF(ISERROR($V818),"",OFFSET('Smelter Look-up'!$C$4,$V818-4,0)&amp;"")</f>
        <v/>
      </c>
      <c r="S818" s="149" t="str">
        <f t="shared" ca="1" si="60"/>
        <v/>
      </c>
      <c r="T818" s="149" t="str">
        <f ca="1">IF(B818="","",IF(ISERROR(MATCH($J818,SorP!$B$1:$B$6261,0)),"",INDIRECT("'SorP'!$A$"&amp;MATCH($S818&amp;$J818,SorP!C:C,0))))</f>
        <v/>
      </c>
      <c r="U818" s="162"/>
      <c r="V818" s="163" t="e">
        <f>IF(C818="",NA(),MATCH($B818&amp;$C818,'Smelter Look-up'!$J:$J,0))</f>
        <v>#N/A</v>
      </c>
      <c r="X818" s="164">
        <f t="shared" ca="1" si="61"/>
        <v>0</v>
      </c>
      <c r="AB818" s="304" t="str">
        <f t="shared" si="62"/>
        <v/>
      </c>
      <c r="AC818" s="164" t="str">
        <f t="shared" si="63"/>
        <v/>
      </c>
      <c r="AD818" s="164" t="str">
        <f t="shared" si="64"/>
        <v/>
      </c>
    </row>
    <row r="819" spans="1:30" s="164" customFormat="1" ht="20.149999999999999" customHeight="1">
      <c r="A819" s="149"/>
      <c r="B819" s="294" t="str">
        <f>IF(LEN(A819)=0,"",INDEX('Smelter Look-up'!$A:$A,MATCH($A819,'Smelter Look-up'!$E:$E,0)))</f>
        <v/>
      </c>
      <c r="C819" s="146" t="str">
        <f>IF(LEN(A819)=0,"",INDEX('Smelter Look-up'!$C:$C,MATCH($A819,'Smelter Look-up'!$E:$E,0)))</f>
        <v/>
      </c>
      <c r="D819" s="143"/>
      <c r="E819" s="143" t="str">
        <f ca="1">IF(ISERROR($V819),"",OFFSET('Smelter Look-up'!$D$4,$V819-4,0)&amp;"")</f>
        <v/>
      </c>
      <c r="F819" s="143" t="str">
        <f ca="1">IF(ISERROR($V819),"",OFFSET('Smelter Look-up'!$E$4,$V819-4,0))</f>
        <v/>
      </c>
      <c r="G819" s="143" t="str">
        <f ca="1">IF(C819=$X$4,"Enter smelter details",IF(ISERROR($V819),"",OFFSET('Smelter Look-up'!$F$4,$V819-4,0)))</f>
        <v/>
      </c>
      <c r="H819" s="199" t="str">
        <f ca="1">IF(ISERROR($V819),"",OFFSET('Smelter Look-up'!$G$4,$V819-4,0))</f>
        <v/>
      </c>
      <c r="I819" s="200" t="str">
        <f ca="1">IF(ISERROR($V819),"",OFFSET('Smelter Look-up'!$H$4,$V819-4,0))</f>
        <v/>
      </c>
      <c r="J819" s="200" t="str">
        <f ca="1">IF(ISERROR($V819),"",OFFSET('Smelter Look-up'!$I$4,$V819-4,0))</f>
        <v/>
      </c>
      <c r="K819" s="144"/>
      <c r="L819" s="144"/>
      <c r="M819" s="144"/>
      <c r="N819" s="144"/>
      <c r="O819" s="144"/>
      <c r="P819" s="202"/>
      <c r="Q819" s="145"/>
      <c r="R819" s="143" t="str">
        <f ca="1">IF(ISERROR($V819),"",OFFSET('Smelter Look-up'!$C$4,$V819-4,0)&amp;"")</f>
        <v/>
      </c>
      <c r="S819" s="149" t="str">
        <f t="shared" ca="1" si="60"/>
        <v/>
      </c>
      <c r="T819" s="149" t="str">
        <f ca="1">IF(B819="","",IF(ISERROR(MATCH($J819,SorP!$B$1:$B$6261,0)),"",INDIRECT("'SorP'!$A$"&amp;MATCH($S819&amp;$J819,SorP!C:C,0))))</f>
        <v/>
      </c>
      <c r="U819" s="162"/>
      <c r="V819" s="163" t="e">
        <f>IF(C819="",NA(),MATCH($B819&amp;$C819,'Smelter Look-up'!$J:$J,0))</f>
        <v>#N/A</v>
      </c>
      <c r="X819" s="164">
        <f t="shared" ca="1" si="61"/>
        <v>0</v>
      </c>
      <c r="AB819" s="304" t="str">
        <f t="shared" si="62"/>
        <v/>
      </c>
      <c r="AC819" s="164" t="str">
        <f t="shared" si="63"/>
        <v/>
      </c>
      <c r="AD819" s="164" t="str">
        <f t="shared" si="64"/>
        <v/>
      </c>
    </row>
    <row r="820" spans="1:30" s="164" customFormat="1" ht="20.149999999999999" customHeight="1">
      <c r="A820" s="149"/>
      <c r="B820" s="294" t="str">
        <f>IF(LEN(A820)=0,"",INDEX('Smelter Look-up'!$A:$A,MATCH($A820,'Smelter Look-up'!$E:$E,0)))</f>
        <v/>
      </c>
      <c r="C820" s="146" t="str">
        <f>IF(LEN(A820)=0,"",INDEX('Smelter Look-up'!$C:$C,MATCH($A820,'Smelter Look-up'!$E:$E,0)))</f>
        <v/>
      </c>
      <c r="D820" s="143"/>
      <c r="E820" s="143" t="str">
        <f ca="1">IF(ISERROR($V820),"",OFFSET('Smelter Look-up'!$D$4,$V820-4,0)&amp;"")</f>
        <v/>
      </c>
      <c r="F820" s="143" t="str">
        <f ca="1">IF(ISERROR($V820),"",OFFSET('Smelter Look-up'!$E$4,$V820-4,0))</f>
        <v/>
      </c>
      <c r="G820" s="143" t="str">
        <f ca="1">IF(C820=$X$4,"Enter smelter details",IF(ISERROR($V820),"",OFFSET('Smelter Look-up'!$F$4,$V820-4,0)))</f>
        <v/>
      </c>
      <c r="H820" s="199" t="str">
        <f ca="1">IF(ISERROR($V820),"",OFFSET('Smelter Look-up'!$G$4,$V820-4,0))</f>
        <v/>
      </c>
      <c r="I820" s="200" t="str">
        <f ca="1">IF(ISERROR($V820),"",OFFSET('Smelter Look-up'!$H$4,$V820-4,0))</f>
        <v/>
      </c>
      <c r="J820" s="200" t="str">
        <f ca="1">IF(ISERROR($V820),"",OFFSET('Smelter Look-up'!$I$4,$V820-4,0))</f>
        <v/>
      </c>
      <c r="K820" s="144"/>
      <c r="L820" s="144"/>
      <c r="M820" s="144"/>
      <c r="N820" s="144"/>
      <c r="O820" s="144"/>
      <c r="P820" s="202"/>
      <c r="Q820" s="145"/>
      <c r="R820" s="143" t="str">
        <f ca="1">IF(ISERROR($V820),"",OFFSET('Smelter Look-up'!$C$4,$V820-4,0)&amp;"")</f>
        <v/>
      </c>
      <c r="S820" s="149" t="str">
        <f t="shared" ca="1" si="60"/>
        <v/>
      </c>
      <c r="T820" s="149" t="str">
        <f ca="1">IF(B820="","",IF(ISERROR(MATCH($J820,SorP!$B$1:$B$6261,0)),"",INDIRECT("'SorP'!$A$"&amp;MATCH($S820&amp;$J820,SorP!C:C,0))))</f>
        <v/>
      </c>
      <c r="U820" s="162"/>
      <c r="V820" s="163" t="e">
        <f>IF(C820="",NA(),MATCH($B820&amp;$C820,'Smelter Look-up'!$J:$J,0))</f>
        <v>#N/A</v>
      </c>
      <c r="X820" s="164">
        <f t="shared" ca="1" si="61"/>
        <v>0</v>
      </c>
      <c r="AB820" s="304" t="str">
        <f t="shared" si="62"/>
        <v/>
      </c>
      <c r="AC820" s="164" t="str">
        <f t="shared" si="63"/>
        <v/>
      </c>
      <c r="AD820" s="164" t="str">
        <f t="shared" si="64"/>
        <v/>
      </c>
    </row>
    <row r="821" spans="1:30" s="164" customFormat="1" ht="20.149999999999999" customHeight="1">
      <c r="A821" s="149"/>
      <c r="B821" s="294" t="str">
        <f>IF(LEN(A821)=0,"",INDEX('Smelter Look-up'!$A:$A,MATCH($A821,'Smelter Look-up'!$E:$E,0)))</f>
        <v/>
      </c>
      <c r="C821" s="146" t="str">
        <f>IF(LEN(A821)=0,"",INDEX('Smelter Look-up'!$C:$C,MATCH($A821,'Smelter Look-up'!$E:$E,0)))</f>
        <v/>
      </c>
      <c r="D821" s="143"/>
      <c r="E821" s="143" t="str">
        <f ca="1">IF(ISERROR($V821),"",OFFSET('Smelter Look-up'!$D$4,$V821-4,0)&amp;"")</f>
        <v/>
      </c>
      <c r="F821" s="143" t="str">
        <f ca="1">IF(ISERROR($V821),"",OFFSET('Smelter Look-up'!$E$4,$V821-4,0))</f>
        <v/>
      </c>
      <c r="G821" s="143" t="str">
        <f ca="1">IF(C821=$X$4,"Enter smelter details",IF(ISERROR($V821),"",OFFSET('Smelter Look-up'!$F$4,$V821-4,0)))</f>
        <v/>
      </c>
      <c r="H821" s="199" t="str">
        <f ca="1">IF(ISERROR($V821),"",OFFSET('Smelter Look-up'!$G$4,$V821-4,0))</f>
        <v/>
      </c>
      <c r="I821" s="200" t="str">
        <f ca="1">IF(ISERROR($V821),"",OFFSET('Smelter Look-up'!$H$4,$V821-4,0))</f>
        <v/>
      </c>
      <c r="J821" s="200" t="str">
        <f ca="1">IF(ISERROR($V821),"",OFFSET('Smelter Look-up'!$I$4,$V821-4,0))</f>
        <v/>
      </c>
      <c r="K821" s="144"/>
      <c r="L821" s="144"/>
      <c r="M821" s="144"/>
      <c r="N821" s="144"/>
      <c r="O821" s="144"/>
      <c r="P821" s="202"/>
      <c r="Q821" s="145"/>
      <c r="R821" s="143" t="str">
        <f ca="1">IF(ISERROR($V821),"",OFFSET('Smelter Look-up'!$C$4,$V821-4,0)&amp;"")</f>
        <v/>
      </c>
      <c r="S821" s="149" t="str">
        <f t="shared" ca="1" si="60"/>
        <v/>
      </c>
      <c r="T821" s="149" t="str">
        <f ca="1">IF(B821="","",IF(ISERROR(MATCH($J821,SorP!$B$1:$B$6261,0)),"",INDIRECT("'SorP'!$A$"&amp;MATCH($S821&amp;$J821,SorP!C:C,0))))</f>
        <v/>
      </c>
      <c r="U821" s="162"/>
      <c r="V821" s="163" t="e">
        <f>IF(C821="",NA(),MATCH($B821&amp;$C821,'Smelter Look-up'!$J:$J,0))</f>
        <v>#N/A</v>
      </c>
      <c r="X821" s="164">
        <f t="shared" ca="1" si="61"/>
        <v>0</v>
      </c>
      <c r="AB821" s="304" t="str">
        <f t="shared" si="62"/>
        <v/>
      </c>
      <c r="AC821" s="164" t="str">
        <f t="shared" si="63"/>
        <v/>
      </c>
      <c r="AD821" s="164" t="str">
        <f t="shared" si="64"/>
        <v/>
      </c>
    </row>
    <row r="822" spans="1:30" s="164" customFormat="1" ht="20.149999999999999" customHeight="1">
      <c r="A822" s="149"/>
      <c r="B822" s="294" t="str">
        <f>IF(LEN(A822)=0,"",INDEX('Smelter Look-up'!$A:$A,MATCH($A822,'Smelter Look-up'!$E:$E,0)))</f>
        <v/>
      </c>
      <c r="C822" s="146" t="str">
        <f>IF(LEN(A822)=0,"",INDEX('Smelter Look-up'!$C:$C,MATCH($A822,'Smelter Look-up'!$E:$E,0)))</f>
        <v/>
      </c>
      <c r="D822" s="143"/>
      <c r="E822" s="143" t="str">
        <f ca="1">IF(ISERROR($V822),"",OFFSET('Smelter Look-up'!$D$4,$V822-4,0)&amp;"")</f>
        <v/>
      </c>
      <c r="F822" s="143" t="str">
        <f ca="1">IF(ISERROR($V822),"",OFFSET('Smelter Look-up'!$E$4,$V822-4,0))</f>
        <v/>
      </c>
      <c r="G822" s="143" t="str">
        <f ca="1">IF(C822=$X$4,"Enter smelter details",IF(ISERROR($V822),"",OFFSET('Smelter Look-up'!$F$4,$V822-4,0)))</f>
        <v/>
      </c>
      <c r="H822" s="199" t="str">
        <f ca="1">IF(ISERROR($V822),"",OFFSET('Smelter Look-up'!$G$4,$V822-4,0))</f>
        <v/>
      </c>
      <c r="I822" s="200" t="str">
        <f ca="1">IF(ISERROR($V822),"",OFFSET('Smelter Look-up'!$H$4,$V822-4,0))</f>
        <v/>
      </c>
      <c r="J822" s="200" t="str">
        <f ca="1">IF(ISERROR($V822),"",OFFSET('Smelter Look-up'!$I$4,$V822-4,0))</f>
        <v/>
      </c>
      <c r="K822" s="144"/>
      <c r="L822" s="144"/>
      <c r="M822" s="144"/>
      <c r="N822" s="144"/>
      <c r="O822" s="144"/>
      <c r="P822" s="202"/>
      <c r="Q822" s="145"/>
      <c r="R822" s="143" t="str">
        <f ca="1">IF(ISERROR($V822),"",OFFSET('Smelter Look-up'!$C$4,$V822-4,0)&amp;"")</f>
        <v/>
      </c>
      <c r="S822" s="149" t="str">
        <f t="shared" ca="1" si="60"/>
        <v/>
      </c>
      <c r="T822" s="149" t="str">
        <f ca="1">IF(B822="","",IF(ISERROR(MATCH($J822,SorP!$B$1:$B$6261,0)),"",INDIRECT("'SorP'!$A$"&amp;MATCH($S822&amp;$J822,SorP!C:C,0))))</f>
        <v/>
      </c>
      <c r="U822" s="162"/>
      <c r="V822" s="163" t="e">
        <f>IF(C822="",NA(),MATCH($B822&amp;$C822,'Smelter Look-up'!$J:$J,0))</f>
        <v>#N/A</v>
      </c>
      <c r="X822" s="164">
        <f t="shared" ca="1" si="61"/>
        <v>0</v>
      </c>
      <c r="AB822" s="304" t="str">
        <f t="shared" si="62"/>
        <v/>
      </c>
      <c r="AC822" s="164" t="str">
        <f t="shared" si="63"/>
        <v/>
      </c>
      <c r="AD822" s="164" t="str">
        <f t="shared" si="64"/>
        <v/>
      </c>
    </row>
    <row r="823" spans="1:30" s="164" customFormat="1" ht="20.149999999999999" customHeight="1">
      <c r="A823" s="149"/>
      <c r="B823" s="294" t="str">
        <f>IF(LEN(A823)=0,"",INDEX('Smelter Look-up'!$A:$A,MATCH($A823,'Smelter Look-up'!$E:$E,0)))</f>
        <v/>
      </c>
      <c r="C823" s="146" t="str">
        <f>IF(LEN(A823)=0,"",INDEX('Smelter Look-up'!$C:$C,MATCH($A823,'Smelter Look-up'!$E:$E,0)))</f>
        <v/>
      </c>
      <c r="D823" s="143"/>
      <c r="E823" s="143" t="str">
        <f ca="1">IF(ISERROR($V823),"",OFFSET('Smelter Look-up'!$D$4,$V823-4,0)&amp;"")</f>
        <v/>
      </c>
      <c r="F823" s="143" t="str">
        <f ca="1">IF(ISERROR($V823),"",OFFSET('Smelter Look-up'!$E$4,$V823-4,0))</f>
        <v/>
      </c>
      <c r="G823" s="143" t="str">
        <f ca="1">IF(C823=$X$4,"Enter smelter details",IF(ISERROR($V823),"",OFFSET('Smelter Look-up'!$F$4,$V823-4,0)))</f>
        <v/>
      </c>
      <c r="H823" s="199" t="str">
        <f ca="1">IF(ISERROR($V823),"",OFFSET('Smelter Look-up'!$G$4,$V823-4,0))</f>
        <v/>
      </c>
      <c r="I823" s="200" t="str">
        <f ca="1">IF(ISERROR($V823),"",OFFSET('Smelter Look-up'!$H$4,$V823-4,0))</f>
        <v/>
      </c>
      <c r="J823" s="200" t="str">
        <f ca="1">IF(ISERROR($V823),"",OFFSET('Smelter Look-up'!$I$4,$V823-4,0))</f>
        <v/>
      </c>
      <c r="K823" s="144"/>
      <c r="L823" s="144"/>
      <c r="M823" s="144"/>
      <c r="N823" s="144"/>
      <c r="O823" s="144"/>
      <c r="P823" s="202"/>
      <c r="Q823" s="145"/>
      <c r="R823" s="143" t="str">
        <f ca="1">IF(ISERROR($V823),"",OFFSET('Smelter Look-up'!$C$4,$V823-4,0)&amp;"")</f>
        <v/>
      </c>
      <c r="S823" s="149" t="str">
        <f t="shared" ca="1" si="60"/>
        <v/>
      </c>
      <c r="T823" s="149" t="str">
        <f ca="1">IF(B823="","",IF(ISERROR(MATCH($J823,SorP!$B$1:$B$6261,0)),"",INDIRECT("'SorP'!$A$"&amp;MATCH($S823&amp;$J823,SorP!C:C,0))))</f>
        <v/>
      </c>
      <c r="U823" s="162"/>
      <c r="V823" s="163" t="e">
        <f>IF(C823="",NA(),MATCH($B823&amp;$C823,'Smelter Look-up'!$J:$J,0))</f>
        <v>#N/A</v>
      </c>
      <c r="X823" s="164">
        <f t="shared" ca="1" si="61"/>
        <v>0</v>
      </c>
      <c r="AB823" s="304" t="str">
        <f t="shared" si="62"/>
        <v/>
      </c>
      <c r="AC823" s="164" t="str">
        <f t="shared" si="63"/>
        <v/>
      </c>
      <c r="AD823" s="164" t="str">
        <f t="shared" si="64"/>
        <v/>
      </c>
    </row>
    <row r="824" spans="1:30" s="164" customFormat="1" ht="20.149999999999999" customHeight="1">
      <c r="A824" s="149"/>
      <c r="B824" s="294" t="str">
        <f>IF(LEN(A824)=0,"",INDEX('Smelter Look-up'!$A:$A,MATCH($A824,'Smelter Look-up'!$E:$E,0)))</f>
        <v/>
      </c>
      <c r="C824" s="146" t="str">
        <f>IF(LEN(A824)=0,"",INDEX('Smelter Look-up'!$C:$C,MATCH($A824,'Smelter Look-up'!$E:$E,0)))</f>
        <v/>
      </c>
      <c r="D824" s="143"/>
      <c r="E824" s="143" t="str">
        <f ca="1">IF(ISERROR($V824),"",OFFSET('Smelter Look-up'!$D$4,$V824-4,0)&amp;"")</f>
        <v/>
      </c>
      <c r="F824" s="143" t="str">
        <f ca="1">IF(ISERROR($V824),"",OFFSET('Smelter Look-up'!$E$4,$V824-4,0))</f>
        <v/>
      </c>
      <c r="G824" s="143" t="str">
        <f ca="1">IF(C824=$X$4,"Enter smelter details",IF(ISERROR($V824),"",OFFSET('Smelter Look-up'!$F$4,$V824-4,0)))</f>
        <v/>
      </c>
      <c r="H824" s="199" t="str">
        <f ca="1">IF(ISERROR($V824),"",OFFSET('Smelter Look-up'!$G$4,$V824-4,0))</f>
        <v/>
      </c>
      <c r="I824" s="200" t="str">
        <f ca="1">IF(ISERROR($V824),"",OFFSET('Smelter Look-up'!$H$4,$V824-4,0))</f>
        <v/>
      </c>
      <c r="J824" s="200" t="str">
        <f ca="1">IF(ISERROR($V824),"",OFFSET('Smelter Look-up'!$I$4,$V824-4,0))</f>
        <v/>
      </c>
      <c r="K824" s="144"/>
      <c r="L824" s="144"/>
      <c r="M824" s="144"/>
      <c r="N824" s="144"/>
      <c r="O824" s="144"/>
      <c r="P824" s="202"/>
      <c r="Q824" s="145"/>
      <c r="R824" s="143" t="str">
        <f ca="1">IF(ISERROR($V824),"",OFFSET('Smelter Look-up'!$C$4,$V824-4,0)&amp;"")</f>
        <v/>
      </c>
      <c r="S824" s="149" t="str">
        <f t="shared" ca="1" si="60"/>
        <v/>
      </c>
      <c r="T824" s="149" t="str">
        <f ca="1">IF(B824="","",IF(ISERROR(MATCH($J824,SorP!$B$1:$B$6261,0)),"",INDIRECT("'SorP'!$A$"&amp;MATCH($S824&amp;$J824,SorP!C:C,0))))</f>
        <v/>
      </c>
      <c r="U824" s="162"/>
      <c r="V824" s="163" t="e">
        <f>IF(C824="",NA(),MATCH($B824&amp;$C824,'Smelter Look-up'!$J:$J,0))</f>
        <v>#N/A</v>
      </c>
      <c r="X824" s="164">
        <f t="shared" ca="1" si="61"/>
        <v>0</v>
      </c>
      <c r="AB824" s="304" t="str">
        <f t="shared" si="62"/>
        <v/>
      </c>
      <c r="AC824" s="164" t="str">
        <f t="shared" si="63"/>
        <v/>
      </c>
      <c r="AD824" s="164" t="str">
        <f t="shared" si="64"/>
        <v/>
      </c>
    </row>
    <row r="825" spans="1:30" s="164" customFormat="1" ht="20.149999999999999" customHeight="1">
      <c r="A825" s="149"/>
      <c r="B825" s="294" t="str">
        <f>IF(LEN(A825)=0,"",INDEX('Smelter Look-up'!$A:$A,MATCH($A825,'Smelter Look-up'!$E:$E,0)))</f>
        <v/>
      </c>
      <c r="C825" s="146" t="str">
        <f>IF(LEN(A825)=0,"",INDEX('Smelter Look-up'!$C:$C,MATCH($A825,'Smelter Look-up'!$E:$E,0)))</f>
        <v/>
      </c>
      <c r="D825" s="143"/>
      <c r="E825" s="143" t="str">
        <f ca="1">IF(ISERROR($V825),"",OFFSET('Smelter Look-up'!$D$4,$V825-4,0)&amp;"")</f>
        <v/>
      </c>
      <c r="F825" s="143" t="str">
        <f ca="1">IF(ISERROR($V825),"",OFFSET('Smelter Look-up'!$E$4,$V825-4,0))</f>
        <v/>
      </c>
      <c r="G825" s="143" t="str">
        <f ca="1">IF(C825=$X$4,"Enter smelter details",IF(ISERROR($V825),"",OFFSET('Smelter Look-up'!$F$4,$V825-4,0)))</f>
        <v/>
      </c>
      <c r="H825" s="199" t="str">
        <f ca="1">IF(ISERROR($V825),"",OFFSET('Smelter Look-up'!$G$4,$V825-4,0))</f>
        <v/>
      </c>
      <c r="I825" s="200" t="str">
        <f ca="1">IF(ISERROR($V825),"",OFFSET('Smelter Look-up'!$H$4,$V825-4,0))</f>
        <v/>
      </c>
      <c r="J825" s="200" t="str">
        <f ca="1">IF(ISERROR($V825),"",OFFSET('Smelter Look-up'!$I$4,$V825-4,0))</f>
        <v/>
      </c>
      <c r="K825" s="144"/>
      <c r="L825" s="144"/>
      <c r="M825" s="144"/>
      <c r="N825" s="144"/>
      <c r="O825" s="144"/>
      <c r="P825" s="202"/>
      <c r="Q825" s="145"/>
      <c r="R825" s="143" t="str">
        <f ca="1">IF(ISERROR($V825),"",OFFSET('Smelter Look-up'!$C$4,$V825-4,0)&amp;"")</f>
        <v/>
      </c>
      <c r="S825" s="149" t="str">
        <f t="shared" ca="1" si="60"/>
        <v/>
      </c>
      <c r="T825" s="149" t="str">
        <f ca="1">IF(B825="","",IF(ISERROR(MATCH($J825,SorP!$B$1:$B$6261,0)),"",INDIRECT("'SorP'!$A$"&amp;MATCH($S825&amp;$J825,SorP!C:C,0))))</f>
        <v/>
      </c>
      <c r="U825" s="162"/>
      <c r="V825" s="163" t="e">
        <f>IF(C825="",NA(),MATCH($B825&amp;$C825,'Smelter Look-up'!$J:$J,0))</f>
        <v>#N/A</v>
      </c>
      <c r="X825" s="164">
        <f t="shared" ca="1" si="61"/>
        <v>0</v>
      </c>
      <c r="AB825" s="304" t="str">
        <f t="shared" si="62"/>
        <v/>
      </c>
      <c r="AC825" s="164" t="str">
        <f t="shared" si="63"/>
        <v/>
      </c>
      <c r="AD825" s="164" t="str">
        <f t="shared" si="64"/>
        <v/>
      </c>
    </row>
    <row r="826" spans="1:30" s="164" customFormat="1" ht="20.149999999999999" customHeight="1">
      <c r="A826" s="149"/>
      <c r="B826" s="294" t="str">
        <f>IF(LEN(A826)=0,"",INDEX('Smelter Look-up'!$A:$A,MATCH($A826,'Smelter Look-up'!$E:$E,0)))</f>
        <v/>
      </c>
      <c r="C826" s="146" t="str">
        <f>IF(LEN(A826)=0,"",INDEX('Smelter Look-up'!$C:$C,MATCH($A826,'Smelter Look-up'!$E:$E,0)))</f>
        <v/>
      </c>
      <c r="D826" s="143"/>
      <c r="E826" s="143" t="str">
        <f ca="1">IF(ISERROR($V826),"",OFFSET('Smelter Look-up'!$D$4,$V826-4,0)&amp;"")</f>
        <v/>
      </c>
      <c r="F826" s="143" t="str">
        <f ca="1">IF(ISERROR($V826),"",OFFSET('Smelter Look-up'!$E$4,$V826-4,0))</f>
        <v/>
      </c>
      <c r="G826" s="143" t="str">
        <f ca="1">IF(C826=$X$4,"Enter smelter details",IF(ISERROR($V826),"",OFFSET('Smelter Look-up'!$F$4,$V826-4,0)))</f>
        <v/>
      </c>
      <c r="H826" s="199" t="str">
        <f ca="1">IF(ISERROR($V826),"",OFFSET('Smelter Look-up'!$G$4,$V826-4,0))</f>
        <v/>
      </c>
      <c r="I826" s="200" t="str">
        <f ca="1">IF(ISERROR($V826),"",OFFSET('Smelter Look-up'!$H$4,$V826-4,0))</f>
        <v/>
      </c>
      <c r="J826" s="200" t="str">
        <f ca="1">IF(ISERROR($V826),"",OFFSET('Smelter Look-up'!$I$4,$V826-4,0))</f>
        <v/>
      </c>
      <c r="K826" s="144"/>
      <c r="L826" s="144"/>
      <c r="M826" s="144"/>
      <c r="N826" s="144"/>
      <c r="O826" s="144"/>
      <c r="P826" s="202"/>
      <c r="Q826" s="145"/>
      <c r="R826" s="143" t="str">
        <f ca="1">IF(ISERROR($V826),"",OFFSET('Smelter Look-up'!$C$4,$V826-4,0)&amp;"")</f>
        <v/>
      </c>
      <c r="S826" s="149" t="str">
        <f t="shared" ca="1" si="60"/>
        <v/>
      </c>
      <c r="T826" s="149" t="str">
        <f ca="1">IF(B826="","",IF(ISERROR(MATCH($J826,SorP!$B$1:$B$6261,0)),"",INDIRECT("'SorP'!$A$"&amp;MATCH($S826&amp;$J826,SorP!C:C,0))))</f>
        <v/>
      </c>
      <c r="U826" s="162"/>
      <c r="V826" s="163" t="e">
        <f>IF(C826="",NA(),MATCH($B826&amp;$C826,'Smelter Look-up'!$J:$J,0))</f>
        <v>#N/A</v>
      </c>
      <c r="X826" s="164">
        <f t="shared" ca="1" si="61"/>
        <v>0</v>
      </c>
      <c r="AB826" s="304" t="str">
        <f t="shared" si="62"/>
        <v/>
      </c>
      <c r="AC826" s="164" t="str">
        <f t="shared" si="63"/>
        <v/>
      </c>
      <c r="AD826" s="164" t="str">
        <f t="shared" si="64"/>
        <v/>
      </c>
    </row>
    <row r="827" spans="1:30" s="164" customFormat="1" ht="20.149999999999999" customHeight="1">
      <c r="A827" s="149"/>
      <c r="B827" s="294" t="str">
        <f>IF(LEN(A827)=0,"",INDEX('Smelter Look-up'!$A:$A,MATCH($A827,'Smelter Look-up'!$E:$E,0)))</f>
        <v/>
      </c>
      <c r="C827" s="146" t="str">
        <f>IF(LEN(A827)=0,"",INDEX('Smelter Look-up'!$C:$C,MATCH($A827,'Smelter Look-up'!$E:$E,0)))</f>
        <v/>
      </c>
      <c r="D827" s="143"/>
      <c r="E827" s="143" t="str">
        <f ca="1">IF(ISERROR($V827),"",OFFSET('Smelter Look-up'!$D$4,$V827-4,0)&amp;"")</f>
        <v/>
      </c>
      <c r="F827" s="143" t="str">
        <f ca="1">IF(ISERROR($V827),"",OFFSET('Smelter Look-up'!$E$4,$V827-4,0))</f>
        <v/>
      </c>
      <c r="G827" s="143" t="str">
        <f ca="1">IF(C827=$X$4,"Enter smelter details",IF(ISERROR($V827),"",OFFSET('Smelter Look-up'!$F$4,$V827-4,0)))</f>
        <v/>
      </c>
      <c r="H827" s="199" t="str">
        <f ca="1">IF(ISERROR($V827),"",OFFSET('Smelter Look-up'!$G$4,$V827-4,0))</f>
        <v/>
      </c>
      <c r="I827" s="200" t="str">
        <f ca="1">IF(ISERROR($V827),"",OFFSET('Smelter Look-up'!$H$4,$V827-4,0))</f>
        <v/>
      </c>
      <c r="J827" s="200" t="str">
        <f ca="1">IF(ISERROR($V827),"",OFFSET('Smelter Look-up'!$I$4,$V827-4,0))</f>
        <v/>
      </c>
      <c r="K827" s="144"/>
      <c r="L827" s="144"/>
      <c r="M827" s="144"/>
      <c r="N827" s="144"/>
      <c r="O827" s="144"/>
      <c r="P827" s="202"/>
      <c r="Q827" s="145"/>
      <c r="R827" s="143" t="str">
        <f ca="1">IF(ISERROR($V827),"",OFFSET('Smelter Look-up'!$C$4,$V827-4,0)&amp;"")</f>
        <v/>
      </c>
      <c r="S827" s="149" t="str">
        <f t="shared" ca="1" si="60"/>
        <v/>
      </c>
      <c r="T827" s="149" t="str">
        <f ca="1">IF(B827="","",IF(ISERROR(MATCH($J827,SorP!$B$1:$B$6261,0)),"",INDIRECT("'SorP'!$A$"&amp;MATCH($S827&amp;$J827,SorP!C:C,0))))</f>
        <v/>
      </c>
      <c r="U827" s="162"/>
      <c r="V827" s="163" t="e">
        <f>IF(C827="",NA(),MATCH($B827&amp;$C827,'Smelter Look-up'!$J:$J,0))</f>
        <v>#N/A</v>
      </c>
      <c r="X827" s="164">
        <f t="shared" ca="1" si="61"/>
        <v>0</v>
      </c>
      <c r="AB827" s="304" t="str">
        <f t="shared" si="62"/>
        <v/>
      </c>
      <c r="AC827" s="164" t="str">
        <f t="shared" si="63"/>
        <v/>
      </c>
      <c r="AD827" s="164" t="str">
        <f t="shared" si="64"/>
        <v/>
      </c>
    </row>
    <row r="828" spans="1:30" s="164" customFormat="1" ht="20.149999999999999" customHeight="1">
      <c r="A828" s="149"/>
      <c r="B828" s="294" t="str">
        <f>IF(LEN(A828)=0,"",INDEX('Smelter Look-up'!$A:$A,MATCH($A828,'Smelter Look-up'!$E:$E,0)))</f>
        <v/>
      </c>
      <c r="C828" s="146" t="str">
        <f>IF(LEN(A828)=0,"",INDEX('Smelter Look-up'!$C:$C,MATCH($A828,'Smelter Look-up'!$E:$E,0)))</f>
        <v/>
      </c>
      <c r="D828" s="143"/>
      <c r="E828" s="143" t="str">
        <f ca="1">IF(ISERROR($V828),"",OFFSET('Smelter Look-up'!$D$4,$V828-4,0)&amp;"")</f>
        <v/>
      </c>
      <c r="F828" s="143" t="str">
        <f ca="1">IF(ISERROR($V828),"",OFFSET('Smelter Look-up'!$E$4,$V828-4,0))</f>
        <v/>
      </c>
      <c r="G828" s="143" t="str">
        <f ca="1">IF(C828=$X$4,"Enter smelter details",IF(ISERROR($V828),"",OFFSET('Smelter Look-up'!$F$4,$V828-4,0)))</f>
        <v/>
      </c>
      <c r="H828" s="199" t="str">
        <f ca="1">IF(ISERROR($V828),"",OFFSET('Smelter Look-up'!$G$4,$V828-4,0))</f>
        <v/>
      </c>
      <c r="I828" s="200" t="str">
        <f ca="1">IF(ISERROR($V828),"",OFFSET('Smelter Look-up'!$H$4,$V828-4,0))</f>
        <v/>
      </c>
      <c r="J828" s="200" t="str">
        <f ca="1">IF(ISERROR($V828),"",OFFSET('Smelter Look-up'!$I$4,$V828-4,0))</f>
        <v/>
      </c>
      <c r="K828" s="144"/>
      <c r="L828" s="144"/>
      <c r="M828" s="144"/>
      <c r="N828" s="144"/>
      <c r="O828" s="144"/>
      <c r="P828" s="202"/>
      <c r="Q828" s="145"/>
      <c r="R828" s="143" t="str">
        <f ca="1">IF(ISERROR($V828),"",OFFSET('Smelter Look-up'!$C$4,$V828-4,0)&amp;"")</f>
        <v/>
      </c>
      <c r="S828" s="149" t="str">
        <f t="shared" ca="1" si="60"/>
        <v/>
      </c>
      <c r="T828" s="149" t="str">
        <f ca="1">IF(B828="","",IF(ISERROR(MATCH($J828,SorP!$B$1:$B$6261,0)),"",INDIRECT("'SorP'!$A$"&amp;MATCH($S828&amp;$J828,SorP!C:C,0))))</f>
        <v/>
      </c>
      <c r="U828" s="162"/>
      <c r="V828" s="163" t="e">
        <f>IF(C828="",NA(),MATCH($B828&amp;$C828,'Smelter Look-up'!$J:$J,0))</f>
        <v>#N/A</v>
      </c>
      <c r="X828" s="164">
        <f t="shared" ca="1" si="61"/>
        <v>0</v>
      </c>
      <c r="AB828" s="304" t="str">
        <f t="shared" si="62"/>
        <v/>
      </c>
      <c r="AC828" s="164" t="str">
        <f t="shared" si="63"/>
        <v/>
      </c>
      <c r="AD828" s="164" t="str">
        <f t="shared" si="64"/>
        <v/>
      </c>
    </row>
    <row r="829" spans="1:30" s="164" customFormat="1" ht="20.149999999999999" customHeight="1">
      <c r="A829" s="149"/>
      <c r="B829" s="294" t="str">
        <f>IF(LEN(A829)=0,"",INDEX('Smelter Look-up'!$A:$A,MATCH($A829,'Smelter Look-up'!$E:$E,0)))</f>
        <v/>
      </c>
      <c r="C829" s="146" t="str">
        <f>IF(LEN(A829)=0,"",INDEX('Smelter Look-up'!$C:$C,MATCH($A829,'Smelter Look-up'!$E:$E,0)))</f>
        <v/>
      </c>
      <c r="D829" s="143"/>
      <c r="E829" s="143" t="str">
        <f ca="1">IF(ISERROR($V829),"",OFFSET('Smelter Look-up'!$D$4,$V829-4,0)&amp;"")</f>
        <v/>
      </c>
      <c r="F829" s="143" t="str">
        <f ca="1">IF(ISERROR($V829),"",OFFSET('Smelter Look-up'!$E$4,$V829-4,0))</f>
        <v/>
      </c>
      <c r="G829" s="143" t="str">
        <f ca="1">IF(C829=$X$4,"Enter smelter details",IF(ISERROR($V829),"",OFFSET('Smelter Look-up'!$F$4,$V829-4,0)))</f>
        <v/>
      </c>
      <c r="H829" s="199" t="str">
        <f ca="1">IF(ISERROR($V829),"",OFFSET('Smelter Look-up'!$G$4,$V829-4,0))</f>
        <v/>
      </c>
      <c r="I829" s="200" t="str">
        <f ca="1">IF(ISERROR($V829),"",OFFSET('Smelter Look-up'!$H$4,$V829-4,0))</f>
        <v/>
      </c>
      <c r="J829" s="200" t="str">
        <f ca="1">IF(ISERROR($V829),"",OFFSET('Smelter Look-up'!$I$4,$V829-4,0))</f>
        <v/>
      </c>
      <c r="K829" s="144"/>
      <c r="L829" s="144"/>
      <c r="M829" s="144"/>
      <c r="N829" s="144"/>
      <c r="O829" s="144"/>
      <c r="P829" s="202"/>
      <c r="Q829" s="145"/>
      <c r="R829" s="143" t="str">
        <f ca="1">IF(ISERROR($V829),"",OFFSET('Smelter Look-up'!$C$4,$V829-4,0)&amp;"")</f>
        <v/>
      </c>
      <c r="S829" s="149" t="str">
        <f t="shared" ca="1" si="60"/>
        <v/>
      </c>
      <c r="T829" s="149" t="str">
        <f ca="1">IF(B829="","",IF(ISERROR(MATCH($J829,SorP!$B$1:$B$6261,0)),"",INDIRECT("'SorP'!$A$"&amp;MATCH($S829&amp;$J829,SorP!C:C,0))))</f>
        <v/>
      </c>
      <c r="U829" s="162"/>
      <c r="V829" s="163" t="e">
        <f>IF(C829="",NA(),MATCH($B829&amp;$C829,'Smelter Look-up'!$J:$J,0))</f>
        <v>#N/A</v>
      </c>
      <c r="X829" s="164">
        <f t="shared" ca="1" si="61"/>
        <v>0</v>
      </c>
      <c r="AB829" s="304" t="str">
        <f t="shared" si="62"/>
        <v/>
      </c>
      <c r="AC829" s="164" t="str">
        <f t="shared" si="63"/>
        <v/>
      </c>
      <c r="AD829" s="164" t="str">
        <f t="shared" si="64"/>
        <v/>
      </c>
    </row>
    <row r="830" spans="1:30" s="164" customFormat="1" ht="20.149999999999999" customHeight="1">
      <c r="A830" s="149"/>
      <c r="B830" s="294" t="str">
        <f>IF(LEN(A830)=0,"",INDEX('Smelter Look-up'!$A:$A,MATCH($A830,'Smelter Look-up'!$E:$E,0)))</f>
        <v/>
      </c>
      <c r="C830" s="146" t="str">
        <f>IF(LEN(A830)=0,"",INDEX('Smelter Look-up'!$C:$C,MATCH($A830,'Smelter Look-up'!$E:$E,0)))</f>
        <v/>
      </c>
      <c r="D830" s="143"/>
      <c r="E830" s="143" t="str">
        <f ca="1">IF(ISERROR($V830),"",OFFSET('Smelter Look-up'!$D$4,$V830-4,0)&amp;"")</f>
        <v/>
      </c>
      <c r="F830" s="143" t="str">
        <f ca="1">IF(ISERROR($V830),"",OFFSET('Smelter Look-up'!$E$4,$V830-4,0))</f>
        <v/>
      </c>
      <c r="G830" s="143" t="str">
        <f ca="1">IF(C830=$X$4,"Enter smelter details",IF(ISERROR($V830),"",OFFSET('Smelter Look-up'!$F$4,$V830-4,0)))</f>
        <v/>
      </c>
      <c r="H830" s="199" t="str">
        <f ca="1">IF(ISERROR($V830),"",OFFSET('Smelter Look-up'!$G$4,$V830-4,0))</f>
        <v/>
      </c>
      <c r="I830" s="200" t="str">
        <f ca="1">IF(ISERROR($V830),"",OFFSET('Smelter Look-up'!$H$4,$V830-4,0))</f>
        <v/>
      </c>
      <c r="J830" s="200" t="str">
        <f ca="1">IF(ISERROR($V830),"",OFFSET('Smelter Look-up'!$I$4,$V830-4,0))</f>
        <v/>
      </c>
      <c r="K830" s="144"/>
      <c r="L830" s="144"/>
      <c r="M830" s="144"/>
      <c r="N830" s="144"/>
      <c r="O830" s="144"/>
      <c r="P830" s="202"/>
      <c r="Q830" s="145"/>
      <c r="R830" s="143" t="str">
        <f ca="1">IF(ISERROR($V830),"",OFFSET('Smelter Look-up'!$C$4,$V830-4,0)&amp;"")</f>
        <v/>
      </c>
      <c r="S830" s="149" t="str">
        <f t="shared" ca="1" si="60"/>
        <v/>
      </c>
      <c r="T830" s="149" t="str">
        <f ca="1">IF(B830="","",IF(ISERROR(MATCH($J830,SorP!$B$1:$B$6261,0)),"",INDIRECT("'SorP'!$A$"&amp;MATCH($S830&amp;$J830,SorP!C:C,0))))</f>
        <v/>
      </c>
      <c r="U830" s="162"/>
      <c r="V830" s="163" t="e">
        <f>IF(C830="",NA(),MATCH($B830&amp;$C830,'Smelter Look-up'!$J:$J,0))</f>
        <v>#N/A</v>
      </c>
      <c r="X830" s="164">
        <f t="shared" ca="1" si="61"/>
        <v>0</v>
      </c>
      <c r="AB830" s="304" t="str">
        <f t="shared" si="62"/>
        <v/>
      </c>
      <c r="AC830" s="164" t="str">
        <f t="shared" si="63"/>
        <v/>
      </c>
      <c r="AD830" s="164" t="str">
        <f t="shared" si="64"/>
        <v/>
      </c>
    </row>
    <row r="831" spans="1:30" s="164" customFormat="1" ht="20.149999999999999" customHeight="1">
      <c r="A831" s="149"/>
      <c r="B831" s="294" t="str">
        <f>IF(LEN(A831)=0,"",INDEX('Smelter Look-up'!$A:$A,MATCH($A831,'Smelter Look-up'!$E:$E,0)))</f>
        <v/>
      </c>
      <c r="C831" s="146" t="str">
        <f>IF(LEN(A831)=0,"",INDEX('Smelter Look-up'!$C:$C,MATCH($A831,'Smelter Look-up'!$E:$E,0)))</f>
        <v/>
      </c>
      <c r="D831" s="143"/>
      <c r="E831" s="143" t="str">
        <f ca="1">IF(ISERROR($V831),"",OFFSET('Smelter Look-up'!$D$4,$V831-4,0)&amp;"")</f>
        <v/>
      </c>
      <c r="F831" s="143" t="str">
        <f ca="1">IF(ISERROR($V831),"",OFFSET('Smelter Look-up'!$E$4,$V831-4,0))</f>
        <v/>
      </c>
      <c r="G831" s="143" t="str">
        <f ca="1">IF(C831=$X$4,"Enter smelter details",IF(ISERROR($V831),"",OFFSET('Smelter Look-up'!$F$4,$V831-4,0)))</f>
        <v/>
      </c>
      <c r="H831" s="199" t="str">
        <f ca="1">IF(ISERROR($V831),"",OFFSET('Smelter Look-up'!$G$4,$V831-4,0))</f>
        <v/>
      </c>
      <c r="I831" s="200" t="str">
        <f ca="1">IF(ISERROR($V831),"",OFFSET('Smelter Look-up'!$H$4,$V831-4,0))</f>
        <v/>
      </c>
      <c r="J831" s="200" t="str">
        <f ca="1">IF(ISERROR($V831),"",OFFSET('Smelter Look-up'!$I$4,$V831-4,0))</f>
        <v/>
      </c>
      <c r="K831" s="144"/>
      <c r="L831" s="144"/>
      <c r="M831" s="144"/>
      <c r="N831" s="144"/>
      <c r="O831" s="144"/>
      <c r="P831" s="202"/>
      <c r="Q831" s="145"/>
      <c r="R831" s="143" t="str">
        <f ca="1">IF(ISERROR($V831),"",OFFSET('Smelter Look-up'!$C$4,$V831-4,0)&amp;"")</f>
        <v/>
      </c>
      <c r="S831" s="149" t="str">
        <f t="shared" ca="1" si="60"/>
        <v/>
      </c>
      <c r="T831" s="149" t="str">
        <f ca="1">IF(B831="","",IF(ISERROR(MATCH($J831,SorP!$B$1:$B$6261,0)),"",INDIRECT("'SorP'!$A$"&amp;MATCH($S831&amp;$J831,SorP!C:C,0))))</f>
        <v/>
      </c>
      <c r="U831" s="162"/>
      <c r="V831" s="163" t="e">
        <f>IF(C831="",NA(),MATCH($B831&amp;$C831,'Smelter Look-up'!$J:$J,0))</f>
        <v>#N/A</v>
      </c>
      <c r="X831" s="164">
        <f t="shared" ca="1" si="61"/>
        <v>0</v>
      </c>
      <c r="AB831" s="304" t="str">
        <f t="shared" si="62"/>
        <v/>
      </c>
      <c r="AC831" s="164" t="str">
        <f t="shared" si="63"/>
        <v/>
      </c>
      <c r="AD831" s="164" t="str">
        <f t="shared" si="64"/>
        <v/>
      </c>
    </row>
    <row r="832" spans="1:30" s="164" customFormat="1" ht="20.149999999999999" customHeight="1">
      <c r="A832" s="149"/>
      <c r="B832" s="294" t="str">
        <f>IF(LEN(A832)=0,"",INDEX('Smelter Look-up'!$A:$A,MATCH($A832,'Smelter Look-up'!$E:$E,0)))</f>
        <v/>
      </c>
      <c r="C832" s="146" t="str">
        <f>IF(LEN(A832)=0,"",INDEX('Smelter Look-up'!$C:$C,MATCH($A832,'Smelter Look-up'!$E:$E,0)))</f>
        <v/>
      </c>
      <c r="D832" s="143"/>
      <c r="E832" s="143" t="str">
        <f ca="1">IF(ISERROR($V832),"",OFFSET('Smelter Look-up'!$D$4,$V832-4,0)&amp;"")</f>
        <v/>
      </c>
      <c r="F832" s="143" t="str">
        <f ca="1">IF(ISERROR($V832),"",OFFSET('Smelter Look-up'!$E$4,$V832-4,0))</f>
        <v/>
      </c>
      <c r="G832" s="143" t="str">
        <f ca="1">IF(C832=$X$4,"Enter smelter details",IF(ISERROR($V832),"",OFFSET('Smelter Look-up'!$F$4,$V832-4,0)))</f>
        <v/>
      </c>
      <c r="H832" s="199" t="str">
        <f ca="1">IF(ISERROR($V832),"",OFFSET('Smelter Look-up'!$G$4,$V832-4,0))</f>
        <v/>
      </c>
      <c r="I832" s="200" t="str">
        <f ca="1">IF(ISERROR($V832),"",OFFSET('Smelter Look-up'!$H$4,$V832-4,0))</f>
        <v/>
      </c>
      <c r="J832" s="200" t="str">
        <f ca="1">IF(ISERROR($V832),"",OFFSET('Smelter Look-up'!$I$4,$V832-4,0))</f>
        <v/>
      </c>
      <c r="K832" s="144"/>
      <c r="L832" s="144"/>
      <c r="M832" s="144"/>
      <c r="N832" s="144"/>
      <c r="O832" s="144"/>
      <c r="P832" s="202"/>
      <c r="Q832" s="145"/>
      <c r="R832" s="143" t="str">
        <f ca="1">IF(ISERROR($V832),"",OFFSET('Smelter Look-up'!$C$4,$V832-4,0)&amp;"")</f>
        <v/>
      </c>
      <c r="S832" s="149" t="str">
        <f t="shared" ca="1" si="60"/>
        <v/>
      </c>
      <c r="T832" s="149" t="str">
        <f ca="1">IF(B832="","",IF(ISERROR(MATCH($J832,SorP!$B$1:$B$6261,0)),"",INDIRECT("'SorP'!$A$"&amp;MATCH($S832&amp;$J832,SorP!C:C,0))))</f>
        <v/>
      </c>
      <c r="U832" s="162"/>
      <c r="V832" s="163" t="e">
        <f>IF(C832="",NA(),MATCH($B832&amp;$C832,'Smelter Look-up'!$J:$J,0))</f>
        <v>#N/A</v>
      </c>
      <c r="X832" s="164">
        <f t="shared" ca="1" si="61"/>
        <v>0</v>
      </c>
      <c r="AB832" s="304" t="str">
        <f t="shared" si="62"/>
        <v/>
      </c>
      <c r="AC832" s="164" t="str">
        <f t="shared" si="63"/>
        <v/>
      </c>
      <c r="AD832" s="164" t="str">
        <f t="shared" si="64"/>
        <v/>
      </c>
    </row>
    <row r="833" spans="1:30" s="164" customFormat="1" ht="20.149999999999999" customHeight="1">
      <c r="A833" s="149"/>
      <c r="B833" s="294" t="str">
        <f>IF(LEN(A833)=0,"",INDEX('Smelter Look-up'!$A:$A,MATCH($A833,'Smelter Look-up'!$E:$E,0)))</f>
        <v/>
      </c>
      <c r="C833" s="146" t="str">
        <f>IF(LEN(A833)=0,"",INDEX('Smelter Look-up'!$C:$C,MATCH($A833,'Smelter Look-up'!$E:$E,0)))</f>
        <v/>
      </c>
      <c r="D833" s="143"/>
      <c r="E833" s="143" t="str">
        <f ca="1">IF(ISERROR($V833),"",OFFSET('Smelter Look-up'!$D$4,$V833-4,0)&amp;"")</f>
        <v/>
      </c>
      <c r="F833" s="143" t="str">
        <f ca="1">IF(ISERROR($V833),"",OFFSET('Smelter Look-up'!$E$4,$V833-4,0))</f>
        <v/>
      </c>
      <c r="G833" s="143" t="str">
        <f ca="1">IF(C833=$X$4,"Enter smelter details",IF(ISERROR($V833),"",OFFSET('Smelter Look-up'!$F$4,$V833-4,0)))</f>
        <v/>
      </c>
      <c r="H833" s="199" t="str">
        <f ca="1">IF(ISERROR($V833),"",OFFSET('Smelter Look-up'!$G$4,$V833-4,0))</f>
        <v/>
      </c>
      <c r="I833" s="200" t="str">
        <f ca="1">IF(ISERROR($V833),"",OFFSET('Smelter Look-up'!$H$4,$V833-4,0))</f>
        <v/>
      </c>
      <c r="J833" s="200" t="str">
        <f ca="1">IF(ISERROR($V833),"",OFFSET('Smelter Look-up'!$I$4,$V833-4,0))</f>
        <v/>
      </c>
      <c r="K833" s="144"/>
      <c r="L833" s="144"/>
      <c r="M833" s="144"/>
      <c r="N833" s="144"/>
      <c r="O833" s="144"/>
      <c r="P833" s="202"/>
      <c r="Q833" s="145"/>
      <c r="R833" s="143" t="str">
        <f ca="1">IF(ISERROR($V833),"",OFFSET('Smelter Look-up'!$C$4,$V833-4,0)&amp;"")</f>
        <v/>
      </c>
      <c r="S833" s="149" t="str">
        <f t="shared" ca="1" si="60"/>
        <v/>
      </c>
      <c r="T833" s="149" t="str">
        <f ca="1">IF(B833="","",IF(ISERROR(MATCH($J833,SorP!$B$1:$B$6261,0)),"",INDIRECT("'SorP'!$A$"&amp;MATCH($S833&amp;$J833,SorP!C:C,0))))</f>
        <v/>
      </c>
      <c r="U833" s="162"/>
      <c r="V833" s="163" t="e">
        <f>IF(C833="",NA(),MATCH($B833&amp;$C833,'Smelter Look-up'!$J:$J,0))</f>
        <v>#N/A</v>
      </c>
      <c r="X833" s="164">
        <f t="shared" ca="1" si="61"/>
        <v>0</v>
      </c>
      <c r="AB833" s="304" t="str">
        <f t="shared" si="62"/>
        <v/>
      </c>
      <c r="AC833" s="164" t="str">
        <f t="shared" si="63"/>
        <v/>
      </c>
      <c r="AD833" s="164" t="str">
        <f t="shared" si="64"/>
        <v/>
      </c>
    </row>
    <row r="834" spans="1:30" s="164" customFormat="1" ht="20.149999999999999" customHeight="1">
      <c r="A834" s="149"/>
      <c r="B834" s="294" t="str">
        <f>IF(LEN(A834)=0,"",INDEX('Smelter Look-up'!$A:$A,MATCH($A834,'Smelter Look-up'!$E:$E,0)))</f>
        <v/>
      </c>
      <c r="C834" s="146" t="str">
        <f>IF(LEN(A834)=0,"",INDEX('Smelter Look-up'!$C:$C,MATCH($A834,'Smelter Look-up'!$E:$E,0)))</f>
        <v/>
      </c>
      <c r="D834" s="143"/>
      <c r="E834" s="143" t="str">
        <f ca="1">IF(ISERROR($V834),"",OFFSET('Smelter Look-up'!$D$4,$V834-4,0)&amp;"")</f>
        <v/>
      </c>
      <c r="F834" s="143" t="str">
        <f ca="1">IF(ISERROR($V834),"",OFFSET('Smelter Look-up'!$E$4,$V834-4,0))</f>
        <v/>
      </c>
      <c r="G834" s="143" t="str">
        <f ca="1">IF(C834=$X$4,"Enter smelter details",IF(ISERROR($V834),"",OFFSET('Smelter Look-up'!$F$4,$V834-4,0)))</f>
        <v/>
      </c>
      <c r="H834" s="199" t="str">
        <f ca="1">IF(ISERROR($V834),"",OFFSET('Smelter Look-up'!$G$4,$V834-4,0))</f>
        <v/>
      </c>
      <c r="I834" s="200" t="str">
        <f ca="1">IF(ISERROR($V834),"",OFFSET('Smelter Look-up'!$H$4,$V834-4,0))</f>
        <v/>
      </c>
      <c r="J834" s="200" t="str">
        <f ca="1">IF(ISERROR($V834),"",OFFSET('Smelter Look-up'!$I$4,$V834-4,0))</f>
        <v/>
      </c>
      <c r="K834" s="144"/>
      <c r="L834" s="144"/>
      <c r="M834" s="144"/>
      <c r="N834" s="144"/>
      <c r="O834" s="144"/>
      <c r="P834" s="202"/>
      <c r="Q834" s="145"/>
      <c r="R834" s="143" t="str">
        <f ca="1">IF(ISERROR($V834),"",OFFSET('Smelter Look-up'!$C$4,$V834-4,0)&amp;"")</f>
        <v/>
      </c>
      <c r="S834" s="149" t="str">
        <f t="shared" ca="1" si="60"/>
        <v/>
      </c>
      <c r="T834" s="149" t="str">
        <f ca="1">IF(B834="","",IF(ISERROR(MATCH($J834,SorP!$B$1:$B$6261,0)),"",INDIRECT("'SorP'!$A$"&amp;MATCH($S834&amp;$J834,SorP!C:C,0))))</f>
        <v/>
      </c>
      <c r="U834" s="162"/>
      <c r="V834" s="163" t="e">
        <f>IF(C834="",NA(),MATCH($B834&amp;$C834,'Smelter Look-up'!$J:$J,0))</f>
        <v>#N/A</v>
      </c>
      <c r="X834" s="164">
        <f t="shared" ca="1" si="61"/>
        <v>0</v>
      </c>
      <c r="AB834" s="304" t="str">
        <f t="shared" si="62"/>
        <v/>
      </c>
      <c r="AC834" s="164" t="str">
        <f t="shared" si="63"/>
        <v/>
      </c>
      <c r="AD834" s="164" t="str">
        <f t="shared" si="64"/>
        <v/>
      </c>
    </row>
    <row r="835" spans="1:30" s="164" customFormat="1" ht="20.149999999999999" customHeight="1">
      <c r="A835" s="149"/>
      <c r="B835" s="294" t="str">
        <f>IF(LEN(A835)=0,"",INDEX('Smelter Look-up'!$A:$A,MATCH($A835,'Smelter Look-up'!$E:$E,0)))</f>
        <v/>
      </c>
      <c r="C835" s="146" t="str">
        <f>IF(LEN(A835)=0,"",INDEX('Smelter Look-up'!$C:$C,MATCH($A835,'Smelter Look-up'!$E:$E,0)))</f>
        <v/>
      </c>
      <c r="D835" s="143"/>
      <c r="E835" s="143" t="str">
        <f ca="1">IF(ISERROR($V835),"",OFFSET('Smelter Look-up'!$D$4,$V835-4,0)&amp;"")</f>
        <v/>
      </c>
      <c r="F835" s="143" t="str">
        <f ca="1">IF(ISERROR($V835),"",OFFSET('Smelter Look-up'!$E$4,$V835-4,0))</f>
        <v/>
      </c>
      <c r="G835" s="143" t="str">
        <f ca="1">IF(C835=$X$4,"Enter smelter details",IF(ISERROR($V835),"",OFFSET('Smelter Look-up'!$F$4,$V835-4,0)))</f>
        <v/>
      </c>
      <c r="H835" s="199" t="str">
        <f ca="1">IF(ISERROR($V835),"",OFFSET('Smelter Look-up'!$G$4,$V835-4,0))</f>
        <v/>
      </c>
      <c r="I835" s="200" t="str">
        <f ca="1">IF(ISERROR($V835),"",OFFSET('Smelter Look-up'!$H$4,$V835-4,0))</f>
        <v/>
      </c>
      <c r="J835" s="200" t="str">
        <f ca="1">IF(ISERROR($V835),"",OFFSET('Smelter Look-up'!$I$4,$V835-4,0))</f>
        <v/>
      </c>
      <c r="K835" s="144"/>
      <c r="L835" s="144"/>
      <c r="M835" s="144"/>
      <c r="N835" s="144"/>
      <c r="O835" s="144"/>
      <c r="P835" s="202"/>
      <c r="Q835" s="145"/>
      <c r="R835" s="143" t="str">
        <f ca="1">IF(ISERROR($V835),"",OFFSET('Smelter Look-up'!$C$4,$V835-4,0)&amp;"")</f>
        <v/>
      </c>
      <c r="S835" s="149" t="str">
        <f t="shared" ca="1" si="60"/>
        <v/>
      </c>
      <c r="T835" s="149" t="str">
        <f ca="1">IF(B835="","",IF(ISERROR(MATCH($J835,SorP!$B$1:$B$6261,0)),"",INDIRECT("'SorP'!$A$"&amp;MATCH($S835&amp;$J835,SorP!C:C,0))))</f>
        <v/>
      </c>
      <c r="U835" s="162"/>
      <c r="V835" s="163" t="e">
        <f>IF(C835="",NA(),MATCH($B835&amp;$C835,'Smelter Look-up'!$J:$J,0))</f>
        <v>#N/A</v>
      </c>
      <c r="X835" s="164">
        <f t="shared" ca="1" si="61"/>
        <v>0</v>
      </c>
      <c r="AB835" s="304" t="str">
        <f t="shared" si="62"/>
        <v/>
      </c>
      <c r="AC835" s="164" t="str">
        <f t="shared" si="63"/>
        <v/>
      </c>
      <c r="AD835" s="164" t="str">
        <f t="shared" si="64"/>
        <v/>
      </c>
    </row>
    <row r="836" spans="1:30" s="164" customFormat="1" ht="20.149999999999999" customHeight="1">
      <c r="A836" s="149"/>
      <c r="B836" s="294" t="str">
        <f>IF(LEN(A836)=0,"",INDEX('Smelter Look-up'!$A:$A,MATCH($A836,'Smelter Look-up'!$E:$E,0)))</f>
        <v/>
      </c>
      <c r="C836" s="146" t="str">
        <f>IF(LEN(A836)=0,"",INDEX('Smelter Look-up'!$C:$C,MATCH($A836,'Smelter Look-up'!$E:$E,0)))</f>
        <v/>
      </c>
      <c r="D836" s="143"/>
      <c r="E836" s="143" t="str">
        <f ca="1">IF(ISERROR($V836),"",OFFSET('Smelter Look-up'!$D$4,$V836-4,0)&amp;"")</f>
        <v/>
      </c>
      <c r="F836" s="143" t="str">
        <f ca="1">IF(ISERROR($V836),"",OFFSET('Smelter Look-up'!$E$4,$V836-4,0))</f>
        <v/>
      </c>
      <c r="G836" s="143" t="str">
        <f ca="1">IF(C836=$X$4,"Enter smelter details",IF(ISERROR($V836),"",OFFSET('Smelter Look-up'!$F$4,$V836-4,0)))</f>
        <v/>
      </c>
      <c r="H836" s="199" t="str">
        <f ca="1">IF(ISERROR($V836),"",OFFSET('Smelter Look-up'!$G$4,$V836-4,0))</f>
        <v/>
      </c>
      <c r="I836" s="200" t="str">
        <f ca="1">IF(ISERROR($V836),"",OFFSET('Smelter Look-up'!$H$4,$V836-4,0))</f>
        <v/>
      </c>
      <c r="J836" s="200" t="str">
        <f ca="1">IF(ISERROR($V836),"",OFFSET('Smelter Look-up'!$I$4,$V836-4,0))</f>
        <v/>
      </c>
      <c r="K836" s="144"/>
      <c r="L836" s="144"/>
      <c r="M836" s="144"/>
      <c r="N836" s="144"/>
      <c r="O836" s="144"/>
      <c r="P836" s="202"/>
      <c r="Q836" s="145"/>
      <c r="R836" s="143" t="str">
        <f ca="1">IF(ISERROR($V836),"",OFFSET('Smelter Look-up'!$C$4,$V836-4,0)&amp;"")</f>
        <v/>
      </c>
      <c r="S836" s="149" t="str">
        <f t="shared" ref="S836:S899" ca="1" si="65">IF(B836="","",IF(ISERROR(MATCH($E836,CL,0)),"Unknown",INDIRECT("'C'!$A$"&amp;MATCH($E836,CL,0)+1)))</f>
        <v/>
      </c>
      <c r="T836" s="149" t="str">
        <f ca="1">IF(B836="","",IF(ISERROR(MATCH($J836,SorP!$B$1:$B$6261,0)),"",INDIRECT("'SorP'!$A$"&amp;MATCH($S836&amp;$J836,SorP!C:C,0))))</f>
        <v/>
      </c>
      <c r="U836" s="162"/>
      <c r="V836" s="163" t="e">
        <f>IF(C836="",NA(),MATCH($B836&amp;$C836,'Smelter Look-up'!$J:$J,0))</f>
        <v>#N/A</v>
      </c>
      <c r="X836" s="164">
        <f t="shared" ref="X836:X899" ca="1" si="66">IF(AND(C836="Smelter not listed",OR(LEN(D836)=0,LEN(E836)=0)),1,0)</f>
        <v>0</v>
      </c>
      <c r="AB836" s="304" t="str">
        <f t="shared" ref="AB836:AB899" si="67">IF(C836="","",B836)</f>
        <v/>
      </c>
      <c r="AC836" s="164" t="str">
        <f t="shared" ref="AC836:AC899" si="68">B836</f>
        <v/>
      </c>
      <c r="AD836" s="164" t="str">
        <f t="shared" ref="AD836:AD899" si="69">IF(C836="Smelter not listed",D836,C836)</f>
        <v/>
      </c>
    </row>
    <row r="837" spans="1:30" s="164" customFormat="1" ht="20.149999999999999" customHeight="1">
      <c r="A837" s="149"/>
      <c r="B837" s="294" t="str">
        <f>IF(LEN(A837)=0,"",INDEX('Smelter Look-up'!$A:$A,MATCH($A837,'Smelter Look-up'!$E:$E,0)))</f>
        <v/>
      </c>
      <c r="C837" s="146" t="str">
        <f>IF(LEN(A837)=0,"",INDEX('Smelter Look-up'!$C:$C,MATCH($A837,'Smelter Look-up'!$E:$E,0)))</f>
        <v/>
      </c>
      <c r="D837" s="143"/>
      <c r="E837" s="143" t="str">
        <f ca="1">IF(ISERROR($V837),"",OFFSET('Smelter Look-up'!$D$4,$V837-4,0)&amp;"")</f>
        <v/>
      </c>
      <c r="F837" s="143" t="str">
        <f ca="1">IF(ISERROR($V837),"",OFFSET('Smelter Look-up'!$E$4,$V837-4,0))</f>
        <v/>
      </c>
      <c r="G837" s="143" t="str">
        <f ca="1">IF(C837=$X$4,"Enter smelter details",IF(ISERROR($V837),"",OFFSET('Smelter Look-up'!$F$4,$V837-4,0)))</f>
        <v/>
      </c>
      <c r="H837" s="199" t="str">
        <f ca="1">IF(ISERROR($V837),"",OFFSET('Smelter Look-up'!$G$4,$V837-4,0))</f>
        <v/>
      </c>
      <c r="I837" s="200" t="str">
        <f ca="1">IF(ISERROR($V837),"",OFFSET('Smelter Look-up'!$H$4,$V837-4,0))</f>
        <v/>
      </c>
      <c r="J837" s="200" t="str">
        <f ca="1">IF(ISERROR($V837),"",OFFSET('Smelter Look-up'!$I$4,$V837-4,0))</f>
        <v/>
      </c>
      <c r="K837" s="144"/>
      <c r="L837" s="144"/>
      <c r="M837" s="144"/>
      <c r="N837" s="144"/>
      <c r="O837" s="144"/>
      <c r="P837" s="202"/>
      <c r="Q837" s="145"/>
      <c r="R837" s="143" t="str">
        <f ca="1">IF(ISERROR($V837),"",OFFSET('Smelter Look-up'!$C$4,$V837-4,0)&amp;"")</f>
        <v/>
      </c>
      <c r="S837" s="149" t="str">
        <f t="shared" ca="1" si="65"/>
        <v/>
      </c>
      <c r="T837" s="149" t="str">
        <f ca="1">IF(B837="","",IF(ISERROR(MATCH($J837,SorP!$B$1:$B$6261,0)),"",INDIRECT("'SorP'!$A$"&amp;MATCH($S837&amp;$J837,SorP!C:C,0))))</f>
        <v/>
      </c>
      <c r="U837" s="162"/>
      <c r="V837" s="163" t="e">
        <f>IF(C837="",NA(),MATCH($B837&amp;$C837,'Smelter Look-up'!$J:$J,0))</f>
        <v>#N/A</v>
      </c>
      <c r="X837" s="164">
        <f t="shared" ca="1" si="66"/>
        <v>0</v>
      </c>
      <c r="AB837" s="304" t="str">
        <f t="shared" si="67"/>
        <v/>
      </c>
      <c r="AC837" s="164" t="str">
        <f t="shared" si="68"/>
        <v/>
      </c>
      <c r="AD837" s="164" t="str">
        <f t="shared" si="69"/>
        <v/>
      </c>
    </row>
    <row r="838" spans="1:30" s="164" customFormat="1" ht="20.149999999999999" customHeight="1">
      <c r="A838" s="149"/>
      <c r="B838" s="294" t="str">
        <f>IF(LEN(A838)=0,"",INDEX('Smelter Look-up'!$A:$A,MATCH($A838,'Smelter Look-up'!$E:$E,0)))</f>
        <v/>
      </c>
      <c r="C838" s="146" t="str">
        <f>IF(LEN(A838)=0,"",INDEX('Smelter Look-up'!$C:$C,MATCH($A838,'Smelter Look-up'!$E:$E,0)))</f>
        <v/>
      </c>
      <c r="D838" s="143"/>
      <c r="E838" s="143" t="str">
        <f ca="1">IF(ISERROR($V838),"",OFFSET('Smelter Look-up'!$D$4,$V838-4,0)&amp;"")</f>
        <v/>
      </c>
      <c r="F838" s="143" t="str">
        <f ca="1">IF(ISERROR($V838),"",OFFSET('Smelter Look-up'!$E$4,$V838-4,0))</f>
        <v/>
      </c>
      <c r="G838" s="143" t="str">
        <f ca="1">IF(C838=$X$4,"Enter smelter details",IF(ISERROR($V838),"",OFFSET('Smelter Look-up'!$F$4,$V838-4,0)))</f>
        <v/>
      </c>
      <c r="H838" s="199" t="str">
        <f ca="1">IF(ISERROR($V838),"",OFFSET('Smelter Look-up'!$G$4,$V838-4,0))</f>
        <v/>
      </c>
      <c r="I838" s="200" t="str">
        <f ca="1">IF(ISERROR($V838),"",OFFSET('Smelter Look-up'!$H$4,$V838-4,0))</f>
        <v/>
      </c>
      <c r="J838" s="200" t="str">
        <f ca="1">IF(ISERROR($V838),"",OFFSET('Smelter Look-up'!$I$4,$V838-4,0))</f>
        <v/>
      </c>
      <c r="K838" s="144"/>
      <c r="L838" s="144"/>
      <c r="M838" s="144"/>
      <c r="N838" s="144"/>
      <c r="O838" s="144"/>
      <c r="P838" s="202"/>
      <c r="Q838" s="145"/>
      <c r="R838" s="143" t="str">
        <f ca="1">IF(ISERROR($V838),"",OFFSET('Smelter Look-up'!$C$4,$V838-4,0)&amp;"")</f>
        <v/>
      </c>
      <c r="S838" s="149" t="str">
        <f t="shared" ca="1" si="65"/>
        <v/>
      </c>
      <c r="T838" s="149" t="str">
        <f ca="1">IF(B838="","",IF(ISERROR(MATCH($J838,SorP!$B$1:$B$6261,0)),"",INDIRECT("'SorP'!$A$"&amp;MATCH($S838&amp;$J838,SorP!C:C,0))))</f>
        <v/>
      </c>
      <c r="U838" s="162"/>
      <c r="V838" s="163" t="e">
        <f>IF(C838="",NA(),MATCH($B838&amp;$C838,'Smelter Look-up'!$J:$J,0))</f>
        <v>#N/A</v>
      </c>
      <c r="X838" s="164">
        <f t="shared" ca="1" si="66"/>
        <v>0</v>
      </c>
      <c r="AB838" s="304" t="str">
        <f t="shared" si="67"/>
        <v/>
      </c>
      <c r="AC838" s="164" t="str">
        <f t="shared" si="68"/>
        <v/>
      </c>
      <c r="AD838" s="164" t="str">
        <f t="shared" si="69"/>
        <v/>
      </c>
    </row>
    <row r="839" spans="1:30" s="164" customFormat="1" ht="20.149999999999999" customHeight="1">
      <c r="A839" s="149"/>
      <c r="B839" s="294" t="str">
        <f>IF(LEN(A839)=0,"",INDEX('Smelter Look-up'!$A:$A,MATCH($A839,'Smelter Look-up'!$E:$E,0)))</f>
        <v/>
      </c>
      <c r="C839" s="146" t="str">
        <f>IF(LEN(A839)=0,"",INDEX('Smelter Look-up'!$C:$C,MATCH($A839,'Smelter Look-up'!$E:$E,0)))</f>
        <v/>
      </c>
      <c r="D839" s="143"/>
      <c r="E839" s="143" t="str">
        <f ca="1">IF(ISERROR($V839),"",OFFSET('Smelter Look-up'!$D$4,$V839-4,0)&amp;"")</f>
        <v/>
      </c>
      <c r="F839" s="143" t="str">
        <f ca="1">IF(ISERROR($V839),"",OFFSET('Smelter Look-up'!$E$4,$V839-4,0))</f>
        <v/>
      </c>
      <c r="G839" s="143" t="str">
        <f ca="1">IF(C839=$X$4,"Enter smelter details",IF(ISERROR($V839),"",OFFSET('Smelter Look-up'!$F$4,$V839-4,0)))</f>
        <v/>
      </c>
      <c r="H839" s="199" t="str">
        <f ca="1">IF(ISERROR($V839),"",OFFSET('Smelter Look-up'!$G$4,$V839-4,0))</f>
        <v/>
      </c>
      <c r="I839" s="200" t="str">
        <f ca="1">IF(ISERROR($V839),"",OFFSET('Smelter Look-up'!$H$4,$V839-4,0))</f>
        <v/>
      </c>
      <c r="J839" s="200" t="str">
        <f ca="1">IF(ISERROR($V839),"",OFFSET('Smelter Look-up'!$I$4,$V839-4,0))</f>
        <v/>
      </c>
      <c r="K839" s="144"/>
      <c r="L839" s="144"/>
      <c r="M839" s="144"/>
      <c r="N839" s="144"/>
      <c r="O839" s="144"/>
      <c r="P839" s="202"/>
      <c r="Q839" s="145"/>
      <c r="R839" s="143" t="str">
        <f ca="1">IF(ISERROR($V839),"",OFFSET('Smelter Look-up'!$C$4,$V839-4,0)&amp;"")</f>
        <v/>
      </c>
      <c r="S839" s="149" t="str">
        <f t="shared" ca="1" si="65"/>
        <v/>
      </c>
      <c r="T839" s="149" t="str">
        <f ca="1">IF(B839="","",IF(ISERROR(MATCH($J839,SorP!$B$1:$B$6261,0)),"",INDIRECT("'SorP'!$A$"&amp;MATCH($S839&amp;$J839,SorP!C:C,0))))</f>
        <v/>
      </c>
      <c r="U839" s="162"/>
      <c r="V839" s="163" t="e">
        <f>IF(C839="",NA(),MATCH($B839&amp;$C839,'Smelter Look-up'!$J:$J,0))</f>
        <v>#N/A</v>
      </c>
      <c r="X839" s="164">
        <f t="shared" ca="1" si="66"/>
        <v>0</v>
      </c>
      <c r="AB839" s="304" t="str">
        <f t="shared" si="67"/>
        <v/>
      </c>
      <c r="AC839" s="164" t="str">
        <f t="shared" si="68"/>
        <v/>
      </c>
      <c r="AD839" s="164" t="str">
        <f t="shared" si="69"/>
        <v/>
      </c>
    </row>
    <row r="840" spans="1:30" s="164" customFormat="1" ht="20.149999999999999" customHeight="1">
      <c r="A840" s="149"/>
      <c r="B840" s="294" t="str">
        <f>IF(LEN(A840)=0,"",INDEX('Smelter Look-up'!$A:$A,MATCH($A840,'Smelter Look-up'!$E:$E,0)))</f>
        <v/>
      </c>
      <c r="C840" s="146" t="str">
        <f>IF(LEN(A840)=0,"",INDEX('Smelter Look-up'!$C:$C,MATCH($A840,'Smelter Look-up'!$E:$E,0)))</f>
        <v/>
      </c>
      <c r="D840" s="143"/>
      <c r="E840" s="143" t="str">
        <f ca="1">IF(ISERROR($V840),"",OFFSET('Smelter Look-up'!$D$4,$V840-4,0)&amp;"")</f>
        <v/>
      </c>
      <c r="F840" s="143" t="str">
        <f ca="1">IF(ISERROR($V840),"",OFFSET('Smelter Look-up'!$E$4,$V840-4,0))</f>
        <v/>
      </c>
      <c r="G840" s="143" t="str">
        <f ca="1">IF(C840=$X$4,"Enter smelter details",IF(ISERROR($V840),"",OFFSET('Smelter Look-up'!$F$4,$V840-4,0)))</f>
        <v/>
      </c>
      <c r="H840" s="199" t="str">
        <f ca="1">IF(ISERROR($V840),"",OFFSET('Smelter Look-up'!$G$4,$V840-4,0))</f>
        <v/>
      </c>
      <c r="I840" s="200" t="str">
        <f ca="1">IF(ISERROR($V840),"",OFFSET('Smelter Look-up'!$H$4,$V840-4,0))</f>
        <v/>
      </c>
      <c r="J840" s="200" t="str">
        <f ca="1">IF(ISERROR($V840),"",OFFSET('Smelter Look-up'!$I$4,$V840-4,0))</f>
        <v/>
      </c>
      <c r="K840" s="144"/>
      <c r="L840" s="144"/>
      <c r="M840" s="144"/>
      <c r="N840" s="144"/>
      <c r="O840" s="144"/>
      <c r="P840" s="202"/>
      <c r="Q840" s="145"/>
      <c r="R840" s="143" t="str">
        <f ca="1">IF(ISERROR($V840),"",OFFSET('Smelter Look-up'!$C$4,$V840-4,0)&amp;"")</f>
        <v/>
      </c>
      <c r="S840" s="149" t="str">
        <f t="shared" ca="1" si="65"/>
        <v/>
      </c>
      <c r="T840" s="149" t="str">
        <f ca="1">IF(B840="","",IF(ISERROR(MATCH($J840,SorP!$B$1:$B$6261,0)),"",INDIRECT("'SorP'!$A$"&amp;MATCH($S840&amp;$J840,SorP!C:C,0))))</f>
        <v/>
      </c>
      <c r="U840" s="162"/>
      <c r="V840" s="163" t="e">
        <f>IF(C840="",NA(),MATCH($B840&amp;$C840,'Smelter Look-up'!$J:$J,0))</f>
        <v>#N/A</v>
      </c>
      <c r="X840" s="164">
        <f t="shared" ca="1" si="66"/>
        <v>0</v>
      </c>
      <c r="AB840" s="304" t="str">
        <f t="shared" si="67"/>
        <v/>
      </c>
      <c r="AC840" s="164" t="str">
        <f t="shared" si="68"/>
        <v/>
      </c>
      <c r="AD840" s="164" t="str">
        <f t="shared" si="69"/>
        <v/>
      </c>
    </row>
    <row r="841" spans="1:30" s="164" customFormat="1" ht="20.149999999999999" customHeight="1">
      <c r="A841" s="149"/>
      <c r="B841" s="294" t="str">
        <f>IF(LEN(A841)=0,"",INDEX('Smelter Look-up'!$A:$A,MATCH($A841,'Smelter Look-up'!$E:$E,0)))</f>
        <v/>
      </c>
      <c r="C841" s="146" t="str">
        <f>IF(LEN(A841)=0,"",INDEX('Smelter Look-up'!$C:$C,MATCH($A841,'Smelter Look-up'!$E:$E,0)))</f>
        <v/>
      </c>
      <c r="D841" s="143"/>
      <c r="E841" s="143" t="str">
        <f ca="1">IF(ISERROR($V841),"",OFFSET('Smelter Look-up'!$D$4,$V841-4,0)&amp;"")</f>
        <v/>
      </c>
      <c r="F841" s="143" t="str">
        <f ca="1">IF(ISERROR($V841),"",OFFSET('Smelter Look-up'!$E$4,$V841-4,0))</f>
        <v/>
      </c>
      <c r="G841" s="143" t="str">
        <f ca="1">IF(C841=$X$4,"Enter smelter details",IF(ISERROR($V841),"",OFFSET('Smelter Look-up'!$F$4,$V841-4,0)))</f>
        <v/>
      </c>
      <c r="H841" s="199" t="str">
        <f ca="1">IF(ISERROR($V841),"",OFFSET('Smelter Look-up'!$G$4,$V841-4,0))</f>
        <v/>
      </c>
      <c r="I841" s="200" t="str">
        <f ca="1">IF(ISERROR($V841),"",OFFSET('Smelter Look-up'!$H$4,$V841-4,0))</f>
        <v/>
      </c>
      <c r="J841" s="200" t="str">
        <f ca="1">IF(ISERROR($V841),"",OFFSET('Smelter Look-up'!$I$4,$V841-4,0))</f>
        <v/>
      </c>
      <c r="K841" s="144"/>
      <c r="L841" s="144"/>
      <c r="M841" s="144"/>
      <c r="N841" s="144"/>
      <c r="O841" s="144"/>
      <c r="P841" s="202"/>
      <c r="Q841" s="145"/>
      <c r="R841" s="143" t="str">
        <f ca="1">IF(ISERROR($V841),"",OFFSET('Smelter Look-up'!$C$4,$V841-4,0)&amp;"")</f>
        <v/>
      </c>
      <c r="S841" s="149" t="str">
        <f t="shared" ca="1" si="65"/>
        <v/>
      </c>
      <c r="T841" s="149" t="str">
        <f ca="1">IF(B841="","",IF(ISERROR(MATCH($J841,SorP!$B$1:$B$6261,0)),"",INDIRECT("'SorP'!$A$"&amp;MATCH($S841&amp;$J841,SorP!C:C,0))))</f>
        <v/>
      </c>
      <c r="U841" s="162"/>
      <c r="V841" s="163" t="e">
        <f>IF(C841="",NA(),MATCH($B841&amp;$C841,'Smelter Look-up'!$J:$J,0))</f>
        <v>#N/A</v>
      </c>
      <c r="X841" s="164">
        <f t="shared" ca="1" si="66"/>
        <v>0</v>
      </c>
      <c r="AB841" s="304" t="str">
        <f t="shared" si="67"/>
        <v/>
      </c>
      <c r="AC841" s="164" t="str">
        <f t="shared" si="68"/>
        <v/>
      </c>
      <c r="AD841" s="164" t="str">
        <f t="shared" si="69"/>
        <v/>
      </c>
    </row>
    <row r="842" spans="1:30" s="164" customFormat="1" ht="20.149999999999999" customHeight="1">
      <c r="A842" s="149"/>
      <c r="B842" s="294" t="str">
        <f>IF(LEN(A842)=0,"",INDEX('Smelter Look-up'!$A:$A,MATCH($A842,'Smelter Look-up'!$E:$E,0)))</f>
        <v/>
      </c>
      <c r="C842" s="146" t="str">
        <f>IF(LEN(A842)=0,"",INDEX('Smelter Look-up'!$C:$C,MATCH($A842,'Smelter Look-up'!$E:$E,0)))</f>
        <v/>
      </c>
      <c r="D842" s="143"/>
      <c r="E842" s="143" t="str">
        <f ca="1">IF(ISERROR($V842),"",OFFSET('Smelter Look-up'!$D$4,$V842-4,0)&amp;"")</f>
        <v/>
      </c>
      <c r="F842" s="143" t="str">
        <f ca="1">IF(ISERROR($V842),"",OFFSET('Smelter Look-up'!$E$4,$V842-4,0))</f>
        <v/>
      </c>
      <c r="G842" s="143" t="str">
        <f ca="1">IF(C842=$X$4,"Enter smelter details",IF(ISERROR($V842),"",OFFSET('Smelter Look-up'!$F$4,$V842-4,0)))</f>
        <v/>
      </c>
      <c r="H842" s="199" t="str">
        <f ca="1">IF(ISERROR($V842),"",OFFSET('Smelter Look-up'!$G$4,$V842-4,0))</f>
        <v/>
      </c>
      <c r="I842" s="200" t="str">
        <f ca="1">IF(ISERROR($V842),"",OFFSET('Smelter Look-up'!$H$4,$V842-4,0))</f>
        <v/>
      </c>
      <c r="J842" s="200" t="str">
        <f ca="1">IF(ISERROR($V842),"",OFFSET('Smelter Look-up'!$I$4,$V842-4,0))</f>
        <v/>
      </c>
      <c r="K842" s="144"/>
      <c r="L842" s="144"/>
      <c r="M842" s="144"/>
      <c r="N842" s="144"/>
      <c r="O842" s="144"/>
      <c r="P842" s="202"/>
      <c r="Q842" s="145"/>
      <c r="R842" s="143" t="str">
        <f ca="1">IF(ISERROR($V842),"",OFFSET('Smelter Look-up'!$C$4,$V842-4,0)&amp;"")</f>
        <v/>
      </c>
      <c r="S842" s="149" t="str">
        <f t="shared" ca="1" si="65"/>
        <v/>
      </c>
      <c r="T842" s="149" t="str">
        <f ca="1">IF(B842="","",IF(ISERROR(MATCH($J842,SorP!$B$1:$B$6261,0)),"",INDIRECT("'SorP'!$A$"&amp;MATCH($S842&amp;$J842,SorP!C:C,0))))</f>
        <v/>
      </c>
      <c r="U842" s="162"/>
      <c r="V842" s="163" t="e">
        <f>IF(C842="",NA(),MATCH($B842&amp;$C842,'Smelter Look-up'!$J:$J,0))</f>
        <v>#N/A</v>
      </c>
      <c r="X842" s="164">
        <f t="shared" ca="1" si="66"/>
        <v>0</v>
      </c>
      <c r="AB842" s="304" t="str">
        <f t="shared" si="67"/>
        <v/>
      </c>
      <c r="AC842" s="164" t="str">
        <f t="shared" si="68"/>
        <v/>
      </c>
      <c r="AD842" s="164" t="str">
        <f t="shared" si="69"/>
        <v/>
      </c>
    </row>
    <row r="843" spans="1:30" s="164" customFormat="1" ht="20.149999999999999" customHeight="1">
      <c r="A843" s="149"/>
      <c r="B843" s="294" t="str">
        <f>IF(LEN(A843)=0,"",INDEX('Smelter Look-up'!$A:$A,MATCH($A843,'Smelter Look-up'!$E:$E,0)))</f>
        <v/>
      </c>
      <c r="C843" s="146" t="str">
        <f>IF(LEN(A843)=0,"",INDEX('Smelter Look-up'!$C:$C,MATCH($A843,'Smelter Look-up'!$E:$E,0)))</f>
        <v/>
      </c>
      <c r="D843" s="143"/>
      <c r="E843" s="143" t="str">
        <f ca="1">IF(ISERROR($V843),"",OFFSET('Smelter Look-up'!$D$4,$V843-4,0)&amp;"")</f>
        <v/>
      </c>
      <c r="F843" s="143" t="str">
        <f ca="1">IF(ISERROR($V843),"",OFFSET('Smelter Look-up'!$E$4,$V843-4,0))</f>
        <v/>
      </c>
      <c r="G843" s="143" t="str">
        <f ca="1">IF(C843=$X$4,"Enter smelter details",IF(ISERROR($V843),"",OFFSET('Smelter Look-up'!$F$4,$V843-4,0)))</f>
        <v/>
      </c>
      <c r="H843" s="199" t="str">
        <f ca="1">IF(ISERROR($V843),"",OFFSET('Smelter Look-up'!$G$4,$V843-4,0))</f>
        <v/>
      </c>
      <c r="I843" s="200" t="str">
        <f ca="1">IF(ISERROR($V843),"",OFFSET('Smelter Look-up'!$H$4,$V843-4,0))</f>
        <v/>
      </c>
      <c r="J843" s="200" t="str">
        <f ca="1">IF(ISERROR($V843),"",OFFSET('Smelter Look-up'!$I$4,$V843-4,0))</f>
        <v/>
      </c>
      <c r="K843" s="144"/>
      <c r="L843" s="144"/>
      <c r="M843" s="144"/>
      <c r="N843" s="144"/>
      <c r="O843" s="144"/>
      <c r="P843" s="202"/>
      <c r="Q843" s="145"/>
      <c r="R843" s="143" t="str">
        <f ca="1">IF(ISERROR($V843),"",OFFSET('Smelter Look-up'!$C$4,$V843-4,0)&amp;"")</f>
        <v/>
      </c>
      <c r="S843" s="149" t="str">
        <f t="shared" ca="1" si="65"/>
        <v/>
      </c>
      <c r="T843" s="149" t="str">
        <f ca="1">IF(B843="","",IF(ISERROR(MATCH($J843,SorP!$B$1:$B$6261,0)),"",INDIRECT("'SorP'!$A$"&amp;MATCH($S843&amp;$J843,SorP!C:C,0))))</f>
        <v/>
      </c>
      <c r="U843" s="162"/>
      <c r="V843" s="163" t="e">
        <f>IF(C843="",NA(),MATCH($B843&amp;$C843,'Smelter Look-up'!$J:$J,0))</f>
        <v>#N/A</v>
      </c>
      <c r="X843" s="164">
        <f t="shared" ca="1" si="66"/>
        <v>0</v>
      </c>
      <c r="AB843" s="304" t="str">
        <f t="shared" si="67"/>
        <v/>
      </c>
      <c r="AC843" s="164" t="str">
        <f t="shared" si="68"/>
        <v/>
      </c>
      <c r="AD843" s="164" t="str">
        <f t="shared" si="69"/>
        <v/>
      </c>
    </row>
    <row r="844" spans="1:30" s="164" customFormat="1" ht="20.149999999999999" customHeight="1">
      <c r="A844" s="149"/>
      <c r="B844" s="294" t="str">
        <f>IF(LEN(A844)=0,"",INDEX('Smelter Look-up'!$A:$A,MATCH($A844,'Smelter Look-up'!$E:$E,0)))</f>
        <v/>
      </c>
      <c r="C844" s="146" t="str">
        <f>IF(LEN(A844)=0,"",INDEX('Smelter Look-up'!$C:$C,MATCH($A844,'Smelter Look-up'!$E:$E,0)))</f>
        <v/>
      </c>
      <c r="D844" s="143"/>
      <c r="E844" s="143" t="str">
        <f ca="1">IF(ISERROR($V844),"",OFFSET('Smelter Look-up'!$D$4,$V844-4,0)&amp;"")</f>
        <v/>
      </c>
      <c r="F844" s="143" t="str">
        <f ca="1">IF(ISERROR($V844),"",OFFSET('Smelter Look-up'!$E$4,$V844-4,0))</f>
        <v/>
      </c>
      <c r="G844" s="143" t="str">
        <f ca="1">IF(C844=$X$4,"Enter smelter details",IF(ISERROR($V844),"",OFFSET('Smelter Look-up'!$F$4,$V844-4,0)))</f>
        <v/>
      </c>
      <c r="H844" s="199" t="str">
        <f ca="1">IF(ISERROR($V844),"",OFFSET('Smelter Look-up'!$G$4,$V844-4,0))</f>
        <v/>
      </c>
      <c r="I844" s="200" t="str">
        <f ca="1">IF(ISERROR($V844),"",OFFSET('Smelter Look-up'!$H$4,$V844-4,0))</f>
        <v/>
      </c>
      <c r="J844" s="200" t="str">
        <f ca="1">IF(ISERROR($V844),"",OFFSET('Smelter Look-up'!$I$4,$V844-4,0))</f>
        <v/>
      </c>
      <c r="K844" s="144"/>
      <c r="L844" s="144"/>
      <c r="M844" s="144"/>
      <c r="N844" s="144"/>
      <c r="O844" s="144"/>
      <c r="P844" s="202"/>
      <c r="Q844" s="145"/>
      <c r="R844" s="143" t="str">
        <f ca="1">IF(ISERROR($V844),"",OFFSET('Smelter Look-up'!$C$4,$V844-4,0)&amp;"")</f>
        <v/>
      </c>
      <c r="S844" s="149" t="str">
        <f t="shared" ca="1" si="65"/>
        <v/>
      </c>
      <c r="T844" s="149" t="str">
        <f ca="1">IF(B844="","",IF(ISERROR(MATCH($J844,SorP!$B$1:$B$6261,0)),"",INDIRECT("'SorP'!$A$"&amp;MATCH($S844&amp;$J844,SorP!C:C,0))))</f>
        <v/>
      </c>
      <c r="U844" s="162"/>
      <c r="V844" s="163" t="e">
        <f>IF(C844="",NA(),MATCH($B844&amp;$C844,'Smelter Look-up'!$J:$J,0))</f>
        <v>#N/A</v>
      </c>
      <c r="X844" s="164">
        <f t="shared" ca="1" si="66"/>
        <v>0</v>
      </c>
      <c r="AB844" s="304" t="str">
        <f t="shared" si="67"/>
        <v/>
      </c>
      <c r="AC844" s="164" t="str">
        <f t="shared" si="68"/>
        <v/>
      </c>
      <c r="AD844" s="164" t="str">
        <f t="shared" si="69"/>
        <v/>
      </c>
    </row>
    <row r="845" spans="1:30" s="164" customFormat="1" ht="20.149999999999999" customHeight="1">
      <c r="A845" s="149"/>
      <c r="B845" s="294" t="str">
        <f>IF(LEN(A845)=0,"",INDEX('Smelter Look-up'!$A:$A,MATCH($A845,'Smelter Look-up'!$E:$E,0)))</f>
        <v/>
      </c>
      <c r="C845" s="146" t="str">
        <f>IF(LEN(A845)=0,"",INDEX('Smelter Look-up'!$C:$C,MATCH($A845,'Smelter Look-up'!$E:$E,0)))</f>
        <v/>
      </c>
      <c r="D845" s="143"/>
      <c r="E845" s="143" t="str">
        <f ca="1">IF(ISERROR($V845),"",OFFSET('Smelter Look-up'!$D$4,$V845-4,0)&amp;"")</f>
        <v/>
      </c>
      <c r="F845" s="143" t="str">
        <f ca="1">IF(ISERROR($V845),"",OFFSET('Smelter Look-up'!$E$4,$V845-4,0))</f>
        <v/>
      </c>
      <c r="G845" s="143" t="str">
        <f ca="1">IF(C845=$X$4,"Enter smelter details",IF(ISERROR($V845),"",OFFSET('Smelter Look-up'!$F$4,$V845-4,0)))</f>
        <v/>
      </c>
      <c r="H845" s="199" t="str">
        <f ca="1">IF(ISERROR($V845),"",OFFSET('Smelter Look-up'!$G$4,$V845-4,0))</f>
        <v/>
      </c>
      <c r="I845" s="200" t="str">
        <f ca="1">IF(ISERROR($V845),"",OFFSET('Smelter Look-up'!$H$4,$V845-4,0))</f>
        <v/>
      </c>
      <c r="J845" s="200" t="str">
        <f ca="1">IF(ISERROR($V845),"",OFFSET('Smelter Look-up'!$I$4,$V845-4,0))</f>
        <v/>
      </c>
      <c r="K845" s="144"/>
      <c r="L845" s="144"/>
      <c r="M845" s="144"/>
      <c r="N845" s="144"/>
      <c r="O845" s="144"/>
      <c r="P845" s="202"/>
      <c r="Q845" s="145"/>
      <c r="R845" s="143" t="str">
        <f ca="1">IF(ISERROR($V845),"",OFFSET('Smelter Look-up'!$C$4,$V845-4,0)&amp;"")</f>
        <v/>
      </c>
      <c r="S845" s="149" t="str">
        <f t="shared" ca="1" si="65"/>
        <v/>
      </c>
      <c r="T845" s="149" t="str">
        <f ca="1">IF(B845="","",IF(ISERROR(MATCH($J845,SorP!$B$1:$B$6261,0)),"",INDIRECT("'SorP'!$A$"&amp;MATCH($S845&amp;$J845,SorP!C:C,0))))</f>
        <v/>
      </c>
      <c r="U845" s="162"/>
      <c r="V845" s="163" t="e">
        <f>IF(C845="",NA(),MATCH($B845&amp;$C845,'Smelter Look-up'!$J:$J,0))</f>
        <v>#N/A</v>
      </c>
      <c r="X845" s="164">
        <f t="shared" ca="1" si="66"/>
        <v>0</v>
      </c>
      <c r="AB845" s="304" t="str">
        <f t="shared" si="67"/>
        <v/>
      </c>
      <c r="AC845" s="164" t="str">
        <f t="shared" si="68"/>
        <v/>
      </c>
      <c r="AD845" s="164" t="str">
        <f t="shared" si="69"/>
        <v/>
      </c>
    </row>
    <row r="846" spans="1:30" s="164" customFormat="1" ht="20.149999999999999" customHeight="1">
      <c r="A846" s="149"/>
      <c r="B846" s="294" t="str">
        <f>IF(LEN(A846)=0,"",INDEX('Smelter Look-up'!$A:$A,MATCH($A846,'Smelter Look-up'!$E:$E,0)))</f>
        <v/>
      </c>
      <c r="C846" s="146" t="str">
        <f>IF(LEN(A846)=0,"",INDEX('Smelter Look-up'!$C:$C,MATCH($A846,'Smelter Look-up'!$E:$E,0)))</f>
        <v/>
      </c>
      <c r="D846" s="143"/>
      <c r="E846" s="143" t="str">
        <f ca="1">IF(ISERROR($V846),"",OFFSET('Smelter Look-up'!$D$4,$V846-4,0)&amp;"")</f>
        <v/>
      </c>
      <c r="F846" s="143" t="str">
        <f ca="1">IF(ISERROR($V846),"",OFFSET('Smelter Look-up'!$E$4,$V846-4,0))</f>
        <v/>
      </c>
      <c r="G846" s="143" t="str">
        <f ca="1">IF(C846=$X$4,"Enter smelter details",IF(ISERROR($V846),"",OFFSET('Smelter Look-up'!$F$4,$V846-4,0)))</f>
        <v/>
      </c>
      <c r="H846" s="199" t="str">
        <f ca="1">IF(ISERROR($V846),"",OFFSET('Smelter Look-up'!$G$4,$V846-4,0))</f>
        <v/>
      </c>
      <c r="I846" s="200" t="str">
        <f ca="1">IF(ISERROR($V846),"",OFFSET('Smelter Look-up'!$H$4,$V846-4,0))</f>
        <v/>
      </c>
      <c r="J846" s="200" t="str">
        <f ca="1">IF(ISERROR($V846),"",OFFSET('Smelter Look-up'!$I$4,$V846-4,0))</f>
        <v/>
      </c>
      <c r="K846" s="144"/>
      <c r="L846" s="144"/>
      <c r="M846" s="144"/>
      <c r="N846" s="144"/>
      <c r="O846" s="144"/>
      <c r="P846" s="202"/>
      <c r="Q846" s="145"/>
      <c r="R846" s="143" t="str">
        <f ca="1">IF(ISERROR($V846),"",OFFSET('Smelter Look-up'!$C$4,$V846-4,0)&amp;"")</f>
        <v/>
      </c>
      <c r="S846" s="149" t="str">
        <f t="shared" ca="1" si="65"/>
        <v/>
      </c>
      <c r="T846" s="149" t="str">
        <f ca="1">IF(B846="","",IF(ISERROR(MATCH($J846,SorP!$B$1:$B$6261,0)),"",INDIRECT("'SorP'!$A$"&amp;MATCH($S846&amp;$J846,SorP!C:C,0))))</f>
        <v/>
      </c>
      <c r="U846" s="162"/>
      <c r="V846" s="163" t="e">
        <f>IF(C846="",NA(),MATCH($B846&amp;$C846,'Smelter Look-up'!$J:$J,0))</f>
        <v>#N/A</v>
      </c>
      <c r="X846" s="164">
        <f t="shared" ca="1" si="66"/>
        <v>0</v>
      </c>
      <c r="AB846" s="304" t="str">
        <f t="shared" si="67"/>
        <v/>
      </c>
      <c r="AC846" s="164" t="str">
        <f t="shared" si="68"/>
        <v/>
      </c>
      <c r="AD846" s="164" t="str">
        <f t="shared" si="69"/>
        <v/>
      </c>
    </row>
    <row r="847" spans="1:30" s="164" customFormat="1" ht="20.149999999999999" customHeight="1">
      <c r="A847" s="149"/>
      <c r="B847" s="294" t="str">
        <f>IF(LEN(A847)=0,"",INDEX('Smelter Look-up'!$A:$A,MATCH($A847,'Smelter Look-up'!$E:$E,0)))</f>
        <v/>
      </c>
      <c r="C847" s="146" t="str">
        <f>IF(LEN(A847)=0,"",INDEX('Smelter Look-up'!$C:$C,MATCH($A847,'Smelter Look-up'!$E:$E,0)))</f>
        <v/>
      </c>
      <c r="D847" s="143"/>
      <c r="E847" s="143" t="str">
        <f ca="1">IF(ISERROR($V847),"",OFFSET('Smelter Look-up'!$D$4,$V847-4,0)&amp;"")</f>
        <v/>
      </c>
      <c r="F847" s="143" t="str">
        <f ca="1">IF(ISERROR($V847),"",OFFSET('Smelter Look-up'!$E$4,$V847-4,0))</f>
        <v/>
      </c>
      <c r="G847" s="143" t="str">
        <f ca="1">IF(C847=$X$4,"Enter smelter details",IF(ISERROR($V847),"",OFFSET('Smelter Look-up'!$F$4,$V847-4,0)))</f>
        <v/>
      </c>
      <c r="H847" s="199" t="str">
        <f ca="1">IF(ISERROR($V847),"",OFFSET('Smelter Look-up'!$G$4,$V847-4,0))</f>
        <v/>
      </c>
      <c r="I847" s="200" t="str">
        <f ca="1">IF(ISERROR($V847),"",OFFSET('Smelter Look-up'!$H$4,$V847-4,0))</f>
        <v/>
      </c>
      <c r="J847" s="200" t="str">
        <f ca="1">IF(ISERROR($V847),"",OFFSET('Smelter Look-up'!$I$4,$V847-4,0))</f>
        <v/>
      </c>
      <c r="K847" s="144"/>
      <c r="L847" s="144"/>
      <c r="M847" s="144"/>
      <c r="N847" s="144"/>
      <c r="O847" s="144"/>
      <c r="P847" s="202"/>
      <c r="Q847" s="145"/>
      <c r="R847" s="143" t="str">
        <f ca="1">IF(ISERROR($V847),"",OFFSET('Smelter Look-up'!$C$4,$V847-4,0)&amp;"")</f>
        <v/>
      </c>
      <c r="S847" s="149" t="str">
        <f t="shared" ca="1" si="65"/>
        <v/>
      </c>
      <c r="T847" s="149" t="str">
        <f ca="1">IF(B847="","",IF(ISERROR(MATCH($J847,SorP!$B$1:$B$6261,0)),"",INDIRECT("'SorP'!$A$"&amp;MATCH($S847&amp;$J847,SorP!C:C,0))))</f>
        <v/>
      </c>
      <c r="U847" s="162"/>
      <c r="V847" s="163" t="e">
        <f>IF(C847="",NA(),MATCH($B847&amp;$C847,'Smelter Look-up'!$J:$J,0))</f>
        <v>#N/A</v>
      </c>
      <c r="X847" s="164">
        <f t="shared" ca="1" si="66"/>
        <v>0</v>
      </c>
      <c r="AB847" s="304" t="str">
        <f t="shared" si="67"/>
        <v/>
      </c>
      <c r="AC847" s="164" t="str">
        <f t="shared" si="68"/>
        <v/>
      </c>
      <c r="AD847" s="164" t="str">
        <f t="shared" si="69"/>
        <v/>
      </c>
    </row>
    <row r="848" spans="1:30" s="164" customFormat="1" ht="20.149999999999999" customHeight="1">
      <c r="A848" s="149"/>
      <c r="B848" s="294" t="str">
        <f>IF(LEN(A848)=0,"",INDEX('Smelter Look-up'!$A:$A,MATCH($A848,'Smelter Look-up'!$E:$E,0)))</f>
        <v/>
      </c>
      <c r="C848" s="146" t="str">
        <f>IF(LEN(A848)=0,"",INDEX('Smelter Look-up'!$C:$C,MATCH($A848,'Smelter Look-up'!$E:$E,0)))</f>
        <v/>
      </c>
      <c r="D848" s="143"/>
      <c r="E848" s="143" t="str">
        <f ca="1">IF(ISERROR($V848),"",OFFSET('Smelter Look-up'!$D$4,$V848-4,0)&amp;"")</f>
        <v/>
      </c>
      <c r="F848" s="143" t="str">
        <f ca="1">IF(ISERROR($V848),"",OFFSET('Smelter Look-up'!$E$4,$V848-4,0))</f>
        <v/>
      </c>
      <c r="G848" s="143" t="str">
        <f ca="1">IF(C848=$X$4,"Enter smelter details",IF(ISERROR($V848),"",OFFSET('Smelter Look-up'!$F$4,$V848-4,0)))</f>
        <v/>
      </c>
      <c r="H848" s="199" t="str">
        <f ca="1">IF(ISERROR($V848),"",OFFSET('Smelter Look-up'!$G$4,$V848-4,0))</f>
        <v/>
      </c>
      <c r="I848" s="200" t="str">
        <f ca="1">IF(ISERROR($V848),"",OFFSET('Smelter Look-up'!$H$4,$V848-4,0))</f>
        <v/>
      </c>
      <c r="J848" s="200" t="str">
        <f ca="1">IF(ISERROR($V848),"",OFFSET('Smelter Look-up'!$I$4,$V848-4,0))</f>
        <v/>
      </c>
      <c r="K848" s="144"/>
      <c r="L848" s="144"/>
      <c r="M848" s="144"/>
      <c r="N848" s="144"/>
      <c r="O848" s="144"/>
      <c r="P848" s="202"/>
      <c r="Q848" s="145"/>
      <c r="R848" s="143" t="str">
        <f ca="1">IF(ISERROR($V848),"",OFFSET('Smelter Look-up'!$C$4,$V848-4,0)&amp;"")</f>
        <v/>
      </c>
      <c r="S848" s="149" t="str">
        <f t="shared" ca="1" si="65"/>
        <v/>
      </c>
      <c r="T848" s="149" t="str">
        <f ca="1">IF(B848="","",IF(ISERROR(MATCH($J848,SorP!$B$1:$B$6261,0)),"",INDIRECT("'SorP'!$A$"&amp;MATCH($S848&amp;$J848,SorP!C:C,0))))</f>
        <v/>
      </c>
      <c r="U848" s="162"/>
      <c r="V848" s="163" t="e">
        <f>IF(C848="",NA(),MATCH($B848&amp;$C848,'Smelter Look-up'!$J:$J,0))</f>
        <v>#N/A</v>
      </c>
      <c r="X848" s="164">
        <f t="shared" ca="1" si="66"/>
        <v>0</v>
      </c>
      <c r="AB848" s="304" t="str">
        <f t="shared" si="67"/>
        <v/>
      </c>
      <c r="AC848" s="164" t="str">
        <f t="shared" si="68"/>
        <v/>
      </c>
      <c r="AD848" s="164" t="str">
        <f t="shared" si="69"/>
        <v/>
      </c>
    </row>
    <row r="849" spans="1:30" s="164" customFormat="1" ht="20.149999999999999" customHeight="1">
      <c r="A849" s="149"/>
      <c r="B849" s="294" t="str">
        <f>IF(LEN(A849)=0,"",INDEX('Smelter Look-up'!$A:$A,MATCH($A849,'Smelter Look-up'!$E:$E,0)))</f>
        <v/>
      </c>
      <c r="C849" s="146" t="str">
        <f>IF(LEN(A849)=0,"",INDEX('Smelter Look-up'!$C:$C,MATCH($A849,'Smelter Look-up'!$E:$E,0)))</f>
        <v/>
      </c>
      <c r="D849" s="143"/>
      <c r="E849" s="143" t="str">
        <f ca="1">IF(ISERROR($V849),"",OFFSET('Smelter Look-up'!$D$4,$V849-4,0)&amp;"")</f>
        <v/>
      </c>
      <c r="F849" s="143" t="str">
        <f ca="1">IF(ISERROR($V849),"",OFFSET('Smelter Look-up'!$E$4,$V849-4,0))</f>
        <v/>
      </c>
      <c r="G849" s="143" t="str">
        <f ca="1">IF(C849=$X$4,"Enter smelter details",IF(ISERROR($V849),"",OFFSET('Smelter Look-up'!$F$4,$V849-4,0)))</f>
        <v/>
      </c>
      <c r="H849" s="199" t="str">
        <f ca="1">IF(ISERROR($V849),"",OFFSET('Smelter Look-up'!$G$4,$V849-4,0))</f>
        <v/>
      </c>
      <c r="I849" s="200" t="str">
        <f ca="1">IF(ISERROR($V849),"",OFFSET('Smelter Look-up'!$H$4,$V849-4,0))</f>
        <v/>
      </c>
      <c r="J849" s="200" t="str">
        <f ca="1">IF(ISERROR($V849),"",OFFSET('Smelter Look-up'!$I$4,$V849-4,0))</f>
        <v/>
      </c>
      <c r="K849" s="144"/>
      <c r="L849" s="144"/>
      <c r="M849" s="144"/>
      <c r="N849" s="144"/>
      <c r="O849" s="144"/>
      <c r="P849" s="202"/>
      <c r="Q849" s="145"/>
      <c r="R849" s="143" t="str">
        <f ca="1">IF(ISERROR($V849),"",OFFSET('Smelter Look-up'!$C$4,$V849-4,0)&amp;"")</f>
        <v/>
      </c>
      <c r="S849" s="149" t="str">
        <f t="shared" ca="1" si="65"/>
        <v/>
      </c>
      <c r="T849" s="149" t="str">
        <f ca="1">IF(B849="","",IF(ISERROR(MATCH($J849,SorP!$B$1:$B$6261,0)),"",INDIRECT("'SorP'!$A$"&amp;MATCH($S849&amp;$J849,SorP!C:C,0))))</f>
        <v/>
      </c>
      <c r="U849" s="162"/>
      <c r="V849" s="163" t="e">
        <f>IF(C849="",NA(),MATCH($B849&amp;$C849,'Smelter Look-up'!$J:$J,0))</f>
        <v>#N/A</v>
      </c>
      <c r="X849" s="164">
        <f t="shared" ca="1" si="66"/>
        <v>0</v>
      </c>
      <c r="AB849" s="304" t="str">
        <f t="shared" si="67"/>
        <v/>
      </c>
      <c r="AC849" s="164" t="str">
        <f t="shared" si="68"/>
        <v/>
      </c>
      <c r="AD849" s="164" t="str">
        <f t="shared" si="69"/>
        <v/>
      </c>
    </row>
    <row r="850" spans="1:30" s="164" customFormat="1" ht="20.149999999999999" customHeight="1">
      <c r="A850" s="149"/>
      <c r="B850" s="294" t="str">
        <f>IF(LEN(A850)=0,"",INDEX('Smelter Look-up'!$A:$A,MATCH($A850,'Smelter Look-up'!$E:$E,0)))</f>
        <v/>
      </c>
      <c r="C850" s="146" t="str">
        <f>IF(LEN(A850)=0,"",INDEX('Smelter Look-up'!$C:$C,MATCH($A850,'Smelter Look-up'!$E:$E,0)))</f>
        <v/>
      </c>
      <c r="D850" s="143"/>
      <c r="E850" s="143" t="str">
        <f ca="1">IF(ISERROR($V850),"",OFFSET('Smelter Look-up'!$D$4,$V850-4,0)&amp;"")</f>
        <v/>
      </c>
      <c r="F850" s="143" t="str">
        <f ca="1">IF(ISERROR($V850),"",OFFSET('Smelter Look-up'!$E$4,$V850-4,0))</f>
        <v/>
      </c>
      <c r="G850" s="143" t="str">
        <f ca="1">IF(C850=$X$4,"Enter smelter details",IF(ISERROR($V850),"",OFFSET('Smelter Look-up'!$F$4,$V850-4,0)))</f>
        <v/>
      </c>
      <c r="H850" s="199" t="str">
        <f ca="1">IF(ISERROR($V850),"",OFFSET('Smelter Look-up'!$G$4,$V850-4,0))</f>
        <v/>
      </c>
      <c r="I850" s="200" t="str">
        <f ca="1">IF(ISERROR($V850),"",OFFSET('Smelter Look-up'!$H$4,$V850-4,0))</f>
        <v/>
      </c>
      <c r="J850" s="200" t="str">
        <f ca="1">IF(ISERROR($V850),"",OFFSET('Smelter Look-up'!$I$4,$V850-4,0))</f>
        <v/>
      </c>
      <c r="K850" s="144"/>
      <c r="L850" s="144"/>
      <c r="M850" s="144"/>
      <c r="N850" s="144"/>
      <c r="O850" s="144"/>
      <c r="P850" s="202"/>
      <c r="Q850" s="145"/>
      <c r="R850" s="143" t="str">
        <f ca="1">IF(ISERROR($V850),"",OFFSET('Smelter Look-up'!$C$4,$V850-4,0)&amp;"")</f>
        <v/>
      </c>
      <c r="S850" s="149" t="str">
        <f t="shared" ca="1" si="65"/>
        <v/>
      </c>
      <c r="T850" s="149" t="str">
        <f ca="1">IF(B850="","",IF(ISERROR(MATCH($J850,SorP!$B$1:$B$6261,0)),"",INDIRECT("'SorP'!$A$"&amp;MATCH($S850&amp;$J850,SorP!C:C,0))))</f>
        <v/>
      </c>
      <c r="U850" s="162"/>
      <c r="V850" s="163" t="e">
        <f>IF(C850="",NA(),MATCH($B850&amp;$C850,'Smelter Look-up'!$J:$J,0))</f>
        <v>#N/A</v>
      </c>
      <c r="X850" s="164">
        <f t="shared" ca="1" si="66"/>
        <v>0</v>
      </c>
      <c r="AB850" s="304" t="str">
        <f t="shared" si="67"/>
        <v/>
      </c>
      <c r="AC850" s="164" t="str">
        <f t="shared" si="68"/>
        <v/>
      </c>
      <c r="AD850" s="164" t="str">
        <f t="shared" si="69"/>
        <v/>
      </c>
    </row>
    <row r="851" spans="1:30" s="164" customFormat="1" ht="20.149999999999999" customHeight="1">
      <c r="A851" s="149"/>
      <c r="B851" s="294" t="str">
        <f>IF(LEN(A851)=0,"",INDEX('Smelter Look-up'!$A:$A,MATCH($A851,'Smelter Look-up'!$E:$E,0)))</f>
        <v/>
      </c>
      <c r="C851" s="146" t="str">
        <f>IF(LEN(A851)=0,"",INDEX('Smelter Look-up'!$C:$C,MATCH($A851,'Smelter Look-up'!$E:$E,0)))</f>
        <v/>
      </c>
      <c r="D851" s="143"/>
      <c r="E851" s="143" t="str">
        <f ca="1">IF(ISERROR($V851),"",OFFSET('Smelter Look-up'!$D$4,$V851-4,0)&amp;"")</f>
        <v/>
      </c>
      <c r="F851" s="143" t="str">
        <f ca="1">IF(ISERROR($V851),"",OFFSET('Smelter Look-up'!$E$4,$V851-4,0))</f>
        <v/>
      </c>
      <c r="G851" s="143" t="str">
        <f ca="1">IF(C851=$X$4,"Enter smelter details",IF(ISERROR($V851),"",OFFSET('Smelter Look-up'!$F$4,$V851-4,0)))</f>
        <v/>
      </c>
      <c r="H851" s="199" t="str">
        <f ca="1">IF(ISERROR($V851),"",OFFSET('Smelter Look-up'!$G$4,$V851-4,0))</f>
        <v/>
      </c>
      <c r="I851" s="200" t="str">
        <f ca="1">IF(ISERROR($V851),"",OFFSET('Smelter Look-up'!$H$4,$V851-4,0))</f>
        <v/>
      </c>
      <c r="J851" s="200" t="str">
        <f ca="1">IF(ISERROR($V851),"",OFFSET('Smelter Look-up'!$I$4,$V851-4,0))</f>
        <v/>
      </c>
      <c r="K851" s="144"/>
      <c r="L851" s="144"/>
      <c r="M851" s="144"/>
      <c r="N851" s="144"/>
      <c r="O851" s="144"/>
      <c r="P851" s="202"/>
      <c r="Q851" s="145"/>
      <c r="R851" s="143" t="str">
        <f ca="1">IF(ISERROR($V851),"",OFFSET('Smelter Look-up'!$C$4,$V851-4,0)&amp;"")</f>
        <v/>
      </c>
      <c r="S851" s="149" t="str">
        <f t="shared" ca="1" si="65"/>
        <v/>
      </c>
      <c r="T851" s="149" t="str">
        <f ca="1">IF(B851="","",IF(ISERROR(MATCH($J851,SorP!$B$1:$B$6261,0)),"",INDIRECT("'SorP'!$A$"&amp;MATCH($S851&amp;$J851,SorP!C:C,0))))</f>
        <v/>
      </c>
      <c r="U851" s="162"/>
      <c r="V851" s="163" t="e">
        <f>IF(C851="",NA(),MATCH($B851&amp;$C851,'Smelter Look-up'!$J:$J,0))</f>
        <v>#N/A</v>
      </c>
      <c r="X851" s="164">
        <f t="shared" ca="1" si="66"/>
        <v>0</v>
      </c>
      <c r="AB851" s="304" t="str">
        <f t="shared" si="67"/>
        <v/>
      </c>
      <c r="AC851" s="164" t="str">
        <f t="shared" si="68"/>
        <v/>
      </c>
      <c r="AD851" s="164" t="str">
        <f t="shared" si="69"/>
        <v/>
      </c>
    </row>
    <row r="852" spans="1:30" s="164" customFormat="1" ht="20.149999999999999" customHeight="1">
      <c r="A852" s="149"/>
      <c r="B852" s="294" t="str">
        <f>IF(LEN(A852)=0,"",INDEX('Smelter Look-up'!$A:$A,MATCH($A852,'Smelter Look-up'!$E:$E,0)))</f>
        <v/>
      </c>
      <c r="C852" s="146" t="str">
        <f>IF(LEN(A852)=0,"",INDEX('Smelter Look-up'!$C:$C,MATCH($A852,'Smelter Look-up'!$E:$E,0)))</f>
        <v/>
      </c>
      <c r="D852" s="143"/>
      <c r="E852" s="143" t="str">
        <f ca="1">IF(ISERROR($V852),"",OFFSET('Smelter Look-up'!$D$4,$V852-4,0)&amp;"")</f>
        <v/>
      </c>
      <c r="F852" s="143" t="str">
        <f ca="1">IF(ISERROR($V852),"",OFFSET('Smelter Look-up'!$E$4,$V852-4,0))</f>
        <v/>
      </c>
      <c r="G852" s="143" t="str">
        <f ca="1">IF(C852=$X$4,"Enter smelter details",IF(ISERROR($V852),"",OFFSET('Smelter Look-up'!$F$4,$V852-4,0)))</f>
        <v/>
      </c>
      <c r="H852" s="199" t="str">
        <f ca="1">IF(ISERROR($V852),"",OFFSET('Smelter Look-up'!$G$4,$V852-4,0))</f>
        <v/>
      </c>
      <c r="I852" s="200" t="str">
        <f ca="1">IF(ISERROR($V852),"",OFFSET('Smelter Look-up'!$H$4,$V852-4,0))</f>
        <v/>
      </c>
      <c r="J852" s="200" t="str">
        <f ca="1">IF(ISERROR($V852),"",OFFSET('Smelter Look-up'!$I$4,$V852-4,0))</f>
        <v/>
      </c>
      <c r="K852" s="144"/>
      <c r="L852" s="144"/>
      <c r="M852" s="144"/>
      <c r="N852" s="144"/>
      <c r="O852" s="144"/>
      <c r="P852" s="202"/>
      <c r="Q852" s="145"/>
      <c r="R852" s="143" t="str">
        <f ca="1">IF(ISERROR($V852),"",OFFSET('Smelter Look-up'!$C$4,$V852-4,0)&amp;"")</f>
        <v/>
      </c>
      <c r="S852" s="149" t="str">
        <f t="shared" ca="1" si="65"/>
        <v/>
      </c>
      <c r="T852" s="149" t="str">
        <f ca="1">IF(B852="","",IF(ISERROR(MATCH($J852,SorP!$B$1:$B$6261,0)),"",INDIRECT("'SorP'!$A$"&amp;MATCH($S852&amp;$J852,SorP!C:C,0))))</f>
        <v/>
      </c>
      <c r="U852" s="162"/>
      <c r="V852" s="163" t="e">
        <f>IF(C852="",NA(),MATCH($B852&amp;$C852,'Smelter Look-up'!$J:$J,0))</f>
        <v>#N/A</v>
      </c>
      <c r="X852" s="164">
        <f t="shared" ca="1" si="66"/>
        <v>0</v>
      </c>
      <c r="AB852" s="304" t="str">
        <f t="shared" si="67"/>
        <v/>
      </c>
      <c r="AC852" s="164" t="str">
        <f t="shared" si="68"/>
        <v/>
      </c>
      <c r="AD852" s="164" t="str">
        <f t="shared" si="69"/>
        <v/>
      </c>
    </row>
    <row r="853" spans="1:30" s="164" customFormat="1" ht="20.149999999999999" customHeight="1">
      <c r="A853" s="149"/>
      <c r="B853" s="294" t="str">
        <f>IF(LEN(A853)=0,"",INDEX('Smelter Look-up'!$A:$A,MATCH($A853,'Smelter Look-up'!$E:$E,0)))</f>
        <v/>
      </c>
      <c r="C853" s="146" t="str">
        <f>IF(LEN(A853)=0,"",INDEX('Smelter Look-up'!$C:$C,MATCH($A853,'Smelter Look-up'!$E:$E,0)))</f>
        <v/>
      </c>
      <c r="D853" s="143"/>
      <c r="E853" s="143" t="str">
        <f ca="1">IF(ISERROR($V853),"",OFFSET('Smelter Look-up'!$D$4,$V853-4,0)&amp;"")</f>
        <v/>
      </c>
      <c r="F853" s="143" t="str">
        <f ca="1">IF(ISERROR($V853),"",OFFSET('Smelter Look-up'!$E$4,$V853-4,0))</f>
        <v/>
      </c>
      <c r="G853" s="143" t="str">
        <f ca="1">IF(C853=$X$4,"Enter smelter details",IF(ISERROR($V853),"",OFFSET('Smelter Look-up'!$F$4,$V853-4,0)))</f>
        <v/>
      </c>
      <c r="H853" s="199" t="str">
        <f ca="1">IF(ISERROR($V853),"",OFFSET('Smelter Look-up'!$G$4,$V853-4,0))</f>
        <v/>
      </c>
      <c r="I853" s="200" t="str">
        <f ca="1">IF(ISERROR($V853),"",OFFSET('Smelter Look-up'!$H$4,$V853-4,0))</f>
        <v/>
      </c>
      <c r="J853" s="200" t="str">
        <f ca="1">IF(ISERROR($V853),"",OFFSET('Smelter Look-up'!$I$4,$V853-4,0))</f>
        <v/>
      </c>
      <c r="K853" s="144"/>
      <c r="L853" s="144"/>
      <c r="M853" s="144"/>
      <c r="N853" s="144"/>
      <c r="O853" s="144"/>
      <c r="P853" s="202"/>
      <c r="Q853" s="145"/>
      <c r="R853" s="143" t="str">
        <f ca="1">IF(ISERROR($V853),"",OFFSET('Smelter Look-up'!$C$4,$V853-4,0)&amp;"")</f>
        <v/>
      </c>
      <c r="S853" s="149" t="str">
        <f t="shared" ca="1" si="65"/>
        <v/>
      </c>
      <c r="T853" s="149" t="str">
        <f ca="1">IF(B853="","",IF(ISERROR(MATCH($J853,SorP!$B$1:$B$6261,0)),"",INDIRECT("'SorP'!$A$"&amp;MATCH($S853&amp;$J853,SorP!C:C,0))))</f>
        <v/>
      </c>
      <c r="U853" s="162"/>
      <c r="V853" s="163" t="e">
        <f>IF(C853="",NA(),MATCH($B853&amp;$C853,'Smelter Look-up'!$J:$J,0))</f>
        <v>#N/A</v>
      </c>
      <c r="X853" s="164">
        <f t="shared" ca="1" si="66"/>
        <v>0</v>
      </c>
      <c r="AB853" s="304" t="str">
        <f t="shared" si="67"/>
        <v/>
      </c>
      <c r="AC853" s="164" t="str">
        <f t="shared" si="68"/>
        <v/>
      </c>
      <c r="AD853" s="164" t="str">
        <f t="shared" si="69"/>
        <v/>
      </c>
    </row>
    <row r="854" spans="1:30" s="164" customFormat="1" ht="20.149999999999999" customHeight="1">
      <c r="A854" s="149"/>
      <c r="B854" s="294" t="str">
        <f>IF(LEN(A854)=0,"",INDEX('Smelter Look-up'!$A:$A,MATCH($A854,'Smelter Look-up'!$E:$E,0)))</f>
        <v/>
      </c>
      <c r="C854" s="146" t="str">
        <f>IF(LEN(A854)=0,"",INDEX('Smelter Look-up'!$C:$C,MATCH($A854,'Smelter Look-up'!$E:$E,0)))</f>
        <v/>
      </c>
      <c r="D854" s="143"/>
      <c r="E854" s="143" t="str">
        <f ca="1">IF(ISERROR($V854),"",OFFSET('Smelter Look-up'!$D$4,$V854-4,0)&amp;"")</f>
        <v/>
      </c>
      <c r="F854" s="143" t="str">
        <f ca="1">IF(ISERROR($V854),"",OFFSET('Smelter Look-up'!$E$4,$V854-4,0))</f>
        <v/>
      </c>
      <c r="G854" s="143" t="str">
        <f ca="1">IF(C854=$X$4,"Enter smelter details",IF(ISERROR($V854),"",OFFSET('Smelter Look-up'!$F$4,$V854-4,0)))</f>
        <v/>
      </c>
      <c r="H854" s="199" t="str">
        <f ca="1">IF(ISERROR($V854),"",OFFSET('Smelter Look-up'!$G$4,$V854-4,0))</f>
        <v/>
      </c>
      <c r="I854" s="200" t="str">
        <f ca="1">IF(ISERROR($V854),"",OFFSET('Smelter Look-up'!$H$4,$V854-4,0))</f>
        <v/>
      </c>
      <c r="J854" s="200" t="str">
        <f ca="1">IF(ISERROR($V854),"",OFFSET('Smelter Look-up'!$I$4,$V854-4,0))</f>
        <v/>
      </c>
      <c r="K854" s="144"/>
      <c r="L854" s="144"/>
      <c r="M854" s="144"/>
      <c r="N854" s="144"/>
      <c r="O854" s="144"/>
      <c r="P854" s="202"/>
      <c r="Q854" s="145"/>
      <c r="R854" s="143" t="str">
        <f ca="1">IF(ISERROR($V854),"",OFFSET('Smelter Look-up'!$C$4,$V854-4,0)&amp;"")</f>
        <v/>
      </c>
      <c r="S854" s="149" t="str">
        <f t="shared" ca="1" si="65"/>
        <v/>
      </c>
      <c r="T854" s="149" t="str">
        <f ca="1">IF(B854="","",IF(ISERROR(MATCH($J854,SorP!$B$1:$B$6261,0)),"",INDIRECT("'SorP'!$A$"&amp;MATCH($S854&amp;$J854,SorP!C:C,0))))</f>
        <v/>
      </c>
      <c r="U854" s="162"/>
      <c r="V854" s="163" t="e">
        <f>IF(C854="",NA(),MATCH($B854&amp;$C854,'Smelter Look-up'!$J:$J,0))</f>
        <v>#N/A</v>
      </c>
      <c r="X854" s="164">
        <f t="shared" ca="1" si="66"/>
        <v>0</v>
      </c>
      <c r="AB854" s="304" t="str">
        <f t="shared" si="67"/>
        <v/>
      </c>
      <c r="AC854" s="164" t="str">
        <f t="shared" si="68"/>
        <v/>
      </c>
      <c r="AD854" s="164" t="str">
        <f t="shared" si="69"/>
        <v/>
      </c>
    </row>
    <row r="855" spans="1:30" s="164" customFormat="1" ht="20.149999999999999" customHeight="1">
      <c r="A855" s="149"/>
      <c r="B855" s="294" t="str">
        <f>IF(LEN(A855)=0,"",INDEX('Smelter Look-up'!$A:$A,MATCH($A855,'Smelter Look-up'!$E:$E,0)))</f>
        <v/>
      </c>
      <c r="C855" s="146" t="str">
        <f>IF(LEN(A855)=0,"",INDEX('Smelter Look-up'!$C:$C,MATCH($A855,'Smelter Look-up'!$E:$E,0)))</f>
        <v/>
      </c>
      <c r="D855" s="143"/>
      <c r="E855" s="143" t="str">
        <f ca="1">IF(ISERROR($V855),"",OFFSET('Smelter Look-up'!$D$4,$V855-4,0)&amp;"")</f>
        <v/>
      </c>
      <c r="F855" s="143" t="str">
        <f ca="1">IF(ISERROR($V855),"",OFFSET('Smelter Look-up'!$E$4,$V855-4,0))</f>
        <v/>
      </c>
      <c r="G855" s="143" t="str">
        <f ca="1">IF(C855=$X$4,"Enter smelter details",IF(ISERROR($V855),"",OFFSET('Smelter Look-up'!$F$4,$V855-4,0)))</f>
        <v/>
      </c>
      <c r="H855" s="199" t="str">
        <f ca="1">IF(ISERROR($V855),"",OFFSET('Smelter Look-up'!$G$4,$V855-4,0))</f>
        <v/>
      </c>
      <c r="I855" s="200" t="str">
        <f ca="1">IF(ISERROR($V855),"",OFFSET('Smelter Look-up'!$H$4,$V855-4,0))</f>
        <v/>
      </c>
      <c r="J855" s="200" t="str">
        <f ca="1">IF(ISERROR($V855),"",OFFSET('Smelter Look-up'!$I$4,$V855-4,0))</f>
        <v/>
      </c>
      <c r="K855" s="144"/>
      <c r="L855" s="144"/>
      <c r="M855" s="144"/>
      <c r="N855" s="144"/>
      <c r="O855" s="144"/>
      <c r="P855" s="202"/>
      <c r="Q855" s="145"/>
      <c r="R855" s="143" t="str">
        <f ca="1">IF(ISERROR($V855),"",OFFSET('Smelter Look-up'!$C$4,$V855-4,0)&amp;"")</f>
        <v/>
      </c>
      <c r="S855" s="149" t="str">
        <f t="shared" ca="1" si="65"/>
        <v/>
      </c>
      <c r="T855" s="149" t="str">
        <f ca="1">IF(B855="","",IF(ISERROR(MATCH($J855,SorP!$B$1:$B$6261,0)),"",INDIRECT("'SorP'!$A$"&amp;MATCH($S855&amp;$J855,SorP!C:C,0))))</f>
        <v/>
      </c>
      <c r="U855" s="162"/>
      <c r="V855" s="163" t="e">
        <f>IF(C855="",NA(),MATCH($B855&amp;$C855,'Smelter Look-up'!$J:$J,0))</f>
        <v>#N/A</v>
      </c>
      <c r="X855" s="164">
        <f t="shared" ca="1" si="66"/>
        <v>0</v>
      </c>
      <c r="AB855" s="304" t="str">
        <f t="shared" si="67"/>
        <v/>
      </c>
      <c r="AC855" s="164" t="str">
        <f t="shared" si="68"/>
        <v/>
      </c>
      <c r="AD855" s="164" t="str">
        <f t="shared" si="69"/>
        <v/>
      </c>
    </row>
    <row r="856" spans="1:30" s="164" customFormat="1" ht="20.149999999999999" customHeight="1">
      <c r="A856" s="149"/>
      <c r="B856" s="294" t="str">
        <f>IF(LEN(A856)=0,"",INDEX('Smelter Look-up'!$A:$A,MATCH($A856,'Smelter Look-up'!$E:$E,0)))</f>
        <v/>
      </c>
      <c r="C856" s="146" t="str">
        <f>IF(LEN(A856)=0,"",INDEX('Smelter Look-up'!$C:$C,MATCH($A856,'Smelter Look-up'!$E:$E,0)))</f>
        <v/>
      </c>
      <c r="D856" s="143"/>
      <c r="E856" s="143" t="str">
        <f ca="1">IF(ISERROR($V856),"",OFFSET('Smelter Look-up'!$D$4,$V856-4,0)&amp;"")</f>
        <v/>
      </c>
      <c r="F856" s="143" t="str">
        <f ca="1">IF(ISERROR($V856),"",OFFSET('Smelter Look-up'!$E$4,$V856-4,0))</f>
        <v/>
      </c>
      <c r="G856" s="143" t="str">
        <f ca="1">IF(C856=$X$4,"Enter smelter details",IF(ISERROR($V856),"",OFFSET('Smelter Look-up'!$F$4,$V856-4,0)))</f>
        <v/>
      </c>
      <c r="H856" s="199" t="str">
        <f ca="1">IF(ISERROR($V856),"",OFFSET('Smelter Look-up'!$G$4,$V856-4,0))</f>
        <v/>
      </c>
      <c r="I856" s="200" t="str">
        <f ca="1">IF(ISERROR($V856),"",OFFSET('Smelter Look-up'!$H$4,$V856-4,0))</f>
        <v/>
      </c>
      <c r="J856" s="200" t="str">
        <f ca="1">IF(ISERROR($V856),"",OFFSET('Smelter Look-up'!$I$4,$V856-4,0))</f>
        <v/>
      </c>
      <c r="K856" s="144"/>
      <c r="L856" s="144"/>
      <c r="M856" s="144"/>
      <c r="N856" s="144"/>
      <c r="O856" s="144"/>
      <c r="P856" s="202"/>
      <c r="Q856" s="145"/>
      <c r="R856" s="143" t="str">
        <f ca="1">IF(ISERROR($V856),"",OFFSET('Smelter Look-up'!$C$4,$V856-4,0)&amp;"")</f>
        <v/>
      </c>
      <c r="S856" s="149" t="str">
        <f t="shared" ca="1" si="65"/>
        <v/>
      </c>
      <c r="T856" s="149" t="str">
        <f ca="1">IF(B856="","",IF(ISERROR(MATCH($J856,SorP!$B$1:$B$6261,0)),"",INDIRECT("'SorP'!$A$"&amp;MATCH($S856&amp;$J856,SorP!C:C,0))))</f>
        <v/>
      </c>
      <c r="U856" s="162"/>
      <c r="V856" s="163" t="e">
        <f>IF(C856="",NA(),MATCH($B856&amp;$C856,'Smelter Look-up'!$J:$J,0))</f>
        <v>#N/A</v>
      </c>
      <c r="X856" s="164">
        <f t="shared" ca="1" si="66"/>
        <v>0</v>
      </c>
      <c r="AB856" s="304" t="str">
        <f t="shared" si="67"/>
        <v/>
      </c>
      <c r="AC856" s="164" t="str">
        <f t="shared" si="68"/>
        <v/>
      </c>
      <c r="AD856" s="164" t="str">
        <f t="shared" si="69"/>
        <v/>
      </c>
    </row>
    <row r="857" spans="1:30" s="164" customFormat="1" ht="20.149999999999999" customHeight="1">
      <c r="A857" s="149"/>
      <c r="B857" s="294" t="str">
        <f>IF(LEN(A857)=0,"",INDEX('Smelter Look-up'!$A:$A,MATCH($A857,'Smelter Look-up'!$E:$E,0)))</f>
        <v/>
      </c>
      <c r="C857" s="146" t="str">
        <f>IF(LEN(A857)=0,"",INDEX('Smelter Look-up'!$C:$C,MATCH($A857,'Smelter Look-up'!$E:$E,0)))</f>
        <v/>
      </c>
      <c r="D857" s="143"/>
      <c r="E857" s="143" t="str">
        <f ca="1">IF(ISERROR($V857),"",OFFSET('Smelter Look-up'!$D$4,$V857-4,0)&amp;"")</f>
        <v/>
      </c>
      <c r="F857" s="143" t="str">
        <f ca="1">IF(ISERROR($V857),"",OFFSET('Smelter Look-up'!$E$4,$V857-4,0))</f>
        <v/>
      </c>
      <c r="G857" s="143" t="str">
        <f ca="1">IF(C857=$X$4,"Enter smelter details",IF(ISERROR($V857),"",OFFSET('Smelter Look-up'!$F$4,$V857-4,0)))</f>
        <v/>
      </c>
      <c r="H857" s="199" t="str">
        <f ca="1">IF(ISERROR($V857),"",OFFSET('Smelter Look-up'!$G$4,$V857-4,0))</f>
        <v/>
      </c>
      <c r="I857" s="200" t="str">
        <f ca="1">IF(ISERROR($V857),"",OFFSET('Smelter Look-up'!$H$4,$V857-4,0))</f>
        <v/>
      </c>
      <c r="J857" s="200" t="str">
        <f ca="1">IF(ISERROR($V857),"",OFFSET('Smelter Look-up'!$I$4,$V857-4,0))</f>
        <v/>
      </c>
      <c r="K857" s="144"/>
      <c r="L857" s="144"/>
      <c r="M857" s="144"/>
      <c r="N857" s="144"/>
      <c r="O857" s="144"/>
      <c r="P857" s="202"/>
      <c r="Q857" s="145"/>
      <c r="R857" s="143" t="str">
        <f ca="1">IF(ISERROR($V857),"",OFFSET('Smelter Look-up'!$C$4,$V857-4,0)&amp;"")</f>
        <v/>
      </c>
      <c r="S857" s="149" t="str">
        <f t="shared" ca="1" si="65"/>
        <v/>
      </c>
      <c r="T857" s="149" t="str">
        <f ca="1">IF(B857="","",IF(ISERROR(MATCH($J857,SorP!$B$1:$B$6261,0)),"",INDIRECT("'SorP'!$A$"&amp;MATCH($S857&amp;$J857,SorP!C:C,0))))</f>
        <v/>
      </c>
      <c r="U857" s="162"/>
      <c r="V857" s="163" t="e">
        <f>IF(C857="",NA(),MATCH($B857&amp;$C857,'Smelter Look-up'!$J:$J,0))</f>
        <v>#N/A</v>
      </c>
      <c r="X857" s="164">
        <f t="shared" ca="1" si="66"/>
        <v>0</v>
      </c>
      <c r="AB857" s="304" t="str">
        <f t="shared" si="67"/>
        <v/>
      </c>
      <c r="AC857" s="164" t="str">
        <f t="shared" si="68"/>
        <v/>
      </c>
      <c r="AD857" s="164" t="str">
        <f t="shared" si="69"/>
        <v/>
      </c>
    </row>
    <row r="858" spans="1:30" s="164" customFormat="1" ht="20.149999999999999" customHeight="1">
      <c r="A858" s="149"/>
      <c r="B858" s="294" t="str">
        <f>IF(LEN(A858)=0,"",INDEX('Smelter Look-up'!$A:$A,MATCH($A858,'Smelter Look-up'!$E:$E,0)))</f>
        <v/>
      </c>
      <c r="C858" s="146" t="str">
        <f>IF(LEN(A858)=0,"",INDEX('Smelter Look-up'!$C:$C,MATCH($A858,'Smelter Look-up'!$E:$E,0)))</f>
        <v/>
      </c>
      <c r="D858" s="143"/>
      <c r="E858" s="143" t="str">
        <f ca="1">IF(ISERROR($V858),"",OFFSET('Smelter Look-up'!$D$4,$V858-4,0)&amp;"")</f>
        <v/>
      </c>
      <c r="F858" s="143" t="str">
        <f ca="1">IF(ISERROR($V858),"",OFFSET('Smelter Look-up'!$E$4,$V858-4,0))</f>
        <v/>
      </c>
      <c r="G858" s="143" t="str">
        <f ca="1">IF(C858=$X$4,"Enter smelter details",IF(ISERROR($V858),"",OFFSET('Smelter Look-up'!$F$4,$V858-4,0)))</f>
        <v/>
      </c>
      <c r="H858" s="199" t="str">
        <f ca="1">IF(ISERROR($V858),"",OFFSET('Smelter Look-up'!$G$4,$V858-4,0))</f>
        <v/>
      </c>
      <c r="I858" s="200" t="str">
        <f ca="1">IF(ISERROR($V858),"",OFFSET('Smelter Look-up'!$H$4,$V858-4,0))</f>
        <v/>
      </c>
      <c r="J858" s="200" t="str">
        <f ca="1">IF(ISERROR($V858),"",OFFSET('Smelter Look-up'!$I$4,$V858-4,0))</f>
        <v/>
      </c>
      <c r="K858" s="144"/>
      <c r="L858" s="144"/>
      <c r="M858" s="144"/>
      <c r="N858" s="144"/>
      <c r="O858" s="144"/>
      <c r="P858" s="202"/>
      <c r="Q858" s="145"/>
      <c r="R858" s="143" t="str">
        <f ca="1">IF(ISERROR($V858),"",OFFSET('Smelter Look-up'!$C$4,$V858-4,0)&amp;"")</f>
        <v/>
      </c>
      <c r="S858" s="149" t="str">
        <f t="shared" ca="1" si="65"/>
        <v/>
      </c>
      <c r="T858" s="149" t="str">
        <f ca="1">IF(B858="","",IF(ISERROR(MATCH($J858,SorP!$B$1:$B$6261,0)),"",INDIRECT("'SorP'!$A$"&amp;MATCH($S858&amp;$J858,SorP!C:C,0))))</f>
        <v/>
      </c>
      <c r="U858" s="162"/>
      <c r="V858" s="163" t="e">
        <f>IF(C858="",NA(),MATCH($B858&amp;$C858,'Smelter Look-up'!$J:$J,0))</f>
        <v>#N/A</v>
      </c>
      <c r="X858" s="164">
        <f t="shared" ca="1" si="66"/>
        <v>0</v>
      </c>
      <c r="AB858" s="304" t="str">
        <f t="shared" si="67"/>
        <v/>
      </c>
      <c r="AC858" s="164" t="str">
        <f t="shared" si="68"/>
        <v/>
      </c>
      <c r="AD858" s="164" t="str">
        <f t="shared" si="69"/>
        <v/>
      </c>
    </row>
    <row r="859" spans="1:30" s="164" customFormat="1" ht="20.149999999999999" customHeight="1">
      <c r="A859" s="149"/>
      <c r="B859" s="294" t="str">
        <f>IF(LEN(A859)=0,"",INDEX('Smelter Look-up'!$A:$A,MATCH($A859,'Smelter Look-up'!$E:$E,0)))</f>
        <v/>
      </c>
      <c r="C859" s="146" t="str">
        <f>IF(LEN(A859)=0,"",INDEX('Smelter Look-up'!$C:$C,MATCH($A859,'Smelter Look-up'!$E:$E,0)))</f>
        <v/>
      </c>
      <c r="D859" s="143"/>
      <c r="E859" s="143" t="str">
        <f ca="1">IF(ISERROR($V859),"",OFFSET('Smelter Look-up'!$D$4,$V859-4,0)&amp;"")</f>
        <v/>
      </c>
      <c r="F859" s="143" t="str">
        <f ca="1">IF(ISERROR($V859),"",OFFSET('Smelter Look-up'!$E$4,$V859-4,0))</f>
        <v/>
      </c>
      <c r="G859" s="143" t="str">
        <f ca="1">IF(C859=$X$4,"Enter smelter details",IF(ISERROR($V859),"",OFFSET('Smelter Look-up'!$F$4,$V859-4,0)))</f>
        <v/>
      </c>
      <c r="H859" s="199" t="str">
        <f ca="1">IF(ISERROR($V859),"",OFFSET('Smelter Look-up'!$G$4,$V859-4,0))</f>
        <v/>
      </c>
      <c r="I859" s="200" t="str">
        <f ca="1">IF(ISERROR($V859),"",OFFSET('Smelter Look-up'!$H$4,$V859-4,0))</f>
        <v/>
      </c>
      <c r="J859" s="200" t="str">
        <f ca="1">IF(ISERROR($V859),"",OFFSET('Smelter Look-up'!$I$4,$V859-4,0))</f>
        <v/>
      </c>
      <c r="K859" s="144"/>
      <c r="L859" s="144"/>
      <c r="M859" s="144"/>
      <c r="N859" s="144"/>
      <c r="O859" s="144"/>
      <c r="P859" s="202"/>
      <c r="Q859" s="145"/>
      <c r="R859" s="143" t="str">
        <f ca="1">IF(ISERROR($V859),"",OFFSET('Smelter Look-up'!$C$4,$V859-4,0)&amp;"")</f>
        <v/>
      </c>
      <c r="S859" s="149" t="str">
        <f t="shared" ca="1" si="65"/>
        <v/>
      </c>
      <c r="T859" s="149" t="str">
        <f ca="1">IF(B859="","",IF(ISERROR(MATCH($J859,SorP!$B$1:$B$6261,0)),"",INDIRECT("'SorP'!$A$"&amp;MATCH($S859&amp;$J859,SorP!C:C,0))))</f>
        <v/>
      </c>
      <c r="U859" s="162"/>
      <c r="V859" s="163" t="e">
        <f>IF(C859="",NA(),MATCH($B859&amp;$C859,'Smelter Look-up'!$J:$J,0))</f>
        <v>#N/A</v>
      </c>
      <c r="X859" s="164">
        <f t="shared" ca="1" si="66"/>
        <v>0</v>
      </c>
      <c r="AB859" s="304" t="str">
        <f t="shared" si="67"/>
        <v/>
      </c>
      <c r="AC859" s="164" t="str">
        <f t="shared" si="68"/>
        <v/>
      </c>
      <c r="AD859" s="164" t="str">
        <f t="shared" si="69"/>
        <v/>
      </c>
    </row>
    <row r="860" spans="1:30" s="164" customFormat="1" ht="20.149999999999999" customHeight="1">
      <c r="A860" s="149"/>
      <c r="B860" s="294" t="str">
        <f>IF(LEN(A860)=0,"",INDEX('Smelter Look-up'!$A:$A,MATCH($A860,'Smelter Look-up'!$E:$E,0)))</f>
        <v/>
      </c>
      <c r="C860" s="146" t="str">
        <f>IF(LEN(A860)=0,"",INDEX('Smelter Look-up'!$C:$C,MATCH($A860,'Smelter Look-up'!$E:$E,0)))</f>
        <v/>
      </c>
      <c r="D860" s="143"/>
      <c r="E860" s="143" t="str">
        <f ca="1">IF(ISERROR($V860),"",OFFSET('Smelter Look-up'!$D$4,$V860-4,0)&amp;"")</f>
        <v/>
      </c>
      <c r="F860" s="143" t="str">
        <f ca="1">IF(ISERROR($V860),"",OFFSET('Smelter Look-up'!$E$4,$V860-4,0))</f>
        <v/>
      </c>
      <c r="G860" s="143" t="str">
        <f ca="1">IF(C860=$X$4,"Enter smelter details",IF(ISERROR($V860),"",OFFSET('Smelter Look-up'!$F$4,$V860-4,0)))</f>
        <v/>
      </c>
      <c r="H860" s="199" t="str">
        <f ca="1">IF(ISERROR($V860),"",OFFSET('Smelter Look-up'!$G$4,$V860-4,0))</f>
        <v/>
      </c>
      <c r="I860" s="200" t="str">
        <f ca="1">IF(ISERROR($V860),"",OFFSET('Smelter Look-up'!$H$4,$V860-4,0))</f>
        <v/>
      </c>
      <c r="J860" s="200" t="str">
        <f ca="1">IF(ISERROR($V860),"",OFFSET('Smelter Look-up'!$I$4,$V860-4,0))</f>
        <v/>
      </c>
      <c r="K860" s="144"/>
      <c r="L860" s="144"/>
      <c r="M860" s="144"/>
      <c r="N860" s="144"/>
      <c r="O860" s="144"/>
      <c r="P860" s="202"/>
      <c r="Q860" s="145"/>
      <c r="R860" s="143" t="str">
        <f ca="1">IF(ISERROR($V860),"",OFFSET('Smelter Look-up'!$C$4,$V860-4,0)&amp;"")</f>
        <v/>
      </c>
      <c r="S860" s="149" t="str">
        <f t="shared" ca="1" si="65"/>
        <v/>
      </c>
      <c r="T860" s="149" t="str">
        <f ca="1">IF(B860="","",IF(ISERROR(MATCH($J860,SorP!$B$1:$B$6261,0)),"",INDIRECT("'SorP'!$A$"&amp;MATCH($S860&amp;$J860,SorP!C:C,0))))</f>
        <v/>
      </c>
      <c r="U860" s="162"/>
      <c r="V860" s="163" t="e">
        <f>IF(C860="",NA(),MATCH($B860&amp;$C860,'Smelter Look-up'!$J:$J,0))</f>
        <v>#N/A</v>
      </c>
      <c r="X860" s="164">
        <f t="shared" ca="1" si="66"/>
        <v>0</v>
      </c>
      <c r="AB860" s="304" t="str">
        <f t="shared" si="67"/>
        <v/>
      </c>
      <c r="AC860" s="164" t="str">
        <f t="shared" si="68"/>
        <v/>
      </c>
      <c r="AD860" s="164" t="str">
        <f t="shared" si="69"/>
        <v/>
      </c>
    </row>
    <row r="861" spans="1:30" s="164" customFormat="1" ht="20.149999999999999" customHeight="1">
      <c r="A861" s="149"/>
      <c r="B861" s="294" t="str">
        <f>IF(LEN(A861)=0,"",INDEX('Smelter Look-up'!$A:$A,MATCH($A861,'Smelter Look-up'!$E:$E,0)))</f>
        <v/>
      </c>
      <c r="C861" s="146" t="str">
        <f>IF(LEN(A861)=0,"",INDEX('Smelter Look-up'!$C:$C,MATCH($A861,'Smelter Look-up'!$E:$E,0)))</f>
        <v/>
      </c>
      <c r="D861" s="143"/>
      <c r="E861" s="143" t="str">
        <f ca="1">IF(ISERROR($V861),"",OFFSET('Smelter Look-up'!$D$4,$V861-4,0)&amp;"")</f>
        <v/>
      </c>
      <c r="F861" s="143" t="str">
        <f ca="1">IF(ISERROR($V861),"",OFFSET('Smelter Look-up'!$E$4,$V861-4,0))</f>
        <v/>
      </c>
      <c r="G861" s="143" t="str">
        <f ca="1">IF(C861=$X$4,"Enter smelter details",IF(ISERROR($V861),"",OFFSET('Smelter Look-up'!$F$4,$V861-4,0)))</f>
        <v/>
      </c>
      <c r="H861" s="199" t="str">
        <f ca="1">IF(ISERROR($V861),"",OFFSET('Smelter Look-up'!$G$4,$V861-4,0))</f>
        <v/>
      </c>
      <c r="I861" s="200" t="str">
        <f ca="1">IF(ISERROR($V861),"",OFFSET('Smelter Look-up'!$H$4,$V861-4,0))</f>
        <v/>
      </c>
      <c r="J861" s="200" t="str">
        <f ca="1">IF(ISERROR($V861),"",OFFSET('Smelter Look-up'!$I$4,$V861-4,0))</f>
        <v/>
      </c>
      <c r="K861" s="144"/>
      <c r="L861" s="144"/>
      <c r="M861" s="144"/>
      <c r="N861" s="144"/>
      <c r="O861" s="144"/>
      <c r="P861" s="202"/>
      <c r="Q861" s="145"/>
      <c r="R861" s="143" t="str">
        <f ca="1">IF(ISERROR($V861),"",OFFSET('Smelter Look-up'!$C$4,$V861-4,0)&amp;"")</f>
        <v/>
      </c>
      <c r="S861" s="149" t="str">
        <f t="shared" ca="1" si="65"/>
        <v/>
      </c>
      <c r="T861" s="149" t="str">
        <f ca="1">IF(B861="","",IF(ISERROR(MATCH($J861,SorP!$B$1:$B$6261,0)),"",INDIRECT("'SorP'!$A$"&amp;MATCH($S861&amp;$J861,SorP!C:C,0))))</f>
        <v/>
      </c>
      <c r="U861" s="162"/>
      <c r="V861" s="163" t="e">
        <f>IF(C861="",NA(),MATCH($B861&amp;$C861,'Smelter Look-up'!$J:$J,0))</f>
        <v>#N/A</v>
      </c>
      <c r="X861" s="164">
        <f t="shared" ca="1" si="66"/>
        <v>0</v>
      </c>
      <c r="AB861" s="304" t="str">
        <f t="shared" si="67"/>
        <v/>
      </c>
      <c r="AC861" s="164" t="str">
        <f t="shared" si="68"/>
        <v/>
      </c>
      <c r="AD861" s="164" t="str">
        <f t="shared" si="69"/>
        <v/>
      </c>
    </row>
    <row r="862" spans="1:30" s="164" customFormat="1" ht="20.149999999999999" customHeight="1">
      <c r="A862" s="149"/>
      <c r="B862" s="294" t="str">
        <f>IF(LEN(A862)=0,"",INDEX('Smelter Look-up'!$A:$A,MATCH($A862,'Smelter Look-up'!$E:$E,0)))</f>
        <v/>
      </c>
      <c r="C862" s="146" t="str">
        <f>IF(LEN(A862)=0,"",INDEX('Smelter Look-up'!$C:$C,MATCH($A862,'Smelter Look-up'!$E:$E,0)))</f>
        <v/>
      </c>
      <c r="D862" s="143"/>
      <c r="E862" s="143" t="str">
        <f ca="1">IF(ISERROR($V862),"",OFFSET('Smelter Look-up'!$D$4,$V862-4,0)&amp;"")</f>
        <v/>
      </c>
      <c r="F862" s="143" t="str">
        <f ca="1">IF(ISERROR($V862),"",OFFSET('Smelter Look-up'!$E$4,$V862-4,0))</f>
        <v/>
      </c>
      <c r="G862" s="143" t="str">
        <f ca="1">IF(C862=$X$4,"Enter smelter details",IF(ISERROR($V862),"",OFFSET('Smelter Look-up'!$F$4,$V862-4,0)))</f>
        <v/>
      </c>
      <c r="H862" s="199" t="str">
        <f ca="1">IF(ISERROR($V862),"",OFFSET('Smelter Look-up'!$G$4,$V862-4,0))</f>
        <v/>
      </c>
      <c r="I862" s="200" t="str">
        <f ca="1">IF(ISERROR($V862),"",OFFSET('Smelter Look-up'!$H$4,$V862-4,0))</f>
        <v/>
      </c>
      <c r="J862" s="200" t="str">
        <f ca="1">IF(ISERROR($V862),"",OFFSET('Smelter Look-up'!$I$4,$V862-4,0))</f>
        <v/>
      </c>
      <c r="K862" s="144"/>
      <c r="L862" s="144"/>
      <c r="M862" s="144"/>
      <c r="N862" s="144"/>
      <c r="O862" s="144"/>
      <c r="P862" s="202"/>
      <c r="Q862" s="145"/>
      <c r="R862" s="143" t="str">
        <f ca="1">IF(ISERROR($V862),"",OFFSET('Smelter Look-up'!$C$4,$V862-4,0)&amp;"")</f>
        <v/>
      </c>
      <c r="S862" s="149" t="str">
        <f t="shared" ca="1" si="65"/>
        <v/>
      </c>
      <c r="T862" s="149" t="str">
        <f ca="1">IF(B862="","",IF(ISERROR(MATCH($J862,SorP!$B$1:$B$6261,0)),"",INDIRECT("'SorP'!$A$"&amp;MATCH($S862&amp;$J862,SorP!C:C,0))))</f>
        <v/>
      </c>
      <c r="U862" s="162"/>
      <c r="V862" s="163" t="e">
        <f>IF(C862="",NA(),MATCH($B862&amp;$C862,'Smelter Look-up'!$J:$J,0))</f>
        <v>#N/A</v>
      </c>
      <c r="X862" s="164">
        <f t="shared" ca="1" si="66"/>
        <v>0</v>
      </c>
      <c r="AB862" s="304" t="str">
        <f t="shared" si="67"/>
        <v/>
      </c>
      <c r="AC862" s="164" t="str">
        <f t="shared" si="68"/>
        <v/>
      </c>
      <c r="AD862" s="164" t="str">
        <f t="shared" si="69"/>
        <v/>
      </c>
    </row>
    <row r="863" spans="1:30" s="164" customFormat="1" ht="20.149999999999999" customHeight="1">
      <c r="A863" s="149"/>
      <c r="B863" s="294" t="str">
        <f>IF(LEN(A863)=0,"",INDEX('Smelter Look-up'!$A:$A,MATCH($A863,'Smelter Look-up'!$E:$E,0)))</f>
        <v/>
      </c>
      <c r="C863" s="146" t="str">
        <f>IF(LEN(A863)=0,"",INDEX('Smelter Look-up'!$C:$C,MATCH($A863,'Smelter Look-up'!$E:$E,0)))</f>
        <v/>
      </c>
      <c r="D863" s="143"/>
      <c r="E863" s="143" t="str">
        <f ca="1">IF(ISERROR($V863),"",OFFSET('Smelter Look-up'!$D$4,$V863-4,0)&amp;"")</f>
        <v/>
      </c>
      <c r="F863" s="143" t="str">
        <f ca="1">IF(ISERROR($V863),"",OFFSET('Smelter Look-up'!$E$4,$V863-4,0))</f>
        <v/>
      </c>
      <c r="G863" s="143" t="str">
        <f ca="1">IF(C863=$X$4,"Enter smelter details",IF(ISERROR($V863),"",OFFSET('Smelter Look-up'!$F$4,$V863-4,0)))</f>
        <v/>
      </c>
      <c r="H863" s="199" t="str">
        <f ca="1">IF(ISERROR($V863),"",OFFSET('Smelter Look-up'!$G$4,$V863-4,0))</f>
        <v/>
      </c>
      <c r="I863" s="200" t="str">
        <f ca="1">IF(ISERROR($V863),"",OFFSET('Smelter Look-up'!$H$4,$V863-4,0))</f>
        <v/>
      </c>
      <c r="J863" s="200" t="str">
        <f ca="1">IF(ISERROR($V863),"",OFFSET('Smelter Look-up'!$I$4,$V863-4,0))</f>
        <v/>
      </c>
      <c r="K863" s="144"/>
      <c r="L863" s="144"/>
      <c r="M863" s="144"/>
      <c r="N863" s="144"/>
      <c r="O863" s="144"/>
      <c r="P863" s="202"/>
      <c r="Q863" s="145"/>
      <c r="R863" s="143" t="str">
        <f ca="1">IF(ISERROR($V863),"",OFFSET('Smelter Look-up'!$C$4,$V863-4,0)&amp;"")</f>
        <v/>
      </c>
      <c r="S863" s="149" t="str">
        <f t="shared" ca="1" si="65"/>
        <v/>
      </c>
      <c r="T863" s="149" t="str">
        <f ca="1">IF(B863="","",IF(ISERROR(MATCH($J863,SorP!$B$1:$B$6261,0)),"",INDIRECT("'SorP'!$A$"&amp;MATCH($S863&amp;$J863,SorP!C:C,0))))</f>
        <v/>
      </c>
      <c r="U863" s="162"/>
      <c r="V863" s="163" t="e">
        <f>IF(C863="",NA(),MATCH($B863&amp;$C863,'Smelter Look-up'!$J:$J,0))</f>
        <v>#N/A</v>
      </c>
      <c r="X863" s="164">
        <f t="shared" ca="1" si="66"/>
        <v>0</v>
      </c>
      <c r="AB863" s="304" t="str">
        <f t="shared" si="67"/>
        <v/>
      </c>
      <c r="AC863" s="164" t="str">
        <f t="shared" si="68"/>
        <v/>
      </c>
      <c r="AD863" s="164" t="str">
        <f t="shared" si="69"/>
        <v/>
      </c>
    </row>
    <row r="864" spans="1:30" s="164" customFormat="1" ht="20.149999999999999" customHeight="1">
      <c r="A864" s="149"/>
      <c r="B864" s="294" t="str">
        <f>IF(LEN(A864)=0,"",INDEX('Smelter Look-up'!$A:$A,MATCH($A864,'Smelter Look-up'!$E:$E,0)))</f>
        <v/>
      </c>
      <c r="C864" s="146" t="str">
        <f>IF(LEN(A864)=0,"",INDEX('Smelter Look-up'!$C:$C,MATCH($A864,'Smelter Look-up'!$E:$E,0)))</f>
        <v/>
      </c>
      <c r="D864" s="143"/>
      <c r="E864" s="143" t="str">
        <f ca="1">IF(ISERROR($V864),"",OFFSET('Smelter Look-up'!$D$4,$V864-4,0)&amp;"")</f>
        <v/>
      </c>
      <c r="F864" s="143" t="str">
        <f ca="1">IF(ISERROR($V864),"",OFFSET('Smelter Look-up'!$E$4,$V864-4,0))</f>
        <v/>
      </c>
      <c r="G864" s="143" t="str">
        <f ca="1">IF(C864=$X$4,"Enter smelter details",IF(ISERROR($V864),"",OFFSET('Smelter Look-up'!$F$4,$V864-4,0)))</f>
        <v/>
      </c>
      <c r="H864" s="199" t="str">
        <f ca="1">IF(ISERROR($V864),"",OFFSET('Smelter Look-up'!$G$4,$V864-4,0))</f>
        <v/>
      </c>
      <c r="I864" s="200" t="str">
        <f ca="1">IF(ISERROR($V864),"",OFFSET('Smelter Look-up'!$H$4,$V864-4,0))</f>
        <v/>
      </c>
      <c r="J864" s="200" t="str">
        <f ca="1">IF(ISERROR($V864),"",OFFSET('Smelter Look-up'!$I$4,$V864-4,0))</f>
        <v/>
      </c>
      <c r="K864" s="144"/>
      <c r="L864" s="144"/>
      <c r="M864" s="144"/>
      <c r="N864" s="144"/>
      <c r="O864" s="144"/>
      <c r="P864" s="202"/>
      <c r="Q864" s="145"/>
      <c r="R864" s="143" t="str">
        <f ca="1">IF(ISERROR($V864),"",OFFSET('Smelter Look-up'!$C$4,$V864-4,0)&amp;"")</f>
        <v/>
      </c>
      <c r="S864" s="149" t="str">
        <f t="shared" ca="1" si="65"/>
        <v/>
      </c>
      <c r="T864" s="149" t="str">
        <f ca="1">IF(B864="","",IF(ISERROR(MATCH($J864,SorP!$B$1:$B$6261,0)),"",INDIRECT("'SorP'!$A$"&amp;MATCH($S864&amp;$J864,SorP!C:C,0))))</f>
        <v/>
      </c>
      <c r="U864" s="162"/>
      <c r="V864" s="163" t="e">
        <f>IF(C864="",NA(),MATCH($B864&amp;$C864,'Smelter Look-up'!$J:$J,0))</f>
        <v>#N/A</v>
      </c>
      <c r="X864" s="164">
        <f t="shared" ca="1" si="66"/>
        <v>0</v>
      </c>
      <c r="AB864" s="304" t="str">
        <f t="shared" si="67"/>
        <v/>
      </c>
      <c r="AC864" s="164" t="str">
        <f t="shared" si="68"/>
        <v/>
      </c>
      <c r="AD864" s="164" t="str">
        <f t="shared" si="69"/>
        <v/>
      </c>
    </row>
    <row r="865" spans="1:30" s="164" customFormat="1" ht="20.149999999999999" customHeight="1">
      <c r="A865" s="149"/>
      <c r="B865" s="294" t="str">
        <f>IF(LEN(A865)=0,"",INDEX('Smelter Look-up'!$A:$A,MATCH($A865,'Smelter Look-up'!$E:$E,0)))</f>
        <v/>
      </c>
      <c r="C865" s="146" t="str">
        <f>IF(LEN(A865)=0,"",INDEX('Smelter Look-up'!$C:$C,MATCH($A865,'Smelter Look-up'!$E:$E,0)))</f>
        <v/>
      </c>
      <c r="D865" s="143"/>
      <c r="E865" s="143" t="str">
        <f ca="1">IF(ISERROR($V865),"",OFFSET('Smelter Look-up'!$D$4,$V865-4,0)&amp;"")</f>
        <v/>
      </c>
      <c r="F865" s="143" t="str">
        <f ca="1">IF(ISERROR($V865),"",OFFSET('Smelter Look-up'!$E$4,$V865-4,0))</f>
        <v/>
      </c>
      <c r="G865" s="143" t="str">
        <f ca="1">IF(C865=$X$4,"Enter smelter details",IF(ISERROR($V865),"",OFFSET('Smelter Look-up'!$F$4,$V865-4,0)))</f>
        <v/>
      </c>
      <c r="H865" s="199" t="str">
        <f ca="1">IF(ISERROR($V865),"",OFFSET('Smelter Look-up'!$G$4,$V865-4,0))</f>
        <v/>
      </c>
      <c r="I865" s="200" t="str">
        <f ca="1">IF(ISERROR($V865),"",OFFSET('Smelter Look-up'!$H$4,$V865-4,0))</f>
        <v/>
      </c>
      <c r="J865" s="200" t="str">
        <f ca="1">IF(ISERROR($V865),"",OFFSET('Smelter Look-up'!$I$4,$V865-4,0))</f>
        <v/>
      </c>
      <c r="K865" s="144"/>
      <c r="L865" s="144"/>
      <c r="M865" s="144"/>
      <c r="N865" s="144"/>
      <c r="O865" s="144"/>
      <c r="P865" s="202"/>
      <c r="Q865" s="145"/>
      <c r="R865" s="143" t="str">
        <f ca="1">IF(ISERROR($V865),"",OFFSET('Smelter Look-up'!$C$4,$V865-4,0)&amp;"")</f>
        <v/>
      </c>
      <c r="S865" s="149" t="str">
        <f t="shared" ca="1" si="65"/>
        <v/>
      </c>
      <c r="T865" s="149" t="str">
        <f ca="1">IF(B865="","",IF(ISERROR(MATCH($J865,SorP!$B$1:$B$6261,0)),"",INDIRECT("'SorP'!$A$"&amp;MATCH($S865&amp;$J865,SorP!C:C,0))))</f>
        <v/>
      </c>
      <c r="U865" s="162"/>
      <c r="V865" s="163" t="e">
        <f>IF(C865="",NA(),MATCH($B865&amp;$C865,'Smelter Look-up'!$J:$J,0))</f>
        <v>#N/A</v>
      </c>
      <c r="X865" s="164">
        <f t="shared" ca="1" si="66"/>
        <v>0</v>
      </c>
      <c r="AB865" s="304" t="str">
        <f t="shared" si="67"/>
        <v/>
      </c>
      <c r="AC865" s="164" t="str">
        <f t="shared" si="68"/>
        <v/>
      </c>
      <c r="AD865" s="164" t="str">
        <f t="shared" si="69"/>
        <v/>
      </c>
    </row>
    <row r="866" spans="1:30" s="164" customFormat="1" ht="20.149999999999999" customHeight="1">
      <c r="A866" s="149"/>
      <c r="B866" s="294" t="str">
        <f>IF(LEN(A866)=0,"",INDEX('Smelter Look-up'!$A:$A,MATCH($A866,'Smelter Look-up'!$E:$E,0)))</f>
        <v/>
      </c>
      <c r="C866" s="146" t="str">
        <f>IF(LEN(A866)=0,"",INDEX('Smelter Look-up'!$C:$C,MATCH($A866,'Smelter Look-up'!$E:$E,0)))</f>
        <v/>
      </c>
      <c r="D866" s="143"/>
      <c r="E866" s="143" t="str">
        <f ca="1">IF(ISERROR($V866),"",OFFSET('Smelter Look-up'!$D$4,$V866-4,0)&amp;"")</f>
        <v/>
      </c>
      <c r="F866" s="143" t="str">
        <f ca="1">IF(ISERROR($V866),"",OFFSET('Smelter Look-up'!$E$4,$V866-4,0))</f>
        <v/>
      </c>
      <c r="G866" s="143" t="str">
        <f ca="1">IF(C866=$X$4,"Enter smelter details",IF(ISERROR($V866),"",OFFSET('Smelter Look-up'!$F$4,$V866-4,0)))</f>
        <v/>
      </c>
      <c r="H866" s="199" t="str">
        <f ca="1">IF(ISERROR($V866),"",OFFSET('Smelter Look-up'!$G$4,$V866-4,0))</f>
        <v/>
      </c>
      <c r="I866" s="200" t="str">
        <f ca="1">IF(ISERROR($V866),"",OFFSET('Smelter Look-up'!$H$4,$V866-4,0))</f>
        <v/>
      </c>
      <c r="J866" s="200" t="str">
        <f ca="1">IF(ISERROR($V866),"",OFFSET('Smelter Look-up'!$I$4,$V866-4,0))</f>
        <v/>
      </c>
      <c r="K866" s="144"/>
      <c r="L866" s="144"/>
      <c r="M866" s="144"/>
      <c r="N866" s="144"/>
      <c r="O866" s="144"/>
      <c r="P866" s="202"/>
      <c r="Q866" s="145"/>
      <c r="R866" s="143" t="str">
        <f ca="1">IF(ISERROR($V866),"",OFFSET('Smelter Look-up'!$C$4,$V866-4,0)&amp;"")</f>
        <v/>
      </c>
      <c r="S866" s="149" t="str">
        <f t="shared" ca="1" si="65"/>
        <v/>
      </c>
      <c r="T866" s="149" t="str">
        <f ca="1">IF(B866="","",IF(ISERROR(MATCH($J866,SorP!$B$1:$B$6261,0)),"",INDIRECT("'SorP'!$A$"&amp;MATCH($S866&amp;$J866,SorP!C:C,0))))</f>
        <v/>
      </c>
      <c r="U866" s="162"/>
      <c r="V866" s="163" t="e">
        <f>IF(C866="",NA(),MATCH($B866&amp;$C866,'Smelter Look-up'!$J:$J,0))</f>
        <v>#N/A</v>
      </c>
      <c r="X866" s="164">
        <f t="shared" ca="1" si="66"/>
        <v>0</v>
      </c>
      <c r="AB866" s="304" t="str">
        <f t="shared" si="67"/>
        <v/>
      </c>
      <c r="AC866" s="164" t="str">
        <f t="shared" si="68"/>
        <v/>
      </c>
      <c r="AD866" s="164" t="str">
        <f t="shared" si="69"/>
        <v/>
      </c>
    </row>
    <row r="867" spans="1:30" s="164" customFormat="1" ht="20.149999999999999" customHeight="1">
      <c r="A867" s="149"/>
      <c r="B867" s="294" t="str">
        <f>IF(LEN(A867)=0,"",INDEX('Smelter Look-up'!$A:$A,MATCH($A867,'Smelter Look-up'!$E:$E,0)))</f>
        <v/>
      </c>
      <c r="C867" s="146" t="str">
        <f>IF(LEN(A867)=0,"",INDEX('Smelter Look-up'!$C:$C,MATCH($A867,'Smelter Look-up'!$E:$E,0)))</f>
        <v/>
      </c>
      <c r="D867" s="143"/>
      <c r="E867" s="143" t="str">
        <f ca="1">IF(ISERROR($V867),"",OFFSET('Smelter Look-up'!$D$4,$V867-4,0)&amp;"")</f>
        <v/>
      </c>
      <c r="F867" s="143" t="str">
        <f ca="1">IF(ISERROR($V867),"",OFFSET('Smelter Look-up'!$E$4,$V867-4,0))</f>
        <v/>
      </c>
      <c r="G867" s="143" t="str">
        <f ca="1">IF(C867=$X$4,"Enter smelter details",IF(ISERROR($V867),"",OFFSET('Smelter Look-up'!$F$4,$V867-4,0)))</f>
        <v/>
      </c>
      <c r="H867" s="199" t="str">
        <f ca="1">IF(ISERROR($V867),"",OFFSET('Smelter Look-up'!$G$4,$V867-4,0))</f>
        <v/>
      </c>
      <c r="I867" s="200" t="str">
        <f ca="1">IF(ISERROR($V867),"",OFFSET('Smelter Look-up'!$H$4,$V867-4,0))</f>
        <v/>
      </c>
      <c r="J867" s="200" t="str">
        <f ca="1">IF(ISERROR($V867),"",OFFSET('Smelter Look-up'!$I$4,$V867-4,0))</f>
        <v/>
      </c>
      <c r="K867" s="144"/>
      <c r="L867" s="144"/>
      <c r="M867" s="144"/>
      <c r="N867" s="144"/>
      <c r="O867" s="144"/>
      <c r="P867" s="202"/>
      <c r="Q867" s="145"/>
      <c r="R867" s="143" t="str">
        <f ca="1">IF(ISERROR($V867),"",OFFSET('Smelter Look-up'!$C$4,$V867-4,0)&amp;"")</f>
        <v/>
      </c>
      <c r="S867" s="149" t="str">
        <f t="shared" ca="1" si="65"/>
        <v/>
      </c>
      <c r="T867" s="149" t="str">
        <f ca="1">IF(B867="","",IF(ISERROR(MATCH($J867,SorP!$B$1:$B$6261,0)),"",INDIRECT("'SorP'!$A$"&amp;MATCH($S867&amp;$J867,SorP!C:C,0))))</f>
        <v/>
      </c>
      <c r="U867" s="162"/>
      <c r="V867" s="163" t="e">
        <f>IF(C867="",NA(),MATCH($B867&amp;$C867,'Smelter Look-up'!$J:$J,0))</f>
        <v>#N/A</v>
      </c>
      <c r="X867" s="164">
        <f t="shared" ca="1" si="66"/>
        <v>0</v>
      </c>
      <c r="AB867" s="304" t="str">
        <f t="shared" si="67"/>
        <v/>
      </c>
      <c r="AC867" s="164" t="str">
        <f t="shared" si="68"/>
        <v/>
      </c>
      <c r="AD867" s="164" t="str">
        <f t="shared" si="69"/>
        <v/>
      </c>
    </row>
    <row r="868" spans="1:30" s="164" customFormat="1" ht="20.149999999999999" customHeight="1">
      <c r="A868" s="149"/>
      <c r="B868" s="294" t="str">
        <f>IF(LEN(A868)=0,"",INDEX('Smelter Look-up'!$A:$A,MATCH($A868,'Smelter Look-up'!$E:$E,0)))</f>
        <v/>
      </c>
      <c r="C868" s="146" t="str">
        <f>IF(LEN(A868)=0,"",INDEX('Smelter Look-up'!$C:$C,MATCH($A868,'Smelter Look-up'!$E:$E,0)))</f>
        <v/>
      </c>
      <c r="D868" s="143"/>
      <c r="E868" s="143" t="str">
        <f ca="1">IF(ISERROR($V868),"",OFFSET('Smelter Look-up'!$D$4,$V868-4,0)&amp;"")</f>
        <v/>
      </c>
      <c r="F868" s="143" t="str">
        <f ca="1">IF(ISERROR($V868),"",OFFSET('Smelter Look-up'!$E$4,$V868-4,0))</f>
        <v/>
      </c>
      <c r="G868" s="143" t="str">
        <f ca="1">IF(C868=$X$4,"Enter smelter details",IF(ISERROR($V868),"",OFFSET('Smelter Look-up'!$F$4,$V868-4,0)))</f>
        <v/>
      </c>
      <c r="H868" s="199" t="str">
        <f ca="1">IF(ISERROR($V868),"",OFFSET('Smelter Look-up'!$G$4,$V868-4,0))</f>
        <v/>
      </c>
      <c r="I868" s="200" t="str">
        <f ca="1">IF(ISERROR($V868),"",OFFSET('Smelter Look-up'!$H$4,$V868-4,0))</f>
        <v/>
      </c>
      <c r="J868" s="200" t="str">
        <f ca="1">IF(ISERROR($V868),"",OFFSET('Smelter Look-up'!$I$4,$V868-4,0))</f>
        <v/>
      </c>
      <c r="K868" s="144"/>
      <c r="L868" s="144"/>
      <c r="M868" s="144"/>
      <c r="N868" s="144"/>
      <c r="O868" s="144"/>
      <c r="P868" s="202"/>
      <c r="Q868" s="145"/>
      <c r="R868" s="143" t="str">
        <f ca="1">IF(ISERROR($V868),"",OFFSET('Smelter Look-up'!$C$4,$V868-4,0)&amp;"")</f>
        <v/>
      </c>
      <c r="S868" s="149" t="str">
        <f t="shared" ca="1" si="65"/>
        <v/>
      </c>
      <c r="T868" s="149" t="str">
        <f ca="1">IF(B868="","",IF(ISERROR(MATCH($J868,SorP!$B$1:$B$6261,0)),"",INDIRECT("'SorP'!$A$"&amp;MATCH($S868&amp;$J868,SorP!C:C,0))))</f>
        <v/>
      </c>
      <c r="U868" s="162"/>
      <c r="V868" s="163" t="e">
        <f>IF(C868="",NA(),MATCH($B868&amp;$C868,'Smelter Look-up'!$J:$J,0))</f>
        <v>#N/A</v>
      </c>
      <c r="X868" s="164">
        <f t="shared" ca="1" si="66"/>
        <v>0</v>
      </c>
      <c r="AB868" s="304" t="str">
        <f t="shared" si="67"/>
        <v/>
      </c>
      <c r="AC868" s="164" t="str">
        <f t="shared" si="68"/>
        <v/>
      </c>
      <c r="AD868" s="164" t="str">
        <f t="shared" si="69"/>
        <v/>
      </c>
    </row>
    <row r="869" spans="1:30" s="164" customFormat="1" ht="20.149999999999999" customHeight="1">
      <c r="A869" s="149"/>
      <c r="B869" s="294" t="str">
        <f>IF(LEN(A869)=0,"",INDEX('Smelter Look-up'!$A:$A,MATCH($A869,'Smelter Look-up'!$E:$E,0)))</f>
        <v/>
      </c>
      <c r="C869" s="146" t="str">
        <f>IF(LEN(A869)=0,"",INDEX('Smelter Look-up'!$C:$C,MATCH($A869,'Smelter Look-up'!$E:$E,0)))</f>
        <v/>
      </c>
      <c r="D869" s="143"/>
      <c r="E869" s="143" t="str">
        <f ca="1">IF(ISERROR($V869),"",OFFSET('Smelter Look-up'!$D$4,$V869-4,0)&amp;"")</f>
        <v/>
      </c>
      <c r="F869" s="143" t="str">
        <f ca="1">IF(ISERROR($V869),"",OFFSET('Smelter Look-up'!$E$4,$V869-4,0))</f>
        <v/>
      </c>
      <c r="G869" s="143" t="str">
        <f ca="1">IF(C869=$X$4,"Enter smelter details",IF(ISERROR($V869),"",OFFSET('Smelter Look-up'!$F$4,$V869-4,0)))</f>
        <v/>
      </c>
      <c r="H869" s="199" t="str">
        <f ca="1">IF(ISERROR($V869),"",OFFSET('Smelter Look-up'!$G$4,$V869-4,0))</f>
        <v/>
      </c>
      <c r="I869" s="200" t="str">
        <f ca="1">IF(ISERROR($V869),"",OFFSET('Smelter Look-up'!$H$4,$V869-4,0))</f>
        <v/>
      </c>
      <c r="J869" s="200" t="str">
        <f ca="1">IF(ISERROR($V869),"",OFFSET('Smelter Look-up'!$I$4,$V869-4,0))</f>
        <v/>
      </c>
      <c r="K869" s="144"/>
      <c r="L869" s="144"/>
      <c r="M869" s="144"/>
      <c r="N869" s="144"/>
      <c r="O869" s="144"/>
      <c r="P869" s="202"/>
      <c r="Q869" s="145"/>
      <c r="R869" s="143" t="str">
        <f ca="1">IF(ISERROR($V869),"",OFFSET('Smelter Look-up'!$C$4,$V869-4,0)&amp;"")</f>
        <v/>
      </c>
      <c r="S869" s="149" t="str">
        <f t="shared" ca="1" si="65"/>
        <v/>
      </c>
      <c r="T869" s="149" t="str">
        <f ca="1">IF(B869="","",IF(ISERROR(MATCH($J869,SorP!$B$1:$B$6261,0)),"",INDIRECT("'SorP'!$A$"&amp;MATCH($S869&amp;$J869,SorP!C:C,0))))</f>
        <v/>
      </c>
      <c r="U869" s="162"/>
      <c r="V869" s="163" t="e">
        <f>IF(C869="",NA(),MATCH($B869&amp;$C869,'Smelter Look-up'!$J:$J,0))</f>
        <v>#N/A</v>
      </c>
      <c r="X869" s="164">
        <f t="shared" ca="1" si="66"/>
        <v>0</v>
      </c>
      <c r="AB869" s="304" t="str">
        <f t="shared" si="67"/>
        <v/>
      </c>
      <c r="AC869" s="164" t="str">
        <f t="shared" si="68"/>
        <v/>
      </c>
      <c r="AD869" s="164" t="str">
        <f t="shared" si="69"/>
        <v/>
      </c>
    </row>
    <row r="870" spans="1:30" s="164" customFormat="1" ht="20.149999999999999" customHeight="1">
      <c r="A870" s="149"/>
      <c r="B870" s="294" t="str">
        <f>IF(LEN(A870)=0,"",INDEX('Smelter Look-up'!$A:$A,MATCH($A870,'Smelter Look-up'!$E:$E,0)))</f>
        <v/>
      </c>
      <c r="C870" s="146" t="str">
        <f>IF(LEN(A870)=0,"",INDEX('Smelter Look-up'!$C:$C,MATCH($A870,'Smelter Look-up'!$E:$E,0)))</f>
        <v/>
      </c>
      <c r="D870" s="143"/>
      <c r="E870" s="143" t="str">
        <f ca="1">IF(ISERROR($V870),"",OFFSET('Smelter Look-up'!$D$4,$V870-4,0)&amp;"")</f>
        <v/>
      </c>
      <c r="F870" s="143" t="str">
        <f ca="1">IF(ISERROR($V870),"",OFFSET('Smelter Look-up'!$E$4,$V870-4,0))</f>
        <v/>
      </c>
      <c r="G870" s="143" t="str">
        <f ca="1">IF(C870=$X$4,"Enter smelter details",IF(ISERROR($V870),"",OFFSET('Smelter Look-up'!$F$4,$V870-4,0)))</f>
        <v/>
      </c>
      <c r="H870" s="199" t="str">
        <f ca="1">IF(ISERROR($V870),"",OFFSET('Smelter Look-up'!$G$4,$V870-4,0))</f>
        <v/>
      </c>
      <c r="I870" s="200" t="str">
        <f ca="1">IF(ISERROR($V870),"",OFFSET('Smelter Look-up'!$H$4,$V870-4,0))</f>
        <v/>
      </c>
      <c r="J870" s="200" t="str">
        <f ca="1">IF(ISERROR($V870),"",OFFSET('Smelter Look-up'!$I$4,$V870-4,0))</f>
        <v/>
      </c>
      <c r="K870" s="144"/>
      <c r="L870" s="144"/>
      <c r="M870" s="144"/>
      <c r="N870" s="144"/>
      <c r="O870" s="144"/>
      <c r="P870" s="202"/>
      <c r="Q870" s="145"/>
      <c r="R870" s="143" t="str">
        <f ca="1">IF(ISERROR($V870),"",OFFSET('Smelter Look-up'!$C$4,$V870-4,0)&amp;"")</f>
        <v/>
      </c>
      <c r="S870" s="149" t="str">
        <f t="shared" ca="1" si="65"/>
        <v/>
      </c>
      <c r="T870" s="149" t="str">
        <f ca="1">IF(B870="","",IF(ISERROR(MATCH($J870,SorP!$B$1:$B$6261,0)),"",INDIRECT("'SorP'!$A$"&amp;MATCH($S870&amp;$J870,SorP!C:C,0))))</f>
        <v/>
      </c>
      <c r="U870" s="162"/>
      <c r="V870" s="163" t="e">
        <f>IF(C870="",NA(),MATCH($B870&amp;$C870,'Smelter Look-up'!$J:$J,0))</f>
        <v>#N/A</v>
      </c>
      <c r="X870" s="164">
        <f t="shared" ca="1" si="66"/>
        <v>0</v>
      </c>
      <c r="AB870" s="304" t="str">
        <f t="shared" si="67"/>
        <v/>
      </c>
      <c r="AC870" s="164" t="str">
        <f t="shared" si="68"/>
        <v/>
      </c>
      <c r="AD870" s="164" t="str">
        <f t="shared" si="69"/>
        <v/>
      </c>
    </row>
    <row r="871" spans="1:30" s="164" customFormat="1" ht="20.149999999999999" customHeight="1">
      <c r="A871" s="149"/>
      <c r="B871" s="294" t="str">
        <f>IF(LEN(A871)=0,"",INDEX('Smelter Look-up'!$A:$A,MATCH($A871,'Smelter Look-up'!$E:$E,0)))</f>
        <v/>
      </c>
      <c r="C871" s="146" t="str">
        <f>IF(LEN(A871)=0,"",INDEX('Smelter Look-up'!$C:$C,MATCH($A871,'Smelter Look-up'!$E:$E,0)))</f>
        <v/>
      </c>
      <c r="D871" s="143"/>
      <c r="E871" s="143" t="str">
        <f ca="1">IF(ISERROR($V871),"",OFFSET('Smelter Look-up'!$D$4,$V871-4,0)&amp;"")</f>
        <v/>
      </c>
      <c r="F871" s="143" t="str">
        <f ca="1">IF(ISERROR($V871),"",OFFSET('Smelter Look-up'!$E$4,$V871-4,0))</f>
        <v/>
      </c>
      <c r="G871" s="143" t="str">
        <f ca="1">IF(C871=$X$4,"Enter smelter details",IF(ISERROR($V871),"",OFFSET('Smelter Look-up'!$F$4,$V871-4,0)))</f>
        <v/>
      </c>
      <c r="H871" s="199" t="str">
        <f ca="1">IF(ISERROR($V871),"",OFFSET('Smelter Look-up'!$G$4,$V871-4,0))</f>
        <v/>
      </c>
      <c r="I871" s="200" t="str">
        <f ca="1">IF(ISERROR($V871),"",OFFSET('Smelter Look-up'!$H$4,$V871-4,0))</f>
        <v/>
      </c>
      <c r="J871" s="200" t="str">
        <f ca="1">IF(ISERROR($V871),"",OFFSET('Smelter Look-up'!$I$4,$V871-4,0))</f>
        <v/>
      </c>
      <c r="K871" s="144"/>
      <c r="L871" s="144"/>
      <c r="M871" s="144"/>
      <c r="N871" s="144"/>
      <c r="O871" s="144"/>
      <c r="P871" s="202"/>
      <c r="Q871" s="145"/>
      <c r="R871" s="143" t="str">
        <f ca="1">IF(ISERROR($V871),"",OFFSET('Smelter Look-up'!$C$4,$V871-4,0)&amp;"")</f>
        <v/>
      </c>
      <c r="S871" s="149" t="str">
        <f t="shared" ca="1" si="65"/>
        <v/>
      </c>
      <c r="T871" s="149" t="str">
        <f ca="1">IF(B871="","",IF(ISERROR(MATCH($J871,SorP!$B$1:$B$6261,0)),"",INDIRECT("'SorP'!$A$"&amp;MATCH($S871&amp;$J871,SorP!C:C,0))))</f>
        <v/>
      </c>
      <c r="U871" s="162"/>
      <c r="V871" s="163" t="e">
        <f>IF(C871="",NA(),MATCH($B871&amp;$C871,'Smelter Look-up'!$J:$J,0))</f>
        <v>#N/A</v>
      </c>
      <c r="X871" s="164">
        <f t="shared" ca="1" si="66"/>
        <v>0</v>
      </c>
      <c r="AB871" s="304" t="str">
        <f t="shared" si="67"/>
        <v/>
      </c>
      <c r="AC871" s="164" t="str">
        <f t="shared" si="68"/>
        <v/>
      </c>
      <c r="AD871" s="164" t="str">
        <f t="shared" si="69"/>
        <v/>
      </c>
    </row>
    <row r="872" spans="1:30" s="164" customFormat="1" ht="20.149999999999999" customHeight="1">
      <c r="A872" s="149"/>
      <c r="B872" s="294" t="str">
        <f>IF(LEN(A872)=0,"",INDEX('Smelter Look-up'!$A:$A,MATCH($A872,'Smelter Look-up'!$E:$E,0)))</f>
        <v/>
      </c>
      <c r="C872" s="146" t="str">
        <f>IF(LEN(A872)=0,"",INDEX('Smelter Look-up'!$C:$C,MATCH($A872,'Smelter Look-up'!$E:$E,0)))</f>
        <v/>
      </c>
      <c r="D872" s="143"/>
      <c r="E872" s="143" t="str">
        <f ca="1">IF(ISERROR($V872),"",OFFSET('Smelter Look-up'!$D$4,$V872-4,0)&amp;"")</f>
        <v/>
      </c>
      <c r="F872" s="143" t="str">
        <f ca="1">IF(ISERROR($V872),"",OFFSET('Smelter Look-up'!$E$4,$V872-4,0))</f>
        <v/>
      </c>
      <c r="G872" s="143" t="str">
        <f ca="1">IF(C872=$X$4,"Enter smelter details",IF(ISERROR($V872),"",OFFSET('Smelter Look-up'!$F$4,$V872-4,0)))</f>
        <v/>
      </c>
      <c r="H872" s="199" t="str">
        <f ca="1">IF(ISERROR($V872),"",OFFSET('Smelter Look-up'!$G$4,$V872-4,0))</f>
        <v/>
      </c>
      <c r="I872" s="200" t="str">
        <f ca="1">IF(ISERROR($V872),"",OFFSET('Smelter Look-up'!$H$4,$V872-4,0))</f>
        <v/>
      </c>
      <c r="J872" s="200" t="str">
        <f ca="1">IF(ISERROR($V872),"",OFFSET('Smelter Look-up'!$I$4,$V872-4,0))</f>
        <v/>
      </c>
      <c r="K872" s="144"/>
      <c r="L872" s="144"/>
      <c r="M872" s="144"/>
      <c r="N872" s="144"/>
      <c r="O872" s="144"/>
      <c r="P872" s="202"/>
      <c r="Q872" s="145"/>
      <c r="R872" s="143" t="str">
        <f ca="1">IF(ISERROR($V872),"",OFFSET('Smelter Look-up'!$C$4,$V872-4,0)&amp;"")</f>
        <v/>
      </c>
      <c r="S872" s="149" t="str">
        <f t="shared" ca="1" si="65"/>
        <v/>
      </c>
      <c r="T872" s="149" t="str">
        <f ca="1">IF(B872="","",IF(ISERROR(MATCH($J872,SorP!$B$1:$B$6261,0)),"",INDIRECT("'SorP'!$A$"&amp;MATCH($S872&amp;$J872,SorP!C:C,0))))</f>
        <v/>
      </c>
      <c r="U872" s="162"/>
      <c r="V872" s="163" t="e">
        <f>IF(C872="",NA(),MATCH($B872&amp;$C872,'Smelter Look-up'!$J:$J,0))</f>
        <v>#N/A</v>
      </c>
      <c r="X872" s="164">
        <f t="shared" ca="1" si="66"/>
        <v>0</v>
      </c>
      <c r="AB872" s="304" t="str">
        <f t="shared" si="67"/>
        <v/>
      </c>
      <c r="AC872" s="164" t="str">
        <f t="shared" si="68"/>
        <v/>
      </c>
      <c r="AD872" s="164" t="str">
        <f t="shared" si="69"/>
        <v/>
      </c>
    </row>
    <row r="873" spans="1:30" s="164" customFormat="1" ht="20.149999999999999" customHeight="1">
      <c r="A873" s="149"/>
      <c r="B873" s="294" t="str">
        <f>IF(LEN(A873)=0,"",INDEX('Smelter Look-up'!$A:$A,MATCH($A873,'Smelter Look-up'!$E:$E,0)))</f>
        <v/>
      </c>
      <c r="C873" s="146" t="str">
        <f>IF(LEN(A873)=0,"",INDEX('Smelter Look-up'!$C:$C,MATCH($A873,'Smelter Look-up'!$E:$E,0)))</f>
        <v/>
      </c>
      <c r="D873" s="143"/>
      <c r="E873" s="143" t="str">
        <f ca="1">IF(ISERROR($V873),"",OFFSET('Smelter Look-up'!$D$4,$V873-4,0)&amp;"")</f>
        <v/>
      </c>
      <c r="F873" s="143" t="str">
        <f ca="1">IF(ISERROR($V873),"",OFFSET('Smelter Look-up'!$E$4,$V873-4,0))</f>
        <v/>
      </c>
      <c r="G873" s="143" t="str">
        <f ca="1">IF(C873=$X$4,"Enter smelter details",IF(ISERROR($V873),"",OFFSET('Smelter Look-up'!$F$4,$V873-4,0)))</f>
        <v/>
      </c>
      <c r="H873" s="199" t="str">
        <f ca="1">IF(ISERROR($V873),"",OFFSET('Smelter Look-up'!$G$4,$V873-4,0))</f>
        <v/>
      </c>
      <c r="I873" s="200" t="str">
        <f ca="1">IF(ISERROR($V873),"",OFFSET('Smelter Look-up'!$H$4,$V873-4,0))</f>
        <v/>
      </c>
      <c r="J873" s="200" t="str">
        <f ca="1">IF(ISERROR($V873),"",OFFSET('Smelter Look-up'!$I$4,$V873-4,0))</f>
        <v/>
      </c>
      <c r="K873" s="144"/>
      <c r="L873" s="144"/>
      <c r="M873" s="144"/>
      <c r="N873" s="144"/>
      <c r="O873" s="144"/>
      <c r="P873" s="202"/>
      <c r="Q873" s="145"/>
      <c r="R873" s="143" t="str">
        <f ca="1">IF(ISERROR($V873),"",OFFSET('Smelter Look-up'!$C$4,$V873-4,0)&amp;"")</f>
        <v/>
      </c>
      <c r="S873" s="149" t="str">
        <f t="shared" ca="1" si="65"/>
        <v/>
      </c>
      <c r="T873" s="149" t="str">
        <f ca="1">IF(B873="","",IF(ISERROR(MATCH($J873,SorP!$B$1:$B$6261,0)),"",INDIRECT("'SorP'!$A$"&amp;MATCH($S873&amp;$J873,SorP!C:C,0))))</f>
        <v/>
      </c>
      <c r="U873" s="162"/>
      <c r="V873" s="163" t="e">
        <f>IF(C873="",NA(),MATCH($B873&amp;$C873,'Smelter Look-up'!$J:$J,0))</f>
        <v>#N/A</v>
      </c>
      <c r="X873" s="164">
        <f t="shared" ca="1" si="66"/>
        <v>0</v>
      </c>
      <c r="AB873" s="304" t="str">
        <f t="shared" si="67"/>
        <v/>
      </c>
      <c r="AC873" s="164" t="str">
        <f t="shared" si="68"/>
        <v/>
      </c>
      <c r="AD873" s="164" t="str">
        <f t="shared" si="69"/>
        <v/>
      </c>
    </row>
    <row r="874" spans="1:30" s="164" customFormat="1" ht="20.149999999999999" customHeight="1">
      <c r="A874" s="149"/>
      <c r="B874" s="294" t="str">
        <f>IF(LEN(A874)=0,"",INDEX('Smelter Look-up'!$A:$A,MATCH($A874,'Smelter Look-up'!$E:$E,0)))</f>
        <v/>
      </c>
      <c r="C874" s="146" t="str">
        <f>IF(LEN(A874)=0,"",INDEX('Smelter Look-up'!$C:$C,MATCH($A874,'Smelter Look-up'!$E:$E,0)))</f>
        <v/>
      </c>
      <c r="D874" s="143"/>
      <c r="E874" s="143" t="str">
        <f ca="1">IF(ISERROR($V874),"",OFFSET('Smelter Look-up'!$D$4,$V874-4,0)&amp;"")</f>
        <v/>
      </c>
      <c r="F874" s="143" t="str">
        <f ca="1">IF(ISERROR($V874),"",OFFSET('Smelter Look-up'!$E$4,$V874-4,0))</f>
        <v/>
      </c>
      <c r="G874" s="143" t="str">
        <f ca="1">IF(C874=$X$4,"Enter smelter details",IF(ISERROR($V874),"",OFFSET('Smelter Look-up'!$F$4,$V874-4,0)))</f>
        <v/>
      </c>
      <c r="H874" s="199" t="str">
        <f ca="1">IF(ISERROR($V874),"",OFFSET('Smelter Look-up'!$G$4,$V874-4,0))</f>
        <v/>
      </c>
      <c r="I874" s="200" t="str">
        <f ca="1">IF(ISERROR($V874),"",OFFSET('Smelter Look-up'!$H$4,$V874-4,0))</f>
        <v/>
      </c>
      <c r="J874" s="200" t="str">
        <f ca="1">IF(ISERROR($V874),"",OFFSET('Smelter Look-up'!$I$4,$V874-4,0))</f>
        <v/>
      </c>
      <c r="K874" s="144"/>
      <c r="L874" s="144"/>
      <c r="M874" s="144"/>
      <c r="N874" s="144"/>
      <c r="O874" s="144"/>
      <c r="P874" s="202"/>
      <c r="Q874" s="145"/>
      <c r="R874" s="143" t="str">
        <f ca="1">IF(ISERROR($V874),"",OFFSET('Smelter Look-up'!$C$4,$V874-4,0)&amp;"")</f>
        <v/>
      </c>
      <c r="S874" s="149" t="str">
        <f t="shared" ca="1" si="65"/>
        <v/>
      </c>
      <c r="T874" s="149" t="str">
        <f ca="1">IF(B874="","",IF(ISERROR(MATCH($J874,SorP!$B$1:$B$6261,0)),"",INDIRECT("'SorP'!$A$"&amp;MATCH($S874&amp;$J874,SorP!C:C,0))))</f>
        <v/>
      </c>
      <c r="U874" s="162"/>
      <c r="V874" s="163" t="e">
        <f>IF(C874="",NA(),MATCH($B874&amp;$C874,'Smelter Look-up'!$J:$J,0))</f>
        <v>#N/A</v>
      </c>
      <c r="X874" s="164">
        <f t="shared" ca="1" si="66"/>
        <v>0</v>
      </c>
      <c r="AB874" s="304" t="str">
        <f t="shared" si="67"/>
        <v/>
      </c>
      <c r="AC874" s="164" t="str">
        <f t="shared" si="68"/>
        <v/>
      </c>
      <c r="AD874" s="164" t="str">
        <f t="shared" si="69"/>
        <v/>
      </c>
    </row>
    <row r="875" spans="1:30" s="164" customFormat="1" ht="20.149999999999999" customHeight="1">
      <c r="A875" s="149"/>
      <c r="B875" s="294" t="str">
        <f>IF(LEN(A875)=0,"",INDEX('Smelter Look-up'!$A:$A,MATCH($A875,'Smelter Look-up'!$E:$E,0)))</f>
        <v/>
      </c>
      <c r="C875" s="146" t="str">
        <f>IF(LEN(A875)=0,"",INDEX('Smelter Look-up'!$C:$C,MATCH($A875,'Smelter Look-up'!$E:$E,0)))</f>
        <v/>
      </c>
      <c r="D875" s="143"/>
      <c r="E875" s="143" t="str">
        <f ca="1">IF(ISERROR($V875),"",OFFSET('Smelter Look-up'!$D$4,$V875-4,0)&amp;"")</f>
        <v/>
      </c>
      <c r="F875" s="143" t="str">
        <f ca="1">IF(ISERROR($V875),"",OFFSET('Smelter Look-up'!$E$4,$V875-4,0))</f>
        <v/>
      </c>
      <c r="G875" s="143" t="str">
        <f ca="1">IF(C875=$X$4,"Enter smelter details",IF(ISERROR($V875),"",OFFSET('Smelter Look-up'!$F$4,$V875-4,0)))</f>
        <v/>
      </c>
      <c r="H875" s="199" t="str">
        <f ca="1">IF(ISERROR($V875),"",OFFSET('Smelter Look-up'!$G$4,$V875-4,0))</f>
        <v/>
      </c>
      <c r="I875" s="200" t="str">
        <f ca="1">IF(ISERROR($V875),"",OFFSET('Smelter Look-up'!$H$4,$V875-4,0))</f>
        <v/>
      </c>
      <c r="J875" s="200" t="str">
        <f ca="1">IF(ISERROR($V875),"",OFFSET('Smelter Look-up'!$I$4,$V875-4,0))</f>
        <v/>
      </c>
      <c r="K875" s="144"/>
      <c r="L875" s="144"/>
      <c r="M875" s="144"/>
      <c r="N875" s="144"/>
      <c r="O875" s="144"/>
      <c r="P875" s="202"/>
      <c r="Q875" s="145"/>
      <c r="R875" s="143" t="str">
        <f ca="1">IF(ISERROR($V875),"",OFFSET('Smelter Look-up'!$C$4,$V875-4,0)&amp;"")</f>
        <v/>
      </c>
      <c r="S875" s="149" t="str">
        <f t="shared" ca="1" si="65"/>
        <v/>
      </c>
      <c r="T875" s="149" t="str">
        <f ca="1">IF(B875="","",IF(ISERROR(MATCH($J875,SorP!$B$1:$B$6261,0)),"",INDIRECT("'SorP'!$A$"&amp;MATCH($S875&amp;$J875,SorP!C:C,0))))</f>
        <v/>
      </c>
      <c r="U875" s="162"/>
      <c r="V875" s="163" t="e">
        <f>IF(C875="",NA(),MATCH($B875&amp;$C875,'Smelter Look-up'!$J:$J,0))</f>
        <v>#N/A</v>
      </c>
      <c r="X875" s="164">
        <f t="shared" ca="1" si="66"/>
        <v>0</v>
      </c>
      <c r="AB875" s="304" t="str">
        <f t="shared" si="67"/>
        <v/>
      </c>
      <c r="AC875" s="164" t="str">
        <f t="shared" si="68"/>
        <v/>
      </c>
      <c r="AD875" s="164" t="str">
        <f t="shared" si="69"/>
        <v/>
      </c>
    </row>
    <row r="876" spans="1:30" s="164" customFormat="1" ht="20.149999999999999" customHeight="1">
      <c r="A876" s="149"/>
      <c r="B876" s="294" t="str">
        <f>IF(LEN(A876)=0,"",INDEX('Smelter Look-up'!$A:$A,MATCH($A876,'Smelter Look-up'!$E:$E,0)))</f>
        <v/>
      </c>
      <c r="C876" s="146" t="str">
        <f>IF(LEN(A876)=0,"",INDEX('Smelter Look-up'!$C:$C,MATCH($A876,'Smelter Look-up'!$E:$E,0)))</f>
        <v/>
      </c>
      <c r="D876" s="143"/>
      <c r="E876" s="143" t="str">
        <f ca="1">IF(ISERROR($V876),"",OFFSET('Smelter Look-up'!$D$4,$V876-4,0)&amp;"")</f>
        <v/>
      </c>
      <c r="F876" s="143" t="str">
        <f ca="1">IF(ISERROR($V876),"",OFFSET('Smelter Look-up'!$E$4,$V876-4,0))</f>
        <v/>
      </c>
      <c r="G876" s="143" t="str">
        <f ca="1">IF(C876=$X$4,"Enter smelter details",IF(ISERROR($V876),"",OFFSET('Smelter Look-up'!$F$4,$V876-4,0)))</f>
        <v/>
      </c>
      <c r="H876" s="199" t="str">
        <f ca="1">IF(ISERROR($V876),"",OFFSET('Smelter Look-up'!$G$4,$V876-4,0))</f>
        <v/>
      </c>
      <c r="I876" s="200" t="str">
        <f ca="1">IF(ISERROR($V876),"",OFFSET('Smelter Look-up'!$H$4,$V876-4,0))</f>
        <v/>
      </c>
      <c r="J876" s="200" t="str">
        <f ca="1">IF(ISERROR($V876),"",OFFSET('Smelter Look-up'!$I$4,$V876-4,0))</f>
        <v/>
      </c>
      <c r="K876" s="144"/>
      <c r="L876" s="144"/>
      <c r="M876" s="144"/>
      <c r="N876" s="144"/>
      <c r="O876" s="144"/>
      <c r="P876" s="202"/>
      <c r="Q876" s="145"/>
      <c r="R876" s="143" t="str">
        <f ca="1">IF(ISERROR($V876),"",OFFSET('Smelter Look-up'!$C$4,$V876-4,0)&amp;"")</f>
        <v/>
      </c>
      <c r="S876" s="149" t="str">
        <f t="shared" ca="1" si="65"/>
        <v/>
      </c>
      <c r="T876" s="149" t="str">
        <f ca="1">IF(B876="","",IF(ISERROR(MATCH($J876,SorP!$B$1:$B$6261,0)),"",INDIRECT("'SorP'!$A$"&amp;MATCH($S876&amp;$J876,SorP!C:C,0))))</f>
        <v/>
      </c>
      <c r="U876" s="162"/>
      <c r="V876" s="163" t="e">
        <f>IF(C876="",NA(),MATCH($B876&amp;$C876,'Smelter Look-up'!$J:$J,0))</f>
        <v>#N/A</v>
      </c>
      <c r="X876" s="164">
        <f t="shared" ca="1" si="66"/>
        <v>0</v>
      </c>
      <c r="AB876" s="304" t="str">
        <f t="shared" si="67"/>
        <v/>
      </c>
      <c r="AC876" s="164" t="str">
        <f t="shared" si="68"/>
        <v/>
      </c>
      <c r="AD876" s="164" t="str">
        <f t="shared" si="69"/>
        <v/>
      </c>
    </row>
    <row r="877" spans="1:30" s="164" customFormat="1" ht="20.149999999999999" customHeight="1">
      <c r="A877" s="149"/>
      <c r="B877" s="294" t="str">
        <f>IF(LEN(A877)=0,"",INDEX('Smelter Look-up'!$A:$A,MATCH($A877,'Smelter Look-up'!$E:$E,0)))</f>
        <v/>
      </c>
      <c r="C877" s="146" t="str">
        <f>IF(LEN(A877)=0,"",INDEX('Smelter Look-up'!$C:$C,MATCH($A877,'Smelter Look-up'!$E:$E,0)))</f>
        <v/>
      </c>
      <c r="D877" s="143"/>
      <c r="E877" s="143" t="str">
        <f ca="1">IF(ISERROR($V877),"",OFFSET('Smelter Look-up'!$D$4,$V877-4,0)&amp;"")</f>
        <v/>
      </c>
      <c r="F877" s="143" t="str">
        <f ca="1">IF(ISERROR($V877),"",OFFSET('Smelter Look-up'!$E$4,$V877-4,0))</f>
        <v/>
      </c>
      <c r="G877" s="143" t="str">
        <f ca="1">IF(C877=$X$4,"Enter smelter details",IF(ISERROR($V877),"",OFFSET('Smelter Look-up'!$F$4,$V877-4,0)))</f>
        <v/>
      </c>
      <c r="H877" s="199" t="str">
        <f ca="1">IF(ISERROR($V877),"",OFFSET('Smelter Look-up'!$G$4,$V877-4,0))</f>
        <v/>
      </c>
      <c r="I877" s="200" t="str">
        <f ca="1">IF(ISERROR($V877),"",OFFSET('Smelter Look-up'!$H$4,$V877-4,0))</f>
        <v/>
      </c>
      <c r="J877" s="200" t="str">
        <f ca="1">IF(ISERROR($V877),"",OFFSET('Smelter Look-up'!$I$4,$V877-4,0))</f>
        <v/>
      </c>
      <c r="K877" s="144"/>
      <c r="L877" s="144"/>
      <c r="M877" s="144"/>
      <c r="N877" s="144"/>
      <c r="O877" s="144"/>
      <c r="P877" s="202"/>
      <c r="Q877" s="145"/>
      <c r="R877" s="143" t="str">
        <f ca="1">IF(ISERROR($V877),"",OFFSET('Smelter Look-up'!$C$4,$V877-4,0)&amp;"")</f>
        <v/>
      </c>
      <c r="S877" s="149" t="str">
        <f t="shared" ca="1" si="65"/>
        <v/>
      </c>
      <c r="T877" s="149" t="str">
        <f ca="1">IF(B877="","",IF(ISERROR(MATCH($J877,SorP!$B$1:$B$6261,0)),"",INDIRECT("'SorP'!$A$"&amp;MATCH($S877&amp;$J877,SorP!C:C,0))))</f>
        <v/>
      </c>
      <c r="U877" s="162"/>
      <c r="V877" s="163" t="e">
        <f>IF(C877="",NA(),MATCH($B877&amp;$C877,'Smelter Look-up'!$J:$J,0))</f>
        <v>#N/A</v>
      </c>
      <c r="X877" s="164">
        <f t="shared" ca="1" si="66"/>
        <v>0</v>
      </c>
      <c r="AB877" s="304" t="str">
        <f t="shared" si="67"/>
        <v/>
      </c>
      <c r="AC877" s="164" t="str">
        <f t="shared" si="68"/>
        <v/>
      </c>
      <c r="AD877" s="164" t="str">
        <f t="shared" si="69"/>
        <v/>
      </c>
    </row>
    <row r="878" spans="1:30" s="164" customFormat="1" ht="20.149999999999999" customHeight="1">
      <c r="A878" s="149"/>
      <c r="B878" s="294" t="str">
        <f>IF(LEN(A878)=0,"",INDEX('Smelter Look-up'!$A:$A,MATCH($A878,'Smelter Look-up'!$E:$E,0)))</f>
        <v/>
      </c>
      <c r="C878" s="146" t="str">
        <f>IF(LEN(A878)=0,"",INDEX('Smelter Look-up'!$C:$C,MATCH($A878,'Smelter Look-up'!$E:$E,0)))</f>
        <v/>
      </c>
      <c r="D878" s="143"/>
      <c r="E878" s="143" t="str">
        <f ca="1">IF(ISERROR($V878),"",OFFSET('Smelter Look-up'!$D$4,$V878-4,0)&amp;"")</f>
        <v/>
      </c>
      <c r="F878" s="143" t="str">
        <f ca="1">IF(ISERROR($V878),"",OFFSET('Smelter Look-up'!$E$4,$V878-4,0))</f>
        <v/>
      </c>
      <c r="G878" s="143" t="str">
        <f ca="1">IF(C878=$X$4,"Enter smelter details",IF(ISERROR($V878),"",OFFSET('Smelter Look-up'!$F$4,$V878-4,0)))</f>
        <v/>
      </c>
      <c r="H878" s="199" t="str">
        <f ca="1">IF(ISERROR($V878),"",OFFSET('Smelter Look-up'!$G$4,$V878-4,0))</f>
        <v/>
      </c>
      <c r="I878" s="200" t="str">
        <f ca="1">IF(ISERROR($V878),"",OFFSET('Smelter Look-up'!$H$4,$V878-4,0))</f>
        <v/>
      </c>
      <c r="J878" s="200" t="str">
        <f ca="1">IF(ISERROR($V878),"",OFFSET('Smelter Look-up'!$I$4,$V878-4,0))</f>
        <v/>
      </c>
      <c r="K878" s="144"/>
      <c r="L878" s="144"/>
      <c r="M878" s="144"/>
      <c r="N878" s="144"/>
      <c r="O878" s="144"/>
      <c r="P878" s="202"/>
      <c r="Q878" s="145"/>
      <c r="R878" s="143" t="str">
        <f ca="1">IF(ISERROR($V878),"",OFFSET('Smelter Look-up'!$C$4,$V878-4,0)&amp;"")</f>
        <v/>
      </c>
      <c r="S878" s="149" t="str">
        <f t="shared" ca="1" si="65"/>
        <v/>
      </c>
      <c r="T878" s="149" t="str">
        <f ca="1">IF(B878="","",IF(ISERROR(MATCH($J878,SorP!$B$1:$B$6261,0)),"",INDIRECT("'SorP'!$A$"&amp;MATCH($S878&amp;$J878,SorP!C:C,0))))</f>
        <v/>
      </c>
      <c r="U878" s="162"/>
      <c r="V878" s="163" t="e">
        <f>IF(C878="",NA(),MATCH($B878&amp;$C878,'Smelter Look-up'!$J:$J,0))</f>
        <v>#N/A</v>
      </c>
      <c r="X878" s="164">
        <f t="shared" ca="1" si="66"/>
        <v>0</v>
      </c>
      <c r="AB878" s="304" t="str">
        <f t="shared" si="67"/>
        <v/>
      </c>
      <c r="AC878" s="164" t="str">
        <f t="shared" si="68"/>
        <v/>
      </c>
      <c r="AD878" s="164" t="str">
        <f t="shared" si="69"/>
        <v/>
      </c>
    </row>
    <row r="879" spans="1:30" s="164" customFormat="1" ht="20.149999999999999" customHeight="1">
      <c r="A879" s="149"/>
      <c r="B879" s="294" t="str">
        <f>IF(LEN(A879)=0,"",INDEX('Smelter Look-up'!$A:$A,MATCH($A879,'Smelter Look-up'!$E:$E,0)))</f>
        <v/>
      </c>
      <c r="C879" s="146" t="str">
        <f>IF(LEN(A879)=0,"",INDEX('Smelter Look-up'!$C:$C,MATCH($A879,'Smelter Look-up'!$E:$E,0)))</f>
        <v/>
      </c>
      <c r="D879" s="143"/>
      <c r="E879" s="143" t="str">
        <f ca="1">IF(ISERROR($V879),"",OFFSET('Smelter Look-up'!$D$4,$V879-4,0)&amp;"")</f>
        <v/>
      </c>
      <c r="F879" s="143" t="str">
        <f ca="1">IF(ISERROR($V879),"",OFFSET('Smelter Look-up'!$E$4,$V879-4,0))</f>
        <v/>
      </c>
      <c r="G879" s="143" t="str">
        <f ca="1">IF(C879=$X$4,"Enter smelter details",IF(ISERROR($V879),"",OFFSET('Smelter Look-up'!$F$4,$V879-4,0)))</f>
        <v/>
      </c>
      <c r="H879" s="199" t="str">
        <f ca="1">IF(ISERROR($V879),"",OFFSET('Smelter Look-up'!$G$4,$V879-4,0))</f>
        <v/>
      </c>
      <c r="I879" s="200" t="str">
        <f ca="1">IF(ISERROR($V879),"",OFFSET('Smelter Look-up'!$H$4,$V879-4,0))</f>
        <v/>
      </c>
      <c r="J879" s="200" t="str">
        <f ca="1">IF(ISERROR($V879),"",OFFSET('Smelter Look-up'!$I$4,$V879-4,0))</f>
        <v/>
      </c>
      <c r="K879" s="144"/>
      <c r="L879" s="144"/>
      <c r="M879" s="144"/>
      <c r="N879" s="144"/>
      <c r="O879" s="144"/>
      <c r="P879" s="202"/>
      <c r="Q879" s="145"/>
      <c r="R879" s="143" t="str">
        <f ca="1">IF(ISERROR($V879),"",OFFSET('Smelter Look-up'!$C$4,$V879-4,0)&amp;"")</f>
        <v/>
      </c>
      <c r="S879" s="149" t="str">
        <f t="shared" ca="1" si="65"/>
        <v/>
      </c>
      <c r="T879" s="149" t="str">
        <f ca="1">IF(B879="","",IF(ISERROR(MATCH($J879,SorP!$B$1:$B$6261,0)),"",INDIRECT("'SorP'!$A$"&amp;MATCH($S879&amp;$J879,SorP!C:C,0))))</f>
        <v/>
      </c>
      <c r="U879" s="162"/>
      <c r="V879" s="163" t="e">
        <f>IF(C879="",NA(),MATCH($B879&amp;$C879,'Smelter Look-up'!$J:$J,0))</f>
        <v>#N/A</v>
      </c>
      <c r="X879" s="164">
        <f t="shared" ca="1" si="66"/>
        <v>0</v>
      </c>
      <c r="AB879" s="304" t="str">
        <f t="shared" si="67"/>
        <v/>
      </c>
      <c r="AC879" s="164" t="str">
        <f t="shared" si="68"/>
        <v/>
      </c>
      <c r="AD879" s="164" t="str">
        <f t="shared" si="69"/>
        <v/>
      </c>
    </row>
    <row r="880" spans="1:30" s="164" customFormat="1" ht="20.149999999999999" customHeight="1">
      <c r="A880" s="149"/>
      <c r="B880" s="294" t="str">
        <f>IF(LEN(A880)=0,"",INDEX('Smelter Look-up'!$A:$A,MATCH($A880,'Smelter Look-up'!$E:$E,0)))</f>
        <v/>
      </c>
      <c r="C880" s="146" t="str">
        <f>IF(LEN(A880)=0,"",INDEX('Smelter Look-up'!$C:$C,MATCH($A880,'Smelter Look-up'!$E:$E,0)))</f>
        <v/>
      </c>
      <c r="D880" s="143"/>
      <c r="E880" s="143" t="str">
        <f ca="1">IF(ISERROR($V880),"",OFFSET('Smelter Look-up'!$D$4,$V880-4,0)&amp;"")</f>
        <v/>
      </c>
      <c r="F880" s="143" t="str">
        <f ca="1">IF(ISERROR($V880),"",OFFSET('Smelter Look-up'!$E$4,$V880-4,0))</f>
        <v/>
      </c>
      <c r="G880" s="143" t="str">
        <f ca="1">IF(C880=$X$4,"Enter smelter details",IF(ISERROR($V880),"",OFFSET('Smelter Look-up'!$F$4,$V880-4,0)))</f>
        <v/>
      </c>
      <c r="H880" s="199" t="str">
        <f ca="1">IF(ISERROR($V880),"",OFFSET('Smelter Look-up'!$G$4,$V880-4,0))</f>
        <v/>
      </c>
      <c r="I880" s="200" t="str">
        <f ca="1">IF(ISERROR($V880),"",OFFSET('Smelter Look-up'!$H$4,$V880-4,0))</f>
        <v/>
      </c>
      <c r="J880" s="200" t="str">
        <f ca="1">IF(ISERROR($V880),"",OFFSET('Smelter Look-up'!$I$4,$V880-4,0))</f>
        <v/>
      </c>
      <c r="K880" s="144"/>
      <c r="L880" s="144"/>
      <c r="M880" s="144"/>
      <c r="N880" s="144"/>
      <c r="O880" s="144"/>
      <c r="P880" s="202"/>
      <c r="Q880" s="145"/>
      <c r="R880" s="143" t="str">
        <f ca="1">IF(ISERROR($V880),"",OFFSET('Smelter Look-up'!$C$4,$V880-4,0)&amp;"")</f>
        <v/>
      </c>
      <c r="S880" s="149" t="str">
        <f t="shared" ca="1" si="65"/>
        <v/>
      </c>
      <c r="T880" s="149" t="str">
        <f ca="1">IF(B880="","",IF(ISERROR(MATCH($J880,SorP!$B$1:$B$6261,0)),"",INDIRECT("'SorP'!$A$"&amp;MATCH($S880&amp;$J880,SorP!C:C,0))))</f>
        <v/>
      </c>
      <c r="U880" s="162"/>
      <c r="V880" s="163" t="e">
        <f>IF(C880="",NA(),MATCH($B880&amp;$C880,'Smelter Look-up'!$J:$J,0))</f>
        <v>#N/A</v>
      </c>
      <c r="X880" s="164">
        <f t="shared" ca="1" si="66"/>
        <v>0</v>
      </c>
      <c r="AB880" s="304" t="str">
        <f t="shared" si="67"/>
        <v/>
      </c>
      <c r="AC880" s="164" t="str">
        <f t="shared" si="68"/>
        <v/>
      </c>
      <c r="AD880" s="164" t="str">
        <f t="shared" si="69"/>
        <v/>
      </c>
    </row>
    <row r="881" spans="1:30" s="164" customFormat="1" ht="20.149999999999999" customHeight="1">
      <c r="A881" s="149"/>
      <c r="B881" s="294" t="str">
        <f>IF(LEN(A881)=0,"",INDEX('Smelter Look-up'!$A:$A,MATCH($A881,'Smelter Look-up'!$E:$E,0)))</f>
        <v/>
      </c>
      <c r="C881" s="146" t="str">
        <f>IF(LEN(A881)=0,"",INDEX('Smelter Look-up'!$C:$C,MATCH($A881,'Smelter Look-up'!$E:$E,0)))</f>
        <v/>
      </c>
      <c r="D881" s="143"/>
      <c r="E881" s="143" t="str">
        <f ca="1">IF(ISERROR($V881),"",OFFSET('Smelter Look-up'!$D$4,$V881-4,0)&amp;"")</f>
        <v/>
      </c>
      <c r="F881" s="143" t="str">
        <f ca="1">IF(ISERROR($V881),"",OFFSET('Smelter Look-up'!$E$4,$V881-4,0))</f>
        <v/>
      </c>
      <c r="G881" s="143" t="str">
        <f ca="1">IF(C881=$X$4,"Enter smelter details",IF(ISERROR($V881),"",OFFSET('Smelter Look-up'!$F$4,$V881-4,0)))</f>
        <v/>
      </c>
      <c r="H881" s="199" t="str">
        <f ca="1">IF(ISERROR($V881),"",OFFSET('Smelter Look-up'!$G$4,$V881-4,0))</f>
        <v/>
      </c>
      <c r="I881" s="200" t="str">
        <f ca="1">IF(ISERROR($V881),"",OFFSET('Smelter Look-up'!$H$4,$V881-4,0))</f>
        <v/>
      </c>
      <c r="J881" s="200" t="str">
        <f ca="1">IF(ISERROR($V881),"",OFFSET('Smelter Look-up'!$I$4,$V881-4,0))</f>
        <v/>
      </c>
      <c r="K881" s="144"/>
      <c r="L881" s="144"/>
      <c r="M881" s="144"/>
      <c r="N881" s="144"/>
      <c r="O881" s="144"/>
      <c r="P881" s="202"/>
      <c r="Q881" s="145"/>
      <c r="R881" s="143" t="str">
        <f ca="1">IF(ISERROR($V881),"",OFFSET('Smelter Look-up'!$C$4,$V881-4,0)&amp;"")</f>
        <v/>
      </c>
      <c r="S881" s="149" t="str">
        <f t="shared" ca="1" si="65"/>
        <v/>
      </c>
      <c r="T881" s="149" t="str">
        <f ca="1">IF(B881="","",IF(ISERROR(MATCH($J881,SorP!$B$1:$B$6261,0)),"",INDIRECT("'SorP'!$A$"&amp;MATCH($S881&amp;$J881,SorP!C:C,0))))</f>
        <v/>
      </c>
      <c r="U881" s="162"/>
      <c r="V881" s="163" t="e">
        <f>IF(C881="",NA(),MATCH($B881&amp;$C881,'Smelter Look-up'!$J:$J,0))</f>
        <v>#N/A</v>
      </c>
      <c r="X881" s="164">
        <f t="shared" ca="1" si="66"/>
        <v>0</v>
      </c>
      <c r="AB881" s="304" t="str">
        <f t="shared" si="67"/>
        <v/>
      </c>
      <c r="AC881" s="164" t="str">
        <f t="shared" si="68"/>
        <v/>
      </c>
      <c r="AD881" s="164" t="str">
        <f t="shared" si="69"/>
        <v/>
      </c>
    </row>
    <row r="882" spans="1:30" s="164" customFormat="1" ht="20.149999999999999" customHeight="1">
      <c r="A882" s="149"/>
      <c r="B882" s="294" t="str">
        <f>IF(LEN(A882)=0,"",INDEX('Smelter Look-up'!$A:$A,MATCH($A882,'Smelter Look-up'!$E:$E,0)))</f>
        <v/>
      </c>
      <c r="C882" s="146" t="str">
        <f>IF(LEN(A882)=0,"",INDEX('Smelter Look-up'!$C:$C,MATCH($A882,'Smelter Look-up'!$E:$E,0)))</f>
        <v/>
      </c>
      <c r="D882" s="143"/>
      <c r="E882" s="143" t="str">
        <f ca="1">IF(ISERROR($V882),"",OFFSET('Smelter Look-up'!$D$4,$V882-4,0)&amp;"")</f>
        <v/>
      </c>
      <c r="F882" s="143" t="str">
        <f ca="1">IF(ISERROR($V882),"",OFFSET('Smelter Look-up'!$E$4,$V882-4,0))</f>
        <v/>
      </c>
      <c r="G882" s="143" t="str">
        <f ca="1">IF(C882=$X$4,"Enter smelter details",IF(ISERROR($V882),"",OFFSET('Smelter Look-up'!$F$4,$V882-4,0)))</f>
        <v/>
      </c>
      <c r="H882" s="199" t="str">
        <f ca="1">IF(ISERROR($V882),"",OFFSET('Smelter Look-up'!$G$4,$V882-4,0))</f>
        <v/>
      </c>
      <c r="I882" s="200" t="str">
        <f ca="1">IF(ISERROR($V882),"",OFFSET('Smelter Look-up'!$H$4,$V882-4,0))</f>
        <v/>
      </c>
      <c r="J882" s="200" t="str">
        <f ca="1">IF(ISERROR($V882),"",OFFSET('Smelter Look-up'!$I$4,$V882-4,0))</f>
        <v/>
      </c>
      <c r="K882" s="144"/>
      <c r="L882" s="144"/>
      <c r="M882" s="144"/>
      <c r="N882" s="144"/>
      <c r="O882" s="144"/>
      <c r="P882" s="202"/>
      <c r="Q882" s="145"/>
      <c r="R882" s="143" t="str">
        <f ca="1">IF(ISERROR($V882),"",OFFSET('Smelter Look-up'!$C$4,$V882-4,0)&amp;"")</f>
        <v/>
      </c>
      <c r="S882" s="149" t="str">
        <f t="shared" ca="1" si="65"/>
        <v/>
      </c>
      <c r="T882" s="149" t="str">
        <f ca="1">IF(B882="","",IF(ISERROR(MATCH($J882,SorP!$B$1:$B$6261,0)),"",INDIRECT("'SorP'!$A$"&amp;MATCH($S882&amp;$J882,SorP!C:C,0))))</f>
        <v/>
      </c>
      <c r="U882" s="162"/>
      <c r="V882" s="163" t="e">
        <f>IF(C882="",NA(),MATCH($B882&amp;$C882,'Smelter Look-up'!$J:$J,0))</f>
        <v>#N/A</v>
      </c>
      <c r="X882" s="164">
        <f t="shared" ca="1" si="66"/>
        <v>0</v>
      </c>
      <c r="AB882" s="304" t="str">
        <f t="shared" si="67"/>
        <v/>
      </c>
      <c r="AC882" s="164" t="str">
        <f t="shared" si="68"/>
        <v/>
      </c>
      <c r="AD882" s="164" t="str">
        <f t="shared" si="69"/>
        <v/>
      </c>
    </row>
    <row r="883" spans="1:30" s="164" customFormat="1" ht="20.149999999999999" customHeight="1">
      <c r="A883" s="149"/>
      <c r="B883" s="294" t="str">
        <f>IF(LEN(A883)=0,"",INDEX('Smelter Look-up'!$A:$A,MATCH($A883,'Smelter Look-up'!$E:$E,0)))</f>
        <v/>
      </c>
      <c r="C883" s="146" t="str">
        <f>IF(LEN(A883)=0,"",INDEX('Smelter Look-up'!$C:$C,MATCH($A883,'Smelter Look-up'!$E:$E,0)))</f>
        <v/>
      </c>
      <c r="D883" s="143"/>
      <c r="E883" s="143" t="str">
        <f ca="1">IF(ISERROR($V883),"",OFFSET('Smelter Look-up'!$D$4,$V883-4,0)&amp;"")</f>
        <v/>
      </c>
      <c r="F883" s="143" t="str">
        <f ca="1">IF(ISERROR($V883),"",OFFSET('Smelter Look-up'!$E$4,$V883-4,0))</f>
        <v/>
      </c>
      <c r="G883" s="143" t="str">
        <f ca="1">IF(C883=$X$4,"Enter smelter details",IF(ISERROR($V883),"",OFFSET('Smelter Look-up'!$F$4,$V883-4,0)))</f>
        <v/>
      </c>
      <c r="H883" s="199" t="str">
        <f ca="1">IF(ISERROR($V883),"",OFFSET('Smelter Look-up'!$G$4,$V883-4,0))</f>
        <v/>
      </c>
      <c r="I883" s="200" t="str">
        <f ca="1">IF(ISERROR($V883),"",OFFSET('Smelter Look-up'!$H$4,$V883-4,0))</f>
        <v/>
      </c>
      <c r="J883" s="200" t="str">
        <f ca="1">IF(ISERROR($V883),"",OFFSET('Smelter Look-up'!$I$4,$V883-4,0))</f>
        <v/>
      </c>
      <c r="K883" s="144"/>
      <c r="L883" s="144"/>
      <c r="M883" s="144"/>
      <c r="N883" s="144"/>
      <c r="O883" s="144"/>
      <c r="P883" s="202"/>
      <c r="Q883" s="145"/>
      <c r="R883" s="143" t="str">
        <f ca="1">IF(ISERROR($V883),"",OFFSET('Smelter Look-up'!$C$4,$V883-4,0)&amp;"")</f>
        <v/>
      </c>
      <c r="S883" s="149" t="str">
        <f t="shared" ca="1" si="65"/>
        <v/>
      </c>
      <c r="T883" s="149" t="str">
        <f ca="1">IF(B883="","",IF(ISERROR(MATCH($J883,SorP!$B$1:$B$6261,0)),"",INDIRECT("'SorP'!$A$"&amp;MATCH($S883&amp;$J883,SorP!C:C,0))))</f>
        <v/>
      </c>
      <c r="U883" s="162"/>
      <c r="V883" s="163" t="e">
        <f>IF(C883="",NA(),MATCH($B883&amp;$C883,'Smelter Look-up'!$J:$J,0))</f>
        <v>#N/A</v>
      </c>
      <c r="X883" s="164">
        <f t="shared" ca="1" si="66"/>
        <v>0</v>
      </c>
      <c r="AB883" s="304" t="str">
        <f t="shared" si="67"/>
        <v/>
      </c>
      <c r="AC883" s="164" t="str">
        <f t="shared" si="68"/>
        <v/>
      </c>
      <c r="AD883" s="164" t="str">
        <f t="shared" si="69"/>
        <v/>
      </c>
    </row>
    <row r="884" spans="1:30" s="164" customFormat="1" ht="20.149999999999999" customHeight="1">
      <c r="A884" s="149"/>
      <c r="B884" s="294" t="str">
        <f>IF(LEN(A884)=0,"",INDEX('Smelter Look-up'!$A:$A,MATCH($A884,'Smelter Look-up'!$E:$E,0)))</f>
        <v/>
      </c>
      <c r="C884" s="146" t="str">
        <f>IF(LEN(A884)=0,"",INDEX('Smelter Look-up'!$C:$C,MATCH($A884,'Smelter Look-up'!$E:$E,0)))</f>
        <v/>
      </c>
      <c r="D884" s="143"/>
      <c r="E884" s="143" t="str">
        <f ca="1">IF(ISERROR($V884),"",OFFSET('Smelter Look-up'!$D$4,$V884-4,0)&amp;"")</f>
        <v/>
      </c>
      <c r="F884" s="143" t="str">
        <f ca="1">IF(ISERROR($V884),"",OFFSET('Smelter Look-up'!$E$4,$V884-4,0))</f>
        <v/>
      </c>
      <c r="G884" s="143" t="str">
        <f ca="1">IF(C884=$X$4,"Enter smelter details",IF(ISERROR($V884),"",OFFSET('Smelter Look-up'!$F$4,$V884-4,0)))</f>
        <v/>
      </c>
      <c r="H884" s="199" t="str">
        <f ca="1">IF(ISERROR($V884),"",OFFSET('Smelter Look-up'!$G$4,$V884-4,0))</f>
        <v/>
      </c>
      <c r="I884" s="200" t="str">
        <f ca="1">IF(ISERROR($V884),"",OFFSET('Smelter Look-up'!$H$4,$V884-4,0))</f>
        <v/>
      </c>
      <c r="J884" s="200" t="str">
        <f ca="1">IF(ISERROR($V884),"",OFFSET('Smelter Look-up'!$I$4,$V884-4,0))</f>
        <v/>
      </c>
      <c r="K884" s="144"/>
      <c r="L884" s="144"/>
      <c r="M884" s="144"/>
      <c r="N884" s="144"/>
      <c r="O884" s="144"/>
      <c r="P884" s="202"/>
      <c r="Q884" s="145"/>
      <c r="R884" s="143" t="str">
        <f ca="1">IF(ISERROR($V884),"",OFFSET('Smelter Look-up'!$C$4,$V884-4,0)&amp;"")</f>
        <v/>
      </c>
      <c r="S884" s="149" t="str">
        <f t="shared" ca="1" si="65"/>
        <v/>
      </c>
      <c r="T884" s="149" t="str">
        <f ca="1">IF(B884="","",IF(ISERROR(MATCH($J884,SorP!$B$1:$B$6261,0)),"",INDIRECT("'SorP'!$A$"&amp;MATCH($S884&amp;$J884,SorP!C:C,0))))</f>
        <v/>
      </c>
      <c r="U884" s="162"/>
      <c r="V884" s="163" t="e">
        <f>IF(C884="",NA(),MATCH($B884&amp;$C884,'Smelter Look-up'!$J:$J,0))</f>
        <v>#N/A</v>
      </c>
      <c r="X884" s="164">
        <f t="shared" ca="1" si="66"/>
        <v>0</v>
      </c>
      <c r="AB884" s="304" t="str">
        <f t="shared" si="67"/>
        <v/>
      </c>
      <c r="AC884" s="164" t="str">
        <f t="shared" si="68"/>
        <v/>
      </c>
      <c r="AD884" s="164" t="str">
        <f t="shared" si="69"/>
        <v/>
      </c>
    </row>
    <row r="885" spans="1:30" s="164" customFormat="1" ht="20.149999999999999" customHeight="1">
      <c r="A885" s="149"/>
      <c r="B885" s="294" t="str">
        <f>IF(LEN(A885)=0,"",INDEX('Smelter Look-up'!$A:$A,MATCH($A885,'Smelter Look-up'!$E:$E,0)))</f>
        <v/>
      </c>
      <c r="C885" s="146" t="str">
        <f>IF(LEN(A885)=0,"",INDEX('Smelter Look-up'!$C:$C,MATCH($A885,'Smelter Look-up'!$E:$E,0)))</f>
        <v/>
      </c>
      <c r="D885" s="143"/>
      <c r="E885" s="143" t="str">
        <f ca="1">IF(ISERROR($V885),"",OFFSET('Smelter Look-up'!$D$4,$V885-4,0)&amp;"")</f>
        <v/>
      </c>
      <c r="F885" s="143" t="str">
        <f ca="1">IF(ISERROR($V885),"",OFFSET('Smelter Look-up'!$E$4,$V885-4,0))</f>
        <v/>
      </c>
      <c r="G885" s="143" t="str">
        <f ca="1">IF(C885=$X$4,"Enter smelter details",IF(ISERROR($V885),"",OFFSET('Smelter Look-up'!$F$4,$V885-4,0)))</f>
        <v/>
      </c>
      <c r="H885" s="199" t="str">
        <f ca="1">IF(ISERROR($V885),"",OFFSET('Smelter Look-up'!$G$4,$V885-4,0))</f>
        <v/>
      </c>
      <c r="I885" s="200" t="str">
        <f ca="1">IF(ISERROR($V885),"",OFFSET('Smelter Look-up'!$H$4,$V885-4,0))</f>
        <v/>
      </c>
      <c r="J885" s="200" t="str">
        <f ca="1">IF(ISERROR($V885),"",OFFSET('Smelter Look-up'!$I$4,$V885-4,0))</f>
        <v/>
      </c>
      <c r="K885" s="144"/>
      <c r="L885" s="144"/>
      <c r="M885" s="144"/>
      <c r="N885" s="144"/>
      <c r="O885" s="144"/>
      <c r="P885" s="202"/>
      <c r="Q885" s="145"/>
      <c r="R885" s="143" t="str">
        <f ca="1">IF(ISERROR($V885),"",OFFSET('Smelter Look-up'!$C$4,$V885-4,0)&amp;"")</f>
        <v/>
      </c>
      <c r="S885" s="149" t="str">
        <f t="shared" ca="1" si="65"/>
        <v/>
      </c>
      <c r="T885" s="149" t="str">
        <f ca="1">IF(B885="","",IF(ISERROR(MATCH($J885,SorP!$B$1:$B$6261,0)),"",INDIRECT("'SorP'!$A$"&amp;MATCH($S885&amp;$J885,SorP!C:C,0))))</f>
        <v/>
      </c>
      <c r="U885" s="162"/>
      <c r="V885" s="163" t="e">
        <f>IF(C885="",NA(),MATCH($B885&amp;$C885,'Smelter Look-up'!$J:$J,0))</f>
        <v>#N/A</v>
      </c>
      <c r="X885" s="164">
        <f t="shared" ca="1" si="66"/>
        <v>0</v>
      </c>
      <c r="AB885" s="304" t="str">
        <f t="shared" si="67"/>
        <v/>
      </c>
      <c r="AC885" s="164" t="str">
        <f t="shared" si="68"/>
        <v/>
      </c>
      <c r="AD885" s="164" t="str">
        <f t="shared" si="69"/>
        <v/>
      </c>
    </row>
    <row r="886" spans="1:30" s="164" customFormat="1" ht="20.149999999999999" customHeight="1">
      <c r="A886" s="149"/>
      <c r="B886" s="294" t="str">
        <f>IF(LEN(A886)=0,"",INDEX('Smelter Look-up'!$A:$A,MATCH($A886,'Smelter Look-up'!$E:$E,0)))</f>
        <v/>
      </c>
      <c r="C886" s="146" t="str">
        <f>IF(LEN(A886)=0,"",INDEX('Smelter Look-up'!$C:$C,MATCH($A886,'Smelter Look-up'!$E:$E,0)))</f>
        <v/>
      </c>
      <c r="D886" s="143"/>
      <c r="E886" s="143" t="str">
        <f ca="1">IF(ISERROR($V886),"",OFFSET('Smelter Look-up'!$D$4,$V886-4,0)&amp;"")</f>
        <v/>
      </c>
      <c r="F886" s="143" t="str">
        <f ca="1">IF(ISERROR($V886),"",OFFSET('Smelter Look-up'!$E$4,$V886-4,0))</f>
        <v/>
      </c>
      <c r="G886" s="143" t="str">
        <f ca="1">IF(C886=$X$4,"Enter smelter details",IF(ISERROR($V886),"",OFFSET('Smelter Look-up'!$F$4,$V886-4,0)))</f>
        <v/>
      </c>
      <c r="H886" s="199" t="str">
        <f ca="1">IF(ISERROR($V886),"",OFFSET('Smelter Look-up'!$G$4,$V886-4,0))</f>
        <v/>
      </c>
      <c r="I886" s="200" t="str">
        <f ca="1">IF(ISERROR($V886),"",OFFSET('Smelter Look-up'!$H$4,$V886-4,0))</f>
        <v/>
      </c>
      <c r="J886" s="200" t="str">
        <f ca="1">IF(ISERROR($V886),"",OFFSET('Smelter Look-up'!$I$4,$V886-4,0))</f>
        <v/>
      </c>
      <c r="K886" s="144"/>
      <c r="L886" s="144"/>
      <c r="M886" s="144"/>
      <c r="N886" s="144"/>
      <c r="O886" s="144"/>
      <c r="P886" s="202"/>
      <c r="Q886" s="145"/>
      <c r="R886" s="143" t="str">
        <f ca="1">IF(ISERROR($V886),"",OFFSET('Smelter Look-up'!$C$4,$V886-4,0)&amp;"")</f>
        <v/>
      </c>
      <c r="S886" s="149" t="str">
        <f t="shared" ca="1" si="65"/>
        <v/>
      </c>
      <c r="T886" s="149" t="str">
        <f ca="1">IF(B886="","",IF(ISERROR(MATCH($J886,SorP!$B$1:$B$6261,0)),"",INDIRECT("'SorP'!$A$"&amp;MATCH($S886&amp;$J886,SorP!C:C,0))))</f>
        <v/>
      </c>
      <c r="U886" s="162"/>
      <c r="V886" s="163" t="e">
        <f>IF(C886="",NA(),MATCH($B886&amp;$C886,'Smelter Look-up'!$J:$J,0))</f>
        <v>#N/A</v>
      </c>
      <c r="X886" s="164">
        <f t="shared" ca="1" si="66"/>
        <v>0</v>
      </c>
      <c r="AB886" s="304" t="str">
        <f t="shared" si="67"/>
        <v/>
      </c>
      <c r="AC886" s="164" t="str">
        <f t="shared" si="68"/>
        <v/>
      </c>
      <c r="AD886" s="164" t="str">
        <f t="shared" si="69"/>
        <v/>
      </c>
    </row>
    <row r="887" spans="1:30" s="164" customFormat="1" ht="20.149999999999999" customHeight="1">
      <c r="A887" s="149"/>
      <c r="B887" s="294" t="str">
        <f>IF(LEN(A887)=0,"",INDEX('Smelter Look-up'!$A:$A,MATCH($A887,'Smelter Look-up'!$E:$E,0)))</f>
        <v/>
      </c>
      <c r="C887" s="146" t="str">
        <f>IF(LEN(A887)=0,"",INDEX('Smelter Look-up'!$C:$C,MATCH($A887,'Smelter Look-up'!$E:$E,0)))</f>
        <v/>
      </c>
      <c r="D887" s="143"/>
      <c r="E887" s="143" t="str">
        <f ca="1">IF(ISERROR($V887),"",OFFSET('Smelter Look-up'!$D$4,$V887-4,0)&amp;"")</f>
        <v/>
      </c>
      <c r="F887" s="143" t="str">
        <f ca="1">IF(ISERROR($V887),"",OFFSET('Smelter Look-up'!$E$4,$V887-4,0))</f>
        <v/>
      </c>
      <c r="G887" s="143" t="str">
        <f ca="1">IF(C887=$X$4,"Enter smelter details",IF(ISERROR($V887),"",OFFSET('Smelter Look-up'!$F$4,$V887-4,0)))</f>
        <v/>
      </c>
      <c r="H887" s="199" t="str">
        <f ca="1">IF(ISERROR($V887),"",OFFSET('Smelter Look-up'!$G$4,$V887-4,0))</f>
        <v/>
      </c>
      <c r="I887" s="200" t="str">
        <f ca="1">IF(ISERROR($V887),"",OFFSET('Smelter Look-up'!$H$4,$V887-4,0))</f>
        <v/>
      </c>
      <c r="J887" s="200" t="str">
        <f ca="1">IF(ISERROR($V887),"",OFFSET('Smelter Look-up'!$I$4,$V887-4,0))</f>
        <v/>
      </c>
      <c r="K887" s="144"/>
      <c r="L887" s="144"/>
      <c r="M887" s="144"/>
      <c r="N887" s="144"/>
      <c r="O887" s="144"/>
      <c r="P887" s="202"/>
      <c r="Q887" s="145"/>
      <c r="R887" s="143" t="str">
        <f ca="1">IF(ISERROR($V887),"",OFFSET('Smelter Look-up'!$C$4,$V887-4,0)&amp;"")</f>
        <v/>
      </c>
      <c r="S887" s="149" t="str">
        <f t="shared" ca="1" si="65"/>
        <v/>
      </c>
      <c r="T887" s="149" t="str">
        <f ca="1">IF(B887="","",IF(ISERROR(MATCH($J887,SorP!$B$1:$B$6261,0)),"",INDIRECT("'SorP'!$A$"&amp;MATCH($S887&amp;$J887,SorP!C:C,0))))</f>
        <v/>
      </c>
      <c r="U887" s="162"/>
      <c r="V887" s="163" t="e">
        <f>IF(C887="",NA(),MATCH($B887&amp;$C887,'Smelter Look-up'!$J:$J,0))</f>
        <v>#N/A</v>
      </c>
      <c r="X887" s="164">
        <f t="shared" ca="1" si="66"/>
        <v>0</v>
      </c>
      <c r="AB887" s="304" t="str">
        <f t="shared" si="67"/>
        <v/>
      </c>
      <c r="AC887" s="164" t="str">
        <f t="shared" si="68"/>
        <v/>
      </c>
      <c r="AD887" s="164" t="str">
        <f t="shared" si="69"/>
        <v/>
      </c>
    </row>
    <row r="888" spans="1:30" s="164" customFormat="1" ht="20.149999999999999" customHeight="1">
      <c r="A888" s="149"/>
      <c r="B888" s="294" t="str">
        <f>IF(LEN(A888)=0,"",INDEX('Smelter Look-up'!$A:$A,MATCH($A888,'Smelter Look-up'!$E:$E,0)))</f>
        <v/>
      </c>
      <c r="C888" s="146" t="str">
        <f>IF(LEN(A888)=0,"",INDEX('Smelter Look-up'!$C:$C,MATCH($A888,'Smelter Look-up'!$E:$E,0)))</f>
        <v/>
      </c>
      <c r="D888" s="143"/>
      <c r="E888" s="143" t="str">
        <f ca="1">IF(ISERROR($V888),"",OFFSET('Smelter Look-up'!$D$4,$V888-4,0)&amp;"")</f>
        <v/>
      </c>
      <c r="F888" s="143" t="str">
        <f ca="1">IF(ISERROR($V888),"",OFFSET('Smelter Look-up'!$E$4,$V888-4,0))</f>
        <v/>
      </c>
      <c r="G888" s="143" t="str">
        <f ca="1">IF(C888=$X$4,"Enter smelter details",IF(ISERROR($V888),"",OFFSET('Smelter Look-up'!$F$4,$V888-4,0)))</f>
        <v/>
      </c>
      <c r="H888" s="199" t="str">
        <f ca="1">IF(ISERROR($V888),"",OFFSET('Smelter Look-up'!$G$4,$V888-4,0))</f>
        <v/>
      </c>
      <c r="I888" s="200" t="str">
        <f ca="1">IF(ISERROR($V888),"",OFFSET('Smelter Look-up'!$H$4,$V888-4,0))</f>
        <v/>
      </c>
      <c r="J888" s="200" t="str">
        <f ca="1">IF(ISERROR($V888),"",OFFSET('Smelter Look-up'!$I$4,$V888-4,0))</f>
        <v/>
      </c>
      <c r="K888" s="144"/>
      <c r="L888" s="144"/>
      <c r="M888" s="144"/>
      <c r="N888" s="144"/>
      <c r="O888" s="144"/>
      <c r="P888" s="202"/>
      <c r="Q888" s="145"/>
      <c r="R888" s="143" t="str">
        <f ca="1">IF(ISERROR($V888),"",OFFSET('Smelter Look-up'!$C$4,$V888-4,0)&amp;"")</f>
        <v/>
      </c>
      <c r="S888" s="149" t="str">
        <f t="shared" ca="1" si="65"/>
        <v/>
      </c>
      <c r="T888" s="149" t="str">
        <f ca="1">IF(B888="","",IF(ISERROR(MATCH($J888,SorP!$B$1:$B$6261,0)),"",INDIRECT("'SorP'!$A$"&amp;MATCH($S888&amp;$J888,SorP!C:C,0))))</f>
        <v/>
      </c>
      <c r="U888" s="162"/>
      <c r="V888" s="163" t="e">
        <f>IF(C888="",NA(),MATCH($B888&amp;$C888,'Smelter Look-up'!$J:$J,0))</f>
        <v>#N/A</v>
      </c>
      <c r="X888" s="164">
        <f t="shared" ca="1" si="66"/>
        <v>0</v>
      </c>
      <c r="AB888" s="304" t="str">
        <f t="shared" si="67"/>
        <v/>
      </c>
      <c r="AC888" s="164" t="str">
        <f t="shared" si="68"/>
        <v/>
      </c>
      <c r="AD888" s="164" t="str">
        <f t="shared" si="69"/>
        <v/>
      </c>
    </row>
    <row r="889" spans="1:30" s="164" customFormat="1" ht="20.149999999999999" customHeight="1">
      <c r="A889" s="149"/>
      <c r="B889" s="294" t="str">
        <f>IF(LEN(A889)=0,"",INDEX('Smelter Look-up'!$A:$A,MATCH($A889,'Smelter Look-up'!$E:$E,0)))</f>
        <v/>
      </c>
      <c r="C889" s="146" t="str">
        <f>IF(LEN(A889)=0,"",INDEX('Smelter Look-up'!$C:$C,MATCH($A889,'Smelter Look-up'!$E:$E,0)))</f>
        <v/>
      </c>
      <c r="D889" s="143"/>
      <c r="E889" s="143" t="str">
        <f ca="1">IF(ISERROR($V889),"",OFFSET('Smelter Look-up'!$D$4,$V889-4,0)&amp;"")</f>
        <v/>
      </c>
      <c r="F889" s="143" t="str">
        <f ca="1">IF(ISERROR($V889),"",OFFSET('Smelter Look-up'!$E$4,$V889-4,0))</f>
        <v/>
      </c>
      <c r="G889" s="143" t="str">
        <f ca="1">IF(C889=$X$4,"Enter smelter details",IF(ISERROR($V889),"",OFFSET('Smelter Look-up'!$F$4,$V889-4,0)))</f>
        <v/>
      </c>
      <c r="H889" s="199" t="str">
        <f ca="1">IF(ISERROR($V889),"",OFFSET('Smelter Look-up'!$G$4,$V889-4,0))</f>
        <v/>
      </c>
      <c r="I889" s="200" t="str">
        <f ca="1">IF(ISERROR($V889),"",OFFSET('Smelter Look-up'!$H$4,$V889-4,0))</f>
        <v/>
      </c>
      <c r="J889" s="200" t="str">
        <f ca="1">IF(ISERROR($V889),"",OFFSET('Smelter Look-up'!$I$4,$V889-4,0))</f>
        <v/>
      </c>
      <c r="K889" s="144"/>
      <c r="L889" s="144"/>
      <c r="M889" s="144"/>
      <c r="N889" s="144"/>
      <c r="O889" s="144"/>
      <c r="P889" s="202"/>
      <c r="Q889" s="145"/>
      <c r="R889" s="143" t="str">
        <f ca="1">IF(ISERROR($V889),"",OFFSET('Smelter Look-up'!$C$4,$V889-4,0)&amp;"")</f>
        <v/>
      </c>
      <c r="S889" s="149" t="str">
        <f t="shared" ca="1" si="65"/>
        <v/>
      </c>
      <c r="T889" s="149" t="str">
        <f ca="1">IF(B889="","",IF(ISERROR(MATCH($J889,SorP!$B$1:$B$6261,0)),"",INDIRECT("'SorP'!$A$"&amp;MATCH($S889&amp;$J889,SorP!C:C,0))))</f>
        <v/>
      </c>
      <c r="U889" s="162"/>
      <c r="V889" s="163" t="e">
        <f>IF(C889="",NA(),MATCH($B889&amp;$C889,'Smelter Look-up'!$J:$J,0))</f>
        <v>#N/A</v>
      </c>
      <c r="X889" s="164">
        <f t="shared" ca="1" si="66"/>
        <v>0</v>
      </c>
      <c r="AB889" s="304" t="str">
        <f t="shared" si="67"/>
        <v/>
      </c>
      <c r="AC889" s="164" t="str">
        <f t="shared" si="68"/>
        <v/>
      </c>
      <c r="AD889" s="164" t="str">
        <f t="shared" si="69"/>
        <v/>
      </c>
    </row>
    <row r="890" spans="1:30" s="164" customFormat="1" ht="20.149999999999999" customHeight="1">
      <c r="A890" s="149"/>
      <c r="B890" s="294" t="str">
        <f>IF(LEN(A890)=0,"",INDEX('Smelter Look-up'!$A:$A,MATCH($A890,'Smelter Look-up'!$E:$E,0)))</f>
        <v/>
      </c>
      <c r="C890" s="146" t="str">
        <f>IF(LEN(A890)=0,"",INDEX('Smelter Look-up'!$C:$C,MATCH($A890,'Smelter Look-up'!$E:$E,0)))</f>
        <v/>
      </c>
      <c r="D890" s="143"/>
      <c r="E890" s="143" t="str">
        <f ca="1">IF(ISERROR($V890),"",OFFSET('Smelter Look-up'!$D$4,$V890-4,0)&amp;"")</f>
        <v/>
      </c>
      <c r="F890" s="143" t="str">
        <f ca="1">IF(ISERROR($V890),"",OFFSET('Smelter Look-up'!$E$4,$V890-4,0))</f>
        <v/>
      </c>
      <c r="G890" s="143" t="str">
        <f ca="1">IF(C890=$X$4,"Enter smelter details",IF(ISERROR($V890),"",OFFSET('Smelter Look-up'!$F$4,$V890-4,0)))</f>
        <v/>
      </c>
      <c r="H890" s="199" t="str">
        <f ca="1">IF(ISERROR($V890),"",OFFSET('Smelter Look-up'!$G$4,$V890-4,0))</f>
        <v/>
      </c>
      <c r="I890" s="200" t="str">
        <f ca="1">IF(ISERROR($V890),"",OFFSET('Smelter Look-up'!$H$4,$V890-4,0))</f>
        <v/>
      </c>
      <c r="J890" s="200" t="str">
        <f ca="1">IF(ISERROR($V890),"",OFFSET('Smelter Look-up'!$I$4,$V890-4,0))</f>
        <v/>
      </c>
      <c r="K890" s="144"/>
      <c r="L890" s="144"/>
      <c r="M890" s="144"/>
      <c r="N890" s="144"/>
      <c r="O890" s="144"/>
      <c r="P890" s="202"/>
      <c r="Q890" s="145"/>
      <c r="R890" s="143" t="str">
        <f ca="1">IF(ISERROR($V890),"",OFFSET('Smelter Look-up'!$C$4,$V890-4,0)&amp;"")</f>
        <v/>
      </c>
      <c r="S890" s="149" t="str">
        <f t="shared" ca="1" si="65"/>
        <v/>
      </c>
      <c r="T890" s="149" t="str">
        <f ca="1">IF(B890="","",IF(ISERROR(MATCH($J890,SorP!$B$1:$B$6261,0)),"",INDIRECT("'SorP'!$A$"&amp;MATCH($S890&amp;$J890,SorP!C:C,0))))</f>
        <v/>
      </c>
      <c r="U890" s="162"/>
      <c r="V890" s="163" t="e">
        <f>IF(C890="",NA(),MATCH($B890&amp;$C890,'Smelter Look-up'!$J:$J,0))</f>
        <v>#N/A</v>
      </c>
      <c r="X890" s="164">
        <f t="shared" ca="1" si="66"/>
        <v>0</v>
      </c>
      <c r="AB890" s="304" t="str">
        <f t="shared" si="67"/>
        <v/>
      </c>
      <c r="AC890" s="164" t="str">
        <f t="shared" si="68"/>
        <v/>
      </c>
      <c r="AD890" s="164" t="str">
        <f t="shared" si="69"/>
        <v/>
      </c>
    </row>
    <row r="891" spans="1:30" s="164" customFormat="1" ht="20.149999999999999" customHeight="1">
      <c r="A891" s="149"/>
      <c r="B891" s="294" t="str">
        <f>IF(LEN(A891)=0,"",INDEX('Smelter Look-up'!$A:$A,MATCH($A891,'Smelter Look-up'!$E:$E,0)))</f>
        <v/>
      </c>
      <c r="C891" s="146" t="str">
        <f>IF(LEN(A891)=0,"",INDEX('Smelter Look-up'!$C:$C,MATCH($A891,'Smelter Look-up'!$E:$E,0)))</f>
        <v/>
      </c>
      <c r="D891" s="143"/>
      <c r="E891" s="143" t="str">
        <f ca="1">IF(ISERROR($V891),"",OFFSET('Smelter Look-up'!$D$4,$V891-4,0)&amp;"")</f>
        <v/>
      </c>
      <c r="F891" s="143" t="str">
        <f ca="1">IF(ISERROR($V891),"",OFFSET('Smelter Look-up'!$E$4,$V891-4,0))</f>
        <v/>
      </c>
      <c r="G891" s="143" t="str">
        <f ca="1">IF(C891=$X$4,"Enter smelter details",IF(ISERROR($V891),"",OFFSET('Smelter Look-up'!$F$4,$V891-4,0)))</f>
        <v/>
      </c>
      <c r="H891" s="199" t="str">
        <f ca="1">IF(ISERROR($V891),"",OFFSET('Smelter Look-up'!$G$4,$V891-4,0))</f>
        <v/>
      </c>
      <c r="I891" s="200" t="str">
        <f ca="1">IF(ISERROR($V891),"",OFFSET('Smelter Look-up'!$H$4,$V891-4,0))</f>
        <v/>
      </c>
      <c r="J891" s="200" t="str">
        <f ca="1">IF(ISERROR($V891),"",OFFSET('Smelter Look-up'!$I$4,$V891-4,0))</f>
        <v/>
      </c>
      <c r="K891" s="144"/>
      <c r="L891" s="144"/>
      <c r="M891" s="144"/>
      <c r="N891" s="144"/>
      <c r="O891" s="144"/>
      <c r="P891" s="202"/>
      <c r="Q891" s="145"/>
      <c r="R891" s="143" t="str">
        <f ca="1">IF(ISERROR($V891),"",OFFSET('Smelter Look-up'!$C$4,$V891-4,0)&amp;"")</f>
        <v/>
      </c>
      <c r="S891" s="149" t="str">
        <f t="shared" ca="1" si="65"/>
        <v/>
      </c>
      <c r="T891" s="149" t="str">
        <f ca="1">IF(B891="","",IF(ISERROR(MATCH($J891,SorP!$B$1:$B$6261,0)),"",INDIRECT("'SorP'!$A$"&amp;MATCH($S891&amp;$J891,SorP!C:C,0))))</f>
        <v/>
      </c>
      <c r="U891" s="162"/>
      <c r="V891" s="163" t="e">
        <f>IF(C891="",NA(),MATCH($B891&amp;$C891,'Smelter Look-up'!$J:$J,0))</f>
        <v>#N/A</v>
      </c>
      <c r="X891" s="164">
        <f t="shared" ca="1" si="66"/>
        <v>0</v>
      </c>
      <c r="AB891" s="304" t="str">
        <f t="shared" si="67"/>
        <v/>
      </c>
      <c r="AC891" s="164" t="str">
        <f t="shared" si="68"/>
        <v/>
      </c>
      <c r="AD891" s="164" t="str">
        <f t="shared" si="69"/>
        <v/>
      </c>
    </row>
    <row r="892" spans="1:30" s="164" customFormat="1" ht="20.149999999999999" customHeight="1">
      <c r="A892" s="149"/>
      <c r="B892" s="294" t="str">
        <f>IF(LEN(A892)=0,"",INDEX('Smelter Look-up'!$A:$A,MATCH($A892,'Smelter Look-up'!$E:$E,0)))</f>
        <v/>
      </c>
      <c r="C892" s="146" t="str">
        <f>IF(LEN(A892)=0,"",INDEX('Smelter Look-up'!$C:$C,MATCH($A892,'Smelter Look-up'!$E:$E,0)))</f>
        <v/>
      </c>
      <c r="D892" s="143"/>
      <c r="E892" s="143" t="str">
        <f ca="1">IF(ISERROR($V892),"",OFFSET('Smelter Look-up'!$D$4,$V892-4,0)&amp;"")</f>
        <v/>
      </c>
      <c r="F892" s="143" t="str">
        <f ca="1">IF(ISERROR($V892),"",OFFSET('Smelter Look-up'!$E$4,$V892-4,0))</f>
        <v/>
      </c>
      <c r="G892" s="143" t="str">
        <f ca="1">IF(C892=$X$4,"Enter smelter details",IF(ISERROR($V892),"",OFFSET('Smelter Look-up'!$F$4,$V892-4,0)))</f>
        <v/>
      </c>
      <c r="H892" s="199" t="str">
        <f ca="1">IF(ISERROR($V892),"",OFFSET('Smelter Look-up'!$G$4,$V892-4,0))</f>
        <v/>
      </c>
      <c r="I892" s="200" t="str">
        <f ca="1">IF(ISERROR($V892),"",OFFSET('Smelter Look-up'!$H$4,$V892-4,0))</f>
        <v/>
      </c>
      <c r="J892" s="200" t="str">
        <f ca="1">IF(ISERROR($V892),"",OFFSET('Smelter Look-up'!$I$4,$V892-4,0))</f>
        <v/>
      </c>
      <c r="K892" s="144"/>
      <c r="L892" s="144"/>
      <c r="M892" s="144"/>
      <c r="N892" s="144"/>
      <c r="O892" s="144"/>
      <c r="P892" s="202"/>
      <c r="Q892" s="145"/>
      <c r="R892" s="143" t="str">
        <f ca="1">IF(ISERROR($V892),"",OFFSET('Smelter Look-up'!$C$4,$V892-4,0)&amp;"")</f>
        <v/>
      </c>
      <c r="S892" s="149" t="str">
        <f t="shared" ca="1" si="65"/>
        <v/>
      </c>
      <c r="T892" s="149" t="str">
        <f ca="1">IF(B892="","",IF(ISERROR(MATCH($J892,SorP!$B$1:$B$6261,0)),"",INDIRECT("'SorP'!$A$"&amp;MATCH($S892&amp;$J892,SorP!C:C,0))))</f>
        <v/>
      </c>
      <c r="U892" s="162"/>
      <c r="V892" s="163" t="e">
        <f>IF(C892="",NA(),MATCH($B892&amp;$C892,'Smelter Look-up'!$J:$J,0))</f>
        <v>#N/A</v>
      </c>
      <c r="X892" s="164">
        <f t="shared" ca="1" si="66"/>
        <v>0</v>
      </c>
      <c r="AB892" s="304" t="str">
        <f t="shared" si="67"/>
        <v/>
      </c>
      <c r="AC892" s="164" t="str">
        <f t="shared" si="68"/>
        <v/>
      </c>
      <c r="AD892" s="164" t="str">
        <f t="shared" si="69"/>
        <v/>
      </c>
    </row>
    <row r="893" spans="1:30" s="164" customFormat="1" ht="20.149999999999999" customHeight="1">
      <c r="A893" s="149"/>
      <c r="B893" s="294" t="str">
        <f>IF(LEN(A893)=0,"",INDEX('Smelter Look-up'!$A:$A,MATCH($A893,'Smelter Look-up'!$E:$E,0)))</f>
        <v/>
      </c>
      <c r="C893" s="146" t="str">
        <f>IF(LEN(A893)=0,"",INDEX('Smelter Look-up'!$C:$C,MATCH($A893,'Smelter Look-up'!$E:$E,0)))</f>
        <v/>
      </c>
      <c r="D893" s="143"/>
      <c r="E893" s="143" t="str">
        <f ca="1">IF(ISERROR($V893),"",OFFSET('Smelter Look-up'!$D$4,$V893-4,0)&amp;"")</f>
        <v/>
      </c>
      <c r="F893" s="143" t="str">
        <f ca="1">IF(ISERROR($V893),"",OFFSET('Smelter Look-up'!$E$4,$V893-4,0))</f>
        <v/>
      </c>
      <c r="G893" s="143" t="str">
        <f ca="1">IF(C893=$X$4,"Enter smelter details",IF(ISERROR($V893),"",OFFSET('Smelter Look-up'!$F$4,$V893-4,0)))</f>
        <v/>
      </c>
      <c r="H893" s="199" t="str">
        <f ca="1">IF(ISERROR($V893),"",OFFSET('Smelter Look-up'!$G$4,$V893-4,0))</f>
        <v/>
      </c>
      <c r="I893" s="200" t="str">
        <f ca="1">IF(ISERROR($V893),"",OFFSET('Smelter Look-up'!$H$4,$V893-4,0))</f>
        <v/>
      </c>
      <c r="J893" s="200" t="str">
        <f ca="1">IF(ISERROR($V893),"",OFFSET('Smelter Look-up'!$I$4,$V893-4,0))</f>
        <v/>
      </c>
      <c r="K893" s="144"/>
      <c r="L893" s="144"/>
      <c r="M893" s="144"/>
      <c r="N893" s="144"/>
      <c r="O893" s="144"/>
      <c r="P893" s="202"/>
      <c r="Q893" s="145"/>
      <c r="R893" s="143" t="str">
        <f ca="1">IF(ISERROR($V893),"",OFFSET('Smelter Look-up'!$C$4,$V893-4,0)&amp;"")</f>
        <v/>
      </c>
      <c r="S893" s="149" t="str">
        <f t="shared" ca="1" si="65"/>
        <v/>
      </c>
      <c r="T893" s="149" t="str">
        <f ca="1">IF(B893="","",IF(ISERROR(MATCH($J893,SorP!$B$1:$B$6261,0)),"",INDIRECT("'SorP'!$A$"&amp;MATCH($S893&amp;$J893,SorP!C:C,0))))</f>
        <v/>
      </c>
      <c r="U893" s="162"/>
      <c r="V893" s="163" t="e">
        <f>IF(C893="",NA(),MATCH($B893&amp;$C893,'Smelter Look-up'!$J:$J,0))</f>
        <v>#N/A</v>
      </c>
      <c r="X893" s="164">
        <f t="shared" ca="1" si="66"/>
        <v>0</v>
      </c>
      <c r="AB893" s="304" t="str">
        <f t="shared" si="67"/>
        <v/>
      </c>
      <c r="AC893" s="164" t="str">
        <f t="shared" si="68"/>
        <v/>
      </c>
      <c r="AD893" s="164" t="str">
        <f t="shared" si="69"/>
        <v/>
      </c>
    </row>
    <row r="894" spans="1:30" s="164" customFormat="1" ht="20.149999999999999" customHeight="1">
      <c r="A894" s="149"/>
      <c r="B894" s="294" t="str">
        <f>IF(LEN(A894)=0,"",INDEX('Smelter Look-up'!$A:$A,MATCH($A894,'Smelter Look-up'!$E:$E,0)))</f>
        <v/>
      </c>
      <c r="C894" s="146" t="str">
        <f>IF(LEN(A894)=0,"",INDEX('Smelter Look-up'!$C:$C,MATCH($A894,'Smelter Look-up'!$E:$E,0)))</f>
        <v/>
      </c>
      <c r="D894" s="143"/>
      <c r="E894" s="143" t="str">
        <f ca="1">IF(ISERROR($V894),"",OFFSET('Smelter Look-up'!$D$4,$V894-4,0)&amp;"")</f>
        <v/>
      </c>
      <c r="F894" s="143" t="str">
        <f ca="1">IF(ISERROR($V894),"",OFFSET('Smelter Look-up'!$E$4,$V894-4,0))</f>
        <v/>
      </c>
      <c r="G894" s="143" t="str">
        <f ca="1">IF(C894=$X$4,"Enter smelter details",IF(ISERROR($V894),"",OFFSET('Smelter Look-up'!$F$4,$V894-4,0)))</f>
        <v/>
      </c>
      <c r="H894" s="199" t="str">
        <f ca="1">IF(ISERROR($V894),"",OFFSET('Smelter Look-up'!$G$4,$V894-4,0))</f>
        <v/>
      </c>
      <c r="I894" s="200" t="str">
        <f ca="1">IF(ISERROR($V894),"",OFFSET('Smelter Look-up'!$H$4,$V894-4,0))</f>
        <v/>
      </c>
      <c r="J894" s="200" t="str">
        <f ca="1">IF(ISERROR($V894),"",OFFSET('Smelter Look-up'!$I$4,$V894-4,0))</f>
        <v/>
      </c>
      <c r="K894" s="144"/>
      <c r="L894" s="144"/>
      <c r="M894" s="144"/>
      <c r="N894" s="144"/>
      <c r="O894" s="144"/>
      <c r="P894" s="202"/>
      <c r="Q894" s="145"/>
      <c r="R894" s="143" t="str">
        <f ca="1">IF(ISERROR($V894),"",OFFSET('Smelter Look-up'!$C$4,$V894-4,0)&amp;"")</f>
        <v/>
      </c>
      <c r="S894" s="149" t="str">
        <f t="shared" ca="1" si="65"/>
        <v/>
      </c>
      <c r="T894" s="149" t="str">
        <f ca="1">IF(B894="","",IF(ISERROR(MATCH($J894,SorP!$B$1:$B$6261,0)),"",INDIRECT("'SorP'!$A$"&amp;MATCH($S894&amp;$J894,SorP!C:C,0))))</f>
        <v/>
      </c>
      <c r="U894" s="162"/>
      <c r="V894" s="163" t="e">
        <f>IF(C894="",NA(),MATCH($B894&amp;$C894,'Smelter Look-up'!$J:$J,0))</f>
        <v>#N/A</v>
      </c>
      <c r="X894" s="164">
        <f t="shared" ca="1" si="66"/>
        <v>0</v>
      </c>
      <c r="AB894" s="304" t="str">
        <f t="shared" si="67"/>
        <v/>
      </c>
      <c r="AC894" s="164" t="str">
        <f t="shared" si="68"/>
        <v/>
      </c>
      <c r="AD894" s="164" t="str">
        <f t="shared" si="69"/>
        <v/>
      </c>
    </row>
    <row r="895" spans="1:30" s="164" customFormat="1" ht="20.149999999999999" customHeight="1">
      <c r="A895" s="149"/>
      <c r="B895" s="294" t="str">
        <f>IF(LEN(A895)=0,"",INDEX('Smelter Look-up'!$A:$A,MATCH($A895,'Smelter Look-up'!$E:$E,0)))</f>
        <v/>
      </c>
      <c r="C895" s="146" t="str">
        <f>IF(LEN(A895)=0,"",INDEX('Smelter Look-up'!$C:$C,MATCH($A895,'Smelter Look-up'!$E:$E,0)))</f>
        <v/>
      </c>
      <c r="D895" s="143"/>
      <c r="E895" s="143" t="str">
        <f ca="1">IF(ISERROR($V895),"",OFFSET('Smelter Look-up'!$D$4,$V895-4,0)&amp;"")</f>
        <v/>
      </c>
      <c r="F895" s="143" t="str">
        <f ca="1">IF(ISERROR($V895),"",OFFSET('Smelter Look-up'!$E$4,$V895-4,0))</f>
        <v/>
      </c>
      <c r="G895" s="143" t="str">
        <f ca="1">IF(C895=$X$4,"Enter smelter details",IF(ISERROR($V895),"",OFFSET('Smelter Look-up'!$F$4,$V895-4,0)))</f>
        <v/>
      </c>
      <c r="H895" s="199" t="str">
        <f ca="1">IF(ISERROR($V895),"",OFFSET('Smelter Look-up'!$G$4,$V895-4,0))</f>
        <v/>
      </c>
      <c r="I895" s="200" t="str">
        <f ca="1">IF(ISERROR($V895),"",OFFSET('Smelter Look-up'!$H$4,$V895-4,0))</f>
        <v/>
      </c>
      <c r="J895" s="200" t="str">
        <f ca="1">IF(ISERROR($V895),"",OFFSET('Smelter Look-up'!$I$4,$V895-4,0))</f>
        <v/>
      </c>
      <c r="K895" s="144"/>
      <c r="L895" s="144"/>
      <c r="M895" s="144"/>
      <c r="N895" s="144"/>
      <c r="O895" s="144"/>
      <c r="P895" s="202"/>
      <c r="Q895" s="145"/>
      <c r="R895" s="143" t="str">
        <f ca="1">IF(ISERROR($V895),"",OFFSET('Smelter Look-up'!$C$4,$V895-4,0)&amp;"")</f>
        <v/>
      </c>
      <c r="S895" s="149" t="str">
        <f t="shared" ca="1" si="65"/>
        <v/>
      </c>
      <c r="T895" s="149" t="str">
        <f ca="1">IF(B895="","",IF(ISERROR(MATCH($J895,SorP!$B$1:$B$6261,0)),"",INDIRECT("'SorP'!$A$"&amp;MATCH($S895&amp;$J895,SorP!C:C,0))))</f>
        <v/>
      </c>
      <c r="U895" s="162"/>
      <c r="V895" s="163" t="e">
        <f>IF(C895="",NA(),MATCH($B895&amp;$C895,'Smelter Look-up'!$J:$J,0))</f>
        <v>#N/A</v>
      </c>
      <c r="X895" s="164">
        <f t="shared" ca="1" si="66"/>
        <v>0</v>
      </c>
      <c r="AB895" s="304" t="str">
        <f t="shared" si="67"/>
        <v/>
      </c>
      <c r="AC895" s="164" t="str">
        <f t="shared" si="68"/>
        <v/>
      </c>
      <c r="AD895" s="164" t="str">
        <f t="shared" si="69"/>
        <v/>
      </c>
    </row>
    <row r="896" spans="1:30" s="164" customFormat="1" ht="20.149999999999999" customHeight="1">
      <c r="A896" s="149"/>
      <c r="B896" s="294" t="str">
        <f>IF(LEN(A896)=0,"",INDEX('Smelter Look-up'!$A:$A,MATCH($A896,'Smelter Look-up'!$E:$E,0)))</f>
        <v/>
      </c>
      <c r="C896" s="146" t="str">
        <f>IF(LEN(A896)=0,"",INDEX('Smelter Look-up'!$C:$C,MATCH($A896,'Smelter Look-up'!$E:$E,0)))</f>
        <v/>
      </c>
      <c r="D896" s="143"/>
      <c r="E896" s="143" t="str">
        <f ca="1">IF(ISERROR($V896),"",OFFSET('Smelter Look-up'!$D$4,$V896-4,0)&amp;"")</f>
        <v/>
      </c>
      <c r="F896" s="143" t="str">
        <f ca="1">IF(ISERROR($V896),"",OFFSET('Smelter Look-up'!$E$4,$V896-4,0))</f>
        <v/>
      </c>
      <c r="G896" s="143" t="str">
        <f ca="1">IF(C896=$X$4,"Enter smelter details",IF(ISERROR($V896),"",OFFSET('Smelter Look-up'!$F$4,$V896-4,0)))</f>
        <v/>
      </c>
      <c r="H896" s="199" t="str">
        <f ca="1">IF(ISERROR($V896),"",OFFSET('Smelter Look-up'!$G$4,$V896-4,0))</f>
        <v/>
      </c>
      <c r="I896" s="200" t="str">
        <f ca="1">IF(ISERROR($V896),"",OFFSET('Smelter Look-up'!$H$4,$V896-4,0))</f>
        <v/>
      </c>
      <c r="J896" s="200" t="str">
        <f ca="1">IF(ISERROR($V896),"",OFFSET('Smelter Look-up'!$I$4,$V896-4,0))</f>
        <v/>
      </c>
      <c r="K896" s="144"/>
      <c r="L896" s="144"/>
      <c r="M896" s="144"/>
      <c r="N896" s="144"/>
      <c r="O896" s="144"/>
      <c r="P896" s="202"/>
      <c r="Q896" s="145"/>
      <c r="R896" s="143" t="str">
        <f ca="1">IF(ISERROR($V896),"",OFFSET('Smelter Look-up'!$C$4,$V896-4,0)&amp;"")</f>
        <v/>
      </c>
      <c r="S896" s="149" t="str">
        <f t="shared" ca="1" si="65"/>
        <v/>
      </c>
      <c r="T896" s="149" t="str">
        <f ca="1">IF(B896="","",IF(ISERROR(MATCH($J896,SorP!$B$1:$B$6261,0)),"",INDIRECT("'SorP'!$A$"&amp;MATCH($S896&amp;$J896,SorP!C:C,0))))</f>
        <v/>
      </c>
      <c r="U896" s="162"/>
      <c r="V896" s="163" t="e">
        <f>IF(C896="",NA(),MATCH($B896&amp;$C896,'Smelter Look-up'!$J:$J,0))</f>
        <v>#N/A</v>
      </c>
      <c r="X896" s="164">
        <f t="shared" ca="1" si="66"/>
        <v>0</v>
      </c>
      <c r="AB896" s="304" t="str">
        <f t="shared" si="67"/>
        <v/>
      </c>
      <c r="AC896" s="164" t="str">
        <f t="shared" si="68"/>
        <v/>
      </c>
      <c r="AD896" s="164" t="str">
        <f t="shared" si="69"/>
        <v/>
      </c>
    </row>
    <row r="897" spans="1:30" s="164" customFormat="1" ht="20.149999999999999" customHeight="1">
      <c r="A897" s="149"/>
      <c r="B897" s="294" t="str">
        <f>IF(LEN(A897)=0,"",INDEX('Smelter Look-up'!$A:$A,MATCH($A897,'Smelter Look-up'!$E:$E,0)))</f>
        <v/>
      </c>
      <c r="C897" s="146" t="str">
        <f>IF(LEN(A897)=0,"",INDEX('Smelter Look-up'!$C:$C,MATCH($A897,'Smelter Look-up'!$E:$E,0)))</f>
        <v/>
      </c>
      <c r="D897" s="143"/>
      <c r="E897" s="143" t="str">
        <f ca="1">IF(ISERROR($V897),"",OFFSET('Smelter Look-up'!$D$4,$V897-4,0)&amp;"")</f>
        <v/>
      </c>
      <c r="F897" s="143" t="str">
        <f ca="1">IF(ISERROR($V897),"",OFFSET('Smelter Look-up'!$E$4,$V897-4,0))</f>
        <v/>
      </c>
      <c r="G897" s="143" t="str">
        <f ca="1">IF(C897=$X$4,"Enter smelter details",IF(ISERROR($V897),"",OFFSET('Smelter Look-up'!$F$4,$V897-4,0)))</f>
        <v/>
      </c>
      <c r="H897" s="199" t="str">
        <f ca="1">IF(ISERROR($V897),"",OFFSET('Smelter Look-up'!$G$4,$V897-4,0))</f>
        <v/>
      </c>
      <c r="I897" s="200" t="str">
        <f ca="1">IF(ISERROR($V897),"",OFFSET('Smelter Look-up'!$H$4,$V897-4,0))</f>
        <v/>
      </c>
      <c r="J897" s="200" t="str">
        <f ca="1">IF(ISERROR($V897),"",OFFSET('Smelter Look-up'!$I$4,$V897-4,0))</f>
        <v/>
      </c>
      <c r="K897" s="144"/>
      <c r="L897" s="144"/>
      <c r="M897" s="144"/>
      <c r="N897" s="144"/>
      <c r="O897" s="144"/>
      <c r="P897" s="202"/>
      <c r="Q897" s="145"/>
      <c r="R897" s="143" t="str">
        <f ca="1">IF(ISERROR($V897),"",OFFSET('Smelter Look-up'!$C$4,$V897-4,0)&amp;"")</f>
        <v/>
      </c>
      <c r="S897" s="149" t="str">
        <f t="shared" ca="1" si="65"/>
        <v/>
      </c>
      <c r="T897" s="149" t="str">
        <f ca="1">IF(B897="","",IF(ISERROR(MATCH($J897,SorP!$B$1:$B$6261,0)),"",INDIRECT("'SorP'!$A$"&amp;MATCH($S897&amp;$J897,SorP!C:C,0))))</f>
        <v/>
      </c>
      <c r="U897" s="162"/>
      <c r="V897" s="163" t="e">
        <f>IF(C897="",NA(),MATCH($B897&amp;$C897,'Smelter Look-up'!$J:$J,0))</f>
        <v>#N/A</v>
      </c>
      <c r="X897" s="164">
        <f t="shared" ca="1" si="66"/>
        <v>0</v>
      </c>
      <c r="AB897" s="304" t="str">
        <f t="shared" si="67"/>
        <v/>
      </c>
      <c r="AC897" s="164" t="str">
        <f t="shared" si="68"/>
        <v/>
      </c>
      <c r="AD897" s="164" t="str">
        <f t="shared" si="69"/>
        <v/>
      </c>
    </row>
    <row r="898" spans="1:30" s="164" customFormat="1" ht="20.149999999999999" customHeight="1">
      <c r="A898" s="149"/>
      <c r="B898" s="294" t="str">
        <f>IF(LEN(A898)=0,"",INDEX('Smelter Look-up'!$A:$A,MATCH($A898,'Smelter Look-up'!$E:$E,0)))</f>
        <v/>
      </c>
      <c r="C898" s="146" t="str">
        <f>IF(LEN(A898)=0,"",INDEX('Smelter Look-up'!$C:$C,MATCH($A898,'Smelter Look-up'!$E:$E,0)))</f>
        <v/>
      </c>
      <c r="D898" s="143"/>
      <c r="E898" s="143" t="str">
        <f ca="1">IF(ISERROR($V898),"",OFFSET('Smelter Look-up'!$D$4,$V898-4,0)&amp;"")</f>
        <v/>
      </c>
      <c r="F898" s="143" t="str">
        <f ca="1">IF(ISERROR($V898),"",OFFSET('Smelter Look-up'!$E$4,$V898-4,0))</f>
        <v/>
      </c>
      <c r="G898" s="143" t="str">
        <f ca="1">IF(C898=$X$4,"Enter smelter details",IF(ISERROR($V898),"",OFFSET('Smelter Look-up'!$F$4,$V898-4,0)))</f>
        <v/>
      </c>
      <c r="H898" s="199" t="str">
        <f ca="1">IF(ISERROR($V898),"",OFFSET('Smelter Look-up'!$G$4,$V898-4,0))</f>
        <v/>
      </c>
      <c r="I898" s="200" t="str">
        <f ca="1">IF(ISERROR($V898),"",OFFSET('Smelter Look-up'!$H$4,$V898-4,0))</f>
        <v/>
      </c>
      <c r="J898" s="200" t="str">
        <f ca="1">IF(ISERROR($V898),"",OFFSET('Smelter Look-up'!$I$4,$V898-4,0))</f>
        <v/>
      </c>
      <c r="K898" s="144"/>
      <c r="L898" s="144"/>
      <c r="M898" s="144"/>
      <c r="N898" s="144"/>
      <c r="O898" s="144"/>
      <c r="P898" s="202"/>
      <c r="Q898" s="145"/>
      <c r="R898" s="143" t="str">
        <f ca="1">IF(ISERROR($V898),"",OFFSET('Smelter Look-up'!$C$4,$V898-4,0)&amp;"")</f>
        <v/>
      </c>
      <c r="S898" s="149" t="str">
        <f t="shared" ca="1" si="65"/>
        <v/>
      </c>
      <c r="T898" s="149" t="str">
        <f ca="1">IF(B898="","",IF(ISERROR(MATCH($J898,SorP!$B$1:$B$6261,0)),"",INDIRECT("'SorP'!$A$"&amp;MATCH($S898&amp;$J898,SorP!C:C,0))))</f>
        <v/>
      </c>
      <c r="U898" s="162"/>
      <c r="V898" s="163" t="e">
        <f>IF(C898="",NA(),MATCH($B898&amp;$C898,'Smelter Look-up'!$J:$J,0))</f>
        <v>#N/A</v>
      </c>
      <c r="X898" s="164">
        <f t="shared" ca="1" si="66"/>
        <v>0</v>
      </c>
      <c r="AB898" s="304" t="str">
        <f t="shared" si="67"/>
        <v/>
      </c>
      <c r="AC898" s="164" t="str">
        <f t="shared" si="68"/>
        <v/>
      </c>
      <c r="AD898" s="164" t="str">
        <f t="shared" si="69"/>
        <v/>
      </c>
    </row>
    <row r="899" spans="1:30" s="164" customFormat="1" ht="20.149999999999999" customHeight="1">
      <c r="A899" s="149"/>
      <c r="B899" s="294" t="str">
        <f>IF(LEN(A899)=0,"",INDEX('Smelter Look-up'!$A:$A,MATCH($A899,'Smelter Look-up'!$E:$E,0)))</f>
        <v/>
      </c>
      <c r="C899" s="146" t="str">
        <f>IF(LEN(A899)=0,"",INDEX('Smelter Look-up'!$C:$C,MATCH($A899,'Smelter Look-up'!$E:$E,0)))</f>
        <v/>
      </c>
      <c r="D899" s="143"/>
      <c r="E899" s="143" t="str">
        <f ca="1">IF(ISERROR($V899),"",OFFSET('Smelter Look-up'!$D$4,$V899-4,0)&amp;"")</f>
        <v/>
      </c>
      <c r="F899" s="143" t="str">
        <f ca="1">IF(ISERROR($V899),"",OFFSET('Smelter Look-up'!$E$4,$V899-4,0))</f>
        <v/>
      </c>
      <c r="G899" s="143" t="str">
        <f ca="1">IF(C899=$X$4,"Enter smelter details",IF(ISERROR($V899),"",OFFSET('Smelter Look-up'!$F$4,$V899-4,0)))</f>
        <v/>
      </c>
      <c r="H899" s="199" t="str">
        <f ca="1">IF(ISERROR($V899),"",OFFSET('Smelter Look-up'!$G$4,$V899-4,0))</f>
        <v/>
      </c>
      <c r="I899" s="200" t="str">
        <f ca="1">IF(ISERROR($V899),"",OFFSET('Smelter Look-up'!$H$4,$V899-4,0))</f>
        <v/>
      </c>
      <c r="J899" s="200" t="str">
        <f ca="1">IF(ISERROR($V899),"",OFFSET('Smelter Look-up'!$I$4,$V899-4,0))</f>
        <v/>
      </c>
      <c r="K899" s="144"/>
      <c r="L899" s="144"/>
      <c r="M899" s="144"/>
      <c r="N899" s="144"/>
      <c r="O899" s="144"/>
      <c r="P899" s="202"/>
      <c r="Q899" s="145"/>
      <c r="R899" s="143" t="str">
        <f ca="1">IF(ISERROR($V899),"",OFFSET('Smelter Look-up'!$C$4,$V899-4,0)&amp;"")</f>
        <v/>
      </c>
      <c r="S899" s="149" t="str">
        <f t="shared" ca="1" si="65"/>
        <v/>
      </c>
      <c r="T899" s="149" t="str">
        <f ca="1">IF(B899="","",IF(ISERROR(MATCH($J899,SorP!$B$1:$B$6261,0)),"",INDIRECT("'SorP'!$A$"&amp;MATCH($S899&amp;$J899,SorP!C:C,0))))</f>
        <v/>
      </c>
      <c r="U899" s="162"/>
      <c r="V899" s="163" t="e">
        <f>IF(C899="",NA(),MATCH($B899&amp;$C899,'Smelter Look-up'!$J:$J,0))</f>
        <v>#N/A</v>
      </c>
      <c r="X899" s="164">
        <f t="shared" ca="1" si="66"/>
        <v>0</v>
      </c>
      <c r="AB899" s="304" t="str">
        <f t="shared" si="67"/>
        <v/>
      </c>
      <c r="AC899" s="164" t="str">
        <f t="shared" si="68"/>
        <v/>
      </c>
      <c r="AD899" s="164" t="str">
        <f t="shared" si="69"/>
        <v/>
      </c>
    </row>
    <row r="900" spans="1:30" s="164" customFormat="1" ht="20.149999999999999" customHeight="1">
      <c r="A900" s="149"/>
      <c r="B900" s="294" t="str">
        <f>IF(LEN(A900)=0,"",INDEX('Smelter Look-up'!$A:$A,MATCH($A900,'Smelter Look-up'!$E:$E,0)))</f>
        <v/>
      </c>
      <c r="C900" s="146" t="str">
        <f>IF(LEN(A900)=0,"",INDEX('Smelter Look-up'!$C:$C,MATCH($A900,'Smelter Look-up'!$E:$E,0)))</f>
        <v/>
      </c>
      <c r="D900" s="143"/>
      <c r="E900" s="143" t="str">
        <f ca="1">IF(ISERROR($V900),"",OFFSET('Smelter Look-up'!$D$4,$V900-4,0)&amp;"")</f>
        <v/>
      </c>
      <c r="F900" s="143" t="str">
        <f ca="1">IF(ISERROR($V900),"",OFFSET('Smelter Look-up'!$E$4,$V900-4,0))</f>
        <v/>
      </c>
      <c r="G900" s="143" t="str">
        <f ca="1">IF(C900=$X$4,"Enter smelter details",IF(ISERROR($V900),"",OFFSET('Smelter Look-up'!$F$4,$V900-4,0)))</f>
        <v/>
      </c>
      <c r="H900" s="199" t="str">
        <f ca="1">IF(ISERROR($V900),"",OFFSET('Smelter Look-up'!$G$4,$V900-4,0))</f>
        <v/>
      </c>
      <c r="I900" s="200" t="str">
        <f ca="1">IF(ISERROR($V900),"",OFFSET('Smelter Look-up'!$H$4,$V900-4,0))</f>
        <v/>
      </c>
      <c r="J900" s="200" t="str">
        <f ca="1">IF(ISERROR($V900),"",OFFSET('Smelter Look-up'!$I$4,$V900-4,0))</f>
        <v/>
      </c>
      <c r="K900" s="144"/>
      <c r="L900" s="144"/>
      <c r="M900" s="144"/>
      <c r="N900" s="144"/>
      <c r="O900" s="144"/>
      <c r="P900" s="202"/>
      <c r="Q900" s="145"/>
      <c r="R900" s="143" t="str">
        <f ca="1">IF(ISERROR($V900),"",OFFSET('Smelter Look-up'!$C$4,$V900-4,0)&amp;"")</f>
        <v/>
      </c>
      <c r="S900" s="149" t="str">
        <f t="shared" ref="S900:S963" ca="1" si="70">IF(B900="","",IF(ISERROR(MATCH($E900,CL,0)),"Unknown",INDIRECT("'C'!$A$"&amp;MATCH($E900,CL,0)+1)))</f>
        <v/>
      </c>
      <c r="T900" s="149" t="str">
        <f ca="1">IF(B900="","",IF(ISERROR(MATCH($J900,SorP!$B$1:$B$6261,0)),"",INDIRECT("'SorP'!$A$"&amp;MATCH($S900&amp;$J900,SorP!C:C,0))))</f>
        <v/>
      </c>
      <c r="U900" s="162"/>
      <c r="V900" s="163" t="e">
        <f>IF(C900="",NA(),MATCH($B900&amp;$C900,'Smelter Look-up'!$J:$J,0))</f>
        <v>#N/A</v>
      </c>
      <c r="X900" s="164">
        <f t="shared" ref="X900:X963" ca="1" si="71">IF(AND(C900="Smelter not listed",OR(LEN(D900)=0,LEN(E900)=0)),1,0)</f>
        <v>0</v>
      </c>
      <c r="AB900" s="304" t="str">
        <f t="shared" ref="AB900:AB963" si="72">IF(C900="","",B900)</f>
        <v/>
      </c>
      <c r="AC900" s="164" t="str">
        <f t="shared" ref="AC900:AC963" si="73">B900</f>
        <v/>
      </c>
      <c r="AD900" s="164" t="str">
        <f t="shared" ref="AD900:AD963" si="74">IF(C900="Smelter not listed",D900,C900)</f>
        <v/>
      </c>
    </row>
    <row r="901" spans="1:30" s="164" customFormat="1" ht="20.149999999999999" customHeight="1">
      <c r="A901" s="149"/>
      <c r="B901" s="294" t="str">
        <f>IF(LEN(A901)=0,"",INDEX('Smelter Look-up'!$A:$A,MATCH($A901,'Smelter Look-up'!$E:$E,0)))</f>
        <v/>
      </c>
      <c r="C901" s="146" t="str">
        <f>IF(LEN(A901)=0,"",INDEX('Smelter Look-up'!$C:$C,MATCH($A901,'Smelter Look-up'!$E:$E,0)))</f>
        <v/>
      </c>
      <c r="D901" s="143"/>
      <c r="E901" s="143" t="str">
        <f ca="1">IF(ISERROR($V901),"",OFFSET('Smelter Look-up'!$D$4,$V901-4,0)&amp;"")</f>
        <v/>
      </c>
      <c r="F901" s="143" t="str">
        <f ca="1">IF(ISERROR($V901),"",OFFSET('Smelter Look-up'!$E$4,$V901-4,0))</f>
        <v/>
      </c>
      <c r="G901" s="143" t="str">
        <f ca="1">IF(C901=$X$4,"Enter smelter details",IF(ISERROR($V901),"",OFFSET('Smelter Look-up'!$F$4,$V901-4,0)))</f>
        <v/>
      </c>
      <c r="H901" s="199" t="str">
        <f ca="1">IF(ISERROR($V901),"",OFFSET('Smelter Look-up'!$G$4,$V901-4,0))</f>
        <v/>
      </c>
      <c r="I901" s="200" t="str">
        <f ca="1">IF(ISERROR($V901),"",OFFSET('Smelter Look-up'!$H$4,$V901-4,0))</f>
        <v/>
      </c>
      <c r="J901" s="200" t="str">
        <f ca="1">IF(ISERROR($V901),"",OFFSET('Smelter Look-up'!$I$4,$V901-4,0))</f>
        <v/>
      </c>
      <c r="K901" s="144"/>
      <c r="L901" s="144"/>
      <c r="M901" s="144"/>
      <c r="N901" s="144"/>
      <c r="O901" s="144"/>
      <c r="P901" s="202"/>
      <c r="Q901" s="145"/>
      <c r="R901" s="143" t="str">
        <f ca="1">IF(ISERROR($V901),"",OFFSET('Smelter Look-up'!$C$4,$V901-4,0)&amp;"")</f>
        <v/>
      </c>
      <c r="S901" s="149" t="str">
        <f t="shared" ca="1" si="70"/>
        <v/>
      </c>
      <c r="T901" s="149" t="str">
        <f ca="1">IF(B901="","",IF(ISERROR(MATCH($J901,SorP!$B$1:$B$6261,0)),"",INDIRECT("'SorP'!$A$"&amp;MATCH($S901&amp;$J901,SorP!C:C,0))))</f>
        <v/>
      </c>
      <c r="U901" s="162"/>
      <c r="V901" s="163" t="e">
        <f>IF(C901="",NA(),MATCH($B901&amp;$C901,'Smelter Look-up'!$J:$J,0))</f>
        <v>#N/A</v>
      </c>
      <c r="X901" s="164">
        <f t="shared" ca="1" si="71"/>
        <v>0</v>
      </c>
      <c r="AB901" s="304" t="str">
        <f t="shared" si="72"/>
        <v/>
      </c>
      <c r="AC901" s="164" t="str">
        <f t="shared" si="73"/>
        <v/>
      </c>
      <c r="AD901" s="164" t="str">
        <f t="shared" si="74"/>
        <v/>
      </c>
    </row>
    <row r="902" spans="1:30" s="164" customFormat="1" ht="20.149999999999999" customHeight="1">
      <c r="A902" s="149"/>
      <c r="B902" s="294" t="str">
        <f>IF(LEN(A902)=0,"",INDEX('Smelter Look-up'!$A:$A,MATCH($A902,'Smelter Look-up'!$E:$E,0)))</f>
        <v/>
      </c>
      <c r="C902" s="146" t="str">
        <f>IF(LEN(A902)=0,"",INDEX('Smelter Look-up'!$C:$C,MATCH($A902,'Smelter Look-up'!$E:$E,0)))</f>
        <v/>
      </c>
      <c r="D902" s="143"/>
      <c r="E902" s="143" t="str">
        <f ca="1">IF(ISERROR($V902),"",OFFSET('Smelter Look-up'!$D$4,$V902-4,0)&amp;"")</f>
        <v/>
      </c>
      <c r="F902" s="143" t="str">
        <f ca="1">IF(ISERROR($V902),"",OFFSET('Smelter Look-up'!$E$4,$V902-4,0))</f>
        <v/>
      </c>
      <c r="G902" s="143" t="str">
        <f ca="1">IF(C902=$X$4,"Enter smelter details",IF(ISERROR($V902),"",OFFSET('Smelter Look-up'!$F$4,$V902-4,0)))</f>
        <v/>
      </c>
      <c r="H902" s="199" t="str">
        <f ca="1">IF(ISERROR($V902),"",OFFSET('Smelter Look-up'!$G$4,$V902-4,0))</f>
        <v/>
      </c>
      <c r="I902" s="200" t="str">
        <f ca="1">IF(ISERROR($V902),"",OFFSET('Smelter Look-up'!$H$4,$V902-4,0))</f>
        <v/>
      </c>
      <c r="J902" s="200" t="str">
        <f ca="1">IF(ISERROR($V902),"",OFFSET('Smelter Look-up'!$I$4,$V902-4,0))</f>
        <v/>
      </c>
      <c r="K902" s="144"/>
      <c r="L902" s="144"/>
      <c r="M902" s="144"/>
      <c r="N902" s="144"/>
      <c r="O902" s="144"/>
      <c r="P902" s="202"/>
      <c r="Q902" s="145"/>
      <c r="R902" s="143" t="str">
        <f ca="1">IF(ISERROR($V902),"",OFFSET('Smelter Look-up'!$C$4,$V902-4,0)&amp;"")</f>
        <v/>
      </c>
      <c r="S902" s="149" t="str">
        <f t="shared" ca="1" si="70"/>
        <v/>
      </c>
      <c r="T902" s="149" t="str">
        <f ca="1">IF(B902="","",IF(ISERROR(MATCH($J902,SorP!$B$1:$B$6261,0)),"",INDIRECT("'SorP'!$A$"&amp;MATCH($S902&amp;$J902,SorP!C:C,0))))</f>
        <v/>
      </c>
      <c r="U902" s="162"/>
      <c r="V902" s="163" t="e">
        <f>IF(C902="",NA(),MATCH($B902&amp;$C902,'Smelter Look-up'!$J:$J,0))</f>
        <v>#N/A</v>
      </c>
      <c r="X902" s="164">
        <f t="shared" ca="1" si="71"/>
        <v>0</v>
      </c>
      <c r="AB902" s="304" t="str">
        <f t="shared" si="72"/>
        <v/>
      </c>
      <c r="AC902" s="164" t="str">
        <f t="shared" si="73"/>
        <v/>
      </c>
      <c r="AD902" s="164" t="str">
        <f t="shared" si="74"/>
        <v/>
      </c>
    </row>
    <row r="903" spans="1:30" s="164" customFormat="1" ht="20.149999999999999" customHeight="1">
      <c r="A903" s="149"/>
      <c r="B903" s="294" t="str">
        <f>IF(LEN(A903)=0,"",INDEX('Smelter Look-up'!$A:$A,MATCH($A903,'Smelter Look-up'!$E:$E,0)))</f>
        <v/>
      </c>
      <c r="C903" s="146" t="str">
        <f>IF(LEN(A903)=0,"",INDEX('Smelter Look-up'!$C:$C,MATCH($A903,'Smelter Look-up'!$E:$E,0)))</f>
        <v/>
      </c>
      <c r="D903" s="143"/>
      <c r="E903" s="143" t="str">
        <f ca="1">IF(ISERROR($V903),"",OFFSET('Smelter Look-up'!$D$4,$V903-4,0)&amp;"")</f>
        <v/>
      </c>
      <c r="F903" s="143" t="str">
        <f ca="1">IF(ISERROR($V903),"",OFFSET('Smelter Look-up'!$E$4,$V903-4,0))</f>
        <v/>
      </c>
      <c r="G903" s="143" t="str">
        <f ca="1">IF(C903=$X$4,"Enter smelter details",IF(ISERROR($V903),"",OFFSET('Smelter Look-up'!$F$4,$V903-4,0)))</f>
        <v/>
      </c>
      <c r="H903" s="199" t="str">
        <f ca="1">IF(ISERROR($V903),"",OFFSET('Smelter Look-up'!$G$4,$V903-4,0))</f>
        <v/>
      </c>
      <c r="I903" s="200" t="str">
        <f ca="1">IF(ISERROR($V903),"",OFFSET('Smelter Look-up'!$H$4,$V903-4,0))</f>
        <v/>
      </c>
      <c r="J903" s="200" t="str">
        <f ca="1">IF(ISERROR($V903),"",OFFSET('Smelter Look-up'!$I$4,$V903-4,0))</f>
        <v/>
      </c>
      <c r="K903" s="144"/>
      <c r="L903" s="144"/>
      <c r="M903" s="144"/>
      <c r="N903" s="144"/>
      <c r="O903" s="144"/>
      <c r="P903" s="202"/>
      <c r="Q903" s="145"/>
      <c r="R903" s="143" t="str">
        <f ca="1">IF(ISERROR($V903),"",OFFSET('Smelter Look-up'!$C$4,$V903-4,0)&amp;"")</f>
        <v/>
      </c>
      <c r="S903" s="149" t="str">
        <f t="shared" ca="1" si="70"/>
        <v/>
      </c>
      <c r="T903" s="149" t="str">
        <f ca="1">IF(B903="","",IF(ISERROR(MATCH($J903,SorP!$B$1:$B$6261,0)),"",INDIRECT("'SorP'!$A$"&amp;MATCH($S903&amp;$J903,SorP!C:C,0))))</f>
        <v/>
      </c>
      <c r="U903" s="162"/>
      <c r="V903" s="163" t="e">
        <f>IF(C903="",NA(),MATCH($B903&amp;$C903,'Smelter Look-up'!$J:$J,0))</f>
        <v>#N/A</v>
      </c>
      <c r="X903" s="164">
        <f t="shared" ca="1" si="71"/>
        <v>0</v>
      </c>
      <c r="AB903" s="304" t="str">
        <f t="shared" si="72"/>
        <v/>
      </c>
      <c r="AC903" s="164" t="str">
        <f t="shared" si="73"/>
        <v/>
      </c>
      <c r="AD903" s="164" t="str">
        <f t="shared" si="74"/>
        <v/>
      </c>
    </row>
    <row r="904" spans="1:30" s="164" customFormat="1" ht="20.149999999999999" customHeight="1">
      <c r="A904" s="149"/>
      <c r="B904" s="294" t="str">
        <f>IF(LEN(A904)=0,"",INDEX('Smelter Look-up'!$A:$A,MATCH($A904,'Smelter Look-up'!$E:$E,0)))</f>
        <v/>
      </c>
      <c r="C904" s="146" t="str">
        <f>IF(LEN(A904)=0,"",INDEX('Smelter Look-up'!$C:$C,MATCH($A904,'Smelter Look-up'!$E:$E,0)))</f>
        <v/>
      </c>
      <c r="D904" s="143"/>
      <c r="E904" s="143" t="str">
        <f ca="1">IF(ISERROR($V904),"",OFFSET('Smelter Look-up'!$D$4,$V904-4,0)&amp;"")</f>
        <v/>
      </c>
      <c r="F904" s="143" t="str">
        <f ca="1">IF(ISERROR($V904),"",OFFSET('Smelter Look-up'!$E$4,$V904-4,0))</f>
        <v/>
      </c>
      <c r="G904" s="143" t="str">
        <f ca="1">IF(C904=$X$4,"Enter smelter details",IF(ISERROR($V904),"",OFFSET('Smelter Look-up'!$F$4,$V904-4,0)))</f>
        <v/>
      </c>
      <c r="H904" s="199" t="str">
        <f ca="1">IF(ISERROR($V904),"",OFFSET('Smelter Look-up'!$G$4,$V904-4,0))</f>
        <v/>
      </c>
      <c r="I904" s="200" t="str">
        <f ca="1">IF(ISERROR($V904),"",OFFSET('Smelter Look-up'!$H$4,$V904-4,0))</f>
        <v/>
      </c>
      <c r="J904" s="200" t="str">
        <f ca="1">IF(ISERROR($V904),"",OFFSET('Smelter Look-up'!$I$4,$V904-4,0))</f>
        <v/>
      </c>
      <c r="K904" s="144"/>
      <c r="L904" s="144"/>
      <c r="M904" s="144"/>
      <c r="N904" s="144"/>
      <c r="O904" s="144"/>
      <c r="P904" s="202"/>
      <c r="Q904" s="145"/>
      <c r="R904" s="143" t="str">
        <f ca="1">IF(ISERROR($V904),"",OFFSET('Smelter Look-up'!$C$4,$V904-4,0)&amp;"")</f>
        <v/>
      </c>
      <c r="S904" s="149" t="str">
        <f t="shared" ca="1" si="70"/>
        <v/>
      </c>
      <c r="T904" s="149" t="str">
        <f ca="1">IF(B904="","",IF(ISERROR(MATCH($J904,SorP!$B$1:$B$6261,0)),"",INDIRECT("'SorP'!$A$"&amp;MATCH($S904&amp;$J904,SorP!C:C,0))))</f>
        <v/>
      </c>
      <c r="U904" s="162"/>
      <c r="V904" s="163" t="e">
        <f>IF(C904="",NA(),MATCH($B904&amp;$C904,'Smelter Look-up'!$J:$J,0))</f>
        <v>#N/A</v>
      </c>
      <c r="X904" s="164">
        <f t="shared" ca="1" si="71"/>
        <v>0</v>
      </c>
      <c r="AB904" s="304" t="str">
        <f t="shared" si="72"/>
        <v/>
      </c>
      <c r="AC904" s="164" t="str">
        <f t="shared" si="73"/>
        <v/>
      </c>
      <c r="AD904" s="164" t="str">
        <f t="shared" si="74"/>
        <v/>
      </c>
    </row>
    <row r="905" spans="1:30" s="164" customFormat="1" ht="20.149999999999999" customHeight="1">
      <c r="A905" s="149"/>
      <c r="B905" s="294" t="str">
        <f>IF(LEN(A905)=0,"",INDEX('Smelter Look-up'!$A:$A,MATCH($A905,'Smelter Look-up'!$E:$E,0)))</f>
        <v/>
      </c>
      <c r="C905" s="146" t="str">
        <f>IF(LEN(A905)=0,"",INDEX('Smelter Look-up'!$C:$C,MATCH($A905,'Smelter Look-up'!$E:$E,0)))</f>
        <v/>
      </c>
      <c r="D905" s="143"/>
      <c r="E905" s="143" t="str">
        <f ca="1">IF(ISERROR($V905),"",OFFSET('Smelter Look-up'!$D$4,$V905-4,0)&amp;"")</f>
        <v/>
      </c>
      <c r="F905" s="143" t="str">
        <f ca="1">IF(ISERROR($V905),"",OFFSET('Smelter Look-up'!$E$4,$V905-4,0))</f>
        <v/>
      </c>
      <c r="G905" s="143" t="str">
        <f ca="1">IF(C905=$X$4,"Enter smelter details",IF(ISERROR($V905),"",OFFSET('Smelter Look-up'!$F$4,$V905-4,0)))</f>
        <v/>
      </c>
      <c r="H905" s="199" t="str">
        <f ca="1">IF(ISERROR($V905),"",OFFSET('Smelter Look-up'!$G$4,$V905-4,0))</f>
        <v/>
      </c>
      <c r="I905" s="200" t="str">
        <f ca="1">IF(ISERROR($V905),"",OFFSET('Smelter Look-up'!$H$4,$V905-4,0))</f>
        <v/>
      </c>
      <c r="J905" s="200" t="str">
        <f ca="1">IF(ISERROR($V905),"",OFFSET('Smelter Look-up'!$I$4,$V905-4,0))</f>
        <v/>
      </c>
      <c r="K905" s="144"/>
      <c r="L905" s="144"/>
      <c r="M905" s="144"/>
      <c r="N905" s="144"/>
      <c r="O905" s="144"/>
      <c r="P905" s="202"/>
      <c r="Q905" s="145"/>
      <c r="R905" s="143" t="str">
        <f ca="1">IF(ISERROR($V905),"",OFFSET('Smelter Look-up'!$C$4,$V905-4,0)&amp;"")</f>
        <v/>
      </c>
      <c r="S905" s="149" t="str">
        <f t="shared" ca="1" si="70"/>
        <v/>
      </c>
      <c r="T905" s="149" t="str">
        <f ca="1">IF(B905="","",IF(ISERROR(MATCH($J905,SorP!$B$1:$B$6261,0)),"",INDIRECT("'SorP'!$A$"&amp;MATCH($S905&amp;$J905,SorP!C:C,0))))</f>
        <v/>
      </c>
      <c r="U905" s="162"/>
      <c r="V905" s="163" t="e">
        <f>IF(C905="",NA(),MATCH($B905&amp;$C905,'Smelter Look-up'!$J:$J,0))</f>
        <v>#N/A</v>
      </c>
      <c r="X905" s="164">
        <f t="shared" ca="1" si="71"/>
        <v>0</v>
      </c>
      <c r="AB905" s="304" t="str">
        <f t="shared" si="72"/>
        <v/>
      </c>
      <c r="AC905" s="164" t="str">
        <f t="shared" si="73"/>
        <v/>
      </c>
      <c r="AD905" s="164" t="str">
        <f t="shared" si="74"/>
        <v/>
      </c>
    </row>
    <row r="906" spans="1:30" s="164" customFormat="1" ht="20.149999999999999" customHeight="1">
      <c r="A906" s="149"/>
      <c r="B906" s="294" t="str">
        <f>IF(LEN(A906)=0,"",INDEX('Smelter Look-up'!$A:$A,MATCH($A906,'Smelter Look-up'!$E:$E,0)))</f>
        <v/>
      </c>
      <c r="C906" s="146" t="str">
        <f>IF(LEN(A906)=0,"",INDEX('Smelter Look-up'!$C:$C,MATCH($A906,'Smelter Look-up'!$E:$E,0)))</f>
        <v/>
      </c>
      <c r="D906" s="143"/>
      <c r="E906" s="143" t="str">
        <f ca="1">IF(ISERROR($V906),"",OFFSET('Smelter Look-up'!$D$4,$V906-4,0)&amp;"")</f>
        <v/>
      </c>
      <c r="F906" s="143" t="str">
        <f ca="1">IF(ISERROR($V906),"",OFFSET('Smelter Look-up'!$E$4,$V906-4,0))</f>
        <v/>
      </c>
      <c r="G906" s="143" t="str">
        <f ca="1">IF(C906=$X$4,"Enter smelter details",IF(ISERROR($V906),"",OFFSET('Smelter Look-up'!$F$4,$V906-4,0)))</f>
        <v/>
      </c>
      <c r="H906" s="199" t="str">
        <f ca="1">IF(ISERROR($V906),"",OFFSET('Smelter Look-up'!$G$4,$V906-4,0))</f>
        <v/>
      </c>
      <c r="I906" s="200" t="str">
        <f ca="1">IF(ISERROR($V906),"",OFFSET('Smelter Look-up'!$H$4,$V906-4,0))</f>
        <v/>
      </c>
      <c r="J906" s="200" t="str">
        <f ca="1">IF(ISERROR($V906),"",OFFSET('Smelter Look-up'!$I$4,$V906-4,0))</f>
        <v/>
      </c>
      <c r="K906" s="144"/>
      <c r="L906" s="144"/>
      <c r="M906" s="144"/>
      <c r="N906" s="144"/>
      <c r="O906" s="144"/>
      <c r="P906" s="202"/>
      <c r="Q906" s="145"/>
      <c r="R906" s="143" t="str">
        <f ca="1">IF(ISERROR($V906),"",OFFSET('Smelter Look-up'!$C$4,$V906-4,0)&amp;"")</f>
        <v/>
      </c>
      <c r="S906" s="149" t="str">
        <f t="shared" ca="1" si="70"/>
        <v/>
      </c>
      <c r="T906" s="149" t="str">
        <f ca="1">IF(B906="","",IF(ISERROR(MATCH($J906,SorP!$B$1:$B$6261,0)),"",INDIRECT("'SorP'!$A$"&amp;MATCH($S906&amp;$J906,SorP!C:C,0))))</f>
        <v/>
      </c>
      <c r="U906" s="162"/>
      <c r="V906" s="163" t="e">
        <f>IF(C906="",NA(),MATCH($B906&amp;$C906,'Smelter Look-up'!$J:$J,0))</f>
        <v>#N/A</v>
      </c>
      <c r="X906" s="164">
        <f t="shared" ca="1" si="71"/>
        <v>0</v>
      </c>
      <c r="AB906" s="304" t="str">
        <f t="shared" si="72"/>
        <v/>
      </c>
      <c r="AC906" s="164" t="str">
        <f t="shared" si="73"/>
        <v/>
      </c>
      <c r="AD906" s="164" t="str">
        <f t="shared" si="74"/>
        <v/>
      </c>
    </row>
    <row r="907" spans="1:30" s="164" customFormat="1" ht="20.149999999999999" customHeight="1">
      <c r="A907" s="149"/>
      <c r="B907" s="294" t="str">
        <f>IF(LEN(A907)=0,"",INDEX('Smelter Look-up'!$A:$A,MATCH($A907,'Smelter Look-up'!$E:$E,0)))</f>
        <v/>
      </c>
      <c r="C907" s="146" t="str">
        <f>IF(LEN(A907)=0,"",INDEX('Smelter Look-up'!$C:$C,MATCH($A907,'Smelter Look-up'!$E:$E,0)))</f>
        <v/>
      </c>
      <c r="D907" s="143"/>
      <c r="E907" s="143" t="str">
        <f ca="1">IF(ISERROR($V907),"",OFFSET('Smelter Look-up'!$D$4,$V907-4,0)&amp;"")</f>
        <v/>
      </c>
      <c r="F907" s="143" t="str">
        <f ca="1">IF(ISERROR($V907),"",OFFSET('Smelter Look-up'!$E$4,$V907-4,0))</f>
        <v/>
      </c>
      <c r="G907" s="143" t="str">
        <f ca="1">IF(C907=$X$4,"Enter smelter details",IF(ISERROR($V907),"",OFFSET('Smelter Look-up'!$F$4,$V907-4,0)))</f>
        <v/>
      </c>
      <c r="H907" s="199" t="str">
        <f ca="1">IF(ISERROR($V907),"",OFFSET('Smelter Look-up'!$G$4,$V907-4,0))</f>
        <v/>
      </c>
      <c r="I907" s="200" t="str">
        <f ca="1">IF(ISERROR($V907),"",OFFSET('Smelter Look-up'!$H$4,$V907-4,0))</f>
        <v/>
      </c>
      <c r="J907" s="200" t="str">
        <f ca="1">IF(ISERROR($V907),"",OFFSET('Smelter Look-up'!$I$4,$V907-4,0))</f>
        <v/>
      </c>
      <c r="K907" s="144"/>
      <c r="L907" s="144"/>
      <c r="M907" s="144"/>
      <c r="N907" s="144"/>
      <c r="O907" s="144"/>
      <c r="P907" s="202"/>
      <c r="Q907" s="145"/>
      <c r="R907" s="143" t="str">
        <f ca="1">IF(ISERROR($V907),"",OFFSET('Smelter Look-up'!$C$4,$V907-4,0)&amp;"")</f>
        <v/>
      </c>
      <c r="S907" s="149" t="str">
        <f t="shared" ca="1" si="70"/>
        <v/>
      </c>
      <c r="T907" s="149" t="str">
        <f ca="1">IF(B907="","",IF(ISERROR(MATCH($J907,SorP!$B$1:$B$6261,0)),"",INDIRECT("'SorP'!$A$"&amp;MATCH($S907&amp;$J907,SorP!C:C,0))))</f>
        <v/>
      </c>
      <c r="U907" s="162"/>
      <c r="V907" s="163" t="e">
        <f>IF(C907="",NA(),MATCH($B907&amp;$C907,'Smelter Look-up'!$J:$J,0))</f>
        <v>#N/A</v>
      </c>
      <c r="X907" s="164">
        <f t="shared" ca="1" si="71"/>
        <v>0</v>
      </c>
      <c r="AB907" s="304" t="str">
        <f t="shared" si="72"/>
        <v/>
      </c>
      <c r="AC907" s="164" t="str">
        <f t="shared" si="73"/>
        <v/>
      </c>
      <c r="AD907" s="164" t="str">
        <f t="shared" si="74"/>
        <v/>
      </c>
    </row>
    <row r="908" spans="1:30" s="164" customFormat="1" ht="20.149999999999999" customHeight="1">
      <c r="A908" s="149"/>
      <c r="B908" s="294" t="str">
        <f>IF(LEN(A908)=0,"",INDEX('Smelter Look-up'!$A:$A,MATCH($A908,'Smelter Look-up'!$E:$E,0)))</f>
        <v/>
      </c>
      <c r="C908" s="146" t="str">
        <f>IF(LEN(A908)=0,"",INDEX('Smelter Look-up'!$C:$C,MATCH($A908,'Smelter Look-up'!$E:$E,0)))</f>
        <v/>
      </c>
      <c r="D908" s="143"/>
      <c r="E908" s="143" t="str">
        <f ca="1">IF(ISERROR($V908),"",OFFSET('Smelter Look-up'!$D$4,$V908-4,0)&amp;"")</f>
        <v/>
      </c>
      <c r="F908" s="143" t="str">
        <f ca="1">IF(ISERROR($V908),"",OFFSET('Smelter Look-up'!$E$4,$V908-4,0))</f>
        <v/>
      </c>
      <c r="G908" s="143" t="str">
        <f ca="1">IF(C908=$X$4,"Enter smelter details",IF(ISERROR($V908),"",OFFSET('Smelter Look-up'!$F$4,$V908-4,0)))</f>
        <v/>
      </c>
      <c r="H908" s="199" t="str">
        <f ca="1">IF(ISERROR($V908),"",OFFSET('Smelter Look-up'!$G$4,$V908-4,0))</f>
        <v/>
      </c>
      <c r="I908" s="200" t="str">
        <f ca="1">IF(ISERROR($V908),"",OFFSET('Smelter Look-up'!$H$4,$V908-4,0))</f>
        <v/>
      </c>
      <c r="J908" s="200" t="str">
        <f ca="1">IF(ISERROR($V908),"",OFFSET('Smelter Look-up'!$I$4,$V908-4,0))</f>
        <v/>
      </c>
      <c r="K908" s="144"/>
      <c r="L908" s="144"/>
      <c r="M908" s="144"/>
      <c r="N908" s="144"/>
      <c r="O908" s="144"/>
      <c r="P908" s="202"/>
      <c r="Q908" s="145"/>
      <c r="R908" s="143" t="str">
        <f ca="1">IF(ISERROR($V908),"",OFFSET('Smelter Look-up'!$C$4,$V908-4,0)&amp;"")</f>
        <v/>
      </c>
      <c r="S908" s="149" t="str">
        <f t="shared" ca="1" si="70"/>
        <v/>
      </c>
      <c r="T908" s="149" t="str">
        <f ca="1">IF(B908="","",IF(ISERROR(MATCH($J908,SorP!$B$1:$B$6261,0)),"",INDIRECT("'SorP'!$A$"&amp;MATCH($S908&amp;$J908,SorP!C:C,0))))</f>
        <v/>
      </c>
      <c r="U908" s="162"/>
      <c r="V908" s="163" t="e">
        <f>IF(C908="",NA(),MATCH($B908&amp;$C908,'Smelter Look-up'!$J:$J,0))</f>
        <v>#N/A</v>
      </c>
      <c r="X908" s="164">
        <f t="shared" ca="1" si="71"/>
        <v>0</v>
      </c>
      <c r="AB908" s="304" t="str">
        <f t="shared" si="72"/>
        <v/>
      </c>
      <c r="AC908" s="164" t="str">
        <f t="shared" si="73"/>
        <v/>
      </c>
      <c r="AD908" s="164" t="str">
        <f t="shared" si="74"/>
        <v/>
      </c>
    </row>
    <row r="909" spans="1:30" s="164" customFormat="1" ht="20.149999999999999" customHeight="1">
      <c r="A909" s="149"/>
      <c r="B909" s="294" t="str">
        <f>IF(LEN(A909)=0,"",INDEX('Smelter Look-up'!$A:$A,MATCH($A909,'Smelter Look-up'!$E:$E,0)))</f>
        <v/>
      </c>
      <c r="C909" s="146" t="str">
        <f>IF(LEN(A909)=0,"",INDEX('Smelter Look-up'!$C:$C,MATCH($A909,'Smelter Look-up'!$E:$E,0)))</f>
        <v/>
      </c>
      <c r="D909" s="143"/>
      <c r="E909" s="143" t="str">
        <f ca="1">IF(ISERROR($V909),"",OFFSET('Smelter Look-up'!$D$4,$V909-4,0)&amp;"")</f>
        <v/>
      </c>
      <c r="F909" s="143" t="str">
        <f ca="1">IF(ISERROR($V909),"",OFFSET('Smelter Look-up'!$E$4,$V909-4,0))</f>
        <v/>
      </c>
      <c r="G909" s="143" t="str">
        <f ca="1">IF(C909=$X$4,"Enter smelter details",IF(ISERROR($V909),"",OFFSET('Smelter Look-up'!$F$4,$V909-4,0)))</f>
        <v/>
      </c>
      <c r="H909" s="199" t="str">
        <f ca="1">IF(ISERROR($V909),"",OFFSET('Smelter Look-up'!$G$4,$V909-4,0))</f>
        <v/>
      </c>
      <c r="I909" s="200" t="str">
        <f ca="1">IF(ISERROR($V909),"",OFFSET('Smelter Look-up'!$H$4,$V909-4,0))</f>
        <v/>
      </c>
      <c r="J909" s="200" t="str">
        <f ca="1">IF(ISERROR($V909),"",OFFSET('Smelter Look-up'!$I$4,$V909-4,0))</f>
        <v/>
      </c>
      <c r="K909" s="144"/>
      <c r="L909" s="144"/>
      <c r="M909" s="144"/>
      <c r="N909" s="144"/>
      <c r="O909" s="144"/>
      <c r="P909" s="202"/>
      <c r="Q909" s="145"/>
      <c r="R909" s="143" t="str">
        <f ca="1">IF(ISERROR($V909),"",OFFSET('Smelter Look-up'!$C$4,$V909-4,0)&amp;"")</f>
        <v/>
      </c>
      <c r="S909" s="149" t="str">
        <f t="shared" ca="1" si="70"/>
        <v/>
      </c>
      <c r="T909" s="149" t="str">
        <f ca="1">IF(B909="","",IF(ISERROR(MATCH($J909,SorP!$B$1:$B$6261,0)),"",INDIRECT("'SorP'!$A$"&amp;MATCH($S909&amp;$J909,SorP!C:C,0))))</f>
        <v/>
      </c>
      <c r="U909" s="162"/>
      <c r="V909" s="163" t="e">
        <f>IF(C909="",NA(),MATCH($B909&amp;$C909,'Smelter Look-up'!$J:$J,0))</f>
        <v>#N/A</v>
      </c>
      <c r="X909" s="164">
        <f t="shared" ca="1" si="71"/>
        <v>0</v>
      </c>
      <c r="AB909" s="304" t="str">
        <f t="shared" si="72"/>
        <v/>
      </c>
      <c r="AC909" s="164" t="str">
        <f t="shared" si="73"/>
        <v/>
      </c>
      <c r="AD909" s="164" t="str">
        <f t="shared" si="74"/>
        <v/>
      </c>
    </row>
    <row r="910" spans="1:30" s="164" customFormat="1" ht="20.149999999999999" customHeight="1">
      <c r="A910" s="149"/>
      <c r="B910" s="294" t="str">
        <f>IF(LEN(A910)=0,"",INDEX('Smelter Look-up'!$A:$A,MATCH($A910,'Smelter Look-up'!$E:$E,0)))</f>
        <v/>
      </c>
      <c r="C910" s="146" t="str">
        <f>IF(LEN(A910)=0,"",INDEX('Smelter Look-up'!$C:$C,MATCH($A910,'Smelter Look-up'!$E:$E,0)))</f>
        <v/>
      </c>
      <c r="D910" s="143"/>
      <c r="E910" s="143" t="str">
        <f ca="1">IF(ISERROR($V910),"",OFFSET('Smelter Look-up'!$D$4,$V910-4,0)&amp;"")</f>
        <v/>
      </c>
      <c r="F910" s="143" t="str">
        <f ca="1">IF(ISERROR($V910),"",OFFSET('Smelter Look-up'!$E$4,$V910-4,0))</f>
        <v/>
      </c>
      <c r="G910" s="143" t="str">
        <f ca="1">IF(C910=$X$4,"Enter smelter details",IF(ISERROR($V910),"",OFFSET('Smelter Look-up'!$F$4,$V910-4,0)))</f>
        <v/>
      </c>
      <c r="H910" s="199" t="str">
        <f ca="1">IF(ISERROR($V910),"",OFFSET('Smelter Look-up'!$G$4,$V910-4,0))</f>
        <v/>
      </c>
      <c r="I910" s="200" t="str">
        <f ca="1">IF(ISERROR($V910),"",OFFSET('Smelter Look-up'!$H$4,$V910-4,0))</f>
        <v/>
      </c>
      <c r="J910" s="200" t="str">
        <f ca="1">IF(ISERROR($V910),"",OFFSET('Smelter Look-up'!$I$4,$V910-4,0))</f>
        <v/>
      </c>
      <c r="K910" s="144"/>
      <c r="L910" s="144"/>
      <c r="M910" s="144"/>
      <c r="N910" s="144"/>
      <c r="O910" s="144"/>
      <c r="P910" s="202"/>
      <c r="Q910" s="145"/>
      <c r="R910" s="143" t="str">
        <f ca="1">IF(ISERROR($V910),"",OFFSET('Smelter Look-up'!$C$4,$V910-4,0)&amp;"")</f>
        <v/>
      </c>
      <c r="S910" s="149" t="str">
        <f t="shared" ca="1" si="70"/>
        <v/>
      </c>
      <c r="T910" s="149" t="str">
        <f ca="1">IF(B910="","",IF(ISERROR(MATCH($J910,SorP!$B$1:$B$6261,0)),"",INDIRECT("'SorP'!$A$"&amp;MATCH($S910&amp;$J910,SorP!C:C,0))))</f>
        <v/>
      </c>
      <c r="U910" s="162"/>
      <c r="V910" s="163" t="e">
        <f>IF(C910="",NA(),MATCH($B910&amp;$C910,'Smelter Look-up'!$J:$J,0))</f>
        <v>#N/A</v>
      </c>
      <c r="X910" s="164">
        <f t="shared" ca="1" si="71"/>
        <v>0</v>
      </c>
      <c r="AB910" s="304" t="str">
        <f t="shared" si="72"/>
        <v/>
      </c>
      <c r="AC910" s="164" t="str">
        <f t="shared" si="73"/>
        <v/>
      </c>
      <c r="AD910" s="164" t="str">
        <f t="shared" si="74"/>
        <v/>
      </c>
    </row>
    <row r="911" spans="1:30" s="164" customFormat="1" ht="20.149999999999999" customHeight="1">
      <c r="A911" s="149"/>
      <c r="B911" s="294" t="str">
        <f>IF(LEN(A911)=0,"",INDEX('Smelter Look-up'!$A:$A,MATCH($A911,'Smelter Look-up'!$E:$E,0)))</f>
        <v/>
      </c>
      <c r="C911" s="146" t="str">
        <f>IF(LEN(A911)=0,"",INDEX('Smelter Look-up'!$C:$C,MATCH($A911,'Smelter Look-up'!$E:$E,0)))</f>
        <v/>
      </c>
      <c r="D911" s="143"/>
      <c r="E911" s="143" t="str">
        <f ca="1">IF(ISERROR($V911),"",OFFSET('Smelter Look-up'!$D$4,$V911-4,0)&amp;"")</f>
        <v/>
      </c>
      <c r="F911" s="143" t="str">
        <f ca="1">IF(ISERROR($V911),"",OFFSET('Smelter Look-up'!$E$4,$V911-4,0))</f>
        <v/>
      </c>
      <c r="G911" s="143" t="str">
        <f ca="1">IF(C911=$X$4,"Enter smelter details",IF(ISERROR($V911),"",OFFSET('Smelter Look-up'!$F$4,$V911-4,0)))</f>
        <v/>
      </c>
      <c r="H911" s="199" t="str">
        <f ca="1">IF(ISERROR($V911),"",OFFSET('Smelter Look-up'!$G$4,$V911-4,0))</f>
        <v/>
      </c>
      <c r="I911" s="200" t="str">
        <f ca="1">IF(ISERROR($V911),"",OFFSET('Smelter Look-up'!$H$4,$V911-4,0))</f>
        <v/>
      </c>
      <c r="J911" s="200" t="str">
        <f ca="1">IF(ISERROR($V911),"",OFFSET('Smelter Look-up'!$I$4,$V911-4,0))</f>
        <v/>
      </c>
      <c r="K911" s="144"/>
      <c r="L911" s="144"/>
      <c r="M911" s="144"/>
      <c r="N911" s="144"/>
      <c r="O911" s="144"/>
      <c r="P911" s="202"/>
      <c r="Q911" s="145"/>
      <c r="R911" s="143" t="str">
        <f ca="1">IF(ISERROR($V911),"",OFFSET('Smelter Look-up'!$C$4,$V911-4,0)&amp;"")</f>
        <v/>
      </c>
      <c r="S911" s="149" t="str">
        <f t="shared" ca="1" si="70"/>
        <v/>
      </c>
      <c r="T911" s="149" t="str">
        <f ca="1">IF(B911="","",IF(ISERROR(MATCH($J911,SorP!$B$1:$B$6261,0)),"",INDIRECT("'SorP'!$A$"&amp;MATCH($S911&amp;$J911,SorP!C:C,0))))</f>
        <v/>
      </c>
      <c r="U911" s="162"/>
      <c r="V911" s="163" t="e">
        <f>IF(C911="",NA(),MATCH($B911&amp;$C911,'Smelter Look-up'!$J:$J,0))</f>
        <v>#N/A</v>
      </c>
      <c r="X911" s="164">
        <f t="shared" ca="1" si="71"/>
        <v>0</v>
      </c>
      <c r="AB911" s="304" t="str">
        <f t="shared" si="72"/>
        <v/>
      </c>
      <c r="AC911" s="164" t="str">
        <f t="shared" si="73"/>
        <v/>
      </c>
      <c r="AD911" s="164" t="str">
        <f t="shared" si="74"/>
        <v/>
      </c>
    </row>
    <row r="912" spans="1:30" s="164" customFormat="1" ht="20.149999999999999" customHeight="1">
      <c r="A912" s="149"/>
      <c r="B912" s="294" t="str">
        <f>IF(LEN(A912)=0,"",INDEX('Smelter Look-up'!$A:$A,MATCH($A912,'Smelter Look-up'!$E:$E,0)))</f>
        <v/>
      </c>
      <c r="C912" s="146" t="str">
        <f>IF(LEN(A912)=0,"",INDEX('Smelter Look-up'!$C:$C,MATCH($A912,'Smelter Look-up'!$E:$E,0)))</f>
        <v/>
      </c>
      <c r="D912" s="143"/>
      <c r="E912" s="143" t="str">
        <f ca="1">IF(ISERROR($V912),"",OFFSET('Smelter Look-up'!$D$4,$V912-4,0)&amp;"")</f>
        <v/>
      </c>
      <c r="F912" s="143" t="str">
        <f ca="1">IF(ISERROR($V912),"",OFFSET('Smelter Look-up'!$E$4,$V912-4,0))</f>
        <v/>
      </c>
      <c r="G912" s="143" t="str">
        <f ca="1">IF(C912=$X$4,"Enter smelter details",IF(ISERROR($V912),"",OFFSET('Smelter Look-up'!$F$4,$V912-4,0)))</f>
        <v/>
      </c>
      <c r="H912" s="199" t="str">
        <f ca="1">IF(ISERROR($V912),"",OFFSET('Smelter Look-up'!$G$4,$V912-4,0))</f>
        <v/>
      </c>
      <c r="I912" s="200" t="str">
        <f ca="1">IF(ISERROR($V912),"",OFFSET('Smelter Look-up'!$H$4,$V912-4,0))</f>
        <v/>
      </c>
      <c r="J912" s="200" t="str">
        <f ca="1">IF(ISERROR($V912),"",OFFSET('Smelter Look-up'!$I$4,$V912-4,0))</f>
        <v/>
      </c>
      <c r="K912" s="144"/>
      <c r="L912" s="144"/>
      <c r="M912" s="144"/>
      <c r="N912" s="144"/>
      <c r="O912" s="144"/>
      <c r="P912" s="202"/>
      <c r="Q912" s="145"/>
      <c r="R912" s="143" t="str">
        <f ca="1">IF(ISERROR($V912),"",OFFSET('Smelter Look-up'!$C$4,$V912-4,0)&amp;"")</f>
        <v/>
      </c>
      <c r="S912" s="149" t="str">
        <f t="shared" ca="1" si="70"/>
        <v/>
      </c>
      <c r="T912" s="149" t="str">
        <f ca="1">IF(B912="","",IF(ISERROR(MATCH($J912,SorP!$B$1:$B$6261,0)),"",INDIRECT("'SorP'!$A$"&amp;MATCH($S912&amp;$J912,SorP!C:C,0))))</f>
        <v/>
      </c>
      <c r="U912" s="162"/>
      <c r="V912" s="163" t="e">
        <f>IF(C912="",NA(),MATCH($B912&amp;$C912,'Smelter Look-up'!$J:$J,0))</f>
        <v>#N/A</v>
      </c>
      <c r="X912" s="164">
        <f t="shared" ca="1" si="71"/>
        <v>0</v>
      </c>
      <c r="AB912" s="304" t="str">
        <f t="shared" si="72"/>
        <v/>
      </c>
      <c r="AC912" s="164" t="str">
        <f t="shared" si="73"/>
        <v/>
      </c>
      <c r="AD912" s="164" t="str">
        <f t="shared" si="74"/>
        <v/>
      </c>
    </row>
    <row r="913" spans="1:30" s="164" customFormat="1" ht="20.149999999999999" customHeight="1">
      <c r="A913" s="149"/>
      <c r="B913" s="294" t="str">
        <f>IF(LEN(A913)=0,"",INDEX('Smelter Look-up'!$A:$A,MATCH($A913,'Smelter Look-up'!$E:$E,0)))</f>
        <v/>
      </c>
      <c r="C913" s="146" t="str">
        <f>IF(LEN(A913)=0,"",INDEX('Smelter Look-up'!$C:$C,MATCH($A913,'Smelter Look-up'!$E:$E,0)))</f>
        <v/>
      </c>
      <c r="D913" s="143"/>
      <c r="E913" s="143" t="str">
        <f ca="1">IF(ISERROR($V913),"",OFFSET('Smelter Look-up'!$D$4,$V913-4,0)&amp;"")</f>
        <v/>
      </c>
      <c r="F913" s="143" t="str">
        <f ca="1">IF(ISERROR($V913),"",OFFSET('Smelter Look-up'!$E$4,$V913-4,0))</f>
        <v/>
      </c>
      <c r="G913" s="143" t="str">
        <f ca="1">IF(C913=$X$4,"Enter smelter details",IF(ISERROR($V913),"",OFFSET('Smelter Look-up'!$F$4,$V913-4,0)))</f>
        <v/>
      </c>
      <c r="H913" s="199" t="str">
        <f ca="1">IF(ISERROR($V913),"",OFFSET('Smelter Look-up'!$G$4,$V913-4,0))</f>
        <v/>
      </c>
      <c r="I913" s="200" t="str">
        <f ca="1">IF(ISERROR($V913),"",OFFSET('Smelter Look-up'!$H$4,$V913-4,0))</f>
        <v/>
      </c>
      <c r="J913" s="200" t="str">
        <f ca="1">IF(ISERROR($V913),"",OFFSET('Smelter Look-up'!$I$4,$V913-4,0))</f>
        <v/>
      </c>
      <c r="K913" s="144"/>
      <c r="L913" s="144"/>
      <c r="M913" s="144"/>
      <c r="N913" s="144"/>
      <c r="O913" s="144"/>
      <c r="P913" s="202"/>
      <c r="Q913" s="145"/>
      <c r="R913" s="143" t="str">
        <f ca="1">IF(ISERROR($V913),"",OFFSET('Smelter Look-up'!$C$4,$V913-4,0)&amp;"")</f>
        <v/>
      </c>
      <c r="S913" s="149" t="str">
        <f t="shared" ca="1" si="70"/>
        <v/>
      </c>
      <c r="T913" s="149" t="str">
        <f ca="1">IF(B913="","",IF(ISERROR(MATCH($J913,SorP!$B$1:$B$6261,0)),"",INDIRECT("'SorP'!$A$"&amp;MATCH($S913&amp;$J913,SorP!C:C,0))))</f>
        <v/>
      </c>
      <c r="U913" s="162"/>
      <c r="V913" s="163" t="e">
        <f>IF(C913="",NA(),MATCH($B913&amp;$C913,'Smelter Look-up'!$J:$J,0))</f>
        <v>#N/A</v>
      </c>
      <c r="X913" s="164">
        <f t="shared" ca="1" si="71"/>
        <v>0</v>
      </c>
      <c r="AB913" s="304" t="str">
        <f t="shared" si="72"/>
        <v/>
      </c>
      <c r="AC913" s="164" t="str">
        <f t="shared" si="73"/>
        <v/>
      </c>
      <c r="AD913" s="164" t="str">
        <f t="shared" si="74"/>
        <v/>
      </c>
    </row>
    <row r="914" spans="1:30" s="164" customFormat="1" ht="20.149999999999999" customHeight="1">
      <c r="A914" s="149"/>
      <c r="B914" s="294" t="str">
        <f>IF(LEN(A914)=0,"",INDEX('Smelter Look-up'!$A:$A,MATCH($A914,'Smelter Look-up'!$E:$E,0)))</f>
        <v/>
      </c>
      <c r="C914" s="146" t="str">
        <f>IF(LEN(A914)=0,"",INDEX('Smelter Look-up'!$C:$C,MATCH($A914,'Smelter Look-up'!$E:$E,0)))</f>
        <v/>
      </c>
      <c r="D914" s="143"/>
      <c r="E914" s="143" t="str">
        <f ca="1">IF(ISERROR($V914),"",OFFSET('Smelter Look-up'!$D$4,$V914-4,0)&amp;"")</f>
        <v/>
      </c>
      <c r="F914" s="143" t="str">
        <f ca="1">IF(ISERROR($V914),"",OFFSET('Smelter Look-up'!$E$4,$V914-4,0))</f>
        <v/>
      </c>
      <c r="G914" s="143" t="str">
        <f ca="1">IF(C914=$X$4,"Enter smelter details",IF(ISERROR($V914),"",OFFSET('Smelter Look-up'!$F$4,$V914-4,0)))</f>
        <v/>
      </c>
      <c r="H914" s="199" t="str">
        <f ca="1">IF(ISERROR($V914),"",OFFSET('Smelter Look-up'!$G$4,$V914-4,0))</f>
        <v/>
      </c>
      <c r="I914" s="200" t="str">
        <f ca="1">IF(ISERROR($V914),"",OFFSET('Smelter Look-up'!$H$4,$V914-4,0))</f>
        <v/>
      </c>
      <c r="J914" s="200" t="str">
        <f ca="1">IF(ISERROR($V914),"",OFFSET('Smelter Look-up'!$I$4,$V914-4,0))</f>
        <v/>
      </c>
      <c r="K914" s="144"/>
      <c r="L914" s="144"/>
      <c r="M914" s="144"/>
      <c r="N914" s="144"/>
      <c r="O914" s="144"/>
      <c r="P914" s="202"/>
      <c r="Q914" s="145"/>
      <c r="R914" s="143" t="str">
        <f ca="1">IF(ISERROR($V914),"",OFFSET('Smelter Look-up'!$C$4,$V914-4,0)&amp;"")</f>
        <v/>
      </c>
      <c r="S914" s="149" t="str">
        <f t="shared" ca="1" si="70"/>
        <v/>
      </c>
      <c r="T914" s="149" t="str">
        <f ca="1">IF(B914="","",IF(ISERROR(MATCH($J914,SorP!$B$1:$B$6261,0)),"",INDIRECT("'SorP'!$A$"&amp;MATCH($S914&amp;$J914,SorP!C:C,0))))</f>
        <v/>
      </c>
      <c r="U914" s="162"/>
      <c r="V914" s="163" t="e">
        <f>IF(C914="",NA(),MATCH($B914&amp;$C914,'Smelter Look-up'!$J:$J,0))</f>
        <v>#N/A</v>
      </c>
      <c r="X914" s="164">
        <f t="shared" ca="1" si="71"/>
        <v>0</v>
      </c>
      <c r="AB914" s="304" t="str">
        <f t="shared" si="72"/>
        <v/>
      </c>
      <c r="AC914" s="164" t="str">
        <f t="shared" si="73"/>
        <v/>
      </c>
      <c r="AD914" s="164" t="str">
        <f t="shared" si="74"/>
        <v/>
      </c>
    </row>
    <row r="915" spans="1:30" s="164" customFormat="1" ht="20.149999999999999" customHeight="1">
      <c r="A915" s="149"/>
      <c r="B915" s="294" t="str">
        <f>IF(LEN(A915)=0,"",INDEX('Smelter Look-up'!$A:$A,MATCH($A915,'Smelter Look-up'!$E:$E,0)))</f>
        <v/>
      </c>
      <c r="C915" s="146" t="str">
        <f>IF(LEN(A915)=0,"",INDEX('Smelter Look-up'!$C:$C,MATCH($A915,'Smelter Look-up'!$E:$E,0)))</f>
        <v/>
      </c>
      <c r="D915" s="143"/>
      <c r="E915" s="143" t="str">
        <f ca="1">IF(ISERROR($V915),"",OFFSET('Smelter Look-up'!$D$4,$V915-4,0)&amp;"")</f>
        <v/>
      </c>
      <c r="F915" s="143" t="str">
        <f ca="1">IF(ISERROR($V915),"",OFFSET('Smelter Look-up'!$E$4,$V915-4,0))</f>
        <v/>
      </c>
      <c r="G915" s="143" t="str">
        <f ca="1">IF(C915=$X$4,"Enter smelter details",IF(ISERROR($V915),"",OFFSET('Smelter Look-up'!$F$4,$V915-4,0)))</f>
        <v/>
      </c>
      <c r="H915" s="199" t="str">
        <f ca="1">IF(ISERROR($V915),"",OFFSET('Smelter Look-up'!$G$4,$V915-4,0))</f>
        <v/>
      </c>
      <c r="I915" s="200" t="str">
        <f ca="1">IF(ISERROR($V915),"",OFFSET('Smelter Look-up'!$H$4,$V915-4,0))</f>
        <v/>
      </c>
      <c r="J915" s="200" t="str">
        <f ca="1">IF(ISERROR($V915),"",OFFSET('Smelter Look-up'!$I$4,$V915-4,0))</f>
        <v/>
      </c>
      <c r="K915" s="144"/>
      <c r="L915" s="144"/>
      <c r="M915" s="144"/>
      <c r="N915" s="144"/>
      <c r="O915" s="144"/>
      <c r="P915" s="202"/>
      <c r="Q915" s="145"/>
      <c r="R915" s="143" t="str">
        <f ca="1">IF(ISERROR($V915),"",OFFSET('Smelter Look-up'!$C$4,$V915-4,0)&amp;"")</f>
        <v/>
      </c>
      <c r="S915" s="149" t="str">
        <f t="shared" ca="1" si="70"/>
        <v/>
      </c>
      <c r="T915" s="149" t="str">
        <f ca="1">IF(B915="","",IF(ISERROR(MATCH($J915,SorP!$B$1:$B$6261,0)),"",INDIRECT("'SorP'!$A$"&amp;MATCH($S915&amp;$J915,SorP!C:C,0))))</f>
        <v/>
      </c>
      <c r="U915" s="162"/>
      <c r="V915" s="163" t="e">
        <f>IF(C915="",NA(),MATCH($B915&amp;$C915,'Smelter Look-up'!$J:$J,0))</f>
        <v>#N/A</v>
      </c>
      <c r="X915" s="164">
        <f t="shared" ca="1" si="71"/>
        <v>0</v>
      </c>
      <c r="AB915" s="304" t="str">
        <f t="shared" si="72"/>
        <v/>
      </c>
      <c r="AC915" s="164" t="str">
        <f t="shared" si="73"/>
        <v/>
      </c>
      <c r="AD915" s="164" t="str">
        <f t="shared" si="74"/>
        <v/>
      </c>
    </row>
    <row r="916" spans="1:30" s="164" customFormat="1" ht="20.149999999999999" customHeight="1">
      <c r="A916" s="149"/>
      <c r="B916" s="294" t="str">
        <f>IF(LEN(A916)=0,"",INDEX('Smelter Look-up'!$A:$A,MATCH($A916,'Smelter Look-up'!$E:$E,0)))</f>
        <v/>
      </c>
      <c r="C916" s="146" t="str">
        <f>IF(LEN(A916)=0,"",INDEX('Smelter Look-up'!$C:$C,MATCH($A916,'Smelter Look-up'!$E:$E,0)))</f>
        <v/>
      </c>
      <c r="D916" s="143"/>
      <c r="E916" s="143" t="str">
        <f ca="1">IF(ISERROR($V916),"",OFFSET('Smelter Look-up'!$D$4,$V916-4,0)&amp;"")</f>
        <v/>
      </c>
      <c r="F916" s="143" t="str">
        <f ca="1">IF(ISERROR($V916),"",OFFSET('Smelter Look-up'!$E$4,$V916-4,0))</f>
        <v/>
      </c>
      <c r="G916" s="143" t="str">
        <f ca="1">IF(C916=$X$4,"Enter smelter details",IF(ISERROR($V916),"",OFFSET('Smelter Look-up'!$F$4,$V916-4,0)))</f>
        <v/>
      </c>
      <c r="H916" s="199" t="str">
        <f ca="1">IF(ISERROR($V916),"",OFFSET('Smelter Look-up'!$G$4,$V916-4,0))</f>
        <v/>
      </c>
      <c r="I916" s="200" t="str">
        <f ca="1">IF(ISERROR($V916),"",OFFSET('Smelter Look-up'!$H$4,$V916-4,0))</f>
        <v/>
      </c>
      <c r="J916" s="200" t="str">
        <f ca="1">IF(ISERROR($V916),"",OFFSET('Smelter Look-up'!$I$4,$V916-4,0))</f>
        <v/>
      </c>
      <c r="K916" s="144"/>
      <c r="L916" s="144"/>
      <c r="M916" s="144"/>
      <c r="N916" s="144"/>
      <c r="O916" s="144"/>
      <c r="P916" s="202"/>
      <c r="Q916" s="145"/>
      <c r="R916" s="143" t="str">
        <f ca="1">IF(ISERROR($V916),"",OFFSET('Smelter Look-up'!$C$4,$V916-4,0)&amp;"")</f>
        <v/>
      </c>
      <c r="S916" s="149" t="str">
        <f t="shared" ca="1" si="70"/>
        <v/>
      </c>
      <c r="T916" s="149" t="str">
        <f ca="1">IF(B916="","",IF(ISERROR(MATCH($J916,SorP!$B$1:$B$6261,0)),"",INDIRECT("'SorP'!$A$"&amp;MATCH($S916&amp;$J916,SorP!C:C,0))))</f>
        <v/>
      </c>
      <c r="U916" s="162"/>
      <c r="V916" s="163" t="e">
        <f>IF(C916="",NA(),MATCH($B916&amp;$C916,'Smelter Look-up'!$J:$J,0))</f>
        <v>#N/A</v>
      </c>
      <c r="X916" s="164">
        <f t="shared" ca="1" si="71"/>
        <v>0</v>
      </c>
      <c r="AB916" s="304" t="str">
        <f t="shared" si="72"/>
        <v/>
      </c>
      <c r="AC916" s="164" t="str">
        <f t="shared" si="73"/>
        <v/>
      </c>
      <c r="AD916" s="164" t="str">
        <f t="shared" si="74"/>
        <v/>
      </c>
    </row>
    <row r="917" spans="1:30" s="164" customFormat="1" ht="20.149999999999999" customHeight="1">
      <c r="A917" s="149"/>
      <c r="B917" s="294" t="str">
        <f>IF(LEN(A917)=0,"",INDEX('Smelter Look-up'!$A:$A,MATCH($A917,'Smelter Look-up'!$E:$E,0)))</f>
        <v/>
      </c>
      <c r="C917" s="146" t="str">
        <f>IF(LEN(A917)=0,"",INDEX('Smelter Look-up'!$C:$C,MATCH($A917,'Smelter Look-up'!$E:$E,0)))</f>
        <v/>
      </c>
      <c r="D917" s="143"/>
      <c r="E917" s="143" t="str">
        <f ca="1">IF(ISERROR($V917),"",OFFSET('Smelter Look-up'!$D$4,$V917-4,0)&amp;"")</f>
        <v/>
      </c>
      <c r="F917" s="143" t="str">
        <f ca="1">IF(ISERROR($V917),"",OFFSET('Smelter Look-up'!$E$4,$V917-4,0))</f>
        <v/>
      </c>
      <c r="G917" s="143" t="str">
        <f ca="1">IF(C917=$X$4,"Enter smelter details",IF(ISERROR($V917),"",OFFSET('Smelter Look-up'!$F$4,$V917-4,0)))</f>
        <v/>
      </c>
      <c r="H917" s="199" t="str">
        <f ca="1">IF(ISERROR($V917),"",OFFSET('Smelter Look-up'!$G$4,$V917-4,0))</f>
        <v/>
      </c>
      <c r="I917" s="200" t="str">
        <f ca="1">IF(ISERROR($V917),"",OFFSET('Smelter Look-up'!$H$4,$V917-4,0))</f>
        <v/>
      </c>
      <c r="J917" s="200" t="str">
        <f ca="1">IF(ISERROR($V917),"",OFFSET('Smelter Look-up'!$I$4,$V917-4,0))</f>
        <v/>
      </c>
      <c r="K917" s="144"/>
      <c r="L917" s="144"/>
      <c r="M917" s="144"/>
      <c r="N917" s="144"/>
      <c r="O917" s="144"/>
      <c r="P917" s="202"/>
      <c r="Q917" s="145"/>
      <c r="R917" s="143" t="str">
        <f ca="1">IF(ISERROR($V917),"",OFFSET('Smelter Look-up'!$C$4,$V917-4,0)&amp;"")</f>
        <v/>
      </c>
      <c r="S917" s="149" t="str">
        <f t="shared" ca="1" si="70"/>
        <v/>
      </c>
      <c r="T917" s="149" t="str">
        <f ca="1">IF(B917="","",IF(ISERROR(MATCH($J917,SorP!$B$1:$B$6261,0)),"",INDIRECT("'SorP'!$A$"&amp;MATCH($S917&amp;$J917,SorP!C:C,0))))</f>
        <v/>
      </c>
      <c r="U917" s="162"/>
      <c r="V917" s="163" t="e">
        <f>IF(C917="",NA(),MATCH($B917&amp;$C917,'Smelter Look-up'!$J:$J,0))</f>
        <v>#N/A</v>
      </c>
      <c r="X917" s="164">
        <f t="shared" ca="1" si="71"/>
        <v>0</v>
      </c>
      <c r="AB917" s="304" t="str">
        <f t="shared" si="72"/>
        <v/>
      </c>
      <c r="AC917" s="164" t="str">
        <f t="shared" si="73"/>
        <v/>
      </c>
      <c r="AD917" s="164" t="str">
        <f t="shared" si="74"/>
        <v/>
      </c>
    </row>
    <row r="918" spans="1:30" s="164" customFormat="1" ht="20.149999999999999" customHeight="1">
      <c r="A918" s="149"/>
      <c r="B918" s="294" t="str">
        <f>IF(LEN(A918)=0,"",INDEX('Smelter Look-up'!$A:$A,MATCH($A918,'Smelter Look-up'!$E:$E,0)))</f>
        <v/>
      </c>
      <c r="C918" s="146" t="str">
        <f>IF(LEN(A918)=0,"",INDEX('Smelter Look-up'!$C:$C,MATCH($A918,'Smelter Look-up'!$E:$E,0)))</f>
        <v/>
      </c>
      <c r="D918" s="143"/>
      <c r="E918" s="143" t="str">
        <f ca="1">IF(ISERROR($V918),"",OFFSET('Smelter Look-up'!$D$4,$V918-4,0)&amp;"")</f>
        <v/>
      </c>
      <c r="F918" s="143" t="str">
        <f ca="1">IF(ISERROR($V918),"",OFFSET('Smelter Look-up'!$E$4,$V918-4,0))</f>
        <v/>
      </c>
      <c r="G918" s="143" t="str">
        <f ca="1">IF(C918=$X$4,"Enter smelter details",IF(ISERROR($V918),"",OFFSET('Smelter Look-up'!$F$4,$V918-4,0)))</f>
        <v/>
      </c>
      <c r="H918" s="199" t="str">
        <f ca="1">IF(ISERROR($V918),"",OFFSET('Smelter Look-up'!$G$4,$V918-4,0))</f>
        <v/>
      </c>
      <c r="I918" s="200" t="str">
        <f ca="1">IF(ISERROR($V918),"",OFFSET('Smelter Look-up'!$H$4,$V918-4,0))</f>
        <v/>
      </c>
      <c r="J918" s="200" t="str">
        <f ca="1">IF(ISERROR($V918),"",OFFSET('Smelter Look-up'!$I$4,$V918-4,0))</f>
        <v/>
      </c>
      <c r="K918" s="144"/>
      <c r="L918" s="144"/>
      <c r="M918" s="144"/>
      <c r="N918" s="144"/>
      <c r="O918" s="144"/>
      <c r="P918" s="202"/>
      <c r="Q918" s="145"/>
      <c r="R918" s="143" t="str">
        <f ca="1">IF(ISERROR($V918),"",OFFSET('Smelter Look-up'!$C$4,$V918-4,0)&amp;"")</f>
        <v/>
      </c>
      <c r="S918" s="149" t="str">
        <f t="shared" ca="1" si="70"/>
        <v/>
      </c>
      <c r="T918" s="149" t="str">
        <f ca="1">IF(B918="","",IF(ISERROR(MATCH($J918,SorP!$B$1:$B$6261,0)),"",INDIRECT("'SorP'!$A$"&amp;MATCH($S918&amp;$J918,SorP!C:C,0))))</f>
        <v/>
      </c>
      <c r="U918" s="162"/>
      <c r="V918" s="163" t="e">
        <f>IF(C918="",NA(),MATCH($B918&amp;$C918,'Smelter Look-up'!$J:$J,0))</f>
        <v>#N/A</v>
      </c>
      <c r="X918" s="164">
        <f t="shared" ca="1" si="71"/>
        <v>0</v>
      </c>
      <c r="AB918" s="304" t="str">
        <f t="shared" si="72"/>
        <v/>
      </c>
      <c r="AC918" s="164" t="str">
        <f t="shared" si="73"/>
        <v/>
      </c>
      <c r="AD918" s="164" t="str">
        <f t="shared" si="74"/>
        <v/>
      </c>
    </row>
    <row r="919" spans="1:30" s="164" customFormat="1" ht="20.149999999999999" customHeight="1">
      <c r="A919" s="149"/>
      <c r="B919" s="294" t="str">
        <f>IF(LEN(A919)=0,"",INDEX('Smelter Look-up'!$A:$A,MATCH($A919,'Smelter Look-up'!$E:$E,0)))</f>
        <v/>
      </c>
      <c r="C919" s="146" t="str">
        <f>IF(LEN(A919)=0,"",INDEX('Smelter Look-up'!$C:$C,MATCH($A919,'Smelter Look-up'!$E:$E,0)))</f>
        <v/>
      </c>
      <c r="D919" s="143"/>
      <c r="E919" s="143" t="str">
        <f ca="1">IF(ISERROR($V919),"",OFFSET('Smelter Look-up'!$D$4,$V919-4,0)&amp;"")</f>
        <v/>
      </c>
      <c r="F919" s="143" t="str">
        <f ca="1">IF(ISERROR($V919),"",OFFSET('Smelter Look-up'!$E$4,$V919-4,0))</f>
        <v/>
      </c>
      <c r="G919" s="143" t="str">
        <f ca="1">IF(C919=$X$4,"Enter smelter details",IF(ISERROR($V919),"",OFFSET('Smelter Look-up'!$F$4,$V919-4,0)))</f>
        <v/>
      </c>
      <c r="H919" s="199" t="str">
        <f ca="1">IF(ISERROR($V919),"",OFFSET('Smelter Look-up'!$G$4,$V919-4,0))</f>
        <v/>
      </c>
      <c r="I919" s="200" t="str">
        <f ca="1">IF(ISERROR($V919),"",OFFSET('Smelter Look-up'!$H$4,$V919-4,0))</f>
        <v/>
      </c>
      <c r="J919" s="200" t="str">
        <f ca="1">IF(ISERROR($V919),"",OFFSET('Smelter Look-up'!$I$4,$V919-4,0))</f>
        <v/>
      </c>
      <c r="K919" s="144"/>
      <c r="L919" s="144"/>
      <c r="M919" s="144"/>
      <c r="N919" s="144"/>
      <c r="O919" s="144"/>
      <c r="P919" s="202"/>
      <c r="Q919" s="145"/>
      <c r="R919" s="143" t="str">
        <f ca="1">IF(ISERROR($V919),"",OFFSET('Smelter Look-up'!$C$4,$V919-4,0)&amp;"")</f>
        <v/>
      </c>
      <c r="S919" s="149" t="str">
        <f t="shared" ca="1" si="70"/>
        <v/>
      </c>
      <c r="T919" s="149" t="str">
        <f ca="1">IF(B919="","",IF(ISERROR(MATCH($J919,SorP!$B$1:$B$6261,0)),"",INDIRECT("'SorP'!$A$"&amp;MATCH($S919&amp;$J919,SorP!C:C,0))))</f>
        <v/>
      </c>
      <c r="U919" s="162"/>
      <c r="V919" s="163" t="e">
        <f>IF(C919="",NA(),MATCH($B919&amp;$C919,'Smelter Look-up'!$J:$J,0))</f>
        <v>#N/A</v>
      </c>
      <c r="X919" s="164">
        <f t="shared" ca="1" si="71"/>
        <v>0</v>
      </c>
      <c r="AB919" s="304" t="str">
        <f t="shared" si="72"/>
        <v/>
      </c>
      <c r="AC919" s="164" t="str">
        <f t="shared" si="73"/>
        <v/>
      </c>
      <c r="AD919" s="164" t="str">
        <f t="shared" si="74"/>
        <v/>
      </c>
    </row>
    <row r="920" spans="1:30" s="164" customFormat="1" ht="20.149999999999999" customHeight="1">
      <c r="A920" s="149"/>
      <c r="B920" s="294" t="str">
        <f>IF(LEN(A920)=0,"",INDEX('Smelter Look-up'!$A:$A,MATCH($A920,'Smelter Look-up'!$E:$E,0)))</f>
        <v/>
      </c>
      <c r="C920" s="146" t="str">
        <f>IF(LEN(A920)=0,"",INDEX('Smelter Look-up'!$C:$C,MATCH($A920,'Smelter Look-up'!$E:$E,0)))</f>
        <v/>
      </c>
      <c r="D920" s="143"/>
      <c r="E920" s="143" t="str">
        <f ca="1">IF(ISERROR($V920),"",OFFSET('Smelter Look-up'!$D$4,$V920-4,0)&amp;"")</f>
        <v/>
      </c>
      <c r="F920" s="143" t="str">
        <f ca="1">IF(ISERROR($V920),"",OFFSET('Smelter Look-up'!$E$4,$V920-4,0))</f>
        <v/>
      </c>
      <c r="G920" s="143" t="str">
        <f ca="1">IF(C920=$X$4,"Enter smelter details",IF(ISERROR($V920),"",OFFSET('Smelter Look-up'!$F$4,$V920-4,0)))</f>
        <v/>
      </c>
      <c r="H920" s="199" t="str">
        <f ca="1">IF(ISERROR($V920),"",OFFSET('Smelter Look-up'!$G$4,$V920-4,0))</f>
        <v/>
      </c>
      <c r="I920" s="200" t="str">
        <f ca="1">IF(ISERROR($V920),"",OFFSET('Smelter Look-up'!$H$4,$V920-4,0))</f>
        <v/>
      </c>
      <c r="J920" s="200" t="str">
        <f ca="1">IF(ISERROR($V920),"",OFFSET('Smelter Look-up'!$I$4,$V920-4,0))</f>
        <v/>
      </c>
      <c r="K920" s="144"/>
      <c r="L920" s="144"/>
      <c r="M920" s="144"/>
      <c r="N920" s="144"/>
      <c r="O920" s="144"/>
      <c r="P920" s="202"/>
      <c r="Q920" s="145"/>
      <c r="R920" s="143" t="str">
        <f ca="1">IF(ISERROR($V920),"",OFFSET('Smelter Look-up'!$C$4,$V920-4,0)&amp;"")</f>
        <v/>
      </c>
      <c r="S920" s="149" t="str">
        <f t="shared" ca="1" si="70"/>
        <v/>
      </c>
      <c r="T920" s="149" t="str">
        <f ca="1">IF(B920="","",IF(ISERROR(MATCH($J920,SorP!$B$1:$B$6261,0)),"",INDIRECT("'SorP'!$A$"&amp;MATCH($S920&amp;$J920,SorP!C:C,0))))</f>
        <v/>
      </c>
      <c r="U920" s="162"/>
      <c r="V920" s="163" t="e">
        <f>IF(C920="",NA(),MATCH($B920&amp;$C920,'Smelter Look-up'!$J:$J,0))</f>
        <v>#N/A</v>
      </c>
      <c r="X920" s="164">
        <f t="shared" ca="1" si="71"/>
        <v>0</v>
      </c>
      <c r="AB920" s="304" t="str">
        <f t="shared" si="72"/>
        <v/>
      </c>
      <c r="AC920" s="164" t="str">
        <f t="shared" si="73"/>
        <v/>
      </c>
      <c r="AD920" s="164" t="str">
        <f t="shared" si="74"/>
        <v/>
      </c>
    </row>
    <row r="921" spans="1:30" s="164" customFormat="1" ht="20.149999999999999" customHeight="1">
      <c r="A921" s="149"/>
      <c r="B921" s="294" t="str">
        <f>IF(LEN(A921)=0,"",INDEX('Smelter Look-up'!$A:$A,MATCH($A921,'Smelter Look-up'!$E:$E,0)))</f>
        <v/>
      </c>
      <c r="C921" s="146" t="str">
        <f>IF(LEN(A921)=0,"",INDEX('Smelter Look-up'!$C:$C,MATCH($A921,'Smelter Look-up'!$E:$E,0)))</f>
        <v/>
      </c>
      <c r="D921" s="143"/>
      <c r="E921" s="143" t="str">
        <f ca="1">IF(ISERROR($V921),"",OFFSET('Smelter Look-up'!$D$4,$V921-4,0)&amp;"")</f>
        <v/>
      </c>
      <c r="F921" s="143" t="str">
        <f ca="1">IF(ISERROR($V921),"",OFFSET('Smelter Look-up'!$E$4,$V921-4,0))</f>
        <v/>
      </c>
      <c r="G921" s="143" t="str">
        <f ca="1">IF(C921=$X$4,"Enter smelter details",IF(ISERROR($V921),"",OFFSET('Smelter Look-up'!$F$4,$V921-4,0)))</f>
        <v/>
      </c>
      <c r="H921" s="199" t="str">
        <f ca="1">IF(ISERROR($V921),"",OFFSET('Smelter Look-up'!$G$4,$V921-4,0))</f>
        <v/>
      </c>
      <c r="I921" s="200" t="str">
        <f ca="1">IF(ISERROR($V921),"",OFFSET('Smelter Look-up'!$H$4,$V921-4,0))</f>
        <v/>
      </c>
      <c r="J921" s="200" t="str">
        <f ca="1">IF(ISERROR($V921),"",OFFSET('Smelter Look-up'!$I$4,$V921-4,0))</f>
        <v/>
      </c>
      <c r="K921" s="144"/>
      <c r="L921" s="144"/>
      <c r="M921" s="144"/>
      <c r="N921" s="144"/>
      <c r="O921" s="144"/>
      <c r="P921" s="202"/>
      <c r="Q921" s="145"/>
      <c r="R921" s="143" t="str">
        <f ca="1">IF(ISERROR($V921),"",OFFSET('Smelter Look-up'!$C$4,$V921-4,0)&amp;"")</f>
        <v/>
      </c>
      <c r="S921" s="149" t="str">
        <f t="shared" ca="1" si="70"/>
        <v/>
      </c>
      <c r="T921" s="149" t="str">
        <f ca="1">IF(B921="","",IF(ISERROR(MATCH($J921,SorP!$B$1:$B$6261,0)),"",INDIRECT("'SorP'!$A$"&amp;MATCH($S921&amp;$J921,SorP!C:C,0))))</f>
        <v/>
      </c>
      <c r="U921" s="162"/>
      <c r="V921" s="163" t="e">
        <f>IF(C921="",NA(),MATCH($B921&amp;$C921,'Smelter Look-up'!$J:$J,0))</f>
        <v>#N/A</v>
      </c>
      <c r="X921" s="164">
        <f t="shared" ca="1" si="71"/>
        <v>0</v>
      </c>
      <c r="AB921" s="304" t="str">
        <f t="shared" si="72"/>
        <v/>
      </c>
      <c r="AC921" s="164" t="str">
        <f t="shared" si="73"/>
        <v/>
      </c>
      <c r="AD921" s="164" t="str">
        <f t="shared" si="74"/>
        <v/>
      </c>
    </row>
    <row r="922" spans="1:30" s="164" customFormat="1" ht="20.149999999999999" customHeight="1">
      <c r="A922" s="149"/>
      <c r="B922" s="294" t="str">
        <f>IF(LEN(A922)=0,"",INDEX('Smelter Look-up'!$A:$A,MATCH($A922,'Smelter Look-up'!$E:$E,0)))</f>
        <v/>
      </c>
      <c r="C922" s="146" t="str">
        <f>IF(LEN(A922)=0,"",INDEX('Smelter Look-up'!$C:$C,MATCH($A922,'Smelter Look-up'!$E:$E,0)))</f>
        <v/>
      </c>
      <c r="D922" s="143"/>
      <c r="E922" s="143" t="str">
        <f ca="1">IF(ISERROR($V922),"",OFFSET('Smelter Look-up'!$D$4,$V922-4,0)&amp;"")</f>
        <v/>
      </c>
      <c r="F922" s="143" t="str">
        <f ca="1">IF(ISERROR($V922),"",OFFSET('Smelter Look-up'!$E$4,$V922-4,0))</f>
        <v/>
      </c>
      <c r="G922" s="143" t="str">
        <f ca="1">IF(C922=$X$4,"Enter smelter details",IF(ISERROR($V922),"",OFFSET('Smelter Look-up'!$F$4,$V922-4,0)))</f>
        <v/>
      </c>
      <c r="H922" s="199" t="str">
        <f ca="1">IF(ISERROR($V922),"",OFFSET('Smelter Look-up'!$G$4,$V922-4,0))</f>
        <v/>
      </c>
      <c r="I922" s="200" t="str">
        <f ca="1">IF(ISERROR($V922),"",OFFSET('Smelter Look-up'!$H$4,$V922-4,0))</f>
        <v/>
      </c>
      <c r="J922" s="200" t="str">
        <f ca="1">IF(ISERROR($V922),"",OFFSET('Smelter Look-up'!$I$4,$V922-4,0))</f>
        <v/>
      </c>
      <c r="K922" s="144"/>
      <c r="L922" s="144"/>
      <c r="M922" s="144"/>
      <c r="N922" s="144"/>
      <c r="O922" s="144"/>
      <c r="P922" s="202"/>
      <c r="Q922" s="145"/>
      <c r="R922" s="143" t="str">
        <f ca="1">IF(ISERROR($V922),"",OFFSET('Smelter Look-up'!$C$4,$V922-4,0)&amp;"")</f>
        <v/>
      </c>
      <c r="S922" s="149" t="str">
        <f t="shared" ca="1" si="70"/>
        <v/>
      </c>
      <c r="T922" s="149" t="str">
        <f ca="1">IF(B922="","",IF(ISERROR(MATCH($J922,SorP!$B$1:$B$6261,0)),"",INDIRECT("'SorP'!$A$"&amp;MATCH($S922&amp;$J922,SorP!C:C,0))))</f>
        <v/>
      </c>
      <c r="U922" s="162"/>
      <c r="V922" s="163" t="e">
        <f>IF(C922="",NA(),MATCH($B922&amp;$C922,'Smelter Look-up'!$J:$J,0))</f>
        <v>#N/A</v>
      </c>
      <c r="X922" s="164">
        <f t="shared" ca="1" si="71"/>
        <v>0</v>
      </c>
      <c r="AB922" s="304" t="str">
        <f t="shared" si="72"/>
        <v/>
      </c>
      <c r="AC922" s="164" t="str">
        <f t="shared" si="73"/>
        <v/>
      </c>
      <c r="AD922" s="164" t="str">
        <f t="shared" si="74"/>
        <v/>
      </c>
    </row>
    <row r="923" spans="1:30" s="164" customFormat="1" ht="20.149999999999999" customHeight="1">
      <c r="A923" s="149"/>
      <c r="B923" s="294" t="str">
        <f>IF(LEN(A923)=0,"",INDEX('Smelter Look-up'!$A:$A,MATCH($A923,'Smelter Look-up'!$E:$E,0)))</f>
        <v/>
      </c>
      <c r="C923" s="146" t="str">
        <f>IF(LEN(A923)=0,"",INDEX('Smelter Look-up'!$C:$C,MATCH($A923,'Smelter Look-up'!$E:$E,0)))</f>
        <v/>
      </c>
      <c r="D923" s="143"/>
      <c r="E923" s="143" t="str">
        <f ca="1">IF(ISERROR($V923),"",OFFSET('Smelter Look-up'!$D$4,$V923-4,0)&amp;"")</f>
        <v/>
      </c>
      <c r="F923" s="143" t="str">
        <f ca="1">IF(ISERROR($V923),"",OFFSET('Smelter Look-up'!$E$4,$V923-4,0))</f>
        <v/>
      </c>
      <c r="G923" s="143" t="str">
        <f ca="1">IF(C923=$X$4,"Enter smelter details",IF(ISERROR($V923),"",OFFSET('Smelter Look-up'!$F$4,$V923-4,0)))</f>
        <v/>
      </c>
      <c r="H923" s="199" t="str">
        <f ca="1">IF(ISERROR($V923),"",OFFSET('Smelter Look-up'!$G$4,$V923-4,0))</f>
        <v/>
      </c>
      <c r="I923" s="200" t="str">
        <f ca="1">IF(ISERROR($V923),"",OFFSET('Smelter Look-up'!$H$4,$V923-4,0))</f>
        <v/>
      </c>
      <c r="J923" s="200" t="str">
        <f ca="1">IF(ISERROR($V923),"",OFFSET('Smelter Look-up'!$I$4,$V923-4,0))</f>
        <v/>
      </c>
      <c r="K923" s="144"/>
      <c r="L923" s="144"/>
      <c r="M923" s="144"/>
      <c r="N923" s="144"/>
      <c r="O923" s="144"/>
      <c r="P923" s="202"/>
      <c r="Q923" s="145"/>
      <c r="R923" s="143" t="str">
        <f ca="1">IF(ISERROR($V923),"",OFFSET('Smelter Look-up'!$C$4,$V923-4,0)&amp;"")</f>
        <v/>
      </c>
      <c r="S923" s="149" t="str">
        <f t="shared" ca="1" si="70"/>
        <v/>
      </c>
      <c r="T923" s="149" t="str">
        <f ca="1">IF(B923="","",IF(ISERROR(MATCH($J923,SorP!$B$1:$B$6261,0)),"",INDIRECT("'SorP'!$A$"&amp;MATCH($S923&amp;$J923,SorP!C:C,0))))</f>
        <v/>
      </c>
      <c r="U923" s="162"/>
      <c r="V923" s="163" t="e">
        <f>IF(C923="",NA(),MATCH($B923&amp;$C923,'Smelter Look-up'!$J:$J,0))</f>
        <v>#N/A</v>
      </c>
      <c r="X923" s="164">
        <f t="shared" ca="1" si="71"/>
        <v>0</v>
      </c>
      <c r="AB923" s="304" t="str">
        <f t="shared" si="72"/>
        <v/>
      </c>
      <c r="AC923" s="164" t="str">
        <f t="shared" si="73"/>
        <v/>
      </c>
      <c r="AD923" s="164" t="str">
        <f t="shared" si="74"/>
        <v/>
      </c>
    </row>
    <row r="924" spans="1:30" s="164" customFormat="1" ht="20.149999999999999" customHeight="1">
      <c r="A924" s="149"/>
      <c r="B924" s="294" t="str">
        <f>IF(LEN(A924)=0,"",INDEX('Smelter Look-up'!$A:$A,MATCH($A924,'Smelter Look-up'!$E:$E,0)))</f>
        <v/>
      </c>
      <c r="C924" s="146" t="str">
        <f>IF(LEN(A924)=0,"",INDEX('Smelter Look-up'!$C:$C,MATCH($A924,'Smelter Look-up'!$E:$E,0)))</f>
        <v/>
      </c>
      <c r="D924" s="143"/>
      <c r="E924" s="143" t="str">
        <f ca="1">IF(ISERROR($V924),"",OFFSET('Smelter Look-up'!$D$4,$V924-4,0)&amp;"")</f>
        <v/>
      </c>
      <c r="F924" s="143" t="str">
        <f ca="1">IF(ISERROR($V924),"",OFFSET('Smelter Look-up'!$E$4,$V924-4,0))</f>
        <v/>
      </c>
      <c r="G924" s="143" t="str">
        <f ca="1">IF(C924=$X$4,"Enter smelter details",IF(ISERROR($V924),"",OFFSET('Smelter Look-up'!$F$4,$V924-4,0)))</f>
        <v/>
      </c>
      <c r="H924" s="199" t="str">
        <f ca="1">IF(ISERROR($V924),"",OFFSET('Smelter Look-up'!$G$4,$V924-4,0))</f>
        <v/>
      </c>
      <c r="I924" s="200" t="str">
        <f ca="1">IF(ISERROR($V924),"",OFFSET('Smelter Look-up'!$H$4,$V924-4,0))</f>
        <v/>
      </c>
      <c r="J924" s="200" t="str">
        <f ca="1">IF(ISERROR($V924),"",OFFSET('Smelter Look-up'!$I$4,$V924-4,0))</f>
        <v/>
      </c>
      <c r="K924" s="144"/>
      <c r="L924" s="144"/>
      <c r="M924" s="144"/>
      <c r="N924" s="144"/>
      <c r="O924" s="144"/>
      <c r="P924" s="202"/>
      <c r="Q924" s="145"/>
      <c r="R924" s="143" t="str">
        <f ca="1">IF(ISERROR($V924),"",OFFSET('Smelter Look-up'!$C$4,$V924-4,0)&amp;"")</f>
        <v/>
      </c>
      <c r="S924" s="149" t="str">
        <f t="shared" ca="1" si="70"/>
        <v/>
      </c>
      <c r="T924" s="149" t="str">
        <f ca="1">IF(B924="","",IF(ISERROR(MATCH($J924,SorP!$B$1:$B$6261,0)),"",INDIRECT("'SorP'!$A$"&amp;MATCH($S924&amp;$J924,SorP!C:C,0))))</f>
        <v/>
      </c>
      <c r="U924" s="162"/>
      <c r="V924" s="163" t="e">
        <f>IF(C924="",NA(),MATCH($B924&amp;$C924,'Smelter Look-up'!$J:$J,0))</f>
        <v>#N/A</v>
      </c>
      <c r="X924" s="164">
        <f t="shared" ca="1" si="71"/>
        <v>0</v>
      </c>
      <c r="AB924" s="304" t="str">
        <f t="shared" si="72"/>
        <v/>
      </c>
      <c r="AC924" s="164" t="str">
        <f t="shared" si="73"/>
        <v/>
      </c>
      <c r="AD924" s="164" t="str">
        <f t="shared" si="74"/>
        <v/>
      </c>
    </row>
    <row r="925" spans="1:30" s="164" customFormat="1" ht="20.149999999999999" customHeight="1">
      <c r="A925" s="149"/>
      <c r="B925" s="294" t="str">
        <f>IF(LEN(A925)=0,"",INDEX('Smelter Look-up'!$A:$A,MATCH($A925,'Smelter Look-up'!$E:$E,0)))</f>
        <v/>
      </c>
      <c r="C925" s="146" t="str">
        <f>IF(LEN(A925)=0,"",INDEX('Smelter Look-up'!$C:$C,MATCH($A925,'Smelter Look-up'!$E:$E,0)))</f>
        <v/>
      </c>
      <c r="D925" s="143"/>
      <c r="E925" s="143" t="str">
        <f ca="1">IF(ISERROR($V925),"",OFFSET('Smelter Look-up'!$D$4,$V925-4,0)&amp;"")</f>
        <v/>
      </c>
      <c r="F925" s="143" t="str">
        <f ca="1">IF(ISERROR($V925),"",OFFSET('Smelter Look-up'!$E$4,$V925-4,0))</f>
        <v/>
      </c>
      <c r="G925" s="143" t="str">
        <f ca="1">IF(C925=$X$4,"Enter smelter details",IF(ISERROR($V925),"",OFFSET('Smelter Look-up'!$F$4,$V925-4,0)))</f>
        <v/>
      </c>
      <c r="H925" s="199" t="str">
        <f ca="1">IF(ISERROR($V925),"",OFFSET('Smelter Look-up'!$G$4,$V925-4,0))</f>
        <v/>
      </c>
      <c r="I925" s="200" t="str">
        <f ca="1">IF(ISERROR($V925),"",OFFSET('Smelter Look-up'!$H$4,$V925-4,0))</f>
        <v/>
      </c>
      <c r="J925" s="200" t="str">
        <f ca="1">IF(ISERROR($V925),"",OFFSET('Smelter Look-up'!$I$4,$V925-4,0))</f>
        <v/>
      </c>
      <c r="K925" s="144"/>
      <c r="L925" s="144"/>
      <c r="M925" s="144"/>
      <c r="N925" s="144"/>
      <c r="O925" s="144"/>
      <c r="P925" s="202"/>
      <c r="Q925" s="145"/>
      <c r="R925" s="143" t="str">
        <f ca="1">IF(ISERROR($V925),"",OFFSET('Smelter Look-up'!$C$4,$V925-4,0)&amp;"")</f>
        <v/>
      </c>
      <c r="S925" s="149" t="str">
        <f t="shared" ca="1" si="70"/>
        <v/>
      </c>
      <c r="T925" s="149" t="str">
        <f ca="1">IF(B925="","",IF(ISERROR(MATCH($J925,SorP!$B$1:$B$6261,0)),"",INDIRECT("'SorP'!$A$"&amp;MATCH($S925&amp;$J925,SorP!C:C,0))))</f>
        <v/>
      </c>
      <c r="U925" s="162"/>
      <c r="V925" s="163" t="e">
        <f>IF(C925="",NA(),MATCH($B925&amp;$C925,'Smelter Look-up'!$J:$J,0))</f>
        <v>#N/A</v>
      </c>
      <c r="X925" s="164">
        <f t="shared" ca="1" si="71"/>
        <v>0</v>
      </c>
      <c r="AB925" s="304" t="str">
        <f t="shared" si="72"/>
        <v/>
      </c>
      <c r="AC925" s="164" t="str">
        <f t="shared" si="73"/>
        <v/>
      </c>
      <c r="AD925" s="164" t="str">
        <f t="shared" si="74"/>
        <v/>
      </c>
    </row>
    <row r="926" spans="1:30" s="164" customFormat="1" ht="20.149999999999999" customHeight="1">
      <c r="A926" s="149"/>
      <c r="B926" s="294" t="str">
        <f>IF(LEN(A926)=0,"",INDEX('Smelter Look-up'!$A:$A,MATCH($A926,'Smelter Look-up'!$E:$E,0)))</f>
        <v/>
      </c>
      <c r="C926" s="146" t="str">
        <f>IF(LEN(A926)=0,"",INDEX('Smelter Look-up'!$C:$C,MATCH($A926,'Smelter Look-up'!$E:$E,0)))</f>
        <v/>
      </c>
      <c r="D926" s="143"/>
      <c r="E926" s="143" t="str">
        <f ca="1">IF(ISERROR($V926),"",OFFSET('Smelter Look-up'!$D$4,$V926-4,0)&amp;"")</f>
        <v/>
      </c>
      <c r="F926" s="143" t="str">
        <f ca="1">IF(ISERROR($V926),"",OFFSET('Smelter Look-up'!$E$4,$V926-4,0))</f>
        <v/>
      </c>
      <c r="G926" s="143" t="str">
        <f ca="1">IF(C926=$X$4,"Enter smelter details",IF(ISERROR($V926),"",OFFSET('Smelter Look-up'!$F$4,$V926-4,0)))</f>
        <v/>
      </c>
      <c r="H926" s="199" t="str">
        <f ca="1">IF(ISERROR($V926),"",OFFSET('Smelter Look-up'!$G$4,$V926-4,0))</f>
        <v/>
      </c>
      <c r="I926" s="200" t="str">
        <f ca="1">IF(ISERROR($V926),"",OFFSET('Smelter Look-up'!$H$4,$V926-4,0))</f>
        <v/>
      </c>
      <c r="J926" s="200" t="str">
        <f ca="1">IF(ISERROR($V926),"",OFFSET('Smelter Look-up'!$I$4,$V926-4,0))</f>
        <v/>
      </c>
      <c r="K926" s="144"/>
      <c r="L926" s="144"/>
      <c r="M926" s="144"/>
      <c r="N926" s="144"/>
      <c r="O926" s="144"/>
      <c r="P926" s="202"/>
      <c r="Q926" s="145"/>
      <c r="R926" s="143" t="str">
        <f ca="1">IF(ISERROR($V926),"",OFFSET('Smelter Look-up'!$C$4,$V926-4,0)&amp;"")</f>
        <v/>
      </c>
      <c r="S926" s="149" t="str">
        <f t="shared" ca="1" si="70"/>
        <v/>
      </c>
      <c r="T926" s="149" t="str">
        <f ca="1">IF(B926="","",IF(ISERROR(MATCH($J926,SorP!$B$1:$B$6261,0)),"",INDIRECT("'SorP'!$A$"&amp;MATCH($S926&amp;$J926,SorP!C:C,0))))</f>
        <v/>
      </c>
      <c r="U926" s="162"/>
      <c r="V926" s="163" t="e">
        <f>IF(C926="",NA(),MATCH($B926&amp;$C926,'Smelter Look-up'!$J:$J,0))</f>
        <v>#N/A</v>
      </c>
      <c r="X926" s="164">
        <f t="shared" ca="1" si="71"/>
        <v>0</v>
      </c>
      <c r="AB926" s="304" t="str">
        <f t="shared" si="72"/>
        <v/>
      </c>
      <c r="AC926" s="164" t="str">
        <f t="shared" si="73"/>
        <v/>
      </c>
      <c r="AD926" s="164" t="str">
        <f t="shared" si="74"/>
        <v/>
      </c>
    </row>
    <row r="927" spans="1:30" s="164" customFormat="1" ht="20.149999999999999" customHeight="1">
      <c r="A927" s="149"/>
      <c r="B927" s="294" t="str">
        <f>IF(LEN(A927)=0,"",INDEX('Smelter Look-up'!$A:$A,MATCH($A927,'Smelter Look-up'!$E:$E,0)))</f>
        <v/>
      </c>
      <c r="C927" s="146" t="str">
        <f>IF(LEN(A927)=0,"",INDEX('Smelter Look-up'!$C:$C,MATCH($A927,'Smelter Look-up'!$E:$E,0)))</f>
        <v/>
      </c>
      <c r="D927" s="143"/>
      <c r="E927" s="143" t="str">
        <f ca="1">IF(ISERROR($V927),"",OFFSET('Smelter Look-up'!$D$4,$V927-4,0)&amp;"")</f>
        <v/>
      </c>
      <c r="F927" s="143" t="str">
        <f ca="1">IF(ISERROR($V927),"",OFFSET('Smelter Look-up'!$E$4,$V927-4,0))</f>
        <v/>
      </c>
      <c r="G927" s="143" t="str">
        <f ca="1">IF(C927=$X$4,"Enter smelter details",IF(ISERROR($V927),"",OFFSET('Smelter Look-up'!$F$4,$V927-4,0)))</f>
        <v/>
      </c>
      <c r="H927" s="199" t="str">
        <f ca="1">IF(ISERROR($V927),"",OFFSET('Smelter Look-up'!$G$4,$V927-4,0))</f>
        <v/>
      </c>
      <c r="I927" s="200" t="str">
        <f ca="1">IF(ISERROR($V927),"",OFFSET('Smelter Look-up'!$H$4,$V927-4,0))</f>
        <v/>
      </c>
      <c r="J927" s="200" t="str">
        <f ca="1">IF(ISERROR($V927),"",OFFSET('Smelter Look-up'!$I$4,$V927-4,0))</f>
        <v/>
      </c>
      <c r="K927" s="144"/>
      <c r="L927" s="144"/>
      <c r="M927" s="144"/>
      <c r="N927" s="144"/>
      <c r="O927" s="144"/>
      <c r="P927" s="202"/>
      <c r="Q927" s="145"/>
      <c r="R927" s="143" t="str">
        <f ca="1">IF(ISERROR($V927),"",OFFSET('Smelter Look-up'!$C$4,$V927-4,0)&amp;"")</f>
        <v/>
      </c>
      <c r="S927" s="149" t="str">
        <f t="shared" ca="1" si="70"/>
        <v/>
      </c>
      <c r="T927" s="149" t="str">
        <f ca="1">IF(B927="","",IF(ISERROR(MATCH($J927,SorP!$B$1:$B$6261,0)),"",INDIRECT("'SorP'!$A$"&amp;MATCH($S927&amp;$J927,SorP!C:C,0))))</f>
        <v/>
      </c>
      <c r="U927" s="162"/>
      <c r="V927" s="163" t="e">
        <f>IF(C927="",NA(),MATCH($B927&amp;$C927,'Smelter Look-up'!$J:$J,0))</f>
        <v>#N/A</v>
      </c>
      <c r="X927" s="164">
        <f t="shared" ca="1" si="71"/>
        <v>0</v>
      </c>
      <c r="AB927" s="304" t="str">
        <f t="shared" si="72"/>
        <v/>
      </c>
      <c r="AC927" s="164" t="str">
        <f t="shared" si="73"/>
        <v/>
      </c>
      <c r="AD927" s="164" t="str">
        <f t="shared" si="74"/>
        <v/>
      </c>
    </row>
    <row r="928" spans="1:30" s="164" customFormat="1" ht="20.149999999999999" customHeight="1">
      <c r="A928" s="149"/>
      <c r="B928" s="294" t="str">
        <f>IF(LEN(A928)=0,"",INDEX('Smelter Look-up'!$A:$A,MATCH($A928,'Smelter Look-up'!$E:$E,0)))</f>
        <v/>
      </c>
      <c r="C928" s="146" t="str">
        <f>IF(LEN(A928)=0,"",INDEX('Smelter Look-up'!$C:$C,MATCH($A928,'Smelter Look-up'!$E:$E,0)))</f>
        <v/>
      </c>
      <c r="D928" s="143"/>
      <c r="E928" s="143" t="str">
        <f ca="1">IF(ISERROR($V928),"",OFFSET('Smelter Look-up'!$D$4,$V928-4,0)&amp;"")</f>
        <v/>
      </c>
      <c r="F928" s="143" t="str">
        <f ca="1">IF(ISERROR($V928),"",OFFSET('Smelter Look-up'!$E$4,$V928-4,0))</f>
        <v/>
      </c>
      <c r="G928" s="143" t="str">
        <f ca="1">IF(C928=$X$4,"Enter smelter details",IF(ISERROR($V928),"",OFFSET('Smelter Look-up'!$F$4,$V928-4,0)))</f>
        <v/>
      </c>
      <c r="H928" s="199" t="str">
        <f ca="1">IF(ISERROR($V928),"",OFFSET('Smelter Look-up'!$G$4,$V928-4,0))</f>
        <v/>
      </c>
      <c r="I928" s="200" t="str">
        <f ca="1">IF(ISERROR($V928),"",OFFSET('Smelter Look-up'!$H$4,$V928-4,0))</f>
        <v/>
      </c>
      <c r="J928" s="200" t="str">
        <f ca="1">IF(ISERROR($V928),"",OFFSET('Smelter Look-up'!$I$4,$V928-4,0))</f>
        <v/>
      </c>
      <c r="K928" s="144"/>
      <c r="L928" s="144"/>
      <c r="M928" s="144"/>
      <c r="N928" s="144"/>
      <c r="O928" s="144"/>
      <c r="P928" s="202"/>
      <c r="Q928" s="145"/>
      <c r="R928" s="143" t="str">
        <f ca="1">IF(ISERROR($V928),"",OFFSET('Smelter Look-up'!$C$4,$V928-4,0)&amp;"")</f>
        <v/>
      </c>
      <c r="S928" s="149" t="str">
        <f t="shared" ca="1" si="70"/>
        <v/>
      </c>
      <c r="T928" s="149" t="str">
        <f ca="1">IF(B928="","",IF(ISERROR(MATCH($J928,SorP!$B$1:$B$6261,0)),"",INDIRECT("'SorP'!$A$"&amp;MATCH($S928&amp;$J928,SorP!C:C,0))))</f>
        <v/>
      </c>
      <c r="U928" s="162"/>
      <c r="V928" s="163" t="e">
        <f>IF(C928="",NA(),MATCH($B928&amp;$C928,'Smelter Look-up'!$J:$J,0))</f>
        <v>#N/A</v>
      </c>
      <c r="X928" s="164">
        <f t="shared" ca="1" si="71"/>
        <v>0</v>
      </c>
      <c r="AB928" s="304" t="str">
        <f t="shared" si="72"/>
        <v/>
      </c>
      <c r="AC928" s="164" t="str">
        <f t="shared" si="73"/>
        <v/>
      </c>
      <c r="AD928" s="164" t="str">
        <f t="shared" si="74"/>
        <v/>
      </c>
    </row>
    <row r="929" spans="1:30" s="164" customFormat="1" ht="20.149999999999999" customHeight="1">
      <c r="A929" s="149"/>
      <c r="B929" s="294" t="str">
        <f>IF(LEN(A929)=0,"",INDEX('Smelter Look-up'!$A:$A,MATCH($A929,'Smelter Look-up'!$E:$E,0)))</f>
        <v/>
      </c>
      <c r="C929" s="146" t="str">
        <f>IF(LEN(A929)=0,"",INDEX('Smelter Look-up'!$C:$C,MATCH($A929,'Smelter Look-up'!$E:$E,0)))</f>
        <v/>
      </c>
      <c r="D929" s="143"/>
      <c r="E929" s="143" t="str">
        <f ca="1">IF(ISERROR($V929),"",OFFSET('Smelter Look-up'!$D$4,$V929-4,0)&amp;"")</f>
        <v/>
      </c>
      <c r="F929" s="143" t="str">
        <f ca="1">IF(ISERROR($V929),"",OFFSET('Smelter Look-up'!$E$4,$V929-4,0))</f>
        <v/>
      </c>
      <c r="G929" s="143" t="str">
        <f ca="1">IF(C929=$X$4,"Enter smelter details",IF(ISERROR($V929),"",OFFSET('Smelter Look-up'!$F$4,$V929-4,0)))</f>
        <v/>
      </c>
      <c r="H929" s="199" t="str">
        <f ca="1">IF(ISERROR($V929),"",OFFSET('Smelter Look-up'!$G$4,$V929-4,0))</f>
        <v/>
      </c>
      <c r="I929" s="200" t="str">
        <f ca="1">IF(ISERROR($V929),"",OFFSET('Smelter Look-up'!$H$4,$V929-4,0))</f>
        <v/>
      </c>
      <c r="J929" s="200" t="str">
        <f ca="1">IF(ISERROR($V929),"",OFFSET('Smelter Look-up'!$I$4,$V929-4,0))</f>
        <v/>
      </c>
      <c r="K929" s="144"/>
      <c r="L929" s="144"/>
      <c r="M929" s="144"/>
      <c r="N929" s="144"/>
      <c r="O929" s="144"/>
      <c r="P929" s="202"/>
      <c r="Q929" s="145"/>
      <c r="R929" s="143" t="str">
        <f ca="1">IF(ISERROR($V929),"",OFFSET('Smelter Look-up'!$C$4,$V929-4,0)&amp;"")</f>
        <v/>
      </c>
      <c r="S929" s="149" t="str">
        <f t="shared" ca="1" si="70"/>
        <v/>
      </c>
      <c r="T929" s="149" t="str">
        <f ca="1">IF(B929="","",IF(ISERROR(MATCH($J929,SorP!$B$1:$B$6261,0)),"",INDIRECT("'SorP'!$A$"&amp;MATCH($S929&amp;$J929,SorP!C:C,0))))</f>
        <v/>
      </c>
      <c r="U929" s="162"/>
      <c r="V929" s="163" t="e">
        <f>IF(C929="",NA(),MATCH($B929&amp;$C929,'Smelter Look-up'!$J:$J,0))</f>
        <v>#N/A</v>
      </c>
      <c r="X929" s="164">
        <f t="shared" ca="1" si="71"/>
        <v>0</v>
      </c>
      <c r="AB929" s="304" t="str">
        <f t="shared" si="72"/>
        <v/>
      </c>
      <c r="AC929" s="164" t="str">
        <f t="shared" si="73"/>
        <v/>
      </c>
      <c r="AD929" s="164" t="str">
        <f t="shared" si="74"/>
        <v/>
      </c>
    </row>
    <row r="930" spans="1:30" s="164" customFormat="1" ht="20.149999999999999" customHeight="1">
      <c r="A930" s="149"/>
      <c r="B930" s="294" t="str">
        <f>IF(LEN(A930)=0,"",INDEX('Smelter Look-up'!$A:$A,MATCH($A930,'Smelter Look-up'!$E:$E,0)))</f>
        <v/>
      </c>
      <c r="C930" s="146" t="str">
        <f>IF(LEN(A930)=0,"",INDEX('Smelter Look-up'!$C:$C,MATCH($A930,'Smelter Look-up'!$E:$E,0)))</f>
        <v/>
      </c>
      <c r="D930" s="143"/>
      <c r="E930" s="143" t="str">
        <f ca="1">IF(ISERROR($V930),"",OFFSET('Smelter Look-up'!$D$4,$V930-4,0)&amp;"")</f>
        <v/>
      </c>
      <c r="F930" s="143" t="str">
        <f ca="1">IF(ISERROR($V930),"",OFFSET('Smelter Look-up'!$E$4,$V930-4,0))</f>
        <v/>
      </c>
      <c r="G930" s="143" t="str">
        <f ca="1">IF(C930=$X$4,"Enter smelter details",IF(ISERROR($V930),"",OFFSET('Smelter Look-up'!$F$4,$V930-4,0)))</f>
        <v/>
      </c>
      <c r="H930" s="199" t="str">
        <f ca="1">IF(ISERROR($V930),"",OFFSET('Smelter Look-up'!$G$4,$V930-4,0))</f>
        <v/>
      </c>
      <c r="I930" s="200" t="str">
        <f ca="1">IF(ISERROR($V930),"",OFFSET('Smelter Look-up'!$H$4,$V930-4,0))</f>
        <v/>
      </c>
      <c r="J930" s="200" t="str">
        <f ca="1">IF(ISERROR($V930),"",OFFSET('Smelter Look-up'!$I$4,$V930-4,0))</f>
        <v/>
      </c>
      <c r="K930" s="144"/>
      <c r="L930" s="144"/>
      <c r="M930" s="144"/>
      <c r="N930" s="144"/>
      <c r="O930" s="144"/>
      <c r="P930" s="202"/>
      <c r="Q930" s="145"/>
      <c r="R930" s="143" t="str">
        <f ca="1">IF(ISERROR($V930),"",OFFSET('Smelter Look-up'!$C$4,$V930-4,0)&amp;"")</f>
        <v/>
      </c>
      <c r="S930" s="149" t="str">
        <f t="shared" ca="1" si="70"/>
        <v/>
      </c>
      <c r="T930" s="149" t="str">
        <f ca="1">IF(B930="","",IF(ISERROR(MATCH($J930,SorP!$B$1:$B$6261,0)),"",INDIRECT("'SorP'!$A$"&amp;MATCH($S930&amp;$J930,SorP!C:C,0))))</f>
        <v/>
      </c>
      <c r="U930" s="162"/>
      <c r="V930" s="163" t="e">
        <f>IF(C930="",NA(),MATCH($B930&amp;$C930,'Smelter Look-up'!$J:$J,0))</f>
        <v>#N/A</v>
      </c>
      <c r="X930" s="164">
        <f t="shared" ca="1" si="71"/>
        <v>0</v>
      </c>
      <c r="AB930" s="304" t="str">
        <f t="shared" si="72"/>
        <v/>
      </c>
      <c r="AC930" s="164" t="str">
        <f t="shared" si="73"/>
        <v/>
      </c>
      <c r="AD930" s="164" t="str">
        <f t="shared" si="74"/>
        <v/>
      </c>
    </row>
    <row r="931" spans="1:30" s="164" customFormat="1" ht="20.149999999999999" customHeight="1">
      <c r="A931" s="149"/>
      <c r="B931" s="294" t="str">
        <f>IF(LEN(A931)=0,"",INDEX('Smelter Look-up'!$A:$A,MATCH($A931,'Smelter Look-up'!$E:$E,0)))</f>
        <v/>
      </c>
      <c r="C931" s="146" t="str">
        <f>IF(LEN(A931)=0,"",INDEX('Smelter Look-up'!$C:$C,MATCH($A931,'Smelter Look-up'!$E:$E,0)))</f>
        <v/>
      </c>
      <c r="D931" s="143"/>
      <c r="E931" s="143" t="str">
        <f ca="1">IF(ISERROR($V931),"",OFFSET('Smelter Look-up'!$D$4,$V931-4,0)&amp;"")</f>
        <v/>
      </c>
      <c r="F931" s="143" t="str">
        <f ca="1">IF(ISERROR($V931),"",OFFSET('Smelter Look-up'!$E$4,$V931-4,0))</f>
        <v/>
      </c>
      <c r="G931" s="143" t="str">
        <f ca="1">IF(C931=$X$4,"Enter smelter details",IF(ISERROR($V931),"",OFFSET('Smelter Look-up'!$F$4,$V931-4,0)))</f>
        <v/>
      </c>
      <c r="H931" s="199" t="str">
        <f ca="1">IF(ISERROR($V931),"",OFFSET('Smelter Look-up'!$G$4,$V931-4,0))</f>
        <v/>
      </c>
      <c r="I931" s="200" t="str">
        <f ca="1">IF(ISERROR($V931),"",OFFSET('Smelter Look-up'!$H$4,$V931-4,0))</f>
        <v/>
      </c>
      <c r="J931" s="200" t="str">
        <f ca="1">IF(ISERROR($V931),"",OFFSET('Smelter Look-up'!$I$4,$V931-4,0))</f>
        <v/>
      </c>
      <c r="K931" s="144"/>
      <c r="L931" s="144"/>
      <c r="M931" s="144"/>
      <c r="N931" s="144"/>
      <c r="O931" s="144"/>
      <c r="P931" s="202"/>
      <c r="Q931" s="145"/>
      <c r="R931" s="143" t="str">
        <f ca="1">IF(ISERROR($V931),"",OFFSET('Smelter Look-up'!$C$4,$V931-4,0)&amp;"")</f>
        <v/>
      </c>
      <c r="S931" s="149" t="str">
        <f t="shared" ca="1" si="70"/>
        <v/>
      </c>
      <c r="T931" s="149" t="str">
        <f ca="1">IF(B931="","",IF(ISERROR(MATCH($J931,SorP!$B$1:$B$6261,0)),"",INDIRECT("'SorP'!$A$"&amp;MATCH($S931&amp;$J931,SorP!C:C,0))))</f>
        <v/>
      </c>
      <c r="U931" s="162"/>
      <c r="V931" s="163" t="e">
        <f>IF(C931="",NA(),MATCH($B931&amp;$C931,'Smelter Look-up'!$J:$J,0))</f>
        <v>#N/A</v>
      </c>
      <c r="X931" s="164">
        <f t="shared" ca="1" si="71"/>
        <v>0</v>
      </c>
      <c r="AB931" s="304" t="str">
        <f t="shared" si="72"/>
        <v/>
      </c>
      <c r="AC931" s="164" t="str">
        <f t="shared" si="73"/>
        <v/>
      </c>
      <c r="AD931" s="164" t="str">
        <f t="shared" si="74"/>
        <v/>
      </c>
    </row>
    <row r="932" spans="1:30" s="164" customFormat="1" ht="20.149999999999999" customHeight="1">
      <c r="A932" s="149"/>
      <c r="B932" s="294" t="str">
        <f>IF(LEN(A932)=0,"",INDEX('Smelter Look-up'!$A:$A,MATCH($A932,'Smelter Look-up'!$E:$E,0)))</f>
        <v/>
      </c>
      <c r="C932" s="146" t="str">
        <f>IF(LEN(A932)=0,"",INDEX('Smelter Look-up'!$C:$C,MATCH($A932,'Smelter Look-up'!$E:$E,0)))</f>
        <v/>
      </c>
      <c r="D932" s="143"/>
      <c r="E932" s="143" t="str">
        <f ca="1">IF(ISERROR($V932),"",OFFSET('Smelter Look-up'!$D$4,$V932-4,0)&amp;"")</f>
        <v/>
      </c>
      <c r="F932" s="143" t="str">
        <f ca="1">IF(ISERROR($V932),"",OFFSET('Smelter Look-up'!$E$4,$V932-4,0))</f>
        <v/>
      </c>
      <c r="G932" s="143" t="str">
        <f ca="1">IF(C932=$X$4,"Enter smelter details",IF(ISERROR($V932),"",OFFSET('Smelter Look-up'!$F$4,$V932-4,0)))</f>
        <v/>
      </c>
      <c r="H932" s="199" t="str">
        <f ca="1">IF(ISERROR($V932),"",OFFSET('Smelter Look-up'!$G$4,$V932-4,0))</f>
        <v/>
      </c>
      <c r="I932" s="200" t="str">
        <f ca="1">IF(ISERROR($V932),"",OFFSET('Smelter Look-up'!$H$4,$V932-4,0))</f>
        <v/>
      </c>
      <c r="J932" s="200" t="str">
        <f ca="1">IF(ISERROR($V932),"",OFFSET('Smelter Look-up'!$I$4,$V932-4,0))</f>
        <v/>
      </c>
      <c r="K932" s="144"/>
      <c r="L932" s="144"/>
      <c r="M932" s="144"/>
      <c r="N932" s="144"/>
      <c r="O932" s="144"/>
      <c r="P932" s="202"/>
      <c r="Q932" s="145"/>
      <c r="R932" s="143" t="str">
        <f ca="1">IF(ISERROR($V932),"",OFFSET('Smelter Look-up'!$C$4,$V932-4,0)&amp;"")</f>
        <v/>
      </c>
      <c r="S932" s="149" t="str">
        <f t="shared" ca="1" si="70"/>
        <v/>
      </c>
      <c r="T932" s="149" t="str">
        <f ca="1">IF(B932="","",IF(ISERROR(MATCH($J932,SorP!$B$1:$B$6261,0)),"",INDIRECT("'SorP'!$A$"&amp;MATCH($S932&amp;$J932,SorP!C:C,0))))</f>
        <v/>
      </c>
      <c r="U932" s="162"/>
      <c r="V932" s="163" t="e">
        <f>IF(C932="",NA(),MATCH($B932&amp;$C932,'Smelter Look-up'!$J:$J,0))</f>
        <v>#N/A</v>
      </c>
      <c r="X932" s="164">
        <f t="shared" ca="1" si="71"/>
        <v>0</v>
      </c>
      <c r="AB932" s="304" t="str">
        <f t="shared" si="72"/>
        <v/>
      </c>
      <c r="AC932" s="164" t="str">
        <f t="shared" si="73"/>
        <v/>
      </c>
      <c r="AD932" s="164" t="str">
        <f t="shared" si="74"/>
        <v/>
      </c>
    </row>
    <row r="933" spans="1:30" s="164" customFormat="1" ht="20.149999999999999" customHeight="1">
      <c r="A933" s="149"/>
      <c r="B933" s="294" t="str">
        <f>IF(LEN(A933)=0,"",INDEX('Smelter Look-up'!$A:$A,MATCH($A933,'Smelter Look-up'!$E:$E,0)))</f>
        <v/>
      </c>
      <c r="C933" s="146" t="str">
        <f>IF(LEN(A933)=0,"",INDEX('Smelter Look-up'!$C:$C,MATCH($A933,'Smelter Look-up'!$E:$E,0)))</f>
        <v/>
      </c>
      <c r="D933" s="143"/>
      <c r="E933" s="143" t="str">
        <f ca="1">IF(ISERROR($V933),"",OFFSET('Smelter Look-up'!$D$4,$V933-4,0)&amp;"")</f>
        <v/>
      </c>
      <c r="F933" s="143" t="str">
        <f ca="1">IF(ISERROR($V933),"",OFFSET('Smelter Look-up'!$E$4,$V933-4,0))</f>
        <v/>
      </c>
      <c r="G933" s="143" t="str">
        <f ca="1">IF(C933=$X$4,"Enter smelter details",IF(ISERROR($V933),"",OFFSET('Smelter Look-up'!$F$4,$V933-4,0)))</f>
        <v/>
      </c>
      <c r="H933" s="199" t="str">
        <f ca="1">IF(ISERROR($V933),"",OFFSET('Smelter Look-up'!$G$4,$V933-4,0))</f>
        <v/>
      </c>
      <c r="I933" s="200" t="str">
        <f ca="1">IF(ISERROR($V933),"",OFFSET('Smelter Look-up'!$H$4,$V933-4,0))</f>
        <v/>
      </c>
      <c r="J933" s="200" t="str">
        <f ca="1">IF(ISERROR($V933),"",OFFSET('Smelter Look-up'!$I$4,$V933-4,0))</f>
        <v/>
      </c>
      <c r="K933" s="144"/>
      <c r="L933" s="144"/>
      <c r="M933" s="144"/>
      <c r="N933" s="144"/>
      <c r="O933" s="144"/>
      <c r="P933" s="202"/>
      <c r="Q933" s="145"/>
      <c r="R933" s="143" t="str">
        <f ca="1">IF(ISERROR($V933),"",OFFSET('Smelter Look-up'!$C$4,$V933-4,0)&amp;"")</f>
        <v/>
      </c>
      <c r="S933" s="149" t="str">
        <f t="shared" ca="1" si="70"/>
        <v/>
      </c>
      <c r="T933" s="149" t="str">
        <f ca="1">IF(B933="","",IF(ISERROR(MATCH($J933,SorP!$B$1:$B$6261,0)),"",INDIRECT("'SorP'!$A$"&amp;MATCH($S933&amp;$J933,SorP!C:C,0))))</f>
        <v/>
      </c>
      <c r="U933" s="162"/>
      <c r="V933" s="163" t="e">
        <f>IF(C933="",NA(),MATCH($B933&amp;$C933,'Smelter Look-up'!$J:$J,0))</f>
        <v>#N/A</v>
      </c>
      <c r="X933" s="164">
        <f t="shared" ca="1" si="71"/>
        <v>0</v>
      </c>
      <c r="AB933" s="304" t="str">
        <f t="shared" si="72"/>
        <v/>
      </c>
      <c r="AC933" s="164" t="str">
        <f t="shared" si="73"/>
        <v/>
      </c>
      <c r="AD933" s="164" t="str">
        <f t="shared" si="74"/>
        <v/>
      </c>
    </row>
    <row r="934" spans="1:30" s="164" customFormat="1" ht="20.149999999999999" customHeight="1">
      <c r="A934" s="149"/>
      <c r="B934" s="294" t="str">
        <f>IF(LEN(A934)=0,"",INDEX('Smelter Look-up'!$A:$A,MATCH($A934,'Smelter Look-up'!$E:$E,0)))</f>
        <v/>
      </c>
      <c r="C934" s="146" t="str">
        <f>IF(LEN(A934)=0,"",INDEX('Smelter Look-up'!$C:$C,MATCH($A934,'Smelter Look-up'!$E:$E,0)))</f>
        <v/>
      </c>
      <c r="D934" s="143"/>
      <c r="E934" s="143" t="str">
        <f ca="1">IF(ISERROR($V934),"",OFFSET('Smelter Look-up'!$D$4,$V934-4,0)&amp;"")</f>
        <v/>
      </c>
      <c r="F934" s="143" t="str">
        <f ca="1">IF(ISERROR($V934),"",OFFSET('Smelter Look-up'!$E$4,$V934-4,0))</f>
        <v/>
      </c>
      <c r="G934" s="143" t="str">
        <f ca="1">IF(C934=$X$4,"Enter smelter details",IF(ISERROR($V934),"",OFFSET('Smelter Look-up'!$F$4,$V934-4,0)))</f>
        <v/>
      </c>
      <c r="H934" s="199" t="str">
        <f ca="1">IF(ISERROR($V934),"",OFFSET('Smelter Look-up'!$G$4,$V934-4,0))</f>
        <v/>
      </c>
      <c r="I934" s="200" t="str">
        <f ca="1">IF(ISERROR($V934),"",OFFSET('Smelter Look-up'!$H$4,$V934-4,0))</f>
        <v/>
      </c>
      <c r="J934" s="200" t="str">
        <f ca="1">IF(ISERROR($V934),"",OFFSET('Smelter Look-up'!$I$4,$V934-4,0))</f>
        <v/>
      </c>
      <c r="K934" s="144"/>
      <c r="L934" s="144"/>
      <c r="M934" s="144"/>
      <c r="N934" s="144"/>
      <c r="O934" s="144"/>
      <c r="P934" s="202"/>
      <c r="Q934" s="145"/>
      <c r="R934" s="143" t="str">
        <f ca="1">IF(ISERROR($V934),"",OFFSET('Smelter Look-up'!$C$4,$V934-4,0)&amp;"")</f>
        <v/>
      </c>
      <c r="S934" s="149" t="str">
        <f t="shared" ca="1" si="70"/>
        <v/>
      </c>
      <c r="T934" s="149" t="str">
        <f ca="1">IF(B934="","",IF(ISERROR(MATCH($J934,SorP!$B$1:$B$6261,0)),"",INDIRECT("'SorP'!$A$"&amp;MATCH($S934&amp;$J934,SorP!C:C,0))))</f>
        <v/>
      </c>
      <c r="U934" s="162"/>
      <c r="V934" s="163" t="e">
        <f>IF(C934="",NA(),MATCH($B934&amp;$C934,'Smelter Look-up'!$J:$J,0))</f>
        <v>#N/A</v>
      </c>
      <c r="X934" s="164">
        <f t="shared" ca="1" si="71"/>
        <v>0</v>
      </c>
      <c r="AB934" s="304" t="str">
        <f t="shared" si="72"/>
        <v/>
      </c>
      <c r="AC934" s="164" t="str">
        <f t="shared" si="73"/>
        <v/>
      </c>
      <c r="AD934" s="164" t="str">
        <f t="shared" si="74"/>
        <v/>
      </c>
    </row>
    <row r="935" spans="1:30" s="164" customFormat="1" ht="20.149999999999999" customHeight="1">
      <c r="A935" s="149"/>
      <c r="B935" s="294" t="str">
        <f>IF(LEN(A935)=0,"",INDEX('Smelter Look-up'!$A:$A,MATCH($A935,'Smelter Look-up'!$E:$E,0)))</f>
        <v/>
      </c>
      <c r="C935" s="146" t="str">
        <f>IF(LEN(A935)=0,"",INDEX('Smelter Look-up'!$C:$C,MATCH($A935,'Smelter Look-up'!$E:$E,0)))</f>
        <v/>
      </c>
      <c r="D935" s="143"/>
      <c r="E935" s="143" t="str">
        <f ca="1">IF(ISERROR($V935),"",OFFSET('Smelter Look-up'!$D$4,$V935-4,0)&amp;"")</f>
        <v/>
      </c>
      <c r="F935" s="143" t="str">
        <f ca="1">IF(ISERROR($V935),"",OFFSET('Smelter Look-up'!$E$4,$V935-4,0))</f>
        <v/>
      </c>
      <c r="G935" s="143" t="str">
        <f ca="1">IF(C935=$X$4,"Enter smelter details",IF(ISERROR($V935),"",OFFSET('Smelter Look-up'!$F$4,$V935-4,0)))</f>
        <v/>
      </c>
      <c r="H935" s="199" t="str">
        <f ca="1">IF(ISERROR($V935),"",OFFSET('Smelter Look-up'!$G$4,$V935-4,0))</f>
        <v/>
      </c>
      <c r="I935" s="200" t="str">
        <f ca="1">IF(ISERROR($V935),"",OFFSET('Smelter Look-up'!$H$4,$V935-4,0))</f>
        <v/>
      </c>
      <c r="J935" s="200" t="str">
        <f ca="1">IF(ISERROR($V935),"",OFFSET('Smelter Look-up'!$I$4,$V935-4,0))</f>
        <v/>
      </c>
      <c r="K935" s="144"/>
      <c r="L935" s="144"/>
      <c r="M935" s="144"/>
      <c r="N935" s="144"/>
      <c r="O935" s="144"/>
      <c r="P935" s="202"/>
      <c r="Q935" s="145"/>
      <c r="R935" s="143" t="str">
        <f ca="1">IF(ISERROR($V935),"",OFFSET('Smelter Look-up'!$C$4,$V935-4,0)&amp;"")</f>
        <v/>
      </c>
      <c r="S935" s="149" t="str">
        <f t="shared" ca="1" si="70"/>
        <v/>
      </c>
      <c r="T935" s="149" t="str">
        <f ca="1">IF(B935="","",IF(ISERROR(MATCH($J935,SorP!$B$1:$B$6261,0)),"",INDIRECT("'SorP'!$A$"&amp;MATCH($S935&amp;$J935,SorP!C:C,0))))</f>
        <v/>
      </c>
      <c r="U935" s="162"/>
      <c r="V935" s="163" t="e">
        <f>IF(C935="",NA(),MATCH($B935&amp;$C935,'Smelter Look-up'!$J:$J,0))</f>
        <v>#N/A</v>
      </c>
      <c r="X935" s="164">
        <f t="shared" ca="1" si="71"/>
        <v>0</v>
      </c>
      <c r="AB935" s="304" t="str">
        <f t="shared" si="72"/>
        <v/>
      </c>
      <c r="AC935" s="164" t="str">
        <f t="shared" si="73"/>
        <v/>
      </c>
      <c r="AD935" s="164" t="str">
        <f t="shared" si="74"/>
        <v/>
      </c>
    </row>
    <row r="936" spans="1:30" s="164" customFormat="1" ht="20.149999999999999" customHeight="1">
      <c r="A936" s="149"/>
      <c r="B936" s="294" t="str">
        <f>IF(LEN(A936)=0,"",INDEX('Smelter Look-up'!$A:$A,MATCH($A936,'Smelter Look-up'!$E:$E,0)))</f>
        <v/>
      </c>
      <c r="C936" s="146" t="str">
        <f>IF(LEN(A936)=0,"",INDEX('Smelter Look-up'!$C:$C,MATCH($A936,'Smelter Look-up'!$E:$E,0)))</f>
        <v/>
      </c>
      <c r="D936" s="143"/>
      <c r="E936" s="143" t="str">
        <f ca="1">IF(ISERROR($V936),"",OFFSET('Smelter Look-up'!$D$4,$V936-4,0)&amp;"")</f>
        <v/>
      </c>
      <c r="F936" s="143" t="str">
        <f ca="1">IF(ISERROR($V936),"",OFFSET('Smelter Look-up'!$E$4,$V936-4,0))</f>
        <v/>
      </c>
      <c r="G936" s="143" t="str">
        <f ca="1">IF(C936=$X$4,"Enter smelter details",IF(ISERROR($V936),"",OFFSET('Smelter Look-up'!$F$4,$V936-4,0)))</f>
        <v/>
      </c>
      <c r="H936" s="199" t="str">
        <f ca="1">IF(ISERROR($V936),"",OFFSET('Smelter Look-up'!$G$4,$V936-4,0))</f>
        <v/>
      </c>
      <c r="I936" s="200" t="str">
        <f ca="1">IF(ISERROR($V936),"",OFFSET('Smelter Look-up'!$H$4,$V936-4,0))</f>
        <v/>
      </c>
      <c r="J936" s="200" t="str">
        <f ca="1">IF(ISERROR($V936),"",OFFSET('Smelter Look-up'!$I$4,$V936-4,0))</f>
        <v/>
      </c>
      <c r="K936" s="144"/>
      <c r="L936" s="144"/>
      <c r="M936" s="144"/>
      <c r="N936" s="144"/>
      <c r="O936" s="144"/>
      <c r="P936" s="202"/>
      <c r="Q936" s="145"/>
      <c r="R936" s="143" t="str">
        <f ca="1">IF(ISERROR($V936),"",OFFSET('Smelter Look-up'!$C$4,$V936-4,0)&amp;"")</f>
        <v/>
      </c>
      <c r="S936" s="149" t="str">
        <f t="shared" ca="1" si="70"/>
        <v/>
      </c>
      <c r="T936" s="149" t="str">
        <f ca="1">IF(B936="","",IF(ISERROR(MATCH($J936,SorP!$B$1:$B$6261,0)),"",INDIRECT("'SorP'!$A$"&amp;MATCH($S936&amp;$J936,SorP!C:C,0))))</f>
        <v/>
      </c>
      <c r="U936" s="162"/>
      <c r="V936" s="163" t="e">
        <f>IF(C936="",NA(),MATCH($B936&amp;$C936,'Smelter Look-up'!$J:$J,0))</f>
        <v>#N/A</v>
      </c>
      <c r="X936" s="164">
        <f t="shared" ca="1" si="71"/>
        <v>0</v>
      </c>
      <c r="AB936" s="304" t="str">
        <f t="shared" si="72"/>
        <v/>
      </c>
      <c r="AC936" s="164" t="str">
        <f t="shared" si="73"/>
        <v/>
      </c>
      <c r="AD936" s="164" t="str">
        <f t="shared" si="74"/>
        <v/>
      </c>
    </row>
    <row r="937" spans="1:30" s="164" customFormat="1" ht="20.149999999999999" customHeight="1">
      <c r="A937" s="149"/>
      <c r="B937" s="294" t="str">
        <f>IF(LEN(A937)=0,"",INDEX('Smelter Look-up'!$A:$A,MATCH($A937,'Smelter Look-up'!$E:$E,0)))</f>
        <v/>
      </c>
      <c r="C937" s="146" t="str">
        <f>IF(LEN(A937)=0,"",INDEX('Smelter Look-up'!$C:$C,MATCH($A937,'Smelter Look-up'!$E:$E,0)))</f>
        <v/>
      </c>
      <c r="D937" s="143"/>
      <c r="E937" s="143" t="str">
        <f ca="1">IF(ISERROR($V937),"",OFFSET('Smelter Look-up'!$D$4,$V937-4,0)&amp;"")</f>
        <v/>
      </c>
      <c r="F937" s="143" t="str">
        <f ca="1">IF(ISERROR($V937),"",OFFSET('Smelter Look-up'!$E$4,$V937-4,0))</f>
        <v/>
      </c>
      <c r="G937" s="143" t="str">
        <f ca="1">IF(C937=$X$4,"Enter smelter details",IF(ISERROR($V937),"",OFFSET('Smelter Look-up'!$F$4,$V937-4,0)))</f>
        <v/>
      </c>
      <c r="H937" s="199" t="str">
        <f ca="1">IF(ISERROR($V937),"",OFFSET('Smelter Look-up'!$G$4,$V937-4,0))</f>
        <v/>
      </c>
      <c r="I937" s="200" t="str">
        <f ca="1">IF(ISERROR($V937),"",OFFSET('Smelter Look-up'!$H$4,$V937-4,0))</f>
        <v/>
      </c>
      <c r="J937" s="200" t="str">
        <f ca="1">IF(ISERROR($V937),"",OFFSET('Smelter Look-up'!$I$4,$V937-4,0))</f>
        <v/>
      </c>
      <c r="K937" s="144"/>
      <c r="L937" s="144"/>
      <c r="M937" s="144"/>
      <c r="N937" s="144"/>
      <c r="O937" s="144"/>
      <c r="P937" s="202"/>
      <c r="Q937" s="145"/>
      <c r="R937" s="143" t="str">
        <f ca="1">IF(ISERROR($V937),"",OFFSET('Smelter Look-up'!$C$4,$V937-4,0)&amp;"")</f>
        <v/>
      </c>
      <c r="S937" s="149" t="str">
        <f t="shared" ca="1" si="70"/>
        <v/>
      </c>
      <c r="T937" s="149" t="str">
        <f ca="1">IF(B937="","",IF(ISERROR(MATCH($J937,SorP!$B$1:$B$6261,0)),"",INDIRECT("'SorP'!$A$"&amp;MATCH($S937&amp;$J937,SorP!C:C,0))))</f>
        <v/>
      </c>
      <c r="U937" s="162"/>
      <c r="V937" s="163" t="e">
        <f>IF(C937="",NA(),MATCH($B937&amp;$C937,'Smelter Look-up'!$J:$J,0))</f>
        <v>#N/A</v>
      </c>
      <c r="X937" s="164">
        <f t="shared" ca="1" si="71"/>
        <v>0</v>
      </c>
      <c r="AB937" s="304" t="str">
        <f t="shared" si="72"/>
        <v/>
      </c>
      <c r="AC937" s="164" t="str">
        <f t="shared" si="73"/>
        <v/>
      </c>
      <c r="AD937" s="164" t="str">
        <f t="shared" si="74"/>
        <v/>
      </c>
    </row>
    <row r="938" spans="1:30" s="164" customFormat="1" ht="20.149999999999999" customHeight="1">
      <c r="A938" s="149"/>
      <c r="B938" s="294" t="str">
        <f>IF(LEN(A938)=0,"",INDEX('Smelter Look-up'!$A:$A,MATCH($A938,'Smelter Look-up'!$E:$E,0)))</f>
        <v/>
      </c>
      <c r="C938" s="146" t="str">
        <f>IF(LEN(A938)=0,"",INDEX('Smelter Look-up'!$C:$C,MATCH($A938,'Smelter Look-up'!$E:$E,0)))</f>
        <v/>
      </c>
      <c r="D938" s="143"/>
      <c r="E938" s="143" t="str">
        <f ca="1">IF(ISERROR($V938),"",OFFSET('Smelter Look-up'!$D$4,$V938-4,0)&amp;"")</f>
        <v/>
      </c>
      <c r="F938" s="143" t="str">
        <f ca="1">IF(ISERROR($V938),"",OFFSET('Smelter Look-up'!$E$4,$V938-4,0))</f>
        <v/>
      </c>
      <c r="G938" s="143" t="str">
        <f ca="1">IF(C938=$X$4,"Enter smelter details",IF(ISERROR($V938),"",OFFSET('Smelter Look-up'!$F$4,$V938-4,0)))</f>
        <v/>
      </c>
      <c r="H938" s="199" t="str">
        <f ca="1">IF(ISERROR($V938),"",OFFSET('Smelter Look-up'!$G$4,$V938-4,0))</f>
        <v/>
      </c>
      <c r="I938" s="200" t="str">
        <f ca="1">IF(ISERROR($V938),"",OFFSET('Smelter Look-up'!$H$4,$V938-4,0))</f>
        <v/>
      </c>
      <c r="J938" s="200" t="str">
        <f ca="1">IF(ISERROR($V938),"",OFFSET('Smelter Look-up'!$I$4,$V938-4,0))</f>
        <v/>
      </c>
      <c r="K938" s="144"/>
      <c r="L938" s="144"/>
      <c r="M938" s="144"/>
      <c r="N938" s="144"/>
      <c r="O938" s="144"/>
      <c r="P938" s="202"/>
      <c r="Q938" s="145"/>
      <c r="R938" s="143" t="str">
        <f ca="1">IF(ISERROR($V938),"",OFFSET('Smelter Look-up'!$C$4,$V938-4,0)&amp;"")</f>
        <v/>
      </c>
      <c r="S938" s="149" t="str">
        <f t="shared" ca="1" si="70"/>
        <v/>
      </c>
      <c r="T938" s="149" t="str">
        <f ca="1">IF(B938="","",IF(ISERROR(MATCH($J938,SorP!$B$1:$B$6261,0)),"",INDIRECT("'SorP'!$A$"&amp;MATCH($S938&amp;$J938,SorP!C:C,0))))</f>
        <v/>
      </c>
      <c r="U938" s="162"/>
      <c r="V938" s="163" t="e">
        <f>IF(C938="",NA(),MATCH($B938&amp;$C938,'Smelter Look-up'!$J:$J,0))</f>
        <v>#N/A</v>
      </c>
      <c r="X938" s="164">
        <f t="shared" ca="1" si="71"/>
        <v>0</v>
      </c>
      <c r="AB938" s="304" t="str">
        <f t="shared" si="72"/>
        <v/>
      </c>
      <c r="AC938" s="164" t="str">
        <f t="shared" si="73"/>
        <v/>
      </c>
      <c r="AD938" s="164" t="str">
        <f t="shared" si="74"/>
        <v/>
      </c>
    </row>
    <row r="939" spans="1:30" s="164" customFormat="1" ht="20.149999999999999" customHeight="1">
      <c r="A939" s="149"/>
      <c r="B939" s="294" t="str">
        <f>IF(LEN(A939)=0,"",INDEX('Smelter Look-up'!$A:$A,MATCH($A939,'Smelter Look-up'!$E:$E,0)))</f>
        <v/>
      </c>
      <c r="C939" s="146" t="str">
        <f>IF(LEN(A939)=0,"",INDEX('Smelter Look-up'!$C:$C,MATCH($A939,'Smelter Look-up'!$E:$E,0)))</f>
        <v/>
      </c>
      <c r="D939" s="143"/>
      <c r="E939" s="143" t="str">
        <f ca="1">IF(ISERROR($V939),"",OFFSET('Smelter Look-up'!$D$4,$V939-4,0)&amp;"")</f>
        <v/>
      </c>
      <c r="F939" s="143" t="str">
        <f ca="1">IF(ISERROR($V939),"",OFFSET('Smelter Look-up'!$E$4,$V939-4,0))</f>
        <v/>
      </c>
      <c r="G939" s="143" t="str">
        <f ca="1">IF(C939=$X$4,"Enter smelter details",IF(ISERROR($V939),"",OFFSET('Smelter Look-up'!$F$4,$V939-4,0)))</f>
        <v/>
      </c>
      <c r="H939" s="199" t="str">
        <f ca="1">IF(ISERROR($V939),"",OFFSET('Smelter Look-up'!$G$4,$V939-4,0))</f>
        <v/>
      </c>
      <c r="I939" s="200" t="str">
        <f ca="1">IF(ISERROR($V939),"",OFFSET('Smelter Look-up'!$H$4,$V939-4,0))</f>
        <v/>
      </c>
      <c r="J939" s="200" t="str">
        <f ca="1">IF(ISERROR($V939),"",OFFSET('Smelter Look-up'!$I$4,$V939-4,0))</f>
        <v/>
      </c>
      <c r="K939" s="144"/>
      <c r="L939" s="144"/>
      <c r="M939" s="144"/>
      <c r="N939" s="144"/>
      <c r="O939" s="144"/>
      <c r="P939" s="202"/>
      <c r="Q939" s="145"/>
      <c r="R939" s="143" t="str">
        <f ca="1">IF(ISERROR($V939),"",OFFSET('Smelter Look-up'!$C$4,$V939-4,0)&amp;"")</f>
        <v/>
      </c>
      <c r="S939" s="149" t="str">
        <f t="shared" ca="1" si="70"/>
        <v/>
      </c>
      <c r="T939" s="149" t="str">
        <f ca="1">IF(B939="","",IF(ISERROR(MATCH($J939,SorP!$B$1:$B$6261,0)),"",INDIRECT("'SorP'!$A$"&amp;MATCH($S939&amp;$J939,SorP!C:C,0))))</f>
        <v/>
      </c>
      <c r="U939" s="162"/>
      <c r="V939" s="163" t="e">
        <f>IF(C939="",NA(),MATCH($B939&amp;$C939,'Smelter Look-up'!$J:$J,0))</f>
        <v>#N/A</v>
      </c>
      <c r="X939" s="164">
        <f t="shared" ca="1" si="71"/>
        <v>0</v>
      </c>
      <c r="AB939" s="304" t="str">
        <f t="shared" si="72"/>
        <v/>
      </c>
      <c r="AC939" s="164" t="str">
        <f t="shared" si="73"/>
        <v/>
      </c>
      <c r="AD939" s="164" t="str">
        <f t="shared" si="74"/>
        <v/>
      </c>
    </row>
    <row r="940" spans="1:30" s="164" customFormat="1" ht="20.149999999999999" customHeight="1">
      <c r="A940" s="149"/>
      <c r="B940" s="294" t="str">
        <f>IF(LEN(A940)=0,"",INDEX('Smelter Look-up'!$A:$A,MATCH($A940,'Smelter Look-up'!$E:$E,0)))</f>
        <v/>
      </c>
      <c r="C940" s="146" t="str">
        <f>IF(LEN(A940)=0,"",INDEX('Smelter Look-up'!$C:$C,MATCH($A940,'Smelter Look-up'!$E:$E,0)))</f>
        <v/>
      </c>
      <c r="D940" s="143"/>
      <c r="E940" s="143" t="str">
        <f ca="1">IF(ISERROR($V940),"",OFFSET('Smelter Look-up'!$D$4,$V940-4,0)&amp;"")</f>
        <v/>
      </c>
      <c r="F940" s="143" t="str">
        <f ca="1">IF(ISERROR($V940),"",OFFSET('Smelter Look-up'!$E$4,$V940-4,0))</f>
        <v/>
      </c>
      <c r="G940" s="143" t="str">
        <f ca="1">IF(C940=$X$4,"Enter smelter details",IF(ISERROR($V940),"",OFFSET('Smelter Look-up'!$F$4,$V940-4,0)))</f>
        <v/>
      </c>
      <c r="H940" s="199" t="str">
        <f ca="1">IF(ISERROR($V940),"",OFFSET('Smelter Look-up'!$G$4,$V940-4,0))</f>
        <v/>
      </c>
      <c r="I940" s="200" t="str">
        <f ca="1">IF(ISERROR($V940),"",OFFSET('Smelter Look-up'!$H$4,$V940-4,0))</f>
        <v/>
      </c>
      <c r="J940" s="200" t="str">
        <f ca="1">IF(ISERROR($V940),"",OFFSET('Smelter Look-up'!$I$4,$V940-4,0))</f>
        <v/>
      </c>
      <c r="K940" s="144"/>
      <c r="L940" s="144"/>
      <c r="M940" s="144"/>
      <c r="N940" s="144"/>
      <c r="O940" s="144"/>
      <c r="P940" s="202"/>
      <c r="Q940" s="145"/>
      <c r="R940" s="143" t="str">
        <f ca="1">IF(ISERROR($V940),"",OFFSET('Smelter Look-up'!$C$4,$V940-4,0)&amp;"")</f>
        <v/>
      </c>
      <c r="S940" s="149" t="str">
        <f t="shared" ca="1" si="70"/>
        <v/>
      </c>
      <c r="T940" s="149" t="str">
        <f ca="1">IF(B940="","",IF(ISERROR(MATCH($J940,SorP!$B$1:$B$6261,0)),"",INDIRECT("'SorP'!$A$"&amp;MATCH($S940&amp;$J940,SorP!C:C,0))))</f>
        <v/>
      </c>
      <c r="U940" s="162"/>
      <c r="V940" s="163" t="e">
        <f>IF(C940="",NA(),MATCH($B940&amp;$C940,'Smelter Look-up'!$J:$J,0))</f>
        <v>#N/A</v>
      </c>
      <c r="X940" s="164">
        <f t="shared" ca="1" si="71"/>
        <v>0</v>
      </c>
      <c r="AB940" s="304" t="str">
        <f t="shared" si="72"/>
        <v/>
      </c>
      <c r="AC940" s="164" t="str">
        <f t="shared" si="73"/>
        <v/>
      </c>
      <c r="AD940" s="164" t="str">
        <f t="shared" si="74"/>
        <v/>
      </c>
    </row>
    <row r="941" spans="1:30" s="164" customFormat="1" ht="20.149999999999999" customHeight="1">
      <c r="A941" s="149"/>
      <c r="B941" s="294" t="str">
        <f>IF(LEN(A941)=0,"",INDEX('Smelter Look-up'!$A:$A,MATCH($A941,'Smelter Look-up'!$E:$E,0)))</f>
        <v/>
      </c>
      <c r="C941" s="146" t="str">
        <f>IF(LEN(A941)=0,"",INDEX('Smelter Look-up'!$C:$C,MATCH($A941,'Smelter Look-up'!$E:$E,0)))</f>
        <v/>
      </c>
      <c r="D941" s="143"/>
      <c r="E941" s="143" t="str">
        <f ca="1">IF(ISERROR($V941),"",OFFSET('Smelter Look-up'!$D$4,$V941-4,0)&amp;"")</f>
        <v/>
      </c>
      <c r="F941" s="143" t="str">
        <f ca="1">IF(ISERROR($V941),"",OFFSET('Smelter Look-up'!$E$4,$V941-4,0))</f>
        <v/>
      </c>
      <c r="G941" s="143" t="str">
        <f ca="1">IF(C941=$X$4,"Enter smelter details",IF(ISERROR($V941),"",OFFSET('Smelter Look-up'!$F$4,$V941-4,0)))</f>
        <v/>
      </c>
      <c r="H941" s="199" t="str">
        <f ca="1">IF(ISERROR($V941),"",OFFSET('Smelter Look-up'!$G$4,$V941-4,0))</f>
        <v/>
      </c>
      <c r="I941" s="200" t="str">
        <f ca="1">IF(ISERROR($V941),"",OFFSET('Smelter Look-up'!$H$4,$V941-4,0))</f>
        <v/>
      </c>
      <c r="J941" s="200" t="str">
        <f ca="1">IF(ISERROR($V941),"",OFFSET('Smelter Look-up'!$I$4,$V941-4,0))</f>
        <v/>
      </c>
      <c r="K941" s="144"/>
      <c r="L941" s="144"/>
      <c r="M941" s="144"/>
      <c r="N941" s="144"/>
      <c r="O941" s="144"/>
      <c r="P941" s="202"/>
      <c r="Q941" s="145"/>
      <c r="R941" s="143" t="str">
        <f ca="1">IF(ISERROR($V941),"",OFFSET('Smelter Look-up'!$C$4,$V941-4,0)&amp;"")</f>
        <v/>
      </c>
      <c r="S941" s="149" t="str">
        <f t="shared" ca="1" si="70"/>
        <v/>
      </c>
      <c r="T941" s="149" t="str">
        <f ca="1">IF(B941="","",IF(ISERROR(MATCH($J941,SorP!$B$1:$B$6261,0)),"",INDIRECT("'SorP'!$A$"&amp;MATCH($S941&amp;$J941,SorP!C:C,0))))</f>
        <v/>
      </c>
      <c r="U941" s="162"/>
      <c r="V941" s="163" t="e">
        <f>IF(C941="",NA(),MATCH($B941&amp;$C941,'Smelter Look-up'!$J:$J,0))</f>
        <v>#N/A</v>
      </c>
      <c r="X941" s="164">
        <f t="shared" ca="1" si="71"/>
        <v>0</v>
      </c>
      <c r="AB941" s="304" t="str">
        <f t="shared" si="72"/>
        <v/>
      </c>
      <c r="AC941" s="164" t="str">
        <f t="shared" si="73"/>
        <v/>
      </c>
      <c r="AD941" s="164" t="str">
        <f t="shared" si="74"/>
        <v/>
      </c>
    </row>
    <row r="942" spans="1:30" s="164" customFormat="1" ht="20.149999999999999" customHeight="1">
      <c r="A942" s="149"/>
      <c r="B942" s="294" t="str">
        <f>IF(LEN(A942)=0,"",INDEX('Smelter Look-up'!$A:$A,MATCH($A942,'Smelter Look-up'!$E:$E,0)))</f>
        <v/>
      </c>
      <c r="C942" s="146" t="str">
        <f>IF(LEN(A942)=0,"",INDEX('Smelter Look-up'!$C:$C,MATCH($A942,'Smelter Look-up'!$E:$E,0)))</f>
        <v/>
      </c>
      <c r="D942" s="143"/>
      <c r="E942" s="143" t="str">
        <f ca="1">IF(ISERROR($V942),"",OFFSET('Smelter Look-up'!$D$4,$V942-4,0)&amp;"")</f>
        <v/>
      </c>
      <c r="F942" s="143" t="str">
        <f ca="1">IF(ISERROR($V942),"",OFFSET('Smelter Look-up'!$E$4,$V942-4,0))</f>
        <v/>
      </c>
      <c r="G942" s="143" t="str">
        <f ca="1">IF(C942=$X$4,"Enter smelter details",IF(ISERROR($V942),"",OFFSET('Smelter Look-up'!$F$4,$V942-4,0)))</f>
        <v/>
      </c>
      <c r="H942" s="199" t="str">
        <f ca="1">IF(ISERROR($V942),"",OFFSET('Smelter Look-up'!$G$4,$V942-4,0))</f>
        <v/>
      </c>
      <c r="I942" s="200" t="str">
        <f ca="1">IF(ISERROR($V942),"",OFFSET('Smelter Look-up'!$H$4,$V942-4,0))</f>
        <v/>
      </c>
      <c r="J942" s="200" t="str">
        <f ca="1">IF(ISERROR($V942),"",OFFSET('Smelter Look-up'!$I$4,$V942-4,0))</f>
        <v/>
      </c>
      <c r="K942" s="144"/>
      <c r="L942" s="144"/>
      <c r="M942" s="144"/>
      <c r="N942" s="144"/>
      <c r="O942" s="144"/>
      <c r="P942" s="202"/>
      <c r="Q942" s="145"/>
      <c r="R942" s="143" t="str">
        <f ca="1">IF(ISERROR($V942),"",OFFSET('Smelter Look-up'!$C$4,$V942-4,0)&amp;"")</f>
        <v/>
      </c>
      <c r="S942" s="149" t="str">
        <f t="shared" ca="1" si="70"/>
        <v/>
      </c>
      <c r="T942" s="149" t="str">
        <f ca="1">IF(B942="","",IF(ISERROR(MATCH($J942,SorP!$B$1:$B$6261,0)),"",INDIRECT("'SorP'!$A$"&amp;MATCH($S942&amp;$J942,SorP!C:C,0))))</f>
        <v/>
      </c>
      <c r="U942" s="162"/>
      <c r="V942" s="163" t="e">
        <f>IF(C942="",NA(),MATCH($B942&amp;$C942,'Smelter Look-up'!$J:$J,0))</f>
        <v>#N/A</v>
      </c>
      <c r="X942" s="164">
        <f t="shared" ca="1" si="71"/>
        <v>0</v>
      </c>
      <c r="AB942" s="304" t="str">
        <f t="shared" si="72"/>
        <v/>
      </c>
      <c r="AC942" s="164" t="str">
        <f t="shared" si="73"/>
        <v/>
      </c>
      <c r="AD942" s="164" t="str">
        <f t="shared" si="74"/>
        <v/>
      </c>
    </row>
    <row r="943" spans="1:30" s="164" customFormat="1" ht="20.149999999999999" customHeight="1">
      <c r="A943" s="149"/>
      <c r="B943" s="294" t="str">
        <f>IF(LEN(A943)=0,"",INDEX('Smelter Look-up'!$A:$A,MATCH($A943,'Smelter Look-up'!$E:$E,0)))</f>
        <v/>
      </c>
      <c r="C943" s="146" t="str">
        <f>IF(LEN(A943)=0,"",INDEX('Smelter Look-up'!$C:$C,MATCH($A943,'Smelter Look-up'!$E:$E,0)))</f>
        <v/>
      </c>
      <c r="D943" s="143"/>
      <c r="E943" s="143" t="str">
        <f ca="1">IF(ISERROR($V943),"",OFFSET('Smelter Look-up'!$D$4,$V943-4,0)&amp;"")</f>
        <v/>
      </c>
      <c r="F943" s="143" t="str">
        <f ca="1">IF(ISERROR($V943),"",OFFSET('Smelter Look-up'!$E$4,$V943-4,0))</f>
        <v/>
      </c>
      <c r="G943" s="143" t="str">
        <f ca="1">IF(C943=$X$4,"Enter smelter details",IF(ISERROR($V943),"",OFFSET('Smelter Look-up'!$F$4,$V943-4,0)))</f>
        <v/>
      </c>
      <c r="H943" s="199" t="str">
        <f ca="1">IF(ISERROR($V943),"",OFFSET('Smelter Look-up'!$G$4,$V943-4,0))</f>
        <v/>
      </c>
      <c r="I943" s="200" t="str">
        <f ca="1">IF(ISERROR($V943),"",OFFSET('Smelter Look-up'!$H$4,$V943-4,0))</f>
        <v/>
      </c>
      <c r="J943" s="200" t="str">
        <f ca="1">IF(ISERROR($V943),"",OFFSET('Smelter Look-up'!$I$4,$V943-4,0))</f>
        <v/>
      </c>
      <c r="K943" s="144"/>
      <c r="L943" s="144"/>
      <c r="M943" s="144"/>
      <c r="N943" s="144"/>
      <c r="O943" s="144"/>
      <c r="P943" s="202"/>
      <c r="Q943" s="145"/>
      <c r="R943" s="143" t="str">
        <f ca="1">IF(ISERROR($V943),"",OFFSET('Smelter Look-up'!$C$4,$V943-4,0)&amp;"")</f>
        <v/>
      </c>
      <c r="S943" s="149" t="str">
        <f t="shared" ca="1" si="70"/>
        <v/>
      </c>
      <c r="T943" s="149" t="str">
        <f ca="1">IF(B943="","",IF(ISERROR(MATCH($J943,SorP!$B$1:$B$6261,0)),"",INDIRECT("'SorP'!$A$"&amp;MATCH($S943&amp;$J943,SorP!C:C,0))))</f>
        <v/>
      </c>
      <c r="U943" s="162"/>
      <c r="V943" s="163" t="e">
        <f>IF(C943="",NA(),MATCH($B943&amp;$C943,'Smelter Look-up'!$J:$J,0))</f>
        <v>#N/A</v>
      </c>
      <c r="X943" s="164">
        <f t="shared" ca="1" si="71"/>
        <v>0</v>
      </c>
      <c r="AB943" s="304" t="str">
        <f t="shared" si="72"/>
        <v/>
      </c>
      <c r="AC943" s="164" t="str">
        <f t="shared" si="73"/>
        <v/>
      </c>
      <c r="AD943" s="164" t="str">
        <f t="shared" si="74"/>
        <v/>
      </c>
    </row>
    <row r="944" spans="1:30" s="164" customFormat="1" ht="20.149999999999999" customHeight="1">
      <c r="A944" s="149"/>
      <c r="B944" s="294" t="str">
        <f>IF(LEN(A944)=0,"",INDEX('Smelter Look-up'!$A:$A,MATCH($A944,'Smelter Look-up'!$E:$E,0)))</f>
        <v/>
      </c>
      <c r="C944" s="146" t="str">
        <f>IF(LEN(A944)=0,"",INDEX('Smelter Look-up'!$C:$C,MATCH($A944,'Smelter Look-up'!$E:$E,0)))</f>
        <v/>
      </c>
      <c r="D944" s="143"/>
      <c r="E944" s="143" t="str">
        <f ca="1">IF(ISERROR($V944),"",OFFSET('Smelter Look-up'!$D$4,$V944-4,0)&amp;"")</f>
        <v/>
      </c>
      <c r="F944" s="143" t="str">
        <f ca="1">IF(ISERROR($V944),"",OFFSET('Smelter Look-up'!$E$4,$V944-4,0))</f>
        <v/>
      </c>
      <c r="G944" s="143" t="str">
        <f ca="1">IF(C944=$X$4,"Enter smelter details",IF(ISERROR($V944),"",OFFSET('Smelter Look-up'!$F$4,$V944-4,0)))</f>
        <v/>
      </c>
      <c r="H944" s="199" t="str">
        <f ca="1">IF(ISERROR($V944),"",OFFSET('Smelter Look-up'!$G$4,$V944-4,0))</f>
        <v/>
      </c>
      <c r="I944" s="200" t="str">
        <f ca="1">IF(ISERROR($V944),"",OFFSET('Smelter Look-up'!$H$4,$V944-4,0))</f>
        <v/>
      </c>
      <c r="J944" s="200" t="str">
        <f ca="1">IF(ISERROR($V944),"",OFFSET('Smelter Look-up'!$I$4,$V944-4,0))</f>
        <v/>
      </c>
      <c r="K944" s="144"/>
      <c r="L944" s="144"/>
      <c r="M944" s="144"/>
      <c r="N944" s="144"/>
      <c r="O944" s="144"/>
      <c r="P944" s="202"/>
      <c r="Q944" s="145"/>
      <c r="R944" s="143" t="str">
        <f ca="1">IF(ISERROR($V944),"",OFFSET('Smelter Look-up'!$C$4,$V944-4,0)&amp;"")</f>
        <v/>
      </c>
      <c r="S944" s="149" t="str">
        <f t="shared" ca="1" si="70"/>
        <v/>
      </c>
      <c r="T944" s="149" t="str">
        <f ca="1">IF(B944="","",IF(ISERROR(MATCH($J944,SorP!$B$1:$B$6261,0)),"",INDIRECT("'SorP'!$A$"&amp;MATCH($S944&amp;$J944,SorP!C:C,0))))</f>
        <v/>
      </c>
      <c r="U944" s="162"/>
      <c r="V944" s="163" t="e">
        <f>IF(C944="",NA(),MATCH($B944&amp;$C944,'Smelter Look-up'!$J:$J,0))</f>
        <v>#N/A</v>
      </c>
      <c r="X944" s="164">
        <f t="shared" ca="1" si="71"/>
        <v>0</v>
      </c>
      <c r="AB944" s="304" t="str">
        <f t="shared" si="72"/>
        <v/>
      </c>
      <c r="AC944" s="164" t="str">
        <f t="shared" si="73"/>
        <v/>
      </c>
      <c r="AD944" s="164" t="str">
        <f t="shared" si="74"/>
        <v/>
      </c>
    </row>
    <row r="945" spans="1:30" s="164" customFormat="1" ht="20.149999999999999" customHeight="1">
      <c r="A945" s="149"/>
      <c r="B945" s="294" t="str">
        <f>IF(LEN(A945)=0,"",INDEX('Smelter Look-up'!$A:$A,MATCH($A945,'Smelter Look-up'!$E:$E,0)))</f>
        <v/>
      </c>
      <c r="C945" s="146" t="str">
        <f>IF(LEN(A945)=0,"",INDEX('Smelter Look-up'!$C:$C,MATCH($A945,'Smelter Look-up'!$E:$E,0)))</f>
        <v/>
      </c>
      <c r="D945" s="143"/>
      <c r="E945" s="143" t="str">
        <f ca="1">IF(ISERROR($V945),"",OFFSET('Smelter Look-up'!$D$4,$V945-4,0)&amp;"")</f>
        <v/>
      </c>
      <c r="F945" s="143" t="str">
        <f ca="1">IF(ISERROR($V945),"",OFFSET('Smelter Look-up'!$E$4,$V945-4,0))</f>
        <v/>
      </c>
      <c r="G945" s="143" t="str">
        <f ca="1">IF(C945=$X$4,"Enter smelter details",IF(ISERROR($V945),"",OFFSET('Smelter Look-up'!$F$4,$V945-4,0)))</f>
        <v/>
      </c>
      <c r="H945" s="199" t="str">
        <f ca="1">IF(ISERROR($V945),"",OFFSET('Smelter Look-up'!$G$4,$V945-4,0))</f>
        <v/>
      </c>
      <c r="I945" s="200" t="str">
        <f ca="1">IF(ISERROR($V945),"",OFFSET('Smelter Look-up'!$H$4,$V945-4,0))</f>
        <v/>
      </c>
      <c r="J945" s="200" t="str">
        <f ca="1">IF(ISERROR($V945),"",OFFSET('Smelter Look-up'!$I$4,$V945-4,0))</f>
        <v/>
      </c>
      <c r="K945" s="144"/>
      <c r="L945" s="144"/>
      <c r="M945" s="144"/>
      <c r="N945" s="144"/>
      <c r="O945" s="144"/>
      <c r="P945" s="202"/>
      <c r="Q945" s="145"/>
      <c r="R945" s="143" t="str">
        <f ca="1">IF(ISERROR($V945),"",OFFSET('Smelter Look-up'!$C$4,$V945-4,0)&amp;"")</f>
        <v/>
      </c>
      <c r="S945" s="149" t="str">
        <f t="shared" ca="1" si="70"/>
        <v/>
      </c>
      <c r="T945" s="149" t="str">
        <f ca="1">IF(B945="","",IF(ISERROR(MATCH($J945,SorP!$B$1:$B$6261,0)),"",INDIRECT("'SorP'!$A$"&amp;MATCH($S945&amp;$J945,SorP!C:C,0))))</f>
        <v/>
      </c>
      <c r="U945" s="162"/>
      <c r="V945" s="163" t="e">
        <f>IF(C945="",NA(),MATCH($B945&amp;$C945,'Smelter Look-up'!$J:$J,0))</f>
        <v>#N/A</v>
      </c>
      <c r="X945" s="164">
        <f t="shared" ca="1" si="71"/>
        <v>0</v>
      </c>
      <c r="AB945" s="304" t="str">
        <f t="shared" si="72"/>
        <v/>
      </c>
      <c r="AC945" s="164" t="str">
        <f t="shared" si="73"/>
        <v/>
      </c>
      <c r="AD945" s="164" t="str">
        <f t="shared" si="74"/>
        <v/>
      </c>
    </row>
    <row r="946" spans="1:30" s="164" customFormat="1" ht="20.149999999999999" customHeight="1">
      <c r="A946" s="149"/>
      <c r="B946" s="294" t="str">
        <f>IF(LEN(A946)=0,"",INDEX('Smelter Look-up'!$A:$A,MATCH($A946,'Smelter Look-up'!$E:$E,0)))</f>
        <v/>
      </c>
      <c r="C946" s="146" t="str">
        <f>IF(LEN(A946)=0,"",INDEX('Smelter Look-up'!$C:$C,MATCH($A946,'Smelter Look-up'!$E:$E,0)))</f>
        <v/>
      </c>
      <c r="D946" s="143"/>
      <c r="E946" s="143" t="str">
        <f ca="1">IF(ISERROR($V946),"",OFFSET('Smelter Look-up'!$D$4,$V946-4,0)&amp;"")</f>
        <v/>
      </c>
      <c r="F946" s="143" t="str">
        <f ca="1">IF(ISERROR($V946),"",OFFSET('Smelter Look-up'!$E$4,$V946-4,0))</f>
        <v/>
      </c>
      <c r="G946" s="143" t="str">
        <f ca="1">IF(C946=$X$4,"Enter smelter details",IF(ISERROR($V946),"",OFFSET('Smelter Look-up'!$F$4,$V946-4,0)))</f>
        <v/>
      </c>
      <c r="H946" s="199" t="str">
        <f ca="1">IF(ISERROR($V946),"",OFFSET('Smelter Look-up'!$G$4,$V946-4,0))</f>
        <v/>
      </c>
      <c r="I946" s="200" t="str">
        <f ca="1">IF(ISERROR($V946),"",OFFSET('Smelter Look-up'!$H$4,$V946-4,0))</f>
        <v/>
      </c>
      <c r="J946" s="200" t="str">
        <f ca="1">IF(ISERROR($V946),"",OFFSET('Smelter Look-up'!$I$4,$V946-4,0))</f>
        <v/>
      </c>
      <c r="K946" s="144"/>
      <c r="L946" s="144"/>
      <c r="M946" s="144"/>
      <c r="N946" s="144"/>
      <c r="O946" s="144"/>
      <c r="P946" s="202"/>
      <c r="Q946" s="145"/>
      <c r="R946" s="143" t="str">
        <f ca="1">IF(ISERROR($V946),"",OFFSET('Smelter Look-up'!$C$4,$V946-4,0)&amp;"")</f>
        <v/>
      </c>
      <c r="S946" s="149" t="str">
        <f t="shared" ca="1" si="70"/>
        <v/>
      </c>
      <c r="T946" s="149" t="str">
        <f ca="1">IF(B946="","",IF(ISERROR(MATCH($J946,SorP!$B$1:$B$6261,0)),"",INDIRECT("'SorP'!$A$"&amp;MATCH($S946&amp;$J946,SorP!C:C,0))))</f>
        <v/>
      </c>
      <c r="U946" s="162"/>
      <c r="V946" s="163" t="e">
        <f>IF(C946="",NA(),MATCH($B946&amp;$C946,'Smelter Look-up'!$J:$J,0))</f>
        <v>#N/A</v>
      </c>
      <c r="X946" s="164">
        <f t="shared" ca="1" si="71"/>
        <v>0</v>
      </c>
      <c r="AB946" s="304" t="str">
        <f t="shared" si="72"/>
        <v/>
      </c>
      <c r="AC946" s="164" t="str">
        <f t="shared" si="73"/>
        <v/>
      </c>
      <c r="AD946" s="164" t="str">
        <f t="shared" si="74"/>
        <v/>
      </c>
    </row>
    <row r="947" spans="1:30" s="164" customFormat="1" ht="20.149999999999999" customHeight="1">
      <c r="A947" s="149"/>
      <c r="B947" s="294" t="str">
        <f>IF(LEN(A947)=0,"",INDEX('Smelter Look-up'!$A:$A,MATCH($A947,'Smelter Look-up'!$E:$E,0)))</f>
        <v/>
      </c>
      <c r="C947" s="146" t="str">
        <f>IF(LEN(A947)=0,"",INDEX('Smelter Look-up'!$C:$C,MATCH($A947,'Smelter Look-up'!$E:$E,0)))</f>
        <v/>
      </c>
      <c r="D947" s="143"/>
      <c r="E947" s="143" t="str">
        <f ca="1">IF(ISERROR($V947),"",OFFSET('Smelter Look-up'!$D$4,$V947-4,0)&amp;"")</f>
        <v/>
      </c>
      <c r="F947" s="143" t="str">
        <f ca="1">IF(ISERROR($V947),"",OFFSET('Smelter Look-up'!$E$4,$V947-4,0))</f>
        <v/>
      </c>
      <c r="G947" s="143" t="str">
        <f ca="1">IF(C947=$X$4,"Enter smelter details",IF(ISERROR($V947),"",OFFSET('Smelter Look-up'!$F$4,$V947-4,0)))</f>
        <v/>
      </c>
      <c r="H947" s="199" t="str">
        <f ca="1">IF(ISERROR($V947),"",OFFSET('Smelter Look-up'!$G$4,$V947-4,0))</f>
        <v/>
      </c>
      <c r="I947" s="200" t="str">
        <f ca="1">IF(ISERROR($V947),"",OFFSET('Smelter Look-up'!$H$4,$V947-4,0))</f>
        <v/>
      </c>
      <c r="J947" s="200" t="str">
        <f ca="1">IF(ISERROR($V947),"",OFFSET('Smelter Look-up'!$I$4,$V947-4,0))</f>
        <v/>
      </c>
      <c r="K947" s="144"/>
      <c r="L947" s="144"/>
      <c r="M947" s="144"/>
      <c r="N947" s="144"/>
      <c r="O947" s="144"/>
      <c r="P947" s="202"/>
      <c r="Q947" s="145"/>
      <c r="R947" s="143" t="str">
        <f ca="1">IF(ISERROR($V947),"",OFFSET('Smelter Look-up'!$C$4,$V947-4,0)&amp;"")</f>
        <v/>
      </c>
      <c r="S947" s="149" t="str">
        <f t="shared" ca="1" si="70"/>
        <v/>
      </c>
      <c r="T947" s="149" t="str">
        <f ca="1">IF(B947="","",IF(ISERROR(MATCH($J947,SorP!$B$1:$B$6261,0)),"",INDIRECT("'SorP'!$A$"&amp;MATCH($S947&amp;$J947,SorP!C:C,0))))</f>
        <v/>
      </c>
      <c r="U947" s="162"/>
      <c r="V947" s="163" t="e">
        <f>IF(C947="",NA(),MATCH($B947&amp;$C947,'Smelter Look-up'!$J:$J,0))</f>
        <v>#N/A</v>
      </c>
      <c r="X947" s="164">
        <f t="shared" ca="1" si="71"/>
        <v>0</v>
      </c>
      <c r="AB947" s="304" t="str">
        <f t="shared" si="72"/>
        <v/>
      </c>
      <c r="AC947" s="164" t="str">
        <f t="shared" si="73"/>
        <v/>
      </c>
      <c r="AD947" s="164" t="str">
        <f t="shared" si="74"/>
        <v/>
      </c>
    </row>
    <row r="948" spans="1:30" s="164" customFormat="1" ht="20.149999999999999" customHeight="1">
      <c r="A948" s="149"/>
      <c r="B948" s="294" t="str">
        <f>IF(LEN(A948)=0,"",INDEX('Smelter Look-up'!$A:$A,MATCH($A948,'Smelter Look-up'!$E:$E,0)))</f>
        <v/>
      </c>
      <c r="C948" s="146" t="str">
        <f>IF(LEN(A948)=0,"",INDEX('Smelter Look-up'!$C:$C,MATCH($A948,'Smelter Look-up'!$E:$E,0)))</f>
        <v/>
      </c>
      <c r="D948" s="143"/>
      <c r="E948" s="143" t="str">
        <f ca="1">IF(ISERROR($V948),"",OFFSET('Smelter Look-up'!$D$4,$V948-4,0)&amp;"")</f>
        <v/>
      </c>
      <c r="F948" s="143" t="str">
        <f ca="1">IF(ISERROR($V948),"",OFFSET('Smelter Look-up'!$E$4,$V948-4,0))</f>
        <v/>
      </c>
      <c r="G948" s="143" t="str">
        <f ca="1">IF(C948=$X$4,"Enter smelter details",IF(ISERROR($V948),"",OFFSET('Smelter Look-up'!$F$4,$V948-4,0)))</f>
        <v/>
      </c>
      <c r="H948" s="199" t="str">
        <f ca="1">IF(ISERROR($V948),"",OFFSET('Smelter Look-up'!$G$4,$V948-4,0))</f>
        <v/>
      </c>
      <c r="I948" s="200" t="str">
        <f ca="1">IF(ISERROR($V948),"",OFFSET('Smelter Look-up'!$H$4,$V948-4,0))</f>
        <v/>
      </c>
      <c r="J948" s="200" t="str">
        <f ca="1">IF(ISERROR($V948),"",OFFSET('Smelter Look-up'!$I$4,$V948-4,0))</f>
        <v/>
      </c>
      <c r="K948" s="144"/>
      <c r="L948" s="144"/>
      <c r="M948" s="144"/>
      <c r="N948" s="144"/>
      <c r="O948" s="144"/>
      <c r="P948" s="202"/>
      <c r="Q948" s="145"/>
      <c r="R948" s="143" t="str">
        <f ca="1">IF(ISERROR($V948),"",OFFSET('Smelter Look-up'!$C$4,$V948-4,0)&amp;"")</f>
        <v/>
      </c>
      <c r="S948" s="149" t="str">
        <f t="shared" ca="1" si="70"/>
        <v/>
      </c>
      <c r="T948" s="149" t="str">
        <f ca="1">IF(B948="","",IF(ISERROR(MATCH($J948,SorP!$B$1:$B$6261,0)),"",INDIRECT("'SorP'!$A$"&amp;MATCH($S948&amp;$J948,SorP!C:C,0))))</f>
        <v/>
      </c>
      <c r="U948" s="162"/>
      <c r="V948" s="163" t="e">
        <f>IF(C948="",NA(),MATCH($B948&amp;$C948,'Smelter Look-up'!$J:$J,0))</f>
        <v>#N/A</v>
      </c>
      <c r="X948" s="164">
        <f t="shared" ca="1" si="71"/>
        <v>0</v>
      </c>
      <c r="AB948" s="304" t="str">
        <f t="shared" si="72"/>
        <v/>
      </c>
      <c r="AC948" s="164" t="str">
        <f t="shared" si="73"/>
        <v/>
      </c>
      <c r="AD948" s="164" t="str">
        <f t="shared" si="74"/>
        <v/>
      </c>
    </row>
    <row r="949" spans="1:30" s="164" customFormat="1" ht="20.149999999999999" customHeight="1">
      <c r="A949" s="149"/>
      <c r="B949" s="294" t="str">
        <f>IF(LEN(A949)=0,"",INDEX('Smelter Look-up'!$A:$A,MATCH($A949,'Smelter Look-up'!$E:$E,0)))</f>
        <v/>
      </c>
      <c r="C949" s="146" t="str">
        <f>IF(LEN(A949)=0,"",INDEX('Smelter Look-up'!$C:$C,MATCH($A949,'Smelter Look-up'!$E:$E,0)))</f>
        <v/>
      </c>
      <c r="D949" s="143"/>
      <c r="E949" s="143" t="str">
        <f ca="1">IF(ISERROR($V949),"",OFFSET('Smelter Look-up'!$D$4,$V949-4,0)&amp;"")</f>
        <v/>
      </c>
      <c r="F949" s="143" t="str">
        <f ca="1">IF(ISERROR($V949),"",OFFSET('Smelter Look-up'!$E$4,$V949-4,0))</f>
        <v/>
      </c>
      <c r="G949" s="143" t="str">
        <f ca="1">IF(C949=$X$4,"Enter smelter details",IF(ISERROR($V949),"",OFFSET('Smelter Look-up'!$F$4,$V949-4,0)))</f>
        <v/>
      </c>
      <c r="H949" s="199" t="str">
        <f ca="1">IF(ISERROR($V949),"",OFFSET('Smelter Look-up'!$G$4,$V949-4,0))</f>
        <v/>
      </c>
      <c r="I949" s="200" t="str">
        <f ca="1">IF(ISERROR($V949),"",OFFSET('Smelter Look-up'!$H$4,$V949-4,0))</f>
        <v/>
      </c>
      <c r="J949" s="200" t="str">
        <f ca="1">IF(ISERROR($V949),"",OFFSET('Smelter Look-up'!$I$4,$V949-4,0))</f>
        <v/>
      </c>
      <c r="K949" s="144"/>
      <c r="L949" s="144"/>
      <c r="M949" s="144"/>
      <c r="N949" s="144"/>
      <c r="O949" s="144"/>
      <c r="P949" s="202"/>
      <c r="Q949" s="145"/>
      <c r="R949" s="143" t="str">
        <f ca="1">IF(ISERROR($V949),"",OFFSET('Smelter Look-up'!$C$4,$V949-4,0)&amp;"")</f>
        <v/>
      </c>
      <c r="S949" s="149" t="str">
        <f t="shared" ca="1" si="70"/>
        <v/>
      </c>
      <c r="T949" s="149" t="str">
        <f ca="1">IF(B949="","",IF(ISERROR(MATCH($J949,SorP!$B$1:$B$6261,0)),"",INDIRECT("'SorP'!$A$"&amp;MATCH($S949&amp;$J949,SorP!C:C,0))))</f>
        <v/>
      </c>
      <c r="U949" s="162"/>
      <c r="V949" s="163" t="e">
        <f>IF(C949="",NA(),MATCH($B949&amp;$C949,'Smelter Look-up'!$J:$J,0))</f>
        <v>#N/A</v>
      </c>
      <c r="X949" s="164">
        <f t="shared" ca="1" si="71"/>
        <v>0</v>
      </c>
      <c r="AB949" s="304" t="str">
        <f t="shared" si="72"/>
        <v/>
      </c>
      <c r="AC949" s="164" t="str">
        <f t="shared" si="73"/>
        <v/>
      </c>
      <c r="AD949" s="164" t="str">
        <f t="shared" si="74"/>
        <v/>
      </c>
    </row>
    <row r="950" spans="1:30" s="164" customFormat="1" ht="20.149999999999999" customHeight="1">
      <c r="A950" s="149"/>
      <c r="B950" s="294" t="str">
        <f>IF(LEN(A950)=0,"",INDEX('Smelter Look-up'!$A:$A,MATCH($A950,'Smelter Look-up'!$E:$E,0)))</f>
        <v/>
      </c>
      <c r="C950" s="146" t="str">
        <f>IF(LEN(A950)=0,"",INDEX('Smelter Look-up'!$C:$C,MATCH($A950,'Smelter Look-up'!$E:$E,0)))</f>
        <v/>
      </c>
      <c r="D950" s="143"/>
      <c r="E950" s="143" t="str">
        <f ca="1">IF(ISERROR($V950),"",OFFSET('Smelter Look-up'!$D$4,$V950-4,0)&amp;"")</f>
        <v/>
      </c>
      <c r="F950" s="143" t="str">
        <f ca="1">IF(ISERROR($V950),"",OFFSET('Smelter Look-up'!$E$4,$V950-4,0))</f>
        <v/>
      </c>
      <c r="G950" s="143" t="str">
        <f ca="1">IF(C950=$X$4,"Enter smelter details",IF(ISERROR($V950),"",OFFSET('Smelter Look-up'!$F$4,$V950-4,0)))</f>
        <v/>
      </c>
      <c r="H950" s="199" t="str">
        <f ca="1">IF(ISERROR($V950),"",OFFSET('Smelter Look-up'!$G$4,$V950-4,0))</f>
        <v/>
      </c>
      <c r="I950" s="200" t="str">
        <f ca="1">IF(ISERROR($V950),"",OFFSET('Smelter Look-up'!$H$4,$V950-4,0))</f>
        <v/>
      </c>
      <c r="J950" s="200" t="str">
        <f ca="1">IF(ISERROR($V950),"",OFFSET('Smelter Look-up'!$I$4,$V950-4,0))</f>
        <v/>
      </c>
      <c r="K950" s="144"/>
      <c r="L950" s="144"/>
      <c r="M950" s="144"/>
      <c r="N950" s="144"/>
      <c r="O950" s="144"/>
      <c r="P950" s="202"/>
      <c r="Q950" s="145"/>
      <c r="R950" s="143" t="str">
        <f ca="1">IF(ISERROR($V950),"",OFFSET('Smelter Look-up'!$C$4,$V950-4,0)&amp;"")</f>
        <v/>
      </c>
      <c r="S950" s="149" t="str">
        <f t="shared" ca="1" si="70"/>
        <v/>
      </c>
      <c r="T950" s="149" t="str">
        <f ca="1">IF(B950="","",IF(ISERROR(MATCH($J950,SorP!$B$1:$B$6261,0)),"",INDIRECT("'SorP'!$A$"&amp;MATCH($S950&amp;$J950,SorP!C:C,0))))</f>
        <v/>
      </c>
      <c r="U950" s="162"/>
      <c r="V950" s="163" t="e">
        <f>IF(C950="",NA(),MATCH($B950&amp;$C950,'Smelter Look-up'!$J:$J,0))</f>
        <v>#N/A</v>
      </c>
      <c r="X950" s="164">
        <f t="shared" ca="1" si="71"/>
        <v>0</v>
      </c>
      <c r="AB950" s="304" t="str">
        <f t="shared" si="72"/>
        <v/>
      </c>
      <c r="AC950" s="164" t="str">
        <f t="shared" si="73"/>
        <v/>
      </c>
      <c r="AD950" s="164" t="str">
        <f t="shared" si="74"/>
        <v/>
      </c>
    </row>
    <row r="951" spans="1:30" s="164" customFormat="1" ht="20.149999999999999" customHeight="1">
      <c r="A951" s="149"/>
      <c r="B951" s="294" t="str">
        <f>IF(LEN(A951)=0,"",INDEX('Smelter Look-up'!$A:$A,MATCH($A951,'Smelter Look-up'!$E:$E,0)))</f>
        <v/>
      </c>
      <c r="C951" s="146" t="str">
        <f>IF(LEN(A951)=0,"",INDEX('Smelter Look-up'!$C:$C,MATCH($A951,'Smelter Look-up'!$E:$E,0)))</f>
        <v/>
      </c>
      <c r="D951" s="143"/>
      <c r="E951" s="143" t="str">
        <f ca="1">IF(ISERROR($V951),"",OFFSET('Smelter Look-up'!$D$4,$V951-4,0)&amp;"")</f>
        <v/>
      </c>
      <c r="F951" s="143" t="str">
        <f ca="1">IF(ISERROR($V951),"",OFFSET('Smelter Look-up'!$E$4,$V951-4,0))</f>
        <v/>
      </c>
      <c r="G951" s="143" t="str">
        <f ca="1">IF(C951=$X$4,"Enter smelter details",IF(ISERROR($V951),"",OFFSET('Smelter Look-up'!$F$4,$V951-4,0)))</f>
        <v/>
      </c>
      <c r="H951" s="199" t="str">
        <f ca="1">IF(ISERROR($V951),"",OFFSET('Smelter Look-up'!$G$4,$V951-4,0))</f>
        <v/>
      </c>
      <c r="I951" s="200" t="str">
        <f ca="1">IF(ISERROR($V951),"",OFFSET('Smelter Look-up'!$H$4,$V951-4,0))</f>
        <v/>
      </c>
      <c r="J951" s="200" t="str">
        <f ca="1">IF(ISERROR($V951),"",OFFSET('Smelter Look-up'!$I$4,$V951-4,0))</f>
        <v/>
      </c>
      <c r="K951" s="144"/>
      <c r="L951" s="144"/>
      <c r="M951" s="144"/>
      <c r="N951" s="144"/>
      <c r="O951" s="144"/>
      <c r="P951" s="202"/>
      <c r="Q951" s="145"/>
      <c r="R951" s="143" t="str">
        <f ca="1">IF(ISERROR($V951),"",OFFSET('Smelter Look-up'!$C$4,$V951-4,0)&amp;"")</f>
        <v/>
      </c>
      <c r="S951" s="149" t="str">
        <f t="shared" ca="1" si="70"/>
        <v/>
      </c>
      <c r="T951" s="149" t="str">
        <f ca="1">IF(B951="","",IF(ISERROR(MATCH($J951,SorP!$B$1:$B$6261,0)),"",INDIRECT("'SorP'!$A$"&amp;MATCH($S951&amp;$J951,SorP!C:C,0))))</f>
        <v/>
      </c>
      <c r="U951" s="162"/>
      <c r="V951" s="163" t="e">
        <f>IF(C951="",NA(),MATCH($B951&amp;$C951,'Smelter Look-up'!$J:$J,0))</f>
        <v>#N/A</v>
      </c>
      <c r="X951" s="164">
        <f t="shared" ca="1" si="71"/>
        <v>0</v>
      </c>
      <c r="AB951" s="304" t="str">
        <f t="shared" si="72"/>
        <v/>
      </c>
      <c r="AC951" s="164" t="str">
        <f t="shared" si="73"/>
        <v/>
      </c>
      <c r="AD951" s="164" t="str">
        <f t="shared" si="74"/>
        <v/>
      </c>
    </row>
    <row r="952" spans="1:30" s="164" customFormat="1" ht="20.149999999999999" customHeight="1">
      <c r="A952" s="149"/>
      <c r="B952" s="294" t="str">
        <f>IF(LEN(A952)=0,"",INDEX('Smelter Look-up'!$A:$A,MATCH($A952,'Smelter Look-up'!$E:$E,0)))</f>
        <v/>
      </c>
      <c r="C952" s="146" t="str">
        <f>IF(LEN(A952)=0,"",INDEX('Smelter Look-up'!$C:$C,MATCH($A952,'Smelter Look-up'!$E:$E,0)))</f>
        <v/>
      </c>
      <c r="D952" s="143"/>
      <c r="E952" s="143" t="str">
        <f ca="1">IF(ISERROR($V952),"",OFFSET('Smelter Look-up'!$D$4,$V952-4,0)&amp;"")</f>
        <v/>
      </c>
      <c r="F952" s="143" t="str">
        <f ca="1">IF(ISERROR($V952),"",OFFSET('Smelter Look-up'!$E$4,$V952-4,0))</f>
        <v/>
      </c>
      <c r="G952" s="143" t="str">
        <f ca="1">IF(C952=$X$4,"Enter smelter details",IF(ISERROR($V952),"",OFFSET('Smelter Look-up'!$F$4,$V952-4,0)))</f>
        <v/>
      </c>
      <c r="H952" s="199" t="str">
        <f ca="1">IF(ISERROR($V952),"",OFFSET('Smelter Look-up'!$G$4,$V952-4,0))</f>
        <v/>
      </c>
      <c r="I952" s="200" t="str">
        <f ca="1">IF(ISERROR($V952),"",OFFSET('Smelter Look-up'!$H$4,$V952-4,0))</f>
        <v/>
      </c>
      <c r="J952" s="200" t="str">
        <f ca="1">IF(ISERROR($V952),"",OFFSET('Smelter Look-up'!$I$4,$V952-4,0))</f>
        <v/>
      </c>
      <c r="K952" s="144"/>
      <c r="L952" s="144"/>
      <c r="M952" s="144"/>
      <c r="N952" s="144"/>
      <c r="O952" s="144"/>
      <c r="P952" s="202"/>
      <c r="Q952" s="145"/>
      <c r="R952" s="143" t="str">
        <f ca="1">IF(ISERROR($V952),"",OFFSET('Smelter Look-up'!$C$4,$V952-4,0)&amp;"")</f>
        <v/>
      </c>
      <c r="S952" s="149" t="str">
        <f t="shared" ca="1" si="70"/>
        <v/>
      </c>
      <c r="T952" s="149" t="str">
        <f ca="1">IF(B952="","",IF(ISERROR(MATCH($J952,SorP!$B$1:$B$6261,0)),"",INDIRECT("'SorP'!$A$"&amp;MATCH($S952&amp;$J952,SorP!C:C,0))))</f>
        <v/>
      </c>
      <c r="U952" s="162"/>
      <c r="V952" s="163" t="e">
        <f>IF(C952="",NA(),MATCH($B952&amp;$C952,'Smelter Look-up'!$J:$J,0))</f>
        <v>#N/A</v>
      </c>
      <c r="X952" s="164">
        <f t="shared" ca="1" si="71"/>
        <v>0</v>
      </c>
      <c r="AB952" s="304" t="str">
        <f t="shared" si="72"/>
        <v/>
      </c>
      <c r="AC952" s="164" t="str">
        <f t="shared" si="73"/>
        <v/>
      </c>
      <c r="AD952" s="164" t="str">
        <f t="shared" si="74"/>
        <v/>
      </c>
    </row>
    <row r="953" spans="1:30" s="164" customFormat="1" ht="20.149999999999999" customHeight="1">
      <c r="A953" s="149"/>
      <c r="B953" s="294" t="str">
        <f>IF(LEN(A953)=0,"",INDEX('Smelter Look-up'!$A:$A,MATCH($A953,'Smelter Look-up'!$E:$E,0)))</f>
        <v/>
      </c>
      <c r="C953" s="146" t="str">
        <f>IF(LEN(A953)=0,"",INDEX('Smelter Look-up'!$C:$C,MATCH($A953,'Smelter Look-up'!$E:$E,0)))</f>
        <v/>
      </c>
      <c r="D953" s="143"/>
      <c r="E953" s="143" t="str">
        <f ca="1">IF(ISERROR($V953),"",OFFSET('Smelter Look-up'!$D$4,$V953-4,0)&amp;"")</f>
        <v/>
      </c>
      <c r="F953" s="143" t="str">
        <f ca="1">IF(ISERROR($V953),"",OFFSET('Smelter Look-up'!$E$4,$V953-4,0))</f>
        <v/>
      </c>
      <c r="G953" s="143" t="str">
        <f ca="1">IF(C953=$X$4,"Enter smelter details",IF(ISERROR($V953),"",OFFSET('Smelter Look-up'!$F$4,$V953-4,0)))</f>
        <v/>
      </c>
      <c r="H953" s="199" t="str">
        <f ca="1">IF(ISERROR($V953),"",OFFSET('Smelter Look-up'!$G$4,$V953-4,0))</f>
        <v/>
      </c>
      <c r="I953" s="200" t="str">
        <f ca="1">IF(ISERROR($V953),"",OFFSET('Smelter Look-up'!$H$4,$V953-4,0))</f>
        <v/>
      </c>
      <c r="J953" s="200" t="str">
        <f ca="1">IF(ISERROR($V953),"",OFFSET('Smelter Look-up'!$I$4,$V953-4,0))</f>
        <v/>
      </c>
      <c r="K953" s="144"/>
      <c r="L953" s="144"/>
      <c r="M953" s="144"/>
      <c r="N953" s="144"/>
      <c r="O953" s="144"/>
      <c r="P953" s="202"/>
      <c r="Q953" s="145"/>
      <c r="R953" s="143" t="str">
        <f ca="1">IF(ISERROR($V953),"",OFFSET('Smelter Look-up'!$C$4,$V953-4,0)&amp;"")</f>
        <v/>
      </c>
      <c r="S953" s="149" t="str">
        <f t="shared" ca="1" si="70"/>
        <v/>
      </c>
      <c r="T953" s="149" t="str">
        <f ca="1">IF(B953="","",IF(ISERROR(MATCH($J953,SorP!$B$1:$B$6261,0)),"",INDIRECT("'SorP'!$A$"&amp;MATCH($S953&amp;$J953,SorP!C:C,0))))</f>
        <v/>
      </c>
      <c r="U953" s="162"/>
      <c r="V953" s="163" t="e">
        <f>IF(C953="",NA(),MATCH($B953&amp;$C953,'Smelter Look-up'!$J:$J,0))</f>
        <v>#N/A</v>
      </c>
      <c r="X953" s="164">
        <f t="shared" ca="1" si="71"/>
        <v>0</v>
      </c>
      <c r="AB953" s="304" t="str">
        <f t="shared" si="72"/>
        <v/>
      </c>
      <c r="AC953" s="164" t="str">
        <f t="shared" si="73"/>
        <v/>
      </c>
      <c r="AD953" s="164" t="str">
        <f t="shared" si="74"/>
        <v/>
      </c>
    </row>
    <row r="954" spans="1:30" s="164" customFormat="1" ht="20.149999999999999" customHeight="1">
      <c r="A954" s="149"/>
      <c r="B954" s="294" t="str">
        <f>IF(LEN(A954)=0,"",INDEX('Smelter Look-up'!$A:$A,MATCH($A954,'Smelter Look-up'!$E:$E,0)))</f>
        <v/>
      </c>
      <c r="C954" s="146" t="str">
        <f>IF(LEN(A954)=0,"",INDEX('Smelter Look-up'!$C:$C,MATCH($A954,'Smelter Look-up'!$E:$E,0)))</f>
        <v/>
      </c>
      <c r="D954" s="143"/>
      <c r="E954" s="143" t="str">
        <f ca="1">IF(ISERROR($V954),"",OFFSET('Smelter Look-up'!$D$4,$V954-4,0)&amp;"")</f>
        <v/>
      </c>
      <c r="F954" s="143" t="str">
        <f ca="1">IF(ISERROR($V954),"",OFFSET('Smelter Look-up'!$E$4,$V954-4,0))</f>
        <v/>
      </c>
      <c r="G954" s="143" t="str">
        <f ca="1">IF(C954=$X$4,"Enter smelter details",IF(ISERROR($V954),"",OFFSET('Smelter Look-up'!$F$4,$V954-4,0)))</f>
        <v/>
      </c>
      <c r="H954" s="199" t="str">
        <f ca="1">IF(ISERROR($V954),"",OFFSET('Smelter Look-up'!$G$4,$V954-4,0))</f>
        <v/>
      </c>
      <c r="I954" s="200" t="str">
        <f ca="1">IF(ISERROR($V954),"",OFFSET('Smelter Look-up'!$H$4,$V954-4,0))</f>
        <v/>
      </c>
      <c r="J954" s="200" t="str">
        <f ca="1">IF(ISERROR($V954),"",OFFSET('Smelter Look-up'!$I$4,$V954-4,0))</f>
        <v/>
      </c>
      <c r="K954" s="144"/>
      <c r="L954" s="144"/>
      <c r="M954" s="144"/>
      <c r="N954" s="144"/>
      <c r="O954" s="144"/>
      <c r="P954" s="202"/>
      <c r="Q954" s="145"/>
      <c r="R954" s="143" t="str">
        <f ca="1">IF(ISERROR($V954),"",OFFSET('Smelter Look-up'!$C$4,$V954-4,0)&amp;"")</f>
        <v/>
      </c>
      <c r="S954" s="149" t="str">
        <f t="shared" ca="1" si="70"/>
        <v/>
      </c>
      <c r="T954" s="149" t="str">
        <f ca="1">IF(B954="","",IF(ISERROR(MATCH($J954,SorP!$B$1:$B$6261,0)),"",INDIRECT("'SorP'!$A$"&amp;MATCH($S954&amp;$J954,SorP!C:C,0))))</f>
        <v/>
      </c>
      <c r="U954" s="162"/>
      <c r="V954" s="163" t="e">
        <f>IF(C954="",NA(),MATCH($B954&amp;$C954,'Smelter Look-up'!$J:$J,0))</f>
        <v>#N/A</v>
      </c>
      <c r="X954" s="164">
        <f t="shared" ca="1" si="71"/>
        <v>0</v>
      </c>
      <c r="AB954" s="304" t="str">
        <f t="shared" si="72"/>
        <v/>
      </c>
      <c r="AC954" s="164" t="str">
        <f t="shared" si="73"/>
        <v/>
      </c>
      <c r="AD954" s="164" t="str">
        <f t="shared" si="74"/>
        <v/>
      </c>
    </row>
    <row r="955" spans="1:30" s="164" customFormat="1" ht="20.149999999999999" customHeight="1">
      <c r="A955" s="149"/>
      <c r="B955" s="294" t="str">
        <f>IF(LEN(A955)=0,"",INDEX('Smelter Look-up'!$A:$A,MATCH($A955,'Smelter Look-up'!$E:$E,0)))</f>
        <v/>
      </c>
      <c r="C955" s="146" t="str">
        <f>IF(LEN(A955)=0,"",INDEX('Smelter Look-up'!$C:$C,MATCH($A955,'Smelter Look-up'!$E:$E,0)))</f>
        <v/>
      </c>
      <c r="D955" s="143"/>
      <c r="E955" s="143" t="str">
        <f ca="1">IF(ISERROR($V955),"",OFFSET('Smelter Look-up'!$D$4,$V955-4,0)&amp;"")</f>
        <v/>
      </c>
      <c r="F955" s="143" t="str">
        <f ca="1">IF(ISERROR($V955),"",OFFSET('Smelter Look-up'!$E$4,$V955-4,0))</f>
        <v/>
      </c>
      <c r="G955" s="143" t="str">
        <f ca="1">IF(C955=$X$4,"Enter smelter details",IF(ISERROR($V955),"",OFFSET('Smelter Look-up'!$F$4,$V955-4,0)))</f>
        <v/>
      </c>
      <c r="H955" s="199" t="str">
        <f ca="1">IF(ISERROR($V955),"",OFFSET('Smelter Look-up'!$G$4,$V955-4,0))</f>
        <v/>
      </c>
      <c r="I955" s="200" t="str">
        <f ca="1">IF(ISERROR($V955),"",OFFSET('Smelter Look-up'!$H$4,$V955-4,0))</f>
        <v/>
      </c>
      <c r="J955" s="200" t="str">
        <f ca="1">IF(ISERROR($V955),"",OFFSET('Smelter Look-up'!$I$4,$V955-4,0))</f>
        <v/>
      </c>
      <c r="K955" s="144"/>
      <c r="L955" s="144"/>
      <c r="M955" s="144"/>
      <c r="N955" s="144"/>
      <c r="O955" s="144"/>
      <c r="P955" s="202"/>
      <c r="Q955" s="145"/>
      <c r="R955" s="143" t="str">
        <f ca="1">IF(ISERROR($V955),"",OFFSET('Smelter Look-up'!$C$4,$V955-4,0)&amp;"")</f>
        <v/>
      </c>
      <c r="S955" s="149" t="str">
        <f t="shared" ca="1" si="70"/>
        <v/>
      </c>
      <c r="T955" s="149" t="str">
        <f ca="1">IF(B955="","",IF(ISERROR(MATCH($J955,SorP!$B$1:$B$6261,0)),"",INDIRECT("'SorP'!$A$"&amp;MATCH($S955&amp;$J955,SorP!C:C,0))))</f>
        <v/>
      </c>
      <c r="U955" s="162"/>
      <c r="V955" s="163" t="e">
        <f>IF(C955="",NA(),MATCH($B955&amp;$C955,'Smelter Look-up'!$J:$J,0))</f>
        <v>#N/A</v>
      </c>
      <c r="X955" s="164">
        <f t="shared" ca="1" si="71"/>
        <v>0</v>
      </c>
      <c r="AB955" s="304" t="str">
        <f t="shared" si="72"/>
        <v/>
      </c>
      <c r="AC955" s="164" t="str">
        <f t="shared" si="73"/>
        <v/>
      </c>
      <c r="AD955" s="164" t="str">
        <f t="shared" si="74"/>
        <v/>
      </c>
    </row>
    <row r="956" spans="1:30" s="164" customFormat="1" ht="20.149999999999999" customHeight="1">
      <c r="A956" s="149"/>
      <c r="B956" s="294" t="str">
        <f>IF(LEN(A956)=0,"",INDEX('Smelter Look-up'!$A:$A,MATCH($A956,'Smelter Look-up'!$E:$E,0)))</f>
        <v/>
      </c>
      <c r="C956" s="146" t="str">
        <f>IF(LEN(A956)=0,"",INDEX('Smelter Look-up'!$C:$C,MATCH($A956,'Smelter Look-up'!$E:$E,0)))</f>
        <v/>
      </c>
      <c r="D956" s="143"/>
      <c r="E956" s="143" t="str">
        <f ca="1">IF(ISERROR($V956),"",OFFSET('Smelter Look-up'!$D$4,$V956-4,0)&amp;"")</f>
        <v/>
      </c>
      <c r="F956" s="143" t="str">
        <f ca="1">IF(ISERROR($V956),"",OFFSET('Smelter Look-up'!$E$4,$V956-4,0))</f>
        <v/>
      </c>
      <c r="G956" s="143" t="str">
        <f ca="1">IF(C956=$X$4,"Enter smelter details",IF(ISERROR($V956),"",OFFSET('Smelter Look-up'!$F$4,$V956-4,0)))</f>
        <v/>
      </c>
      <c r="H956" s="199" t="str">
        <f ca="1">IF(ISERROR($V956),"",OFFSET('Smelter Look-up'!$G$4,$V956-4,0))</f>
        <v/>
      </c>
      <c r="I956" s="200" t="str">
        <f ca="1">IF(ISERROR($V956),"",OFFSET('Smelter Look-up'!$H$4,$V956-4,0))</f>
        <v/>
      </c>
      <c r="J956" s="200" t="str">
        <f ca="1">IF(ISERROR($V956),"",OFFSET('Smelter Look-up'!$I$4,$V956-4,0))</f>
        <v/>
      </c>
      <c r="K956" s="144"/>
      <c r="L956" s="144"/>
      <c r="M956" s="144"/>
      <c r="N956" s="144"/>
      <c r="O956" s="144"/>
      <c r="P956" s="202"/>
      <c r="Q956" s="145"/>
      <c r="R956" s="143" t="str">
        <f ca="1">IF(ISERROR($V956),"",OFFSET('Smelter Look-up'!$C$4,$V956-4,0)&amp;"")</f>
        <v/>
      </c>
      <c r="S956" s="149" t="str">
        <f t="shared" ca="1" si="70"/>
        <v/>
      </c>
      <c r="T956" s="149" t="str">
        <f ca="1">IF(B956="","",IF(ISERROR(MATCH($J956,SorP!$B$1:$B$6261,0)),"",INDIRECT("'SorP'!$A$"&amp;MATCH($S956&amp;$J956,SorP!C:C,0))))</f>
        <v/>
      </c>
      <c r="U956" s="162"/>
      <c r="V956" s="163" t="e">
        <f>IF(C956="",NA(),MATCH($B956&amp;$C956,'Smelter Look-up'!$J:$J,0))</f>
        <v>#N/A</v>
      </c>
      <c r="X956" s="164">
        <f t="shared" ca="1" si="71"/>
        <v>0</v>
      </c>
      <c r="AB956" s="304" t="str">
        <f t="shared" si="72"/>
        <v/>
      </c>
      <c r="AC956" s="164" t="str">
        <f t="shared" si="73"/>
        <v/>
      </c>
      <c r="AD956" s="164" t="str">
        <f t="shared" si="74"/>
        <v/>
      </c>
    </row>
    <row r="957" spans="1:30" s="164" customFormat="1" ht="20.149999999999999" customHeight="1">
      <c r="A957" s="149"/>
      <c r="B957" s="294" t="str">
        <f>IF(LEN(A957)=0,"",INDEX('Smelter Look-up'!$A:$A,MATCH($A957,'Smelter Look-up'!$E:$E,0)))</f>
        <v/>
      </c>
      <c r="C957" s="146" t="str">
        <f>IF(LEN(A957)=0,"",INDEX('Smelter Look-up'!$C:$C,MATCH($A957,'Smelter Look-up'!$E:$E,0)))</f>
        <v/>
      </c>
      <c r="D957" s="143"/>
      <c r="E957" s="143" t="str">
        <f ca="1">IF(ISERROR($V957),"",OFFSET('Smelter Look-up'!$D$4,$V957-4,0)&amp;"")</f>
        <v/>
      </c>
      <c r="F957" s="143" t="str">
        <f ca="1">IF(ISERROR($V957),"",OFFSET('Smelter Look-up'!$E$4,$V957-4,0))</f>
        <v/>
      </c>
      <c r="G957" s="143" t="str">
        <f ca="1">IF(C957=$X$4,"Enter smelter details",IF(ISERROR($V957),"",OFFSET('Smelter Look-up'!$F$4,$V957-4,0)))</f>
        <v/>
      </c>
      <c r="H957" s="199" t="str">
        <f ca="1">IF(ISERROR($V957),"",OFFSET('Smelter Look-up'!$G$4,$V957-4,0))</f>
        <v/>
      </c>
      <c r="I957" s="200" t="str">
        <f ca="1">IF(ISERROR($V957),"",OFFSET('Smelter Look-up'!$H$4,$V957-4,0))</f>
        <v/>
      </c>
      <c r="J957" s="200" t="str">
        <f ca="1">IF(ISERROR($V957),"",OFFSET('Smelter Look-up'!$I$4,$V957-4,0))</f>
        <v/>
      </c>
      <c r="K957" s="144"/>
      <c r="L957" s="144"/>
      <c r="M957" s="144"/>
      <c r="N957" s="144"/>
      <c r="O957" s="144"/>
      <c r="P957" s="202"/>
      <c r="Q957" s="145"/>
      <c r="R957" s="143" t="str">
        <f ca="1">IF(ISERROR($V957),"",OFFSET('Smelter Look-up'!$C$4,$V957-4,0)&amp;"")</f>
        <v/>
      </c>
      <c r="S957" s="149" t="str">
        <f t="shared" ca="1" si="70"/>
        <v/>
      </c>
      <c r="T957" s="149" t="str">
        <f ca="1">IF(B957="","",IF(ISERROR(MATCH($J957,SorP!$B$1:$B$6261,0)),"",INDIRECT("'SorP'!$A$"&amp;MATCH($S957&amp;$J957,SorP!C:C,0))))</f>
        <v/>
      </c>
      <c r="U957" s="162"/>
      <c r="V957" s="163" t="e">
        <f>IF(C957="",NA(),MATCH($B957&amp;$C957,'Smelter Look-up'!$J:$J,0))</f>
        <v>#N/A</v>
      </c>
      <c r="X957" s="164">
        <f t="shared" ca="1" si="71"/>
        <v>0</v>
      </c>
      <c r="AB957" s="304" t="str">
        <f t="shared" si="72"/>
        <v/>
      </c>
      <c r="AC957" s="164" t="str">
        <f t="shared" si="73"/>
        <v/>
      </c>
      <c r="AD957" s="164" t="str">
        <f t="shared" si="74"/>
        <v/>
      </c>
    </row>
    <row r="958" spans="1:30" s="164" customFormat="1" ht="20.149999999999999" customHeight="1">
      <c r="A958" s="149"/>
      <c r="B958" s="294" t="str">
        <f>IF(LEN(A958)=0,"",INDEX('Smelter Look-up'!$A:$A,MATCH($A958,'Smelter Look-up'!$E:$E,0)))</f>
        <v/>
      </c>
      <c r="C958" s="146" t="str">
        <f>IF(LEN(A958)=0,"",INDEX('Smelter Look-up'!$C:$C,MATCH($A958,'Smelter Look-up'!$E:$E,0)))</f>
        <v/>
      </c>
      <c r="D958" s="143"/>
      <c r="E958" s="143" t="str">
        <f ca="1">IF(ISERROR($V958),"",OFFSET('Smelter Look-up'!$D$4,$V958-4,0)&amp;"")</f>
        <v/>
      </c>
      <c r="F958" s="143" t="str">
        <f ca="1">IF(ISERROR($V958),"",OFFSET('Smelter Look-up'!$E$4,$V958-4,0))</f>
        <v/>
      </c>
      <c r="G958" s="143" t="str">
        <f ca="1">IF(C958=$X$4,"Enter smelter details",IF(ISERROR($V958),"",OFFSET('Smelter Look-up'!$F$4,$V958-4,0)))</f>
        <v/>
      </c>
      <c r="H958" s="199" t="str">
        <f ca="1">IF(ISERROR($V958),"",OFFSET('Smelter Look-up'!$G$4,$V958-4,0))</f>
        <v/>
      </c>
      <c r="I958" s="200" t="str">
        <f ca="1">IF(ISERROR($V958),"",OFFSET('Smelter Look-up'!$H$4,$V958-4,0))</f>
        <v/>
      </c>
      <c r="J958" s="200" t="str">
        <f ca="1">IF(ISERROR($V958),"",OFFSET('Smelter Look-up'!$I$4,$V958-4,0))</f>
        <v/>
      </c>
      <c r="K958" s="144"/>
      <c r="L958" s="144"/>
      <c r="M958" s="144"/>
      <c r="N958" s="144"/>
      <c r="O958" s="144"/>
      <c r="P958" s="202"/>
      <c r="Q958" s="145"/>
      <c r="R958" s="143" t="str">
        <f ca="1">IF(ISERROR($V958),"",OFFSET('Smelter Look-up'!$C$4,$V958-4,0)&amp;"")</f>
        <v/>
      </c>
      <c r="S958" s="149" t="str">
        <f t="shared" ca="1" si="70"/>
        <v/>
      </c>
      <c r="T958" s="149" t="str">
        <f ca="1">IF(B958="","",IF(ISERROR(MATCH($J958,SorP!$B$1:$B$6261,0)),"",INDIRECT("'SorP'!$A$"&amp;MATCH($S958&amp;$J958,SorP!C:C,0))))</f>
        <v/>
      </c>
      <c r="U958" s="162"/>
      <c r="V958" s="163" t="e">
        <f>IF(C958="",NA(),MATCH($B958&amp;$C958,'Smelter Look-up'!$J:$J,0))</f>
        <v>#N/A</v>
      </c>
      <c r="X958" s="164">
        <f t="shared" ca="1" si="71"/>
        <v>0</v>
      </c>
      <c r="AB958" s="304" t="str">
        <f t="shared" si="72"/>
        <v/>
      </c>
      <c r="AC958" s="164" t="str">
        <f t="shared" si="73"/>
        <v/>
      </c>
      <c r="AD958" s="164" t="str">
        <f t="shared" si="74"/>
        <v/>
      </c>
    </row>
    <row r="959" spans="1:30" s="164" customFormat="1" ht="20.149999999999999" customHeight="1">
      <c r="A959" s="149"/>
      <c r="B959" s="294" t="str">
        <f>IF(LEN(A959)=0,"",INDEX('Smelter Look-up'!$A:$A,MATCH($A959,'Smelter Look-up'!$E:$E,0)))</f>
        <v/>
      </c>
      <c r="C959" s="146" t="str">
        <f>IF(LEN(A959)=0,"",INDEX('Smelter Look-up'!$C:$C,MATCH($A959,'Smelter Look-up'!$E:$E,0)))</f>
        <v/>
      </c>
      <c r="D959" s="143"/>
      <c r="E959" s="143" t="str">
        <f ca="1">IF(ISERROR($V959),"",OFFSET('Smelter Look-up'!$D$4,$V959-4,0)&amp;"")</f>
        <v/>
      </c>
      <c r="F959" s="143" t="str">
        <f ca="1">IF(ISERROR($V959),"",OFFSET('Smelter Look-up'!$E$4,$V959-4,0))</f>
        <v/>
      </c>
      <c r="G959" s="143" t="str">
        <f ca="1">IF(C959=$X$4,"Enter smelter details",IF(ISERROR($V959),"",OFFSET('Smelter Look-up'!$F$4,$V959-4,0)))</f>
        <v/>
      </c>
      <c r="H959" s="199" t="str">
        <f ca="1">IF(ISERROR($V959),"",OFFSET('Smelter Look-up'!$G$4,$V959-4,0))</f>
        <v/>
      </c>
      <c r="I959" s="200" t="str">
        <f ca="1">IF(ISERROR($V959),"",OFFSET('Smelter Look-up'!$H$4,$V959-4,0))</f>
        <v/>
      </c>
      <c r="J959" s="200" t="str">
        <f ca="1">IF(ISERROR($V959),"",OFFSET('Smelter Look-up'!$I$4,$V959-4,0))</f>
        <v/>
      </c>
      <c r="K959" s="144"/>
      <c r="L959" s="144"/>
      <c r="M959" s="144"/>
      <c r="N959" s="144"/>
      <c r="O959" s="144"/>
      <c r="P959" s="202"/>
      <c r="Q959" s="145"/>
      <c r="R959" s="143" t="str">
        <f ca="1">IF(ISERROR($V959),"",OFFSET('Smelter Look-up'!$C$4,$V959-4,0)&amp;"")</f>
        <v/>
      </c>
      <c r="S959" s="149" t="str">
        <f t="shared" ca="1" si="70"/>
        <v/>
      </c>
      <c r="T959" s="149" t="str">
        <f ca="1">IF(B959="","",IF(ISERROR(MATCH($J959,SorP!$B$1:$B$6261,0)),"",INDIRECT("'SorP'!$A$"&amp;MATCH($S959&amp;$J959,SorP!C:C,0))))</f>
        <v/>
      </c>
      <c r="U959" s="162"/>
      <c r="V959" s="163" t="e">
        <f>IF(C959="",NA(),MATCH($B959&amp;$C959,'Smelter Look-up'!$J:$J,0))</f>
        <v>#N/A</v>
      </c>
      <c r="X959" s="164">
        <f t="shared" ca="1" si="71"/>
        <v>0</v>
      </c>
      <c r="AB959" s="304" t="str">
        <f t="shared" si="72"/>
        <v/>
      </c>
      <c r="AC959" s="164" t="str">
        <f t="shared" si="73"/>
        <v/>
      </c>
      <c r="AD959" s="164" t="str">
        <f t="shared" si="74"/>
        <v/>
      </c>
    </row>
    <row r="960" spans="1:30" s="164" customFormat="1" ht="20.149999999999999" customHeight="1">
      <c r="A960" s="149"/>
      <c r="B960" s="294" t="str">
        <f>IF(LEN(A960)=0,"",INDEX('Smelter Look-up'!$A:$A,MATCH($A960,'Smelter Look-up'!$E:$E,0)))</f>
        <v/>
      </c>
      <c r="C960" s="146" t="str">
        <f>IF(LEN(A960)=0,"",INDEX('Smelter Look-up'!$C:$C,MATCH($A960,'Smelter Look-up'!$E:$E,0)))</f>
        <v/>
      </c>
      <c r="D960" s="143"/>
      <c r="E960" s="143" t="str">
        <f ca="1">IF(ISERROR($V960),"",OFFSET('Smelter Look-up'!$D$4,$V960-4,0)&amp;"")</f>
        <v/>
      </c>
      <c r="F960" s="143" t="str">
        <f ca="1">IF(ISERROR($V960),"",OFFSET('Smelter Look-up'!$E$4,$V960-4,0))</f>
        <v/>
      </c>
      <c r="G960" s="143" t="str">
        <f ca="1">IF(C960=$X$4,"Enter smelter details",IF(ISERROR($V960),"",OFFSET('Smelter Look-up'!$F$4,$V960-4,0)))</f>
        <v/>
      </c>
      <c r="H960" s="199" t="str">
        <f ca="1">IF(ISERROR($V960),"",OFFSET('Smelter Look-up'!$G$4,$V960-4,0))</f>
        <v/>
      </c>
      <c r="I960" s="200" t="str">
        <f ca="1">IF(ISERROR($V960),"",OFFSET('Smelter Look-up'!$H$4,$V960-4,0))</f>
        <v/>
      </c>
      <c r="J960" s="200" t="str">
        <f ca="1">IF(ISERROR($V960),"",OFFSET('Smelter Look-up'!$I$4,$V960-4,0))</f>
        <v/>
      </c>
      <c r="K960" s="144"/>
      <c r="L960" s="144"/>
      <c r="M960" s="144"/>
      <c r="N960" s="144"/>
      <c r="O960" s="144"/>
      <c r="P960" s="202"/>
      <c r="Q960" s="145"/>
      <c r="R960" s="143" t="str">
        <f ca="1">IF(ISERROR($V960),"",OFFSET('Smelter Look-up'!$C$4,$V960-4,0)&amp;"")</f>
        <v/>
      </c>
      <c r="S960" s="149" t="str">
        <f t="shared" ca="1" si="70"/>
        <v/>
      </c>
      <c r="T960" s="149" t="str">
        <f ca="1">IF(B960="","",IF(ISERROR(MATCH($J960,SorP!$B$1:$B$6261,0)),"",INDIRECT("'SorP'!$A$"&amp;MATCH($S960&amp;$J960,SorP!C:C,0))))</f>
        <v/>
      </c>
      <c r="U960" s="162"/>
      <c r="V960" s="163" t="e">
        <f>IF(C960="",NA(),MATCH($B960&amp;$C960,'Smelter Look-up'!$J:$J,0))</f>
        <v>#N/A</v>
      </c>
      <c r="X960" s="164">
        <f t="shared" ca="1" si="71"/>
        <v>0</v>
      </c>
      <c r="AB960" s="304" t="str">
        <f t="shared" si="72"/>
        <v/>
      </c>
      <c r="AC960" s="164" t="str">
        <f t="shared" si="73"/>
        <v/>
      </c>
      <c r="AD960" s="164" t="str">
        <f t="shared" si="74"/>
        <v/>
      </c>
    </row>
    <row r="961" spans="1:30" s="164" customFormat="1" ht="20.149999999999999" customHeight="1">
      <c r="A961" s="149"/>
      <c r="B961" s="294" t="str">
        <f>IF(LEN(A961)=0,"",INDEX('Smelter Look-up'!$A:$A,MATCH($A961,'Smelter Look-up'!$E:$E,0)))</f>
        <v/>
      </c>
      <c r="C961" s="146" t="str">
        <f>IF(LEN(A961)=0,"",INDEX('Smelter Look-up'!$C:$C,MATCH($A961,'Smelter Look-up'!$E:$E,0)))</f>
        <v/>
      </c>
      <c r="D961" s="143"/>
      <c r="E961" s="143" t="str">
        <f ca="1">IF(ISERROR($V961),"",OFFSET('Smelter Look-up'!$D$4,$V961-4,0)&amp;"")</f>
        <v/>
      </c>
      <c r="F961" s="143" t="str">
        <f ca="1">IF(ISERROR($V961),"",OFFSET('Smelter Look-up'!$E$4,$V961-4,0))</f>
        <v/>
      </c>
      <c r="G961" s="143" t="str">
        <f ca="1">IF(C961=$X$4,"Enter smelter details",IF(ISERROR($V961),"",OFFSET('Smelter Look-up'!$F$4,$V961-4,0)))</f>
        <v/>
      </c>
      <c r="H961" s="199" t="str">
        <f ca="1">IF(ISERROR($V961),"",OFFSET('Smelter Look-up'!$G$4,$V961-4,0))</f>
        <v/>
      </c>
      <c r="I961" s="200" t="str">
        <f ca="1">IF(ISERROR($V961),"",OFFSET('Smelter Look-up'!$H$4,$V961-4,0))</f>
        <v/>
      </c>
      <c r="J961" s="200" t="str">
        <f ca="1">IF(ISERROR($V961),"",OFFSET('Smelter Look-up'!$I$4,$V961-4,0))</f>
        <v/>
      </c>
      <c r="K961" s="144"/>
      <c r="L961" s="144"/>
      <c r="M961" s="144"/>
      <c r="N961" s="144"/>
      <c r="O961" s="144"/>
      <c r="P961" s="202"/>
      <c r="Q961" s="145"/>
      <c r="R961" s="143" t="str">
        <f ca="1">IF(ISERROR($V961),"",OFFSET('Smelter Look-up'!$C$4,$V961-4,0)&amp;"")</f>
        <v/>
      </c>
      <c r="S961" s="149" t="str">
        <f t="shared" ca="1" si="70"/>
        <v/>
      </c>
      <c r="T961" s="149" t="str">
        <f ca="1">IF(B961="","",IF(ISERROR(MATCH($J961,SorP!$B$1:$B$6261,0)),"",INDIRECT("'SorP'!$A$"&amp;MATCH($S961&amp;$J961,SorP!C:C,0))))</f>
        <v/>
      </c>
      <c r="U961" s="162"/>
      <c r="V961" s="163" t="e">
        <f>IF(C961="",NA(),MATCH($B961&amp;$C961,'Smelter Look-up'!$J:$J,0))</f>
        <v>#N/A</v>
      </c>
      <c r="X961" s="164">
        <f t="shared" ca="1" si="71"/>
        <v>0</v>
      </c>
      <c r="AB961" s="304" t="str">
        <f t="shared" si="72"/>
        <v/>
      </c>
      <c r="AC961" s="164" t="str">
        <f t="shared" si="73"/>
        <v/>
      </c>
      <c r="AD961" s="164" t="str">
        <f t="shared" si="74"/>
        <v/>
      </c>
    </row>
    <row r="962" spans="1:30" s="164" customFormat="1" ht="20.149999999999999" customHeight="1">
      <c r="A962" s="149"/>
      <c r="B962" s="294" t="str">
        <f>IF(LEN(A962)=0,"",INDEX('Smelter Look-up'!$A:$A,MATCH($A962,'Smelter Look-up'!$E:$E,0)))</f>
        <v/>
      </c>
      <c r="C962" s="146" t="str">
        <f>IF(LEN(A962)=0,"",INDEX('Smelter Look-up'!$C:$C,MATCH($A962,'Smelter Look-up'!$E:$E,0)))</f>
        <v/>
      </c>
      <c r="D962" s="143"/>
      <c r="E962" s="143" t="str">
        <f ca="1">IF(ISERROR($V962),"",OFFSET('Smelter Look-up'!$D$4,$V962-4,0)&amp;"")</f>
        <v/>
      </c>
      <c r="F962" s="143" t="str">
        <f ca="1">IF(ISERROR($V962),"",OFFSET('Smelter Look-up'!$E$4,$V962-4,0))</f>
        <v/>
      </c>
      <c r="G962" s="143" t="str">
        <f ca="1">IF(C962=$X$4,"Enter smelter details",IF(ISERROR($V962),"",OFFSET('Smelter Look-up'!$F$4,$V962-4,0)))</f>
        <v/>
      </c>
      <c r="H962" s="199" t="str">
        <f ca="1">IF(ISERROR($V962),"",OFFSET('Smelter Look-up'!$G$4,$V962-4,0))</f>
        <v/>
      </c>
      <c r="I962" s="200" t="str">
        <f ca="1">IF(ISERROR($V962),"",OFFSET('Smelter Look-up'!$H$4,$V962-4,0))</f>
        <v/>
      </c>
      <c r="J962" s="200" t="str">
        <f ca="1">IF(ISERROR($V962),"",OFFSET('Smelter Look-up'!$I$4,$V962-4,0))</f>
        <v/>
      </c>
      <c r="K962" s="144"/>
      <c r="L962" s="144"/>
      <c r="M962" s="144"/>
      <c r="N962" s="144"/>
      <c r="O962" s="144"/>
      <c r="P962" s="202"/>
      <c r="Q962" s="145"/>
      <c r="R962" s="143" t="str">
        <f ca="1">IF(ISERROR($V962),"",OFFSET('Smelter Look-up'!$C$4,$V962-4,0)&amp;"")</f>
        <v/>
      </c>
      <c r="S962" s="149" t="str">
        <f t="shared" ca="1" si="70"/>
        <v/>
      </c>
      <c r="T962" s="149" t="str">
        <f ca="1">IF(B962="","",IF(ISERROR(MATCH($J962,SorP!$B$1:$B$6261,0)),"",INDIRECT("'SorP'!$A$"&amp;MATCH($S962&amp;$J962,SorP!C:C,0))))</f>
        <v/>
      </c>
      <c r="U962" s="162"/>
      <c r="V962" s="163" t="e">
        <f>IF(C962="",NA(),MATCH($B962&amp;$C962,'Smelter Look-up'!$J:$J,0))</f>
        <v>#N/A</v>
      </c>
      <c r="X962" s="164">
        <f t="shared" ca="1" si="71"/>
        <v>0</v>
      </c>
      <c r="AB962" s="304" t="str">
        <f t="shared" si="72"/>
        <v/>
      </c>
      <c r="AC962" s="164" t="str">
        <f t="shared" si="73"/>
        <v/>
      </c>
      <c r="AD962" s="164" t="str">
        <f t="shared" si="74"/>
        <v/>
      </c>
    </row>
    <row r="963" spans="1:30" s="164" customFormat="1" ht="20.149999999999999" customHeight="1">
      <c r="A963" s="149"/>
      <c r="B963" s="294" t="str">
        <f>IF(LEN(A963)=0,"",INDEX('Smelter Look-up'!$A:$A,MATCH($A963,'Smelter Look-up'!$E:$E,0)))</f>
        <v/>
      </c>
      <c r="C963" s="146" t="str">
        <f>IF(LEN(A963)=0,"",INDEX('Smelter Look-up'!$C:$C,MATCH($A963,'Smelter Look-up'!$E:$E,0)))</f>
        <v/>
      </c>
      <c r="D963" s="143"/>
      <c r="E963" s="143" t="str">
        <f ca="1">IF(ISERROR($V963),"",OFFSET('Smelter Look-up'!$D$4,$V963-4,0)&amp;"")</f>
        <v/>
      </c>
      <c r="F963" s="143" t="str">
        <f ca="1">IF(ISERROR($V963),"",OFFSET('Smelter Look-up'!$E$4,$V963-4,0))</f>
        <v/>
      </c>
      <c r="G963" s="143" t="str">
        <f ca="1">IF(C963=$X$4,"Enter smelter details",IF(ISERROR($V963),"",OFFSET('Smelter Look-up'!$F$4,$V963-4,0)))</f>
        <v/>
      </c>
      <c r="H963" s="199" t="str">
        <f ca="1">IF(ISERROR($V963),"",OFFSET('Smelter Look-up'!$G$4,$V963-4,0))</f>
        <v/>
      </c>
      <c r="I963" s="200" t="str">
        <f ca="1">IF(ISERROR($V963),"",OFFSET('Smelter Look-up'!$H$4,$V963-4,0))</f>
        <v/>
      </c>
      <c r="J963" s="200" t="str">
        <f ca="1">IF(ISERROR($V963),"",OFFSET('Smelter Look-up'!$I$4,$V963-4,0))</f>
        <v/>
      </c>
      <c r="K963" s="144"/>
      <c r="L963" s="144"/>
      <c r="M963" s="144"/>
      <c r="N963" s="144"/>
      <c r="O963" s="144"/>
      <c r="P963" s="202"/>
      <c r="Q963" s="145"/>
      <c r="R963" s="143" t="str">
        <f ca="1">IF(ISERROR($V963),"",OFFSET('Smelter Look-up'!$C$4,$V963-4,0)&amp;"")</f>
        <v/>
      </c>
      <c r="S963" s="149" t="str">
        <f t="shared" ca="1" si="70"/>
        <v/>
      </c>
      <c r="T963" s="149" t="str">
        <f ca="1">IF(B963="","",IF(ISERROR(MATCH($J963,SorP!$B$1:$B$6261,0)),"",INDIRECT("'SorP'!$A$"&amp;MATCH($S963&amp;$J963,SorP!C:C,0))))</f>
        <v/>
      </c>
      <c r="U963" s="162"/>
      <c r="V963" s="163" t="e">
        <f>IF(C963="",NA(),MATCH($B963&amp;$C963,'Smelter Look-up'!$J:$J,0))</f>
        <v>#N/A</v>
      </c>
      <c r="X963" s="164">
        <f t="shared" ca="1" si="71"/>
        <v>0</v>
      </c>
      <c r="AB963" s="304" t="str">
        <f t="shared" si="72"/>
        <v/>
      </c>
      <c r="AC963" s="164" t="str">
        <f t="shared" si="73"/>
        <v/>
      </c>
      <c r="AD963" s="164" t="str">
        <f t="shared" si="74"/>
        <v/>
      </c>
    </row>
    <row r="964" spans="1:30" s="164" customFormat="1" ht="20.149999999999999" customHeight="1">
      <c r="A964" s="149"/>
      <c r="B964" s="294" t="str">
        <f>IF(LEN(A964)=0,"",INDEX('Smelter Look-up'!$A:$A,MATCH($A964,'Smelter Look-up'!$E:$E,0)))</f>
        <v/>
      </c>
      <c r="C964" s="146" t="str">
        <f>IF(LEN(A964)=0,"",INDEX('Smelter Look-up'!$C:$C,MATCH($A964,'Smelter Look-up'!$E:$E,0)))</f>
        <v/>
      </c>
      <c r="D964" s="143"/>
      <c r="E964" s="143" t="str">
        <f ca="1">IF(ISERROR($V964),"",OFFSET('Smelter Look-up'!$D$4,$V964-4,0)&amp;"")</f>
        <v/>
      </c>
      <c r="F964" s="143" t="str">
        <f ca="1">IF(ISERROR($V964),"",OFFSET('Smelter Look-up'!$E$4,$V964-4,0))</f>
        <v/>
      </c>
      <c r="G964" s="143" t="str">
        <f ca="1">IF(C964=$X$4,"Enter smelter details",IF(ISERROR($V964),"",OFFSET('Smelter Look-up'!$F$4,$V964-4,0)))</f>
        <v/>
      </c>
      <c r="H964" s="199" t="str">
        <f ca="1">IF(ISERROR($V964),"",OFFSET('Smelter Look-up'!$G$4,$V964-4,0))</f>
        <v/>
      </c>
      <c r="I964" s="200" t="str">
        <f ca="1">IF(ISERROR($V964),"",OFFSET('Smelter Look-up'!$H$4,$V964-4,0))</f>
        <v/>
      </c>
      <c r="J964" s="200" t="str">
        <f ca="1">IF(ISERROR($V964),"",OFFSET('Smelter Look-up'!$I$4,$V964-4,0))</f>
        <v/>
      </c>
      <c r="K964" s="144"/>
      <c r="L964" s="144"/>
      <c r="M964" s="144"/>
      <c r="N964" s="144"/>
      <c r="O964" s="144"/>
      <c r="P964" s="202"/>
      <c r="Q964" s="145"/>
      <c r="R964" s="143" t="str">
        <f ca="1">IF(ISERROR($V964),"",OFFSET('Smelter Look-up'!$C$4,$V964-4,0)&amp;"")</f>
        <v/>
      </c>
      <c r="S964" s="149" t="str">
        <f t="shared" ref="S964:S1027" ca="1" si="75">IF(B964="","",IF(ISERROR(MATCH($E964,CL,0)),"Unknown",INDIRECT("'C'!$A$"&amp;MATCH($E964,CL,0)+1)))</f>
        <v/>
      </c>
      <c r="T964" s="149" t="str">
        <f ca="1">IF(B964="","",IF(ISERROR(MATCH($J964,SorP!$B$1:$B$6261,0)),"",INDIRECT("'SorP'!$A$"&amp;MATCH($S964&amp;$J964,SorP!C:C,0))))</f>
        <v/>
      </c>
      <c r="U964" s="162"/>
      <c r="V964" s="163" t="e">
        <f>IF(C964="",NA(),MATCH($B964&amp;$C964,'Smelter Look-up'!$J:$J,0))</f>
        <v>#N/A</v>
      </c>
      <c r="X964" s="164">
        <f t="shared" ref="X964:X1027" ca="1" si="76">IF(AND(C964="Smelter not listed",OR(LEN(D964)=0,LEN(E964)=0)),1,0)</f>
        <v>0</v>
      </c>
      <c r="AB964" s="304" t="str">
        <f t="shared" ref="AB964:AB1027" si="77">IF(C964="","",B964)</f>
        <v/>
      </c>
      <c r="AC964" s="164" t="str">
        <f t="shared" ref="AC964:AC1027" si="78">B964</f>
        <v/>
      </c>
      <c r="AD964" s="164" t="str">
        <f t="shared" ref="AD964:AD1027" si="79">IF(C964="Smelter not listed",D964,C964)</f>
        <v/>
      </c>
    </row>
    <row r="965" spans="1:30" s="164" customFormat="1" ht="20.149999999999999" customHeight="1">
      <c r="A965" s="149"/>
      <c r="B965" s="294" t="str">
        <f>IF(LEN(A965)=0,"",INDEX('Smelter Look-up'!$A:$A,MATCH($A965,'Smelter Look-up'!$E:$E,0)))</f>
        <v/>
      </c>
      <c r="C965" s="146" t="str">
        <f>IF(LEN(A965)=0,"",INDEX('Smelter Look-up'!$C:$C,MATCH($A965,'Smelter Look-up'!$E:$E,0)))</f>
        <v/>
      </c>
      <c r="D965" s="143"/>
      <c r="E965" s="143" t="str">
        <f ca="1">IF(ISERROR($V965),"",OFFSET('Smelter Look-up'!$D$4,$V965-4,0)&amp;"")</f>
        <v/>
      </c>
      <c r="F965" s="143" t="str">
        <f ca="1">IF(ISERROR($V965),"",OFFSET('Smelter Look-up'!$E$4,$V965-4,0))</f>
        <v/>
      </c>
      <c r="G965" s="143" t="str">
        <f ca="1">IF(C965=$X$4,"Enter smelter details",IF(ISERROR($V965),"",OFFSET('Smelter Look-up'!$F$4,$V965-4,0)))</f>
        <v/>
      </c>
      <c r="H965" s="199" t="str">
        <f ca="1">IF(ISERROR($V965),"",OFFSET('Smelter Look-up'!$G$4,$V965-4,0))</f>
        <v/>
      </c>
      <c r="I965" s="200" t="str">
        <f ca="1">IF(ISERROR($V965),"",OFFSET('Smelter Look-up'!$H$4,$V965-4,0))</f>
        <v/>
      </c>
      <c r="J965" s="200" t="str">
        <f ca="1">IF(ISERROR($V965),"",OFFSET('Smelter Look-up'!$I$4,$V965-4,0))</f>
        <v/>
      </c>
      <c r="K965" s="144"/>
      <c r="L965" s="144"/>
      <c r="M965" s="144"/>
      <c r="N965" s="144"/>
      <c r="O965" s="144"/>
      <c r="P965" s="202"/>
      <c r="Q965" s="145"/>
      <c r="R965" s="143" t="str">
        <f ca="1">IF(ISERROR($V965),"",OFFSET('Smelter Look-up'!$C$4,$V965-4,0)&amp;"")</f>
        <v/>
      </c>
      <c r="S965" s="149" t="str">
        <f t="shared" ca="1" si="75"/>
        <v/>
      </c>
      <c r="T965" s="149" t="str">
        <f ca="1">IF(B965="","",IF(ISERROR(MATCH($J965,SorP!$B$1:$B$6261,0)),"",INDIRECT("'SorP'!$A$"&amp;MATCH($S965&amp;$J965,SorP!C:C,0))))</f>
        <v/>
      </c>
      <c r="U965" s="162"/>
      <c r="V965" s="163" t="e">
        <f>IF(C965="",NA(),MATCH($B965&amp;$C965,'Smelter Look-up'!$J:$J,0))</f>
        <v>#N/A</v>
      </c>
      <c r="X965" s="164">
        <f t="shared" ca="1" si="76"/>
        <v>0</v>
      </c>
      <c r="AB965" s="304" t="str">
        <f t="shared" si="77"/>
        <v/>
      </c>
      <c r="AC965" s="164" t="str">
        <f t="shared" si="78"/>
        <v/>
      </c>
      <c r="AD965" s="164" t="str">
        <f t="shared" si="79"/>
        <v/>
      </c>
    </row>
    <row r="966" spans="1:30" s="164" customFormat="1" ht="20.149999999999999" customHeight="1">
      <c r="A966" s="149"/>
      <c r="B966" s="294" t="str">
        <f>IF(LEN(A966)=0,"",INDEX('Smelter Look-up'!$A:$A,MATCH($A966,'Smelter Look-up'!$E:$E,0)))</f>
        <v/>
      </c>
      <c r="C966" s="146" t="str">
        <f>IF(LEN(A966)=0,"",INDEX('Smelter Look-up'!$C:$C,MATCH($A966,'Smelter Look-up'!$E:$E,0)))</f>
        <v/>
      </c>
      <c r="D966" s="143"/>
      <c r="E966" s="143" t="str">
        <f ca="1">IF(ISERROR($V966),"",OFFSET('Smelter Look-up'!$D$4,$V966-4,0)&amp;"")</f>
        <v/>
      </c>
      <c r="F966" s="143" t="str">
        <f ca="1">IF(ISERROR($V966),"",OFFSET('Smelter Look-up'!$E$4,$V966-4,0))</f>
        <v/>
      </c>
      <c r="G966" s="143" t="str">
        <f ca="1">IF(C966=$X$4,"Enter smelter details",IF(ISERROR($V966),"",OFFSET('Smelter Look-up'!$F$4,$V966-4,0)))</f>
        <v/>
      </c>
      <c r="H966" s="199" t="str">
        <f ca="1">IF(ISERROR($V966),"",OFFSET('Smelter Look-up'!$G$4,$V966-4,0))</f>
        <v/>
      </c>
      <c r="I966" s="200" t="str">
        <f ca="1">IF(ISERROR($V966),"",OFFSET('Smelter Look-up'!$H$4,$V966-4,0))</f>
        <v/>
      </c>
      <c r="J966" s="200" t="str">
        <f ca="1">IF(ISERROR($V966),"",OFFSET('Smelter Look-up'!$I$4,$V966-4,0))</f>
        <v/>
      </c>
      <c r="K966" s="144"/>
      <c r="L966" s="144"/>
      <c r="M966" s="144"/>
      <c r="N966" s="144"/>
      <c r="O966" s="144"/>
      <c r="P966" s="202"/>
      <c r="Q966" s="145"/>
      <c r="R966" s="143" t="str">
        <f ca="1">IF(ISERROR($V966),"",OFFSET('Smelter Look-up'!$C$4,$V966-4,0)&amp;"")</f>
        <v/>
      </c>
      <c r="S966" s="149" t="str">
        <f t="shared" ca="1" si="75"/>
        <v/>
      </c>
      <c r="T966" s="149" t="str">
        <f ca="1">IF(B966="","",IF(ISERROR(MATCH($J966,SorP!$B$1:$B$6261,0)),"",INDIRECT("'SorP'!$A$"&amp;MATCH($S966&amp;$J966,SorP!C:C,0))))</f>
        <v/>
      </c>
      <c r="U966" s="162"/>
      <c r="V966" s="163" t="e">
        <f>IF(C966="",NA(),MATCH($B966&amp;$C966,'Smelter Look-up'!$J:$J,0))</f>
        <v>#N/A</v>
      </c>
      <c r="X966" s="164">
        <f t="shared" ca="1" si="76"/>
        <v>0</v>
      </c>
      <c r="AB966" s="304" t="str">
        <f t="shared" si="77"/>
        <v/>
      </c>
      <c r="AC966" s="164" t="str">
        <f t="shared" si="78"/>
        <v/>
      </c>
      <c r="AD966" s="164" t="str">
        <f t="shared" si="79"/>
        <v/>
      </c>
    </row>
    <row r="967" spans="1:30" s="164" customFormat="1" ht="20.149999999999999" customHeight="1">
      <c r="A967" s="149"/>
      <c r="B967" s="294" t="str">
        <f>IF(LEN(A967)=0,"",INDEX('Smelter Look-up'!$A:$A,MATCH($A967,'Smelter Look-up'!$E:$E,0)))</f>
        <v/>
      </c>
      <c r="C967" s="146" t="str">
        <f>IF(LEN(A967)=0,"",INDEX('Smelter Look-up'!$C:$C,MATCH($A967,'Smelter Look-up'!$E:$E,0)))</f>
        <v/>
      </c>
      <c r="D967" s="143"/>
      <c r="E967" s="143" t="str">
        <f ca="1">IF(ISERROR($V967),"",OFFSET('Smelter Look-up'!$D$4,$V967-4,0)&amp;"")</f>
        <v/>
      </c>
      <c r="F967" s="143" t="str">
        <f ca="1">IF(ISERROR($V967),"",OFFSET('Smelter Look-up'!$E$4,$V967-4,0))</f>
        <v/>
      </c>
      <c r="G967" s="143" t="str">
        <f ca="1">IF(C967=$X$4,"Enter smelter details",IF(ISERROR($V967),"",OFFSET('Smelter Look-up'!$F$4,$V967-4,0)))</f>
        <v/>
      </c>
      <c r="H967" s="199" t="str">
        <f ca="1">IF(ISERROR($V967),"",OFFSET('Smelter Look-up'!$G$4,$V967-4,0))</f>
        <v/>
      </c>
      <c r="I967" s="200" t="str">
        <f ca="1">IF(ISERROR($V967),"",OFFSET('Smelter Look-up'!$H$4,$V967-4,0))</f>
        <v/>
      </c>
      <c r="J967" s="200" t="str">
        <f ca="1">IF(ISERROR($V967),"",OFFSET('Smelter Look-up'!$I$4,$V967-4,0))</f>
        <v/>
      </c>
      <c r="K967" s="144"/>
      <c r="L967" s="144"/>
      <c r="M967" s="144"/>
      <c r="N967" s="144"/>
      <c r="O967" s="144"/>
      <c r="P967" s="202"/>
      <c r="Q967" s="145"/>
      <c r="R967" s="143" t="str">
        <f ca="1">IF(ISERROR($V967),"",OFFSET('Smelter Look-up'!$C$4,$V967-4,0)&amp;"")</f>
        <v/>
      </c>
      <c r="S967" s="149" t="str">
        <f t="shared" ca="1" si="75"/>
        <v/>
      </c>
      <c r="T967" s="149" t="str">
        <f ca="1">IF(B967="","",IF(ISERROR(MATCH($J967,SorP!$B$1:$B$6261,0)),"",INDIRECT("'SorP'!$A$"&amp;MATCH($S967&amp;$J967,SorP!C:C,0))))</f>
        <v/>
      </c>
      <c r="U967" s="162"/>
      <c r="V967" s="163" t="e">
        <f>IF(C967="",NA(),MATCH($B967&amp;$C967,'Smelter Look-up'!$J:$J,0))</f>
        <v>#N/A</v>
      </c>
      <c r="X967" s="164">
        <f t="shared" ca="1" si="76"/>
        <v>0</v>
      </c>
      <c r="AB967" s="304" t="str">
        <f t="shared" si="77"/>
        <v/>
      </c>
      <c r="AC967" s="164" t="str">
        <f t="shared" si="78"/>
        <v/>
      </c>
      <c r="AD967" s="164" t="str">
        <f t="shared" si="79"/>
        <v/>
      </c>
    </row>
    <row r="968" spans="1:30" s="164" customFormat="1" ht="20.149999999999999" customHeight="1">
      <c r="A968" s="149"/>
      <c r="B968" s="294" t="str">
        <f>IF(LEN(A968)=0,"",INDEX('Smelter Look-up'!$A:$A,MATCH($A968,'Smelter Look-up'!$E:$E,0)))</f>
        <v/>
      </c>
      <c r="C968" s="146" t="str">
        <f>IF(LEN(A968)=0,"",INDEX('Smelter Look-up'!$C:$C,MATCH($A968,'Smelter Look-up'!$E:$E,0)))</f>
        <v/>
      </c>
      <c r="D968" s="143"/>
      <c r="E968" s="143" t="str">
        <f ca="1">IF(ISERROR($V968),"",OFFSET('Smelter Look-up'!$D$4,$V968-4,0)&amp;"")</f>
        <v/>
      </c>
      <c r="F968" s="143" t="str">
        <f ca="1">IF(ISERROR($V968),"",OFFSET('Smelter Look-up'!$E$4,$V968-4,0))</f>
        <v/>
      </c>
      <c r="G968" s="143" t="str">
        <f ca="1">IF(C968=$X$4,"Enter smelter details",IF(ISERROR($V968),"",OFFSET('Smelter Look-up'!$F$4,$V968-4,0)))</f>
        <v/>
      </c>
      <c r="H968" s="199" t="str">
        <f ca="1">IF(ISERROR($V968),"",OFFSET('Smelter Look-up'!$G$4,$V968-4,0))</f>
        <v/>
      </c>
      <c r="I968" s="200" t="str">
        <f ca="1">IF(ISERROR($V968),"",OFFSET('Smelter Look-up'!$H$4,$V968-4,0))</f>
        <v/>
      </c>
      <c r="J968" s="200" t="str">
        <f ca="1">IF(ISERROR($V968),"",OFFSET('Smelter Look-up'!$I$4,$V968-4,0))</f>
        <v/>
      </c>
      <c r="K968" s="144"/>
      <c r="L968" s="144"/>
      <c r="M968" s="144"/>
      <c r="N968" s="144"/>
      <c r="O968" s="144"/>
      <c r="P968" s="202"/>
      <c r="Q968" s="145"/>
      <c r="R968" s="143" t="str">
        <f ca="1">IF(ISERROR($V968),"",OFFSET('Smelter Look-up'!$C$4,$V968-4,0)&amp;"")</f>
        <v/>
      </c>
      <c r="S968" s="149" t="str">
        <f t="shared" ca="1" si="75"/>
        <v/>
      </c>
      <c r="T968" s="149" t="str">
        <f ca="1">IF(B968="","",IF(ISERROR(MATCH($J968,SorP!$B$1:$B$6261,0)),"",INDIRECT("'SorP'!$A$"&amp;MATCH($S968&amp;$J968,SorP!C:C,0))))</f>
        <v/>
      </c>
      <c r="U968" s="162"/>
      <c r="V968" s="163" t="e">
        <f>IF(C968="",NA(),MATCH($B968&amp;$C968,'Smelter Look-up'!$J:$J,0))</f>
        <v>#N/A</v>
      </c>
      <c r="X968" s="164">
        <f t="shared" ca="1" si="76"/>
        <v>0</v>
      </c>
      <c r="AB968" s="304" t="str">
        <f t="shared" si="77"/>
        <v/>
      </c>
      <c r="AC968" s="164" t="str">
        <f t="shared" si="78"/>
        <v/>
      </c>
      <c r="AD968" s="164" t="str">
        <f t="shared" si="79"/>
        <v/>
      </c>
    </row>
    <row r="969" spans="1:30" s="164" customFormat="1" ht="20.149999999999999" customHeight="1">
      <c r="A969" s="149"/>
      <c r="B969" s="294" t="str">
        <f>IF(LEN(A969)=0,"",INDEX('Smelter Look-up'!$A:$A,MATCH($A969,'Smelter Look-up'!$E:$E,0)))</f>
        <v/>
      </c>
      <c r="C969" s="146" t="str">
        <f>IF(LEN(A969)=0,"",INDEX('Smelter Look-up'!$C:$C,MATCH($A969,'Smelter Look-up'!$E:$E,0)))</f>
        <v/>
      </c>
      <c r="D969" s="143"/>
      <c r="E969" s="143" t="str">
        <f ca="1">IF(ISERROR($V969),"",OFFSET('Smelter Look-up'!$D$4,$V969-4,0)&amp;"")</f>
        <v/>
      </c>
      <c r="F969" s="143" t="str">
        <f ca="1">IF(ISERROR($V969),"",OFFSET('Smelter Look-up'!$E$4,$V969-4,0))</f>
        <v/>
      </c>
      <c r="G969" s="143" t="str">
        <f ca="1">IF(C969=$X$4,"Enter smelter details",IF(ISERROR($V969),"",OFFSET('Smelter Look-up'!$F$4,$V969-4,0)))</f>
        <v/>
      </c>
      <c r="H969" s="199" t="str">
        <f ca="1">IF(ISERROR($V969),"",OFFSET('Smelter Look-up'!$G$4,$V969-4,0))</f>
        <v/>
      </c>
      <c r="I969" s="200" t="str">
        <f ca="1">IF(ISERROR($V969),"",OFFSET('Smelter Look-up'!$H$4,$V969-4,0))</f>
        <v/>
      </c>
      <c r="J969" s="200" t="str">
        <f ca="1">IF(ISERROR($V969),"",OFFSET('Smelter Look-up'!$I$4,$V969-4,0))</f>
        <v/>
      </c>
      <c r="K969" s="144"/>
      <c r="L969" s="144"/>
      <c r="M969" s="144"/>
      <c r="N969" s="144"/>
      <c r="O969" s="144"/>
      <c r="P969" s="202"/>
      <c r="Q969" s="145"/>
      <c r="R969" s="143" t="str">
        <f ca="1">IF(ISERROR($V969),"",OFFSET('Smelter Look-up'!$C$4,$V969-4,0)&amp;"")</f>
        <v/>
      </c>
      <c r="S969" s="149" t="str">
        <f t="shared" ca="1" si="75"/>
        <v/>
      </c>
      <c r="T969" s="149" t="str">
        <f ca="1">IF(B969="","",IF(ISERROR(MATCH($J969,SorP!$B$1:$B$6261,0)),"",INDIRECT("'SorP'!$A$"&amp;MATCH($S969&amp;$J969,SorP!C:C,0))))</f>
        <v/>
      </c>
      <c r="U969" s="162"/>
      <c r="V969" s="163" t="e">
        <f>IF(C969="",NA(),MATCH($B969&amp;$C969,'Smelter Look-up'!$J:$J,0))</f>
        <v>#N/A</v>
      </c>
      <c r="X969" s="164">
        <f t="shared" ca="1" si="76"/>
        <v>0</v>
      </c>
      <c r="AB969" s="304" t="str">
        <f t="shared" si="77"/>
        <v/>
      </c>
      <c r="AC969" s="164" t="str">
        <f t="shared" si="78"/>
        <v/>
      </c>
      <c r="AD969" s="164" t="str">
        <f t="shared" si="79"/>
        <v/>
      </c>
    </row>
    <row r="970" spans="1:30" s="164" customFormat="1" ht="20.149999999999999" customHeight="1">
      <c r="A970" s="149"/>
      <c r="B970" s="294" t="str">
        <f>IF(LEN(A970)=0,"",INDEX('Smelter Look-up'!$A:$A,MATCH($A970,'Smelter Look-up'!$E:$E,0)))</f>
        <v/>
      </c>
      <c r="C970" s="146" t="str">
        <f>IF(LEN(A970)=0,"",INDEX('Smelter Look-up'!$C:$C,MATCH($A970,'Smelter Look-up'!$E:$E,0)))</f>
        <v/>
      </c>
      <c r="D970" s="143"/>
      <c r="E970" s="143" t="str">
        <f ca="1">IF(ISERROR($V970),"",OFFSET('Smelter Look-up'!$D$4,$V970-4,0)&amp;"")</f>
        <v/>
      </c>
      <c r="F970" s="143" t="str">
        <f ca="1">IF(ISERROR($V970),"",OFFSET('Smelter Look-up'!$E$4,$V970-4,0))</f>
        <v/>
      </c>
      <c r="G970" s="143" t="str">
        <f ca="1">IF(C970=$X$4,"Enter smelter details",IF(ISERROR($V970),"",OFFSET('Smelter Look-up'!$F$4,$V970-4,0)))</f>
        <v/>
      </c>
      <c r="H970" s="199" t="str">
        <f ca="1">IF(ISERROR($V970),"",OFFSET('Smelter Look-up'!$G$4,$V970-4,0))</f>
        <v/>
      </c>
      <c r="I970" s="200" t="str">
        <f ca="1">IF(ISERROR($V970),"",OFFSET('Smelter Look-up'!$H$4,$V970-4,0))</f>
        <v/>
      </c>
      <c r="J970" s="200" t="str">
        <f ca="1">IF(ISERROR($V970),"",OFFSET('Smelter Look-up'!$I$4,$V970-4,0))</f>
        <v/>
      </c>
      <c r="K970" s="144"/>
      <c r="L970" s="144"/>
      <c r="M970" s="144"/>
      <c r="N970" s="144"/>
      <c r="O970" s="144"/>
      <c r="P970" s="202"/>
      <c r="Q970" s="145"/>
      <c r="R970" s="143" t="str">
        <f ca="1">IF(ISERROR($V970),"",OFFSET('Smelter Look-up'!$C$4,$V970-4,0)&amp;"")</f>
        <v/>
      </c>
      <c r="S970" s="149" t="str">
        <f t="shared" ca="1" si="75"/>
        <v/>
      </c>
      <c r="T970" s="149" t="str">
        <f ca="1">IF(B970="","",IF(ISERROR(MATCH($J970,SorP!$B$1:$B$6261,0)),"",INDIRECT("'SorP'!$A$"&amp;MATCH($S970&amp;$J970,SorP!C:C,0))))</f>
        <v/>
      </c>
      <c r="U970" s="162"/>
      <c r="V970" s="163" t="e">
        <f>IF(C970="",NA(),MATCH($B970&amp;$C970,'Smelter Look-up'!$J:$J,0))</f>
        <v>#N/A</v>
      </c>
      <c r="X970" s="164">
        <f t="shared" ca="1" si="76"/>
        <v>0</v>
      </c>
      <c r="AB970" s="304" t="str">
        <f t="shared" si="77"/>
        <v/>
      </c>
      <c r="AC970" s="164" t="str">
        <f t="shared" si="78"/>
        <v/>
      </c>
      <c r="AD970" s="164" t="str">
        <f t="shared" si="79"/>
        <v/>
      </c>
    </row>
    <row r="971" spans="1:30" s="164" customFormat="1" ht="20.149999999999999" customHeight="1">
      <c r="A971" s="149"/>
      <c r="B971" s="294" t="str">
        <f>IF(LEN(A971)=0,"",INDEX('Smelter Look-up'!$A:$A,MATCH($A971,'Smelter Look-up'!$E:$E,0)))</f>
        <v/>
      </c>
      <c r="C971" s="146" t="str">
        <f>IF(LEN(A971)=0,"",INDEX('Smelter Look-up'!$C:$C,MATCH($A971,'Smelter Look-up'!$E:$E,0)))</f>
        <v/>
      </c>
      <c r="D971" s="143"/>
      <c r="E971" s="143" t="str">
        <f ca="1">IF(ISERROR($V971),"",OFFSET('Smelter Look-up'!$D$4,$V971-4,0)&amp;"")</f>
        <v/>
      </c>
      <c r="F971" s="143" t="str">
        <f ca="1">IF(ISERROR($V971),"",OFFSET('Smelter Look-up'!$E$4,$V971-4,0))</f>
        <v/>
      </c>
      <c r="G971" s="143" t="str">
        <f ca="1">IF(C971=$X$4,"Enter smelter details",IF(ISERROR($V971),"",OFFSET('Smelter Look-up'!$F$4,$V971-4,0)))</f>
        <v/>
      </c>
      <c r="H971" s="199" t="str">
        <f ca="1">IF(ISERROR($V971),"",OFFSET('Smelter Look-up'!$G$4,$V971-4,0))</f>
        <v/>
      </c>
      <c r="I971" s="200" t="str">
        <f ca="1">IF(ISERROR($V971),"",OFFSET('Smelter Look-up'!$H$4,$V971-4,0))</f>
        <v/>
      </c>
      <c r="J971" s="200" t="str">
        <f ca="1">IF(ISERROR($V971),"",OFFSET('Smelter Look-up'!$I$4,$V971-4,0))</f>
        <v/>
      </c>
      <c r="K971" s="144"/>
      <c r="L971" s="144"/>
      <c r="M971" s="144"/>
      <c r="N971" s="144"/>
      <c r="O971" s="144"/>
      <c r="P971" s="202"/>
      <c r="Q971" s="145"/>
      <c r="R971" s="143" t="str">
        <f ca="1">IF(ISERROR($V971),"",OFFSET('Smelter Look-up'!$C$4,$V971-4,0)&amp;"")</f>
        <v/>
      </c>
      <c r="S971" s="149" t="str">
        <f t="shared" ca="1" si="75"/>
        <v/>
      </c>
      <c r="T971" s="149" t="str">
        <f ca="1">IF(B971="","",IF(ISERROR(MATCH($J971,SorP!$B$1:$B$6261,0)),"",INDIRECT("'SorP'!$A$"&amp;MATCH($S971&amp;$J971,SorP!C:C,0))))</f>
        <v/>
      </c>
      <c r="U971" s="162"/>
      <c r="V971" s="163" t="e">
        <f>IF(C971="",NA(),MATCH($B971&amp;$C971,'Smelter Look-up'!$J:$J,0))</f>
        <v>#N/A</v>
      </c>
      <c r="X971" s="164">
        <f t="shared" ca="1" si="76"/>
        <v>0</v>
      </c>
      <c r="AB971" s="304" t="str">
        <f t="shared" si="77"/>
        <v/>
      </c>
      <c r="AC971" s="164" t="str">
        <f t="shared" si="78"/>
        <v/>
      </c>
      <c r="AD971" s="164" t="str">
        <f t="shared" si="79"/>
        <v/>
      </c>
    </row>
    <row r="972" spans="1:30" s="164" customFormat="1" ht="20.149999999999999" customHeight="1">
      <c r="A972" s="149"/>
      <c r="B972" s="294" t="str">
        <f>IF(LEN(A972)=0,"",INDEX('Smelter Look-up'!$A:$A,MATCH($A972,'Smelter Look-up'!$E:$E,0)))</f>
        <v/>
      </c>
      <c r="C972" s="146" t="str">
        <f>IF(LEN(A972)=0,"",INDEX('Smelter Look-up'!$C:$C,MATCH($A972,'Smelter Look-up'!$E:$E,0)))</f>
        <v/>
      </c>
      <c r="D972" s="143"/>
      <c r="E972" s="143" t="str">
        <f ca="1">IF(ISERROR($V972),"",OFFSET('Smelter Look-up'!$D$4,$V972-4,0)&amp;"")</f>
        <v/>
      </c>
      <c r="F972" s="143" t="str">
        <f ca="1">IF(ISERROR($V972),"",OFFSET('Smelter Look-up'!$E$4,$V972-4,0))</f>
        <v/>
      </c>
      <c r="G972" s="143" t="str">
        <f ca="1">IF(C972=$X$4,"Enter smelter details",IF(ISERROR($V972),"",OFFSET('Smelter Look-up'!$F$4,$V972-4,0)))</f>
        <v/>
      </c>
      <c r="H972" s="199" t="str">
        <f ca="1">IF(ISERROR($V972),"",OFFSET('Smelter Look-up'!$G$4,$V972-4,0))</f>
        <v/>
      </c>
      <c r="I972" s="200" t="str">
        <f ca="1">IF(ISERROR($V972),"",OFFSET('Smelter Look-up'!$H$4,$V972-4,0))</f>
        <v/>
      </c>
      <c r="J972" s="200" t="str">
        <f ca="1">IF(ISERROR($V972),"",OFFSET('Smelter Look-up'!$I$4,$V972-4,0))</f>
        <v/>
      </c>
      <c r="K972" s="144"/>
      <c r="L972" s="144"/>
      <c r="M972" s="144"/>
      <c r="N972" s="144"/>
      <c r="O972" s="144"/>
      <c r="P972" s="202"/>
      <c r="Q972" s="145"/>
      <c r="R972" s="143" t="str">
        <f ca="1">IF(ISERROR($V972),"",OFFSET('Smelter Look-up'!$C$4,$V972-4,0)&amp;"")</f>
        <v/>
      </c>
      <c r="S972" s="149" t="str">
        <f t="shared" ca="1" si="75"/>
        <v/>
      </c>
      <c r="T972" s="149" t="str">
        <f ca="1">IF(B972="","",IF(ISERROR(MATCH($J972,SorP!$B$1:$B$6261,0)),"",INDIRECT("'SorP'!$A$"&amp;MATCH($S972&amp;$J972,SorP!C:C,0))))</f>
        <v/>
      </c>
      <c r="U972" s="162"/>
      <c r="V972" s="163" t="e">
        <f>IF(C972="",NA(),MATCH($B972&amp;$C972,'Smelter Look-up'!$J:$J,0))</f>
        <v>#N/A</v>
      </c>
      <c r="X972" s="164">
        <f t="shared" ca="1" si="76"/>
        <v>0</v>
      </c>
      <c r="AB972" s="304" t="str">
        <f t="shared" si="77"/>
        <v/>
      </c>
      <c r="AC972" s="164" t="str">
        <f t="shared" si="78"/>
        <v/>
      </c>
      <c r="AD972" s="164" t="str">
        <f t="shared" si="79"/>
        <v/>
      </c>
    </row>
    <row r="973" spans="1:30" s="164" customFormat="1" ht="20.149999999999999" customHeight="1">
      <c r="A973" s="149"/>
      <c r="B973" s="294" t="str">
        <f>IF(LEN(A973)=0,"",INDEX('Smelter Look-up'!$A:$A,MATCH($A973,'Smelter Look-up'!$E:$E,0)))</f>
        <v/>
      </c>
      <c r="C973" s="146" t="str">
        <f>IF(LEN(A973)=0,"",INDEX('Smelter Look-up'!$C:$C,MATCH($A973,'Smelter Look-up'!$E:$E,0)))</f>
        <v/>
      </c>
      <c r="D973" s="143"/>
      <c r="E973" s="143" t="str">
        <f ca="1">IF(ISERROR($V973),"",OFFSET('Smelter Look-up'!$D$4,$V973-4,0)&amp;"")</f>
        <v/>
      </c>
      <c r="F973" s="143" t="str">
        <f ca="1">IF(ISERROR($V973),"",OFFSET('Smelter Look-up'!$E$4,$V973-4,0))</f>
        <v/>
      </c>
      <c r="G973" s="143" t="str">
        <f ca="1">IF(C973=$X$4,"Enter smelter details",IF(ISERROR($V973),"",OFFSET('Smelter Look-up'!$F$4,$V973-4,0)))</f>
        <v/>
      </c>
      <c r="H973" s="199" t="str">
        <f ca="1">IF(ISERROR($V973),"",OFFSET('Smelter Look-up'!$G$4,$V973-4,0))</f>
        <v/>
      </c>
      <c r="I973" s="200" t="str">
        <f ca="1">IF(ISERROR($V973),"",OFFSET('Smelter Look-up'!$H$4,$V973-4,0))</f>
        <v/>
      </c>
      <c r="J973" s="200" t="str">
        <f ca="1">IF(ISERROR($V973),"",OFFSET('Smelter Look-up'!$I$4,$V973-4,0))</f>
        <v/>
      </c>
      <c r="K973" s="144"/>
      <c r="L973" s="144"/>
      <c r="M973" s="144"/>
      <c r="N973" s="144"/>
      <c r="O973" s="144"/>
      <c r="P973" s="202"/>
      <c r="Q973" s="145"/>
      <c r="R973" s="143" t="str">
        <f ca="1">IF(ISERROR($V973),"",OFFSET('Smelter Look-up'!$C$4,$V973-4,0)&amp;"")</f>
        <v/>
      </c>
      <c r="S973" s="149" t="str">
        <f t="shared" ca="1" si="75"/>
        <v/>
      </c>
      <c r="T973" s="149" t="str">
        <f ca="1">IF(B973="","",IF(ISERROR(MATCH($J973,SorP!$B$1:$B$6261,0)),"",INDIRECT("'SorP'!$A$"&amp;MATCH($S973&amp;$J973,SorP!C:C,0))))</f>
        <v/>
      </c>
      <c r="U973" s="162"/>
      <c r="V973" s="163" t="e">
        <f>IF(C973="",NA(),MATCH($B973&amp;$C973,'Smelter Look-up'!$J:$J,0))</f>
        <v>#N/A</v>
      </c>
      <c r="X973" s="164">
        <f t="shared" ca="1" si="76"/>
        <v>0</v>
      </c>
      <c r="AB973" s="304" t="str">
        <f t="shared" si="77"/>
        <v/>
      </c>
      <c r="AC973" s="164" t="str">
        <f t="shared" si="78"/>
        <v/>
      </c>
      <c r="AD973" s="164" t="str">
        <f t="shared" si="79"/>
        <v/>
      </c>
    </row>
    <row r="974" spans="1:30" s="164" customFormat="1" ht="20.149999999999999" customHeight="1">
      <c r="A974" s="149"/>
      <c r="B974" s="294" t="str">
        <f>IF(LEN(A974)=0,"",INDEX('Smelter Look-up'!$A:$A,MATCH($A974,'Smelter Look-up'!$E:$E,0)))</f>
        <v/>
      </c>
      <c r="C974" s="146" t="str">
        <f>IF(LEN(A974)=0,"",INDEX('Smelter Look-up'!$C:$C,MATCH($A974,'Smelter Look-up'!$E:$E,0)))</f>
        <v/>
      </c>
      <c r="D974" s="143"/>
      <c r="E974" s="143" t="str">
        <f ca="1">IF(ISERROR($V974),"",OFFSET('Smelter Look-up'!$D$4,$V974-4,0)&amp;"")</f>
        <v/>
      </c>
      <c r="F974" s="143" t="str">
        <f ca="1">IF(ISERROR($V974),"",OFFSET('Smelter Look-up'!$E$4,$V974-4,0))</f>
        <v/>
      </c>
      <c r="G974" s="143" t="str">
        <f ca="1">IF(C974=$X$4,"Enter smelter details",IF(ISERROR($V974),"",OFFSET('Smelter Look-up'!$F$4,$V974-4,0)))</f>
        <v/>
      </c>
      <c r="H974" s="199" t="str">
        <f ca="1">IF(ISERROR($V974),"",OFFSET('Smelter Look-up'!$G$4,$V974-4,0))</f>
        <v/>
      </c>
      <c r="I974" s="200" t="str">
        <f ca="1">IF(ISERROR($V974),"",OFFSET('Smelter Look-up'!$H$4,$V974-4,0))</f>
        <v/>
      </c>
      <c r="J974" s="200" t="str">
        <f ca="1">IF(ISERROR($V974),"",OFFSET('Smelter Look-up'!$I$4,$V974-4,0))</f>
        <v/>
      </c>
      <c r="K974" s="144"/>
      <c r="L974" s="144"/>
      <c r="M974" s="144"/>
      <c r="N974" s="144"/>
      <c r="O974" s="144"/>
      <c r="P974" s="202"/>
      <c r="Q974" s="145"/>
      <c r="R974" s="143" t="str">
        <f ca="1">IF(ISERROR($V974),"",OFFSET('Smelter Look-up'!$C$4,$V974-4,0)&amp;"")</f>
        <v/>
      </c>
      <c r="S974" s="149" t="str">
        <f t="shared" ca="1" si="75"/>
        <v/>
      </c>
      <c r="T974" s="149" t="str">
        <f ca="1">IF(B974="","",IF(ISERROR(MATCH($J974,SorP!$B$1:$B$6261,0)),"",INDIRECT("'SorP'!$A$"&amp;MATCH($S974&amp;$J974,SorP!C:C,0))))</f>
        <v/>
      </c>
      <c r="U974" s="162"/>
      <c r="V974" s="163" t="e">
        <f>IF(C974="",NA(),MATCH($B974&amp;$C974,'Smelter Look-up'!$J:$J,0))</f>
        <v>#N/A</v>
      </c>
      <c r="X974" s="164">
        <f t="shared" ca="1" si="76"/>
        <v>0</v>
      </c>
      <c r="AB974" s="304" t="str">
        <f t="shared" si="77"/>
        <v/>
      </c>
      <c r="AC974" s="164" t="str">
        <f t="shared" si="78"/>
        <v/>
      </c>
      <c r="AD974" s="164" t="str">
        <f t="shared" si="79"/>
        <v/>
      </c>
    </row>
    <row r="975" spans="1:30" s="164" customFormat="1" ht="20.149999999999999" customHeight="1">
      <c r="A975" s="149"/>
      <c r="B975" s="294" t="str">
        <f>IF(LEN(A975)=0,"",INDEX('Smelter Look-up'!$A:$A,MATCH($A975,'Smelter Look-up'!$E:$E,0)))</f>
        <v/>
      </c>
      <c r="C975" s="146" t="str">
        <f>IF(LEN(A975)=0,"",INDEX('Smelter Look-up'!$C:$C,MATCH($A975,'Smelter Look-up'!$E:$E,0)))</f>
        <v/>
      </c>
      <c r="D975" s="143"/>
      <c r="E975" s="143" t="str">
        <f ca="1">IF(ISERROR($V975),"",OFFSET('Smelter Look-up'!$D$4,$V975-4,0)&amp;"")</f>
        <v/>
      </c>
      <c r="F975" s="143" t="str">
        <f ca="1">IF(ISERROR($V975),"",OFFSET('Smelter Look-up'!$E$4,$V975-4,0))</f>
        <v/>
      </c>
      <c r="G975" s="143" t="str">
        <f ca="1">IF(C975=$X$4,"Enter smelter details",IF(ISERROR($V975),"",OFFSET('Smelter Look-up'!$F$4,$V975-4,0)))</f>
        <v/>
      </c>
      <c r="H975" s="199" t="str">
        <f ca="1">IF(ISERROR($V975),"",OFFSET('Smelter Look-up'!$G$4,$V975-4,0))</f>
        <v/>
      </c>
      <c r="I975" s="200" t="str">
        <f ca="1">IF(ISERROR($V975),"",OFFSET('Smelter Look-up'!$H$4,$V975-4,0))</f>
        <v/>
      </c>
      <c r="J975" s="200" t="str">
        <f ca="1">IF(ISERROR($V975),"",OFFSET('Smelter Look-up'!$I$4,$V975-4,0))</f>
        <v/>
      </c>
      <c r="K975" s="144"/>
      <c r="L975" s="144"/>
      <c r="M975" s="144"/>
      <c r="N975" s="144"/>
      <c r="O975" s="144"/>
      <c r="P975" s="202"/>
      <c r="Q975" s="145"/>
      <c r="R975" s="143" t="str">
        <f ca="1">IF(ISERROR($V975),"",OFFSET('Smelter Look-up'!$C$4,$V975-4,0)&amp;"")</f>
        <v/>
      </c>
      <c r="S975" s="149" t="str">
        <f t="shared" ca="1" si="75"/>
        <v/>
      </c>
      <c r="T975" s="149" t="str">
        <f ca="1">IF(B975="","",IF(ISERROR(MATCH($J975,SorP!$B$1:$B$6261,0)),"",INDIRECT("'SorP'!$A$"&amp;MATCH($S975&amp;$J975,SorP!C:C,0))))</f>
        <v/>
      </c>
      <c r="U975" s="162"/>
      <c r="V975" s="163" t="e">
        <f>IF(C975="",NA(),MATCH($B975&amp;$C975,'Smelter Look-up'!$J:$J,0))</f>
        <v>#N/A</v>
      </c>
      <c r="X975" s="164">
        <f t="shared" ca="1" si="76"/>
        <v>0</v>
      </c>
      <c r="AB975" s="304" t="str">
        <f t="shared" si="77"/>
        <v/>
      </c>
      <c r="AC975" s="164" t="str">
        <f t="shared" si="78"/>
        <v/>
      </c>
      <c r="AD975" s="164" t="str">
        <f t="shared" si="79"/>
        <v/>
      </c>
    </row>
    <row r="976" spans="1:30" s="164" customFormat="1" ht="20.149999999999999" customHeight="1">
      <c r="A976" s="149"/>
      <c r="B976" s="294" t="str">
        <f>IF(LEN(A976)=0,"",INDEX('Smelter Look-up'!$A:$A,MATCH($A976,'Smelter Look-up'!$E:$E,0)))</f>
        <v/>
      </c>
      <c r="C976" s="146" t="str">
        <f>IF(LEN(A976)=0,"",INDEX('Smelter Look-up'!$C:$C,MATCH($A976,'Smelter Look-up'!$E:$E,0)))</f>
        <v/>
      </c>
      <c r="D976" s="143"/>
      <c r="E976" s="143" t="str">
        <f ca="1">IF(ISERROR($V976),"",OFFSET('Smelter Look-up'!$D$4,$V976-4,0)&amp;"")</f>
        <v/>
      </c>
      <c r="F976" s="143" t="str">
        <f ca="1">IF(ISERROR($V976),"",OFFSET('Smelter Look-up'!$E$4,$V976-4,0))</f>
        <v/>
      </c>
      <c r="G976" s="143" t="str">
        <f ca="1">IF(C976=$X$4,"Enter smelter details",IF(ISERROR($V976),"",OFFSET('Smelter Look-up'!$F$4,$V976-4,0)))</f>
        <v/>
      </c>
      <c r="H976" s="199" t="str">
        <f ca="1">IF(ISERROR($V976),"",OFFSET('Smelter Look-up'!$G$4,$V976-4,0))</f>
        <v/>
      </c>
      <c r="I976" s="200" t="str">
        <f ca="1">IF(ISERROR($V976),"",OFFSET('Smelter Look-up'!$H$4,$V976-4,0))</f>
        <v/>
      </c>
      <c r="J976" s="200" t="str">
        <f ca="1">IF(ISERROR($V976),"",OFFSET('Smelter Look-up'!$I$4,$V976-4,0))</f>
        <v/>
      </c>
      <c r="K976" s="144"/>
      <c r="L976" s="144"/>
      <c r="M976" s="144"/>
      <c r="N976" s="144"/>
      <c r="O976" s="144"/>
      <c r="P976" s="202"/>
      <c r="Q976" s="145"/>
      <c r="R976" s="143" t="str">
        <f ca="1">IF(ISERROR($V976),"",OFFSET('Smelter Look-up'!$C$4,$V976-4,0)&amp;"")</f>
        <v/>
      </c>
      <c r="S976" s="149" t="str">
        <f t="shared" ca="1" si="75"/>
        <v/>
      </c>
      <c r="T976" s="149" t="str">
        <f ca="1">IF(B976="","",IF(ISERROR(MATCH($J976,SorP!$B$1:$B$6261,0)),"",INDIRECT("'SorP'!$A$"&amp;MATCH($S976&amp;$J976,SorP!C:C,0))))</f>
        <v/>
      </c>
      <c r="U976" s="162"/>
      <c r="V976" s="163" t="e">
        <f>IF(C976="",NA(),MATCH($B976&amp;$C976,'Smelter Look-up'!$J:$J,0))</f>
        <v>#N/A</v>
      </c>
      <c r="X976" s="164">
        <f t="shared" ca="1" si="76"/>
        <v>0</v>
      </c>
      <c r="AB976" s="304" t="str">
        <f t="shared" si="77"/>
        <v/>
      </c>
      <c r="AC976" s="164" t="str">
        <f t="shared" si="78"/>
        <v/>
      </c>
      <c r="AD976" s="164" t="str">
        <f t="shared" si="79"/>
        <v/>
      </c>
    </row>
    <row r="977" spans="1:30" s="164" customFormat="1" ht="20.149999999999999" customHeight="1">
      <c r="A977" s="149"/>
      <c r="B977" s="294" t="str">
        <f>IF(LEN(A977)=0,"",INDEX('Smelter Look-up'!$A:$A,MATCH($A977,'Smelter Look-up'!$E:$E,0)))</f>
        <v/>
      </c>
      <c r="C977" s="146" t="str">
        <f>IF(LEN(A977)=0,"",INDEX('Smelter Look-up'!$C:$C,MATCH($A977,'Smelter Look-up'!$E:$E,0)))</f>
        <v/>
      </c>
      <c r="D977" s="143"/>
      <c r="E977" s="143" t="str">
        <f ca="1">IF(ISERROR($V977),"",OFFSET('Smelter Look-up'!$D$4,$V977-4,0)&amp;"")</f>
        <v/>
      </c>
      <c r="F977" s="143" t="str">
        <f ca="1">IF(ISERROR($V977),"",OFFSET('Smelter Look-up'!$E$4,$V977-4,0))</f>
        <v/>
      </c>
      <c r="G977" s="143" t="str">
        <f ca="1">IF(C977=$X$4,"Enter smelter details",IF(ISERROR($V977),"",OFFSET('Smelter Look-up'!$F$4,$V977-4,0)))</f>
        <v/>
      </c>
      <c r="H977" s="199" t="str">
        <f ca="1">IF(ISERROR($V977),"",OFFSET('Smelter Look-up'!$G$4,$V977-4,0))</f>
        <v/>
      </c>
      <c r="I977" s="200" t="str">
        <f ca="1">IF(ISERROR($V977),"",OFFSET('Smelter Look-up'!$H$4,$V977-4,0))</f>
        <v/>
      </c>
      <c r="J977" s="200" t="str">
        <f ca="1">IF(ISERROR($V977),"",OFFSET('Smelter Look-up'!$I$4,$V977-4,0))</f>
        <v/>
      </c>
      <c r="K977" s="144"/>
      <c r="L977" s="144"/>
      <c r="M977" s="144"/>
      <c r="N977" s="144"/>
      <c r="O977" s="144"/>
      <c r="P977" s="202"/>
      <c r="Q977" s="145"/>
      <c r="R977" s="143" t="str">
        <f ca="1">IF(ISERROR($V977),"",OFFSET('Smelter Look-up'!$C$4,$V977-4,0)&amp;"")</f>
        <v/>
      </c>
      <c r="S977" s="149" t="str">
        <f t="shared" ca="1" si="75"/>
        <v/>
      </c>
      <c r="T977" s="149" t="str">
        <f ca="1">IF(B977="","",IF(ISERROR(MATCH($J977,SorP!$B$1:$B$6261,0)),"",INDIRECT("'SorP'!$A$"&amp;MATCH($S977&amp;$J977,SorP!C:C,0))))</f>
        <v/>
      </c>
      <c r="U977" s="162"/>
      <c r="V977" s="163" t="e">
        <f>IF(C977="",NA(),MATCH($B977&amp;$C977,'Smelter Look-up'!$J:$J,0))</f>
        <v>#N/A</v>
      </c>
      <c r="X977" s="164">
        <f t="shared" ca="1" si="76"/>
        <v>0</v>
      </c>
      <c r="AB977" s="304" t="str">
        <f t="shared" si="77"/>
        <v/>
      </c>
      <c r="AC977" s="164" t="str">
        <f t="shared" si="78"/>
        <v/>
      </c>
      <c r="AD977" s="164" t="str">
        <f t="shared" si="79"/>
        <v/>
      </c>
    </row>
    <row r="978" spans="1:30" s="164" customFormat="1" ht="20.149999999999999" customHeight="1">
      <c r="A978" s="149"/>
      <c r="B978" s="294" t="str">
        <f>IF(LEN(A978)=0,"",INDEX('Smelter Look-up'!$A:$A,MATCH($A978,'Smelter Look-up'!$E:$E,0)))</f>
        <v/>
      </c>
      <c r="C978" s="146" t="str">
        <f>IF(LEN(A978)=0,"",INDEX('Smelter Look-up'!$C:$C,MATCH($A978,'Smelter Look-up'!$E:$E,0)))</f>
        <v/>
      </c>
      <c r="D978" s="143"/>
      <c r="E978" s="143" t="str">
        <f ca="1">IF(ISERROR($V978),"",OFFSET('Smelter Look-up'!$D$4,$V978-4,0)&amp;"")</f>
        <v/>
      </c>
      <c r="F978" s="143" t="str">
        <f ca="1">IF(ISERROR($V978),"",OFFSET('Smelter Look-up'!$E$4,$V978-4,0))</f>
        <v/>
      </c>
      <c r="G978" s="143" t="str">
        <f ca="1">IF(C978=$X$4,"Enter smelter details",IF(ISERROR($V978),"",OFFSET('Smelter Look-up'!$F$4,$V978-4,0)))</f>
        <v/>
      </c>
      <c r="H978" s="199" t="str">
        <f ca="1">IF(ISERROR($V978),"",OFFSET('Smelter Look-up'!$G$4,$V978-4,0))</f>
        <v/>
      </c>
      <c r="I978" s="200" t="str">
        <f ca="1">IF(ISERROR($V978),"",OFFSET('Smelter Look-up'!$H$4,$V978-4,0))</f>
        <v/>
      </c>
      <c r="J978" s="200" t="str">
        <f ca="1">IF(ISERROR($V978),"",OFFSET('Smelter Look-up'!$I$4,$V978-4,0))</f>
        <v/>
      </c>
      <c r="K978" s="144"/>
      <c r="L978" s="144"/>
      <c r="M978" s="144"/>
      <c r="N978" s="144"/>
      <c r="O978" s="144"/>
      <c r="P978" s="202"/>
      <c r="Q978" s="145"/>
      <c r="R978" s="143" t="str">
        <f ca="1">IF(ISERROR($V978),"",OFFSET('Smelter Look-up'!$C$4,$V978-4,0)&amp;"")</f>
        <v/>
      </c>
      <c r="S978" s="149" t="str">
        <f t="shared" ca="1" si="75"/>
        <v/>
      </c>
      <c r="T978" s="149" t="str">
        <f ca="1">IF(B978="","",IF(ISERROR(MATCH($J978,SorP!$B$1:$B$6261,0)),"",INDIRECT("'SorP'!$A$"&amp;MATCH($S978&amp;$J978,SorP!C:C,0))))</f>
        <v/>
      </c>
      <c r="U978" s="162"/>
      <c r="V978" s="163" t="e">
        <f>IF(C978="",NA(),MATCH($B978&amp;$C978,'Smelter Look-up'!$J:$J,0))</f>
        <v>#N/A</v>
      </c>
      <c r="X978" s="164">
        <f t="shared" ca="1" si="76"/>
        <v>0</v>
      </c>
      <c r="AB978" s="304" t="str">
        <f t="shared" si="77"/>
        <v/>
      </c>
      <c r="AC978" s="164" t="str">
        <f t="shared" si="78"/>
        <v/>
      </c>
      <c r="AD978" s="164" t="str">
        <f t="shared" si="79"/>
        <v/>
      </c>
    </row>
    <row r="979" spans="1:30" s="164" customFormat="1" ht="20.149999999999999" customHeight="1">
      <c r="A979" s="149"/>
      <c r="B979" s="294" t="str">
        <f>IF(LEN(A979)=0,"",INDEX('Smelter Look-up'!$A:$A,MATCH($A979,'Smelter Look-up'!$E:$E,0)))</f>
        <v/>
      </c>
      <c r="C979" s="146" t="str">
        <f>IF(LEN(A979)=0,"",INDEX('Smelter Look-up'!$C:$C,MATCH($A979,'Smelter Look-up'!$E:$E,0)))</f>
        <v/>
      </c>
      <c r="D979" s="143"/>
      <c r="E979" s="143" t="str">
        <f ca="1">IF(ISERROR($V979),"",OFFSET('Smelter Look-up'!$D$4,$V979-4,0)&amp;"")</f>
        <v/>
      </c>
      <c r="F979" s="143" t="str">
        <f ca="1">IF(ISERROR($V979),"",OFFSET('Smelter Look-up'!$E$4,$V979-4,0))</f>
        <v/>
      </c>
      <c r="G979" s="143" t="str">
        <f ca="1">IF(C979=$X$4,"Enter smelter details",IF(ISERROR($V979),"",OFFSET('Smelter Look-up'!$F$4,$V979-4,0)))</f>
        <v/>
      </c>
      <c r="H979" s="199" t="str">
        <f ca="1">IF(ISERROR($V979),"",OFFSET('Smelter Look-up'!$G$4,$V979-4,0))</f>
        <v/>
      </c>
      <c r="I979" s="200" t="str">
        <f ca="1">IF(ISERROR($V979),"",OFFSET('Smelter Look-up'!$H$4,$V979-4,0))</f>
        <v/>
      </c>
      <c r="J979" s="200" t="str">
        <f ca="1">IF(ISERROR($V979),"",OFFSET('Smelter Look-up'!$I$4,$V979-4,0))</f>
        <v/>
      </c>
      <c r="K979" s="144"/>
      <c r="L979" s="144"/>
      <c r="M979" s="144"/>
      <c r="N979" s="144"/>
      <c r="O979" s="144"/>
      <c r="P979" s="202"/>
      <c r="Q979" s="145"/>
      <c r="R979" s="143" t="str">
        <f ca="1">IF(ISERROR($V979),"",OFFSET('Smelter Look-up'!$C$4,$V979-4,0)&amp;"")</f>
        <v/>
      </c>
      <c r="S979" s="149" t="str">
        <f t="shared" ca="1" si="75"/>
        <v/>
      </c>
      <c r="T979" s="149" t="str">
        <f ca="1">IF(B979="","",IF(ISERROR(MATCH($J979,SorP!$B$1:$B$6261,0)),"",INDIRECT("'SorP'!$A$"&amp;MATCH($S979&amp;$J979,SorP!C:C,0))))</f>
        <v/>
      </c>
      <c r="U979" s="162"/>
      <c r="V979" s="163" t="e">
        <f>IF(C979="",NA(),MATCH($B979&amp;$C979,'Smelter Look-up'!$J:$J,0))</f>
        <v>#N/A</v>
      </c>
      <c r="X979" s="164">
        <f t="shared" ca="1" si="76"/>
        <v>0</v>
      </c>
      <c r="AB979" s="304" t="str">
        <f t="shared" si="77"/>
        <v/>
      </c>
      <c r="AC979" s="164" t="str">
        <f t="shared" si="78"/>
        <v/>
      </c>
      <c r="AD979" s="164" t="str">
        <f t="shared" si="79"/>
        <v/>
      </c>
    </row>
    <row r="980" spans="1:30" s="164" customFormat="1" ht="20.149999999999999" customHeight="1">
      <c r="A980" s="149"/>
      <c r="B980" s="294" t="str">
        <f>IF(LEN(A980)=0,"",INDEX('Smelter Look-up'!$A:$A,MATCH($A980,'Smelter Look-up'!$E:$E,0)))</f>
        <v/>
      </c>
      <c r="C980" s="146" t="str">
        <f>IF(LEN(A980)=0,"",INDEX('Smelter Look-up'!$C:$C,MATCH($A980,'Smelter Look-up'!$E:$E,0)))</f>
        <v/>
      </c>
      <c r="D980" s="143"/>
      <c r="E980" s="143" t="str">
        <f ca="1">IF(ISERROR($V980),"",OFFSET('Smelter Look-up'!$D$4,$V980-4,0)&amp;"")</f>
        <v/>
      </c>
      <c r="F980" s="143" t="str">
        <f ca="1">IF(ISERROR($V980),"",OFFSET('Smelter Look-up'!$E$4,$V980-4,0))</f>
        <v/>
      </c>
      <c r="G980" s="143" t="str">
        <f ca="1">IF(C980=$X$4,"Enter smelter details",IF(ISERROR($V980),"",OFFSET('Smelter Look-up'!$F$4,$V980-4,0)))</f>
        <v/>
      </c>
      <c r="H980" s="199" t="str">
        <f ca="1">IF(ISERROR($V980),"",OFFSET('Smelter Look-up'!$G$4,$V980-4,0))</f>
        <v/>
      </c>
      <c r="I980" s="200" t="str">
        <f ca="1">IF(ISERROR($V980),"",OFFSET('Smelter Look-up'!$H$4,$V980-4,0))</f>
        <v/>
      </c>
      <c r="J980" s="200" t="str">
        <f ca="1">IF(ISERROR($V980),"",OFFSET('Smelter Look-up'!$I$4,$V980-4,0))</f>
        <v/>
      </c>
      <c r="K980" s="144"/>
      <c r="L980" s="144"/>
      <c r="M980" s="144"/>
      <c r="N980" s="144"/>
      <c r="O980" s="144"/>
      <c r="P980" s="202"/>
      <c r="Q980" s="145"/>
      <c r="R980" s="143" t="str">
        <f ca="1">IF(ISERROR($V980),"",OFFSET('Smelter Look-up'!$C$4,$V980-4,0)&amp;"")</f>
        <v/>
      </c>
      <c r="S980" s="149" t="str">
        <f t="shared" ca="1" si="75"/>
        <v/>
      </c>
      <c r="T980" s="149" t="str">
        <f ca="1">IF(B980="","",IF(ISERROR(MATCH($J980,SorP!$B$1:$B$6261,0)),"",INDIRECT("'SorP'!$A$"&amp;MATCH($S980&amp;$J980,SorP!C:C,0))))</f>
        <v/>
      </c>
      <c r="U980" s="162"/>
      <c r="V980" s="163" t="e">
        <f>IF(C980="",NA(),MATCH($B980&amp;$C980,'Smelter Look-up'!$J:$J,0))</f>
        <v>#N/A</v>
      </c>
      <c r="X980" s="164">
        <f t="shared" ca="1" si="76"/>
        <v>0</v>
      </c>
      <c r="AB980" s="304" t="str">
        <f t="shared" si="77"/>
        <v/>
      </c>
      <c r="AC980" s="164" t="str">
        <f t="shared" si="78"/>
        <v/>
      </c>
      <c r="AD980" s="164" t="str">
        <f t="shared" si="79"/>
        <v/>
      </c>
    </row>
    <row r="981" spans="1:30" s="164" customFormat="1" ht="20.149999999999999" customHeight="1">
      <c r="A981" s="149"/>
      <c r="B981" s="294" t="str">
        <f>IF(LEN(A981)=0,"",INDEX('Smelter Look-up'!$A:$A,MATCH($A981,'Smelter Look-up'!$E:$E,0)))</f>
        <v/>
      </c>
      <c r="C981" s="146" t="str">
        <f>IF(LEN(A981)=0,"",INDEX('Smelter Look-up'!$C:$C,MATCH($A981,'Smelter Look-up'!$E:$E,0)))</f>
        <v/>
      </c>
      <c r="D981" s="143"/>
      <c r="E981" s="143" t="str">
        <f ca="1">IF(ISERROR($V981),"",OFFSET('Smelter Look-up'!$D$4,$V981-4,0)&amp;"")</f>
        <v/>
      </c>
      <c r="F981" s="143" t="str">
        <f ca="1">IF(ISERROR($V981),"",OFFSET('Smelter Look-up'!$E$4,$V981-4,0))</f>
        <v/>
      </c>
      <c r="G981" s="143" t="str">
        <f ca="1">IF(C981=$X$4,"Enter smelter details",IF(ISERROR($V981),"",OFFSET('Smelter Look-up'!$F$4,$V981-4,0)))</f>
        <v/>
      </c>
      <c r="H981" s="199" t="str">
        <f ca="1">IF(ISERROR($V981),"",OFFSET('Smelter Look-up'!$G$4,$V981-4,0))</f>
        <v/>
      </c>
      <c r="I981" s="200" t="str">
        <f ca="1">IF(ISERROR($V981),"",OFFSET('Smelter Look-up'!$H$4,$V981-4,0))</f>
        <v/>
      </c>
      <c r="J981" s="200" t="str">
        <f ca="1">IF(ISERROR($V981),"",OFFSET('Smelter Look-up'!$I$4,$V981-4,0))</f>
        <v/>
      </c>
      <c r="K981" s="144"/>
      <c r="L981" s="144"/>
      <c r="M981" s="144"/>
      <c r="N981" s="144"/>
      <c r="O981" s="144"/>
      <c r="P981" s="202"/>
      <c r="Q981" s="145"/>
      <c r="R981" s="143" t="str">
        <f ca="1">IF(ISERROR($V981),"",OFFSET('Smelter Look-up'!$C$4,$V981-4,0)&amp;"")</f>
        <v/>
      </c>
      <c r="S981" s="149" t="str">
        <f t="shared" ca="1" si="75"/>
        <v/>
      </c>
      <c r="T981" s="149" t="str">
        <f ca="1">IF(B981="","",IF(ISERROR(MATCH($J981,SorP!$B$1:$B$6261,0)),"",INDIRECT("'SorP'!$A$"&amp;MATCH($S981&amp;$J981,SorP!C:C,0))))</f>
        <v/>
      </c>
      <c r="U981" s="162"/>
      <c r="V981" s="163" t="e">
        <f>IF(C981="",NA(),MATCH($B981&amp;$C981,'Smelter Look-up'!$J:$J,0))</f>
        <v>#N/A</v>
      </c>
      <c r="X981" s="164">
        <f t="shared" ca="1" si="76"/>
        <v>0</v>
      </c>
      <c r="AB981" s="304" t="str">
        <f t="shared" si="77"/>
        <v/>
      </c>
      <c r="AC981" s="164" t="str">
        <f t="shared" si="78"/>
        <v/>
      </c>
      <c r="AD981" s="164" t="str">
        <f t="shared" si="79"/>
        <v/>
      </c>
    </row>
    <row r="982" spans="1:30" s="164" customFormat="1" ht="20.149999999999999" customHeight="1">
      <c r="A982" s="149"/>
      <c r="B982" s="294" t="str">
        <f>IF(LEN(A982)=0,"",INDEX('Smelter Look-up'!$A:$A,MATCH($A982,'Smelter Look-up'!$E:$E,0)))</f>
        <v/>
      </c>
      <c r="C982" s="146" t="str">
        <f>IF(LEN(A982)=0,"",INDEX('Smelter Look-up'!$C:$C,MATCH($A982,'Smelter Look-up'!$E:$E,0)))</f>
        <v/>
      </c>
      <c r="D982" s="143"/>
      <c r="E982" s="143" t="str">
        <f ca="1">IF(ISERROR($V982),"",OFFSET('Smelter Look-up'!$D$4,$V982-4,0)&amp;"")</f>
        <v/>
      </c>
      <c r="F982" s="143" t="str">
        <f ca="1">IF(ISERROR($V982),"",OFFSET('Smelter Look-up'!$E$4,$V982-4,0))</f>
        <v/>
      </c>
      <c r="G982" s="143" t="str">
        <f ca="1">IF(C982=$X$4,"Enter smelter details",IF(ISERROR($V982),"",OFFSET('Smelter Look-up'!$F$4,$V982-4,0)))</f>
        <v/>
      </c>
      <c r="H982" s="199" t="str">
        <f ca="1">IF(ISERROR($V982),"",OFFSET('Smelter Look-up'!$G$4,$V982-4,0))</f>
        <v/>
      </c>
      <c r="I982" s="200" t="str">
        <f ca="1">IF(ISERROR($V982),"",OFFSET('Smelter Look-up'!$H$4,$V982-4,0))</f>
        <v/>
      </c>
      <c r="J982" s="200" t="str">
        <f ca="1">IF(ISERROR($V982),"",OFFSET('Smelter Look-up'!$I$4,$V982-4,0))</f>
        <v/>
      </c>
      <c r="K982" s="144"/>
      <c r="L982" s="144"/>
      <c r="M982" s="144"/>
      <c r="N982" s="144"/>
      <c r="O982" s="144"/>
      <c r="P982" s="202"/>
      <c r="Q982" s="145"/>
      <c r="R982" s="143" t="str">
        <f ca="1">IF(ISERROR($V982),"",OFFSET('Smelter Look-up'!$C$4,$V982-4,0)&amp;"")</f>
        <v/>
      </c>
      <c r="S982" s="149" t="str">
        <f t="shared" ca="1" si="75"/>
        <v/>
      </c>
      <c r="T982" s="149" t="str">
        <f ca="1">IF(B982="","",IF(ISERROR(MATCH($J982,SorP!$B$1:$B$6261,0)),"",INDIRECT("'SorP'!$A$"&amp;MATCH($S982&amp;$J982,SorP!C:C,0))))</f>
        <v/>
      </c>
      <c r="U982" s="162"/>
      <c r="V982" s="163" t="e">
        <f>IF(C982="",NA(),MATCH($B982&amp;$C982,'Smelter Look-up'!$J:$J,0))</f>
        <v>#N/A</v>
      </c>
      <c r="X982" s="164">
        <f t="shared" ca="1" si="76"/>
        <v>0</v>
      </c>
      <c r="AB982" s="304" t="str">
        <f t="shared" si="77"/>
        <v/>
      </c>
      <c r="AC982" s="164" t="str">
        <f t="shared" si="78"/>
        <v/>
      </c>
      <c r="AD982" s="164" t="str">
        <f t="shared" si="79"/>
        <v/>
      </c>
    </row>
    <row r="983" spans="1:30" s="164" customFormat="1" ht="20.149999999999999" customHeight="1">
      <c r="A983" s="149"/>
      <c r="B983" s="294" t="str">
        <f>IF(LEN(A983)=0,"",INDEX('Smelter Look-up'!$A:$A,MATCH($A983,'Smelter Look-up'!$E:$E,0)))</f>
        <v/>
      </c>
      <c r="C983" s="146" t="str">
        <f>IF(LEN(A983)=0,"",INDEX('Smelter Look-up'!$C:$C,MATCH($A983,'Smelter Look-up'!$E:$E,0)))</f>
        <v/>
      </c>
      <c r="D983" s="143"/>
      <c r="E983" s="143" t="str">
        <f ca="1">IF(ISERROR($V983),"",OFFSET('Smelter Look-up'!$D$4,$V983-4,0)&amp;"")</f>
        <v/>
      </c>
      <c r="F983" s="143" t="str">
        <f ca="1">IF(ISERROR($V983),"",OFFSET('Smelter Look-up'!$E$4,$V983-4,0))</f>
        <v/>
      </c>
      <c r="G983" s="143" t="str">
        <f ca="1">IF(C983=$X$4,"Enter smelter details",IF(ISERROR($V983),"",OFFSET('Smelter Look-up'!$F$4,$V983-4,0)))</f>
        <v/>
      </c>
      <c r="H983" s="199" t="str">
        <f ca="1">IF(ISERROR($V983),"",OFFSET('Smelter Look-up'!$G$4,$V983-4,0))</f>
        <v/>
      </c>
      <c r="I983" s="200" t="str">
        <f ca="1">IF(ISERROR($V983),"",OFFSET('Smelter Look-up'!$H$4,$V983-4,0))</f>
        <v/>
      </c>
      <c r="J983" s="200" t="str">
        <f ca="1">IF(ISERROR($V983),"",OFFSET('Smelter Look-up'!$I$4,$V983-4,0))</f>
        <v/>
      </c>
      <c r="K983" s="144"/>
      <c r="L983" s="144"/>
      <c r="M983" s="144"/>
      <c r="N983" s="144"/>
      <c r="O983" s="144"/>
      <c r="P983" s="202"/>
      <c r="Q983" s="145"/>
      <c r="R983" s="143" t="str">
        <f ca="1">IF(ISERROR($V983),"",OFFSET('Smelter Look-up'!$C$4,$V983-4,0)&amp;"")</f>
        <v/>
      </c>
      <c r="S983" s="149" t="str">
        <f t="shared" ca="1" si="75"/>
        <v/>
      </c>
      <c r="T983" s="149" t="str">
        <f ca="1">IF(B983="","",IF(ISERROR(MATCH($J983,SorP!$B$1:$B$6261,0)),"",INDIRECT("'SorP'!$A$"&amp;MATCH($S983&amp;$J983,SorP!C:C,0))))</f>
        <v/>
      </c>
      <c r="U983" s="162"/>
      <c r="V983" s="163" t="e">
        <f>IF(C983="",NA(),MATCH($B983&amp;$C983,'Smelter Look-up'!$J:$J,0))</f>
        <v>#N/A</v>
      </c>
      <c r="X983" s="164">
        <f t="shared" ca="1" si="76"/>
        <v>0</v>
      </c>
      <c r="AB983" s="304" t="str">
        <f t="shared" si="77"/>
        <v/>
      </c>
      <c r="AC983" s="164" t="str">
        <f t="shared" si="78"/>
        <v/>
      </c>
      <c r="AD983" s="164" t="str">
        <f t="shared" si="79"/>
        <v/>
      </c>
    </row>
    <row r="984" spans="1:30" s="164" customFormat="1" ht="20.149999999999999" customHeight="1">
      <c r="A984" s="149"/>
      <c r="B984" s="294" t="str">
        <f>IF(LEN(A984)=0,"",INDEX('Smelter Look-up'!$A:$A,MATCH($A984,'Smelter Look-up'!$E:$E,0)))</f>
        <v/>
      </c>
      <c r="C984" s="146" t="str">
        <f>IF(LEN(A984)=0,"",INDEX('Smelter Look-up'!$C:$C,MATCH($A984,'Smelter Look-up'!$E:$E,0)))</f>
        <v/>
      </c>
      <c r="D984" s="143"/>
      <c r="E984" s="143" t="str">
        <f ca="1">IF(ISERROR($V984),"",OFFSET('Smelter Look-up'!$D$4,$V984-4,0)&amp;"")</f>
        <v/>
      </c>
      <c r="F984" s="143" t="str">
        <f ca="1">IF(ISERROR($V984),"",OFFSET('Smelter Look-up'!$E$4,$V984-4,0))</f>
        <v/>
      </c>
      <c r="G984" s="143" t="str">
        <f ca="1">IF(C984=$X$4,"Enter smelter details",IF(ISERROR($V984),"",OFFSET('Smelter Look-up'!$F$4,$V984-4,0)))</f>
        <v/>
      </c>
      <c r="H984" s="199" t="str">
        <f ca="1">IF(ISERROR($V984),"",OFFSET('Smelter Look-up'!$G$4,$V984-4,0))</f>
        <v/>
      </c>
      <c r="I984" s="200" t="str">
        <f ca="1">IF(ISERROR($V984),"",OFFSET('Smelter Look-up'!$H$4,$V984-4,0))</f>
        <v/>
      </c>
      <c r="J984" s="200" t="str">
        <f ca="1">IF(ISERROR($V984),"",OFFSET('Smelter Look-up'!$I$4,$V984-4,0))</f>
        <v/>
      </c>
      <c r="K984" s="144"/>
      <c r="L984" s="144"/>
      <c r="M984" s="144"/>
      <c r="N984" s="144"/>
      <c r="O984" s="144"/>
      <c r="P984" s="202"/>
      <c r="Q984" s="145"/>
      <c r="R984" s="143" t="str">
        <f ca="1">IF(ISERROR($V984),"",OFFSET('Smelter Look-up'!$C$4,$V984-4,0)&amp;"")</f>
        <v/>
      </c>
      <c r="S984" s="149" t="str">
        <f t="shared" ca="1" si="75"/>
        <v/>
      </c>
      <c r="T984" s="149" t="str">
        <f ca="1">IF(B984="","",IF(ISERROR(MATCH($J984,SorP!$B$1:$B$6261,0)),"",INDIRECT("'SorP'!$A$"&amp;MATCH($S984&amp;$J984,SorP!C:C,0))))</f>
        <v/>
      </c>
      <c r="U984" s="162"/>
      <c r="V984" s="163" t="e">
        <f>IF(C984="",NA(),MATCH($B984&amp;$C984,'Smelter Look-up'!$J:$J,0))</f>
        <v>#N/A</v>
      </c>
      <c r="X984" s="164">
        <f t="shared" ca="1" si="76"/>
        <v>0</v>
      </c>
      <c r="AB984" s="304" t="str">
        <f t="shared" si="77"/>
        <v/>
      </c>
      <c r="AC984" s="164" t="str">
        <f t="shared" si="78"/>
        <v/>
      </c>
      <c r="AD984" s="164" t="str">
        <f t="shared" si="79"/>
        <v/>
      </c>
    </row>
    <row r="985" spans="1:30" s="164" customFormat="1" ht="20.149999999999999" customHeight="1">
      <c r="A985" s="149"/>
      <c r="B985" s="294" t="str">
        <f>IF(LEN(A985)=0,"",INDEX('Smelter Look-up'!$A:$A,MATCH($A985,'Smelter Look-up'!$E:$E,0)))</f>
        <v/>
      </c>
      <c r="C985" s="146" t="str">
        <f>IF(LEN(A985)=0,"",INDEX('Smelter Look-up'!$C:$C,MATCH($A985,'Smelter Look-up'!$E:$E,0)))</f>
        <v/>
      </c>
      <c r="D985" s="143"/>
      <c r="E985" s="143" t="str">
        <f ca="1">IF(ISERROR($V985),"",OFFSET('Smelter Look-up'!$D$4,$V985-4,0)&amp;"")</f>
        <v/>
      </c>
      <c r="F985" s="143" t="str">
        <f ca="1">IF(ISERROR($V985),"",OFFSET('Smelter Look-up'!$E$4,$V985-4,0))</f>
        <v/>
      </c>
      <c r="G985" s="143" t="str">
        <f ca="1">IF(C985=$X$4,"Enter smelter details",IF(ISERROR($V985),"",OFFSET('Smelter Look-up'!$F$4,$V985-4,0)))</f>
        <v/>
      </c>
      <c r="H985" s="199" t="str">
        <f ca="1">IF(ISERROR($V985),"",OFFSET('Smelter Look-up'!$G$4,$V985-4,0))</f>
        <v/>
      </c>
      <c r="I985" s="200" t="str">
        <f ca="1">IF(ISERROR($V985),"",OFFSET('Smelter Look-up'!$H$4,$V985-4,0))</f>
        <v/>
      </c>
      <c r="J985" s="200" t="str">
        <f ca="1">IF(ISERROR($V985),"",OFFSET('Smelter Look-up'!$I$4,$V985-4,0))</f>
        <v/>
      </c>
      <c r="K985" s="144"/>
      <c r="L985" s="144"/>
      <c r="M985" s="144"/>
      <c r="N985" s="144"/>
      <c r="O985" s="144"/>
      <c r="P985" s="202"/>
      <c r="Q985" s="145"/>
      <c r="R985" s="143" t="str">
        <f ca="1">IF(ISERROR($V985),"",OFFSET('Smelter Look-up'!$C$4,$V985-4,0)&amp;"")</f>
        <v/>
      </c>
      <c r="S985" s="149" t="str">
        <f t="shared" ca="1" si="75"/>
        <v/>
      </c>
      <c r="T985" s="149" t="str">
        <f ca="1">IF(B985="","",IF(ISERROR(MATCH($J985,SorP!$B$1:$B$6261,0)),"",INDIRECT("'SorP'!$A$"&amp;MATCH($S985&amp;$J985,SorP!C:C,0))))</f>
        <v/>
      </c>
      <c r="U985" s="162"/>
      <c r="V985" s="163" t="e">
        <f>IF(C985="",NA(),MATCH($B985&amp;$C985,'Smelter Look-up'!$J:$J,0))</f>
        <v>#N/A</v>
      </c>
      <c r="X985" s="164">
        <f t="shared" ca="1" si="76"/>
        <v>0</v>
      </c>
      <c r="AB985" s="304" t="str">
        <f t="shared" si="77"/>
        <v/>
      </c>
      <c r="AC985" s="164" t="str">
        <f t="shared" si="78"/>
        <v/>
      </c>
      <c r="AD985" s="164" t="str">
        <f t="shared" si="79"/>
        <v/>
      </c>
    </row>
    <row r="986" spans="1:30" s="164" customFormat="1" ht="20.149999999999999" customHeight="1">
      <c r="A986" s="149"/>
      <c r="B986" s="294" t="str">
        <f>IF(LEN(A986)=0,"",INDEX('Smelter Look-up'!$A:$A,MATCH($A986,'Smelter Look-up'!$E:$E,0)))</f>
        <v/>
      </c>
      <c r="C986" s="146" t="str">
        <f>IF(LEN(A986)=0,"",INDEX('Smelter Look-up'!$C:$C,MATCH($A986,'Smelter Look-up'!$E:$E,0)))</f>
        <v/>
      </c>
      <c r="D986" s="143"/>
      <c r="E986" s="143" t="str">
        <f ca="1">IF(ISERROR($V986),"",OFFSET('Smelter Look-up'!$D$4,$V986-4,0)&amp;"")</f>
        <v/>
      </c>
      <c r="F986" s="143" t="str">
        <f ca="1">IF(ISERROR($V986),"",OFFSET('Smelter Look-up'!$E$4,$V986-4,0))</f>
        <v/>
      </c>
      <c r="G986" s="143" t="str">
        <f ca="1">IF(C986=$X$4,"Enter smelter details",IF(ISERROR($V986),"",OFFSET('Smelter Look-up'!$F$4,$V986-4,0)))</f>
        <v/>
      </c>
      <c r="H986" s="199" t="str">
        <f ca="1">IF(ISERROR($V986),"",OFFSET('Smelter Look-up'!$G$4,$V986-4,0))</f>
        <v/>
      </c>
      <c r="I986" s="200" t="str">
        <f ca="1">IF(ISERROR($V986),"",OFFSET('Smelter Look-up'!$H$4,$V986-4,0))</f>
        <v/>
      </c>
      <c r="J986" s="200" t="str">
        <f ca="1">IF(ISERROR($V986),"",OFFSET('Smelter Look-up'!$I$4,$V986-4,0))</f>
        <v/>
      </c>
      <c r="K986" s="144"/>
      <c r="L986" s="144"/>
      <c r="M986" s="144"/>
      <c r="N986" s="144"/>
      <c r="O986" s="144"/>
      <c r="P986" s="202"/>
      <c r="Q986" s="145"/>
      <c r="R986" s="143" t="str">
        <f ca="1">IF(ISERROR($V986),"",OFFSET('Smelter Look-up'!$C$4,$V986-4,0)&amp;"")</f>
        <v/>
      </c>
      <c r="S986" s="149" t="str">
        <f t="shared" ca="1" si="75"/>
        <v/>
      </c>
      <c r="T986" s="149" t="str">
        <f ca="1">IF(B986="","",IF(ISERROR(MATCH($J986,SorP!$B$1:$B$6261,0)),"",INDIRECT("'SorP'!$A$"&amp;MATCH($S986&amp;$J986,SorP!C:C,0))))</f>
        <v/>
      </c>
      <c r="U986" s="162"/>
      <c r="V986" s="163" t="e">
        <f>IF(C986="",NA(),MATCH($B986&amp;$C986,'Smelter Look-up'!$J:$J,0))</f>
        <v>#N/A</v>
      </c>
      <c r="X986" s="164">
        <f t="shared" ca="1" si="76"/>
        <v>0</v>
      </c>
      <c r="AB986" s="304" t="str">
        <f t="shared" si="77"/>
        <v/>
      </c>
      <c r="AC986" s="164" t="str">
        <f t="shared" si="78"/>
        <v/>
      </c>
      <c r="AD986" s="164" t="str">
        <f t="shared" si="79"/>
        <v/>
      </c>
    </row>
    <row r="987" spans="1:30" s="164" customFormat="1" ht="20.149999999999999" customHeight="1">
      <c r="A987" s="149"/>
      <c r="B987" s="294" t="str">
        <f>IF(LEN(A987)=0,"",INDEX('Smelter Look-up'!$A:$A,MATCH($A987,'Smelter Look-up'!$E:$E,0)))</f>
        <v/>
      </c>
      <c r="C987" s="146" t="str">
        <f>IF(LEN(A987)=0,"",INDEX('Smelter Look-up'!$C:$C,MATCH($A987,'Smelter Look-up'!$E:$E,0)))</f>
        <v/>
      </c>
      <c r="D987" s="143"/>
      <c r="E987" s="143" t="str">
        <f ca="1">IF(ISERROR($V987),"",OFFSET('Smelter Look-up'!$D$4,$V987-4,0)&amp;"")</f>
        <v/>
      </c>
      <c r="F987" s="143" t="str">
        <f ca="1">IF(ISERROR($V987),"",OFFSET('Smelter Look-up'!$E$4,$V987-4,0))</f>
        <v/>
      </c>
      <c r="G987" s="143" t="str">
        <f ca="1">IF(C987=$X$4,"Enter smelter details",IF(ISERROR($V987),"",OFFSET('Smelter Look-up'!$F$4,$V987-4,0)))</f>
        <v/>
      </c>
      <c r="H987" s="199" t="str">
        <f ca="1">IF(ISERROR($V987),"",OFFSET('Smelter Look-up'!$G$4,$V987-4,0))</f>
        <v/>
      </c>
      <c r="I987" s="200" t="str">
        <f ca="1">IF(ISERROR($V987),"",OFFSET('Smelter Look-up'!$H$4,$V987-4,0))</f>
        <v/>
      </c>
      <c r="J987" s="200" t="str">
        <f ca="1">IF(ISERROR($V987),"",OFFSET('Smelter Look-up'!$I$4,$V987-4,0))</f>
        <v/>
      </c>
      <c r="K987" s="144"/>
      <c r="L987" s="144"/>
      <c r="M987" s="144"/>
      <c r="N987" s="144"/>
      <c r="O987" s="144"/>
      <c r="P987" s="202"/>
      <c r="Q987" s="145"/>
      <c r="R987" s="143" t="str">
        <f ca="1">IF(ISERROR($V987),"",OFFSET('Smelter Look-up'!$C$4,$V987-4,0)&amp;"")</f>
        <v/>
      </c>
      <c r="S987" s="149" t="str">
        <f t="shared" ca="1" si="75"/>
        <v/>
      </c>
      <c r="T987" s="149" t="str">
        <f ca="1">IF(B987="","",IF(ISERROR(MATCH($J987,SorP!$B$1:$B$6261,0)),"",INDIRECT("'SorP'!$A$"&amp;MATCH($S987&amp;$J987,SorP!C:C,0))))</f>
        <v/>
      </c>
      <c r="U987" s="162"/>
      <c r="V987" s="163" t="e">
        <f>IF(C987="",NA(),MATCH($B987&amp;$C987,'Smelter Look-up'!$J:$J,0))</f>
        <v>#N/A</v>
      </c>
      <c r="X987" s="164">
        <f t="shared" ca="1" si="76"/>
        <v>0</v>
      </c>
      <c r="AB987" s="304" t="str">
        <f t="shared" si="77"/>
        <v/>
      </c>
      <c r="AC987" s="164" t="str">
        <f t="shared" si="78"/>
        <v/>
      </c>
      <c r="AD987" s="164" t="str">
        <f t="shared" si="79"/>
        <v/>
      </c>
    </row>
    <row r="988" spans="1:30" s="164" customFormat="1" ht="20.149999999999999" customHeight="1">
      <c r="A988" s="149"/>
      <c r="B988" s="294" t="str">
        <f>IF(LEN(A988)=0,"",INDEX('Smelter Look-up'!$A:$A,MATCH($A988,'Smelter Look-up'!$E:$E,0)))</f>
        <v/>
      </c>
      <c r="C988" s="146" t="str">
        <f>IF(LEN(A988)=0,"",INDEX('Smelter Look-up'!$C:$C,MATCH($A988,'Smelter Look-up'!$E:$E,0)))</f>
        <v/>
      </c>
      <c r="D988" s="143"/>
      <c r="E988" s="143" t="str">
        <f ca="1">IF(ISERROR($V988),"",OFFSET('Smelter Look-up'!$D$4,$V988-4,0)&amp;"")</f>
        <v/>
      </c>
      <c r="F988" s="143" t="str">
        <f ca="1">IF(ISERROR($V988),"",OFFSET('Smelter Look-up'!$E$4,$V988-4,0))</f>
        <v/>
      </c>
      <c r="G988" s="143" t="str">
        <f ca="1">IF(C988=$X$4,"Enter smelter details",IF(ISERROR($V988),"",OFFSET('Smelter Look-up'!$F$4,$V988-4,0)))</f>
        <v/>
      </c>
      <c r="H988" s="199" t="str">
        <f ca="1">IF(ISERROR($V988),"",OFFSET('Smelter Look-up'!$G$4,$V988-4,0))</f>
        <v/>
      </c>
      <c r="I988" s="200" t="str">
        <f ca="1">IF(ISERROR($V988),"",OFFSET('Smelter Look-up'!$H$4,$V988-4,0))</f>
        <v/>
      </c>
      <c r="J988" s="200" t="str">
        <f ca="1">IF(ISERROR($V988),"",OFFSET('Smelter Look-up'!$I$4,$V988-4,0))</f>
        <v/>
      </c>
      <c r="K988" s="144"/>
      <c r="L988" s="144"/>
      <c r="M988" s="144"/>
      <c r="N988" s="144"/>
      <c r="O988" s="144"/>
      <c r="P988" s="202"/>
      <c r="Q988" s="145"/>
      <c r="R988" s="143" t="str">
        <f ca="1">IF(ISERROR($V988),"",OFFSET('Smelter Look-up'!$C$4,$V988-4,0)&amp;"")</f>
        <v/>
      </c>
      <c r="S988" s="149" t="str">
        <f t="shared" ca="1" si="75"/>
        <v/>
      </c>
      <c r="T988" s="149" t="str">
        <f ca="1">IF(B988="","",IF(ISERROR(MATCH($J988,SorP!$B$1:$B$6261,0)),"",INDIRECT("'SorP'!$A$"&amp;MATCH($S988&amp;$J988,SorP!C:C,0))))</f>
        <v/>
      </c>
      <c r="U988" s="162"/>
      <c r="V988" s="163" t="e">
        <f>IF(C988="",NA(),MATCH($B988&amp;$C988,'Smelter Look-up'!$J:$J,0))</f>
        <v>#N/A</v>
      </c>
      <c r="X988" s="164">
        <f t="shared" ca="1" si="76"/>
        <v>0</v>
      </c>
      <c r="AB988" s="304" t="str">
        <f t="shared" si="77"/>
        <v/>
      </c>
      <c r="AC988" s="164" t="str">
        <f t="shared" si="78"/>
        <v/>
      </c>
      <c r="AD988" s="164" t="str">
        <f t="shared" si="79"/>
        <v/>
      </c>
    </row>
    <row r="989" spans="1:30" s="164" customFormat="1" ht="20.149999999999999" customHeight="1">
      <c r="A989" s="149"/>
      <c r="B989" s="294" t="str">
        <f>IF(LEN(A989)=0,"",INDEX('Smelter Look-up'!$A:$A,MATCH($A989,'Smelter Look-up'!$E:$E,0)))</f>
        <v/>
      </c>
      <c r="C989" s="146" t="str">
        <f>IF(LEN(A989)=0,"",INDEX('Smelter Look-up'!$C:$C,MATCH($A989,'Smelter Look-up'!$E:$E,0)))</f>
        <v/>
      </c>
      <c r="D989" s="143"/>
      <c r="E989" s="143" t="str">
        <f ca="1">IF(ISERROR($V989),"",OFFSET('Smelter Look-up'!$D$4,$V989-4,0)&amp;"")</f>
        <v/>
      </c>
      <c r="F989" s="143" t="str">
        <f ca="1">IF(ISERROR($V989),"",OFFSET('Smelter Look-up'!$E$4,$V989-4,0))</f>
        <v/>
      </c>
      <c r="G989" s="143" t="str">
        <f ca="1">IF(C989=$X$4,"Enter smelter details",IF(ISERROR($V989),"",OFFSET('Smelter Look-up'!$F$4,$V989-4,0)))</f>
        <v/>
      </c>
      <c r="H989" s="199" t="str">
        <f ca="1">IF(ISERROR($V989),"",OFFSET('Smelter Look-up'!$G$4,$V989-4,0))</f>
        <v/>
      </c>
      <c r="I989" s="200" t="str">
        <f ca="1">IF(ISERROR($V989),"",OFFSET('Smelter Look-up'!$H$4,$V989-4,0))</f>
        <v/>
      </c>
      <c r="J989" s="200" t="str">
        <f ca="1">IF(ISERROR($V989),"",OFFSET('Smelter Look-up'!$I$4,$V989-4,0))</f>
        <v/>
      </c>
      <c r="K989" s="144"/>
      <c r="L989" s="144"/>
      <c r="M989" s="144"/>
      <c r="N989" s="144"/>
      <c r="O989" s="144"/>
      <c r="P989" s="202"/>
      <c r="Q989" s="145"/>
      <c r="R989" s="143" t="str">
        <f ca="1">IF(ISERROR($V989),"",OFFSET('Smelter Look-up'!$C$4,$V989-4,0)&amp;"")</f>
        <v/>
      </c>
      <c r="S989" s="149" t="str">
        <f t="shared" ca="1" si="75"/>
        <v/>
      </c>
      <c r="T989" s="149" t="str">
        <f ca="1">IF(B989="","",IF(ISERROR(MATCH($J989,SorP!$B$1:$B$6261,0)),"",INDIRECT("'SorP'!$A$"&amp;MATCH($S989&amp;$J989,SorP!C:C,0))))</f>
        <v/>
      </c>
      <c r="U989" s="162"/>
      <c r="V989" s="163" t="e">
        <f>IF(C989="",NA(),MATCH($B989&amp;$C989,'Smelter Look-up'!$J:$J,0))</f>
        <v>#N/A</v>
      </c>
      <c r="X989" s="164">
        <f t="shared" ca="1" si="76"/>
        <v>0</v>
      </c>
      <c r="AB989" s="304" t="str">
        <f t="shared" si="77"/>
        <v/>
      </c>
      <c r="AC989" s="164" t="str">
        <f t="shared" si="78"/>
        <v/>
      </c>
      <c r="AD989" s="164" t="str">
        <f t="shared" si="79"/>
        <v/>
      </c>
    </row>
    <row r="990" spans="1:30" s="164" customFormat="1" ht="20.149999999999999" customHeight="1">
      <c r="A990" s="149"/>
      <c r="B990" s="294" t="str">
        <f>IF(LEN(A990)=0,"",INDEX('Smelter Look-up'!$A:$A,MATCH($A990,'Smelter Look-up'!$E:$E,0)))</f>
        <v/>
      </c>
      <c r="C990" s="146" t="str">
        <f>IF(LEN(A990)=0,"",INDEX('Smelter Look-up'!$C:$C,MATCH($A990,'Smelter Look-up'!$E:$E,0)))</f>
        <v/>
      </c>
      <c r="D990" s="143"/>
      <c r="E990" s="143" t="str">
        <f ca="1">IF(ISERROR($V990),"",OFFSET('Smelter Look-up'!$D$4,$V990-4,0)&amp;"")</f>
        <v/>
      </c>
      <c r="F990" s="143" t="str">
        <f ca="1">IF(ISERROR($V990),"",OFFSET('Smelter Look-up'!$E$4,$V990-4,0))</f>
        <v/>
      </c>
      <c r="G990" s="143" t="str">
        <f ca="1">IF(C990=$X$4,"Enter smelter details",IF(ISERROR($V990),"",OFFSET('Smelter Look-up'!$F$4,$V990-4,0)))</f>
        <v/>
      </c>
      <c r="H990" s="199" t="str">
        <f ca="1">IF(ISERROR($V990),"",OFFSET('Smelter Look-up'!$G$4,$V990-4,0))</f>
        <v/>
      </c>
      <c r="I990" s="200" t="str">
        <f ca="1">IF(ISERROR($V990),"",OFFSET('Smelter Look-up'!$H$4,$V990-4,0))</f>
        <v/>
      </c>
      <c r="J990" s="200" t="str">
        <f ca="1">IF(ISERROR($V990),"",OFFSET('Smelter Look-up'!$I$4,$V990-4,0))</f>
        <v/>
      </c>
      <c r="K990" s="144"/>
      <c r="L990" s="144"/>
      <c r="M990" s="144"/>
      <c r="N990" s="144"/>
      <c r="O990" s="144"/>
      <c r="P990" s="202"/>
      <c r="Q990" s="145"/>
      <c r="R990" s="143" t="str">
        <f ca="1">IF(ISERROR($V990),"",OFFSET('Smelter Look-up'!$C$4,$V990-4,0)&amp;"")</f>
        <v/>
      </c>
      <c r="S990" s="149" t="str">
        <f t="shared" ca="1" si="75"/>
        <v/>
      </c>
      <c r="T990" s="149" t="str">
        <f ca="1">IF(B990="","",IF(ISERROR(MATCH($J990,SorP!$B$1:$B$6261,0)),"",INDIRECT("'SorP'!$A$"&amp;MATCH($S990&amp;$J990,SorP!C:C,0))))</f>
        <v/>
      </c>
      <c r="U990" s="162"/>
      <c r="V990" s="163" t="e">
        <f>IF(C990="",NA(),MATCH($B990&amp;$C990,'Smelter Look-up'!$J:$J,0))</f>
        <v>#N/A</v>
      </c>
      <c r="X990" s="164">
        <f t="shared" ca="1" si="76"/>
        <v>0</v>
      </c>
      <c r="AB990" s="304" t="str">
        <f t="shared" si="77"/>
        <v/>
      </c>
      <c r="AC990" s="164" t="str">
        <f t="shared" si="78"/>
        <v/>
      </c>
      <c r="AD990" s="164" t="str">
        <f t="shared" si="79"/>
        <v/>
      </c>
    </row>
    <row r="991" spans="1:30" s="164" customFormat="1" ht="20.149999999999999" customHeight="1">
      <c r="A991" s="149"/>
      <c r="B991" s="294" t="str">
        <f>IF(LEN(A991)=0,"",INDEX('Smelter Look-up'!$A:$A,MATCH($A991,'Smelter Look-up'!$E:$E,0)))</f>
        <v/>
      </c>
      <c r="C991" s="146" t="str">
        <f>IF(LEN(A991)=0,"",INDEX('Smelter Look-up'!$C:$C,MATCH($A991,'Smelter Look-up'!$E:$E,0)))</f>
        <v/>
      </c>
      <c r="D991" s="143"/>
      <c r="E991" s="143" t="str">
        <f ca="1">IF(ISERROR($V991),"",OFFSET('Smelter Look-up'!$D$4,$V991-4,0)&amp;"")</f>
        <v/>
      </c>
      <c r="F991" s="143" t="str">
        <f ca="1">IF(ISERROR($V991),"",OFFSET('Smelter Look-up'!$E$4,$V991-4,0))</f>
        <v/>
      </c>
      <c r="G991" s="143" t="str">
        <f ca="1">IF(C991=$X$4,"Enter smelter details",IF(ISERROR($V991),"",OFFSET('Smelter Look-up'!$F$4,$V991-4,0)))</f>
        <v/>
      </c>
      <c r="H991" s="199" t="str">
        <f ca="1">IF(ISERROR($V991),"",OFFSET('Smelter Look-up'!$G$4,$V991-4,0))</f>
        <v/>
      </c>
      <c r="I991" s="200" t="str">
        <f ca="1">IF(ISERROR($V991),"",OFFSET('Smelter Look-up'!$H$4,$V991-4,0))</f>
        <v/>
      </c>
      <c r="J991" s="200" t="str">
        <f ca="1">IF(ISERROR($V991),"",OFFSET('Smelter Look-up'!$I$4,$V991-4,0))</f>
        <v/>
      </c>
      <c r="K991" s="144"/>
      <c r="L991" s="144"/>
      <c r="M991" s="144"/>
      <c r="N991" s="144"/>
      <c r="O991" s="144"/>
      <c r="P991" s="202"/>
      <c r="Q991" s="145"/>
      <c r="R991" s="143" t="str">
        <f ca="1">IF(ISERROR($V991),"",OFFSET('Smelter Look-up'!$C$4,$V991-4,0)&amp;"")</f>
        <v/>
      </c>
      <c r="S991" s="149" t="str">
        <f t="shared" ca="1" si="75"/>
        <v/>
      </c>
      <c r="T991" s="149" t="str">
        <f ca="1">IF(B991="","",IF(ISERROR(MATCH($J991,SorP!$B$1:$B$6261,0)),"",INDIRECT("'SorP'!$A$"&amp;MATCH($S991&amp;$J991,SorP!C:C,0))))</f>
        <v/>
      </c>
      <c r="U991" s="162"/>
      <c r="V991" s="163" t="e">
        <f>IF(C991="",NA(),MATCH($B991&amp;$C991,'Smelter Look-up'!$J:$J,0))</f>
        <v>#N/A</v>
      </c>
      <c r="X991" s="164">
        <f t="shared" ca="1" si="76"/>
        <v>0</v>
      </c>
      <c r="AB991" s="304" t="str">
        <f t="shared" si="77"/>
        <v/>
      </c>
      <c r="AC991" s="164" t="str">
        <f t="shared" si="78"/>
        <v/>
      </c>
      <c r="AD991" s="164" t="str">
        <f t="shared" si="79"/>
        <v/>
      </c>
    </row>
    <row r="992" spans="1:30" s="164" customFormat="1" ht="20.149999999999999" customHeight="1">
      <c r="A992" s="149"/>
      <c r="B992" s="294" t="str">
        <f>IF(LEN(A992)=0,"",INDEX('Smelter Look-up'!$A:$A,MATCH($A992,'Smelter Look-up'!$E:$E,0)))</f>
        <v/>
      </c>
      <c r="C992" s="146" t="str">
        <f>IF(LEN(A992)=0,"",INDEX('Smelter Look-up'!$C:$C,MATCH($A992,'Smelter Look-up'!$E:$E,0)))</f>
        <v/>
      </c>
      <c r="D992" s="143"/>
      <c r="E992" s="143" t="str">
        <f ca="1">IF(ISERROR($V992),"",OFFSET('Smelter Look-up'!$D$4,$V992-4,0)&amp;"")</f>
        <v/>
      </c>
      <c r="F992" s="143" t="str">
        <f ca="1">IF(ISERROR($V992),"",OFFSET('Smelter Look-up'!$E$4,$V992-4,0))</f>
        <v/>
      </c>
      <c r="G992" s="143" t="str">
        <f ca="1">IF(C992=$X$4,"Enter smelter details",IF(ISERROR($V992),"",OFFSET('Smelter Look-up'!$F$4,$V992-4,0)))</f>
        <v/>
      </c>
      <c r="H992" s="199" t="str">
        <f ca="1">IF(ISERROR($V992),"",OFFSET('Smelter Look-up'!$G$4,$V992-4,0))</f>
        <v/>
      </c>
      <c r="I992" s="200" t="str">
        <f ca="1">IF(ISERROR($V992),"",OFFSET('Smelter Look-up'!$H$4,$V992-4,0))</f>
        <v/>
      </c>
      <c r="J992" s="200" t="str">
        <f ca="1">IF(ISERROR($V992),"",OFFSET('Smelter Look-up'!$I$4,$V992-4,0))</f>
        <v/>
      </c>
      <c r="K992" s="144"/>
      <c r="L992" s="144"/>
      <c r="M992" s="144"/>
      <c r="N992" s="144"/>
      <c r="O992" s="144"/>
      <c r="P992" s="202"/>
      <c r="Q992" s="145"/>
      <c r="R992" s="143" t="str">
        <f ca="1">IF(ISERROR($V992),"",OFFSET('Smelter Look-up'!$C$4,$V992-4,0)&amp;"")</f>
        <v/>
      </c>
      <c r="S992" s="149" t="str">
        <f t="shared" ca="1" si="75"/>
        <v/>
      </c>
      <c r="T992" s="149" t="str">
        <f ca="1">IF(B992="","",IF(ISERROR(MATCH($J992,SorP!$B$1:$B$6261,0)),"",INDIRECT("'SorP'!$A$"&amp;MATCH($S992&amp;$J992,SorP!C:C,0))))</f>
        <v/>
      </c>
      <c r="U992" s="162"/>
      <c r="V992" s="163" t="e">
        <f>IF(C992="",NA(),MATCH($B992&amp;$C992,'Smelter Look-up'!$J:$J,0))</f>
        <v>#N/A</v>
      </c>
      <c r="X992" s="164">
        <f t="shared" ca="1" si="76"/>
        <v>0</v>
      </c>
      <c r="AB992" s="304" t="str">
        <f t="shared" si="77"/>
        <v/>
      </c>
      <c r="AC992" s="164" t="str">
        <f t="shared" si="78"/>
        <v/>
      </c>
      <c r="AD992" s="164" t="str">
        <f t="shared" si="79"/>
        <v/>
      </c>
    </row>
    <row r="993" spans="1:30" s="164" customFormat="1" ht="20.149999999999999" customHeight="1">
      <c r="A993" s="149"/>
      <c r="B993" s="294" t="str">
        <f>IF(LEN(A993)=0,"",INDEX('Smelter Look-up'!$A:$A,MATCH($A993,'Smelter Look-up'!$E:$E,0)))</f>
        <v/>
      </c>
      <c r="C993" s="146" t="str">
        <f>IF(LEN(A993)=0,"",INDEX('Smelter Look-up'!$C:$C,MATCH($A993,'Smelter Look-up'!$E:$E,0)))</f>
        <v/>
      </c>
      <c r="D993" s="143"/>
      <c r="E993" s="143" t="str">
        <f ca="1">IF(ISERROR($V993),"",OFFSET('Smelter Look-up'!$D$4,$V993-4,0)&amp;"")</f>
        <v/>
      </c>
      <c r="F993" s="143" t="str">
        <f ca="1">IF(ISERROR($V993),"",OFFSET('Smelter Look-up'!$E$4,$V993-4,0))</f>
        <v/>
      </c>
      <c r="G993" s="143" t="str">
        <f ca="1">IF(C993=$X$4,"Enter smelter details",IF(ISERROR($V993),"",OFFSET('Smelter Look-up'!$F$4,$V993-4,0)))</f>
        <v/>
      </c>
      <c r="H993" s="199" t="str">
        <f ca="1">IF(ISERROR($V993),"",OFFSET('Smelter Look-up'!$G$4,$V993-4,0))</f>
        <v/>
      </c>
      <c r="I993" s="200" t="str">
        <f ca="1">IF(ISERROR($V993),"",OFFSET('Smelter Look-up'!$H$4,$V993-4,0))</f>
        <v/>
      </c>
      <c r="J993" s="200" t="str">
        <f ca="1">IF(ISERROR($V993),"",OFFSET('Smelter Look-up'!$I$4,$V993-4,0))</f>
        <v/>
      </c>
      <c r="K993" s="144"/>
      <c r="L993" s="144"/>
      <c r="M993" s="144"/>
      <c r="N993" s="144"/>
      <c r="O993" s="144"/>
      <c r="P993" s="202"/>
      <c r="Q993" s="145"/>
      <c r="R993" s="143" t="str">
        <f ca="1">IF(ISERROR($V993),"",OFFSET('Smelter Look-up'!$C$4,$V993-4,0)&amp;"")</f>
        <v/>
      </c>
      <c r="S993" s="149" t="str">
        <f t="shared" ca="1" si="75"/>
        <v/>
      </c>
      <c r="T993" s="149" t="str">
        <f ca="1">IF(B993="","",IF(ISERROR(MATCH($J993,SorP!$B$1:$B$6261,0)),"",INDIRECT("'SorP'!$A$"&amp;MATCH($S993&amp;$J993,SorP!C:C,0))))</f>
        <v/>
      </c>
      <c r="U993" s="162"/>
      <c r="V993" s="163" t="e">
        <f>IF(C993="",NA(),MATCH($B993&amp;$C993,'Smelter Look-up'!$J:$J,0))</f>
        <v>#N/A</v>
      </c>
      <c r="X993" s="164">
        <f t="shared" ca="1" si="76"/>
        <v>0</v>
      </c>
      <c r="AB993" s="304" t="str">
        <f t="shared" si="77"/>
        <v/>
      </c>
      <c r="AC993" s="164" t="str">
        <f t="shared" si="78"/>
        <v/>
      </c>
      <c r="AD993" s="164" t="str">
        <f t="shared" si="79"/>
        <v/>
      </c>
    </row>
    <row r="994" spans="1:30" s="164" customFormat="1" ht="20.149999999999999" customHeight="1">
      <c r="A994" s="149"/>
      <c r="B994" s="294" t="str">
        <f>IF(LEN(A994)=0,"",INDEX('Smelter Look-up'!$A:$A,MATCH($A994,'Smelter Look-up'!$E:$E,0)))</f>
        <v/>
      </c>
      <c r="C994" s="146" t="str">
        <f>IF(LEN(A994)=0,"",INDEX('Smelter Look-up'!$C:$C,MATCH($A994,'Smelter Look-up'!$E:$E,0)))</f>
        <v/>
      </c>
      <c r="D994" s="143"/>
      <c r="E994" s="143" t="str">
        <f ca="1">IF(ISERROR($V994),"",OFFSET('Smelter Look-up'!$D$4,$V994-4,0)&amp;"")</f>
        <v/>
      </c>
      <c r="F994" s="143" t="str">
        <f ca="1">IF(ISERROR($V994),"",OFFSET('Smelter Look-up'!$E$4,$V994-4,0))</f>
        <v/>
      </c>
      <c r="G994" s="143" t="str">
        <f ca="1">IF(C994=$X$4,"Enter smelter details",IF(ISERROR($V994),"",OFFSET('Smelter Look-up'!$F$4,$V994-4,0)))</f>
        <v/>
      </c>
      <c r="H994" s="199" t="str">
        <f ca="1">IF(ISERROR($V994),"",OFFSET('Smelter Look-up'!$G$4,$V994-4,0))</f>
        <v/>
      </c>
      <c r="I994" s="200" t="str">
        <f ca="1">IF(ISERROR($V994),"",OFFSET('Smelter Look-up'!$H$4,$V994-4,0))</f>
        <v/>
      </c>
      <c r="J994" s="200" t="str">
        <f ca="1">IF(ISERROR($V994),"",OFFSET('Smelter Look-up'!$I$4,$V994-4,0))</f>
        <v/>
      </c>
      <c r="K994" s="144"/>
      <c r="L994" s="144"/>
      <c r="M994" s="144"/>
      <c r="N994" s="144"/>
      <c r="O994" s="144"/>
      <c r="P994" s="202"/>
      <c r="Q994" s="145"/>
      <c r="R994" s="143" t="str">
        <f ca="1">IF(ISERROR($V994),"",OFFSET('Smelter Look-up'!$C$4,$V994-4,0)&amp;"")</f>
        <v/>
      </c>
      <c r="S994" s="149" t="str">
        <f t="shared" ca="1" si="75"/>
        <v/>
      </c>
      <c r="T994" s="149" t="str">
        <f ca="1">IF(B994="","",IF(ISERROR(MATCH($J994,SorP!$B$1:$B$6261,0)),"",INDIRECT("'SorP'!$A$"&amp;MATCH($S994&amp;$J994,SorP!C:C,0))))</f>
        <v/>
      </c>
      <c r="U994" s="162"/>
      <c r="V994" s="163" t="e">
        <f>IF(C994="",NA(),MATCH($B994&amp;$C994,'Smelter Look-up'!$J:$J,0))</f>
        <v>#N/A</v>
      </c>
      <c r="X994" s="164">
        <f t="shared" ca="1" si="76"/>
        <v>0</v>
      </c>
      <c r="AB994" s="304" t="str">
        <f t="shared" si="77"/>
        <v/>
      </c>
      <c r="AC994" s="164" t="str">
        <f t="shared" si="78"/>
        <v/>
      </c>
      <c r="AD994" s="164" t="str">
        <f t="shared" si="79"/>
        <v/>
      </c>
    </row>
    <row r="995" spans="1:30" s="164" customFormat="1" ht="20.149999999999999" customHeight="1">
      <c r="A995" s="149"/>
      <c r="B995" s="294" t="str">
        <f>IF(LEN(A995)=0,"",INDEX('Smelter Look-up'!$A:$A,MATCH($A995,'Smelter Look-up'!$E:$E,0)))</f>
        <v/>
      </c>
      <c r="C995" s="146" t="str">
        <f>IF(LEN(A995)=0,"",INDEX('Smelter Look-up'!$C:$C,MATCH($A995,'Smelter Look-up'!$E:$E,0)))</f>
        <v/>
      </c>
      <c r="D995" s="143"/>
      <c r="E995" s="143" t="str">
        <f ca="1">IF(ISERROR($V995),"",OFFSET('Smelter Look-up'!$D$4,$V995-4,0)&amp;"")</f>
        <v/>
      </c>
      <c r="F995" s="143" t="str">
        <f ca="1">IF(ISERROR($V995),"",OFFSET('Smelter Look-up'!$E$4,$V995-4,0))</f>
        <v/>
      </c>
      <c r="G995" s="143" t="str">
        <f ca="1">IF(C995=$X$4,"Enter smelter details",IF(ISERROR($V995),"",OFFSET('Smelter Look-up'!$F$4,$V995-4,0)))</f>
        <v/>
      </c>
      <c r="H995" s="199" t="str">
        <f ca="1">IF(ISERROR($V995),"",OFFSET('Smelter Look-up'!$G$4,$V995-4,0))</f>
        <v/>
      </c>
      <c r="I995" s="200" t="str">
        <f ca="1">IF(ISERROR($V995),"",OFFSET('Smelter Look-up'!$H$4,$V995-4,0))</f>
        <v/>
      </c>
      <c r="J995" s="200" t="str">
        <f ca="1">IF(ISERROR($V995),"",OFFSET('Smelter Look-up'!$I$4,$V995-4,0))</f>
        <v/>
      </c>
      <c r="K995" s="144"/>
      <c r="L995" s="144"/>
      <c r="M995" s="144"/>
      <c r="N995" s="144"/>
      <c r="O995" s="144"/>
      <c r="P995" s="202"/>
      <c r="Q995" s="145"/>
      <c r="R995" s="143" t="str">
        <f ca="1">IF(ISERROR($V995),"",OFFSET('Smelter Look-up'!$C$4,$V995-4,0)&amp;"")</f>
        <v/>
      </c>
      <c r="S995" s="149" t="str">
        <f t="shared" ca="1" si="75"/>
        <v/>
      </c>
      <c r="T995" s="149" t="str">
        <f ca="1">IF(B995="","",IF(ISERROR(MATCH($J995,SorP!$B$1:$B$6261,0)),"",INDIRECT("'SorP'!$A$"&amp;MATCH($S995&amp;$J995,SorP!C:C,0))))</f>
        <v/>
      </c>
      <c r="U995" s="162"/>
      <c r="V995" s="163" t="e">
        <f>IF(C995="",NA(),MATCH($B995&amp;$C995,'Smelter Look-up'!$J:$J,0))</f>
        <v>#N/A</v>
      </c>
      <c r="X995" s="164">
        <f t="shared" ca="1" si="76"/>
        <v>0</v>
      </c>
      <c r="AB995" s="304" t="str">
        <f t="shared" si="77"/>
        <v/>
      </c>
      <c r="AC995" s="164" t="str">
        <f t="shared" si="78"/>
        <v/>
      </c>
      <c r="AD995" s="164" t="str">
        <f t="shared" si="79"/>
        <v/>
      </c>
    </row>
    <row r="996" spans="1:30" s="164" customFormat="1" ht="20.149999999999999" customHeight="1">
      <c r="A996" s="149"/>
      <c r="B996" s="294" t="str">
        <f>IF(LEN(A996)=0,"",INDEX('Smelter Look-up'!$A:$A,MATCH($A996,'Smelter Look-up'!$E:$E,0)))</f>
        <v/>
      </c>
      <c r="C996" s="146" t="str">
        <f>IF(LEN(A996)=0,"",INDEX('Smelter Look-up'!$C:$C,MATCH($A996,'Smelter Look-up'!$E:$E,0)))</f>
        <v/>
      </c>
      <c r="D996" s="143"/>
      <c r="E996" s="143" t="str">
        <f ca="1">IF(ISERROR($V996),"",OFFSET('Smelter Look-up'!$D$4,$V996-4,0)&amp;"")</f>
        <v/>
      </c>
      <c r="F996" s="143" t="str">
        <f ca="1">IF(ISERROR($V996),"",OFFSET('Smelter Look-up'!$E$4,$V996-4,0))</f>
        <v/>
      </c>
      <c r="G996" s="143" t="str">
        <f ca="1">IF(C996=$X$4,"Enter smelter details",IF(ISERROR($V996),"",OFFSET('Smelter Look-up'!$F$4,$V996-4,0)))</f>
        <v/>
      </c>
      <c r="H996" s="199" t="str">
        <f ca="1">IF(ISERROR($V996),"",OFFSET('Smelter Look-up'!$G$4,$V996-4,0))</f>
        <v/>
      </c>
      <c r="I996" s="200" t="str">
        <f ca="1">IF(ISERROR($V996),"",OFFSET('Smelter Look-up'!$H$4,$V996-4,0))</f>
        <v/>
      </c>
      <c r="J996" s="200" t="str">
        <f ca="1">IF(ISERROR($V996),"",OFFSET('Smelter Look-up'!$I$4,$V996-4,0))</f>
        <v/>
      </c>
      <c r="K996" s="144"/>
      <c r="L996" s="144"/>
      <c r="M996" s="144"/>
      <c r="N996" s="144"/>
      <c r="O996" s="144"/>
      <c r="P996" s="202"/>
      <c r="Q996" s="145"/>
      <c r="R996" s="143" t="str">
        <f ca="1">IF(ISERROR($V996),"",OFFSET('Smelter Look-up'!$C$4,$V996-4,0)&amp;"")</f>
        <v/>
      </c>
      <c r="S996" s="149" t="str">
        <f t="shared" ca="1" si="75"/>
        <v/>
      </c>
      <c r="T996" s="149" t="str">
        <f ca="1">IF(B996="","",IF(ISERROR(MATCH($J996,SorP!$B$1:$B$6261,0)),"",INDIRECT("'SorP'!$A$"&amp;MATCH($S996&amp;$J996,SorP!C:C,0))))</f>
        <v/>
      </c>
      <c r="U996" s="162"/>
      <c r="V996" s="163" t="e">
        <f>IF(C996="",NA(),MATCH($B996&amp;$C996,'Smelter Look-up'!$J:$J,0))</f>
        <v>#N/A</v>
      </c>
      <c r="X996" s="164">
        <f t="shared" ca="1" si="76"/>
        <v>0</v>
      </c>
      <c r="AB996" s="304" t="str">
        <f t="shared" si="77"/>
        <v/>
      </c>
      <c r="AC996" s="164" t="str">
        <f t="shared" si="78"/>
        <v/>
      </c>
      <c r="AD996" s="164" t="str">
        <f t="shared" si="79"/>
        <v/>
      </c>
    </row>
    <row r="997" spans="1:30" s="164" customFormat="1" ht="20.149999999999999" customHeight="1">
      <c r="A997" s="149"/>
      <c r="B997" s="294" t="str">
        <f>IF(LEN(A997)=0,"",INDEX('Smelter Look-up'!$A:$A,MATCH($A997,'Smelter Look-up'!$E:$E,0)))</f>
        <v/>
      </c>
      <c r="C997" s="146" t="str">
        <f>IF(LEN(A997)=0,"",INDEX('Smelter Look-up'!$C:$C,MATCH($A997,'Smelter Look-up'!$E:$E,0)))</f>
        <v/>
      </c>
      <c r="D997" s="143"/>
      <c r="E997" s="143" t="str">
        <f ca="1">IF(ISERROR($V997),"",OFFSET('Smelter Look-up'!$D$4,$V997-4,0)&amp;"")</f>
        <v/>
      </c>
      <c r="F997" s="143" t="str">
        <f ca="1">IF(ISERROR($V997),"",OFFSET('Smelter Look-up'!$E$4,$V997-4,0))</f>
        <v/>
      </c>
      <c r="G997" s="143" t="str">
        <f ca="1">IF(C997=$X$4,"Enter smelter details",IF(ISERROR($V997),"",OFFSET('Smelter Look-up'!$F$4,$V997-4,0)))</f>
        <v/>
      </c>
      <c r="H997" s="199" t="str">
        <f ca="1">IF(ISERROR($V997),"",OFFSET('Smelter Look-up'!$G$4,$V997-4,0))</f>
        <v/>
      </c>
      <c r="I997" s="200" t="str">
        <f ca="1">IF(ISERROR($V997),"",OFFSET('Smelter Look-up'!$H$4,$V997-4,0))</f>
        <v/>
      </c>
      <c r="J997" s="200" t="str">
        <f ca="1">IF(ISERROR($V997),"",OFFSET('Smelter Look-up'!$I$4,$V997-4,0))</f>
        <v/>
      </c>
      <c r="K997" s="144"/>
      <c r="L997" s="144"/>
      <c r="M997" s="144"/>
      <c r="N997" s="144"/>
      <c r="O997" s="144"/>
      <c r="P997" s="202"/>
      <c r="Q997" s="145"/>
      <c r="R997" s="143" t="str">
        <f ca="1">IF(ISERROR($V997),"",OFFSET('Smelter Look-up'!$C$4,$V997-4,0)&amp;"")</f>
        <v/>
      </c>
      <c r="S997" s="149" t="str">
        <f t="shared" ca="1" si="75"/>
        <v/>
      </c>
      <c r="T997" s="149" t="str">
        <f ca="1">IF(B997="","",IF(ISERROR(MATCH($J997,SorP!$B$1:$B$6261,0)),"",INDIRECT("'SorP'!$A$"&amp;MATCH($S997&amp;$J997,SorP!C:C,0))))</f>
        <v/>
      </c>
      <c r="U997" s="162"/>
      <c r="V997" s="163" t="e">
        <f>IF(C997="",NA(),MATCH($B997&amp;$C997,'Smelter Look-up'!$J:$J,0))</f>
        <v>#N/A</v>
      </c>
      <c r="X997" s="164">
        <f t="shared" ca="1" si="76"/>
        <v>0</v>
      </c>
      <c r="AB997" s="304" t="str">
        <f t="shared" si="77"/>
        <v/>
      </c>
      <c r="AC997" s="164" t="str">
        <f t="shared" si="78"/>
        <v/>
      </c>
      <c r="AD997" s="164" t="str">
        <f t="shared" si="79"/>
        <v/>
      </c>
    </row>
    <row r="998" spans="1:30" s="164" customFormat="1" ht="20.149999999999999" customHeight="1">
      <c r="A998" s="149"/>
      <c r="B998" s="294" t="str">
        <f>IF(LEN(A998)=0,"",INDEX('Smelter Look-up'!$A:$A,MATCH($A998,'Smelter Look-up'!$E:$E,0)))</f>
        <v/>
      </c>
      <c r="C998" s="146" t="str">
        <f>IF(LEN(A998)=0,"",INDEX('Smelter Look-up'!$C:$C,MATCH($A998,'Smelter Look-up'!$E:$E,0)))</f>
        <v/>
      </c>
      <c r="D998" s="143"/>
      <c r="E998" s="143" t="str">
        <f ca="1">IF(ISERROR($V998),"",OFFSET('Smelter Look-up'!$D$4,$V998-4,0)&amp;"")</f>
        <v/>
      </c>
      <c r="F998" s="143" t="str">
        <f ca="1">IF(ISERROR($V998),"",OFFSET('Smelter Look-up'!$E$4,$V998-4,0))</f>
        <v/>
      </c>
      <c r="G998" s="143" t="str">
        <f ca="1">IF(C998=$X$4,"Enter smelter details",IF(ISERROR($V998),"",OFFSET('Smelter Look-up'!$F$4,$V998-4,0)))</f>
        <v/>
      </c>
      <c r="H998" s="199" t="str">
        <f ca="1">IF(ISERROR($V998),"",OFFSET('Smelter Look-up'!$G$4,$V998-4,0))</f>
        <v/>
      </c>
      <c r="I998" s="200" t="str">
        <f ca="1">IF(ISERROR($V998),"",OFFSET('Smelter Look-up'!$H$4,$V998-4,0))</f>
        <v/>
      </c>
      <c r="J998" s="200" t="str">
        <f ca="1">IF(ISERROR($V998),"",OFFSET('Smelter Look-up'!$I$4,$V998-4,0))</f>
        <v/>
      </c>
      <c r="K998" s="144"/>
      <c r="L998" s="144"/>
      <c r="M998" s="144"/>
      <c r="N998" s="144"/>
      <c r="O998" s="144"/>
      <c r="P998" s="202"/>
      <c r="Q998" s="145"/>
      <c r="R998" s="143" t="str">
        <f ca="1">IF(ISERROR($V998),"",OFFSET('Smelter Look-up'!$C$4,$V998-4,0)&amp;"")</f>
        <v/>
      </c>
      <c r="S998" s="149" t="str">
        <f t="shared" ca="1" si="75"/>
        <v/>
      </c>
      <c r="T998" s="149" t="str">
        <f ca="1">IF(B998="","",IF(ISERROR(MATCH($J998,SorP!$B$1:$B$6261,0)),"",INDIRECT("'SorP'!$A$"&amp;MATCH($S998&amp;$J998,SorP!C:C,0))))</f>
        <v/>
      </c>
      <c r="U998" s="162"/>
      <c r="V998" s="163" t="e">
        <f>IF(C998="",NA(),MATCH($B998&amp;$C998,'Smelter Look-up'!$J:$J,0))</f>
        <v>#N/A</v>
      </c>
      <c r="X998" s="164">
        <f t="shared" ca="1" si="76"/>
        <v>0</v>
      </c>
      <c r="AB998" s="304" t="str">
        <f t="shared" si="77"/>
        <v/>
      </c>
      <c r="AC998" s="164" t="str">
        <f t="shared" si="78"/>
        <v/>
      </c>
      <c r="AD998" s="164" t="str">
        <f t="shared" si="79"/>
        <v/>
      </c>
    </row>
    <row r="999" spans="1:30" s="164" customFormat="1" ht="20.149999999999999" customHeight="1">
      <c r="A999" s="149"/>
      <c r="B999" s="294" t="str">
        <f>IF(LEN(A999)=0,"",INDEX('Smelter Look-up'!$A:$A,MATCH($A999,'Smelter Look-up'!$E:$E,0)))</f>
        <v/>
      </c>
      <c r="C999" s="146" t="str">
        <f>IF(LEN(A999)=0,"",INDEX('Smelter Look-up'!$C:$C,MATCH($A999,'Smelter Look-up'!$E:$E,0)))</f>
        <v/>
      </c>
      <c r="D999" s="143"/>
      <c r="E999" s="143" t="str">
        <f ca="1">IF(ISERROR($V999),"",OFFSET('Smelter Look-up'!$D$4,$V999-4,0)&amp;"")</f>
        <v/>
      </c>
      <c r="F999" s="143" t="str">
        <f ca="1">IF(ISERROR($V999),"",OFFSET('Smelter Look-up'!$E$4,$V999-4,0))</f>
        <v/>
      </c>
      <c r="G999" s="143" t="str">
        <f ca="1">IF(C999=$X$4,"Enter smelter details",IF(ISERROR($V999),"",OFFSET('Smelter Look-up'!$F$4,$V999-4,0)))</f>
        <v/>
      </c>
      <c r="H999" s="199" t="str">
        <f ca="1">IF(ISERROR($V999),"",OFFSET('Smelter Look-up'!$G$4,$V999-4,0))</f>
        <v/>
      </c>
      <c r="I999" s="200" t="str">
        <f ca="1">IF(ISERROR($V999),"",OFFSET('Smelter Look-up'!$H$4,$V999-4,0))</f>
        <v/>
      </c>
      <c r="J999" s="200" t="str">
        <f ca="1">IF(ISERROR($V999),"",OFFSET('Smelter Look-up'!$I$4,$V999-4,0))</f>
        <v/>
      </c>
      <c r="K999" s="144"/>
      <c r="L999" s="144"/>
      <c r="M999" s="144"/>
      <c r="N999" s="144"/>
      <c r="O999" s="144"/>
      <c r="P999" s="202"/>
      <c r="Q999" s="145"/>
      <c r="R999" s="143" t="str">
        <f ca="1">IF(ISERROR($V999),"",OFFSET('Smelter Look-up'!$C$4,$V999-4,0)&amp;"")</f>
        <v/>
      </c>
      <c r="S999" s="149" t="str">
        <f t="shared" ca="1" si="75"/>
        <v/>
      </c>
      <c r="T999" s="149" t="str">
        <f ca="1">IF(B999="","",IF(ISERROR(MATCH($J999,SorP!$B$1:$B$6261,0)),"",INDIRECT("'SorP'!$A$"&amp;MATCH($S999&amp;$J999,SorP!C:C,0))))</f>
        <v/>
      </c>
      <c r="U999" s="162"/>
      <c r="V999" s="163" t="e">
        <f>IF(C999="",NA(),MATCH($B999&amp;$C999,'Smelter Look-up'!$J:$J,0))</f>
        <v>#N/A</v>
      </c>
      <c r="X999" s="164">
        <f t="shared" ca="1" si="76"/>
        <v>0</v>
      </c>
      <c r="AB999" s="304" t="str">
        <f t="shared" si="77"/>
        <v/>
      </c>
      <c r="AC999" s="164" t="str">
        <f t="shared" si="78"/>
        <v/>
      </c>
      <c r="AD999" s="164" t="str">
        <f t="shared" si="79"/>
        <v/>
      </c>
    </row>
    <row r="1000" spans="1:30" s="164" customFormat="1" ht="20.149999999999999" customHeight="1">
      <c r="A1000" s="149"/>
      <c r="B1000" s="294" t="str">
        <f>IF(LEN(A1000)=0,"",INDEX('Smelter Look-up'!$A:$A,MATCH($A1000,'Smelter Look-up'!$E:$E,0)))</f>
        <v/>
      </c>
      <c r="C1000" s="146" t="str">
        <f>IF(LEN(A1000)=0,"",INDEX('Smelter Look-up'!$C:$C,MATCH($A1000,'Smelter Look-up'!$E:$E,0)))</f>
        <v/>
      </c>
      <c r="D1000" s="143"/>
      <c r="E1000" s="143" t="str">
        <f ca="1">IF(ISERROR($V1000),"",OFFSET('Smelter Look-up'!$D$4,$V1000-4,0)&amp;"")</f>
        <v/>
      </c>
      <c r="F1000" s="143" t="str">
        <f ca="1">IF(ISERROR($V1000),"",OFFSET('Smelter Look-up'!$E$4,$V1000-4,0))</f>
        <v/>
      </c>
      <c r="G1000" s="143" t="str">
        <f ca="1">IF(C1000=$X$4,"Enter smelter details",IF(ISERROR($V1000),"",OFFSET('Smelter Look-up'!$F$4,$V1000-4,0)))</f>
        <v/>
      </c>
      <c r="H1000" s="199" t="str">
        <f ca="1">IF(ISERROR($V1000),"",OFFSET('Smelter Look-up'!$G$4,$V1000-4,0))</f>
        <v/>
      </c>
      <c r="I1000" s="200" t="str">
        <f ca="1">IF(ISERROR($V1000),"",OFFSET('Smelter Look-up'!$H$4,$V1000-4,0))</f>
        <v/>
      </c>
      <c r="J1000" s="200" t="str">
        <f ca="1">IF(ISERROR($V1000),"",OFFSET('Smelter Look-up'!$I$4,$V1000-4,0))</f>
        <v/>
      </c>
      <c r="K1000" s="144"/>
      <c r="L1000" s="144"/>
      <c r="M1000" s="144"/>
      <c r="N1000" s="144"/>
      <c r="O1000" s="144"/>
      <c r="P1000" s="202"/>
      <c r="Q1000" s="145"/>
      <c r="R1000" s="143" t="str">
        <f ca="1">IF(ISERROR($V1000),"",OFFSET('Smelter Look-up'!$C$4,$V1000-4,0)&amp;"")</f>
        <v/>
      </c>
      <c r="S1000" s="149" t="str">
        <f t="shared" ca="1" si="75"/>
        <v/>
      </c>
      <c r="T1000" s="149" t="str">
        <f ca="1">IF(B1000="","",IF(ISERROR(MATCH($J1000,SorP!$B$1:$B$6261,0)),"",INDIRECT("'SorP'!$A$"&amp;MATCH($S1000&amp;$J1000,SorP!C:C,0))))</f>
        <v/>
      </c>
      <c r="U1000" s="162"/>
      <c r="V1000" s="163" t="e">
        <f>IF(C1000="",NA(),MATCH($B1000&amp;$C1000,'Smelter Look-up'!$J:$J,0))</f>
        <v>#N/A</v>
      </c>
      <c r="X1000" s="164">
        <f t="shared" ca="1" si="76"/>
        <v>0</v>
      </c>
      <c r="AB1000" s="304" t="str">
        <f t="shared" si="77"/>
        <v/>
      </c>
      <c r="AC1000" s="164" t="str">
        <f t="shared" si="78"/>
        <v/>
      </c>
      <c r="AD1000" s="164" t="str">
        <f t="shared" si="79"/>
        <v/>
      </c>
    </row>
    <row r="1001" spans="1:30" s="164" customFormat="1" ht="20.149999999999999" customHeight="1">
      <c r="A1001" s="149"/>
      <c r="B1001" s="294" t="str">
        <f>IF(LEN(A1001)=0,"",INDEX('Smelter Look-up'!$A:$A,MATCH($A1001,'Smelter Look-up'!$E:$E,0)))</f>
        <v/>
      </c>
      <c r="C1001" s="146" t="str">
        <f>IF(LEN(A1001)=0,"",INDEX('Smelter Look-up'!$C:$C,MATCH($A1001,'Smelter Look-up'!$E:$E,0)))</f>
        <v/>
      </c>
      <c r="D1001" s="143"/>
      <c r="E1001" s="143" t="str">
        <f ca="1">IF(ISERROR($V1001),"",OFFSET('Smelter Look-up'!$D$4,$V1001-4,0)&amp;"")</f>
        <v/>
      </c>
      <c r="F1001" s="143" t="str">
        <f ca="1">IF(ISERROR($V1001),"",OFFSET('Smelter Look-up'!$E$4,$V1001-4,0))</f>
        <v/>
      </c>
      <c r="G1001" s="143" t="str">
        <f ca="1">IF(C1001=$X$4,"Enter smelter details",IF(ISERROR($V1001),"",OFFSET('Smelter Look-up'!$F$4,$V1001-4,0)))</f>
        <v/>
      </c>
      <c r="H1001" s="199" t="str">
        <f ca="1">IF(ISERROR($V1001),"",OFFSET('Smelter Look-up'!$G$4,$V1001-4,0))</f>
        <v/>
      </c>
      <c r="I1001" s="200" t="str">
        <f ca="1">IF(ISERROR($V1001),"",OFFSET('Smelter Look-up'!$H$4,$V1001-4,0))</f>
        <v/>
      </c>
      <c r="J1001" s="200" t="str">
        <f ca="1">IF(ISERROR($V1001),"",OFFSET('Smelter Look-up'!$I$4,$V1001-4,0))</f>
        <v/>
      </c>
      <c r="K1001" s="144"/>
      <c r="L1001" s="144"/>
      <c r="M1001" s="144"/>
      <c r="N1001" s="144"/>
      <c r="O1001" s="144"/>
      <c r="P1001" s="202"/>
      <c r="Q1001" s="145"/>
      <c r="R1001" s="143" t="str">
        <f ca="1">IF(ISERROR($V1001),"",OFFSET('Smelter Look-up'!$C$4,$V1001-4,0)&amp;"")</f>
        <v/>
      </c>
      <c r="S1001" s="149" t="str">
        <f t="shared" ca="1" si="75"/>
        <v/>
      </c>
      <c r="T1001" s="149" t="str">
        <f ca="1">IF(B1001="","",IF(ISERROR(MATCH($J1001,SorP!$B$1:$B$6261,0)),"",INDIRECT("'SorP'!$A$"&amp;MATCH($S1001&amp;$J1001,SorP!C:C,0))))</f>
        <v/>
      </c>
      <c r="U1001" s="162"/>
      <c r="V1001" s="163" t="e">
        <f>IF(C1001="",NA(),MATCH($B1001&amp;$C1001,'Smelter Look-up'!$J:$J,0))</f>
        <v>#N/A</v>
      </c>
      <c r="X1001" s="164">
        <f t="shared" ca="1" si="76"/>
        <v>0</v>
      </c>
      <c r="AB1001" s="304" t="str">
        <f t="shared" si="77"/>
        <v/>
      </c>
      <c r="AC1001" s="164" t="str">
        <f t="shared" si="78"/>
        <v/>
      </c>
      <c r="AD1001" s="164" t="str">
        <f t="shared" si="79"/>
        <v/>
      </c>
    </row>
    <row r="1002" spans="1:30" s="164" customFormat="1" ht="20.149999999999999" customHeight="1">
      <c r="A1002" s="149"/>
      <c r="B1002" s="294" t="str">
        <f>IF(LEN(A1002)=0,"",INDEX('Smelter Look-up'!$A:$A,MATCH($A1002,'Smelter Look-up'!$E:$E,0)))</f>
        <v/>
      </c>
      <c r="C1002" s="146" t="str">
        <f>IF(LEN(A1002)=0,"",INDEX('Smelter Look-up'!$C:$C,MATCH($A1002,'Smelter Look-up'!$E:$E,0)))</f>
        <v/>
      </c>
      <c r="D1002" s="143"/>
      <c r="E1002" s="143" t="str">
        <f ca="1">IF(ISERROR($V1002),"",OFFSET('Smelter Look-up'!$D$4,$V1002-4,0)&amp;"")</f>
        <v/>
      </c>
      <c r="F1002" s="143" t="str">
        <f ca="1">IF(ISERROR($V1002),"",OFFSET('Smelter Look-up'!$E$4,$V1002-4,0))</f>
        <v/>
      </c>
      <c r="G1002" s="143" t="str">
        <f ca="1">IF(C1002=$X$4,"Enter smelter details",IF(ISERROR($V1002),"",OFFSET('Smelter Look-up'!$F$4,$V1002-4,0)))</f>
        <v/>
      </c>
      <c r="H1002" s="199" t="str">
        <f ca="1">IF(ISERROR($V1002),"",OFFSET('Smelter Look-up'!$G$4,$V1002-4,0))</f>
        <v/>
      </c>
      <c r="I1002" s="200" t="str">
        <f ca="1">IF(ISERROR($V1002),"",OFFSET('Smelter Look-up'!$H$4,$V1002-4,0))</f>
        <v/>
      </c>
      <c r="J1002" s="200" t="str">
        <f ca="1">IF(ISERROR($V1002),"",OFFSET('Smelter Look-up'!$I$4,$V1002-4,0))</f>
        <v/>
      </c>
      <c r="K1002" s="144"/>
      <c r="L1002" s="144"/>
      <c r="M1002" s="144"/>
      <c r="N1002" s="144"/>
      <c r="O1002" s="144"/>
      <c r="P1002" s="202"/>
      <c r="Q1002" s="145"/>
      <c r="R1002" s="143" t="str">
        <f ca="1">IF(ISERROR($V1002),"",OFFSET('Smelter Look-up'!$C$4,$V1002-4,0)&amp;"")</f>
        <v/>
      </c>
      <c r="S1002" s="149" t="str">
        <f t="shared" ca="1" si="75"/>
        <v/>
      </c>
      <c r="T1002" s="149" t="str">
        <f ca="1">IF(B1002="","",IF(ISERROR(MATCH($J1002,SorP!$B$1:$B$6261,0)),"",INDIRECT("'SorP'!$A$"&amp;MATCH($S1002&amp;$J1002,SorP!C:C,0))))</f>
        <v/>
      </c>
      <c r="U1002" s="162"/>
      <c r="V1002" s="163" t="e">
        <f>IF(C1002="",NA(),MATCH($B1002&amp;$C1002,'Smelter Look-up'!$J:$J,0))</f>
        <v>#N/A</v>
      </c>
      <c r="X1002" s="164">
        <f t="shared" ca="1" si="76"/>
        <v>0</v>
      </c>
      <c r="AB1002" s="304" t="str">
        <f t="shared" si="77"/>
        <v/>
      </c>
      <c r="AC1002" s="164" t="str">
        <f t="shared" si="78"/>
        <v/>
      </c>
      <c r="AD1002" s="164" t="str">
        <f t="shared" si="79"/>
        <v/>
      </c>
    </row>
    <row r="1003" spans="1:30" s="164" customFormat="1" ht="20.149999999999999" customHeight="1">
      <c r="A1003" s="149"/>
      <c r="B1003" s="294" t="str">
        <f>IF(LEN(A1003)=0,"",INDEX('Smelter Look-up'!$A:$A,MATCH($A1003,'Smelter Look-up'!$E:$E,0)))</f>
        <v/>
      </c>
      <c r="C1003" s="146" t="str">
        <f>IF(LEN(A1003)=0,"",INDEX('Smelter Look-up'!$C:$C,MATCH($A1003,'Smelter Look-up'!$E:$E,0)))</f>
        <v/>
      </c>
      <c r="D1003" s="143"/>
      <c r="E1003" s="143" t="str">
        <f ca="1">IF(ISERROR($V1003),"",OFFSET('Smelter Look-up'!$D$4,$V1003-4,0)&amp;"")</f>
        <v/>
      </c>
      <c r="F1003" s="143" t="str">
        <f ca="1">IF(ISERROR($V1003),"",OFFSET('Smelter Look-up'!$E$4,$V1003-4,0))</f>
        <v/>
      </c>
      <c r="G1003" s="143" t="str">
        <f ca="1">IF(C1003=$X$4,"Enter smelter details",IF(ISERROR($V1003),"",OFFSET('Smelter Look-up'!$F$4,$V1003-4,0)))</f>
        <v/>
      </c>
      <c r="H1003" s="199" t="str">
        <f ca="1">IF(ISERROR($V1003),"",OFFSET('Smelter Look-up'!$G$4,$V1003-4,0))</f>
        <v/>
      </c>
      <c r="I1003" s="200" t="str">
        <f ca="1">IF(ISERROR($V1003),"",OFFSET('Smelter Look-up'!$H$4,$V1003-4,0))</f>
        <v/>
      </c>
      <c r="J1003" s="200" t="str">
        <f ca="1">IF(ISERROR($V1003),"",OFFSET('Smelter Look-up'!$I$4,$V1003-4,0))</f>
        <v/>
      </c>
      <c r="K1003" s="144"/>
      <c r="L1003" s="144"/>
      <c r="M1003" s="144"/>
      <c r="N1003" s="144"/>
      <c r="O1003" s="144"/>
      <c r="P1003" s="202"/>
      <c r="Q1003" s="145"/>
      <c r="R1003" s="143" t="str">
        <f ca="1">IF(ISERROR($V1003),"",OFFSET('Smelter Look-up'!$C$4,$V1003-4,0)&amp;"")</f>
        <v/>
      </c>
      <c r="S1003" s="149" t="str">
        <f t="shared" ca="1" si="75"/>
        <v/>
      </c>
      <c r="T1003" s="149" t="str">
        <f ca="1">IF(B1003="","",IF(ISERROR(MATCH($J1003,SorP!$B$1:$B$6261,0)),"",INDIRECT("'SorP'!$A$"&amp;MATCH($S1003&amp;$J1003,SorP!C:C,0))))</f>
        <v/>
      </c>
      <c r="U1003" s="162"/>
      <c r="V1003" s="163" t="e">
        <f>IF(C1003="",NA(),MATCH($B1003&amp;$C1003,'Smelter Look-up'!$J:$J,0))</f>
        <v>#N/A</v>
      </c>
      <c r="X1003" s="164">
        <f t="shared" ca="1" si="76"/>
        <v>0</v>
      </c>
      <c r="AB1003" s="304" t="str">
        <f t="shared" si="77"/>
        <v/>
      </c>
      <c r="AC1003" s="164" t="str">
        <f t="shared" si="78"/>
        <v/>
      </c>
      <c r="AD1003" s="164" t="str">
        <f t="shared" si="79"/>
        <v/>
      </c>
    </row>
    <row r="1004" spans="1:30" s="164" customFormat="1" ht="20.149999999999999" customHeight="1">
      <c r="A1004" s="149"/>
      <c r="B1004" s="294" t="str">
        <f>IF(LEN(A1004)=0,"",INDEX('Smelter Look-up'!$A:$A,MATCH($A1004,'Smelter Look-up'!$E:$E,0)))</f>
        <v/>
      </c>
      <c r="C1004" s="146" t="str">
        <f>IF(LEN(A1004)=0,"",INDEX('Smelter Look-up'!$C:$C,MATCH($A1004,'Smelter Look-up'!$E:$E,0)))</f>
        <v/>
      </c>
      <c r="D1004" s="143"/>
      <c r="E1004" s="143" t="str">
        <f ca="1">IF(ISERROR($V1004),"",OFFSET('Smelter Look-up'!$D$4,$V1004-4,0)&amp;"")</f>
        <v/>
      </c>
      <c r="F1004" s="143" t="str">
        <f ca="1">IF(ISERROR($V1004),"",OFFSET('Smelter Look-up'!$E$4,$V1004-4,0))</f>
        <v/>
      </c>
      <c r="G1004" s="143" t="str">
        <f ca="1">IF(C1004=$X$4,"Enter smelter details",IF(ISERROR($V1004),"",OFFSET('Smelter Look-up'!$F$4,$V1004-4,0)))</f>
        <v/>
      </c>
      <c r="H1004" s="199" t="str">
        <f ca="1">IF(ISERROR($V1004),"",OFFSET('Smelter Look-up'!$G$4,$V1004-4,0))</f>
        <v/>
      </c>
      <c r="I1004" s="200" t="str">
        <f ca="1">IF(ISERROR($V1004),"",OFFSET('Smelter Look-up'!$H$4,$V1004-4,0))</f>
        <v/>
      </c>
      <c r="J1004" s="200" t="str">
        <f ca="1">IF(ISERROR($V1004),"",OFFSET('Smelter Look-up'!$I$4,$V1004-4,0))</f>
        <v/>
      </c>
      <c r="K1004" s="144"/>
      <c r="L1004" s="144"/>
      <c r="M1004" s="144"/>
      <c r="N1004" s="144"/>
      <c r="O1004" s="144"/>
      <c r="P1004" s="202"/>
      <c r="Q1004" s="145"/>
      <c r="R1004" s="143" t="str">
        <f ca="1">IF(ISERROR($V1004),"",OFFSET('Smelter Look-up'!$C$4,$V1004-4,0)&amp;"")</f>
        <v/>
      </c>
      <c r="S1004" s="149" t="str">
        <f t="shared" ca="1" si="75"/>
        <v/>
      </c>
      <c r="T1004" s="149" t="str">
        <f ca="1">IF(B1004="","",IF(ISERROR(MATCH($J1004,SorP!$B$1:$B$6261,0)),"",INDIRECT("'SorP'!$A$"&amp;MATCH($S1004&amp;$J1004,SorP!C:C,0))))</f>
        <v/>
      </c>
      <c r="U1004" s="162"/>
      <c r="V1004" s="163" t="e">
        <f>IF(C1004="",NA(),MATCH($B1004&amp;$C1004,'Smelter Look-up'!$J:$J,0))</f>
        <v>#N/A</v>
      </c>
      <c r="X1004" s="164">
        <f t="shared" ca="1" si="76"/>
        <v>0</v>
      </c>
      <c r="AB1004" s="304" t="str">
        <f t="shared" si="77"/>
        <v/>
      </c>
      <c r="AC1004" s="164" t="str">
        <f t="shared" si="78"/>
        <v/>
      </c>
      <c r="AD1004" s="164" t="str">
        <f t="shared" si="79"/>
        <v/>
      </c>
    </row>
    <row r="1005" spans="1:30" s="164" customFormat="1" ht="20.149999999999999" customHeight="1">
      <c r="A1005" s="149"/>
      <c r="B1005" s="294" t="str">
        <f>IF(LEN(A1005)=0,"",INDEX('Smelter Look-up'!$A:$A,MATCH($A1005,'Smelter Look-up'!$E:$E,0)))</f>
        <v/>
      </c>
      <c r="C1005" s="146" t="str">
        <f>IF(LEN(A1005)=0,"",INDEX('Smelter Look-up'!$C:$C,MATCH($A1005,'Smelter Look-up'!$E:$E,0)))</f>
        <v/>
      </c>
      <c r="D1005" s="143"/>
      <c r="E1005" s="143" t="str">
        <f ca="1">IF(ISERROR($V1005),"",OFFSET('Smelter Look-up'!$D$4,$V1005-4,0)&amp;"")</f>
        <v/>
      </c>
      <c r="F1005" s="143" t="str">
        <f ca="1">IF(ISERROR($V1005),"",OFFSET('Smelter Look-up'!$E$4,$V1005-4,0))</f>
        <v/>
      </c>
      <c r="G1005" s="143" t="str">
        <f ca="1">IF(C1005=$X$4,"Enter smelter details",IF(ISERROR($V1005),"",OFFSET('Smelter Look-up'!$F$4,$V1005-4,0)))</f>
        <v/>
      </c>
      <c r="H1005" s="199" t="str">
        <f ca="1">IF(ISERROR($V1005),"",OFFSET('Smelter Look-up'!$G$4,$V1005-4,0))</f>
        <v/>
      </c>
      <c r="I1005" s="200" t="str">
        <f ca="1">IF(ISERROR($V1005),"",OFFSET('Smelter Look-up'!$H$4,$V1005-4,0))</f>
        <v/>
      </c>
      <c r="J1005" s="200" t="str">
        <f ca="1">IF(ISERROR($V1005),"",OFFSET('Smelter Look-up'!$I$4,$V1005-4,0))</f>
        <v/>
      </c>
      <c r="K1005" s="144"/>
      <c r="L1005" s="144"/>
      <c r="M1005" s="144"/>
      <c r="N1005" s="144"/>
      <c r="O1005" s="144"/>
      <c r="P1005" s="202"/>
      <c r="Q1005" s="145"/>
      <c r="R1005" s="143" t="str">
        <f ca="1">IF(ISERROR($V1005),"",OFFSET('Smelter Look-up'!$C$4,$V1005-4,0)&amp;"")</f>
        <v/>
      </c>
      <c r="S1005" s="149" t="str">
        <f t="shared" ca="1" si="75"/>
        <v/>
      </c>
      <c r="T1005" s="149" t="str">
        <f ca="1">IF(B1005="","",IF(ISERROR(MATCH($J1005,SorP!$B$1:$B$6261,0)),"",INDIRECT("'SorP'!$A$"&amp;MATCH($S1005&amp;$J1005,SorP!C:C,0))))</f>
        <v/>
      </c>
      <c r="U1005" s="162"/>
      <c r="V1005" s="163" t="e">
        <f>IF(C1005="",NA(),MATCH($B1005&amp;$C1005,'Smelter Look-up'!$J:$J,0))</f>
        <v>#N/A</v>
      </c>
      <c r="X1005" s="164">
        <f t="shared" ca="1" si="76"/>
        <v>0</v>
      </c>
      <c r="AB1005" s="304" t="str">
        <f t="shared" si="77"/>
        <v/>
      </c>
      <c r="AC1005" s="164" t="str">
        <f t="shared" si="78"/>
        <v/>
      </c>
      <c r="AD1005" s="164" t="str">
        <f t="shared" si="79"/>
        <v/>
      </c>
    </row>
    <row r="1006" spans="1:30" s="164" customFormat="1" ht="20.149999999999999" customHeight="1">
      <c r="A1006" s="149"/>
      <c r="B1006" s="294" t="str">
        <f>IF(LEN(A1006)=0,"",INDEX('Smelter Look-up'!$A:$A,MATCH($A1006,'Smelter Look-up'!$E:$E,0)))</f>
        <v/>
      </c>
      <c r="C1006" s="146" t="str">
        <f>IF(LEN(A1006)=0,"",INDEX('Smelter Look-up'!$C:$C,MATCH($A1006,'Smelter Look-up'!$E:$E,0)))</f>
        <v/>
      </c>
      <c r="D1006" s="143"/>
      <c r="E1006" s="143" t="str">
        <f ca="1">IF(ISERROR($V1006),"",OFFSET('Smelter Look-up'!$D$4,$V1006-4,0)&amp;"")</f>
        <v/>
      </c>
      <c r="F1006" s="143" t="str">
        <f ca="1">IF(ISERROR($V1006),"",OFFSET('Smelter Look-up'!$E$4,$V1006-4,0))</f>
        <v/>
      </c>
      <c r="G1006" s="143" t="str">
        <f ca="1">IF(C1006=$X$4,"Enter smelter details",IF(ISERROR($V1006),"",OFFSET('Smelter Look-up'!$F$4,$V1006-4,0)))</f>
        <v/>
      </c>
      <c r="H1006" s="199" t="str">
        <f ca="1">IF(ISERROR($V1006),"",OFFSET('Smelter Look-up'!$G$4,$V1006-4,0))</f>
        <v/>
      </c>
      <c r="I1006" s="200" t="str">
        <f ca="1">IF(ISERROR($V1006),"",OFFSET('Smelter Look-up'!$H$4,$V1006-4,0))</f>
        <v/>
      </c>
      <c r="J1006" s="200" t="str">
        <f ca="1">IF(ISERROR($V1006),"",OFFSET('Smelter Look-up'!$I$4,$V1006-4,0))</f>
        <v/>
      </c>
      <c r="K1006" s="144"/>
      <c r="L1006" s="144"/>
      <c r="M1006" s="144"/>
      <c r="N1006" s="144"/>
      <c r="O1006" s="144"/>
      <c r="P1006" s="202"/>
      <c r="Q1006" s="145"/>
      <c r="R1006" s="143" t="str">
        <f ca="1">IF(ISERROR($V1006),"",OFFSET('Smelter Look-up'!$C$4,$V1006-4,0)&amp;"")</f>
        <v/>
      </c>
      <c r="S1006" s="149" t="str">
        <f t="shared" ca="1" si="75"/>
        <v/>
      </c>
      <c r="T1006" s="149" t="str">
        <f ca="1">IF(B1006="","",IF(ISERROR(MATCH($J1006,SorP!$B$1:$B$6261,0)),"",INDIRECT("'SorP'!$A$"&amp;MATCH($S1006&amp;$J1006,SorP!C:C,0))))</f>
        <v/>
      </c>
      <c r="U1006" s="162"/>
      <c r="V1006" s="163" t="e">
        <f>IF(C1006="",NA(),MATCH($B1006&amp;$C1006,'Smelter Look-up'!$J:$J,0))</f>
        <v>#N/A</v>
      </c>
      <c r="X1006" s="164">
        <f t="shared" ca="1" si="76"/>
        <v>0</v>
      </c>
      <c r="AB1006" s="304" t="str">
        <f t="shared" si="77"/>
        <v/>
      </c>
      <c r="AC1006" s="164" t="str">
        <f t="shared" si="78"/>
        <v/>
      </c>
      <c r="AD1006" s="164" t="str">
        <f t="shared" si="79"/>
        <v/>
      </c>
    </row>
    <row r="1007" spans="1:30" s="164" customFormat="1" ht="20.149999999999999" customHeight="1">
      <c r="A1007" s="149"/>
      <c r="B1007" s="294" t="str">
        <f>IF(LEN(A1007)=0,"",INDEX('Smelter Look-up'!$A:$A,MATCH($A1007,'Smelter Look-up'!$E:$E,0)))</f>
        <v/>
      </c>
      <c r="C1007" s="146" t="str">
        <f>IF(LEN(A1007)=0,"",INDEX('Smelter Look-up'!$C:$C,MATCH($A1007,'Smelter Look-up'!$E:$E,0)))</f>
        <v/>
      </c>
      <c r="D1007" s="143"/>
      <c r="E1007" s="143" t="str">
        <f ca="1">IF(ISERROR($V1007),"",OFFSET('Smelter Look-up'!$D$4,$V1007-4,0)&amp;"")</f>
        <v/>
      </c>
      <c r="F1007" s="143" t="str">
        <f ca="1">IF(ISERROR($V1007),"",OFFSET('Smelter Look-up'!$E$4,$V1007-4,0))</f>
        <v/>
      </c>
      <c r="G1007" s="143" t="str">
        <f ca="1">IF(C1007=$X$4,"Enter smelter details",IF(ISERROR($V1007),"",OFFSET('Smelter Look-up'!$F$4,$V1007-4,0)))</f>
        <v/>
      </c>
      <c r="H1007" s="199" t="str">
        <f ca="1">IF(ISERROR($V1007),"",OFFSET('Smelter Look-up'!$G$4,$V1007-4,0))</f>
        <v/>
      </c>
      <c r="I1007" s="200" t="str">
        <f ca="1">IF(ISERROR($V1007),"",OFFSET('Smelter Look-up'!$H$4,$V1007-4,0))</f>
        <v/>
      </c>
      <c r="J1007" s="200" t="str">
        <f ca="1">IF(ISERROR($V1007),"",OFFSET('Smelter Look-up'!$I$4,$V1007-4,0))</f>
        <v/>
      </c>
      <c r="K1007" s="144"/>
      <c r="L1007" s="144"/>
      <c r="M1007" s="144"/>
      <c r="N1007" s="144"/>
      <c r="O1007" s="144"/>
      <c r="P1007" s="202"/>
      <c r="Q1007" s="145"/>
      <c r="R1007" s="143" t="str">
        <f ca="1">IF(ISERROR($V1007),"",OFFSET('Smelter Look-up'!$C$4,$V1007-4,0)&amp;"")</f>
        <v/>
      </c>
      <c r="S1007" s="149" t="str">
        <f t="shared" ca="1" si="75"/>
        <v/>
      </c>
      <c r="T1007" s="149" t="str">
        <f ca="1">IF(B1007="","",IF(ISERROR(MATCH($J1007,SorP!$B$1:$B$6261,0)),"",INDIRECT("'SorP'!$A$"&amp;MATCH($S1007&amp;$J1007,SorP!C:C,0))))</f>
        <v/>
      </c>
      <c r="U1007" s="162"/>
      <c r="V1007" s="163" t="e">
        <f>IF(C1007="",NA(),MATCH($B1007&amp;$C1007,'Smelter Look-up'!$J:$J,0))</f>
        <v>#N/A</v>
      </c>
      <c r="X1007" s="164">
        <f t="shared" ca="1" si="76"/>
        <v>0</v>
      </c>
      <c r="AB1007" s="304" t="str">
        <f t="shared" si="77"/>
        <v/>
      </c>
      <c r="AC1007" s="164" t="str">
        <f t="shared" si="78"/>
        <v/>
      </c>
      <c r="AD1007" s="164" t="str">
        <f t="shared" si="79"/>
        <v/>
      </c>
    </row>
    <row r="1008" spans="1:30" s="164" customFormat="1" ht="20.149999999999999" customHeight="1">
      <c r="A1008" s="149"/>
      <c r="B1008" s="294" t="str">
        <f>IF(LEN(A1008)=0,"",INDEX('Smelter Look-up'!$A:$A,MATCH($A1008,'Smelter Look-up'!$E:$E,0)))</f>
        <v/>
      </c>
      <c r="C1008" s="146" t="str">
        <f>IF(LEN(A1008)=0,"",INDEX('Smelter Look-up'!$C:$C,MATCH($A1008,'Smelter Look-up'!$E:$E,0)))</f>
        <v/>
      </c>
      <c r="D1008" s="143"/>
      <c r="E1008" s="143" t="str">
        <f ca="1">IF(ISERROR($V1008),"",OFFSET('Smelter Look-up'!$D$4,$V1008-4,0)&amp;"")</f>
        <v/>
      </c>
      <c r="F1008" s="143" t="str">
        <f ca="1">IF(ISERROR($V1008),"",OFFSET('Smelter Look-up'!$E$4,$V1008-4,0))</f>
        <v/>
      </c>
      <c r="G1008" s="143" t="str">
        <f ca="1">IF(C1008=$X$4,"Enter smelter details",IF(ISERROR($V1008),"",OFFSET('Smelter Look-up'!$F$4,$V1008-4,0)))</f>
        <v/>
      </c>
      <c r="H1008" s="199" t="str">
        <f ca="1">IF(ISERROR($V1008),"",OFFSET('Smelter Look-up'!$G$4,$V1008-4,0))</f>
        <v/>
      </c>
      <c r="I1008" s="200" t="str">
        <f ca="1">IF(ISERROR($V1008),"",OFFSET('Smelter Look-up'!$H$4,$V1008-4,0))</f>
        <v/>
      </c>
      <c r="J1008" s="200" t="str">
        <f ca="1">IF(ISERROR($V1008),"",OFFSET('Smelter Look-up'!$I$4,$V1008-4,0))</f>
        <v/>
      </c>
      <c r="K1008" s="144"/>
      <c r="L1008" s="144"/>
      <c r="M1008" s="144"/>
      <c r="N1008" s="144"/>
      <c r="O1008" s="144"/>
      <c r="P1008" s="202"/>
      <c r="Q1008" s="145"/>
      <c r="R1008" s="143" t="str">
        <f ca="1">IF(ISERROR($V1008),"",OFFSET('Smelter Look-up'!$C$4,$V1008-4,0)&amp;"")</f>
        <v/>
      </c>
      <c r="S1008" s="149" t="str">
        <f t="shared" ca="1" si="75"/>
        <v/>
      </c>
      <c r="T1008" s="149" t="str">
        <f ca="1">IF(B1008="","",IF(ISERROR(MATCH($J1008,SorP!$B$1:$B$6261,0)),"",INDIRECT("'SorP'!$A$"&amp;MATCH($S1008&amp;$J1008,SorP!C:C,0))))</f>
        <v/>
      </c>
      <c r="U1008" s="162"/>
      <c r="V1008" s="163" t="e">
        <f>IF(C1008="",NA(),MATCH($B1008&amp;$C1008,'Smelter Look-up'!$J:$J,0))</f>
        <v>#N/A</v>
      </c>
      <c r="X1008" s="164">
        <f t="shared" ca="1" si="76"/>
        <v>0</v>
      </c>
      <c r="AB1008" s="304" t="str">
        <f t="shared" si="77"/>
        <v/>
      </c>
      <c r="AC1008" s="164" t="str">
        <f t="shared" si="78"/>
        <v/>
      </c>
      <c r="AD1008" s="164" t="str">
        <f t="shared" si="79"/>
        <v/>
      </c>
    </row>
    <row r="1009" spans="1:30" s="164" customFormat="1" ht="20.149999999999999" customHeight="1">
      <c r="A1009" s="149"/>
      <c r="B1009" s="294" t="str">
        <f>IF(LEN(A1009)=0,"",INDEX('Smelter Look-up'!$A:$A,MATCH($A1009,'Smelter Look-up'!$E:$E,0)))</f>
        <v/>
      </c>
      <c r="C1009" s="146" t="str">
        <f>IF(LEN(A1009)=0,"",INDEX('Smelter Look-up'!$C:$C,MATCH($A1009,'Smelter Look-up'!$E:$E,0)))</f>
        <v/>
      </c>
      <c r="D1009" s="143"/>
      <c r="E1009" s="143" t="str">
        <f ca="1">IF(ISERROR($V1009),"",OFFSET('Smelter Look-up'!$D$4,$V1009-4,0)&amp;"")</f>
        <v/>
      </c>
      <c r="F1009" s="143" t="str">
        <f ca="1">IF(ISERROR($V1009),"",OFFSET('Smelter Look-up'!$E$4,$V1009-4,0))</f>
        <v/>
      </c>
      <c r="G1009" s="143" t="str">
        <f ca="1">IF(C1009=$X$4,"Enter smelter details",IF(ISERROR($V1009),"",OFFSET('Smelter Look-up'!$F$4,$V1009-4,0)))</f>
        <v/>
      </c>
      <c r="H1009" s="199" t="str">
        <f ca="1">IF(ISERROR($V1009),"",OFFSET('Smelter Look-up'!$G$4,$V1009-4,0))</f>
        <v/>
      </c>
      <c r="I1009" s="200" t="str">
        <f ca="1">IF(ISERROR($V1009),"",OFFSET('Smelter Look-up'!$H$4,$V1009-4,0))</f>
        <v/>
      </c>
      <c r="J1009" s="200" t="str">
        <f ca="1">IF(ISERROR($V1009),"",OFFSET('Smelter Look-up'!$I$4,$V1009-4,0))</f>
        <v/>
      </c>
      <c r="K1009" s="144"/>
      <c r="L1009" s="144"/>
      <c r="M1009" s="144"/>
      <c r="N1009" s="144"/>
      <c r="O1009" s="144"/>
      <c r="P1009" s="202"/>
      <c r="Q1009" s="145"/>
      <c r="R1009" s="143" t="str">
        <f ca="1">IF(ISERROR($V1009),"",OFFSET('Smelter Look-up'!$C$4,$V1009-4,0)&amp;"")</f>
        <v/>
      </c>
      <c r="S1009" s="149" t="str">
        <f t="shared" ca="1" si="75"/>
        <v/>
      </c>
      <c r="T1009" s="149" t="str">
        <f ca="1">IF(B1009="","",IF(ISERROR(MATCH($J1009,SorP!$B$1:$B$6261,0)),"",INDIRECT("'SorP'!$A$"&amp;MATCH($S1009&amp;$J1009,SorP!C:C,0))))</f>
        <v/>
      </c>
      <c r="U1009" s="162"/>
      <c r="V1009" s="163" t="e">
        <f>IF(C1009="",NA(),MATCH($B1009&amp;$C1009,'Smelter Look-up'!$J:$J,0))</f>
        <v>#N/A</v>
      </c>
      <c r="X1009" s="164">
        <f t="shared" ca="1" si="76"/>
        <v>0</v>
      </c>
      <c r="AB1009" s="304" t="str">
        <f t="shared" si="77"/>
        <v/>
      </c>
      <c r="AC1009" s="164" t="str">
        <f t="shared" si="78"/>
        <v/>
      </c>
      <c r="AD1009" s="164" t="str">
        <f t="shared" si="79"/>
        <v/>
      </c>
    </row>
    <row r="1010" spans="1:30" s="164" customFormat="1" ht="20.149999999999999" customHeight="1">
      <c r="A1010" s="149"/>
      <c r="B1010" s="294" t="str">
        <f>IF(LEN(A1010)=0,"",INDEX('Smelter Look-up'!$A:$A,MATCH($A1010,'Smelter Look-up'!$E:$E,0)))</f>
        <v/>
      </c>
      <c r="C1010" s="146" t="str">
        <f>IF(LEN(A1010)=0,"",INDEX('Smelter Look-up'!$C:$C,MATCH($A1010,'Smelter Look-up'!$E:$E,0)))</f>
        <v/>
      </c>
      <c r="D1010" s="143"/>
      <c r="E1010" s="143" t="str">
        <f ca="1">IF(ISERROR($V1010),"",OFFSET('Smelter Look-up'!$D$4,$V1010-4,0)&amp;"")</f>
        <v/>
      </c>
      <c r="F1010" s="143" t="str">
        <f ca="1">IF(ISERROR($V1010),"",OFFSET('Smelter Look-up'!$E$4,$V1010-4,0))</f>
        <v/>
      </c>
      <c r="G1010" s="143" t="str">
        <f ca="1">IF(C1010=$X$4,"Enter smelter details",IF(ISERROR($V1010),"",OFFSET('Smelter Look-up'!$F$4,$V1010-4,0)))</f>
        <v/>
      </c>
      <c r="H1010" s="199" t="str">
        <f ca="1">IF(ISERROR($V1010),"",OFFSET('Smelter Look-up'!$G$4,$V1010-4,0))</f>
        <v/>
      </c>
      <c r="I1010" s="200" t="str">
        <f ca="1">IF(ISERROR($V1010),"",OFFSET('Smelter Look-up'!$H$4,$V1010-4,0))</f>
        <v/>
      </c>
      <c r="J1010" s="200" t="str">
        <f ca="1">IF(ISERROR($V1010),"",OFFSET('Smelter Look-up'!$I$4,$V1010-4,0))</f>
        <v/>
      </c>
      <c r="K1010" s="144"/>
      <c r="L1010" s="144"/>
      <c r="M1010" s="144"/>
      <c r="N1010" s="144"/>
      <c r="O1010" s="144"/>
      <c r="P1010" s="202"/>
      <c r="Q1010" s="145"/>
      <c r="R1010" s="143" t="str">
        <f ca="1">IF(ISERROR($V1010),"",OFFSET('Smelter Look-up'!$C$4,$V1010-4,0)&amp;"")</f>
        <v/>
      </c>
      <c r="S1010" s="149" t="str">
        <f t="shared" ca="1" si="75"/>
        <v/>
      </c>
      <c r="T1010" s="149" t="str">
        <f ca="1">IF(B1010="","",IF(ISERROR(MATCH($J1010,SorP!$B$1:$B$6261,0)),"",INDIRECT("'SorP'!$A$"&amp;MATCH($S1010&amp;$J1010,SorP!C:C,0))))</f>
        <v/>
      </c>
      <c r="U1010" s="162"/>
      <c r="V1010" s="163" t="e">
        <f>IF(C1010="",NA(),MATCH($B1010&amp;$C1010,'Smelter Look-up'!$J:$J,0))</f>
        <v>#N/A</v>
      </c>
      <c r="X1010" s="164">
        <f t="shared" ca="1" si="76"/>
        <v>0</v>
      </c>
      <c r="AB1010" s="304" t="str">
        <f t="shared" si="77"/>
        <v/>
      </c>
      <c r="AC1010" s="164" t="str">
        <f t="shared" si="78"/>
        <v/>
      </c>
      <c r="AD1010" s="164" t="str">
        <f t="shared" si="79"/>
        <v/>
      </c>
    </row>
    <row r="1011" spans="1:30" s="164" customFormat="1" ht="20.149999999999999" customHeight="1">
      <c r="A1011" s="149"/>
      <c r="B1011" s="294" t="str">
        <f>IF(LEN(A1011)=0,"",INDEX('Smelter Look-up'!$A:$A,MATCH($A1011,'Smelter Look-up'!$E:$E,0)))</f>
        <v/>
      </c>
      <c r="C1011" s="146" t="str">
        <f>IF(LEN(A1011)=0,"",INDEX('Smelter Look-up'!$C:$C,MATCH($A1011,'Smelter Look-up'!$E:$E,0)))</f>
        <v/>
      </c>
      <c r="D1011" s="143"/>
      <c r="E1011" s="143" t="str">
        <f ca="1">IF(ISERROR($V1011),"",OFFSET('Smelter Look-up'!$D$4,$V1011-4,0)&amp;"")</f>
        <v/>
      </c>
      <c r="F1011" s="143" t="str">
        <f ca="1">IF(ISERROR($V1011),"",OFFSET('Smelter Look-up'!$E$4,$V1011-4,0))</f>
        <v/>
      </c>
      <c r="G1011" s="143" t="str">
        <f ca="1">IF(C1011=$X$4,"Enter smelter details",IF(ISERROR($V1011),"",OFFSET('Smelter Look-up'!$F$4,$V1011-4,0)))</f>
        <v/>
      </c>
      <c r="H1011" s="199" t="str">
        <f ca="1">IF(ISERROR($V1011),"",OFFSET('Smelter Look-up'!$G$4,$V1011-4,0))</f>
        <v/>
      </c>
      <c r="I1011" s="200" t="str">
        <f ca="1">IF(ISERROR($V1011),"",OFFSET('Smelter Look-up'!$H$4,$V1011-4,0))</f>
        <v/>
      </c>
      <c r="J1011" s="200" t="str">
        <f ca="1">IF(ISERROR($V1011),"",OFFSET('Smelter Look-up'!$I$4,$V1011-4,0))</f>
        <v/>
      </c>
      <c r="K1011" s="144"/>
      <c r="L1011" s="144"/>
      <c r="M1011" s="144"/>
      <c r="N1011" s="144"/>
      <c r="O1011" s="144"/>
      <c r="P1011" s="202"/>
      <c r="Q1011" s="145"/>
      <c r="R1011" s="143" t="str">
        <f ca="1">IF(ISERROR($V1011),"",OFFSET('Smelter Look-up'!$C$4,$V1011-4,0)&amp;"")</f>
        <v/>
      </c>
      <c r="S1011" s="149" t="str">
        <f t="shared" ca="1" si="75"/>
        <v/>
      </c>
      <c r="T1011" s="149" t="str">
        <f ca="1">IF(B1011="","",IF(ISERROR(MATCH($J1011,SorP!$B$1:$B$6261,0)),"",INDIRECT("'SorP'!$A$"&amp;MATCH($S1011&amp;$J1011,SorP!C:C,0))))</f>
        <v/>
      </c>
      <c r="U1011" s="162"/>
      <c r="V1011" s="163" t="e">
        <f>IF(C1011="",NA(),MATCH($B1011&amp;$C1011,'Smelter Look-up'!$J:$J,0))</f>
        <v>#N/A</v>
      </c>
      <c r="X1011" s="164">
        <f t="shared" ca="1" si="76"/>
        <v>0</v>
      </c>
      <c r="AB1011" s="304" t="str">
        <f t="shared" si="77"/>
        <v/>
      </c>
      <c r="AC1011" s="164" t="str">
        <f t="shared" si="78"/>
        <v/>
      </c>
      <c r="AD1011" s="164" t="str">
        <f t="shared" si="79"/>
        <v/>
      </c>
    </row>
    <row r="1012" spans="1:30" s="164" customFormat="1" ht="20.149999999999999" customHeight="1">
      <c r="A1012" s="149"/>
      <c r="B1012" s="294" t="str">
        <f>IF(LEN(A1012)=0,"",INDEX('Smelter Look-up'!$A:$A,MATCH($A1012,'Smelter Look-up'!$E:$E,0)))</f>
        <v/>
      </c>
      <c r="C1012" s="146" t="str">
        <f>IF(LEN(A1012)=0,"",INDEX('Smelter Look-up'!$C:$C,MATCH($A1012,'Smelter Look-up'!$E:$E,0)))</f>
        <v/>
      </c>
      <c r="D1012" s="143"/>
      <c r="E1012" s="143" t="str">
        <f ca="1">IF(ISERROR($V1012),"",OFFSET('Smelter Look-up'!$D$4,$V1012-4,0)&amp;"")</f>
        <v/>
      </c>
      <c r="F1012" s="143" t="str">
        <f ca="1">IF(ISERROR($V1012),"",OFFSET('Smelter Look-up'!$E$4,$V1012-4,0))</f>
        <v/>
      </c>
      <c r="G1012" s="143" t="str">
        <f ca="1">IF(C1012=$X$4,"Enter smelter details",IF(ISERROR($V1012),"",OFFSET('Smelter Look-up'!$F$4,$V1012-4,0)))</f>
        <v/>
      </c>
      <c r="H1012" s="199" t="str">
        <f ca="1">IF(ISERROR($V1012),"",OFFSET('Smelter Look-up'!$G$4,$V1012-4,0))</f>
        <v/>
      </c>
      <c r="I1012" s="200" t="str">
        <f ca="1">IF(ISERROR($V1012),"",OFFSET('Smelter Look-up'!$H$4,$V1012-4,0))</f>
        <v/>
      </c>
      <c r="J1012" s="200" t="str">
        <f ca="1">IF(ISERROR($V1012),"",OFFSET('Smelter Look-up'!$I$4,$V1012-4,0))</f>
        <v/>
      </c>
      <c r="K1012" s="144"/>
      <c r="L1012" s="144"/>
      <c r="M1012" s="144"/>
      <c r="N1012" s="144"/>
      <c r="O1012" s="144"/>
      <c r="P1012" s="202"/>
      <c r="Q1012" s="145"/>
      <c r="R1012" s="143" t="str">
        <f ca="1">IF(ISERROR($V1012),"",OFFSET('Smelter Look-up'!$C$4,$V1012-4,0)&amp;"")</f>
        <v/>
      </c>
      <c r="S1012" s="149" t="str">
        <f t="shared" ca="1" si="75"/>
        <v/>
      </c>
      <c r="T1012" s="149" t="str">
        <f ca="1">IF(B1012="","",IF(ISERROR(MATCH($J1012,SorP!$B$1:$B$6261,0)),"",INDIRECT("'SorP'!$A$"&amp;MATCH($S1012&amp;$J1012,SorP!C:C,0))))</f>
        <v/>
      </c>
      <c r="U1012" s="162"/>
      <c r="V1012" s="163" t="e">
        <f>IF(C1012="",NA(),MATCH($B1012&amp;$C1012,'Smelter Look-up'!$J:$J,0))</f>
        <v>#N/A</v>
      </c>
      <c r="X1012" s="164">
        <f t="shared" ca="1" si="76"/>
        <v>0</v>
      </c>
      <c r="AB1012" s="304" t="str">
        <f t="shared" si="77"/>
        <v/>
      </c>
      <c r="AC1012" s="164" t="str">
        <f t="shared" si="78"/>
        <v/>
      </c>
      <c r="AD1012" s="164" t="str">
        <f t="shared" si="79"/>
        <v/>
      </c>
    </row>
    <row r="1013" spans="1:30" s="164" customFormat="1" ht="20.149999999999999" customHeight="1">
      <c r="A1013" s="149"/>
      <c r="B1013" s="294" t="str">
        <f>IF(LEN(A1013)=0,"",INDEX('Smelter Look-up'!$A:$A,MATCH($A1013,'Smelter Look-up'!$E:$E,0)))</f>
        <v/>
      </c>
      <c r="C1013" s="146" t="str">
        <f>IF(LEN(A1013)=0,"",INDEX('Smelter Look-up'!$C:$C,MATCH($A1013,'Smelter Look-up'!$E:$E,0)))</f>
        <v/>
      </c>
      <c r="D1013" s="143"/>
      <c r="E1013" s="143" t="str">
        <f ca="1">IF(ISERROR($V1013),"",OFFSET('Smelter Look-up'!$D$4,$V1013-4,0)&amp;"")</f>
        <v/>
      </c>
      <c r="F1013" s="143" t="str">
        <f ca="1">IF(ISERROR($V1013),"",OFFSET('Smelter Look-up'!$E$4,$V1013-4,0))</f>
        <v/>
      </c>
      <c r="G1013" s="143" t="str">
        <f ca="1">IF(C1013=$X$4,"Enter smelter details",IF(ISERROR($V1013),"",OFFSET('Smelter Look-up'!$F$4,$V1013-4,0)))</f>
        <v/>
      </c>
      <c r="H1013" s="199" t="str">
        <f ca="1">IF(ISERROR($V1013),"",OFFSET('Smelter Look-up'!$G$4,$V1013-4,0))</f>
        <v/>
      </c>
      <c r="I1013" s="200" t="str">
        <f ca="1">IF(ISERROR($V1013),"",OFFSET('Smelter Look-up'!$H$4,$V1013-4,0))</f>
        <v/>
      </c>
      <c r="J1013" s="200" t="str">
        <f ca="1">IF(ISERROR($V1013),"",OFFSET('Smelter Look-up'!$I$4,$V1013-4,0))</f>
        <v/>
      </c>
      <c r="K1013" s="144"/>
      <c r="L1013" s="144"/>
      <c r="M1013" s="144"/>
      <c r="N1013" s="144"/>
      <c r="O1013" s="144"/>
      <c r="P1013" s="202"/>
      <c r="Q1013" s="145"/>
      <c r="R1013" s="143" t="str">
        <f ca="1">IF(ISERROR($V1013),"",OFFSET('Smelter Look-up'!$C$4,$V1013-4,0)&amp;"")</f>
        <v/>
      </c>
      <c r="S1013" s="149" t="str">
        <f t="shared" ca="1" si="75"/>
        <v/>
      </c>
      <c r="T1013" s="149" t="str">
        <f ca="1">IF(B1013="","",IF(ISERROR(MATCH($J1013,SorP!$B$1:$B$6261,0)),"",INDIRECT("'SorP'!$A$"&amp;MATCH($S1013&amp;$J1013,SorP!C:C,0))))</f>
        <v/>
      </c>
      <c r="U1013" s="162"/>
      <c r="V1013" s="163" t="e">
        <f>IF(C1013="",NA(),MATCH($B1013&amp;$C1013,'Smelter Look-up'!$J:$J,0))</f>
        <v>#N/A</v>
      </c>
      <c r="X1013" s="164">
        <f t="shared" ca="1" si="76"/>
        <v>0</v>
      </c>
      <c r="AB1013" s="304" t="str">
        <f t="shared" si="77"/>
        <v/>
      </c>
      <c r="AC1013" s="164" t="str">
        <f t="shared" si="78"/>
        <v/>
      </c>
      <c r="AD1013" s="164" t="str">
        <f t="shared" si="79"/>
        <v/>
      </c>
    </row>
    <row r="1014" spans="1:30" s="164" customFormat="1" ht="20.149999999999999" customHeight="1">
      <c r="A1014" s="149"/>
      <c r="B1014" s="294" t="str">
        <f>IF(LEN(A1014)=0,"",INDEX('Smelter Look-up'!$A:$A,MATCH($A1014,'Smelter Look-up'!$E:$E,0)))</f>
        <v/>
      </c>
      <c r="C1014" s="146" t="str">
        <f>IF(LEN(A1014)=0,"",INDEX('Smelter Look-up'!$C:$C,MATCH($A1014,'Smelter Look-up'!$E:$E,0)))</f>
        <v/>
      </c>
      <c r="D1014" s="143"/>
      <c r="E1014" s="143" t="str">
        <f ca="1">IF(ISERROR($V1014),"",OFFSET('Smelter Look-up'!$D$4,$V1014-4,0)&amp;"")</f>
        <v/>
      </c>
      <c r="F1014" s="143" t="str">
        <f ca="1">IF(ISERROR($V1014),"",OFFSET('Smelter Look-up'!$E$4,$V1014-4,0))</f>
        <v/>
      </c>
      <c r="G1014" s="143" t="str">
        <f ca="1">IF(C1014=$X$4,"Enter smelter details",IF(ISERROR($V1014),"",OFFSET('Smelter Look-up'!$F$4,$V1014-4,0)))</f>
        <v/>
      </c>
      <c r="H1014" s="199" t="str">
        <f ca="1">IF(ISERROR($V1014),"",OFFSET('Smelter Look-up'!$G$4,$V1014-4,0))</f>
        <v/>
      </c>
      <c r="I1014" s="200" t="str">
        <f ca="1">IF(ISERROR($V1014),"",OFFSET('Smelter Look-up'!$H$4,$V1014-4,0))</f>
        <v/>
      </c>
      <c r="J1014" s="200" t="str">
        <f ca="1">IF(ISERROR($V1014),"",OFFSET('Smelter Look-up'!$I$4,$V1014-4,0))</f>
        <v/>
      </c>
      <c r="K1014" s="144"/>
      <c r="L1014" s="144"/>
      <c r="M1014" s="144"/>
      <c r="N1014" s="144"/>
      <c r="O1014" s="144"/>
      <c r="P1014" s="202"/>
      <c r="Q1014" s="145"/>
      <c r="R1014" s="143" t="str">
        <f ca="1">IF(ISERROR($V1014),"",OFFSET('Smelter Look-up'!$C$4,$V1014-4,0)&amp;"")</f>
        <v/>
      </c>
      <c r="S1014" s="149" t="str">
        <f t="shared" ca="1" si="75"/>
        <v/>
      </c>
      <c r="T1014" s="149" t="str">
        <f ca="1">IF(B1014="","",IF(ISERROR(MATCH($J1014,SorP!$B$1:$B$6261,0)),"",INDIRECT("'SorP'!$A$"&amp;MATCH($S1014&amp;$J1014,SorP!C:C,0))))</f>
        <v/>
      </c>
      <c r="U1014" s="162"/>
      <c r="V1014" s="163" t="e">
        <f>IF(C1014="",NA(),MATCH($B1014&amp;$C1014,'Smelter Look-up'!$J:$J,0))</f>
        <v>#N/A</v>
      </c>
      <c r="X1014" s="164">
        <f t="shared" ca="1" si="76"/>
        <v>0</v>
      </c>
      <c r="AB1014" s="304" t="str">
        <f t="shared" si="77"/>
        <v/>
      </c>
      <c r="AC1014" s="164" t="str">
        <f t="shared" si="78"/>
        <v/>
      </c>
      <c r="AD1014" s="164" t="str">
        <f t="shared" si="79"/>
        <v/>
      </c>
    </row>
    <row r="1015" spans="1:30" s="164" customFormat="1" ht="20.149999999999999" customHeight="1">
      <c r="A1015" s="149"/>
      <c r="B1015" s="294" t="str">
        <f>IF(LEN(A1015)=0,"",INDEX('Smelter Look-up'!$A:$A,MATCH($A1015,'Smelter Look-up'!$E:$E,0)))</f>
        <v/>
      </c>
      <c r="C1015" s="146" t="str">
        <f>IF(LEN(A1015)=0,"",INDEX('Smelter Look-up'!$C:$C,MATCH($A1015,'Smelter Look-up'!$E:$E,0)))</f>
        <v/>
      </c>
      <c r="D1015" s="143"/>
      <c r="E1015" s="143" t="str">
        <f ca="1">IF(ISERROR($V1015),"",OFFSET('Smelter Look-up'!$D$4,$V1015-4,0)&amp;"")</f>
        <v/>
      </c>
      <c r="F1015" s="143" t="str">
        <f ca="1">IF(ISERROR($V1015),"",OFFSET('Smelter Look-up'!$E$4,$V1015-4,0))</f>
        <v/>
      </c>
      <c r="G1015" s="143" t="str">
        <f ca="1">IF(C1015=$X$4,"Enter smelter details",IF(ISERROR($V1015),"",OFFSET('Smelter Look-up'!$F$4,$V1015-4,0)))</f>
        <v/>
      </c>
      <c r="H1015" s="199" t="str">
        <f ca="1">IF(ISERROR($V1015),"",OFFSET('Smelter Look-up'!$G$4,$V1015-4,0))</f>
        <v/>
      </c>
      <c r="I1015" s="200" t="str">
        <f ca="1">IF(ISERROR($V1015),"",OFFSET('Smelter Look-up'!$H$4,$V1015-4,0))</f>
        <v/>
      </c>
      <c r="J1015" s="200" t="str">
        <f ca="1">IF(ISERROR($V1015),"",OFFSET('Smelter Look-up'!$I$4,$V1015-4,0))</f>
        <v/>
      </c>
      <c r="K1015" s="144"/>
      <c r="L1015" s="144"/>
      <c r="M1015" s="144"/>
      <c r="N1015" s="144"/>
      <c r="O1015" s="144"/>
      <c r="P1015" s="202"/>
      <c r="Q1015" s="145"/>
      <c r="R1015" s="143" t="str">
        <f ca="1">IF(ISERROR($V1015),"",OFFSET('Smelter Look-up'!$C$4,$V1015-4,0)&amp;"")</f>
        <v/>
      </c>
      <c r="S1015" s="149" t="str">
        <f t="shared" ca="1" si="75"/>
        <v/>
      </c>
      <c r="T1015" s="149" t="str">
        <f ca="1">IF(B1015="","",IF(ISERROR(MATCH($J1015,SorP!$B$1:$B$6261,0)),"",INDIRECT("'SorP'!$A$"&amp;MATCH($S1015&amp;$J1015,SorP!C:C,0))))</f>
        <v/>
      </c>
      <c r="U1015" s="162"/>
      <c r="V1015" s="163" t="e">
        <f>IF(C1015="",NA(),MATCH($B1015&amp;$C1015,'Smelter Look-up'!$J:$J,0))</f>
        <v>#N/A</v>
      </c>
      <c r="X1015" s="164">
        <f t="shared" ca="1" si="76"/>
        <v>0</v>
      </c>
      <c r="AB1015" s="304" t="str">
        <f t="shared" si="77"/>
        <v/>
      </c>
      <c r="AC1015" s="164" t="str">
        <f t="shared" si="78"/>
        <v/>
      </c>
      <c r="AD1015" s="164" t="str">
        <f t="shared" si="79"/>
        <v/>
      </c>
    </row>
    <row r="1016" spans="1:30" s="164" customFormat="1" ht="20.149999999999999" customHeight="1">
      <c r="A1016" s="149"/>
      <c r="B1016" s="294" t="str">
        <f>IF(LEN(A1016)=0,"",INDEX('Smelter Look-up'!$A:$A,MATCH($A1016,'Smelter Look-up'!$E:$E,0)))</f>
        <v/>
      </c>
      <c r="C1016" s="146" t="str">
        <f>IF(LEN(A1016)=0,"",INDEX('Smelter Look-up'!$C:$C,MATCH($A1016,'Smelter Look-up'!$E:$E,0)))</f>
        <v/>
      </c>
      <c r="D1016" s="143"/>
      <c r="E1016" s="143" t="str">
        <f ca="1">IF(ISERROR($V1016),"",OFFSET('Smelter Look-up'!$D$4,$V1016-4,0)&amp;"")</f>
        <v/>
      </c>
      <c r="F1016" s="143" t="str">
        <f ca="1">IF(ISERROR($V1016),"",OFFSET('Smelter Look-up'!$E$4,$V1016-4,0))</f>
        <v/>
      </c>
      <c r="G1016" s="143" t="str">
        <f ca="1">IF(C1016=$X$4,"Enter smelter details",IF(ISERROR($V1016),"",OFFSET('Smelter Look-up'!$F$4,$V1016-4,0)))</f>
        <v/>
      </c>
      <c r="H1016" s="199" t="str">
        <f ca="1">IF(ISERROR($V1016),"",OFFSET('Smelter Look-up'!$G$4,$V1016-4,0))</f>
        <v/>
      </c>
      <c r="I1016" s="200" t="str">
        <f ca="1">IF(ISERROR($V1016),"",OFFSET('Smelter Look-up'!$H$4,$V1016-4,0))</f>
        <v/>
      </c>
      <c r="J1016" s="200" t="str">
        <f ca="1">IF(ISERROR($V1016),"",OFFSET('Smelter Look-up'!$I$4,$V1016-4,0))</f>
        <v/>
      </c>
      <c r="K1016" s="144"/>
      <c r="L1016" s="144"/>
      <c r="M1016" s="144"/>
      <c r="N1016" s="144"/>
      <c r="O1016" s="144"/>
      <c r="P1016" s="202"/>
      <c r="Q1016" s="145"/>
      <c r="R1016" s="143" t="str">
        <f ca="1">IF(ISERROR($V1016),"",OFFSET('Smelter Look-up'!$C$4,$V1016-4,0)&amp;"")</f>
        <v/>
      </c>
      <c r="S1016" s="149" t="str">
        <f t="shared" ca="1" si="75"/>
        <v/>
      </c>
      <c r="T1016" s="149" t="str">
        <f ca="1">IF(B1016="","",IF(ISERROR(MATCH($J1016,SorP!$B$1:$B$6261,0)),"",INDIRECT("'SorP'!$A$"&amp;MATCH($S1016&amp;$J1016,SorP!C:C,0))))</f>
        <v/>
      </c>
      <c r="U1016" s="162"/>
      <c r="V1016" s="163" t="e">
        <f>IF(C1016="",NA(),MATCH($B1016&amp;$C1016,'Smelter Look-up'!$J:$J,0))</f>
        <v>#N/A</v>
      </c>
      <c r="X1016" s="164">
        <f t="shared" ca="1" si="76"/>
        <v>0</v>
      </c>
      <c r="AB1016" s="304" t="str">
        <f t="shared" si="77"/>
        <v/>
      </c>
      <c r="AC1016" s="164" t="str">
        <f t="shared" si="78"/>
        <v/>
      </c>
      <c r="AD1016" s="164" t="str">
        <f t="shared" si="79"/>
        <v/>
      </c>
    </row>
    <row r="1017" spans="1:30" s="164" customFormat="1" ht="20.149999999999999" customHeight="1">
      <c r="A1017" s="149"/>
      <c r="B1017" s="294" t="str">
        <f>IF(LEN(A1017)=0,"",INDEX('Smelter Look-up'!$A:$A,MATCH($A1017,'Smelter Look-up'!$E:$E,0)))</f>
        <v/>
      </c>
      <c r="C1017" s="146" t="str">
        <f>IF(LEN(A1017)=0,"",INDEX('Smelter Look-up'!$C:$C,MATCH($A1017,'Smelter Look-up'!$E:$E,0)))</f>
        <v/>
      </c>
      <c r="D1017" s="143"/>
      <c r="E1017" s="143" t="str">
        <f ca="1">IF(ISERROR($V1017),"",OFFSET('Smelter Look-up'!$D$4,$V1017-4,0)&amp;"")</f>
        <v/>
      </c>
      <c r="F1017" s="143" t="str">
        <f ca="1">IF(ISERROR($V1017),"",OFFSET('Smelter Look-up'!$E$4,$V1017-4,0))</f>
        <v/>
      </c>
      <c r="G1017" s="143" t="str">
        <f ca="1">IF(C1017=$X$4,"Enter smelter details",IF(ISERROR($V1017),"",OFFSET('Smelter Look-up'!$F$4,$V1017-4,0)))</f>
        <v/>
      </c>
      <c r="H1017" s="199" t="str">
        <f ca="1">IF(ISERROR($V1017),"",OFFSET('Smelter Look-up'!$G$4,$V1017-4,0))</f>
        <v/>
      </c>
      <c r="I1017" s="200" t="str">
        <f ca="1">IF(ISERROR($V1017),"",OFFSET('Smelter Look-up'!$H$4,$V1017-4,0))</f>
        <v/>
      </c>
      <c r="J1017" s="200" t="str">
        <f ca="1">IF(ISERROR($V1017),"",OFFSET('Smelter Look-up'!$I$4,$V1017-4,0))</f>
        <v/>
      </c>
      <c r="K1017" s="144"/>
      <c r="L1017" s="144"/>
      <c r="M1017" s="144"/>
      <c r="N1017" s="144"/>
      <c r="O1017" s="144"/>
      <c r="P1017" s="202"/>
      <c r="Q1017" s="145"/>
      <c r="R1017" s="143" t="str">
        <f ca="1">IF(ISERROR($V1017),"",OFFSET('Smelter Look-up'!$C$4,$V1017-4,0)&amp;"")</f>
        <v/>
      </c>
      <c r="S1017" s="149" t="str">
        <f t="shared" ca="1" si="75"/>
        <v/>
      </c>
      <c r="T1017" s="149" t="str">
        <f ca="1">IF(B1017="","",IF(ISERROR(MATCH($J1017,SorP!$B$1:$B$6261,0)),"",INDIRECT("'SorP'!$A$"&amp;MATCH($S1017&amp;$J1017,SorP!C:C,0))))</f>
        <v/>
      </c>
      <c r="U1017" s="162"/>
      <c r="V1017" s="163" t="e">
        <f>IF(C1017="",NA(),MATCH($B1017&amp;$C1017,'Smelter Look-up'!$J:$J,0))</f>
        <v>#N/A</v>
      </c>
      <c r="X1017" s="164">
        <f t="shared" ca="1" si="76"/>
        <v>0</v>
      </c>
      <c r="AB1017" s="304" t="str">
        <f t="shared" si="77"/>
        <v/>
      </c>
      <c r="AC1017" s="164" t="str">
        <f t="shared" si="78"/>
        <v/>
      </c>
      <c r="AD1017" s="164" t="str">
        <f t="shared" si="79"/>
        <v/>
      </c>
    </row>
    <row r="1018" spans="1:30" s="164" customFormat="1" ht="20.149999999999999" customHeight="1">
      <c r="A1018" s="149"/>
      <c r="B1018" s="294" t="str">
        <f>IF(LEN(A1018)=0,"",INDEX('Smelter Look-up'!$A:$A,MATCH($A1018,'Smelter Look-up'!$E:$E,0)))</f>
        <v/>
      </c>
      <c r="C1018" s="146" t="str">
        <f>IF(LEN(A1018)=0,"",INDEX('Smelter Look-up'!$C:$C,MATCH($A1018,'Smelter Look-up'!$E:$E,0)))</f>
        <v/>
      </c>
      <c r="D1018" s="143"/>
      <c r="E1018" s="143" t="str">
        <f ca="1">IF(ISERROR($V1018),"",OFFSET('Smelter Look-up'!$D$4,$V1018-4,0)&amp;"")</f>
        <v/>
      </c>
      <c r="F1018" s="143" t="str">
        <f ca="1">IF(ISERROR($V1018),"",OFFSET('Smelter Look-up'!$E$4,$V1018-4,0))</f>
        <v/>
      </c>
      <c r="G1018" s="143" t="str">
        <f ca="1">IF(C1018=$X$4,"Enter smelter details",IF(ISERROR($V1018),"",OFFSET('Smelter Look-up'!$F$4,$V1018-4,0)))</f>
        <v/>
      </c>
      <c r="H1018" s="199" t="str">
        <f ca="1">IF(ISERROR($V1018),"",OFFSET('Smelter Look-up'!$G$4,$V1018-4,0))</f>
        <v/>
      </c>
      <c r="I1018" s="200" t="str">
        <f ca="1">IF(ISERROR($V1018),"",OFFSET('Smelter Look-up'!$H$4,$V1018-4,0))</f>
        <v/>
      </c>
      <c r="J1018" s="200" t="str">
        <f ca="1">IF(ISERROR($V1018),"",OFFSET('Smelter Look-up'!$I$4,$V1018-4,0))</f>
        <v/>
      </c>
      <c r="K1018" s="144"/>
      <c r="L1018" s="144"/>
      <c r="M1018" s="144"/>
      <c r="N1018" s="144"/>
      <c r="O1018" s="144"/>
      <c r="P1018" s="202"/>
      <c r="Q1018" s="145"/>
      <c r="R1018" s="143" t="str">
        <f ca="1">IF(ISERROR($V1018),"",OFFSET('Smelter Look-up'!$C$4,$V1018-4,0)&amp;"")</f>
        <v/>
      </c>
      <c r="S1018" s="149" t="str">
        <f t="shared" ca="1" si="75"/>
        <v/>
      </c>
      <c r="T1018" s="149" t="str">
        <f ca="1">IF(B1018="","",IF(ISERROR(MATCH($J1018,SorP!$B$1:$B$6261,0)),"",INDIRECT("'SorP'!$A$"&amp;MATCH($S1018&amp;$J1018,SorP!C:C,0))))</f>
        <v/>
      </c>
      <c r="U1018" s="162"/>
      <c r="V1018" s="163" t="e">
        <f>IF(C1018="",NA(),MATCH($B1018&amp;$C1018,'Smelter Look-up'!$J:$J,0))</f>
        <v>#N/A</v>
      </c>
      <c r="X1018" s="164">
        <f t="shared" ca="1" si="76"/>
        <v>0</v>
      </c>
      <c r="AB1018" s="304" t="str">
        <f t="shared" si="77"/>
        <v/>
      </c>
      <c r="AC1018" s="164" t="str">
        <f t="shared" si="78"/>
        <v/>
      </c>
      <c r="AD1018" s="164" t="str">
        <f t="shared" si="79"/>
        <v/>
      </c>
    </row>
    <row r="1019" spans="1:30" s="164" customFormat="1" ht="20.149999999999999" customHeight="1">
      <c r="A1019" s="149"/>
      <c r="B1019" s="294" t="str">
        <f>IF(LEN(A1019)=0,"",INDEX('Smelter Look-up'!$A:$A,MATCH($A1019,'Smelter Look-up'!$E:$E,0)))</f>
        <v/>
      </c>
      <c r="C1019" s="146" t="str">
        <f>IF(LEN(A1019)=0,"",INDEX('Smelter Look-up'!$C:$C,MATCH($A1019,'Smelter Look-up'!$E:$E,0)))</f>
        <v/>
      </c>
      <c r="D1019" s="143"/>
      <c r="E1019" s="143" t="str">
        <f ca="1">IF(ISERROR($V1019),"",OFFSET('Smelter Look-up'!$D$4,$V1019-4,0)&amp;"")</f>
        <v/>
      </c>
      <c r="F1019" s="143" t="str">
        <f ca="1">IF(ISERROR($V1019),"",OFFSET('Smelter Look-up'!$E$4,$V1019-4,0))</f>
        <v/>
      </c>
      <c r="G1019" s="143" t="str">
        <f ca="1">IF(C1019=$X$4,"Enter smelter details",IF(ISERROR($V1019),"",OFFSET('Smelter Look-up'!$F$4,$V1019-4,0)))</f>
        <v/>
      </c>
      <c r="H1019" s="199" t="str">
        <f ca="1">IF(ISERROR($V1019),"",OFFSET('Smelter Look-up'!$G$4,$V1019-4,0))</f>
        <v/>
      </c>
      <c r="I1019" s="200" t="str">
        <f ca="1">IF(ISERROR($V1019),"",OFFSET('Smelter Look-up'!$H$4,$V1019-4,0))</f>
        <v/>
      </c>
      <c r="J1019" s="200" t="str">
        <f ca="1">IF(ISERROR($V1019),"",OFFSET('Smelter Look-up'!$I$4,$V1019-4,0))</f>
        <v/>
      </c>
      <c r="K1019" s="144"/>
      <c r="L1019" s="144"/>
      <c r="M1019" s="144"/>
      <c r="N1019" s="144"/>
      <c r="O1019" s="144"/>
      <c r="P1019" s="202"/>
      <c r="Q1019" s="145"/>
      <c r="R1019" s="143" t="str">
        <f ca="1">IF(ISERROR($V1019),"",OFFSET('Smelter Look-up'!$C$4,$V1019-4,0)&amp;"")</f>
        <v/>
      </c>
      <c r="S1019" s="149" t="str">
        <f t="shared" ca="1" si="75"/>
        <v/>
      </c>
      <c r="T1019" s="149" t="str">
        <f ca="1">IF(B1019="","",IF(ISERROR(MATCH($J1019,SorP!$B$1:$B$6261,0)),"",INDIRECT("'SorP'!$A$"&amp;MATCH($S1019&amp;$J1019,SorP!C:C,0))))</f>
        <v/>
      </c>
      <c r="U1019" s="162"/>
      <c r="V1019" s="163" t="e">
        <f>IF(C1019="",NA(),MATCH($B1019&amp;$C1019,'Smelter Look-up'!$J:$J,0))</f>
        <v>#N/A</v>
      </c>
      <c r="X1019" s="164">
        <f t="shared" ca="1" si="76"/>
        <v>0</v>
      </c>
      <c r="AB1019" s="304" t="str">
        <f t="shared" si="77"/>
        <v/>
      </c>
      <c r="AC1019" s="164" t="str">
        <f t="shared" si="78"/>
        <v/>
      </c>
      <c r="AD1019" s="164" t="str">
        <f t="shared" si="79"/>
        <v/>
      </c>
    </row>
    <row r="1020" spans="1:30" s="164" customFormat="1" ht="20.149999999999999" customHeight="1">
      <c r="A1020" s="149"/>
      <c r="B1020" s="294" t="str">
        <f>IF(LEN(A1020)=0,"",INDEX('Smelter Look-up'!$A:$A,MATCH($A1020,'Smelter Look-up'!$E:$E,0)))</f>
        <v/>
      </c>
      <c r="C1020" s="146" t="str">
        <f>IF(LEN(A1020)=0,"",INDEX('Smelter Look-up'!$C:$C,MATCH($A1020,'Smelter Look-up'!$E:$E,0)))</f>
        <v/>
      </c>
      <c r="D1020" s="143"/>
      <c r="E1020" s="143" t="str">
        <f ca="1">IF(ISERROR($V1020),"",OFFSET('Smelter Look-up'!$D$4,$V1020-4,0)&amp;"")</f>
        <v/>
      </c>
      <c r="F1020" s="143" t="str">
        <f ca="1">IF(ISERROR($V1020),"",OFFSET('Smelter Look-up'!$E$4,$V1020-4,0))</f>
        <v/>
      </c>
      <c r="G1020" s="143" t="str">
        <f ca="1">IF(C1020=$X$4,"Enter smelter details",IF(ISERROR($V1020),"",OFFSET('Smelter Look-up'!$F$4,$V1020-4,0)))</f>
        <v/>
      </c>
      <c r="H1020" s="199" t="str">
        <f ca="1">IF(ISERROR($V1020),"",OFFSET('Smelter Look-up'!$G$4,$V1020-4,0))</f>
        <v/>
      </c>
      <c r="I1020" s="200" t="str">
        <f ca="1">IF(ISERROR($V1020),"",OFFSET('Smelter Look-up'!$H$4,$V1020-4,0))</f>
        <v/>
      </c>
      <c r="J1020" s="200" t="str">
        <f ca="1">IF(ISERROR($V1020),"",OFFSET('Smelter Look-up'!$I$4,$V1020-4,0))</f>
        <v/>
      </c>
      <c r="K1020" s="144"/>
      <c r="L1020" s="144"/>
      <c r="M1020" s="144"/>
      <c r="N1020" s="144"/>
      <c r="O1020" s="144"/>
      <c r="P1020" s="202"/>
      <c r="Q1020" s="145"/>
      <c r="R1020" s="143" t="str">
        <f ca="1">IF(ISERROR($V1020),"",OFFSET('Smelter Look-up'!$C$4,$V1020-4,0)&amp;"")</f>
        <v/>
      </c>
      <c r="S1020" s="149" t="str">
        <f t="shared" ca="1" si="75"/>
        <v/>
      </c>
      <c r="T1020" s="149" t="str">
        <f ca="1">IF(B1020="","",IF(ISERROR(MATCH($J1020,SorP!$B$1:$B$6261,0)),"",INDIRECT("'SorP'!$A$"&amp;MATCH($S1020&amp;$J1020,SorP!C:C,0))))</f>
        <v/>
      </c>
      <c r="U1020" s="162"/>
      <c r="V1020" s="163" t="e">
        <f>IF(C1020="",NA(),MATCH($B1020&amp;$C1020,'Smelter Look-up'!$J:$J,0))</f>
        <v>#N/A</v>
      </c>
      <c r="X1020" s="164">
        <f t="shared" ca="1" si="76"/>
        <v>0</v>
      </c>
      <c r="AB1020" s="304" t="str">
        <f t="shared" si="77"/>
        <v/>
      </c>
      <c r="AC1020" s="164" t="str">
        <f t="shared" si="78"/>
        <v/>
      </c>
      <c r="AD1020" s="164" t="str">
        <f t="shared" si="79"/>
        <v/>
      </c>
    </row>
    <row r="1021" spans="1:30" s="164" customFormat="1" ht="20.149999999999999" customHeight="1">
      <c r="A1021" s="149"/>
      <c r="B1021" s="294" t="str">
        <f>IF(LEN(A1021)=0,"",INDEX('Smelter Look-up'!$A:$A,MATCH($A1021,'Smelter Look-up'!$E:$E,0)))</f>
        <v/>
      </c>
      <c r="C1021" s="146" t="str">
        <f>IF(LEN(A1021)=0,"",INDEX('Smelter Look-up'!$C:$C,MATCH($A1021,'Smelter Look-up'!$E:$E,0)))</f>
        <v/>
      </c>
      <c r="D1021" s="143"/>
      <c r="E1021" s="143" t="str">
        <f ca="1">IF(ISERROR($V1021),"",OFFSET('Smelter Look-up'!$D$4,$V1021-4,0)&amp;"")</f>
        <v/>
      </c>
      <c r="F1021" s="143" t="str">
        <f ca="1">IF(ISERROR($V1021),"",OFFSET('Smelter Look-up'!$E$4,$V1021-4,0))</f>
        <v/>
      </c>
      <c r="G1021" s="143" t="str">
        <f ca="1">IF(C1021=$X$4,"Enter smelter details",IF(ISERROR($V1021),"",OFFSET('Smelter Look-up'!$F$4,$V1021-4,0)))</f>
        <v/>
      </c>
      <c r="H1021" s="199" t="str">
        <f ca="1">IF(ISERROR($V1021),"",OFFSET('Smelter Look-up'!$G$4,$V1021-4,0))</f>
        <v/>
      </c>
      <c r="I1021" s="200" t="str">
        <f ca="1">IF(ISERROR($V1021),"",OFFSET('Smelter Look-up'!$H$4,$V1021-4,0))</f>
        <v/>
      </c>
      <c r="J1021" s="200" t="str">
        <f ca="1">IF(ISERROR($V1021),"",OFFSET('Smelter Look-up'!$I$4,$V1021-4,0))</f>
        <v/>
      </c>
      <c r="K1021" s="144"/>
      <c r="L1021" s="144"/>
      <c r="M1021" s="144"/>
      <c r="N1021" s="144"/>
      <c r="O1021" s="144"/>
      <c r="P1021" s="202"/>
      <c r="Q1021" s="145"/>
      <c r="R1021" s="143" t="str">
        <f ca="1">IF(ISERROR($V1021),"",OFFSET('Smelter Look-up'!$C$4,$V1021-4,0)&amp;"")</f>
        <v/>
      </c>
      <c r="S1021" s="149" t="str">
        <f t="shared" ca="1" si="75"/>
        <v/>
      </c>
      <c r="T1021" s="149" t="str">
        <f ca="1">IF(B1021="","",IF(ISERROR(MATCH($J1021,SorP!$B$1:$B$6261,0)),"",INDIRECT("'SorP'!$A$"&amp;MATCH($S1021&amp;$J1021,SorP!C:C,0))))</f>
        <v/>
      </c>
      <c r="U1021" s="162"/>
      <c r="V1021" s="163" t="e">
        <f>IF(C1021="",NA(),MATCH($B1021&amp;$C1021,'Smelter Look-up'!$J:$J,0))</f>
        <v>#N/A</v>
      </c>
      <c r="X1021" s="164">
        <f t="shared" ca="1" si="76"/>
        <v>0</v>
      </c>
      <c r="AB1021" s="304" t="str">
        <f t="shared" si="77"/>
        <v/>
      </c>
      <c r="AC1021" s="164" t="str">
        <f t="shared" si="78"/>
        <v/>
      </c>
      <c r="AD1021" s="164" t="str">
        <f t="shared" si="79"/>
        <v/>
      </c>
    </row>
    <row r="1022" spans="1:30" s="164" customFormat="1" ht="20.149999999999999" customHeight="1">
      <c r="A1022" s="149"/>
      <c r="B1022" s="294" t="str">
        <f>IF(LEN(A1022)=0,"",INDEX('Smelter Look-up'!$A:$A,MATCH($A1022,'Smelter Look-up'!$E:$E,0)))</f>
        <v/>
      </c>
      <c r="C1022" s="146" t="str">
        <f>IF(LEN(A1022)=0,"",INDEX('Smelter Look-up'!$C:$C,MATCH($A1022,'Smelter Look-up'!$E:$E,0)))</f>
        <v/>
      </c>
      <c r="D1022" s="143"/>
      <c r="E1022" s="143" t="str">
        <f ca="1">IF(ISERROR($V1022),"",OFFSET('Smelter Look-up'!$D$4,$V1022-4,0)&amp;"")</f>
        <v/>
      </c>
      <c r="F1022" s="143" t="str">
        <f ca="1">IF(ISERROR($V1022),"",OFFSET('Smelter Look-up'!$E$4,$V1022-4,0))</f>
        <v/>
      </c>
      <c r="G1022" s="143" t="str">
        <f ca="1">IF(C1022=$X$4,"Enter smelter details",IF(ISERROR($V1022),"",OFFSET('Smelter Look-up'!$F$4,$V1022-4,0)))</f>
        <v/>
      </c>
      <c r="H1022" s="199" t="str">
        <f ca="1">IF(ISERROR($V1022),"",OFFSET('Smelter Look-up'!$G$4,$V1022-4,0))</f>
        <v/>
      </c>
      <c r="I1022" s="200" t="str">
        <f ca="1">IF(ISERROR($V1022),"",OFFSET('Smelter Look-up'!$H$4,$V1022-4,0))</f>
        <v/>
      </c>
      <c r="J1022" s="200" t="str">
        <f ca="1">IF(ISERROR($V1022),"",OFFSET('Smelter Look-up'!$I$4,$V1022-4,0))</f>
        <v/>
      </c>
      <c r="K1022" s="144"/>
      <c r="L1022" s="144"/>
      <c r="M1022" s="144"/>
      <c r="N1022" s="144"/>
      <c r="O1022" s="144"/>
      <c r="P1022" s="202"/>
      <c r="Q1022" s="145"/>
      <c r="R1022" s="143" t="str">
        <f ca="1">IF(ISERROR($V1022),"",OFFSET('Smelter Look-up'!$C$4,$V1022-4,0)&amp;"")</f>
        <v/>
      </c>
      <c r="S1022" s="149" t="str">
        <f t="shared" ca="1" si="75"/>
        <v/>
      </c>
      <c r="T1022" s="149" t="str">
        <f ca="1">IF(B1022="","",IF(ISERROR(MATCH($J1022,SorP!$B$1:$B$6261,0)),"",INDIRECT("'SorP'!$A$"&amp;MATCH($S1022&amp;$J1022,SorP!C:C,0))))</f>
        <v/>
      </c>
      <c r="U1022" s="162"/>
      <c r="V1022" s="163" t="e">
        <f>IF(C1022="",NA(),MATCH($B1022&amp;$C1022,'Smelter Look-up'!$J:$J,0))</f>
        <v>#N/A</v>
      </c>
      <c r="X1022" s="164">
        <f t="shared" ca="1" si="76"/>
        <v>0</v>
      </c>
      <c r="AB1022" s="304" t="str">
        <f t="shared" si="77"/>
        <v/>
      </c>
      <c r="AC1022" s="164" t="str">
        <f t="shared" si="78"/>
        <v/>
      </c>
      <c r="AD1022" s="164" t="str">
        <f t="shared" si="79"/>
        <v/>
      </c>
    </row>
    <row r="1023" spans="1:30" s="164" customFormat="1" ht="20.149999999999999" customHeight="1">
      <c r="A1023" s="149"/>
      <c r="B1023" s="294" t="str">
        <f>IF(LEN(A1023)=0,"",INDEX('Smelter Look-up'!$A:$A,MATCH($A1023,'Smelter Look-up'!$E:$E,0)))</f>
        <v/>
      </c>
      <c r="C1023" s="146" t="str">
        <f>IF(LEN(A1023)=0,"",INDEX('Smelter Look-up'!$C:$C,MATCH($A1023,'Smelter Look-up'!$E:$E,0)))</f>
        <v/>
      </c>
      <c r="D1023" s="143"/>
      <c r="E1023" s="143" t="str">
        <f ca="1">IF(ISERROR($V1023),"",OFFSET('Smelter Look-up'!$D$4,$V1023-4,0)&amp;"")</f>
        <v/>
      </c>
      <c r="F1023" s="143" t="str">
        <f ca="1">IF(ISERROR($V1023),"",OFFSET('Smelter Look-up'!$E$4,$V1023-4,0))</f>
        <v/>
      </c>
      <c r="G1023" s="143" t="str">
        <f ca="1">IF(C1023=$X$4,"Enter smelter details",IF(ISERROR($V1023),"",OFFSET('Smelter Look-up'!$F$4,$V1023-4,0)))</f>
        <v/>
      </c>
      <c r="H1023" s="199" t="str">
        <f ca="1">IF(ISERROR($V1023),"",OFFSET('Smelter Look-up'!$G$4,$V1023-4,0))</f>
        <v/>
      </c>
      <c r="I1023" s="200" t="str">
        <f ca="1">IF(ISERROR($V1023),"",OFFSET('Smelter Look-up'!$H$4,$V1023-4,0))</f>
        <v/>
      </c>
      <c r="J1023" s="200" t="str">
        <f ca="1">IF(ISERROR($V1023),"",OFFSET('Smelter Look-up'!$I$4,$V1023-4,0))</f>
        <v/>
      </c>
      <c r="K1023" s="144"/>
      <c r="L1023" s="144"/>
      <c r="M1023" s="144"/>
      <c r="N1023" s="144"/>
      <c r="O1023" s="144"/>
      <c r="P1023" s="202"/>
      <c r="Q1023" s="145"/>
      <c r="R1023" s="143" t="str">
        <f ca="1">IF(ISERROR($V1023),"",OFFSET('Smelter Look-up'!$C$4,$V1023-4,0)&amp;"")</f>
        <v/>
      </c>
      <c r="S1023" s="149" t="str">
        <f t="shared" ca="1" si="75"/>
        <v/>
      </c>
      <c r="T1023" s="149" t="str">
        <f ca="1">IF(B1023="","",IF(ISERROR(MATCH($J1023,SorP!$B$1:$B$6261,0)),"",INDIRECT("'SorP'!$A$"&amp;MATCH($S1023&amp;$J1023,SorP!C:C,0))))</f>
        <v/>
      </c>
      <c r="U1023" s="162"/>
      <c r="V1023" s="163" t="e">
        <f>IF(C1023="",NA(),MATCH($B1023&amp;$C1023,'Smelter Look-up'!$J:$J,0))</f>
        <v>#N/A</v>
      </c>
      <c r="X1023" s="164">
        <f t="shared" ca="1" si="76"/>
        <v>0</v>
      </c>
      <c r="AB1023" s="304" t="str">
        <f t="shared" si="77"/>
        <v/>
      </c>
      <c r="AC1023" s="164" t="str">
        <f t="shared" si="78"/>
        <v/>
      </c>
      <c r="AD1023" s="164" t="str">
        <f t="shared" si="79"/>
        <v/>
      </c>
    </row>
    <row r="1024" spans="1:30" s="164" customFormat="1" ht="20.149999999999999" customHeight="1">
      <c r="A1024" s="149"/>
      <c r="B1024" s="294" t="str">
        <f>IF(LEN(A1024)=0,"",INDEX('Smelter Look-up'!$A:$A,MATCH($A1024,'Smelter Look-up'!$E:$E,0)))</f>
        <v/>
      </c>
      <c r="C1024" s="146" t="str">
        <f>IF(LEN(A1024)=0,"",INDEX('Smelter Look-up'!$C:$C,MATCH($A1024,'Smelter Look-up'!$E:$E,0)))</f>
        <v/>
      </c>
      <c r="D1024" s="143"/>
      <c r="E1024" s="143" t="str">
        <f ca="1">IF(ISERROR($V1024),"",OFFSET('Smelter Look-up'!$D$4,$V1024-4,0)&amp;"")</f>
        <v/>
      </c>
      <c r="F1024" s="143" t="str">
        <f ca="1">IF(ISERROR($V1024),"",OFFSET('Smelter Look-up'!$E$4,$V1024-4,0))</f>
        <v/>
      </c>
      <c r="G1024" s="143" t="str">
        <f ca="1">IF(C1024=$X$4,"Enter smelter details",IF(ISERROR($V1024),"",OFFSET('Smelter Look-up'!$F$4,$V1024-4,0)))</f>
        <v/>
      </c>
      <c r="H1024" s="199" t="str">
        <f ca="1">IF(ISERROR($V1024),"",OFFSET('Smelter Look-up'!$G$4,$V1024-4,0))</f>
        <v/>
      </c>
      <c r="I1024" s="200" t="str">
        <f ca="1">IF(ISERROR($V1024),"",OFFSET('Smelter Look-up'!$H$4,$V1024-4,0))</f>
        <v/>
      </c>
      <c r="J1024" s="200" t="str">
        <f ca="1">IF(ISERROR($V1024),"",OFFSET('Smelter Look-up'!$I$4,$V1024-4,0))</f>
        <v/>
      </c>
      <c r="K1024" s="144"/>
      <c r="L1024" s="144"/>
      <c r="M1024" s="144"/>
      <c r="N1024" s="144"/>
      <c r="O1024" s="144"/>
      <c r="P1024" s="202"/>
      <c r="Q1024" s="145"/>
      <c r="R1024" s="143" t="str">
        <f ca="1">IF(ISERROR($V1024),"",OFFSET('Smelter Look-up'!$C$4,$V1024-4,0)&amp;"")</f>
        <v/>
      </c>
      <c r="S1024" s="149" t="str">
        <f t="shared" ca="1" si="75"/>
        <v/>
      </c>
      <c r="T1024" s="149" t="str">
        <f ca="1">IF(B1024="","",IF(ISERROR(MATCH($J1024,SorP!$B$1:$B$6261,0)),"",INDIRECT("'SorP'!$A$"&amp;MATCH($S1024&amp;$J1024,SorP!C:C,0))))</f>
        <v/>
      </c>
      <c r="U1024" s="162"/>
      <c r="V1024" s="163" t="e">
        <f>IF(C1024="",NA(),MATCH($B1024&amp;$C1024,'Smelter Look-up'!$J:$J,0))</f>
        <v>#N/A</v>
      </c>
      <c r="X1024" s="164">
        <f t="shared" ca="1" si="76"/>
        <v>0</v>
      </c>
      <c r="AB1024" s="304" t="str">
        <f t="shared" si="77"/>
        <v/>
      </c>
      <c r="AC1024" s="164" t="str">
        <f t="shared" si="78"/>
        <v/>
      </c>
      <c r="AD1024" s="164" t="str">
        <f t="shared" si="79"/>
        <v/>
      </c>
    </row>
    <row r="1025" spans="1:30" s="164" customFormat="1" ht="20.149999999999999" customHeight="1">
      <c r="A1025" s="149"/>
      <c r="B1025" s="294" t="str">
        <f>IF(LEN(A1025)=0,"",INDEX('Smelter Look-up'!$A:$A,MATCH($A1025,'Smelter Look-up'!$E:$E,0)))</f>
        <v/>
      </c>
      <c r="C1025" s="146" t="str">
        <f>IF(LEN(A1025)=0,"",INDEX('Smelter Look-up'!$C:$C,MATCH($A1025,'Smelter Look-up'!$E:$E,0)))</f>
        <v/>
      </c>
      <c r="D1025" s="143"/>
      <c r="E1025" s="143" t="str">
        <f ca="1">IF(ISERROR($V1025),"",OFFSET('Smelter Look-up'!$D$4,$V1025-4,0)&amp;"")</f>
        <v/>
      </c>
      <c r="F1025" s="143" t="str">
        <f ca="1">IF(ISERROR($V1025),"",OFFSET('Smelter Look-up'!$E$4,$V1025-4,0))</f>
        <v/>
      </c>
      <c r="G1025" s="143" t="str">
        <f ca="1">IF(C1025=$X$4,"Enter smelter details",IF(ISERROR($V1025),"",OFFSET('Smelter Look-up'!$F$4,$V1025-4,0)))</f>
        <v/>
      </c>
      <c r="H1025" s="199" t="str">
        <f ca="1">IF(ISERROR($V1025),"",OFFSET('Smelter Look-up'!$G$4,$V1025-4,0))</f>
        <v/>
      </c>
      <c r="I1025" s="200" t="str">
        <f ca="1">IF(ISERROR($V1025),"",OFFSET('Smelter Look-up'!$H$4,$V1025-4,0))</f>
        <v/>
      </c>
      <c r="J1025" s="200" t="str">
        <f ca="1">IF(ISERROR($V1025),"",OFFSET('Smelter Look-up'!$I$4,$V1025-4,0))</f>
        <v/>
      </c>
      <c r="K1025" s="144"/>
      <c r="L1025" s="144"/>
      <c r="M1025" s="144"/>
      <c r="N1025" s="144"/>
      <c r="O1025" s="144"/>
      <c r="P1025" s="202"/>
      <c r="Q1025" s="145"/>
      <c r="R1025" s="143" t="str">
        <f ca="1">IF(ISERROR($V1025),"",OFFSET('Smelter Look-up'!$C$4,$V1025-4,0)&amp;"")</f>
        <v/>
      </c>
      <c r="S1025" s="149" t="str">
        <f t="shared" ca="1" si="75"/>
        <v/>
      </c>
      <c r="T1025" s="149" t="str">
        <f ca="1">IF(B1025="","",IF(ISERROR(MATCH($J1025,SorP!$B$1:$B$6261,0)),"",INDIRECT("'SorP'!$A$"&amp;MATCH($S1025&amp;$J1025,SorP!C:C,0))))</f>
        <v/>
      </c>
      <c r="U1025" s="162"/>
      <c r="V1025" s="163" t="e">
        <f>IF(C1025="",NA(),MATCH($B1025&amp;$C1025,'Smelter Look-up'!$J:$J,0))</f>
        <v>#N/A</v>
      </c>
      <c r="X1025" s="164">
        <f t="shared" ca="1" si="76"/>
        <v>0</v>
      </c>
      <c r="AB1025" s="304" t="str">
        <f t="shared" si="77"/>
        <v/>
      </c>
      <c r="AC1025" s="164" t="str">
        <f t="shared" si="78"/>
        <v/>
      </c>
      <c r="AD1025" s="164" t="str">
        <f t="shared" si="79"/>
        <v/>
      </c>
    </row>
    <row r="1026" spans="1:30" s="164" customFormat="1" ht="20.149999999999999" customHeight="1">
      <c r="A1026" s="149"/>
      <c r="B1026" s="294" t="str">
        <f>IF(LEN(A1026)=0,"",INDEX('Smelter Look-up'!$A:$A,MATCH($A1026,'Smelter Look-up'!$E:$E,0)))</f>
        <v/>
      </c>
      <c r="C1026" s="146" t="str">
        <f>IF(LEN(A1026)=0,"",INDEX('Smelter Look-up'!$C:$C,MATCH($A1026,'Smelter Look-up'!$E:$E,0)))</f>
        <v/>
      </c>
      <c r="D1026" s="143"/>
      <c r="E1026" s="143" t="str">
        <f ca="1">IF(ISERROR($V1026),"",OFFSET('Smelter Look-up'!$D$4,$V1026-4,0)&amp;"")</f>
        <v/>
      </c>
      <c r="F1026" s="143" t="str">
        <f ca="1">IF(ISERROR($V1026),"",OFFSET('Smelter Look-up'!$E$4,$V1026-4,0))</f>
        <v/>
      </c>
      <c r="G1026" s="143" t="str">
        <f ca="1">IF(C1026=$X$4,"Enter smelter details",IF(ISERROR($V1026),"",OFFSET('Smelter Look-up'!$F$4,$V1026-4,0)))</f>
        <v/>
      </c>
      <c r="H1026" s="199" t="str">
        <f ca="1">IF(ISERROR($V1026),"",OFFSET('Smelter Look-up'!$G$4,$V1026-4,0))</f>
        <v/>
      </c>
      <c r="I1026" s="200" t="str">
        <f ca="1">IF(ISERROR($V1026),"",OFFSET('Smelter Look-up'!$H$4,$V1026-4,0))</f>
        <v/>
      </c>
      <c r="J1026" s="200" t="str">
        <f ca="1">IF(ISERROR($V1026),"",OFFSET('Smelter Look-up'!$I$4,$V1026-4,0))</f>
        <v/>
      </c>
      <c r="K1026" s="144"/>
      <c r="L1026" s="144"/>
      <c r="M1026" s="144"/>
      <c r="N1026" s="144"/>
      <c r="O1026" s="144"/>
      <c r="P1026" s="202"/>
      <c r="Q1026" s="145"/>
      <c r="R1026" s="143" t="str">
        <f ca="1">IF(ISERROR($V1026),"",OFFSET('Smelter Look-up'!$C$4,$V1026-4,0)&amp;"")</f>
        <v/>
      </c>
      <c r="S1026" s="149" t="str">
        <f t="shared" ca="1" si="75"/>
        <v/>
      </c>
      <c r="T1026" s="149" t="str">
        <f ca="1">IF(B1026="","",IF(ISERROR(MATCH($J1026,SorP!$B$1:$B$6261,0)),"",INDIRECT("'SorP'!$A$"&amp;MATCH($S1026&amp;$J1026,SorP!C:C,0))))</f>
        <v/>
      </c>
      <c r="U1026" s="162"/>
      <c r="V1026" s="163" t="e">
        <f>IF(C1026="",NA(),MATCH($B1026&amp;$C1026,'Smelter Look-up'!$J:$J,0))</f>
        <v>#N/A</v>
      </c>
      <c r="X1026" s="164">
        <f t="shared" ca="1" si="76"/>
        <v>0</v>
      </c>
      <c r="AB1026" s="304" t="str">
        <f t="shared" si="77"/>
        <v/>
      </c>
      <c r="AC1026" s="164" t="str">
        <f t="shared" si="78"/>
        <v/>
      </c>
      <c r="AD1026" s="164" t="str">
        <f t="shared" si="79"/>
        <v/>
      </c>
    </row>
    <row r="1027" spans="1:30" s="164" customFormat="1" ht="20.149999999999999" customHeight="1">
      <c r="A1027" s="149"/>
      <c r="B1027" s="294" t="str">
        <f>IF(LEN(A1027)=0,"",INDEX('Smelter Look-up'!$A:$A,MATCH($A1027,'Smelter Look-up'!$E:$E,0)))</f>
        <v/>
      </c>
      <c r="C1027" s="146" t="str">
        <f>IF(LEN(A1027)=0,"",INDEX('Smelter Look-up'!$C:$C,MATCH($A1027,'Smelter Look-up'!$E:$E,0)))</f>
        <v/>
      </c>
      <c r="D1027" s="143"/>
      <c r="E1027" s="143" t="str">
        <f ca="1">IF(ISERROR($V1027),"",OFFSET('Smelter Look-up'!$D$4,$V1027-4,0)&amp;"")</f>
        <v/>
      </c>
      <c r="F1027" s="143" t="str">
        <f ca="1">IF(ISERROR($V1027),"",OFFSET('Smelter Look-up'!$E$4,$V1027-4,0))</f>
        <v/>
      </c>
      <c r="G1027" s="143" t="str">
        <f ca="1">IF(C1027=$X$4,"Enter smelter details",IF(ISERROR($V1027),"",OFFSET('Smelter Look-up'!$F$4,$V1027-4,0)))</f>
        <v/>
      </c>
      <c r="H1027" s="199" t="str">
        <f ca="1">IF(ISERROR($V1027),"",OFFSET('Smelter Look-up'!$G$4,$V1027-4,0))</f>
        <v/>
      </c>
      <c r="I1027" s="200" t="str">
        <f ca="1">IF(ISERROR($V1027),"",OFFSET('Smelter Look-up'!$H$4,$V1027-4,0))</f>
        <v/>
      </c>
      <c r="J1027" s="200" t="str">
        <f ca="1">IF(ISERROR($V1027),"",OFFSET('Smelter Look-up'!$I$4,$V1027-4,0))</f>
        <v/>
      </c>
      <c r="K1027" s="144"/>
      <c r="L1027" s="144"/>
      <c r="M1027" s="144"/>
      <c r="N1027" s="144"/>
      <c r="O1027" s="144"/>
      <c r="P1027" s="202"/>
      <c r="Q1027" s="145"/>
      <c r="R1027" s="143" t="str">
        <f ca="1">IF(ISERROR($V1027),"",OFFSET('Smelter Look-up'!$C$4,$V1027-4,0)&amp;"")</f>
        <v/>
      </c>
      <c r="S1027" s="149" t="str">
        <f t="shared" ca="1" si="75"/>
        <v/>
      </c>
      <c r="T1027" s="149" t="str">
        <f ca="1">IF(B1027="","",IF(ISERROR(MATCH($J1027,SorP!$B$1:$B$6261,0)),"",INDIRECT("'SorP'!$A$"&amp;MATCH($S1027&amp;$J1027,SorP!C:C,0))))</f>
        <v/>
      </c>
      <c r="U1027" s="162"/>
      <c r="V1027" s="163" t="e">
        <f>IF(C1027="",NA(),MATCH($B1027&amp;$C1027,'Smelter Look-up'!$J:$J,0))</f>
        <v>#N/A</v>
      </c>
      <c r="X1027" s="164">
        <f t="shared" ca="1" si="76"/>
        <v>0</v>
      </c>
      <c r="AB1027" s="304" t="str">
        <f t="shared" si="77"/>
        <v/>
      </c>
      <c r="AC1027" s="164" t="str">
        <f t="shared" si="78"/>
        <v/>
      </c>
      <c r="AD1027" s="164" t="str">
        <f t="shared" si="79"/>
        <v/>
      </c>
    </row>
    <row r="1028" spans="1:30" s="164" customFormat="1" ht="20.149999999999999" customHeight="1">
      <c r="A1028" s="149"/>
      <c r="B1028" s="294" t="str">
        <f>IF(LEN(A1028)=0,"",INDEX('Smelter Look-up'!$A:$A,MATCH($A1028,'Smelter Look-up'!$E:$E,0)))</f>
        <v/>
      </c>
      <c r="C1028" s="146" t="str">
        <f>IF(LEN(A1028)=0,"",INDEX('Smelter Look-up'!$C:$C,MATCH($A1028,'Smelter Look-up'!$E:$E,0)))</f>
        <v/>
      </c>
      <c r="D1028" s="143"/>
      <c r="E1028" s="143" t="str">
        <f ca="1">IF(ISERROR($V1028),"",OFFSET('Smelter Look-up'!$D$4,$V1028-4,0)&amp;"")</f>
        <v/>
      </c>
      <c r="F1028" s="143" t="str">
        <f ca="1">IF(ISERROR($V1028),"",OFFSET('Smelter Look-up'!$E$4,$V1028-4,0))</f>
        <v/>
      </c>
      <c r="G1028" s="143" t="str">
        <f ca="1">IF(C1028=$X$4,"Enter smelter details",IF(ISERROR($V1028),"",OFFSET('Smelter Look-up'!$F$4,$V1028-4,0)))</f>
        <v/>
      </c>
      <c r="H1028" s="199" t="str">
        <f ca="1">IF(ISERROR($V1028),"",OFFSET('Smelter Look-up'!$G$4,$V1028-4,0))</f>
        <v/>
      </c>
      <c r="I1028" s="200" t="str">
        <f ca="1">IF(ISERROR($V1028),"",OFFSET('Smelter Look-up'!$H$4,$V1028-4,0))</f>
        <v/>
      </c>
      <c r="J1028" s="200" t="str">
        <f ca="1">IF(ISERROR($V1028),"",OFFSET('Smelter Look-up'!$I$4,$V1028-4,0))</f>
        <v/>
      </c>
      <c r="K1028" s="144"/>
      <c r="L1028" s="144"/>
      <c r="M1028" s="144"/>
      <c r="N1028" s="144"/>
      <c r="O1028" s="144"/>
      <c r="P1028" s="202"/>
      <c r="Q1028" s="145"/>
      <c r="R1028" s="143" t="str">
        <f ca="1">IF(ISERROR($V1028),"",OFFSET('Smelter Look-up'!$C$4,$V1028-4,0)&amp;"")</f>
        <v/>
      </c>
      <c r="S1028" s="149" t="str">
        <f t="shared" ref="S1028:S1091" ca="1" si="80">IF(B1028="","",IF(ISERROR(MATCH($E1028,CL,0)),"Unknown",INDIRECT("'C'!$A$"&amp;MATCH($E1028,CL,0)+1)))</f>
        <v/>
      </c>
      <c r="T1028" s="149" t="str">
        <f ca="1">IF(B1028="","",IF(ISERROR(MATCH($J1028,SorP!$B$1:$B$6261,0)),"",INDIRECT("'SorP'!$A$"&amp;MATCH($S1028&amp;$J1028,SorP!C:C,0))))</f>
        <v/>
      </c>
      <c r="U1028" s="162"/>
      <c r="V1028" s="163" t="e">
        <f>IF(C1028="",NA(),MATCH($B1028&amp;$C1028,'Smelter Look-up'!$J:$J,0))</f>
        <v>#N/A</v>
      </c>
      <c r="X1028" s="164">
        <f t="shared" ref="X1028:X1091" ca="1" si="81">IF(AND(C1028="Smelter not listed",OR(LEN(D1028)=0,LEN(E1028)=0)),1,0)</f>
        <v>0</v>
      </c>
      <c r="AB1028" s="304" t="str">
        <f t="shared" ref="AB1028:AB1091" si="82">IF(C1028="","",B1028)</f>
        <v/>
      </c>
      <c r="AC1028" s="164" t="str">
        <f t="shared" ref="AC1028:AC1091" si="83">B1028</f>
        <v/>
      </c>
      <c r="AD1028" s="164" t="str">
        <f t="shared" ref="AD1028:AD1091" si="84">IF(C1028="Smelter not listed",D1028,C1028)</f>
        <v/>
      </c>
    </row>
    <row r="1029" spans="1:30" s="164" customFormat="1" ht="20.149999999999999" customHeight="1">
      <c r="A1029" s="149"/>
      <c r="B1029" s="294" t="str">
        <f>IF(LEN(A1029)=0,"",INDEX('Smelter Look-up'!$A:$A,MATCH($A1029,'Smelter Look-up'!$E:$E,0)))</f>
        <v/>
      </c>
      <c r="C1029" s="146" t="str">
        <f>IF(LEN(A1029)=0,"",INDEX('Smelter Look-up'!$C:$C,MATCH($A1029,'Smelter Look-up'!$E:$E,0)))</f>
        <v/>
      </c>
      <c r="D1029" s="143"/>
      <c r="E1029" s="143" t="str">
        <f ca="1">IF(ISERROR($V1029),"",OFFSET('Smelter Look-up'!$D$4,$V1029-4,0)&amp;"")</f>
        <v/>
      </c>
      <c r="F1029" s="143" t="str">
        <f ca="1">IF(ISERROR($V1029),"",OFFSET('Smelter Look-up'!$E$4,$V1029-4,0))</f>
        <v/>
      </c>
      <c r="G1029" s="143" t="str">
        <f ca="1">IF(C1029=$X$4,"Enter smelter details",IF(ISERROR($V1029),"",OFFSET('Smelter Look-up'!$F$4,$V1029-4,0)))</f>
        <v/>
      </c>
      <c r="H1029" s="199" t="str">
        <f ca="1">IF(ISERROR($V1029),"",OFFSET('Smelter Look-up'!$G$4,$V1029-4,0))</f>
        <v/>
      </c>
      <c r="I1029" s="200" t="str">
        <f ca="1">IF(ISERROR($V1029),"",OFFSET('Smelter Look-up'!$H$4,$V1029-4,0))</f>
        <v/>
      </c>
      <c r="J1029" s="200" t="str">
        <f ca="1">IF(ISERROR($V1029),"",OFFSET('Smelter Look-up'!$I$4,$V1029-4,0))</f>
        <v/>
      </c>
      <c r="K1029" s="144"/>
      <c r="L1029" s="144"/>
      <c r="M1029" s="144"/>
      <c r="N1029" s="144"/>
      <c r="O1029" s="144"/>
      <c r="P1029" s="202"/>
      <c r="Q1029" s="145"/>
      <c r="R1029" s="143" t="str">
        <f ca="1">IF(ISERROR($V1029),"",OFFSET('Smelter Look-up'!$C$4,$V1029-4,0)&amp;"")</f>
        <v/>
      </c>
      <c r="S1029" s="149" t="str">
        <f t="shared" ca="1" si="80"/>
        <v/>
      </c>
      <c r="T1029" s="149" t="str">
        <f ca="1">IF(B1029="","",IF(ISERROR(MATCH($J1029,SorP!$B$1:$B$6261,0)),"",INDIRECT("'SorP'!$A$"&amp;MATCH($S1029&amp;$J1029,SorP!C:C,0))))</f>
        <v/>
      </c>
      <c r="U1029" s="162"/>
      <c r="V1029" s="163" t="e">
        <f>IF(C1029="",NA(),MATCH($B1029&amp;$C1029,'Smelter Look-up'!$J:$J,0))</f>
        <v>#N/A</v>
      </c>
      <c r="X1029" s="164">
        <f t="shared" ca="1" si="81"/>
        <v>0</v>
      </c>
      <c r="AB1029" s="304" t="str">
        <f t="shared" si="82"/>
        <v/>
      </c>
      <c r="AC1029" s="164" t="str">
        <f t="shared" si="83"/>
        <v/>
      </c>
      <c r="AD1029" s="164" t="str">
        <f t="shared" si="84"/>
        <v/>
      </c>
    </row>
    <row r="1030" spans="1:30" s="164" customFormat="1" ht="20.149999999999999" customHeight="1">
      <c r="A1030" s="149"/>
      <c r="B1030" s="294" t="str">
        <f>IF(LEN(A1030)=0,"",INDEX('Smelter Look-up'!$A:$A,MATCH($A1030,'Smelter Look-up'!$E:$E,0)))</f>
        <v/>
      </c>
      <c r="C1030" s="146" t="str">
        <f>IF(LEN(A1030)=0,"",INDEX('Smelter Look-up'!$C:$C,MATCH($A1030,'Smelter Look-up'!$E:$E,0)))</f>
        <v/>
      </c>
      <c r="D1030" s="143"/>
      <c r="E1030" s="143" t="str">
        <f ca="1">IF(ISERROR($V1030),"",OFFSET('Smelter Look-up'!$D$4,$V1030-4,0)&amp;"")</f>
        <v/>
      </c>
      <c r="F1030" s="143" t="str">
        <f ca="1">IF(ISERROR($V1030),"",OFFSET('Smelter Look-up'!$E$4,$V1030-4,0))</f>
        <v/>
      </c>
      <c r="G1030" s="143" t="str">
        <f ca="1">IF(C1030=$X$4,"Enter smelter details",IF(ISERROR($V1030),"",OFFSET('Smelter Look-up'!$F$4,$V1030-4,0)))</f>
        <v/>
      </c>
      <c r="H1030" s="199" t="str">
        <f ca="1">IF(ISERROR($V1030),"",OFFSET('Smelter Look-up'!$G$4,$V1030-4,0))</f>
        <v/>
      </c>
      <c r="I1030" s="200" t="str">
        <f ca="1">IF(ISERROR($V1030),"",OFFSET('Smelter Look-up'!$H$4,$V1030-4,0))</f>
        <v/>
      </c>
      <c r="J1030" s="200" t="str">
        <f ca="1">IF(ISERROR($V1030),"",OFFSET('Smelter Look-up'!$I$4,$V1030-4,0))</f>
        <v/>
      </c>
      <c r="K1030" s="144"/>
      <c r="L1030" s="144"/>
      <c r="M1030" s="144"/>
      <c r="N1030" s="144"/>
      <c r="O1030" s="144"/>
      <c r="P1030" s="202"/>
      <c r="Q1030" s="145"/>
      <c r="R1030" s="143" t="str">
        <f ca="1">IF(ISERROR($V1030),"",OFFSET('Smelter Look-up'!$C$4,$V1030-4,0)&amp;"")</f>
        <v/>
      </c>
      <c r="S1030" s="149" t="str">
        <f t="shared" ca="1" si="80"/>
        <v/>
      </c>
      <c r="T1030" s="149" t="str">
        <f ca="1">IF(B1030="","",IF(ISERROR(MATCH($J1030,SorP!$B$1:$B$6261,0)),"",INDIRECT("'SorP'!$A$"&amp;MATCH($S1030&amp;$J1030,SorP!C:C,0))))</f>
        <v/>
      </c>
      <c r="U1030" s="162"/>
      <c r="V1030" s="163" t="e">
        <f>IF(C1030="",NA(),MATCH($B1030&amp;$C1030,'Smelter Look-up'!$J:$J,0))</f>
        <v>#N/A</v>
      </c>
      <c r="X1030" s="164">
        <f t="shared" ca="1" si="81"/>
        <v>0</v>
      </c>
      <c r="AB1030" s="304" t="str">
        <f t="shared" si="82"/>
        <v/>
      </c>
      <c r="AC1030" s="164" t="str">
        <f t="shared" si="83"/>
        <v/>
      </c>
      <c r="AD1030" s="164" t="str">
        <f t="shared" si="84"/>
        <v/>
      </c>
    </row>
    <row r="1031" spans="1:30" s="164" customFormat="1" ht="20.149999999999999" customHeight="1">
      <c r="A1031" s="149"/>
      <c r="B1031" s="294" t="str">
        <f>IF(LEN(A1031)=0,"",INDEX('Smelter Look-up'!$A:$A,MATCH($A1031,'Smelter Look-up'!$E:$E,0)))</f>
        <v/>
      </c>
      <c r="C1031" s="146" t="str">
        <f>IF(LEN(A1031)=0,"",INDEX('Smelter Look-up'!$C:$C,MATCH($A1031,'Smelter Look-up'!$E:$E,0)))</f>
        <v/>
      </c>
      <c r="D1031" s="143"/>
      <c r="E1031" s="143" t="str">
        <f ca="1">IF(ISERROR($V1031),"",OFFSET('Smelter Look-up'!$D$4,$V1031-4,0)&amp;"")</f>
        <v/>
      </c>
      <c r="F1031" s="143" t="str">
        <f ca="1">IF(ISERROR($V1031),"",OFFSET('Smelter Look-up'!$E$4,$V1031-4,0))</f>
        <v/>
      </c>
      <c r="G1031" s="143" t="str">
        <f ca="1">IF(C1031=$X$4,"Enter smelter details",IF(ISERROR($V1031),"",OFFSET('Smelter Look-up'!$F$4,$V1031-4,0)))</f>
        <v/>
      </c>
      <c r="H1031" s="199" t="str">
        <f ca="1">IF(ISERROR($V1031),"",OFFSET('Smelter Look-up'!$G$4,$V1031-4,0))</f>
        <v/>
      </c>
      <c r="I1031" s="200" t="str">
        <f ca="1">IF(ISERROR($V1031),"",OFFSET('Smelter Look-up'!$H$4,$V1031-4,0))</f>
        <v/>
      </c>
      <c r="J1031" s="200" t="str">
        <f ca="1">IF(ISERROR($V1031),"",OFFSET('Smelter Look-up'!$I$4,$V1031-4,0))</f>
        <v/>
      </c>
      <c r="K1031" s="144"/>
      <c r="L1031" s="144"/>
      <c r="M1031" s="144"/>
      <c r="N1031" s="144"/>
      <c r="O1031" s="144"/>
      <c r="P1031" s="202"/>
      <c r="Q1031" s="145"/>
      <c r="R1031" s="143" t="str">
        <f ca="1">IF(ISERROR($V1031),"",OFFSET('Smelter Look-up'!$C$4,$V1031-4,0)&amp;"")</f>
        <v/>
      </c>
      <c r="S1031" s="149" t="str">
        <f t="shared" ca="1" si="80"/>
        <v/>
      </c>
      <c r="T1031" s="149" t="str">
        <f ca="1">IF(B1031="","",IF(ISERROR(MATCH($J1031,SorP!$B$1:$B$6261,0)),"",INDIRECT("'SorP'!$A$"&amp;MATCH($S1031&amp;$J1031,SorP!C:C,0))))</f>
        <v/>
      </c>
      <c r="U1031" s="162"/>
      <c r="V1031" s="163" t="e">
        <f>IF(C1031="",NA(),MATCH($B1031&amp;$C1031,'Smelter Look-up'!$J:$J,0))</f>
        <v>#N/A</v>
      </c>
      <c r="X1031" s="164">
        <f t="shared" ca="1" si="81"/>
        <v>0</v>
      </c>
      <c r="AB1031" s="304" t="str">
        <f t="shared" si="82"/>
        <v/>
      </c>
      <c r="AC1031" s="164" t="str">
        <f t="shared" si="83"/>
        <v/>
      </c>
      <c r="AD1031" s="164" t="str">
        <f t="shared" si="84"/>
        <v/>
      </c>
    </row>
    <row r="1032" spans="1:30" s="164" customFormat="1" ht="20.149999999999999" customHeight="1">
      <c r="A1032" s="149"/>
      <c r="B1032" s="294" t="str">
        <f>IF(LEN(A1032)=0,"",INDEX('Smelter Look-up'!$A:$A,MATCH($A1032,'Smelter Look-up'!$E:$E,0)))</f>
        <v/>
      </c>
      <c r="C1032" s="146" t="str">
        <f>IF(LEN(A1032)=0,"",INDEX('Smelter Look-up'!$C:$C,MATCH($A1032,'Smelter Look-up'!$E:$E,0)))</f>
        <v/>
      </c>
      <c r="D1032" s="143"/>
      <c r="E1032" s="143" t="str">
        <f ca="1">IF(ISERROR($V1032),"",OFFSET('Smelter Look-up'!$D$4,$V1032-4,0)&amp;"")</f>
        <v/>
      </c>
      <c r="F1032" s="143" t="str">
        <f ca="1">IF(ISERROR($V1032),"",OFFSET('Smelter Look-up'!$E$4,$V1032-4,0))</f>
        <v/>
      </c>
      <c r="G1032" s="143" t="str">
        <f ca="1">IF(C1032=$X$4,"Enter smelter details",IF(ISERROR($V1032),"",OFFSET('Smelter Look-up'!$F$4,$V1032-4,0)))</f>
        <v/>
      </c>
      <c r="H1032" s="199" t="str">
        <f ca="1">IF(ISERROR($V1032),"",OFFSET('Smelter Look-up'!$G$4,$V1032-4,0))</f>
        <v/>
      </c>
      <c r="I1032" s="200" t="str">
        <f ca="1">IF(ISERROR($V1032),"",OFFSET('Smelter Look-up'!$H$4,$V1032-4,0))</f>
        <v/>
      </c>
      <c r="J1032" s="200" t="str">
        <f ca="1">IF(ISERROR($V1032),"",OFFSET('Smelter Look-up'!$I$4,$V1032-4,0))</f>
        <v/>
      </c>
      <c r="K1032" s="144"/>
      <c r="L1032" s="144"/>
      <c r="M1032" s="144"/>
      <c r="N1032" s="144"/>
      <c r="O1032" s="144"/>
      <c r="P1032" s="202"/>
      <c r="Q1032" s="145"/>
      <c r="R1032" s="143" t="str">
        <f ca="1">IF(ISERROR($V1032),"",OFFSET('Smelter Look-up'!$C$4,$V1032-4,0)&amp;"")</f>
        <v/>
      </c>
      <c r="S1032" s="149" t="str">
        <f t="shared" ca="1" si="80"/>
        <v/>
      </c>
      <c r="T1032" s="149" t="str">
        <f ca="1">IF(B1032="","",IF(ISERROR(MATCH($J1032,SorP!$B$1:$B$6261,0)),"",INDIRECT("'SorP'!$A$"&amp;MATCH($S1032&amp;$J1032,SorP!C:C,0))))</f>
        <v/>
      </c>
      <c r="U1032" s="162"/>
      <c r="V1032" s="163" t="e">
        <f>IF(C1032="",NA(),MATCH($B1032&amp;$C1032,'Smelter Look-up'!$J:$J,0))</f>
        <v>#N/A</v>
      </c>
      <c r="X1032" s="164">
        <f t="shared" ca="1" si="81"/>
        <v>0</v>
      </c>
      <c r="AB1032" s="304" t="str">
        <f t="shared" si="82"/>
        <v/>
      </c>
      <c r="AC1032" s="164" t="str">
        <f t="shared" si="83"/>
        <v/>
      </c>
      <c r="AD1032" s="164" t="str">
        <f t="shared" si="84"/>
        <v/>
      </c>
    </row>
    <row r="1033" spans="1:30" s="164" customFormat="1" ht="20.149999999999999" customHeight="1">
      <c r="A1033" s="149"/>
      <c r="B1033" s="294" t="str">
        <f>IF(LEN(A1033)=0,"",INDEX('Smelter Look-up'!$A:$A,MATCH($A1033,'Smelter Look-up'!$E:$E,0)))</f>
        <v/>
      </c>
      <c r="C1033" s="146" t="str">
        <f>IF(LEN(A1033)=0,"",INDEX('Smelter Look-up'!$C:$C,MATCH($A1033,'Smelter Look-up'!$E:$E,0)))</f>
        <v/>
      </c>
      <c r="D1033" s="143"/>
      <c r="E1033" s="143" t="str">
        <f ca="1">IF(ISERROR($V1033),"",OFFSET('Smelter Look-up'!$D$4,$V1033-4,0)&amp;"")</f>
        <v/>
      </c>
      <c r="F1033" s="143" t="str">
        <f ca="1">IF(ISERROR($V1033),"",OFFSET('Smelter Look-up'!$E$4,$V1033-4,0))</f>
        <v/>
      </c>
      <c r="G1033" s="143" t="str">
        <f ca="1">IF(C1033=$X$4,"Enter smelter details",IF(ISERROR($V1033),"",OFFSET('Smelter Look-up'!$F$4,$V1033-4,0)))</f>
        <v/>
      </c>
      <c r="H1033" s="199" t="str">
        <f ca="1">IF(ISERROR($V1033),"",OFFSET('Smelter Look-up'!$G$4,$V1033-4,0))</f>
        <v/>
      </c>
      <c r="I1033" s="200" t="str">
        <f ca="1">IF(ISERROR($V1033),"",OFFSET('Smelter Look-up'!$H$4,$V1033-4,0))</f>
        <v/>
      </c>
      <c r="J1033" s="200" t="str">
        <f ca="1">IF(ISERROR($V1033),"",OFFSET('Smelter Look-up'!$I$4,$V1033-4,0))</f>
        <v/>
      </c>
      <c r="K1033" s="144"/>
      <c r="L1033" s="144"/>
      <c r="M1033" s="144"/>
      <c r="N1033" s="144"/>
      <c r="O1033" s="144"/>
      <c r="P1033" s="202"/>
      <c r="Q1033" s="145"/>
      <c r="R1033" s="143" t="str">
        <f ca="1">IF(ISERROR($V1033),"",OFFSET('Smelter Look-up'!$C$4,$V1033-4,0)&amp;"")</f>
        <v/>
      </c>
      <c r="S1033" s="149" t="str">
        <f t="shared" ca="1" si="80"/>
        <v/>
      </c>
      <c r="T1033" s="149" t="str">
        <f ca="1">IF(B1033="","",IF(ISERROR(MATCH($J1033,SorP!$B$1:$B$6261,0)),"",INDIRECT("'SorP'!$A$"&amp;MATCH($S1033&amp;$J1033,SorP!C:C,0))))</f>
        <v/>
      </c>
      <c r="U1033" s="162"/>
      <c r="V1033" s="163" t="e">
        <f>IF(C1033="",NA(),MATCH($B1033&amp;$C1033,'Smelter Look-up'!$J:$J,0))</f>
        <v>#N/A</v>
      </c>
      <c r="X1033" s="164">
        <f t="shared" ca="1" si="81"/>
        <v>0</v>
      </c>
      <c r="AB1033" s="304" t="str">
        <f t="shared" si="82"/>
        <v/>
      </c>
      <c r="AC1033" s="164" t="str">
        <f t="shared" si="83"/>
        <v/>
      </c>
      <c r="AD1033" s="164" t="str">
        <f t="shared" si="84"/>
        <v/>
      </c>
    </row>
    <row r="1034" spans="1:30" s="164" customFormat="1" ht="20.149999999999999" customHeight="1">
      <c r="A1034" s="149"/>
      <c r="B1034" s="294" t="str">
        <f>IF(LEN(A1034)=0,"",INDEX('Smelter Look-up'!$A:$A,MATCH($A1034,'Smelter Look-up'!$E:$E,0)))</f>
        <v/>
      </c>
      <c r="C1034" s="146" t="str">
        <f>IF(LEN(A1034)=0,"",INDEX('Smelter Look-up'!$C:$C,MATCH($A1034,'Smelter Look-up'!$E:$E,0)))</f>
        <v/>
      </c>
      <c r="D1034" s="143"/>
      <c r="E1034" s="143" t="str">
        <f ca="1">IF(ISERROR($V1034),"",OFFSET('Smelter Look-up'!$D$4,$V1034-4,0)&amp;"")</f>
        <v/>
      </c>
      <c r="F1034" s="143" t="str">
        <f ca="1">IF(ISERROR($V1034),"",OFFSET('Smelter Look-up'!$E$4,$V1034-4,0))</f>
        <v/>
      </c>
      <c r="G1034" s="143" t="str">
        <f ca="1">IF(C1034=$X$4,"Enter smelter details",IF(ISERROR($V1034),"",OFFSET('Smelter Look-up'!$F$4,$V1034-4,0)))</f>
        <v/>
      </c>
      <c r="H1034" s="199" t="str">
        <f ca="1">IF(ISERROR($V1034),"",OFFSET('Smelter Look-up'!$G$4,$V1034-4,0))</f>
        <v/>
      </c>
      <c r="I1034" s="200" t="str">
        <f ca="1">IF(ISERROR($V1034),"",OFFSET('Smelter Look-up'!$H$4,$V1034-4,0))</f>
        <v/>
      </c>
      <c r="J1034" s="200" t="str">
        <f ca="1">IF(ISERROR($V1034),"",OFFSET('Smelter Look-up'!$I$4,$V1034-4,0))</f>
        <v/>
      </c>
      <c r="K1034" s="144"/>
      <c r="L1034" s="144"/>
      <c r="M1034" s="144"/>
      <c r="N1034" s="144"/>
      <c r="O1034" s="144"/>
      <c r="P1034" s="202"/>
      <c r="Q1034" s="145"/>
      <c r="R1034" s="143" t="str">
        <f ca="1">IF(ISERROR($V1034),"",OFFSET('Smelter Look-up'!$C$4,$V1034-4,0)&amp;"")</f>
        <v/>
      </c>
      <c r="S1034" s="149" t="str">
        <f t="shared" ca="1" si="80"/>
        <v/>
      </c>
      <c r="T1034" s="149" t="str">
        <f ca="1">IF(B1034="","",IF(ISERROR(MATCH($J1034,SorP!$B$1:$B$6261,0)),"",INDIRECT("'SorP'!$A$"&amp;MATCH($S1034&amp;$J1034,SorP!C:C,0))))</f>
        <v/>
      </c>
      <c r="U1034" s="162"/>
      <c r="V1034" s="163" t="e">
        <f>IF(C1034="",NA(),MATCH($B1034&amp;$C1034,'Smelter Look-up'!$J:$J,0))</f>
        <v>#N/A</v>
      </c>
      <c r="X1034" s="164">
        <f t="shared" ca="1" si="81"/>
        <v>0</v>
      </c>
      <c r="AB1034" s="304" t="str">
        <f t="shared" si="82"/>
        <v/>
      </c>
      <c r="AC1034" s="164" t="str">
        <f t="shared" si="83"/>
        <v/>
      </c>
      <c r="AD1034" s="164" t="str">
        <f t="shared" si="84"/>
        <v/>
      </c>
    </row>
    <row r="1035" spans="1:30" s="164" customFormat="1" ht="20.149999999999999" customHeight="1">
      <c r="A1035" s="149"/>
      <c r="B1035" s="294" t="str">
        <f>IF(LEN(A1035)=0,"",INDEX('Smelter Look-up'!$A:$A,MATCH($A1035,'Smelter Look-up'!$E:$E,0)))</f>
        <v/>
      </c>
      <c r="C1035" s="146" t="str">
        <f>IF(LEN(A1035)=0,"",INDEX('Smelter Look-up'!$C:$C,MATCH($A1035,'Smelter Look-up'!$E:$E,0)))</f>
        <v/>
      </c>
      <c r="D1035" s="143"/>
      <c r="E1035" s="143" t="str">
        <f ca="1">IF(ISERROR($V1035),"",OFFSET('Smelter Look-up'!$D$4,$V1035-4,0)&amp;"")</f>
        <v/>
      </c>
      <c r="F1035" s="143" t="str">
        <f ca="1">IF(ISERROR($V1035),"",OFFSET('Smelter Look-up'!$E$4,$V1035-4,0))</f>
        <v/>
      </c>
      <c r="G1035" s="143" t="str">
        <f ca="1">IF(C1035=$X$4,"Enter smelter details",IF(ISERROR($V1035),"",OFFSET('Smelter Look-up'!$F$4,$V1035-4,0)))</f>
        <v/>
      </c>
      <c r="H1035" s="199" t="str">
        <f ca="1">IF(ISERROR($V1035),"",OFFSET('Smelter Look-up'!$G$4,$V1035-4,0))</f>
        <v/>
      </c>
      <c r="I1035" s="200" t="str">
        <f ca="1">IF(ISERROR($V1035),"",OFFSET('Smelter Look-up'!$H$4,$V1035-4,0))</f>
        <v/>
      </c>
      <c r="J1035" s="200" t="str">
        <f ca="1">IF(ISERROR($V1035),"",OFFSET('Smelter Look-up'!$I$4,$V1035-4,0))</f>
        <v/>
      </c>
      <c r="K1035" s="144"/>
      <c r="L1035" s="144"/>
      <c r="M1035" s="144"/>
      <c r="N1035" s="144"/>
      <c r="O1035" s="144"/>
      <c r="P1035" s="202"/>
      <c r="Q1035" s="145"/>
      <c r="R1035" s="143" t="str">
        <f ca="1">IF(ISERROR($V1035),"",OFFSET('Smelter Look-up'!$C$4,$V1035-4,0)&amp;"")</f>
        <v/>
      </c>
      <c r="S1035" s="149" t="str">
        <f t="shared" ca="1" si="80"/>
        <v/>
      </c>
      <c r="T1035" s="149" t="str">
        <f ca="1">IF(B1035="","",IF(ISERROR(MATCH($J1035,SorP!$B$1:$B$6261,0)),"",INDIRECT("'SorP'!$A$"&amp;MATCH($S1035&amp;$J1035,SorP!C:C,0))))</f>
        <v/>
      </c>
      <c r="U1035" s="162"/>
      <c r="V1035" s="163" t="e">
        <f>IF(C1035="",NA(),MATCH($B1035&amp;$C1035,'Smelter Look-up'!$J:$J,0))</f>
        <v>#N/A</v>
      </c>
      <c r="X1035" s="164">
        <f t="shared" ca="1" si="81"/>
        <v>0</v>
      </c>
      <c r="AB1035" s="304" t="str">
        <f t="shared" si="82"/>
        <v/>
      </c>
      <c r="AC1035" s="164" t="str">
        <f t="shared" si="83"/>
        <v/>
      </c>
      <c r="AD1035" s="164" t="str">
        <f t="shared" si="84"/>
        <v/>
      </c>
    </row>
    <row r="1036" spans="1:30" s="164" customFormat="1" ht="20.149999999999999" customHeight="1">
      <c r="A1036" s="149"/>
      <c r="B1036" s="294" t="str">
        <f>IF(LEN(A1036)=0,"",INDEX('Smelter Look-up'!$A:$A,MATCH($A1036,'Smelter Look-up'!$E:$E,0)))</f>
        <v/>
      </c>
      <c r="C1036" s="146" t="str">
        <f>IF(LEN(A1036)=0,"",INDEX('Smelter Look-up'!$C:$C,MATCH($A1036,'Smelter Look-up'!$E:$E,0)))</f>
        <v/>
      </c>
      <c r="D1036" s="143"/>
      <c r="E1036" s="143" t="str">
        <f ca="1">IF(ISERROR($V1036),"",OFFSET('Smelter Look-up'!$D$4,$V1036-4,0)&amp;"")</f>
        <v/>
      </c>
      <c r="F1036" s="143" t="str">
        <f ca="1">IF(ISERROR($V1036),"",OFFSET('Smelter Look-up'!$E$4,$V1036-4,0))</f>
        <v/>
      </c>
      <c r="G1036" s="143" t="str">
        <f ca="1">IF(C1036=$X$4,"Enter smelter details",IF(ISERROR($V1036),"",OFFSET('Smelter Look-up'!$F$4,$V1036-4,0)))</f>
        <v/>
      </c>
      <c r="H1036" s="199" t="str">
        <f ca="1">IF(ISERROR($V1036),"",OFFSET('Smelter Look-up'!$G$4,$V1036-4,0))</f>
        <v/>
      </c>
      <c r="I1036" s="200" t="str">
        <f ca="1">IF(ISERROR($V1036),"",OFFSET('Smelter Look-up'!$H$4,$V1036-4,0))</f>
        <v/>
      </c>
      <c r="J1036" s="200" t="str">
        <f ca="1">IF(ISERROR($V1036),"",OFFSET('Smelter Look-up'!$I$4,$V1036-4,0))</f>
        <v/>
      </c>
      <c r="K1036" s="144"/>
      <c r="L1036" s="144"/>
      <c r="M1036" s="144"/>
      <c r="N1036" s="144"/>
      <c r="O1036" s="144"/>
      <c r="P1036" s="202"/>
      <c r="Q1036" s="145"/>
      <c r="R1036" s="143" t="str">
        <f ca="1">IF(ISERROR($V1036),"",OFFSET('Smelter Look-up'!$C$4,$V1036-4,0)&amp;"")</f>
        <v/>
      </c>
      <c r="S1036" s="149" t="str">
        <f t="shared" ca="1" si="80"/>
        <v/>
      </c>
      <c r="T1036" s="149" t="str">
        <f ca="1">IF(B1036="","",IF(ISERROR(MATCH($J1036,SorP!$B$1:$B$6261,0)),"",INDIRECT("'SorP'!$A$"&amp;MATCH($S1036&amp;$J1036,SorP!C:C,0))))</f>
        <v/>
      </c>
      <c r="U1036" s="162"/>
      <c r="V1036" s="163" t="e">
        <f>IF(C1036="",NA(),MATCH($B1036&amp;$C1036,'Smelter Look-up'!$J:$J,0))</f>
        <v>#N/A</v>
      </c>
      <c r="X1036" s="164">
        <f t="shared" ca="1" si="81"/>
        <v>0</v>
      </c>
      <c r="AB1036" s="304" t="str">
        <f t="shared" si="82"/>
        <v/>
      </c>
      <c r="AC1036" s="164" t="str">
        <f t="shared" si="83"/>
        <v/>
      </c>
      <c r="AD1036" s="164" t="str">
        <f t="shared" si="84"/>
        <v/>
      </c>
    </row>
    <row r="1037" spans="1:30" s="164" customFormat="1" ht="20.149999999999999" customHeight="1">
      <c r="A1037" s="149"/>
      <c r="B1037" s="294" t="str">
        <f>IF(LEN(A1037)=0,"",INDEX('Smelter Look-up'!$A:$A,MATCH($A1037,'Smelter Look-up'!$E:$E,0)))</f>
        <v/>
      </c>
      <c r="C1037" s="146" t="str">
        <f>IF(LEN(A1037)=0,"",INDEX('Smelter Look-up'!$C:$C,MATCH($A1037,'Smelter Look-up'!$E:$E,0)))</f>
        <v/>
      </c>
      <c r="D1037" s="143"/>
      <c r="E1037" s="143" t="str">
        <f ca="1">IF(ISERROR($V1037),"",OFFSET('Smelter Look-up'!$D$4,$V1037-4,0)&amp;"")</f>
        <v/>
      </c>
      <c r="F1037" s="143" t="str">
        <f ca="1">IF(ISERROR($V1037),"",OFFSET('Smelter Look-up'!$E$4,$V1037-4,0))</f>
        <v/>
      </c>
      <c r="G1037" s="143" t="str">
        <f ca="1">IF(C1037=$X$4,"Enter smelter details",IF(ISERROR($V1037),"",OFFSET('Smelter Look-up'!$F$4,$V1037-4,0)))</f>
        <v/>
      </c>
      <c r="H1037" s="199" t="str">
        <f ca="1">IF(ISERROR($V1037),"",OFFSET('Smelter Look-up'!$G$4,$V1037-4,0))</f>
        <v/>
      </c>
      <c r="I1037" s="200" t="str">
        <f ca="1">IF(ISERROR($V1037),"",OFFSET('Smelter Look-up'!$H$4,$V1037-4,0))</f>
        <v/>
      </c>
      <c r="J1037" s="200" t="str">
        <f ca="1">IF(ISERROR($V1037),"",OFFSET('Smelter Look-up'!$I$4,$V1037-4,0))</f>
        <v/>
      </c>
      <c r="K1037" s="144"/>
      <c r="L1037" s="144"/>
      <c r="M1037" s="144"/>
      <c r="N1037" s="144"/>
      <c r="O1037" s="144"/>
      <c r="P1037" s="202"/>
      <c r="Q1037" s="145"/>
      <c r="R1037" s="143" t="str">
        <f ca="1">IF(ISERROR($V1037),"",OFFSET('Smelter Look-up'!$C$4,$V1037-4,0)&amp;"")</f>
        <v/>
      </c>
      <c r="S1037" s="149" t="str">
        <f t="shared" ca="1" si="80"/>
        <v/>
      </c>
      <c r="T1037" s="149" t="str">
        <f ca="1">IF(B1037="","",IF(ISERROR(MATCH($J1037,SorP!$B$1:$B$6261,0)),"",INDIRECT("'SorP'!$A$"&amp;MATCH($S1037&amp;$J1037,SorP!C:C,0))))</f>
        <v/>
      </c>
      <c r="U1037" s="162"/>
      <c r="V1037" s="163" t="e">
        <f>IF(C1037="",NA(),MATCH($B1037&amp;$C1037,'Smelter Look-up'!$J:$J,0))</f>
        <v>#N/A</v>
      </c>
      <c r="X1037" s="164">
        <f t="shared" ca="1" si="81"/>
        <v>0</v>
      </c>
      <c r="AB1037" s="304" t="str">
        <f t="shared" si="82"/>
        <v/>
      </c>
      <c r="AC1037" s="164" t="str">
        <f t="shared" si="83"/>
        <v/>
      </c>
      <c r="AD1037" s="164" t="str">
        <f t="shared" si="84"/>
        <v/>
      </c>
    </row>
    <row r="1038" spans="1:30" s="164" customFormat="1" ht="20.149999999999999" customHeight="1">
      <c r="A1038" s="149"/>
      <c r="B1038" s="294" t="str">
        <f>IF(LEN(A1038)=0,"",INDEX('Smelter Look-up'!$A:$A,MATCH($A1038,'Smelter Look-up'!$E:$E,0)))</f>
        <v/>
      </c>
      <c r="C1038" s="146" t="str">
        <f>IF(LEN(A1038)=0,"",INDEX('Smelter Look-up'!$C:$C,MATCH($A1038,'Smelter Look-up'!$E:$E,0)))</f>
        <v/>
      </c>
      <c r="D1038" s="143"/>
      <c r="E1038" s="143" t="str">
        <f ca="1">IF(ISERROR($V1038),"",OFFSET('Smelter Look-up'!$D$4,$V1038-4,0)&amp;"")</f>
        <v/>
      </c>
      <c r="F1038" s="143" t="str">
        <f ca="1">IF(ISERROR($V1038),"",OFFSET('Smelter Look-up'!$E$4,$V1038-4,0))</f>
        <v/>
      </c>
      <c r="G1038" s="143" t="str">
        <f ca="1">IF(C1038=$X$4,"Enter smelter details",IF(ISERROR($V1038),"",OFFSET('Smelter Look-up'!$F$4,$V1038-4,0)))</f>
        <v/>
      </c>
      <c r="H1038" s="199" t="str">
        <f ca="1">IF(ISERROR($V1038),"",OFFSET('Smelter Look-up'!$G$4,$V1038-4,0))</f>
        <v/>
      </c>
      <c r="I1038" s="200" t="str">
        <f ca="1">IF(ISERROR($V1038),"",OFFSET('Smelter Look-up'!$H$4,$V1038-4,0))</f>
        <v/>
      </c>
      <c r="J1038" s="200" t="str">
        <f ca="1">IF(ISERROR($V1038),"",OFFSET('Smelter Look-up'!$I$4,$V1038-4,0))</f>
        <v/>
      </c>
      <c r="K1038" s="144"/>
      <c r="L1038" s="144"/>
      <c r="M1038" s="144"/>
      <c r="N1038" s="144"/>
      <c r="O1038" s="144"/>
      <c r="P1038" s="202"/>
      <c r="Q1038" s="145"/>
      <c r="R1038" s="143" t="str">
        <f ca="1">IF(ISERROR($V1038),"",OFFSET('Smelter Look-up'!$C$4,$V1038-4,0)&amp;"")</f>
        <v/>
      </c>
      <c r="S1038" s="149" t="str">
        <f t="shared" ca="1" si="80"/>
        <v/>
      </c>
      <c r="T1038" s="149" t="str">
        <f ca="1">IF(B1038="","",IF(ISERROR(MATCH($J1038,SorP!$B$1:$B$6261,0)),"",INDIRECT("'SorP'!$A$"&amp;MATCH($S1038&amp;$J1038,SorP!C:C,0))))</f>
        <v/>
      </c>
      <c r="U1038" s="162"/>
      <c r="V1038" s="163" t="e">
        <f>IF(C1038="",NA(),MATCH($B1038&amp;$C1038,'Smelter Look-up'!$J:$J,0))</f>
        <v>#N/A</v>
      </c>
      <c r="X1038" s="164">
        <f t="shared" ca="1" si="81"/>
        <v>0</v>
      </c>
      <c r="AB1038" s="304" t="str">
        <f t="shared" si="82"/>
        <v/>
      </c>
      <c r="AC1038" s="164" t="str">
        <f t="shared" si="83"/>
        <v/>
      </c>
      <c r="AD1038" s="164" t="str">
        <f t="shared" si="84"/>
        <v/>
      </c>
    </row>
    <row r="1039" spans="1:30" s="164" customFormat="1" ht="20.149999999999999" customHeight="1">
      <c r="A1039" s="149"/>
      <c r="B1039" s="294" t="str">
        <f>IF(LEN(A1039)=0,"",INDEX('Smelter Look-up'!$A:$A,MATCH($A1039,'Smelter Look-up'!$E:$E,0)))</f>
        <v/>
      </c>
      <c r="C1039" s="146" t="str">
        <f>IF(LEN(A1039)=0,"",INDEX('Smelter Look-up'!$C:$C,MATCH($A1039,'Smelter Look-up'!$E:$E,0)))</f>
        <v/>
      </c>
      <c r="D1039" s="143"/>
      <c r="E1039" s="143" t="str">
        <f ca="1">IF(ISERROR($V1039),"",OFFSET('Smelter Look-up'!$D$4,$V1039-4,0)&amp;"")</f>
        <v/>
      </c>
      <c r="F1039" s="143" t="str">
        <f ca="1">IF(ISERROR($V1039),"",OFFSET('Smelter Look-up'!$E$4,$V1039-4,0))</f>
        <v/>
      </c>
      <c r="G1039" s="143" t="str">
        <f ca="1">IF(C1039=$X$4,"Enter smelter details",IF(ISERROR($V1039),"",OFFSET('Smelter Look-up'!$F$4,$V1039-4,0)))</f>
        <v/>
      </c>
      <c r="H1039" s="199" t="str">
        <f ca="1">IF(ISERROR($V1039),"",OFFSET('Smelter Look-up'!$G$4,$V1039-4,0))</f>
        <v/>
      </c>
      <c r="I1039" s="200" t="str">
        <f ca="1">IF(ISERROR($V1039),"",OFFSET('Smelter Look-up'!$H$4,$V1039-4,0))</f>
        <v/>
      </c>
      <c r="J1039" s="200" t="str">
        <f ca="1">IF(ISERROR($V1039),"",OFFSET('Smelter Look-up'!$I$4,$V1039-4,0))</f>
        <v/>
      </c>
      <c r="K1039" s="144"/>
      <c r="L1039" s="144"/>
      <c r="M1039" s="144"/>
      <c r="N1039" s="144"/>
      <c r="O1039" s="144"/>
      <c r="P1039" s="202"/>
      <c r="Q1039" s="145"/>
      <c r="R1039" s="143" t="str">
        <f ca="1">IF(ISERROR($V1039),"",OFFSET('Smelter Look-up'!$C$4,$V1039-4,0)&amp;"")</f>
        <v/>
      </c>
      <c r="S1039" s="149" t="str">
        <f t="shared" ca="1" si="80"/>
        <v/>
      </c>
      <c r="T1039" s="149" t="str">
        <f ca="1">IF(B1039="","",IF(ISERROR(MATCH($J1039,SorP!$B$1:$B$6261,0)),"",INDIRECT("'SorP'!$A$"&amp;MATCH($S1039&amp;$J1039,SorP!C:C,0))))</f>
        <v/>
      </c>
      <c r="U1039" s="162"/>
      <c r="V1039" s="163" t="e">
        <f>IF(C1039="",NA(),MATCH($B1039&amp;$C1039,'Smelter Look-up'!$J:$J,0))</f>
        <v>#N/A</v>
      </c>
      <c r="X1039" s="164">
        <f t="shared" ca="1" si="81"/>
        <v>0</v>
      </c>
      <c r="AB1039" s="304" t="str">
        <f t="shared" si="82"/>
        <v/>
      </c>
      <c r="AC1039" s="164" t="str">
        <f t="shared" si="83"/>
        <v/>
      </c>
      <c r="AD1039" s="164" t="str">
        <f t="shared" si="84"/>
        <v/>
      </c>
    </row>
    <row r="1040" spans="1:30" s="164" customFormat="1" ht="20.149999999999999" customHeight="1">
      <c r="A1040" s="149"/>
      <c r="B1040" s="294" t="str">
        <f>IF(LEN(A1040)=0,"",INDEX('Smelter Look-up'!$A:$A,MATCH($A1040,'Smelter Look-up'!$E:$E,0)))</f>
        <v/>
      </c>
      <c r="C1040" s="146" t="str">
        <f>IF(LEN(A1040)=0,"",INDEX('Smelter Look-up'!$C:$C,MATCH($A1040,'Smelter Look-up'!$E:$E,0)))</f>
        <v/>
      </c>
      <c r="D1040" s="143"/>
      <c r="E1040" s="143" t="str">
        <f ca="1">IF(ISERROR($V1040),"",OFFSET('Smelter Look-up'!$D$4,$V1040-4,0)&amp;"")</f>
        <v/>
      </c>
      <c r="F1040" s="143" t="str">
        <f ca="1">IF(ISERROR($V1040),"",OFFSET('Smelter Look-up'!$E$4,$V1040-4,0))</f>
        <v/>
      </c>
      <c r="G1040" s="143" t="str">
        <f ca="1">IF(C1040=$X$4,"Enter smelter details",IF(ISERROR($V1040),"",OFFSET('Smelter Look-up'!$F$4,$V1040-4,0)))</f>
        <v/>
      </c>
      <c r="H1040" s="199" t="str">
        <f ca="1">IF(ISERROR($V1040),"",OFFSET('Smelter Look-up'!$G$4,$V1040-4,0))</f>
        <v/>
      </c>
      <c r="I1040" s="200" t="str">
        <f ca="1">IF(ISERROR($V1040),"",OFFSET('Smelter Look-up'!$H$4,$V1040-4,0))</f>
        <v/>
      </c>
      <c r="J1040" s="200" t="str">
        <f ca="1">IF(ISERROR($V1040),"",OFFSET('Smelter Look-up'!$I$4,$V1040-4,0))</f>
        <v/>
      </c>
      <c r="K1040" s="144"/>
      <c r="L1040" s="144"/>
      <c r="M1040" s="144"/>
      <c r="N1040" s="144"/>
      <c r="O1040" s="144"/>
      <c r="P1040" s="202"/>
      <c r="Q1040" s="145"/>
      <c r="R1040" s="143" t="str">
        <f ca="1">IF(ISERROR($V1040),"",OFFSET('Smelter Look-up'!$C$4,$V1040-4,0)&amp;"")</f>
        <v/>
      </c>
      <c r="S1040" s="149" t="str">
        <f t="shared" ca="1" si="80"/>
        <v/>
      </c>
      <c r="T1040" s="149" t="str">
        <f ca="1">IF(B1040="","",IF(ISERROR(MATCH($J1040,SorP!$B$1:$B$6261,0)),"",INDIRECT("'SorP'!$A$"&amp;MATCH($S1040&amp;$J1040,SorP!C:C,0))))</f>
        <v/>
      </c>
      <c r="U1040" s="162"/>
      <c r="V1040" s="163" t="e">
        <f>IF(C1040="",NA(),MATCH($B1040&amp;$C1040,'Smelter Look-up'!$J:$J,0))</f>
        <v>#N/A</v>
      </c>
      <c r="X1040" s="164">
        <f t="shared" ca="1" si="81"/>
        <v>0</v>
      </c>
      <c r="AB1040" s="304" t="str">
        <f t="shared" si="82"/>
        <v/>
      </c>
      <c r="AC1040" s="164" t="str">
        <f t="shared" si="83"/>
        <v/>
      </c>
      <c r="AD1040" s="164" t="str">
        <f t="shared" si="84"/>
        <v/>
      </c>
    </row>
    <row r="1041" spans="1:30" s="164" customFormat="1" ht="20.149999999999999" customHeight="1">
      <c r="A1041" s="149"/>
      <c r="B1041" s="294" t="str">
        <f>IF(LEN(A1041)=0,"",INDEX('Smelter Look-up'!$A:$A,MATCH($A1041,'Smelter Look-up'!$E:$E,0)))</f>
        <v/>
      </c>
      <c r="C1041" s="146" t="str">
        <f>IF(LEN(A1041)=0,"",INDEX('Smelter Look-up'!$C:$C,MATCH($A1041,'Smelter Look-up'!$E:$E,0)))</f>
        <v/>
      </c>
      <c r="D1041" s="143"/>
      <c r="E1041" s="143" t="str">
        <f ca="1">IF(ISERROR($V1041),"",OFFSET('Smelter Look-up'!$D$4,$V1041-4,0)&amp;"")</f>
        <v/>
      </c>
      <c r="F1041" s="143" t="str">
        <f ca="1">IF(ISERROR($V1041),"",OFFSET('Smelter Look-up'!$E$4,$V1041-4,0))</f>
        <v/>
      </c>
      <c r="G1041" s="143" t="str">
        <f ca="1">IF(C1041=$X$4,"Enter smelter details",IF(ISERROR($V1041),"",OFFSET('Smelter Look-up'!$F$4,$V1041-4,0)))</f>
        <v/>
      </c>
      <c r="H1041" s="199" t="str">
        <f ca="1">IF(ISERROR($V1041),"",OFFSET('Smelter Look-up'!$G$4,$V1041-4,0))</f>
        <v/>
      </c>
      <c r="I1041" s="200" t="str">
        <f ca="1">IF(ISERROR($V1041),"",OFFSET('Smelter Look-up'!$H$4,$V1041-4,0))</f>
        <v/>
      </c>
      <c r="J1041" s="200" t="str">
        <f ca="1">IF(ISERROR($V1041),"",OFFSET('Smelter Look-up'!$I$4,$V1041-4,0))</f>
        <v/>
      </c>
      <c r="K1041" s="144"/>
      <c r="L1041" s="144"/>
      <c r="M1041" s="144"/>
      <c r="N1041" s="144"/>
      <c r="O1041" s="144"/>
      <c r="P1041" s="202"/>
      <c r="Q1041" s="145"/>
      <c r="R1041" s="143" t="str">
        <f ca="1">IF(ISERROR($V1041),"",OFFSET('Smelter Look-up'!$C$4,$V1041-4,0)&amp;"")</f>
        <v/>
      </c>
      <c r="S1041" s="149" t="str">
        <f t="shared" ca="1" si="80"/>
        <v/>
      </c>
      <c r="T1041" s="149" t="str">
        <f ca="1">IF(B1041="","",IF(ISERROR(MATCH($J1041,SorP!$B$1:$B$6261,0)),"",INDIRECT("'SorP'!$A$"&amp;MATCH($S1041&amp;$J1041,SorP!C:C,0))))</f>
        <v/>
      </c>
      <c r="U1041" s="162"/>
      <c r="V1041" s="163" t="e">
        <f>IF(C1041="",NA(),MATCH($B1041&amp;$C1041,'Smelter Look-up'!$J:$J,0))</f>
        <v>#N/A</v>
      </c>
      <c r="X1041" s="164">
        <f t="shared" ca="1" si="81"/>
        <v>0</v>
      </c>
      <c r="AB1041" s="304" t="str">
        <f t="shared" si="82"/>
        <v/>
      </c>
      <c r="AC1041" s="164" t="str">
        <f t="shared" si="83"/>
        <v/>
      </c>
      <c r="AD1041" s="164" t="str">
        <f t="shared" si="84"/>
        <v/>
      </c>
    </row>
    <row r="1042" spans="1:30" s="164" customFormat="1" ht="20.149999999999999" customHeight="1">
      <c r="A1042" s="149"/>
      <c r="B1042" s="294" t="str">
        <f>IF(LEN(A1042)=0,"",INDEX('Smelter Look-up'!$A:$A,MATCH($A1042,'Smelter Look-up'!$E:$E,0)))</f>
        <v/>
      </c>
      <c r="C1042" s="146" t="str">
        <f>IF(LEN(A1042)=0,"",INDEX('Smelter Look-up'!$C:$C,MATCH($A1042,'Smelter Look-up'!$E:$E,0)))</f>
        <v/>
      </c>
      <c r="D1042" s="143"/>
      <c r="E1042" s="143" t="str">
        <f ca="1">IF(ISERROR($V1042),"",OFFSET('Smelter Look-up'!$D$4,$V1042-4,0)&amp;"")</f>
        <v/>
      </c>
      <c r="F1042" s="143" t="str">
        <f ca="1">IF(ISERROR($V1042),"",OFFSET('Smelter Look-up'!$E$4,$V1042-4,0))</f>
        <v/>
      </c>
      <c r="G1042" s="143" t="str">
        <f ca="1">IF(C1042=$X$4,"Enter smelter details",IF(ISERROR($V1042),"",OFFSET('Smelter Look-up'!$F$4,$V1042-4,0)))</f>
        <v/>
      </c>
      <c r="H1042" s="199" t="str">
        <f ca="1">IF(ISERROR($V1042),"",OFFSET('Smelter Look-up'!$G$4,$V1042-4,0))</f>
        <v/>
      </c>
      <c r="I1042" s="200" t="str">
        <f ca="1">IF(ISERROR($V1042),"",OFFSET('Smelter Look-up'!$H$4,$V1042-4,0))</f>
        <v/>
      </c>
      <c r="J1042" s="200" t="str">
        <f ca="1">IF(ISERROR($V1042),"",OFFSET('Smelter Look-up'!$I$4,$V1042-4,0))</f>
        <v/>
      </c>
      <c r="K1042" s="144"/>
      <c r="L1042" s="144"/>
      <c r="M1042" s="144"/>
      <c r="N1042" s="144"/>
      <c r="O1042" s="144"/>
      <c r="P1042" s="202"/>
      <c r="Q1042" s="145"/>
      <c r="R1042" s="143" t="str">
        <f ca="1">IF(ISERROR($V1042),"",OFFSET('Smelter Look-up'!$C$4,$V1042-4,0)&amp;"")</f>
        <v/>
      </c>
      <c r="S1042" s="149" t="str">
        <f t="shared" ca="1" si="80"/>
        <v/>
      </c>
      <c r="T1042" s="149" t="str">
        <f ca="1">IF(B1042="","",IF(ISERROR(MATCH($J1042,SorP!$B$1:$B$6261,0)),"",INDIRECT("'SorP'!$A$"&amp;MATCH($S1042&amp;$J1042,SorP!C:C,0))))</f>
        <v/>
      </c>
      <c r="U1042" s="162"/>
      <c r="V1042" s="163" t="e">
        <f>IF(C1042="",NA(),MATCH($B1042&amp;$C1042,'Smelter Look-up'!$J:$J,0))</f>
        <v>#N/A</v>
      </c>
      <c r="X1042" s="164">
        <f t="shared" ca="1" si="81"/>
        <v>0</v>
      </c>
      <c r="AB1042" s="304" t="str">
        <f t="shared" si="82"/>
        <v/>
      </c>
      <c r="AC1042" s="164" t="str">
        <f t="shared" si="83"/>
        <v/>
      </c>
      <c r="AD1042" s="164" t="str">
        <f t="shared" si="84"/>
        <v/>
      </c>
    </row>
    <row r="1043" spans="1:30" s="164" customFormat="1" ht="20.149999999999999" customHeight="1">
      <c r="A1043" s="149"/>
      <c r="B1043" s="294" t="str">
        <f>IF(LEN(A1043)=0,"",INDEX('Smelter Look-up'!$A:$A,MATCH($A1043,'Smelter Look-up'!$E:$E,0)))</f>
        <v/>
      </c>
      <c r="C1043" s="146" t="str">
        <f>IF(LEN(A1043)=0,"",INDEX('Smelter Look-up'!$C:$C,MATCH($A1043,'Smelter Look-up'!$E:$E,0)))</f>
        <v/>
      </c>
      <c r="D1043" s="143"/>
      <c r="E1043" s="143" t="str">
        <f ca="1">IF(ISERROR($V1043),"",OFFSET('Smelter Look-up'!$D$4,$V1043-4,0)&amp;"")</f>
        <v/>
      </c>
      <c r="F1043" s="143" t="str">
        <f ca="1">IF(ISERROR($V1043),"",OFFSET('Smelter Look-up'!$E$4,$V1043-4,0))</f>
        <v/>
      </c>
      <c r="G1043" s="143" t="str">
        <f ca="1">IF(C1043=$X$4,"Enter smelter details",IF(ISERROR($V1043),"",OFFSET('Smelter Look-up'!$F$4,$V1043-4,0)))</f>
        <v/>
      </c>
      <c r="H1043" s="199" t="str">
        <f ca="1">IF(ISERROR($V1043),"",OFFSET('Smelter Look-up'!$G$4,$V1043-4,0))</f>
        <v/>
      </c>
      <c r="I1043" s="200" t="str">
        <f ca="1">IF(ISERROR($V1043),"",OFFSET('Smelter Look-up'!$H$4,$V1043-4,0))</f>
        <v/>
      </c>
      <c r="J1043" s="200" t="str">
        <f ca="1">IF(ISERROR($V1043),"",OFFSET('Smelter Look-up'!$I$4,$V1043-4,0))</f>
        <v/>
      </c>
      <c r="K1043" s="144"/>
      <c r="L1043" s="144"/>
      <c r="M1043" s="144"/>
      <c r="N1043" s="144"/>
      <c r="O1043" s="144"/>
      <c r="P1043" s="202"/>
      <c r="Q1043" s="145"/>
      <c r="R1043" s="143" t="str">
        <f ca="1">IF(ISERROR($V1043),"",OFFSET('Smelter Look-up'!$C$4,$V1043-4,0)&amp;"")</f>
        <v/>
      </c>
      <c r="S1043" s="149" t="str">
        <f t="shared" ca="1" si="80"/>
        <v/>
      </c>
      <c r="T1043" s="149" t="str">
        <f ca="1">IF(B1043="","",IF(ISERROR(MATCH($J1043,SorP!$B$1:$B$6261,0)),"",INDIRECT("'SorP'!$A$"&amp;MATCH($S1043&amp;$J1043,SorP!C:C,0))))</f>
        <v/>
      </c>
      <c r="U1043" s="162"/>
      <c r="V1043" s="163" t="e">
        <f>IF(C1043="",NA(),MATCH($B1043&amp;$C1043,'Smelter Look-up'!$J:$J,0))</f>
        <v>#N/A</v>
      </c>
      <c r="X1043" s="164">
        <f t="shared" ca="1" si="81"/>
        <v>0</v>
      </c>
      <c r="AB1043" s="304" t="str">
        <f t="shared" si="82"/>
        <v/>
      </c>
      <c r="AC1043" s="164" t="str">
        <f t="shared" si="83"/>
        <v/>
      </c>
      <c r="AD1043" s="164" t="str">
        <f t="shared" si="84"/>
        <v/>
      </c>
    </row>
    <row r="1044" spans="1:30" s="164" customFormat="1" ht="20.149999999999999" customHeight="1">
      <c r="A1044" s="149"/>
      <c r="B1044" s="294" t="str">
        <f>IF(LEN(A1044)=0,"",INDEX('Smelter Look-up'!$A:$A,MATCH($A1044,'Smelter Look-up'!$E:$E,0)))</f>
        <v/>
      </c>
      <c r="C1044" s="146" t="str">
        <f>IF(LEN(A1044)=0,"",INDEX('Smelter Look-up'!$C:$C,MATCH($A1044,'Smelter Look-up'!$E:$E,0)))</f>
        <v/>
      </c>
      <c r="D1044" s="143"/>
      <c r="E1044" s="143" t="str">
        <f ca="1">IF(ISERROR($V1044),"",OFFSET('Smelter Look-up'!$D$4,$V1044-4,0)&amp;"")</f>
        <v/>
      </c>
      <c r="F1044" s="143" t="str">
        <f ca="1">IF(ISERROR($V1044),"",OFFSET('Smelter Look-up'!$E$4,$V1044-4,0))</f>
        <v/>
      </c>
      <c r="G1044" s="143" t="str">
        <f ca="1">IF(C1044=$X$4,"Enter smelter details",IF(ISERROR($V1044),"",OFFSET('Smelter Look-up'!$F$4,$V1044-4,0)))</f>
        <v/>
      </c>
      <c r="H1044" s="199" t="str">
        <f ca="1">IF(ISERROR($V1044),"",OFFSET('Smelter Look-up'!$G$4,$V1044-4,0))</f>
        <v/>
      </c>
      <c r="I1044" s="200" t="str">
        <f ca="1">IF(ISERROR($V1044),"",OFFSET('Smelter Look-up'!$H$4,$V1044-4,0))</f>
        <v/>
      </c>
      <c r="J1044" s="200" t="str">
        <f ca="1">IF(ISERROR($V1044),"",OFFSET('Smelter Look-up'!$I$4,$V1044-4,0))</f>
        <v/>
      </c>
      <c r="K1044" s="144"/>
      <c r="L1044" s="144"/>
      <c r="M1044" s="144"/>
      <c r="N1044" s="144"/>
      <c r="O1044" s="144"/>
      <c r="P1044" s="202"/>
      <c r="Q1044" s="145"/>
      <c r="R1044" s="143" t="str">
        <f ca="1">IF(ISERROR($V1044),"",OFFSET('Smelter Look-up'!$C$4,$V1044-4,0)&amp;"")</f>
        <v/>
      </c>
      <c r="S1044" s="149" t="str">
        <f t="shared" ca="1" si="80"/>
        <v/>
      </c>
      <c r="T1044" s="149" t="str">
        <f ca="1">IF(B1044="","",IF(ISERROR(MATCH($J1044,SorP!$B$1:$B$6261,0)),"",INDIRECT("'SorP'!$A$"&amp;MATCH($S1044&amp;$J1044,SorP!C:C,0))))</f>
        <v/>
      </c>
      <c r="U1044" s="162"/>
      <c r="V1044" s="163" t="e">
        <f>IF(C1044="",NA(),MATCH($B1044&amp;$C1044,'Smelter Look-up'!$J:$J,0))</f>
        <v>#N/A</v>
      </c>
      <c r="X1044" s="164">
        <f t="shared" ca="1" si="81"/>
        <v>0</v>
      </c>
      <c r="AB1044" s="304" t="str">
        <f t="shared" si="82"/>
        <v/>
      </c>
      <c r="AC1044" s="164" t="str">
        <f t="shared" si="83"/>
        <v/>
      </c>
      <c r="AD1044" s="164" t="str">
        <f t="shared" si="84"/>
        <v/>
      </c>
    </row>
    <row r="1045" spans="1:30" s="164" customFormat="1" ht="20.149999999999999" customHeight="1">
      <c r="A1045" s="149"/>
      <c r="B1045" s="294" t="str">
        <f>IF(LEN(A1045)=0,"",INDEX('Smelter Look-up'!$A:$A,MATCH($A1045,'Smelter Look-up'!$E:$E,0)))</f>
        <v/>
      </c>
      <c r="C1045" s="146" t="str">
        <f>IF(LEN(A1045)=0,"",INDEX('Smelter Look-up'!$C:$C,MATCH($A1045,'Smelter Look-up'!$E:$E,0)))</f>
        <v/>
      </c>
      <c r="D1045" s="143"/>
      <c r="E1045" s="143" t="str">
        <f ca="1">IF(ISERROR($V1045),"",OFFSET('Smelter Look-up'!$D$4,$V1045-4,0)&amp;"")</f>
        <v/>
      </c>
      <c r="F1045" s="143" t="str">
        <f ca="1">IF(ISERROR($V1045),"",OFFSET('Smelter Look-up'!$E$4,$V1045-4,0))</f>
        <v/>
      </c>
      <c r="G1045" s="143" t="str">
        <f ca="1">IF(C1045=$X$4,"Enter smelter details",IF(ISERROR($V1045),"",OFFSET('Smelter Look-up'!$F$4,$V1045-4,0)))</f>
        <v/>
      </c>
      <c r="H1045" s="199" t="str">
        <f ca="1">IF(ISERROR($V1045),"",OFFSET('Smelter Look-up'!$G$4,$V1045-4,0))</f>
        <v/>
      </c>
      <c r="I1045" s="200" t="str">
        <f ca="1">IF(ISERROR($V1045),"",OFFSET('Smelter Look-up'!$H$4,$V1045-4,0))</f>
        <v/>
      </c>
      <c r="J1045" s="200" t="str">
        <f ca="1">IF(ISERROR($V1045),"",OFFSET('Smelter Look-up'!$I$4,$V1045-4,0))</f>
        <v/>
      </c>
      <c r="K1045" s="144"/>
      <c r="L1045" s="144"/>
      <c r="M1045" s="144"/>
      <c r="N1045" s="144"/>
      <c r="O1045" s="144"/>
      <c r="P1045" s="202"/>
      <c r="Q1045" s="145"/>
      <c r="R1045" s="143" t="str">
        <f ca="1">IF(ISERROR($V1045),"",OFFSET('Smelter Look-up'!$C$4,$V1045-4,0)&amp;"")</f>
        <v/>
      </c>
      <c r="S1045" s="149" t="str">
        <f t="shared" ca="1" si="80"/>
        <v/>
      </c>
      <c r="T1045" s="149" t="str">
        <f ca="1">IF(B1045="","",IF(ISERROR(MATCH($J1045,SorP!$B$1:$B$6261,0)),"",INDIRECT("'SorP'!$A$"&amp;MATCH($S1045&amp;$J1045,SorP!C:C,0))))</f>
        <v/>
      </c>
      <c r="U1045" s="162"/>
      <c r="V1045" s="163" t="e">
        <f>IF(C1045="",NA(),MATCH($B1045&amp;$C1045,'Smelter Look-up'!$J:$J,0))</f>
        <v>#N/A</v>
      </c>
      <c r="X1045" s="164">
        <f t="shared" ca="1" si="81"/>
        <v>0</v>
      </c>
      <c r="AB1045" s="304" t="str">
        <f t="shared" si="82"/>
        <v/>
      </c>
      <c r="AC1045" s="164" t="str">
        <f t="shared" si="83"/>
        <v/>
      </c>
      <c r="AD1045" s="164" t="str">
        <f t="shared" si="84"/>
        <v/>
      </c>
    </row>
    <row r="1046" spans="1:30" s="164" customFormat="1" ht="20.149999999999999" customHeight="1">
      <c r="A1046" s="149"/>
      <c r="B1046" s="294" t="str">
        <f>IF(LEN(A1046)=0,"",INDEX('Smelter Look-up'!$A:$A,MATCH($A1046,'Smelter Look-up'!$E:$E,0)))</f>
        <v/>
      </c>
      <c r="C1046" s="146" t="str">
        <f>IF(LEN(A1046)=0,"",INDEX('Smelter Look-up'!$C:$C,MATCH($A1046,'Smelter Look-up'!$E:$E,0)))</f>
        <v/>
      </c>
      <c r="D1046" s="143"/>
      <c r="E1046" s="143" t="str">
        <f ca="1">IF(ISERROR($V1046),"",OFFSET('Smelter Look-up'!$D$4,$V1046-4,0)&amp;"")</f>
        <v/>
      </c>
      <c r="F1046" s="143" t="str">
        <f ca="1">IF(ISERROR($V1046),"",OFFSET('Smelter Look-up'!$E$4,$V1046-4,0))</f>
        <v/>
      </c>
      <c r="G1046" s="143" t="str">
        <f ca="1">IF(C1046=$X$4,"Enter smelter details",IF(ISERROR($V1046),"",OFFSET('Smelter Look-up'!$F$4,$V1046-4,0)))</f>
        <v/>
      </c>
      <c r="H1046" s="199" t="str">
        <f ca="1">IF(ISERROR($V1046),"",OFFSET('Smelter Look-up'!$G$4,$V1046-4,0))</f>
        <v/>
      </c>
      <c r="I1046" s="200" t="str">
        <f ca="1">IF(ISERROR($V1046),"",OFFSET('Smelter Look-up'!$H$4,$V1046-4,0))</f>
        <v/>
      </c>
      <c r="J1046" s="200" t="str">
        <f ca="1">IF(ISERROR($V1046),"",OFFSET('Smelter Look-up'!$I$4,$V1046-4,0))</f>
        <v/>
      </c>
      <c r="K1046" s="144"/>
      <c r="L1046" s="144"/>
      <c r="M1046" s="144"/>
      <c r="N1046" s="144"/>
      <c r="O1046" s="144"/>
      <c r="P1046" s="202"/>
      <c r="Q1046" s="145"/>
      <c r="R1046" s="143" t="str">
        <f ca="1">IF(ISERROR($V1046),"",OFFSET('Smelter Look-up'!$C$4,$V1046-4,0)&amp;"")</f>
        <v/>
      </c>
      <c r="S1046" s="149" t="str">
        <f t="shared" ca="1" si="80"/>
        <v/>
      </c>
      <c r="T1046" s="149" t="str">
        <f ca="1">IF(B1046="","",IF(ISERROR(MATCH($J1046,SorP!$B$1:$B$6261,0)),"",INDIRECT("'SorP'!$A$"&amp;MATCH($S1046&amp;$J1046,SorP!C:C,0))))</f>
        <v/>
      </c>
      <c r="U1046" s="162"/>
      <c r="V1046" s="163" t="e">
        <f>IF(C1046="",NA(),MATCH($B1046&amp;$C1046,'Smelter Look-up'!$J:$J,0))</f>
        <v>#N/A</v>
      </c>
      <c r="X1046" s="164">
        <f t="shared" ca="1" si="81"/>
        <v>0</v>
      </c>
      <c r="AB1046" s="304" t="str">
        <f t="shared" si="82"/>
        <v/>
      </c>
      <c r="AC1046" s="164" t="str">
        <f t="shared" si="83"/>
        <v/>
      </c>
      <c r="AD1046" s="164" t="str">
        <f t="shared" si="84"/>
        <v/>
      </c>
    </row>
    <row r="1047" spans="1:30" s="164" customFormat="1" ht="20.149999999999999" customHeight="1">
      <c r="A1047" s="149"/>
      <c r="B1047" s="294" t="str">
        <f>IF(LEN(A1047)=0,"",INDEX('Smelter Look-up'!$A:$A,MATCH($A1047,'Smelter Look-up'!$E:$E,0)))</f>
        <v/>
      </c>
      <c r="C1047" s="146" t="str">
        <f>IF(LEN(A1047)=0,"",INDEX('Smelter Look-up'!$C:$C,MATCH($A1047,'Smelter Look-up'!$E:$E,0)))</f>
        <v/>
      </c>
      <c r="D1047" s="143"/>
      <c r="E1047" s="143" t="str">
        <f ca="1">IF(ISERROR($V1047),"",OFFSET('Smelter Look-up'!$D$4,$V1047-4,0)&amp;"")</f>
        <v/>
      </c>
      <c r="F1047" s="143" t="str">
        <f ca="1">IF(ISERROR($V1047),"",OFFSET('Smelter Look-up'!$E$4,$V1047-4,0))</f>
        <v/>
      </c>
      <c r="G1047" s="143" t="str">
        <f ca="1">IF(C1047=$X$4,"Enter smelter details",IF(ISERROR($V1047),"",OFFSET('Smelter Look-up'!$F$4,$V1047-4,0)))</f>
        <v/>
      </c>
      <c r="H1047" s="199" t="str">
        <f ca="1">IF(ISERROR($V1047),"",OFFSET('Smelter Look-up'!$G$4,$V1047-4,0))</f>
        <v/>
      </c>
      <c r="I1047" s="200" t="str">
        <f ca="1">IF(ISERROR($V1047),"",OFFSET('Smelter Look-up'!$H$4,$V1047-4,0))</f>
        <v/>
      </c>
      <c r="J1047" s="200" t="str">
        <f ca="1">IF(ISERROR($V1047),"",OFFSET('Smelter Look-up'!$I$4,$V1047-4,0))</f>
        <v/>
      </c>
      <c r="K1047" s="144"/>
      <c r="L1047" s="144"/>
      <c r="M1047" s="144"/>
      <c r="N1047" s="144"/>
      <c r="O1047" s="144"/>
      <c r="P1047" s="202"/>
      <c r="Q1047" s="145"/>
      <c r="R1047" s="143" t="str">
        <f ca="1">IF(ISERROR($V1047),"",OFFSET('Smelter Look-up'!$C$4,$V1047-4,0)&amp;"")</f>
        <v/>
      </c>
      <c r="S1047" s="149" t="str">
        <f t="shared" ca="1" si="80"/>
        <v/>
      </c>
      <c r="T1047" s="149" t="str">
        <f ca="1">IF(B1047="","",IF(ISERROR(MATCH($J1047,SorP!$B$1:$B$6261,0)),"",INDIRECT("'SorP'!$A$"&amp;MATCH($S1047&amp;$J1047,SorP!C:C,0))))</f>
        <v/>
      </c>
      <c r="U1047" s="162"/>
      <c r="V1047" s="163" t="e">
        <f>IF(C1047="",NA(),MATCH($B1047&amp;$C1047,'Smelter Look-up'!$J:$J,0))</f>
        <v>#N/A</v>
      </c>
      <c r="X1047" s="164">
        <f t="shared" ca="1" si="81"/>
        <v>0</v>
      </c>
      <c r="AB1047" s="304" t="str">
        <f t="shared" si="82"/>
        <v/>
      </c>
      <c r="AC1047" s="164" t="str">
        <f t="shared" si="83"/>
        <v/>
      </c>
      <c r="AD1047" s="164" t="str">
        <f t="shared" si="84"/>
        <v/>
      </c>
    </row>
    <row r="1048" spans="1:30" s="164" customFormat="1" ht="20.149999999999999" customHeight="1">
      <c r="A1048" s="149"/>
      <c r="B1048" s="294" t="str">
        <f>IF(LEN(A1048)=0,"",INDEX('Smelter Look-up'!$A:$A,MATCH($A1048,'Smelter Look-up'!$E:$E,0)))</f>
        <v/>
      </c>
      <c r="C1048" s="146" t="str">
        <f>IF(LEN(A1048)=0,"",INDEX('Smelter Look-up'!$C:$C,MATCH($A1048,'Smelter Look-up'!$E:$E,0)))</f>
        <v/>
      </c>
      <c r="D1048" s="143"/>
      <c r="E1048" s="143" t="str">
        <f ca="1">IF(ISERROR($V1048),"",OFFSET('Smelter Look-up'!$D$4,$V1048-4,0)&amp;"")</f>
        <v/>
      </c>
      <c r="F1048" s="143" t="str">
        <f ca="1">IF(ISERROR($V1048),"",OFFSET('Smelter Look-up'!$E$4,$V1048-4,0))</f>
        <v/>
      </c>
      <c r="G1048" s="143" t="str">
        <f ca="1">IF(C1048=$X$4,"Enter smelter details",IF(ISERROR($V1048),"",OFFSET('Smelter Look-up'!$F$4,$V1048-4,0)))</f>
        <v/>
      </c>
      <c r="H1048" s="199" t="str">
        <f ca="1">IF(ISERROR($V1048),"",OFFSET('Smelter Look-up'!$G$4,$V1048-4,0))</f>
        <v/>
      </c>
      <c r="I1048" s="200" t="str">
        <f ca="1">IF(ISERROR($V1048),"",OFFSET('Smelter Look-up'!$H$4,$V1048-4,0))</f>
        <v/>
      </c>
      <c r="J1048" s="200" t="str">
        <f ca="1">IF(ISERROR($V1048),"",OFFSET('Smelter Look-up'!$I$4,$V1048-4,0))</f>
        <v/>
      </c>
      <c r="K1048" s="144"/>
      <c r="L1048" s="144"/>
      <c r="M1048" s="144"/>
      <c r="N1048" s="144"/>
      <c r="O1048" s="144"/>
      <c r="P1048" s="202"/>
      <c r="Q1048" s="145"/>
      <c r="R1048" s="143" t="str">
        <f ca="1">IF(ISERROR($V1048),"",OFFSET('Smelter Look-up'!$C$4,$V1048-4,0)&amp;"")</f>
        <v/>
      </c>
      <c r="S1048" s="149" t="str">
        <f t="shared" ca="1" si="80"/>
        <v/>
      </c>
      <c r="T1048" s="149" t="str">
        <f ca="1">IF(B1048="","",IF(ISERROR(MATCH($J1048,SorP!$B$1:$B$6261,0)),"",INDIRECT("'SorP'!$A$"&amp;MATCH($S1048&amp;$J1048,SorP!C:C,0))))</f>
        <v/>
      </c>
      <c r="U1048" s="162"/>
      <c r="V1048" s="163" t="e">
        <f>IF(C1048="",NA(),MATCH($B1048&amp;$C1048,'Smelter Look-up'!$J:$J,0))</f>
        <v>#N/A</v>
      </c>
      <c r="X1048" s="164">
        <f t="shared" ca="1" si="81"/>
        <v>0</v>
      </c>
      <c r="AB1048" s="304" t="str">
        <f t="shared" si="82"/>
        <v/>
      </c>
      <c r="AC1048" s="164" t="str">
        <f t="shared" si="83"/>
        <v/>
      </c>
      <c r="AD1048" s="164" t="str">
        <f t="shared" si="84"/>
        <v/>
      </c>
    </row>
    <row r="1049" spans="1:30" s="164" customFormat="1" ht="20.149999999999999" customHeight="1">
      <c r="A1049" s="149"/>
      <c r="B1049" s="294" t="str">
        <f>IF(LEN(A1049)=0,"",INDEX('Smelter Look-up'!$A:$A,MATCH($A1049,'Smelter Look-up'!$E:$E,0)))</f>
        <v/>
      </c>
      <c r="C1049" s="146" t="str">
        <f>IF(LEN(A1049)=0,"",INDEX('Smelter Look-up'!$C:$C,MATCH($A1049,'Smelter Look-up'!$E:$E,0)))</f>
        <v/>
      </c>
      <c r="D1049" s="143"/>
      <c r="E1049" s="143" t="str">
        <f ca="1">IF(ISERROR($V1049),"",OFFSET('Smelter Look-up'!$D$4,$V1049-4,0)&amp;"")</f>
        <v/>
      </c>
      <c r="F1049" s="143" t="str">
        <f ca="1">IF(ISERROR($V1049),"",OFFSET('Smelter Look-up'!$E$4,$V1049-4,0))</f>
        <v/>
      </c>
      <c r="G1049" s="143" t="str">
        <f ca="1">IF(C1049=$X$4,"Enter smelter details",IF(ISERROR($V1049),"",OFFSET('Smelter Look-up'!$F$4,$V1049-4,0)))</f>
        <v/>
      </c>
      <c r="H1049" s="199" t="str">
        <f ca="1">IF(ISERROR($V1049),"",OFFSET('Smelter Look-up'!$G$4,$V1049-4,0))</f>
        <v/>
      </c>
      <c r="I1049" s="200" t="str">
        <f ca="1">IF(ISERROR($V1049),"",OFFSET('Smelter Look-up'!$H$4,$V1049-4,0))</f>
        <v/>
      </c>
      <c r="J1049" s="200" t="str">
        <f ca="1">IF(ISERROR($V1049),"",OFFSET('Smelter Look-up'!$I$4,$V1049-4,0))</f>
        <v/>
      </c>
      <c r="K1049" s="144"/>
      <c r="L1049" s="144"/>
      <c r="M1049" s="144"/>
      <c r="N1049" s="144"/>
      <c r="O1049" s="144"/>
      <c r="P1049" s="202"/>
      <c r="Q1049" s="145"/>
      <c r="R1049" s="143" t="str">
        <f ca="1">IF(ISERROR($V1049),"",OFFSET('Smelter Look-up'!$C$4,$V1049-4,0)&amp;"")</f>
        <v/>
      </c>
      <c r="S1049" s="149" t="str">
        <f t="shared" ca="1" si="80"/>
        <v/>
      </c>
      <c r="T1049" s="149" t="str">
        <f ca="1">IF(B1049="","",IF(ISERROR(MATCH($J1049,SorP!$B$1:$B$6261,0)),"",INDIRECT("'SorP'!$A$"&amp;MATCH($S1049&amp;$J1049,SorP!C:C,0))))</f>
        <v/>
      </c>
      <c r="U1049" s="162"/>
      <c r="V1049" s="163" t="e">
        <f>IF(C1049="",NA(),MATCH($B1049&amp;$C1049,'Smelter Look-up'!$J:$J,0))</f>
        <v>#N/A</v>
      </c>
      <c r="X1049" s="164">
        <f t="shared" ca="1" si="81"/>
        <v>0</v>
      </c>
      <c r="AB1049" s="304" t="str">
        <f t="shared" si="82"/>
        <v/>
      </c>
      <c r="AC1049" s="164" t="str">
        <f t="shared" si="83"/>
        <v/>
      </c>
      <c r="AD1049" s="164" t="str">
        <f t="shared" si="84"/>
        <v/>
      </c>
    </row>
    <row r="1050" spans="1:30" s="164" customFormat="1" ht="20.149999999999999" customHeight="1">
      <c r="A1050" s="149"/>
      <c r="B1050" s="294" t="str">
        <f>IF(LEN(A1050)=0,"",INDEX('Smelter Look-up'!$A:$A,MATCH($A1050,'Smelter Look-up'!$E:$E,0)))</f>
        <v/>
      </c>
      <c r="C1050" s="146" t="str">
        <f>IF(LEN(A1050)=0,"",INDEX('Smelter Look-up'!$C:$C,MATCH($A1050,'Smelter Look-up'!$E:$E,0)))</f>
        <v/>
      </c>
      <c r="D1050" s="143"/>
      <c r="E1050" s="143" t="str">
        <f ca="1">IF(ISERROR($V1050),"",OFFSET('Smelter Look-up'!$D$4,$V1050-4,0)&amp;"")</f>
        <v/>
      </c>
      <c r="F1050" s="143" t="str">
        <f ca="1">IF(ISERROR($V1050),"",OFFSET('Smelter Look-up'!$E$4,$V1050-4,0))</f>
        <v/>
      </c>
      <c r="G1050" s="143" t="str">
        <f ca="1">IF(C1050=$X$4,"Enter smelter details",IF(ISERROR($V1050),"",OFFSET('Smelter Look-up'!$F$4,$V1050-4,0)))</f>
        <v/>
      </c>
      <c r="H1050" s="199" t="str">
        <f ca="1">IF(ISERROR($V1050),"",OFFSET('Smelter Look-up'!$G$4,$V1050-4,0))</f>
        <v/>
      </c>
      <c r="I1050" s="200" t="str">
        <f ca="1">IF(ISERROR($V1050),"",OFFSET('Smelter Look-up'!$H$4,$V1050-4,0))</f>
        <v/>
      </c>
      <c r="J1050" s="200" t="str">
        <f ca="1">IF(ISERROR($V1050),"",OFFSET('Smelter Look-up'!$I$4,$V1050-4,0))</f>
        <v/>
      </c>
      <c r="K1050" s="144"/>
      <c r="L1050" s="144"/>
      <c r="M1050" s="144"/>
      <c r="N1050" s="144"/>
      <c r="O1050" s="144"/>
      <c r="P1050" s="202"/>
      <c r="Q1050" s="145"/>
      <c r="R1050" s="143" t="str">
        <f ca="1">IF(ISERROR($V1050),"",OFFSET('Smelter Look-up'!$C$4,$V1050-4,0)&amp;"")</f>
        <v/>
      </c>
      <c r="S1050" s="149" t="str">
        <f t="shared" ca="1" si="80"/>
        <v/>
      </c>
      <c r="T1050" s="149" t="str">
        <f ca="1">IF(B1050="","",IF(ISERROR(MATCH($J1050,SorP!$B$1:$B$6261,0)),"",INDIRECT("'SorP'!$A$"&amp;MATCH($S1050&amp;$J1050,SorP!C:C,0))))</f>
        <v/>
      </c>
      <c r="U1050" s="162"/>
      <c r="V1050" s="163" t="e">
        <f>IF(C1050="",NA(),MATCH($B1050&amp;$C1050,'Smelter Look-up'!$J:$J,0))</f>
        <v>#N/A</v>
      </c>
      <c r="X1050" s="164">
        <f t="shared" ca="1" si="81"/>
        <v>0</v>
      </c>
      <c r="AB1050" s="304" t="str">
        <f t="shared" si="82"/>
        <v/>
      </c>
      <c r="AC1050" s="164" t="str">
        <f t="shared" si="83"/>
        <v/>
      </c>
      <c r="AD1050" s="164" t="str">
        <f t="shared" si="84"/>
        <v/>
      </c>
    </row>
    <row r="1051" spans="1:30" s="164" customFormat="1" ht="20.149999999999999" customHeight="1">
      <c r="A1051" s="149"/>
      <c r="B1051" s="294" t="str">
        <f>IF(LEN(A1051)=0,"",INDEX('Smelter Look-up'!$A:$A,MATCH($A1051,'Smelter Look-up'!$E:$E,0)))</f>
        <v/>
      </c>
      <c r="C1051" s="146" t="str">
        <f>IF(LEN(A1051)=0,"",INDEX('Smelter Look-up'!$C:$C,MATCH($A1051,'Smelter Look-up'!$E:$E,0)))</f>
        <v/>
      </c>
      <c r="D1051" s="143"/>
      <c r="E1051" s="143" t="str">
        <f ca="1">IF(ISERROR($V1051),"",OFFSET('Smelter Look-up'!$D$4,$V1051-4,0)&amp;"")</f>
        <v/>
      </c>
      <c r="F1051" s="143" t="str">
        <f ca="1">IF(ISERROR($V1051),"",OFFSET('Smelter Look-up'!$E$4,$V1051-4,0))</f>
        <v/>
      </c>
      <c r="G1051" s="143" t="str">
        <f ca="1">IF(C1051=$X$4,"Enter smelter details",IF(ISERROR($V1051),"",OFFSET('Smelter Look-up'!$F$4,$V1051-4,0)))</f>
        <v/>
      </c>
      <c r="H1051" s="199" t="str">
        <f ca="1">IF(ISERROR($V1051),"",OFFSET('Smelter Look-up'!$G$4,$V1051-4,0))</f>
        <v/>
      </c>
      <c r="I1051" s="200" t="str">
        <f ca="1">IF(ISERROR($V1051),"",OFFSET('Smelter Look-up'!$H$4,$V1051-4,0))</f>
        <v/>
      </c>
      <c r="J1051" s="200" t="str">
        <f ca="1">IF(ISERROR($V1051),"",OFFSET('Smelter Look-up'!$I$4,$V1051-4,0))</f>
        <v/>
      </c>
      <c r="K1051" s="144"/>
      <c r="L1051" s="144"/>
      <c r="M1051" s="144"/>
      <c r="N1051" s="144"/>
      <c r="O1051" s="144"/>
      <c r="P1051" s="202"/>
      <c r="Q1051" s="145"/>
      <c r="R1051" s="143" t="str">
        <f ca="1">IF(ISERROR($V1051),"",OFFSET('Smelter Look-up'!$C$4,$V1051-4,0)&amp;"")</f>
        <v/>
      </c>
      <c r="S1051" s="149" t="str">
        <f t="shared" ca="1" si="80"/>
        <v/>
      </c>
      <c r="T1051" s="149" t="str">
        <f ca="1">IF(B1051="","",IF(ISERROR(MATCH($J1051,SorP!$B$1:$B$6261,0)),"",INDIRECT("'SorP'!$A$"&amp;MATCH($S1051&amp;$J1051,SorP!C:C,0))))</f>
        <v/>
      </c>
      <c r="U1051" s="162"/>
      <c r="V1051" s="163" t="e">
        <f>IF(C1051="",NA(),MATCH($B1051&amp;$C1051,'Smelter Look-up'!$J:$J,0))</f>
        <v>#N/A</v>
      </c>
      <c r="X1051" s="164">
        <f t="shared" ca="1" si="81"/>
        <v>0</v>
      </c>
      <c r="AB1051" s="304" t="str">
        <f t="shared" si="82"/>
        <v/>
      </c>
      <c r="AC1051" s="164" t="str">
        <f t="shared" si="83"/>
        <v/>
      </c>
      <c r="AD1051" s="164" t="str">
        <f t="shared" si="84"/>
        <v/>
      </c>
    </row>
    <row r="1052" spans="1:30" s="164" customFormat="1" ht="20.149999999999999" customHeight="1">
      <c r="A1052" s="149"/>
      <c r="B1052" s="294" t="str">
        <f>IF(LEN(A1052)=0,"",INDEX('Smelter Look-up'!$A:$A,MATCH($A1052,'Smelter Look-up'!$E:$E,0)))</f>
        <v/>
      </c>
      <c r="C1052" s="146" t="str">
        <f>IF(LEN(A1052)=0,"",INDEX('Smelter Look-up'!$C:$C,MATCH($A1052,'Smelter Look-up'!$E:$E,0)))</f>
        <v/>
      </c>
      <c r="D1052" s="143"/>
      <c r="E1052" s="143" t="str">
        <f ca="1">IF(ISERROR($V1052),"",OFFSET('Smelter Look-up'!$D$4,$V1052-4,0)&amp;"")</f>
        <v/>
      </c>
      <c r="F1052" s="143" t="str">
        <f ca="1">IF(ISERROR($V1052),"",OFFSET('Smelter Look-up'!$E$4,$V1052-4,0))</f>
        <v/>
      </c>
      <c r="G1052" s="143" t="str">
        <f ca="1">IF(C1052=$X$4,"Enter smelter details",IF(ISERROR($V1052),"",OFFSET('Smelter Look-up'!$F$4,$V1052-4,0)))</f>
        <v/>
      </c>
      <c r="H1052" s="199" t="str">
        <f ca="1">IF(ISERROR($V1052),"",OFFSET('Smelter Look-up'!$G$4,$V1052-4,0))</f>
        <v/>
      </c>
      <c r="I1052" s="200" t="str">
        <f ca="1">IF(ISERROR($V1052),"",OFFSET('Smelter Look-up'!$H$4,$V1052-4,0))</f>
        <v/>
      </c>
      <c r="J1052" s="200" t="str">
        <f ca="1">IF(ISERROR($V1052),"",OFFSET('Smelter Look-up'!$I$4,$V1052-4,0))</f>
        <v/>
      </c>
      <c r="K1052" s="144"/>
      <c r="L1052" s="144"/>
      <c r="M1052" s="144"/>
      <c r="N1052" s="144"/>
      <c r="O1052" s="144"/>
      <c r="P1052" s="202"/>
      <c r="Q1052" s="145"/>
      <c r="R1052" s="143" t="str">
        <f ca="1">IF(ISERROR($V1052),"",OFFSET('Smelter Look-up'!$C$4,$V1052-4,0)&amp;"")</f>
        <v/>
      </c>
      <c r="S1052" s="149" t="str">
        <f t="shared" ca="1" si="80"/>
        <v/>
      </c>
      <c r="T1052" s="149" t="str">
        <f ca="1">IF(B1052="","",IF(ISERROR(MATCH($J1052,SorP!$B$1:$B$6261,0)),"",INDIRECT("'SorP'!$A$"&amp;MATCH($S1052&amp;$J1052,SorP!C:C,0))))</f>
        <v/>
      </c>
      <c r="U1052" s="162"/>
      <c r="V1052" s="163" t="e">
        <f>IF(C1052="",NA(),MATCH($B1052&amp;$C1052,'Smelter Look-up'!$J:$J,0))</f>
        <v>#N/A</v>
      </c>
      <c r="X1052" s="164">
        <f t="shared" ca="1" si="81"/>
        <v>0</v>
      </c>
      <c r="AB1052" s="304" t="str">
        <f t="shared" si="82"/>
        <v/>
      </c>
      <c r="AC1052" s="164" t="str">
        <f t="shared" si="83"/>
        <v/>
      </c>
      <c r="AD1052" s="164" t="str">
        <f t="shared" si="84"/>
        <v/>
      </c>
    </row>
    <row r="1053" spans="1:30" s="164" customFormat="1" ht="20.149999999999999" customHeight="1">
      <c r="A1053" s="149"/>
      <c r="B1053" s="294" t="str">
        <f>IF(LEN(A1053)=0,"",INDEX('Smelter Look-up'!$A:$A,MATCH($A1053,'Smelter Look-up'!$E:$E,0)))</f>
        <v/>
      </c>
      <c r="C1053" s="146" t="str">
        <f>IF(LEN(A1053)=0,"",INDEX('Smelter Look-up'!$C:$C,MATCH($A1053,'Smelter Look-up'!$E:$E,0)))</f>
        <v/>
      </c>
      <c r="D1053" s="143"/>
      <c r="E1053" s="143" t="str">
        <f ca="1">IF(ISERROR($V1053),"",OFFSET('Smelter Look-up'!$D$4,$V1053-4,0)&amp;"")</f>
        <v/>
      </c>
      <c r="F1053" s="143" t="str">
        <f ca="1">IF(ISERROR($V1053),"",OFFSET('Smelter Look-up'!$E$4,$V1053-4,0))</f>
        <v/>
      </c>
      <c r="G1053" s="143" t="str">
        <f ca="1">IF(C1053=$X$4,"Enter smelter details",IF(ISERROR($V1053),"",OFFSET('Smelter Look-up'!$F$4,$V1053-4,0)))</f>
        <v/>
      </c>
      <c r="H1053" s="199" t="str">
        <f ca="1">IF(ISERROR($V1053),"",OFFSET('Smelter Look-up'!$G$4,$V1053-4,0))</f>
        <v/>
      </c>
      <c r="I1053" s="200" t="str">
        <f ca="1">IF(ISERROR($V1053),"",OFFSET('Smelter Look-up'!$H$4,$V1053-4,0))</f>
        <v/>
      </c>
      <c r="J1053" s="200" t="str">
        <f ca="1">IF(ISERROR($V1053),"",OFFSET('Smelter Look-up'!$I$4,$V1053-4,0))</f>
        <v/>
      </c>
      <c r="K1053" s="144"/>
      <c r="L1053" s="144"/>
      <c r="M1053" s="144"/>
      <c r="N1053" s="144"/>
      <c r="O1053" s="144"/>
      <c r="P1053" s="202"/>
      <c r="Q1053" s="145"/>
      <c r="R1053" s="143" t="str">
        <f ca="1">IF(ISERROR($V1053),"",OFFSET('Smelter Look-up'!$C$4,$V1053-4,0)&amp;"")</f>
        <v/>
      </c>
      <c r="S1053" s="149" t="str">
        <f t="shared" ca="1" si="80"/>
        <v/>
      </c>
      <c r="T1053" s="149" t="str">
        <f ca="1">IF(B1053="","",IF(ISERROR(MATCH($J1053,SorP!$B$1:$B$6261,0)),"",INDIRECT("'SorP'!$A$"&amp;MATCH($S1053&amp;$J1053,SorP!C:C,0))))</f>
        <v/>
      </c>
      <c r="U1053" s="162"/>
      <c r="V1053" s="163" t="e">
        <f>IF(C1053="",NA(),MATCH($B1053&amp;$C1053,'Smelter Look-up'!$J:$J,0))</f>
        <v>#N/A</v>
      </c>
      <c r="X1053" s="164">
        <f t="shared" ca="1" si="81"/>
        <v>0</v>
      </c>
      <c r="AB1053" s="304" t="str">
        <f t="shared" si="82"/>
        <v/>
      </c>
      <c r="AC1053" s="164" t="str">
        <f t="shared" si="83"/>
        <v/>
      </c>
      <c r="AD1053" s="164" t="str">
        <f t="shared" si="84"/>
        <v/>
      </c>
    </row>
    <row r="1054" spans="1:30" s="164" customFormat="1" ht="20.149999999999999" customHeight="1">
      <c r="A1054" s="149"/>
      <c r="B1054" s="294" t="str">
        <f>IF(LEN(A1054)=0,"",INDEX('Smelter Look-up'!$A:$A,MATCH($A1054,'Smelter Look-up'!$E:$E,0)))</f>
        <v/>
      </c>
      <c r="C1054" s="146" t="str">
        <f>IF(LEN(A1054)=0,"",INDEX('Smelter Look-up'!$C:$C,MATCH($A1054,'Smelter Look-up'!$E:$E,0)))</f>
        <v/>
      </c>
      <c r="D1054" s="143"/>
      <c r="E1054" s="143" t="str">
        <f ca="1">IF(ISERROR($V1054),"",OFFSET('Smelter Look-up'!$D$4,$V1054-4,0)&amp;"")</f>
        <v/>
      </c>
      <c r="F1054" s="143" t="str">
        <f ca="1">IF(ISERROR($V1054),"",OFFSET('Smelter Look-up'!$E$4,$V1054-4,0))</f>
        <v/>
      </c>
      <c r="G1054" s="143" t="str">
        <f ca="1">IF(C1054=$X$4,"Enter smelter details",IF(ISERROR($V1054),"",OFFSET('Smelter Look-up'!$F$4,$V1054-4,0)))</f>
        <v/>
      </c>
      <c r="H1054" s="199" t="str">
        <f ca="1">IF(ISERROR($V1054),"",OFFSET('Smelter Look-up'!$G$4,$V1054-4,0))</f>
        <v/>
      </c>
      <c r="I1054" s="200" t="str">
        <f ca="1">IF(ISERROR($V1054),"",OFFSET('Smelter Look-up'!$H$4,$V1054-4,0))</f>
        <v/>
      </c>
      <c r="J1054" s="200" t="str">
        <f ca="1">IF(ISERROR($V1054),"",OFFSET('Smelter Look-up'!$I$4,$V1054-4,0))</f>
        <v/>
      </c>
      <c r="K1054" s="144"/>
      <c r="L1054" s="144"/>
      <c r="M1054" s="144"/>
      <c r="N1054" s="144"/>
      <c r="O1054" s="144"/>
      <c r="P1054" s="202"/>
      <c r="Q1054" s="145"/>
      <c r="R1054" s="143" t="str">
        <f ca="1">IF(ISERROR($V1054),"",OFFSET('Smelter Look-up'!$C$4,$V1054-4,0)&amp;"")</f>
        <v/>
      </c>
      <c r="S1054" s="149" t="str">
        <f t="shared" ca="1" si="80"/>
        <v/>
      </c>
      <c r="T1054" s="149" t="str">
        <f ca="1">IF(B1054="","",IF(ISERROR(MATCH($J1054,SorP!$B$1:$B$6261,0)),"",INDIRECT("'SorP'!$A$"&amp;MATCH($S1054&amp;$J1054,SorP!C:C,0))))</f>
        <v/>
      </c>
      <c r="U1054" s="162"/>
      <c r="V1054" s="163" t="e">
        <f>IF(C1054="",NA(),MATCH($B1054&amp;$C1054,'Smelter Look-up'!$J:$J,0))</f>
        <v>#N/A</v>
      </c>
      <c r="X1054" s="164">
        <f t="shared" ca="1" si="81"/>
        <v>0</v>
      </c>
      <c r="AB1054" s="304" t="str">
        <f t="shared" si="82"/>
        <v/>
      </c>
      <c r="AC1054" s="164" t="str">
        <f t="shared" si="83"/>
        <v/>
      </c>
      <c r="AD1054" s="164" t="str">
        <f t="shared" si="84"/>
        <v/>
      </c>
    </row>
    <row r="1055" spans="1:30" s="164" customFormat="1" ht="20.149999999999999" customHeight="1">
      <c r="A1055" s="149"/>
      <c r="B1055" s="294" t="str">
        <f>IF(LEN(A1055)=0,"",INDEX('Smelter Look-up'!$A:$A,MATCH($A1055,'Smelter Look-up'!$E:$E,0)))</f>
        <v/>
      </c>
      <c r="C1055" s="146" t="str">
        <f>IF(LEN(A1055)=0,"",INDEX('Smelter Look-up'!$C:$C,MATCH($A1055,'Smelter Look-up'!$E:$E,0)))</f>
        <v/>
      </c>
      <c r="D1055" s="143"/>
      <c r="E1055" s="143" t="str">
        <f ca="1">IF(ISERROR($V1055),"",OFFSET('Smelter Look-up'!$D$4,$V1055-4,0)&amp;"")</f>
        <v/>
      </c>
      <c r="F1055" s="143" t="str">
        <f ca="1">IF(ISERROR($V1055),"",OFFSET('Smelter Look-up'!$E$4,$V1055-4,0))</f>
        <v/>
      </c>
      <c r="G1055" s="143" t="str">
        <f ca="1">IF(C1055=$X$4,"Enter smelter details",IF(ISERROR($V1055),"",OFFSET('Smelter Look-up'!$F$4,$V1055-4,0)))</f>
        <v/>
      </c>
      <c r="H1055" s="199" t="str">
        <f ca="1">IF(ISERROR($V1055),"",OFFSET('Smelter Look-up'!$G$4,$V1055-4,0))</f>
        <v/>
      </c>
      <c r="I1055" s="200" t="str">
        <f ca="1">IF(ISERROR($V1055),"",OFFSET('Smelter Look-up'!$H$4,$V1055-4,0))</f>
        <v/>
      </c>
      <c r="J1055" s="200" t="str">
        <f ca="1">IF(ISERROR($V1055),"",OFFSET('Smelter Look-up'!$I$4,$V1055-4,0))</f>
        <v/>
      </c>
      <c r="K1055" s="144"/>
      <c r="L1055" s="144"/>
      <c r="M1055" s="144"/>
      <c r="N1055" s="144"/>
      <c r="O1055" s="144"/>
      <c r="P1055" s="202"/>
      <c r="Q1055" s="145"/>
      <c r="R1055" s="143" t="str">
        <f ca="1">IF(ISERROR($V1055),"",OFFSET('Smelter Look-up'!$C$4,$V1055-4,0)&amp;"")</f>
        <v/>
      </c>
      <c r="S1055" s="149" t="str">
        <f t="shared" ca="1" si="80"/>
        <v/>
      </c>
      <c r="T1055" s="149" t="str">
        <f ca="1">IF(B1055="","",IF(ISERROR(MATCH($J1055,SorP!$B$1:$B$6261,0)),"",INDIRECT("'SorP'!$A$"&amp;MATCH($S1055&amp;$J1055,SorP!C:C,0))))</f>
        <v/>
      </c>
      <c r="U1055" s="162"/>
      <c r="V1055" s="163" t="e">
        <f>IF(C1055="",NA(),MATCH($B1055&amp;$C1055,'Smelter Look-up'!$J:$J,0))</f>
        <v>#N/A</v>
      </c>
      <c r="X1055" s="164">
        <f t="shared" ca="1" si="81"/>
        <v>0</v>
      </c>
      <c r="AB1055" s="304" t="str">
        <f t="shared" si="82"/>
        <v/>
      </c>
      <c r="AC1055" s="164" t="str">
        <f t="shared" si="83"/>
        <v/>
      </c>
      <c r="AD1055" s="164" t="str">
        <f t="shared" si="84"/>
        <v/>
      </c>
    </row>
    <row r="1056" spans="1:30" s="164" customFormat="1" ht="20.149999999999999" customHeight="1">
      <c r="A1056" s="149"/>
      <c r="B1056" s="294" t="str">
        <f>IF(LEN(A1056)=0,"",INDEX('Smelter Look-up'!$A:$A,MATCH($A1056,'Smelter Look-up'!$E:$E,0)))</f>
        <v/>
      </c>
      <c r="C1056" s="146" t="str">
        <f>IF(LEN(A1056)=0,"",INDEX('Smelter Look-up'!$C:$C,MATCH($A1056,'Smelter Look-up'!$E:$E,0)))</f>
        <v/>
      </c>
      <c r="D1056" s="143"/>
      <c r="E1056" s="143" t="str">
        <f ca="1">IF(ISERROR($V1056),"",OFFSET('Smelter Look-up'!$D$4,$V1056-4,0)&amp;"")</f>
        <v/>
      </c>
      <c r="F1056" s="143" t="str">
        <f ca="1">IF(ISERROR($V1056),"",OFFSET('Smelter Look-up'!$E$4,$V1056-4,0))</f>
        <v/>
      </c>
      <c r="G1056" s="143" t="str">
        <f ca="1">IF(C1056=$X$4,"Enter smelter details",IF(ISERROR($V1056),"",OFFSET('Smelter Look-up'!$F$4,$V1056-4,0)))</f>
        <v/>
      </c>
      <c r="H1056" s="199" t="str">
        <f ca="1">IF(ISERROR($V1056),"",OFFSET('Smelter Look-up'!$G$4,$V1056-4,0))</f>
        <v/>
      </c>
      <c r="I1056" s="200" t="str">
        <f ca="1">IF(ISERROR($V1056),"",OFFSET('Smelter Look-up'!$H$4,$V1056-4,0))</f>
        <v/>
      </c>
      <c r="J1056" s="200" t="str">
        <f ca="1">IF(ISERROR($V1056),"",OFFSET('Smelter Look-up'!$I$4,$V1056-4,0))</f>
        <v/>
      </c>
      <c r="K1056" s="144"/>
      <c r="L1056" s="144"/>
      <c r="M1056" s="144"/>
      <c r="N1056" s="144"/>
      <c r="O1056" s="144"/>
      <c r="P1056" s="202"/>
      <c r="Q1056" s="145"/>
      <c r="R1056" s="143" t="str">
        <f ca="1">IF(ISERROR($V1056),"",OFFSET('Smelter Look-up'!$C$4,$V1056-4,0)&amp;"")</f>
        <v/>
      </c>
      <c r="S1056" s="149" t="str">
        <f t="shared" ca="1" si="80"/>
        <v/>
      </c>
      <c r="T1056" s="149" t="str">
        <f ca="1">IF(B1056="","",IF(ISERROR(MATCH($J1056,SorP!$B$1:$B$6261,0)),"",INDIRECT("'SorP'!$A$"&amp;MATCH($S1056&amp;$J1056,SorP!C:C,0))))</f>
        <v/>
      </c>
      <c r="U1056" s="162"/>
      <c r="V1056" s="163" t="e">
        <f>IF(C1056="",NA(),MATCH($B1056&amp;$C1056,'Smelter Look-up'!$J:$J,0))</f>
        <v>#N/A</v>
      </c>
      <c r="X1056" s="164">
        <f t="shared" ca="1" si="81"/>
        <v>0</v>
      </c>
      <c r="AB1056" s="304" t="str">
        <f t="shared" si="82"/>
        <v/>
      </c>
      <c r="AC1056" s="164" t="str">
        <f t="shared" si="83"/>
        <v/>
      </c>
      <c r="AD1056" s="164" t="str">
        <f t="shared" si="84"/>
        <v/>
      </c>
    </row>
    <row r="1057" spans="1:30" s="164" customFormat="1" ht="20.149999999999999" customHeight="1">
      <c r="A1057" s="149"/>
      <c r="B1057" s="294" t="str">
        <f>IF(LEN(A1057)=0,"",INDEX('Smelter Look-up'!$A:$A,MATCH($A1057,'Smelter Look-up'!$E:$E,0)))</f>
        <v/>
      </c>
      <c r="C1057" s="146" t="str">
        <f>IF(LEN(A1057)=0,"",INDEX('Smelter Look-up'!$C:$C,MATCH($A1057,'Smelter Look-up'!$E:$E,0)))</f>
        <v/>
      </c>
      <c r="D1057" s="143"/>
      <c r="E1057" s="143" t="str">
        <f ca="1">IF(ISERROR($V1057),"",OFFSET('Smelter Look-up'!$D$4,$V1057-4,0)&amp;"")</f>
        <v/>
      </c>
      <c r="F1057" s="143" t="str">
        <f ca="1">IF(ISERROR($V1057),"",OFFSET('Smelter Look-up'!$E$4,$V1057-4,0))</f>
        <v/>
      </c>
      <c r="G1057" s="143" t="str">
        <f ca="1">IF(C1057=$X$4,"Enter smelter details",IF(ISERROR($V1057),"",OFFSET('Smelter Look-up'!$F$4,$V1057-4,0)))</f>
        <v/>
      </c>
      <c r="H1057" s="199" t="str">
        <f ca="1">IF(ISERROR($V1057),"",OFFSET('Smelter Look-up'!$G$4,$V1057-4,0))</f>
        <v/>
      </c>
      <c r="I1057" s="200" t="str">
        <f ca="1">IF(ISERROR($V1057),"",OFFSET('Smelter Look-up'!$H$4,$V1057-4,0))</f>
        <v/>
      </c>
      <c r="J1057" s="200" t="str">
        <f ca="1">IF(ISERROR($V1057),"",OFFSET('Smelter Look-up'!$I$4,$V1057-4,0))</f>
        <v/>
      </c>
      <c r="K1057" s="144"/>
      <c r="L1057" s="144"/>
      <c r="M1057" s="144"/>
      <c r="N1057" s="144"/>
      <c r="O1057" s="144"/>
      <c r="P1057" s="202"/>
      <c r="Q1057" s="145"/>
      <c r="R1057" s="143" t="str">
        <f ca="1">IF(ISERROR($V1057),"",OFFSET('Smelter Look-up'!$C$4,$V1057-4,0)&amp;"")</f>
        <v/>
      </c>
      <c r="S1057" s="149" t="str">
        <f t="shared" ca="1" si="80"/>
        <v/>
      </c>
      <c r="T1057" s="149" t="str">
        <f ca="1">IF(B1057="","",IF(ISERROR(MATCH($J1057,SorP!$B$1:$B$6261,0)),"",INDIRECT("'SorP'!$A$"&amp;MATCH($S1057&amp;$J1057,SorP!C:C,0))))</f>
        <v/>
      </c>
      <c r="U1057" s="162"/>
      <c r="V1057" s="163" t="e">
        <f>IF(C1057="",NA(),MATCH($B1057&amp;$C1057,'Smelter Look-up'!$J:$J,0))</f>
        <v>#N/A</v>
      </c>
      <c r="X1057" s="164">
        <f t="shared" ca="1" si="81"/>
        <v>0</v>
      </c>
      <c r="AB1057" s="304" t="str">
        <f t="shared" si="82"/>
        <v/>
      </c>
      <c r="AC1057" s="164" t="str">
        <f t="shared" si="83"/>
        <v/>
      </c>
      <c r="AD1057" s="164" t="str">
        <f t="shared" si="84"/>
        <v/>
      </c>
    </row>
    <row r="1058" spans="1:30" s="164" customFormat="1" ht="20.149999999999999" customHeight="1">
      <c r="A1058" s="149"/>
      <c r="B1058" s="294" t="str">
        <f>IF(LEN(A1058)=0,"",INDEX('Smelter Look-up'!$A:$A,MATCH($A1058,'Smelter Look-up'!$E:$E,0)))</f>
        <v/>
      </c>
      <c r="C1058" s="146" t="str">
        <f>IF(LEN(A1058)=0,"",INDEX('Smelter Look-up'!$C:$C,MATCH($A1058,'Smelter Look-up'!$E:$E,0)))</f>
        <v/>
      </c>
      <c r="D1058" s="143"/>
      <c r="E1058" s="143" t="str">
        <f ca="1">IF(ISERROR($V1058),"",OFFSET('Smelter Look-up'!$D$4,$V1058-4,0)&amp;"")</f>
        <v/>
      </c>
      <c r="F1058" s="143" t="str">
        <f ca="1">IF(ISERROR($V1058),"",OFFSET('Smelter Look-up'!$E$4,$V1058-4,0))</f>
        <v/>
      </c>
      <c r="G1058" s="143" t="str">
        <f ca="1">IF(C1058=$X$4,"Enter smelter details",IF(ISERROR($V1058),"",OFFSET('Smelter Look-up'!$F$4,$V1058-4,0)))</f>
        <v/>
      </c>
      <c r="H1058" s="199" t="str">
        <f ca="1">IF(ISERROR($V1058),"",OFFSET('Smelter Look-up'!$G$4,$V1058-4,0))</f>
        <v/>
      </c>
      <c r="I1058" s="200" t="str">
        <f ca="1">IF(ISERROR($V1058),"",OFFSET('Smelter Look-up'!$H$4,$V1058-4,0))</f>
        <v/>
      </c>
      <c r="J1058" s="200" t="str">
        <f ca="1">IF(ISERROR($V1058),"",OFFSET('Smelter Look-up'!$I$4,$V1058-4,0))</f>
        <v/>
      </c>
      <c r="K1058" s="144"/>
      <c r="L1058" s="144"/>
      <c r="M1058" s="144"/>
      <c r="N1058" s="144"/>
      <c r="O1058" s="144"/>
      <c r="P1058" s="202"/>
      <c r="Q1058" s="145"/>
      <c r="R1058" s="143" t="str">
        <f ca="1">IF(ISERROR($V1058),"",OFFSET('Smelter Look-up'!$C$4,$V1058-4,0)&amp;"")</f>
        <v/>
      </c>
      <c r="S1058" s="149" t="str">
        <f t="shared" ca="1" si="80"/>
        <v/>
      </c>
      <c r="T1058" s="149" t="str">
        <f ca="1">IF(B1058="","",IF(ISERROR(MATCH($J1058,SorP!$B$1:$B$6261,0)),"",INDIRECT("'SorP'!$A$"&amp;MATCH($S1058&amp;$J1058,SorP!C:C,0))))</f>
        <v/>
      </c>
      <c r="U1058" s="162"/>
      <c r="V1058" s="163" t="e">
        <f>IF(C1058="",NA(),MATCH($B1058&amp;$C1058,'Smelter Look-up'!$J:$J,0))</f>
        <v>#N/A</v>
      </c>
      <c r="X1058" s="164">
        <f t="shared" ca="1" si="81"/>
        <v>0</v>
      </c>
      <c r="AB1058" s="304" t="str">
        <f t="shared" si="82"/>
        <v/>
      </c>
      <c r="AC1058" s="164" t="str">
        <f t="shared" si="83"/>
        <v/>
      </c>
      <c r="AD1058" s="164" t="str">
        <f t="shared" si="84"/>
        <v/>
      </c>
    </row>
    <row r="1059" spans="1:30" s="164" customFormat="1" ht="20.149999999999999" customHeight="1">
      <c r="A1059" s="149"/>
      <c r="B1059" s="294" t="str">
        <f>IF(LEN(A1059)=0,"",INDEX('Smelter Look-up'!$A:$A,MATCH($A1059,'Smelter Look-up'!$E:$E,0)))</f>
        <v/>
      </c>
      <c r="C1059" s="146" t="str">
        <f>IF(LEN(A1059)=0,"",INDEX('Smelter Look-up'!$C:$C,MATCH($A1059,'Smelter Look-up'!$E:$E,0)))</f>
        <v/>
      </c>
      <c r="D1059" s="143"/>
      <c r="E1059" s="143" t="str">
        <f ca="1">IF(ISERROR($V1059),"",OFFSET('Smelter Look-up'!$D$4,$V1059-4,0)&amp;"")</f>
        <v/>
      </c>
      <c r="F1059" s="143" t="str">
        <f ca="1">IF(ISERROR($V1059),"",OFFSET('Smelter Look-up'!$E$4,$V1059-4,0))</f>
        <v/>
      </c>
      <c r="G1059" s="143" t="str">
        <f ca="1">IF(C1059=$X$4,"Enter smelter details",IF(ISERROR($V1059),"",OFFSET('Smelter Look-up'!$F$4,$V1059-4,0)))</f>
        <v/>
      </c>
      <c r="H1059" s="199" t="str">
        <f ca="1">IF(ISERROR($V1059),"",OFFSET('Smelter Look-up'!$G$4,$V1059-4,0))</f>
        <v/>
      </c>
      <c r="I1059" s="200" t="str">
        <f ca="1">IF(ISERROR($V1059),"",OFFSET('Smelter Look-up'!$H$4,$V1059-4,0))</f>
        <v/>
      </c>
      <c r="J1059" s="200" t="str">
        <f ca="1">IF(ISERROR($V1059),"",OFFSET('Smelter Look-up'!$I$4,$V1059-4,0))</f>
        <v/>
      </c>
      <c r="K1059" s="144"/>
      <c r="L1059" s="144"/>
      <c r="M1059" s="144"/>
      <c r="N1059" s="144"/>
      <c r="O1059" s="144"/>
      <c r="P1059" s="202"/>
      <c r="Q1059" s="145"/>
      <c r="R1059" s="143" t="str">
        <f ca="1">IF(ISERROR($V1059),"",OFFSET('Smelter Look-up'!$C$4,$V1059-4,0)&amp;"")</f>
        <v/>
      </c>
      <c r="S1059" s="149" t="str">
        <f t="shared" ca="1" si="80"/>
        <v/>
      </c>
      <c r="T1059" s="149" t="str">
        <f ca="1">IF(B1059="","",IF(ISERROR(MATCH($J1059,SorP!$B$1:$B$6261,0)),"",INDIRECT("'SorP'!$A$"&amp;MATCH($S1059&amp;$J1059,SorP!C:C,0))))</f>
        <v/>
      </c>
      <c r="U1059" s="162"/>
      <c r="V1059" s="163" t="e">
        <f>IF(C1059="",NA(),MATCH($B1059&amp;$C1059,'Smelter Look-up'!$J:$J,0))</f>
        <v>#N/A</v>
      </c>
      <c r="X1059" s="164">
        <f t="shared" ca="1" si="81"/>
        <v>0</v>
      </c>
      <c r="AB1059" s="304" t="str">
        <f t="shared" si="82"/>
        <v/>
      </c>
      <c r="AC1059" s="164" t="str">
        <f t="shared" si="83"/>
        <v/>
      </c>
      <c r="AD1059" s="164" t="str">
        <f t="shared" si="84"/>
        <v/>
      </c>
    </row>
    <row r="1060" spans="1:30" s="164" customFormat="1" ht="20.149999999999999" customHeight="1">
      <c r="A1060" s="149"/>
      <c r="B1060" s="294" t="str">
        <f>IF(LEN(A1060)=0,"",INDEX('Smelter Look-up'!$A:$A,MATCH($A1060,'Smelter Look-up'!$E:$E,0)))</f>
        <v/>
      </c>
      <c r="C1060" s="146" t="str">
        <f>IF(LEN(A1060)=0,"",INDEX('Smelter Look-up'!$C:$C,MATCH($A1060,'Smelter Look-up'!$E:$E,0)))</f>
        <v/>
      </c>
      <c r="D1060" s="143"/>
      <c r="E1060" s="143" t="str">
        <f ca="1">IF(ISERROR($V1060),"",OFFSET('Smelter Look-up'!$D$4,$V1060-4,0)&amp;"")</f>
        <v/>
      </c>
      <c r="F1060" s="143" t="str">
        <f ca="1">IF(ISERROR($V1060),"",OFFSET('Smelter Look-up'!$E$4,$V1060-4,0))</f>
        <v/>
      </c>
      <c r="G1060" s="143" t="str">
        <f ca="1">IF(C1060=$X$4,"Enter smelter details",IF(ISERROR($V1060),"",OFFSET('Smelter Look-up'!$F$4,$V1060-4,0)))</f>
        <v/>
      </c>
      <c r="H1060" s="199" t="str">
        <f ca="1">IF(ISERROR($V1060),"",OFFSET('Smelter Look-up'!$G$4,$V1060-4,0))</f>
        <v/>
      </c>
      <c r="I1060" s="200" t="str">
        <f ca="1">IF(ISERROR($V1060),"",OFFSET('Smelter Look-up'!$H$4,$V1060-4,0))</f>
        <v/>
      </c>
      <c r="J1060" s="200" t="str">
        <f ca="1">IF(ISERROR($V1060),"",OFFSET('Smelter Look-up'!$I$4,$V1060-4,0))</f>
        <v/>
      </c>
      <c r="K1060" s="144"/>
      <c r="L1060" s="144"/>
      <c r="M1060" s="144"/>
      <c r="N1060" s="144"/>
      <c r="O1060" s="144"/>
      <c r="P1060" s="202"/>
      <c r="Q1060" s="145"/>
      <c r="R1060" s="143" t="str">
        <f ca="1">IF(ISERROR($V1060),"",OFFSET('Smelter Look-up'!$C$4,$V1060-4,0)&amp;"")</f>
        <v/>
      </c>
      <c r="S1060" s="149" t="str">
        <f t="shared" ca="1" si="80"/>
        <v/>
      </c>
      <c r="T1060" s="149" t="str">
        <f ca="1">IF(B1060="","",IF(ISERROR(MATCH($J1060,SorP!$B$1:$B$6261,0)),"",INDIRECT("'SorP'!$A$"&amp;MATCH($S1060&amp;$J1060,SorP!C:C,0))))</f>
        <v/>
      </c>
      <c r="U1060" s="162"/>
      <c r="V1060" s="163" t="e">
        <f>IF(C1060="",NA(),MATCH($B1060&amp;$C1060,'Smelter Look-up'!$J:$J,0))</f>
        <v>#N/A</v>
      </c>
      <c r="X1060" s="164">
        <f t="shared" ca="1" si="81"/>
        <v>0</v>
      </c>
      <c r="AB1060" s="304" t="str">
        <f t="shared" si="82"/>
        <v/>
      </c>
      <c r="AC1060" s="164" t="str">
        <f t="shared" si="83"/>
        <v/>
      </c>
      <c r="AD1060" s="164" t="str">
        <f t="shared" si="84"/>
        <v/>
      </c>
    </row>
    <row r="1061" spans="1:30" s="164" customFormat="1" ht="20.149999999999999" customHeight="1">
      <c r="A1061" s="149"/>
      <c r="B1061" s="294" t="str">
        <f>IF(LEN(A1061)=0,"",INDEX('Smelter Look-up'!$A:$A,MATCH($A1061,'Smelter Look-up'!$E:$E,0)))</f>
        <v/>
      </c>
      <c r="C1061" s="146" t="str">
        <f>IF(LEN(A1061)=0,"",INDEX('Smelter Look-up'!$C:$C,MATCH($A1061,'Smelter Look-up'!$E:$E,0)))</f>
        <v/>
      </c>
      <c r="D1061" s="143"/>
      <c r="E1061" s="143" t="str">
        <f ca="1">IF(ISERROR($V1061),"",OFFSET('Smelter Look-up'!$D$4,$V1061-4,0)&amp;"")</f>
        <v/>
      </c>
      <c r="F1061" s="143" t="str">
        <f ca="1">IF(ISERROR($V1061),"",OFFSET('Smelter Look-up'!$E$4,$V1061-4,0))</f>
        <v/>
      </c>
      <c r="G1061" s="143" t="str">
        <f ca="1">IF(C1061=$X$4,"Enter smelter details",IF(ISERROR($V1061),"",OFFSET('Smelter Look-up'!$F$4,$V1061-4,0)))</f>
        <v/>
      </c>
      <c r="H1061" s="199" t="str">
        <f ca="1">IF(ISERROR($V1061),"",OFFSET('Smelter Look-up'!$G$4,$V1061-4,0))</f>
        <v/>
      </c>
      <c r="I1061" s="200" t="str">
        <f ca="1">IF(ISERROR($V1061),"",OFFSET('Smelter Look-up'!$H$4,$V1061-4,0))</f>
        <v/>
      </c>
      <c r="J1061" s="200" t="str">
        <f ca="1">IF(ISERROR($V1061),"",OFFSET('Smelter Look-up'!$I$4,$V1061-4,0))</f>
        <v/>
      </c>
      <c r="K1061" s="144"/>
      <c r="L1061" s="144"/>
      <c r="M1061" s="144"/>
      <c r="N1061" s="144"/>
      <c r="O1061" s="144"/>
      <c r="P1061" s="202"/>
      <c r="Q1061" s="145"/>
      <c r="R1061" s="143" t="str">
        <f ca="1">IF(ISERROR($V1061),"",OFFSET('Smelter Look-up'!$C$4,$V1061-4,0)&amp;"")</f>
        <v/>
      </c>
      <c r="S1061" s="149" t="str">
        <f t="shared" ca="1" si="80"/>
        <v/>
      </c>
      <c r="T1061" s="149" t="str">
        <f ca="1">IF(B1061="","",IF(ISERROR(MATCH($J1061,SorP!$B$1:$B$6261,0)),"",INDIRECT("'SorP'!$A$"&amp;MATCH($S1061&amp;$J1061,SorP!C:C,0))))</f>
        <v/>
      </c>
      <c r="U1061" s="162"/>
      <c r="V1061" s="163" t="e">
        <f>IF(C1061="",NA(),MATCH($B1061&amp;$C1061,'Smelter Look-up'!$J:$J,0))</f>
        <v>#N/A</v>
      </c>
      <c r="X1061" s="164">
        <f t="shared" ca="1" si="81"/>
        <v>0</v>
      </c>
      <c r="AB1061" s="304" t="str">
        <f t="shared" si="82"/>
        <v/>
      </c>
      <c r="AC1061" s="164" t="str">
        <f t="shared" si="83"/>
        <v/>
      </c>
      <c r="AD1061" s="164" t="str">
        <f t="shared" si="84"/>
        <v/>
      </c>
    </row>
    <row r="1062" spans="1:30" s="164" customFormat="1" ht="20.149999999999999" customHeight="1">
      <c r="A1062" s="149"/>
      <c r="B1062" s="294" t="str">
        <f>IF(LEN(A1062)=0,"",INDEX('Smelter Look-up'!$A:$A,MATCH($A1062,'Smelter Look-up'!$E:$E,0)))</f>
        <v/>
      </c>
      <c r="C1062" s="146" t="str">
        <f>IF(LEN(A1062)=0,"",INDEX('Smelter Look-up'!$C:$C,MATCH($A1062,'Smelter Look-up'!$E:$E,0)))</f>
        <v/>
      </c>
      <c r="D1062" s="143"/>
      <c r="E1062" s="143" t="str">
        <f ca="1">IF(ISERROR($V1062),"",OFFSET('Smelter Look-up'!$D$4,$V1062-4,0)&amp;"")</f>
        <v/>
      </c>
      <c r="F1062" s="143" t="str">
        <f ca="1">IF(ISERROR($V1062),"",OFFSET('Smelter Look-up'!$E$4,$V1062-4,0))</f>
        <v/>
      </c>
      <c r="G1062" s="143" t="str">
        <f ca="1">IF(C1062=$X$4,"Enter smelter details",IF(ISERROR($V1062),"",OFFSET('Smelter Look-up'!$F$4,$V1062-4,0)))</f>
        <v/>
      </c>
      <c r="H1062" s="199" t="str">
        <f ca="1">IF(ISERROR($V1062),"",OFFSET('Smelter Look-up'!$G$4,$V1062-4,0))</f>
        <v/>
      </c>
      <c r="I1062" s="200" t="str">
        <f ca="1">IF(ISERROR($V1062),"",OFFSET('Smelter Look-up'!$H$4,$V1062-4,0))</f>
        <v/>
      </c>
      <c r="J1062" s="200" t="str">
        <f ca="1">IF(ISERROR($V1062),"",OFFSET('Smelter Look-up'!$I$4,$V1062-4,0))</f>
        <v/>
      </c>
      <c r="K1062" s="144"/>
      <c r="L1062" s="144"/>
      <c r="M1062" s="144"/>
      <c r="N1062" s="144"/>
      <c r="O1062" s="144"/>
      <c r="P1062" s="202"/>
      <c r="Q1062" s="145"/>
      <c r="R1062" s="143" t="str">
        <f ca="1">IF(ISERROR($V1062),"",OFFSET('Smelter Look-up'!$C$4,$V1062-4,0)&amp;"")</f>
        <v/>
      </c>
      <c r="S1062" s="149" t="str">
        <f t="shared" ca="1" si="80"/>
        <v/>
      </c>
      <c r="T1062" s="149" t="str">
        <f ca="1">IF(B1062="","",IF(ISERROR(MATCH($J1062,SorP!$B$1:$B$6261,0)),"",INDIRECT("'SorP'!$A$"&amp;MATCH($S1062&amp;$J1062,SorP!C:C,0))))</f>
        <v/>
      </c>
      <c r="U1062" s="162"/>
      <c r="V1062" s="163" t="e">
        <f>IF(C1062="",NA(),MATCH($B1062&amp;$C1062,'Smelter Look-up'!$J:$J,0))</f>
        <v>#N/A</v>
      </c>
      <c r="X1062" s="164">
        <f t="shared" ca="1" si="81"/>
        <v>0</v>
      </c>
      <c r="AB1062" s="304" t="str">
        <f t="shared" si="82"/>
        <v/>
      </c>
      <c r="AC1062" s="164" t="str">
        <f t="shared" si="83"/>
        <v/>
      </c>
      <c r="AD1062" s="164" t="str">
        <f t="shared" si="84"/>
        <v/>
      </c>
    </row>
    <row r="1063" spans="1:30" s="164" customFormat="1" ht="20.149999999999999" customHeight="1">
      <c r="A1063" s="149"/>
      <c r="B1063" s="294" t="str">
        <f>IF(LEN(A1063)=0,"",INDEX('Smelter Look-up'!$A:$A,MATCH($A1063,'Smelter Look-up'!$E:$E,0)))</f>
        <v/>
      </c>
      <c r="C1063" s="146" t="str">
        <f>IF(LEN(A1063)=0,"",INDEX('Smelter Look-up'!$C:$C,MATCH($A1063,'Smelter Look-up'!$E:$E,0)))</f>
        <v/>
      </c>
      <c r="D1063" s="143"/>
      <c r="E1063" s="143" t="str">
        <f ca="1">IF(ISERROR($V1063),"",OFFSET('Smelter Look-up'!$D$4,$V1063-4,0)&amp;"")</f>
        <v/>
      </c>
      <c r="F1063" s="143" t="str">
        <f ca="1">IF(ISERROR($V1063),"",OFFSET('Smelter Look-up'!$E$4,$V1063-4,0))</f>
        <v/>
      </c>
      <c r="G1063" s="143" t="str">
        <f ca="1">IF(C1063=$X$4,"Enter smelter details",IF(ISERROR($V1063),"",OFFSET('Smelter Look-up'!$F$4,$V1063-4,0)))</f>
        <v/>
      </c>
      <c r="H1063" s="199" t="str">
        <f ca="1">IF(ISERROR($V1063),"",OFFSET('Smelter Look-up'!$G$4,$V1063-4,0))</f>
        <v/>
      </c>
      <c r="I1063" s="200" t="str">
        <f ca="1">IF(ISERROR($V1063),"",OFFSET('Smelter Look-up'!$H$4,$V1063-4,0))</f>
        <v/>
      </c>
      <c r="J1063" s="200" t="str">
        <f ca="1">IF(ISERROR($V1063),"",OFFSET('Smelter Look-up'!$I$4,$V1063-4,0))</f>
        <v/>
      </c>
      <c r="K1063" s="144"/>
      <c r="L1063" s="144"/>
      <c r="M1063" s="144"/>
      <c r="N1063" s="144"/>
      <c r="O1063" s="144"/>
      <c r="P1063" s="202"/>
      <c r="Q1063" s="145"/>
      <c r="R1063" s="143" t="str">
        <f ca="1">IF(ISERROR($V1063),"",OFFSET('Smelter Look-up'!$C$4,$V1063-4,0)&amp;"")</f>
        <v/>
      </c>
      <c r="S1063" s="149" t="str">
        <f t="shared" ca="1" si="80"/>
        <v/>
      </c>
      <c r="T1063" s="149" t="str">
        <f ca="1">IF(B1063="","",IF(ISERROR(MATCH($J1063,SorP!$B$1:$B$6261,0)),"",INDIRECT("'SorP'!$A$"&amp;MATCH($S1063&amp;$J1063,SorP!C:C,0))))</f>
        <v/>
      </c>
      <c r="U1063" s="162"/>
      <c r="V1063" s="163" t="e">
        <f>IF(C1063="",NA(),MATCH($B1063&amp;$C1063,'Smelter Look-up'!$J:$J,0))</f>
        <v>#N/A</v>
      </c>
      <c r="X1063" s="164">
        <f t="shared" ca="1" si="81"/>
        <v>0</v>
      </c>
      <c r="AB1063" s="304" t="str">
        <f t="shared" si="82"/>
        <v/>
      </c>
      <c r="AC1063" s="164" t="str">
        <f t="shared" si="83"/>
        <v/>
      </c>
      <c r="AD1063" s="164" t="str">
        <f t="shared" si="84"/>
        <v/>
      </c>
    </row>
    <row r="1064" spans="1:30" s="164" customFormat="1" ht="20.149999999999999" customHeight="1">
      <c r="A1064" s="149"/>
      <c r="B1064" s="294" t="str">
        <f>IF(LEN(A1064)=0,"",INDEX('Smelter Look-up'!$A:$A,MATCH($A1064,'Smelter Look-up'!$E:$E,0)))</f>
        <v/>
      </c>
      <c r="C1064" s="146" t="str">
        <f>IF(LEN(A1064)=0,"",INDEX('Smelter Look-up'!$C:$C,MATCH($A1064,'Smelter Look-up'!$E:$E,0)))</f>
        <v/>
      </c>
      <c r="D1064" s="143"/>
      <c r="E1064" s="143" t="str">
        <f ca="1">IF(ISERROR($V1064),"",OFFSET('Smelter Look-up'!$D$4,$V1064-4,0)&amp;"")</f>
        <v/>
      </c>
      <c r="F1064" s="143" t="str">
        <f ca="1">IF(ISERROR($V1064),"",OFFSET('Smelter Look-up'!$E$4,$V1064-4,0))</f>
        <v/>
      </c>
      <c r="G1064" s="143" t="str">
        <f ca="1">IF(C1064=$X$4,"Enter smelter details",IF(ISERROR($V1064),"",OFFSET('Smelter Look-up'!$F$4,$V1064-4,0)))</f>
        <v/>
      </c>
      <c r="H1064" s="199" t="str">
        <f ca="1">IF(ISERROR($V1064),"",OFFSET('Smelter Look-up'!$G$4,$V1064-4,0))</f>
        <v/>
      </c>
      <c r="I1064" s="200" t="str">
        <f ca="1">IF(ISERROR($V1064),"",OFFSET('Smelter Look-up'!$H$4,$V1064-4,0))</f>
        <v/>
      </c>
      <c r="J1064" s="200" t="str">
        <f ca="1">IF(ISERROR($V1064),"",OFFSET('Smelter Look-up'!$I$4,$V1064-4,0))</f>
        <v/>
      </c>
      <c r="K1064" s="144"/>
      <c r="L1064" s="144"/>
      <c r="M1064" s="144"/>
      <c r="N1064" s="144"/>
      <c r="O1064" s="144"/>
      <c r="P1064" s="202"/>
      <c r="Q1064" s="145"/>
      <c r="R1064" s="143" t="str">
        <f ca="1">IF(ISERROR($V1064),"",OFFSET('Smelter Look-up'!$C$4,$V1064-4,0)&amp;"")</f>
        <v/>
      </c>
      <c r="S1064" s="149" t="str">
        <f t="shared" ca="1" si="80"/>
        <v/>
      </c>
      <c r="T1064" s="149" t="str">
        <f ca="1">IF(B1064="","",IF(ISERROR(MATCH($J1064,SorP!$B$1:$B$6261,0)),"",INDIRECT("'SorP'!$A$"&amp;MATCH($S1064&amp;$J1064,SorP!C:C,0))))</f>
        <v/>
      </c>
      <c r="U1064" s="162"/>
      <c r="V1064" s="163" t="e">
        <f>IF(C1064="",NA(),MATCH($B1064&amp;$C1064,'Smelter Look-up'!$J:$J,0))</f>
        <v>#N/A</v>
      </c>
      <c r="X1064" s="164">
        <f t="shared" ca="1" si="81"/>
        <v>0</v>
      </c>
      <c r="AB1064" s="304" t="str">
        <f t="shared" si="82"/>
        <v/>
      </c>
      <c r="AC1064" s="164" t="str">
        <f t="shared" si="83"/>
        <v/>
      </c>
      <c r="AD1064" s="164" t="str">
        <f t="shared" si="84"/>
        <v/>
      </c>
    </row>
    <row r="1065" spans="1:30" s="164" customFormat="1" ht="20.149999999999999" customHeight="1">
      <c r="A1065" s="149"/>
      <c r="B1065" s="294" t="str">
        <f>IF(LEN(A1065)=0,"",INDEX('Smelter Look-up'!$A:$A,MATCH($A1065,'Smelter Look-up'!$E:$E,0)))</f>
        <v/>
      </c>
      <c r="C1065" s="146" t="str">
        <f>IF(LEN(A1065)=0,"",INDEX('Smelter Look-up'!$C:$C,MATCH($A1065,'Smelter Look-up'!$E:$E,0)))</f>
        <v/>
      </c>
      <c r="D1065" s="143"/>
      <c r="E1065" s="143" t="str">
        <f ca="1">IF(ISERROR($V1065),"",OFFSET('Smelter Look-up'!$D$4,$V1065-4,0)&amp;"")</f>
        <v/>
      </c>
      <c r="F1065" s="143" t="str">
        <f ca="1">IF(ISERROR($V1065),"",OFFSET('Smelter Look-up'!$E$4,$V1065-4,0))</f>
        <v/>
      </c>
      <c r="G1065" s="143" t="str">
        <f ca="1">IF(C1065=$X$4,"Enter smelter details",IF(ISERROR($V1065),"",OFFSET('Smelter Look-up'!$F$4,$V1065-4,0)))</f>
        <v/>
      </c>
      <c r="H1065" s="199" t="str">
        <f ca="1">IF(ISERROR($V1065),"",OFFSET('Smelter Look-up'!$G$4,$V1065-4,0))</f>
        <v/>
      </c>
      <c r="I1065" s="200" t="str">
        <f ca="1">IF(ISERROR($V1065),"",OFFSET('Smelter Look-up'!$H$4,$V1065-4,0))</f>
        <v/>
      </c>
      <c r="J1065" s="200" t="str">
        <f ca="1">IF(ISERROR($V1065),"",OFFSET('Smelter Look-up'!$I$4,$V1065-4,0))</f>
        <v/>
      </c>
      <c r="K1065" s="144"/>
      <c r="L1065" s="144"/>
      <c r="M1065" s="144"/>
      <c r="N1065" s="144"/>
      <c r="O1065" s="144"/>
      <c r="P1065" s="202"/>
      <c r="Q1065" s="145"/>
      <c r="R1065" s="143" t="str">
        <f ca="1">IF(ISERROR($V1065),"",OFFSET('Smelter Look-up'!$C$4,$V1065-4,0)&amp;"")</f>
        <v/>
      </c>
      <c r="S1065" s="149" t="str">
        <f t="shared" ca="1" si="80"/>
        <v/>
      </c>
      <c r="T1065" s="149" t="str">
        <f ca="1">IF(B1065="","",IF(ISERROR(MATCH($J1065,SorP!$B$1:$B$6261,0)),"",INDIRECT("'SorP'!$A$"&amp;MATCH($S1065&amp;$J1065,SorP!C:C,0))))</f>
        <v/>
      </c>
      <c r="U1065" s="162"/>
      <c r="V1065" s="163" t="e">
        <f>IF(C1065="",NA(),MATCH($B1065&amp;$C1065,'Smelter Look-up'!$J:$J,0))</f>
        <v>#N/A</v>
      </c>
      <c r="X1065" s="164">
        <f t="shared" ca="1" si="81"/>
        <v>0</v>
      </c>
      <c r="AB1065" s="304" t="str">
        <f t="shared" si="82"/>
        <v/>
      </c>
      <c r="AC1065" s="164" t="str">
        <f t="shared" si="83"/>
        <v/>
      </c>
      <c r="AD1065" s="164" t="str">
        <f t="shared" si="84"/>
        <v/>
      </c>
    </row>
    <row r="1066" spans="1:30" s="164" customFormat="1" ht="20.149999999999999" customHeight="1">
      <c r="A1066" s="149"/>
      <c r="B1066" s="294" t="str">
        <f>IF(LEN(A1066)=0,"",INDEX('Smelter Look-up'!$A:$A,MATCH($A1066,'Smelter Look-up'!$E:$E,0)))</f>
        <v/>
      </c>
      <c r="C1066" s="146" t="str">
        <f>IF(LEN(A1066)=0,"",INDEX('Smelter Look-up'!$C:$C,MATCH($A1066,'Smelter Look-up'!$E:$E,0)))</f>
        <v/>
      </c>
      <c r="D1066" s="143"/>
      <c r="E1066" s="143" t="str">
        <f ca="1">IF(ISERROR($V1066),"",OFFSET('Smelter Look-up'!$D$4,$V1066-4,0)&amp;"")</f>
        <v/>
      </c>
      <c r="F1066" s="143" t="str">
        <f ca="1">IF(ISERROR($V1066),"",OFFSET('Smelter Look-up'!$E$4,$V1066-4,0))</f>
        <v/>
      </c>
      <c r="G1066" s="143" t="str">
        <f ca="1">IF(C1066=$X$4,"Enter smelter details",IF(ISERROR($V1066),"",OFFSET('Smelter Look-up'!$F$4,$V1066-4,0)))</f>
        <v/>
      </c>
      <c r="H1066" s="199" t="str">
        <f ca="1">IF(ISERROR($V1066),"",OFFSET('Smelter Look-up'!$G$4,$V1066-4,0))</f>
        <v/>
      </c>
      <c r="I1066" s="200" t="str">
        <f ca="1">IF(ISERROR($V1066),"",OFFSET('Smelter Look-up'!$H$4,$V1066-4,0))</f>
        <v/>
      </c>
      <c r="J1066" s="200" t="str">
        <f ca="1">IF(ISERROR($V1066),"",OFFSET('Smelter Look-up'!$I$4,$V1066-4,0))</f>
        <v/>
      </c>
      <c r="K1066" s="144"/>
      <c r="L1066" s="144"/>
      <c r="M1066" s="144"/>
      <c r="N1066" s="144"/>
      <c r="O1066" s="144"/>
      <c r="P1066" s="202"/>
      <c r="Q1066" s="145"/>
      <c r="R1066" s="143" t="str">
        <f ca="1">IF(ISERROR($V1066),"",OFFSET('Smelter Look-up'!$C$4,$V1066-4,0)&amp;"")</f>
        <v/>
      </c>
      <c r="S1066" s="149" t="str">
        <f t="shared" ca="1" si="80"/>
        <v/>
      </c>
      <c r="T1066" s="149" t="str">
        <f ca="1">IF(B1066="","",IF(ISERROR(MATCH($J1066,SorP!$B$1:$B$6261,0)),"",INDIRECT("'SorP'!$A$"&amp;MATCH($S1066&amp;$J1066,SorP!C:C,0))))</f>
        <v/>
      </c>
      <c r="U1066" s="162"/>
      <c r="V1066" s="163" t="e">
        <f>IF(C1066="",NA(),MATCH($B1066&amp;$C1066,'Smelter Look-up'!$J:$J,0))</f>
        <v>#N/A</v>
      </c>
      <c r="X1066" s="164">
        <f t="shared" ca="1" si="81"/>
        <v>0</v>
      </c>
      <c r="AB1066" s="304" t="str">
        <f t="shared" si="82"/>
        <v/>
      </c>
      <c r="AC1066" s="164" t="str">
        <f t="shared" si="83"/>
        <v/>
      </c>
      <c r="AD1066" s="164" t="str">
        <f t="shared" si="84"/>
        <v/>
      </c>
    </row>
    <row r="1067" spans="1:30" s="164" customFormat="1" ht="20.149999999999999" customHeight="1">
      <c r="A1067" s="149"/>
      <c r="B1067" s="294" t="str">
        <f>IF(LEN(A1067)=0,"",INDEX('Smelter Look-up'!$A:$A,MATCH($A1067,'Smelter Look-up'!$E:$E,0)))</f>
        <v/>
      </c>
      <c r="C1067" s="146" t="str">
        <f>IF(LEN(A1067)=0,"",INDEX('Smelter Look-up'!$C:$C,MATCH($A1067,'Smelter Look-up'!$E:$E,0)))</f>
        <v/>
      </c>
      <c r="D1067" s="143"/>
      <c r="E1067" s="143" t="str">
        <f ca="1">IF(ISERROR($V1067),"",OFFSET('Smelter Look-up'!$D$4,$V1067-4,0)&amp;"")</f>
        <v/>
      </c>
      <c r="F1067" s="143" t="str">
        <f ca="1">IF(ISERROR($V1067),"",OFFSET('Smelter Look-up'!$E$4,$V1067-4,0))</f>
        <v/>
      </c>
      <c r="G1067" s="143" t="str">
        <f ca="1">IF(C1067=$X$4,"Enter smelter details",IF(ISERROR($V1067),"",OFFSET('Smelter Look-up'!$F$4,$V1067-4,0)))</f>
        <v/>
      </c>
      <c r="H1067" s="199" t="str">
        <f ca="1">IF(ISERROR($V1067),"",OFFSET('Smelter Look-up'!$G$4,$V1067-4,0))</f>
        <v/>
      </c>
      <c r="I1067" s="200" t="str">
        <f ca="1">IF(ISERROR($V1067),"",OFFSET('Smelter Look-up'!$H$4,$V1067-4,0))</f>
        <v/>
      </c>
      <c r="J1067" s="200" t="str">
        <f ca="1">IF(ISERROR($V1067),"",OFFSET('Smelter Look-up'!$I$4,$V1067-4,0))</f>
        <v/>
      </c>
      <c r="K1067" s="144"/>
      <c r="L1067" s="144"/>
      <c r="M1067" s="144"/>
      <c r="N1067" s="144"/>
      <c r="O1067" s="144"/>
      <c r="P1067" s="202"/>
      <c r="Q1067" s="145"/>
      <c r="R1067" s="143" t="str">
        <f ca="1">IF(ISERROR($V1067),"",OFFSET('Smelter Look-up'!$C$4,$V1067-4,0)&amp;"")</f>
        <v/>
      </c>
      <c r="S1067" s="149" t="str">
        <f t="shared" ca="1" si="80"/>
        <v/>
      </c>
      <c r="T1067" s="149" t="str">
        <f ca="1">IF(B1067="","",IF(ISERROR(MATCH($J1067,SorP!$B$1:$B$6261,0)),"",INDIRECT("'SorP'!$A$"&amp;MATCH($S1067&amp;$J1067,SorP!C:C,0))))</f>
        <v/>
      </c>
      <c r="U1067" s="162"/>
      <c r="V1067" s="163" t="e">
        <f>IF(C1067="",NA(),MATCH($B1067&amp;$C1067,'Smelter Look-up'!$J:$J,0))</f>
        <v>#N/A</v>
      </c>
      <c r="X1067" s="164">
        <f t="shared" ca="1" si="81"/>
        <v>0</v>
      </c>
      <c r="AB1067" s="304" t="str">
        <f t="shared" si="82"/>
        <v/>
      </c>
      <c r="AC1067" s="164" t="str">
        <f t="shared" si="83"/>
        <v/>
      </c>
      <c r="AD1067" s="164" t="str">
        <f t="shared" si="84"/>
        <v/>
      </c>
    </row>
    <row r="1068" spans="1:30" s="164" customFormat="1" ht="20.149999999999999" customHeight="1">
      <c r="A1068" s="149"/>
      <c r="B1068" s="294" t="str">
        <f>IF(LEN(A1068)=0,"",INDEX('Smelter Look-up'!$A:$A,MATCH($A1068,'Smelter Look-up'!$E:$E,0)))</f>
        <v/>
      </c>
      <c r="C1068" s="146" t="str">
        <f>IF(LEN(A1068)=0,"",INDEX('Smelter Look-up'!$C:$C,MATCH($A1068,'Smelter Look-up'!$E:$E,0)))</f>
        <v/>
      </c>
      <c r="D1068" s="143"/>
      <c r="E1068" s="143" t="str">
        <f ca="1">IF(ISERROR($V1068),"",OFFSET('Smelter Look-up'!$D$4,$V1068-4,0)&amp;"")</f>
        <v/>
      </c>
      <c r="F1068" s="143" t="str">
        <f ca="1">IF(ISERROR($V1068),"",OFFSET('Smelter Look-up'!$E$4,$V1068-4,0))</f>
        <v/>
      </c>
      <c r="G1068" s="143" t="str">
        <f ca="1">IF(C1068=$X$4,"Enter smelter details",IF(ISERROR($V1068),"",OFFSET('Smelter Look-up'!$F$4,$V1068-4,0)))</f>
        <v/>
      </c>
      <c r="H1068" s="199" t="str">
        <f ca="1">IF(ISERROR($V1068),"",OFFSET('Smelter Look-up'!$G$4,$V1068-4,0))</f>
        <v/>
      </c>
      <c r="I1068" s="200" t="str">
        <f ca="1">IF(ISERROR($V1068),"",OFFSET('Smelter Look-up'!$H$4,$V1068-4,0))</f>
        <v/>
      </c>
      <c r="J1068" s="200" t="str">
        <f ca="1">IF(ISERROR($V1068),"",OFFSET('Smelter Look-up'!$I$4,$V1068-4,0))</f>
        <v/>
      </c>
      <c r="K1068" s="144"/>
      <c r="L1068" s="144"/>
      <c r="M1068" s="144"/>
      <c r="N1068" s="144"/>
      <c r="O1068" s="144"/>
      <c r="P1068" s="202"/>
      <c r="Q1068" s="145"/>
      <c r="R1068" s="143" t="str">
        <f ca="1">IF(ISERROR($V1068),"",OFFSET('Smelter Look-up'!$C$4,$V1068-4,0)&amp;"")</f>
        <v/>
      </c>
      <c r="S1068" s="149" t="str">
        <f t="shared" ca="1" si="80"/>
        <v/>
      </c>
      <c r="T1068" s="149" t="str">
        <f ca="1">IF(B1068="","",IF(ISERROR(MATCH($J1068,SorP!$B$1:$B$6261,0)),"",INDIRECT("'SorP'!$A$"&amp;MATCH($S1068&amp;$J1068,SorP!C:C,0))))</f>
        <v/>
      </c>
      <c r="U1068" s="162"/>
      <c r="V1068" s="163" t="e">
        <f>IF(C1068="",NA(),MATCH($B1068&amp;$C1068,'Smelter Look-up'!$J:$J,0))</f>
        <v>#N/A</v>
      </c>
      <c r="X1068" s="164">
        <f t="shared" ca="1" si="81"/>
        <v>0</v>
      </c>
      <c r="AB1068" s="304" t="str">
        <f t="shared" si="82"/>
        <v/>
      </c>
      <c r="AC1068" s="164" t="str">
        <f t="shared" si="83"/>
        <v/>
      </c>
      <c r="AD1068" s="164" t="str">
        <f t="shared" si="84"/>
        <v/>
      </c>
    </row>
    <row r="1069" spans="1:30" s="164" customFormat="1" ht="20.149999999999999" customHeight="1">
      <c r="A1069" s="149"/>
      <c r="B1069" s="294" t="str">
        <f>IF(LEN(A1069)=0,"",INDEX('Smelter Look-up'!$A:$A,MATCH($A1069,'Smelter Look-up'!$E:$E,0)))</f>
        <v/>
      </c>
      <c r="C1069" s="146" t="str">
        <f>IF(LEN(A1069)=0,"",INDEX('Smelter Look-up'!$C:$C,MATCH($A1069,'Smelter Look-up'!$E:$E,0)))</f>
        <v/>
      </c>
      <c r="D1069" s="143"/>
      <c r="E1069" s="143" t="str">
        <f ca="1">IF(ISERROR($V1069),"",OFFSET('Smelter Look-up'!$D$4,$V1069-4,0)&amp;"")</f>
        <v/>
      </c>
      <c r="F1069" s="143" t="str">
        <f ca="1">IF(ISERROR($V1069),"",OFFSET('Smelter Look-up'!$E$4,$V1069-4,0))</f>
        <v/>
      </c>
      <c r="G1069" s="143" t="str">
        <f ca="1">IF(C1069=$X$4,"Enter smelter details",IF(ISERROR($V1069),"",OFFSET('Smelter Look-up'!$F$4,$V1069-4,0)))</f>
        <v/>
      </c>
      <c r="H1069" s="199" t="str">
        <f ca="1">IF(ISERROR($V1069),"",OFFSET('Smelter Look-up'!$G$4,$V1069-4,0))</f>
        <v/>
      </c>
      <c r="I1069" s="200" t="str">
        <f ca="1">IF(ISERROR($V1069),"",OFFSET('Smelter Look-up'!$H$4,$V1069-4,0))</f>
        <v/>
      </c>
      <c r="J1069" s="200" t="str">
        <f ca="1">IF(ISERROR($V1069),"",OFFSET('Smelter Look-up'!$I$4,$V1069-4,0))</f>
        <v/>
      </c>
      <c r="K1069" s="144"/>
      <c r="L1069" s="144"/>
      <c r="M1069" s="144"/>
      <c r="N1069" s="144"/>
      <c r="O1069" s="144"/>
      <c r="P1069" s="202"/>
      <c r="Q1069" s="145"/>
      <c r="R1069" s="143" t="str">
        <f ca="1">IF(ISERROR($V1069),"",OFFSET('Smelter Look-up'!$C$4,$V1069-4,0)&amp;"")</f>
        <v/>
      </c>
      <c r="S1069" s="149" t="str">
        <f t="shared" ca="1" si="80"/>
        <v/>
      </c>
      <c r="T1069" s="149" t="str">
        <f ca="1">IF(B1069="","",IF(ISERROR(MATCH($J1069,SorP!$B$1:$B$6261,0)),"",INDIRECT("'SorP'!$A$"&amp;MATCH($S1069&amp;$J1069,SorP!C:C,0))))</f>
        <v/>
      </c>
      <c r="U1069" s="162"/>
      <c r="V1069" s="163" t="e">
        <f>IF(C1069="",NA(),MATCH($B1069&amp;$C1069,'Smelter Look-up'!$J:$J,0))</f>
        <v>#N/A</v>
      </c>
      <c r="X1069" s="164">
        <f t="shared" ca="1" si="81"/>
        <v>0</v>
      </c>
      <c r="AB1069" s="304" t="str">
        <f t="shared" si="82"/>
        <v/>
      </c>
      <c r="AC1069" s="164" t="str">
        <f t="shared" si="83"/>
        <v/>
      </c>
      <c r="AD1069" s="164" t="str">
        <f t="shared" si="84"/>
        <v/>
      </c>
    </row>
    <row r="1070" spans="1:30" s="164" customFormat="1" ht="20.149999999999999" customHeight="1">
      <c r="A1070" s="149"/>
      <c r="B1070" s="294" t="str">
        <f>IF(LEN(A1070)=0,"",INDEX('Smelter Look-up'!$A:$A,MATCH($A1070,'Smelter Look-up'!$E:$E,0)))</f>
        <v/>
      </c>
      <c r="C1070" s="146" t="str">
        <f>IF(LEN(A1070)=0,"",INDEX('Smelter Look-up'!$C:$C,MATCH($A1070,'Smelter Look-up'!$E:$E,0)))</f>
        <v/>
      </c>
      <c r="D1070" s="143"/>
      <c r="E1070" s="143" t="str">
        <f ca="1">IF(ISERROR($V1070),"",OFFSET('Smelter Look-up'!$D$4,$V1070-4,0)&amp;"")</f>
        <v/>
      </c>
      <c r="F1070" s="143" t="str">
        <f ca="1">IF(ISERROR($V1070),"",OFFSET('Smelter Look-up'!$E$4,$V1070-4,0))</f>
        <v/>
      </c>
      <c r="G1070" s="143" t="str">
        <f ca="1">IF(C1070=$X$4,"Enter smelter details",IF(ISERROR($V1070),"",OFFSET('Smelter Look-up'!$F$4,$V1070-4,0)))</f>
        <v/>
      </c>
      <c r="H1070" s="199" t="str">
        <f ca="1">IF(ISERROR($V1070),"",OFFSET('Smelter Look-up'!$G$4,$V1070-4,0))</f>
        <v/>
      </c>
      <c r="I1070" s="200" t="str">
        <f ca="1">IF(ISERROR($V1070),"",OFFSET('Smelter Look-up'!$H$4,$V1070-4,0))</f>
        <v/>
      </c>
      <c r="J1070" s="200" t="str">
        <f ca="1">IF(ISERROR($V1070),"",OFFSET('Smelter Look-up'!$I$4,$V1070-4,0))</f>
        <v/>
      </c>
      <c r="K1070" s="144"/>
      <c r="L1070" s="144"/>
      <c r="M1070" s="144"/>
      <c r="N1070" s="144"/>
      <c r="O1070" s="144"/>
      <c r="P1070" s="202"/>
      <c r="Q1070" s="145"/>
      <c r="R1070" s="143" t="str">
        <f ca="1">IF(ISERROR($V1070),"",OFFSET('Smelter Look-up'!$C$4,$V1070-4,0)&amp;"")</f>
        <v/>
      </c>
      <c r="S1070" s="149" t="str">
        <f t="shared" ca="1" si="80"/>
        <v/>
      </c>
      <c r="T1070" s="149" t="str">
        <f ca="1">IF(B1070="","",IF(ISERROR(MATCH($J1070,SorP!$B$1:$B$6261,0)),"",INDIRECT("'SorP'!$A$"&amp;MATCH($S1070&amp;$J1070,SorP!C:C,0))))</f>
        <v/>
      </c>
      <c r="U1070" s="162"/>
      <c r="V1070" s="163" t="e">
        <f>IF(C1070="",NA(),MATCH($B1070&amp;$C1070,'Smelter Look-up'!$J:$J,0))</f>
        <v>#N/A</v>
      </c>
      <c r="X1070" s="164">
        <f t="shared" ca="1" si="81"/>
        <v>0</v>
      </c>
      <c r="AB1070" s="304" t="str">
        <f t="shared" si="82"/>
        <v/>
      </c>
      <c r="AC1070" s="164" t="str">
        <f t="shared" si="83"/>
        <v/>
      </c>
      <c r="AD1070" s="164" t="str">
        <f t="shared" si="84"/>
        <v/>
      </c>
    </row>
    <row r="1071" spans="1:30" s="164" customFormat="1" ht="20.149999999999999" customHeight="1">
      <c r="A1071" s="149"/>
      <c r="B1071" s="294" t="str">
        <f>IF(LEN(A1071)=0,"",INDEX('Smelter Look-up'!$A:$A,MATCH($A1071,'Smelter Look-up'!$E:$E,0)))</f>
        <v/>
      </c>
      <c r="C1071" s="146" t="str">
        <f>IF(LEN(A1071)=0,"",INDEX('Smelter Look-up'!$C:$C,MATCH($A1071,'Smelter Look-up'!$E:$E,0)))</f>
        <v/>
      </c>
      <c r="D1071" s="143"/>
      <c r="E1071" s="143" t="str">
        <f ca="1">IF(ISERROR($V1071),"",OFFSET('Smelter Look-up'!$D$4,$V1071-4,0)&amp;"")</f>
        <v/>
      </c>
      <c r="F1071" s="143" t="str">
        <f ca="1">IF(ISERROR($V1071),"",OFFSET('Smelter Look-up'!$E$4,$V1071-4,0))</f>
        <v/>
      </c>
      <c r="G1071" s="143" t="str">
        <f ca="1">IF(C1071=$X$4,"Enter smelter details",IF(ISERROR($V1071),"",OFFSET('Smelter Look-up'!$F$4,$V1071-4,0)))</f>
        <v/>
      </c>
      <c r="H1071" s="199" t="str">
        <f ca="1">IF(ISERROR($V1071),"",OFFSET('Smelter Look-up'!$G$4,$V1071-4,0))</f>
        <v/>
      </c>
      <c r="I1071" s="200" t="str">
        <f ca="1">IF(ISERROR($V1071),"",OFFSET('Smelter Look-up'!$H$4,$V1071-4,0))</f>
        <v/>
      </c>
      <c r="J1071" s="200" t="str">
        <f ca="1">IF(ISERROR($V1071),"",OFFSET('Smelter Look-up'!$I$4,$V1071-4,0))</f>
        <v/>
      </c>
      <c r="K1071" s="144"/>
      <c r="L1071" s="144"/>
      <c r="M1071" s="144"/>
      <c r="N1071" s="144"/>
      <c r="O1071" s="144"/>
      <c r="P1071" s="202"/>
      <c r="Q1071" s="145"/>
      <c r="R1071" s="143" t="str">
        <f ca="1">IF(ISERROR($V1071),"",OFFSET('Smelter Look-up'!$C$4,$V1071-4,0)&amp;"")</f>
        <v/>
      </c>
      <c r="S1071" s="149" t="str">
        <f t="shared" ca="1" si="80"/>
        <v/>
      </c>
      <c r="T1071" s="149" t="str">
        <f ca="1">IF(B1071="","",IF(ISERROR(MATCH($J1071,SorP!$B$1:$B$6261,0)),"",INDIRECT("'SorP'!$A$"&amp;MATCH($S1071&amp;$J1071,SorP!C:C,0))))</f>
        <v/>
      </c>
      <c r="U1071" s="162"/>
      <c r="V1071" s="163" t="e">
        <f>IF(C1071="",NA(),MATCH($B1071&amp;$C1071,'Smelter Look-up'!$J:$J,0))</f>
        <v>#N/A</v>
      </c>
      <c r="X1071" s="164">
        <f t="shared" ca="1" si="81"/>
        <v>0</v>
      </c>
      <c r="AB1071" s="304" t="str">
        <f t="shared" si="82"/>
        <v/>
      </c>
      <c r="AC1071" s="164" t="str">
        <f t="shared" si="83"/>
        <v/>
      </c>
      <c r="AD1071" s="164" t="str">
        <f t="shared" si="84"/>
        <v/>
      </c>
    </row>
    <row r="1072" spans="1:30" s="164" customFormat="1" ht="20.149999999999999" customHeight="1">
      <c r="A1072" s="149"/>
      <c r="B1072" s="294" t="str">
        <f>IF(LEN(A1072)=0,"",INDEX('Smelter Look-up'!$A:$A,MATCH($A1072,'Smelter Look-up'!$E:$E,0)))</f>
        <v/>
      </c>
      <c r="C1072" s="146" t="str">
        <f>IF(LEN(A1072)=0,"",INDEX('Smelter Look-up'!$C:$C,MATCH($A1072,'Smelter Look-up'!$E:$E,0)))</f>
        <v/>
      </c>
      <c r="D1072" s="143"/>
      <c r="E1072" s="143" t="str">
        <f ca="1">IF(ISERROR($V1072),"",OFFSET('Smelter Look-up'!$D$4,$V1072-4,0)&amp;"")</f>
        <v/>
      </c>
      <c r="F1072" s="143" t="str">
        <f ca="1">IF(ISERROR($V1072),"",OFFSET('Smelter Look-up'!$E$4,$V1072-4,0))</f>
        <v/>
      </c>
      <c r="G1072" s="143" t="str">
        <f ca="1">IF(C1072=$X$4,"Enter smelter details",IF(ISERROR($V1072),"",OFFSET('Smelter Look-up'!$F$4,$V1072-4,0)))</f>
        <v/>
      </c>
      <c r="H1072" s="199" t="str">
        <f ca="1">IF(ISERROR($V1072),"",OFFSET('Smelter Look-up'!$G$4,$V1072-4,0))</f>
        <v/>
      </c>
      <c r="I1072" s="200" t="str">
        <f ca="1">IF(ISERROR($V1072),"",OFFSET('Smelter Look-up'!$H$4,$V1072-4,0))</f>
        <v/>
      </c>
      <c r="J1072" s="200" t="str">
        <f ca="1">IF(ISERROR($V1072),"",OFFSET('Smelter Look-up'!$I$4,$V1072-4,0))</f>
        <v/>
      </c>
      <c r="K1072" s="144"/>
      <c r="L1072" s="144"/>
      <c r="M1072" s="144"/>
      <c r="N1072" s="144"/>
      <c r="O1072" s="144"/>
      <c r="P1072" s="202"/>
      <c r="Q1072" s="145"/>
      <c r="R1072" s="143" t="str">
        <f ca="1">IF(ISERROR($V1072),"",OFFSET('Smelter Look-up'!$C$4,$V1072-4,0)&amp;"")</f>
        <v/>
      </c>
      <c r="S1072" s="149" t="str">
        <f t="shared" ca="1" si="80"/>
        <v/>
      </c>
      <c r="T1072" s="149" t="str">
        <f ca="1">IF(B1072="","",IF(ISERROR(MATCH($J1072,SorP!$B$1:$B$6261,0)),"",INDIRECT("'SorP'!$A$"&amp;MATCH($S1072&amp;$J1072,SorP!C:C,0))))</f>
        <v/>
      </c>
      <c r="U1072" s="162"/>
      <c r="V1072" s="163" t="e">
        <f>IF(C1072="",NA(),MATCH($B1072&amp;$C1072,'Smelter Look-up'!$J:$J,0))</f>
        <v>#N/A</v>
      </c>
      <c r="X1072" s="164">
        <f t="shared" ca="1" si="81"/>
        <v>0</v>
      </c>
      <c r="AB1072" s="304" t="str">
        <f t="shared" si="82"/>
        <v/>
      </c>
      <c r="AC1072" s="164" t="str">
        <f t="shared" si="83"/>
        <v/>
      </c>
      <c r="AD1072" s="164" t="str">
        <f t="shared" si="84"/>
        <v/>
      </c>
    </row>
    <row r="1073" spans="1:30" s="164" customFormat="1" ht="20.149999999999999" customHeight="1">
      <c r="A1073" s="149"/>
      <c r="B1073" s="294" t="str">
        <f>IF(LEN(A1073)=0,"",INDEX('Smelter Look-up'!$A:$A,MATCH($A1073,'Smelter Look-up'!$E:$E,0)))</f>
        <v/>
      </c>
      <c r="C1073" s="146" t="str">
        <f>IF(LEN(A1073)=0,"",INDEX('Smelter Look-up'!$C:$C,MATCH($A1073,'Smelter Look-up'!$E:$E,0)))</f>
        <v/>
      </c>
      <c r="D1073" s="143"/>
      <c r="E1073" s="143" t="str">
        <f ca="1">IF(ISERROR($V1073),"",OFFSET('Smelter Look-up'!$D$4,$V1073-4,0)&amp;"")</f>
        <v/>
      </c>
      <c r="F1073" s="143" t="str">
        <f ca="1">IF(ISERROR($V1073),"",OFFSET('Smelter Look-up'!$E$4,$V1073-4,0))</f>
        <v/>
      </c>
      <c r="G1073" s="143" t="str">
        <f ca="1">IF(C1073=$X$4,"Enter smelter details",IF(ISERROR($V1073),"",OFFSET('Smelter Look-up'!$F$4,$V1073-4,0)))</f>
        <v/>
      </c>
      <c r="H1073" s="199" t="str">
        <f ca="1">IF(ISERROR($V1073),"",OFFSET('Smelter Look-up'!$G$4,$V1073-4,0))</f>
        <v/>
      </c>
      <c r="I1073" s="200" t="str">
        <f ca="1">IF(ISERROR($V1073),"",OFFSET('Smelter Look-up'!$H$4,$V1073-4,0))</f>
        <v/>
      </c>
      <c r="J1073" s="200" t="str">
        <f ca="1">IF(ISERROR($V1073),"",OFFSET('Smelter Look-up'!$I$4,$V1073-4,0))</f>
        <v/>
      </c>
      <c r="K1073" s="144"/>
      <c r="L1073" s="144"/>
      <c r="M1073" s="144"/>
      <c r="N1073" s="144"/>
      <c r="O1073" s="144"/>
      <c r="P1073" s="202"/>
      <c r="Q1073" s="145"/>
      <c r="R1073" s="143" t="str">
        <f ca="1">IF(ISERROR($V1073),"",OFFSET('Smelter Look-up'!$C$4,$V1073-4,0)&amp;"")</f>
        <v/>
      </c>
      <c r="S1073" s="149" t="str">
        <f t="shared" ca="1" si="80"/>
        <v/>
      </c>
      <c r="T1073" s="149" t="str">
        <f ca="1">IF(B1073="","",IF(ISERROR(MATCH($J1073,SorP!$B$1:$B$6261,0)),"",INDIRECT("'SorP'!$A$"&amp;MATCH($S1073&amp;$J1073,SorP!C:C,0))))</f>
        <v/>
      </c>
      <c r="U1073" s="162"/>
      <c r="V1073" s="163" t="e">
        <f>IF(C1073="",NA(),MATCH($B1073&amp;$C1073,'Smelter Look-up'!$J:$J,0))</f>
        <v>#N/A</v>
      </c>
      <c r="X1073" s="164">
        <f t="shared" ca="1" si="81"/>
        <v>0</v>
      </c>
      <c r="AB1073" s="304" t="str">
        <f t="shared" si="82"/>
        <v/>
      </c>
      <c r="AC1073" s="164" t="str">
        <f t="shared" si="83"/>
        <v/>
      </c>
      <c r="AD1073" s="164" t="str">
        <f t="shared" si="84"/>
        <v/>
      </c>
    </row>
    <row r="1074" spans="1:30" s="164" customFormat="1" ht="20.149999999999999" customHeight="1">
      <c r="A1074" s="149"/>
      <c r="B1074" s="294" t="str">
        <f>IF(LEN(A1074)=0,"",INDEX('Smelter Look-up'!$A:$A,MATCH($A1074,'Smelter Look-up'!$E:$E,0)))</f>
        <v/>
      </c>
      <c r="C1074" s="146" t="str">
        <f>IF(LEN(A1074)=0,"",INDEX('Smelter Look-up'!$C:$C,MATCH($A1074,'Smelter Look-up'!$E:$E,0)))</f>
        <v/>
      </c>
      <c r="D1074" s="143"/>
      <c r="E1074" s="143" t="str">
        <f ca="1">IF(ISERROR($V1074),"",OFFSET('Smelter Look-up'!$D$4,$V1074-4,0)&amp;"")</f>
        <v/>
      </c>
      <c r="F1074" s="143" t="str">
        <f ca="1">IF(ISERROR($V1074),"",OFFSET('Smelter Look-up'!$E$4,$V1074-4,0))</f>
        <v/>
      </c>
      <c r="G1074" s="143" t="str">
        <f ca="1">IF(C1074=$X$4,"Enter smelter details",IF(ISERROR($V1074),"",OFFSET('Smelter Look-up'!$F$4,$V1074-4,0)))</f>
        <v/>
      </c>
      <c r="H1074" s="199" t="str">
        <f ca="1">IF(ISERROR($V1074),"",OFFSET('Smelter Look-up'!$G$4,$V1074-4,0))</f>
        <v/>
      </c>
      <c r="I1074" s="200" t="str">
        <f ca="1">IF(ISERROR($V1074),"",OFFSET('Smelter Look-up'!$H$4,$V1074-4,0))</f>
        <v/>
      </c>
      <c r="J1074" s="200" t="str">
        <f ca="1">IF(ISERROR($V1074),"",OFFSET('Smelter Look-up'!$I$4,$V1074-4,0))</f>
        <v/>
      </c>
      <c r="K1074" s="144"/>
      <c r="L1074" s="144"/>
      <c r="M1074" s="144"/>
      <c r="N1074" s="144"/>
      <c r="O1074" s="144"/>
      <c r="P1074" s="202"/>
      <c r="Q1074" s="145"/>
      <c r="R1074" s="143" t="str">
        <f ca="1">IF(ISERROR($V1074),"",OFFSET('Smelter Look-up'!$C$4,$V1074-4,0)&amp;"")</f>
        <v/>
      </c>
      <c r="S1074" s="149" t="str">
        <f t="shared" ca="1" si="80"/>
        <v/>
      </c>
      <c r="T1074" s="149" t="str">
        <f ca="1">IF(B1074="","",IF(ISERROR(MATCH($J1074,SorP!$B$1:$B$6261,0)),"",INDIRECT("'SorP'!$A$"&amp;MATCH($S1074&amp;$J1074,SorP!C:C,0))))</f>
        <v/>
      </c>
      <c r="U1074" s="162"/>
      <c r="V1074" s="163" t="e">
        <f>IF(C1074="",NA(),MATCH($B1074&amp;$C1074,'Smelter Look-up'!$J:$J,0))</f>
        <v>#N/A</v>
      </c>
      <c r="X1074" s="164">
        <f t="shared" ca="1" si="81"/>
        <v>0</v>
      </c>
      <c r="AB1074" s="304" t="str">
        <f t="shared" si="82"/>
        <v/>
      </c>
      <c r="AC1074" s="164" t="str">
        <f t="shared" si="83"/>
        <v/>
      </c>
      <c r="AD1074" s="164" t="str">
        <f t="shared" si="84"/>
        <v/>
      </c>
    </row>
    <row r="1075" spans="1:30" s="164" customFormat="1" ht="20.149999999999999" customHeight="1">
      <c r="A1075" s="149"/>
      <c r="B1075" s="294" t="str">
        <f>IF(LEN(A1075)=0,"",INDEX('Smelter Look-up'!$A:$A,MATCH($A1075,'Smelter Look-up'!$E:$E,0)))</f>
        <v/>
      </c>
      <c r="C1075" s="146" t="str">
        <f>IF(LEN(A1075)=0,"",INDEX('Smelter Look-up'!$C:$C,MATCH($A1075,'Smelter Look-up'!$E:$E,0)))</f>
        <v/>
      </c>
      <c r="D1075" s="143"/>
      <c r="E1075" s="143" t="str">
        <f ca="1">IF(ISERROR($V1075),"",OFFSET('Smelter Look-up'!$D$4,$V1075-4,0)&amp;"")</f>
        <v/>
      </c>
      <c r="F1075" s="143" t="str">
        <f ca="1">IF(ISERROR($V1075),"",OFFSET('Smelter Look-up'!$E$4,$V1075-4,0))</f>
        <v/>
      </c>
      <c r="G1075" s="143" t="str">
        <f ca="1">IF(C1075=$X$4,"Enter smelter details",IF(ISERROR($V1075),"",OFFSET('Smelter Look-up'!$F$4,$V1075-4,0)))</f>
        <v/>
      </c>
      <c r="H1075" s="199" t="str">
        <f ca="1">IF(ISERROR($V1075),"",OFFSET('Smelter Look-up'!$G$4,$V1075-4,0))</f>
        <v/>
      </c>
      <c r="I1075" s="200" t="str">
        <f ca="1">IF(ISERROR($V1075),"",OFFSET('Smelter Look-up'!$H$4,$V1075-4,0))</f>
        <v/>
      </c>
      <c r="J1075" s="200" t="str">
        <f ca="1">IF(ISERROR($V1075),"",OFFSET('Smelter Look-up'!$I$4,$V1075-4,0))</f>
        <v/>
      </c>
      <c r="K1075" s="144"/>
      <c r="L1075" s="144"/>
      <c r="M1075" s="144"/>
      <c r="N1075" s="144"/>
      <c r="O1075" s="144"/>
      <c r="P1075" s="202"/>
      <c r="Q1075" s="145"/>
      <c r="R1075" s="143" t="str">
        <f ca="1">IF(ISERROR($V1075),"",OFFSET('Smelter Look-up'!$C$4,$V1075-4,0)&amp;"")</f>
        <v/>
      </c>
      <c r="S1075" s="149" t="str">
        <f t="shared" ca="1" si="80"/>
        <v/>
      </c>
      <c r="T1075" s="149" t="str">
        <f ca="1">IF(B1075="","",IF(ISERROR(MATCH($J1075,SorP!$B$1:$B$6261,0)),"",INDIRECT("'SorP'!$A$"&amp;MATCH($S1075&amp;$J1075,SorP!C:C,0))))</f>
        <v/>
      </c>
      <c r="U1075" s="162"/>
      <c r="V1075" s="163" t="e">
        <f>IF(C1075="",NA(),MATCH($B1075&amp;$C1075,'Smelter Look-up'!$J:$J,0))</f>
        <v>#N/A</v>
      </c>
      <c r="X1075" s="164">
        <f t="shared" ca="1" si="81"/>
        <v>0</v>
      </c>
      <c r="AB1075" s="304" t="str">
        <f t="shared" si="82"/>
        <v/>
      </c>
      <c r="AC1075" s="164" t="str">
        <f t="shared" si="83"/>
        <v/>
      </c>
      <c r="AD1075" s="164" t="str">
        <f t="shared" si="84"/>
        <v/>
      </c>
    </row>
    <row r="1076" spans="1:30" s="164" customFormat="1" ht="20.149999999999999" customHeight="1">
      <c r="A1076" s="149"/>
      <c r="B1076" s="294" t="str">
        <f>IF(LEN(A1076)=0,"",INDEX('Smelter Look-up'!$A:$A,MATCH($A1076,'Smelter Look-up'!$E:$E,0)))</f>
        <v/>
      </c>
      <c r="C1076" s="146" t="str">
        <f>IF(LEN(A1076)=0,"",INDEX('Smelter Look-up'!$C:$C,MATCH($A1076,'Smelter Look-up'!$E:$E,0)))</f>
        <v/>
      </c>
      <c r="D1076" s="143"/>
      <c r="E1076" s="143" t="str">
        <f ca="1">IF(ISERROR($V1076),"",OFFSET('Smelter Look-up'!$D$4,$V1076-4,0)&amp;"")</f>
        <v/>
      </c>
      <c r="F1076" s="143" t="str">
        <f ca="1">IF(ISERROR($V1076),"",OFFSET('Smelter Look-up'!$E$4,$V1076-4,0))</f>
        <v/>
      </c>
      <c r="G1076" s="143" t="str">
        <f ca="1">IF(C1076=$X$4,"Enter smelter details",IF(ISERROR($V1076),"",OFFSET('Smelter Look-up'!$F$4,$V1076-4,0)))</f>
        <v/>
      </c>
      <c r="H1076" s="199" t="str">
        <f ca="1">IF(ISERROR($V1076),"",OFFSET('Smelter Look-up'!$G$4,$V1076-4,0))</f>
        <v/>
      </c>
      <c r="I1076" s="200" t="str">
        <f ca="1">IF(ISERROR($V1076),"",OFFSET('Smelter Look-up'!$H$4,$V1076-4,0))</f>
        <v/>
      </c>
      <c r="J1076" s="200" t="str">
        <f ca="1">IF(ISERROR($V1076),"",OFFSET('Smelter Look-up'!$I$4,$V1076-4,0))</f>
        <v/>
      </c>
      <c r="K1076" s="144"/>
      <c r="L1076" s="144"/>
      <c r="M1076" s="144"/>
      <c r="N1076" s="144"/>
      <c r="O1076" s="144"/>
      <c r="P1076" s="202"/>
      <c r="Q1076" s="145"/>
      <c r="R1076" s="143" t="str">
        <f ca="1">IF(ISERROR($V1076),"",OFFSET('Smelter Look-up'!$C$4,$V1076-4,0)&amp;"")</f>
        <v/>
      </c>
      <c r="S1076" s="149" t="str">
        <f t="shared" ca="1" si="80"/>
        <v/>
      </c>
      <c r="T1076" s="149" t="str">
        <f ca="1">IF(B1076="","",IF(ISERROR(MATCH($J1076,SorP!$B$1:$B$6261,0)),"",INDIRECT("'SorP'!$A$"&amp;MATCH($S1076&amp;$J1076,SorP!C:C,0))))</f>
        <v/>
      </c>
      <c r="U1076" s="162"/>
      <c r="V1076" s="163" t="e">
        <f>IF(C1076="",NA(),MATCH($B1076&amp;$C1076,'Smelter Look-up'!$J:$J,0))</f>
        <v>#N/A</v>
      </c>
      <c r="X1076" s="164">
        <f t="shared" ca="1" si="81"/>
        <v>0</v>
      </c>
      <c r="AB1076" s="304" t="str">
        <f t="shared" si="82"/>
        <v/>
      </c>
      <c r="AC1076" s="164" t="str">
        <f t="shared" si="83"/>
        <v/>
      </c>
      <c r="AD1076" s="164" t="str">
        <f t="shared" si="84"/>
        <v/>
      </c>
    </row>
    <row r="1077" spans="1:30" s="164" customFormat="1" ht="20.149999999999999" customHeight="1">
      <c r="A1077" s="149"/>
      <c r="B1077" s="294" t="str">
        <f>IF(LEN(A1077)=0,"",INDEX('Smelter Look-up'!$A:$A,MATCH($A1077,'Smelter Look-up'!$E:$E,0)))</f>
        <v/>
      </c>
      <c r="C1077" s="146" t="str">
        <f>IF(LEN(A1077)=0,"",INDEX('Smelter Look-up'!$C:$C,MATCH($A1077,'Smelter Look-up'!$E:$E,0)))</f>
        <v/>
      </c>
      <c r="D1077" s="143"/>
      <c r="E1077" s="143" t="str">
        <f ca="1">IF(ISERROR($V1077),"",OFFSET('Smelter Look-up'!$D$4,$V1077-4,0)&amp;"")</f>
        <v/>
      </c>
      <c r="F1077" s="143" t="str">
        <f ca="1">IF(ISERROR($V1077),"",OFFSET('Smelter Look-up'!$E$4,$V1077-4,0))</f>
        <v/>
      </c>
      <c r="G1077" s="143" t="str">
        <f ca="1">IF(C1077=$X$4,"Enter smelter details",IF(ISERROR($V1077),"",OFFSET('Smelter Look-up'!$F$4,$V1077-4,0)))</f>
        <v/>
      </c>
      <c r="H1077" s="199" t="str">
        <f ca="1">IF(ISERROR($V1077),"",OFFSET('Smelter Look-up'!$G$4,$V1077-4,0))</f>
        <v/>
      </c>
      <c r="I1077" s="200" t="str">
        <f ca="1">IF(ISERROR($V1077),"",OFFSET('Smelter Look-up'!$H$4,$V1077-4,0))</f>
        <v/>
      </c>
      <c r="J1077" s="200" t="str">
        <f ca="1">IF(ISERROR($V1077),"",OFFSET('Smelter Look-up'!$I$4,$V1077-4,0))</f>
        <v/>
      </c>
      <c r="K1077" s="144"/>
      <c r="L1077" s="144"/>
      <c r="M1077" s="144"/>
      <c r="N1077" s="144"/>
      <c r="O1077" s="144"/>
      <c r="P1077" s="202"/>
      <c r="Q1077" s="145"/>
      <c r="R1077" s="143" t="str">
        <f ca="1">IF(ISERROR($V1077),"",OFFSET('Smelter Look-up'!$C$4,$V1077-4,0)&amp;"")</f>
        <v/>
      </c>
      <c r="S1077" s="149" t="str">
        <f t="shared" ca="1" si="80"/>
        <v/>
      </c>
      <c r="T1077" s="149" t="str">
        <f ca="1">IF(B1077="","",IF(ISERROR(MATCH($J1077,SorP!$B$1:$B$6261,0)),"",INDIRECT("'SorP'!$A$"&amp;MATCH($S1077&amp;$J1077,SorP!C:C,0))))</f>
        <v/>
      </c>
      <c r="U1077" s="162"/>
      <c r="V1077" s="163" t="e">
        <f>IF(C1077="",NA(),MATCH($B1077&amp;$C1077,'Smelter Look-up'!$J:$J,0))</f>
        <v>#N/A</v>
      </c>
      <c r="X1077" s="164">
        <f t="shared" ca="1" si="81"/>
        <v>0</v>
      </c>
      <c r="AB1077" s="304" t="str">
        <f t="shared" si="82"/>
        <v/>
      </c>
      <c r="AC1077" s="164" t="str">
        <f t="shared" si="83"/>
        <v/>
      </c>
      <c r="AD1077" s="164" t="str">
        <f t="shared" si="84"/>
        <v/>
      </c>
    </row>
    <row r="1078" spans="1:30" s="164" customFormat="1" ht="20.149999999999999" customHeight="1">
      <c r="A1078" s="149"/>
      <c r="B1078" s="294" t="str">
        <f>IF(LEN(A1078)=0,"",INDEX('Smelter Look-up'!$A:$A,MATCH($A1078,'Smelter Look-up'!$E:$E,0)))</f>
        <v/>
      </c>
      <c r="C1078" s="146" t="str">
        <f>IF(LEN(A1078)=0,"",INDEX('Smelter Look-up'!$C:$C,MATCH($A1078,'Smelter Look-up'!$E:$E,0)))</f>
        <v/>
      </c>
      <c r="D1078" s="143"/>
      <c r="E1078" s="143" t="str">
        <f ca="1">IF(ISERROR($V1078),"",OFFSET('Smelter Look-up'!$D$4,$V1078-4,0)&amp;"")</f>
        <v/>
      </c>
      <c r="F1078" s="143" t="str">
        <f ca="1">IF(ISERROR($V1078),"",OFFSET('Smelter Look-up'!$E$4,$V1078-4,0))</f>
        <v/>
      </c>
      <c r="G1078" s="143" t="str">
        <f ca="1">IF(C1078=$X$4,"Enter smelter details",IF(ISERROR($V1078),"",OFFSET('Smelter Look-up'!$F$4,$V1078-4,0)))</f>
        <v/>
      </c>
      <c r="H1078" s="199" t="str">
        <f ca="1">IF(ISERROR($V1078),"",OFFSET('Smelter Look-up'!$G$4,$V1078-4,0))</f>
        <v/>
      </c>
      <c r="I1078" s="200" t="str">
        <f ca="1">IF(ISERROR($V1078),"",OFFSET('Smelter Look-up'!$H$4,$V1078-4,0))</f>
        <v/>
      </c>
      <c r="J1078" s="200" t="str">
        <f ca="1">IF(ISERROR($V1078),"",OFFSET('Smelter Look-up'!$I$4,$V1078-4,0))</f>
        <v/>
      </c>
      <c r="K1078" s="144"/>
      <c r="L1078" s="144"/>
      <c r="M1078" s="144"/>
      <c r="N1078" s="144"/>
      <c r="O1078" s="144"/>
      <c r="P1078" s="202"/>
      <c r="Q1078" s="145"/>
      <c r="R1078" s="143" t="str">
        <f ca="1">IF(ISERROR($V1078),"",OFFSET('Smelter Look-up'!$C$4,$V1078-4,0)&amp;"")</f>
        <v/>
      </c>
      <c r="S1078" s="149" t="str">
        <f t="shared" ca="1" si="80"/>
        <v/>
      </c>
      <c r="T1078" s="149" t="str">
        <f ca="1">IF(B1078="","",IF(ISERROR(MATCH($J1078,SorP!$B$1:$B$6261,0)),"",INDIRECT("'SorP'!$A$"&amp;MATCH($S1078&amp;$J1078,SorP!C:C,0))))</f>
        <v/>
      </c>
      <c r="U1078" s="162"/>
      <c r="V1078" s="163" t="e">
        <f>IF(C1078="",NA(),MATCH($B1078&amp;$C1078,'Smelter Look-up'!$J:$J,0))</f>
        <v>#N/A</v>
      </c>
      <c r="X1078" s="164">
        <f t="shared" ca="1" si="81"/>
        <v>0</v>
      </c>
      <c r="AB1078" s="304" t="str">
        <f t="shared" si="82"/>
        <v/>
      </c>
      <c r="AC1078" s="164" t="str">
        <f t="shared" si="83"/>
        <v/>
      </c>
      <c r="AD1078" s="164" t="str">
        <f t="shared" si="84"/>
        <v/>
      </c>
    </row>
    <row r="1079" spans="1:30" s="164" customFormat="1" ht="20.149999999999999" customHeight="1">
      <c r="A1079" s="149"/>
      <c r="B1079" s="294" t="str">
        <f>IF(LEN(A1079)=0,"",INDEX('Smelter Look-up'!$A:$A,MATCH($A1079,'Smelter Look-up'!$E:$E,0)))</f>
        <v/>
      </c>
      <c r="C1079" s="146" t="str">
        <f>IF(LEN(A1079)=0,"",INDEX('Smelter Look-up'!$C:$C,MATCH($A1079,'Smelter Look-up'!$E:$E,0)))</f>
        <v/>
      </c>
      <c r="D1079" s="143"/>
      <c r="E1079" s="143" t="str">
        <f ca="1">IF(ISERROR($V1079),"",OFFSET('Smelter Look-up'!$D$4,$V1079-4,0)&amp;"")</f>
        <v/>
      </c>
      <c r="F1079" s="143" t="str">
        <f ca="1">IF(ISERROR($V1079),"",OFFSET('Smelter Look-up'!$E$4,$V1079-4,0))</f>
        <v/>
      </c>
      <c r="G1079" s="143" t="str">
        <f ca="1">IF(C1079=$X$4,"Enter smelter details",IF(ISERROR($V1079),"",OFFSET('Smelter Look-up'!$F$4,$V1079-4,0)))</f>
        <v/>
      </c>
      <c r="H1079" s="199" t="str">
        <f ca="1">IF(ISERROR($V1079),"",OFFSET('Smelter Look-up'!$G$4,$V1079-4,0))</f>
        <v/>
      </c>
      <c r="I1079" s="200" t="str">
        <f ca="1">IF(ISERROR($V1079),"",OFFSET('Smelter Look-up'!$H$4,$V1079-4,0))</f>
        <v/>
      </c>
      <c r="J1079" s="200" t="str">
        <f ca="1">IF(ISERROR($V1079),"",OFFSET('Smelter Look-up'!$I$4,$V1079-4,0))</f>
        <v/>
      </c>
      <c r="K1079" s="144"/>
      <c r="L1079" s="144"/>
      <c r="M1079" s="144"/>
      <c r="N1079" s="144"/>
      <c r="O1079" s="144"/>
      <c r="P1079" s="202"/>
      <c r="Q1079" s="145"/>
      <c r="R1079" s="143" t="str">
        <f ca="1">IF(ISERROR($V1079),"",OFFSET('Smelter Look-up'!$C$4,$V1079-4,0)&amp;"")</f>
        <v/>
      </c>
      <c r="S1079" s="149" t="str">
        <f t="shared" ca="1" si="80"/>
        <v/>
      </c>
      <c r="T1079" s="149" t="str">
        <f ca="1">IF(B1079="","",IF(ISERROR(MATCH($J1079,SorP!$B$1:$B$6261,0)),"",INDIRECT("'SorP'!$A$"&amp;MATCH($S1079&amp;$J1079,SorP!C:C,0))))</f>
        <v/>
      </c>
      <c r="U1079" s="162"/>
      <c r="V1079" s="163" t="e">
        <f>IF(C1079="",NA(),MATCH($B1079&amp;$C1079,'Smelter Look-up'!$J:$J,0))</f>
        <v>#N/A</v>
      </c>
      <c r="X1079" s="164">
        <f t="shared" ca="1" si="81"/>
        <v>0</v>
      </c>
      <c r="AB1079" s="304" t="str">
        <f t="shared" si="82"/>
        <v/>
      </c>
      <c r="AC1079" s="164" t="str">
        <f t="shared" si="83"/>
        <v/>
      </c>
      <c r="AD1079" s="164" t="str">
        <f t="shared" si="84"/>
        <v/>
      </c>
    </row>
    <row r="1080" spans="1:30" s="164" customFormat="1" ht="20.149999999999999" customHeight="1">
      <c r="A1080" s="149"/>
      <c r="B1080" s="294" t="str">
        <f>IF(LEN(A1080)=0,"",INDEX('Smelter Look-up'!$A:$A,MATCH($A1080,'Smelter Look-up'!$E:$E,0)))</f>
        <v/>
      </c>
      <c r="C1080" s="146" t="str">
        <f>IF(LEN(A1080)=0,"",INDEX('Smelter Look-up'!$C:$C,MATCH($A1080,'Smelter Look-up'!$E:$E,0)))</f>
        <v/>
      </c>
      <c r="D1080" s="143"/>
      <c r="E1080" s="143" t="str">
        <f ca="1">IF(ISERROR($V1080),"",OFFSET('Smelter Look-up'!$D$4,$V1080-4,0)&amp;"")</f>
        <v/>
      </c>
      <c r="F1080" s="143" t="str">
        <f ca="1">IF(ISERROR($V1080),"",OFFSET('Smelter Look-up'!$E$4,$V1080-4,0))</f>
        <v/>
      </c>
      <c r="G1080" s="143" t="str">
        <f ca="1">IF(C1080=$X$4,"Enter smelter details",IF(ISERROR($V1080),"",OFFSET('Smelter Look-up'!$F$4,$V1080-4,0)))</f>
        <v/>
      </c>
      <c r="H1080" s="199" t="str">
        <f ca="1">IF(ISERROR($V1080),"",OFFSET('Smelter Look-up'!$G$4,$V1080-4,0))</f>
        <v/>
      </c>
      <c r="I1080" s="200" t="str">
        <f ca="1">IF(ISERROR($V1080),"",OFFSET('Smelter Look-up'!$H$4,$V1080-4,0))</f>
        <v/>
      </c>
      <c r="J1080" s="200" t="str">
        <f ca="1">IF(ISERROR($V1080),"",OFFSET('Smelter Look-up'!$I$4,$V1080-4,0))</f>
        <v/>
      </c>
      <c r="K1080" s="144"/>
      <c r="L1080" s="144"/>
      <c r="M1080" s="144"/>
      <c r="N1080" s="144"/>
      <c r="O1080" s="144"/>
      <c r="P1080" s="202"/>
      <c r="Q1080" s="145"/>
      <c r="R1080" s="143" t="str">
        <f ca="1">IF(ISERROR($V1080),"",OFFSET('Smelter Look-up'!$C$4,$V1080-4,0)&amp;"")</f>
        <v/>
      </c>
      <c r="S1080" s="149" t="str">
        <f t="shared" ca="1" si="80"/>
        <v/>
      </c>
      <c r="T1080" s="149" t="str">
        <f ca="1">IF(B1080="","",IF(ISERROR(MATCH($J1080,SorP!$B$1:$B$6261,0)),"",INDIRECT("'SorP'!$A$"&amp;MATCH($S1080&amp;$J1080,SorP!C:C,0))))</f>
        <v/>
      </c>
      <c r="U1080" s="162"/>
      <c r="V1080" s="163" t="e">
        <f>IF(C1080="",NA(),MATCH($B1080&amp;$C1080,'Smelter Look-up'!$J:$J,0))</f>
        <v>#N/A</v>
      </c>
      <c r="X1080" s="164">
        <f t="shared" ca="1" si="81"/>
        <v>0</v>
      </c>
      <c r="AB1080" s="304" t="str">
        <f t="shared" si="82"/>
        <v/>
      </c>
      <c r="AC1080" s="164" t="str">
        <f t="shared" si="83"/>
        <v/>
      </c>
      <c r="AD1080" s="164" t="str">
        <f t="shared" si="84"/>
        <v/>
      </c>
    </row>
    <row r="1081" spans="1:30" s="164" customFormat="1" ht="20.149999999999999" customHeight="1">
      <c r="A1081" s="149"/>
      <c r="B1081" s="294" t="str">
        <f>IF(LEN(A1081)=0,"",INDEX('Smelter Look-up'!$A:$A,MATCH($A1081,'Smelter Look-up'!$E:$E,0)))</f>
        <v/>
      </c>
      <c r="C1081" s="146" t="str">
        <f>IF(LEN(A1081)=0,"",INDEX('Smelter Look-up'!$C:$C,MATCH($A1081,'Smelter Look-up'!$E:$E,0)))</f>
        <v/>
      </c>
      <c r="D1081" s="143"/>
      <c r="E1081" s="143" t="str">
        <f ca="1">IF(ISERROR($V1081),"",OFFSET('Smelter Look-up'!$D$4,$V1081-4,0)&amp;"")</f>
        <v/>
      </c>
      <c r="F1081" s="143" t="str">
        <f ca="1">IF(ISERROR($V1081),"",OFFSET('Smelter Look-up'!$E$4,$V1081-4,0))</f>
        <v/>
      </c>
      <c r="G1081" s="143" t="str">
        <f ca="1">IF(C1081=$X$4,"Enter smelter details",IF(ISERROR($V1081),"",OFFSET('Smelter Look-up'!$F$4,$V1081-4,0)))</f>
        <v/>
      </c>
      <c r="H1081" s="199" t="str">
        <f ca="1">IF(ISERROR($V1081),"",OFFSET('Smelter Look-up'!$G$4,$V1081-4,0))</f>
        <v/>
      </c>
      <c r="I1081" s="200" t="str">
        <f ca="1">IF(ISERROR($V1081),"",OFFSET('Smelter Look-up'!$H$4,$V1081-4,0))</f>
        <v/>
      </c>
      <c r="J1081" s="200" t="str">
        <f ca="1">IF(ISERROR($V1081),"",OFFSET('Smelter Look-up'!$I$4,$V1081-4,0))</f>
        <v/>
      </c>
      <c r="K1081" s="144"/>
      <c r="L1081" s="144"/>
      <c r="M1081" s="144"/>
      <c r="N1081" s="144"/>
      <c r="O1081" s="144"/>
      <c r="P1081" s="202"/>
      <c r="Q1081" s="145"/>
      <c r="R1081" s="143" t="str">
        <f ca="1">IF(ISERROR($V1081),"",OFFSET('Smelter Look-up'!$C$4,$V1081-4,0)&amp;"")</f>
        <v/>
      </c>
      <c r="S1081" s="149" t="str">
        <f t="shared" ca="1" si="80"/>
        <v/>
      </c>
      <c r="T1081" s="149" t="str">
        <f ca="1">IF(B1081="","",IF(ISERROR(MATCH($J1081,SorP!$B$1:$B$6261,0)),"",INDIRECT("'SorP'!$A$"&amp;MATCH($S1081&amp;$J1081,SorP!C:C,0))))</f>
        <v/>
      </c>
      <c r="U1081" s="162"/>
      <c r="V1081" s="163" t="e">
        <f>IF(C1081="",NA(),MATCH($B1081&amp;$C1081,'Smelter Look-up'!$J:$J,0))</f>
        <v>#N/A</v>
      </c>
      <c r="X1081" s="164">
        <f t="shared" ca="1" si="81"/>
        <v>0</v>
      </c>
      <c r="AB1081" s="304" t="str">
        <f t="shared" si="82"/>
        <v/>
      </c>
      <c r="AC1081" s="164" t="str">
        <f t="shared" si="83"/>
        <v/>
      </c>
      <c r="AD1081" s="164" t="str">
        <f t="shared" si="84"/>
        <v/>
      </c>
    </row>
    <row r="1082" spans="1:30" s="164" customFormat="1" ht="20.149999999999999" customHeight="1">
      <c r="A1082" s="149"/>
      <c r="B1082" s="294" t="str">
        <f>IF(LEN(A1082)=0,"",INDEX('Smelter Look-up'!$A:$A,MATCH($A1082,'Smelter Look-up'!$E:$E,0)))</f>
        <v/>
      </c>
      <c r="C1082" s="146" t="str">
        <f>IF(LEN(A1082)=0,"",INDEX('Smelter Look-up'!$C:$C,MATCH($A1082,'Smelter Look-up'!$E:$E,0)))</f>
        <v/>
      </c>
      <c r="D1082" s="143"/>
      <c r="E1082" s="143" t="str">
        <f ca="1">IF(ISERROR($V1082),"",OFFSET('Smelter Look-up'!$D$4,$V1082-4,0)&amp;"")</f>
        <v/>
      </c>
      <c r="F1082" s="143" t="str">
        <f ca="1">IF(ISERROR($V1082),"",OFFSET('Smelter Look-up'!$E$4,$V1082-4,0))</f>
        <v/>
      </c>
      <c r="G1082" s="143" t="str">
        <f ca="1">IF(C1082=$X$4,"Enter smelter details",IF(ISERROR($V1082),"",OFFSET('Smelter Look-up'!$F$4,$V1082-4,0)))</f>
        <v/>
      </c>
      <c r="H1082" s="199" t="str">
        <f ca="1">IF(ISERROR($V1082),"",OFFSET('Smelter Look-up'!$G$4,$V1082-4,0))</f>
        <v/>
      </c>
      <c r="I1082" s="200" t="str">
        <f ca="1">IF(ISERROR($V1082),"",OFFSET('Smelter Look-up'!$H$4,$V1082-4,0))</f>
        <v/>
      </c>
      <c r="J1082" s="200" t="str">
        <f ca="1">IF(ISERROR($V1082),"",OFFSET('Smelter Look-up'!$I$4,$V1082-4,0))</f>
        <v/>
      </c>
      <c r="K1082" s="144"/>
      <c r="L1082" s="144"/>
      <c r="M1082" s="144"/>
      <c r="N1082" s="144"/>
      <c r="O1082" s="144"/>
      <c r="P1082" s="202"/>
      <c r="Q1082" s="145"/>
      <c r="R1082" s="143" t="str">
        <f ca="1">IF(ISERROR($V1082),"",OFFSET('Smelter Look-up'!$C$4,$V1082-4,0)&amp;"")</f>
        <v/>
      </c>
      <c r="S1082" s="149" t="str">
        <f t="shared" ca="1" si="80"/>
        <v/>
      </c>
      <c r="T1082" s="149" t="str">
        <f ca="1">IF(B1082="","",IF(ISERROR(MATCH($J1082,SorP!$B$1:$B$6261,0)),"",INDIRECT("'SorP'!$A$"&amp;MATCH($S1082&amp;$J1082,SorP!C:C,0))))</f>
        <v/>
      </c>
      <c r="U1082" s="162"/>
      <c r="V1082" s="163" t="e">
        <f>IF(C1082="",NA(),MATCH($B1082&amp;$C1082,'Smelter Look-up'!$J:$J,0))</f>
        <v>#N/A</v>
      </c>
      <c r="X1082" s="164">
        <f t="shared" ca="1" si="81"/>
        <v>0</v>
      </c>
      <c r="AB1082" s="304" t="str">
        <f t="shared" si="82"/>
        <v/>
      </c>
      <c r="AC1082" s="164" t="str">
        <f t="shared" si="83"/>
        <v/>
      </c>
      <c r="AD1082" s="164" t="str">
        <f t="shared" si="84"/>
        <v/>
      </c>
    </row>
    <row r="1083" spans="1:30" s="164" customFormat="1" ht="20.149999999999999" customHeight="1">
      <c r="A1083" s="149"/>
      <c r="B1083" s="294" t="str">
        <f>IF(LEN(A1083)=0,"",INDEX('Smelter Look-up'!$A:$A,MATCH($A1083,'Smelter Look-up'!$E:$E,0)))</f>
        <v/>
      </c>
      <c r="C1083" s="146" t="str">
        <f>IF(LEN(A1083)=0,"",INDEX('Smelter Look-up'!$C:$C,MATCH($A1083,'Smelter Look-up'!$E:$E,0)))</f>
        <v/>
      </c>
      <c r="D1083" s="143"/>
      <c r="E1083" s="143" t="str">
        <f ca="1">IF(ISERROR($V1083),"",OFFSET('Smelter Look-up'!$D$4,$V1083-4,0)&amp;"")</f>
        <v/>
      </c>
      <c r="F1083" s="143" t="str">
        <f ca="1">IF(ISERROR($V1083),"",OFFSET('Smelter Look-up'!$E$4,$V1083-4,0))</f>
        <v/>
      </c>
      <c r="G1083" s="143" t="str">
        <f ca="1">IF(C1083=$X$4,"Enter smelter details",IF(ISERROR($V1083),"",OFFSET('Smelter Look-up'!$F$4,$V1083-4,0)))</f>
        <v/>
      </c>
      <c r="H1083" s="199" t="str">
        <f ca="1">IF(ISERROR($V1083),"",OFFSET('Smelter Look-up'!$G$4,$V1083-4,0))</f>
        <v/>
      </c>
      <c r="I1083" s="200" t="str">
        <f ca="1">IF(ISERROR($V1083),"",OFFSET('Smelter Look-up'!$H$4,$V1083-4,0))</f>
        <v/>
      </c>
      <c r="J1083" s="200" t="str">
        <f ca="1">IF(ISERROR($V1083),"",OFFSET('Smelter Look-up'!$I$4,$V1083-4,0))</f>
        <v/>
      </c>
      <c r="K1083" s="144"/>
      <c r="L1083" s="144"/>
      <c r="M1083" s="144"/>
      <c r="N1083" s="144"/>
      <c r="O1083" s="144"/>
      <c r="P1083" s="202"/>
      <c r="Q1083" s="145"/>
      <c r="R1083" s="143" t="str">
        <f ca="1">IF(ISERROR($V1083),"",OFFSET('Smelter Look-up'!$C$4,$V1083-4,0)&amp;"")</f>
        <v/>
      </c>
      <c r="S1083" s="149" t="str">
        <f t="shared" ca="1" si="80"/>
        <v/>
      </c>
      <c r="T1083" s="149" t="str">
        <f ca="1">IF(B1083="","",IF(ISERROR(MATCH($J1083,SorP!$B$1:$B$6261,0)),"",INDIRECT("'SorP'!$A$"&amp;MATCH($S1083&amp;$J1083,SorP!C:C,0))))</f>
        <v/>
      </c>
      <c r="U1083" s="162"/>
      <c r="V1083" s="163" t="e">
        <f>IF(C1083="",NA(),MATCH($B1083&amp;$C1083,'Smelter Look-up'!$J:$J,0))</f>
        <v>#N/A</v>
      </c>
      <c r="X1083" s="164">
        <f t="shared" ca="1" si="81"/>
        <v>0</v>
      </c>
      <c r="AB1083" s="304" t="str">
        <f t="shared" si="82"/>
        <v/>
      </c>
      <c r="AC1083" s="164" t="str">
        <f t="shared" si="83"/>
        <v/>
      </c>
      <c r="AD1083" s="164" t="str">
        <f t="shared" si="84"/>
        <v/>
      </c>
    </row>
    <row r="1084" spans="1:30" s="164" customFormat="1" ht="20.149999999999999" customHeight="1">
      <c r="A1084" s="149"/>
      <c r="B1084" s="294" t="str">
        <f>IF(LEN(A1084)=0,"",INDEX('Smelter Look-up'!$A:$A,MATCH($A1084,'Smelter Look-up'!$E:$E,0)))</f>
        <v/>
      </c>
      <c r="C1084" s="146" t="str">
        <f>IF(LEN(A1084)=0,"",INDEX('Smelter Look-up'!$C:$C,MATCH($A1084,'Smelter Look-up'!$E:$E,0)))</f>
        <v/>
      </c>
      <c r="D1084" s="143"/>
      <c r="E1084" s="143" t="str">
        <f ca="1">IF(ISERROR($V1084),"",OFFSET('Smelter Look-up'!$D$4,$V1084-4,0)&amp;"")</f>
        <v/>
      </c>
      <c r="F1084" s="143" t="str">
        <f ca="1">IF(ISERROR($V1084),"",OFFSET('Smelter Look-up'!$E$4,$V1084-4,0))</f>
        <v/>
      </c>
      <c r="G1084" s="143" t="str">
        <f ca="1">IF(C1084=$X$4,"Enter smelter details",IF(ISERROR($V1084),"",OFFSET('Smelter Look-up'!$F$4,$V1084-4,0)))</f>
        <v/>
      </c>
      <c r="H1084" s="199" t="str">
        <f ca="1">IF(ISERROR($V1084),"",OFFSET('Smelter Look-up'!$G$4,$V1084-4,0))</f>
        <v/>
      </c>
      <c r="I1084" s="200" t="str">
        <f ca="1">IF(ISERROR($V1084),"",OFFSET('Smelter Look-up'!$H$4,$V1084-4,0))</f>
        <v/>
      </c>
      <c r="J1084" s="200" t="str">
        <f ca="1">IF(ISERROR($V1084),"",OFFSET('Smelter Look-up'!$I$4,$V1084-4,0))</f>
        <v/>
      </c>
      <c r="K1084" s="144"/>
      <c r="L1084" s="144"/>
      <c r="M1084" s="144"/>
      <c r="N1084" s="144"/>
      <c r="O1084" s="144"/>
      <c r="P1084" s="202"/>
      <c r="Q1084" s="145"/>
      <c r="R1084" s="143" t="str">
        <f ca="1">IF(ISERROR($V1084),"",OFFSET('Smelter Look-up'!$C$4,$V1084-4,0)&amp;"")</f>
        <v/>
      </c>
      <c r="S1084" s="149" t="str">
        <f t="shared" ca="1" si="80"/>
        <v/>
      </c>
      <c r="T1084" s="149" t="str">
        <f ca="1">IF(B1084="","",IF(ISERROR(MATCH($J1084,SorP!$B$1:$B$6261,0)),"",INDIRECT("'SorP'!$A$"&amp;MATCH($S1084&amp;$J1084,SorP!C:C,0))))</f>
        <v/>
      </c>
      <c r="U1084" s="162"/>
      <c r="V1084" s="163" t="e">
        <f>IF(C1084="",NA(),MATCH($B1084&amp;$C1084,'Smelter Look-up'!$J:$J,0))</f>
        <v>#N/A</v>
      </c>
      <c r="X1084" s="164">
        <f t="shared" ca="1" si="81"/>
        <v>0</v>
      </c>
      <c r="AB1084" s="304" t="str">
        <f t="shared" si="82"/>
        <v/>
      </c>
      <c r="AC1084" s="164" t="str">
        <f t="shared" si="83"/>
        <v/>
      </c>
      <c r="AD1084" s="164" t="str">
        <f t="shared" si="84"/>
        <v/>
      </c>
    </row>
    <row r="1085" spans="1:30" s="164" customFormat="1" ht="20.149999999999999" customHeight="1">
      <c r="A1085" s="149"/>
      <c r="B1085" s="294" t="str">
        <f>IF(LEN(A1085)=0,"",INDEX('Smelter Look-up'!$A:$A,MATCH($A1085,'Smelter Look-up'!$E:$E,0)))</f>
        <v/>
      </c>
      <c r="C1085" s="146" t="str">
        <f>IF(LEN(A1085)=0,"",INDEX('Smelter Look-up'!$C:$C,MATCH($A1085,'Smelter Look-up'!$E:$E,0)))</f>
        <v/>
      </c>
      <c r="D1085" s="143"/>
      <c r="E1085" s="143" t="str">
        <f ca="1">IF(ISERROR($V1085),"",OFFSET('Smelter Look-up'!$D$4,$V1085-4,0)&amp;"")</f>
        <v/>
      </c>
      <c r="F1085" s="143" t="str">
        <f ca="1">IF(ISERROR($V1085),"",OFFSET('Smelter Look-up'!$E$4,$V1085-4,0))</f>
        <v/>
      </c>
      <c r="G1085" s="143" t="str">
        <f ca="1">IF(C1085=$X$4,"Enter smelter details",IF(ISERROR($V1085),"",OFFSET('Smelter Look-up'!$F$4,$V1085-4,0)))</f>
        <v/>
      </c>
      <c r="H1085" s="199" t="str">
        <f ca="1">IF(ISERROR($V1085),"",OFFSET('Smelter Look-up'!$G$4,$V1085-4,0))</f>
        <v/>
      </c>
      <c r="I1085" s="200" t="str">
        <f ca="1">IF(ISERROR($V1085),"",OFFSET('Smelter Look-up'!$H$4,$V1085-4,0))</f>
        <v/>
      </c>
      <c r="J1085" s="200" t="str">
        <f ca="1">IF(ISERROR($V1085),"",OFFSET('Smelter Look-up'!$I$4,$V1085-4,0))</f>
        <v/>
      </c>
      <c r="K1085" s="144"/>
      <c r="L1085" s="144"/>
      <c r="M1085" s="144"/>
      <c r="N1085" s="144"/>
      <c r="O1085" s="144"/>
      <c r="P1085" s="202"/>
      <c r="Q1085" s="145"/>
      <c r="R1085" s="143" t="str">
        <f ca="1">IF(ISERROR($V1085),"",OFFSET('Smelter Look-up'!$C$4,$V1085-4,0)&amp;"")</f>
        <v/>
      </c>
      <c r="S1085" s="149" t="str">
        <f t="shared" ca="1" si="80"/>
        <v/>
      </c>
      <c r="T1085" s="149" t="str">
        <f ca="1">IF(B1085="","",IF(ISERROR(MATCH($J1085,SorP!$B$1:$B$6261,0)),"",INDIRECT("'SorP'!$A$"&amp;MATCH($S1085&amp;$J1085,SorP!C:C,0))))</f>
        <v/>
      </c>
      <c r="U1085" s="162"/>
      <c r="V1085" s="163" t="e">
        <f>IF(C1085="",NA(),MATCH($B1085&amp;$C1085,'Smelter Look-up'!$J:$J,0))</f>
        <v>#N/A</v>
      </c>
      <c r="X1085" s="164">
        <f t="shared" ca="1" si="81"/>
        <v>0</v>
      </c>
      <c r="AB1085" s="304" t="str">
        <f t="shared" si="82"/>
        <v/>
      </c>
      <c r="AC1085" s="164" t="str">
        <f t="shared" si="83"/>
        <v/>
      </c>
      <c r="AD1085" s="164" t="str">
        <f t="shared" si="84"/>
        <v/>
      </c>
    </row>
    <row r="1086" spans="1:30" s="164" customFormat="1" ht="20.149999999999999" customHeight="1">
      <c r="A1086" s="149"/>
      <c r="B1086" s="294" t="str">
        <f>IF(LEN(A1086)=0,"",INDEX('Smelter Look-up'!$A:$A,MATCH($A1086,'Smelter Look-up'!$E:$E,0)))</f>
        <v/>
      </c>
      <c r="C1086" s="146" t="str">
        <f>IF(LEN(A1086)=0,"",INDEX('Smelter Look-up'!$C:$C,MATCH($A1086,'Smelter Look-up'!$E:$E,0)))</f>
        <v/>
      </c>
      <c r="D1086" s="143"/>
      <c r="E1086" s="143" t="str">
        <f ca="1">IF(ISERROR($V1086),"",OFFSET('Smelter Look-up'!$D$4,$V1086-4,0)&amp;"")</f>
        <v/>
      </c>
      <c r="F1086" s="143" t="str">
        <f ca="1">IF(ISERROR($V1086),"",OFFSET('Smelter Look-up'!$E$4,$V1086-4,0))</f>
        <v/>
      </c>
      <c r="G1086" s="143" t="str">
        <f ca="1">IF(C1086=$X$4,"Enter smelter details",IF(ISERROR($V1086),"",OFFSET('Smelter Look-up'!$F$4,$V1086-4,0)))</f>
        <v/>
      </c>
      <c r="H1086" s="199" t="str">
        <f ca="1">IF(ISERROR($V1086),"",OFFSET('Smelter Look-up'!$G$4,$V1086-4,0))</f>
        <v/>
      </c>
      <c r="I1086" s="200" t="str">
        <f ca="1">IF(ISERROR($V1086),"",OFFSET('Smelter Look-up'!$H$4,$V1086-4,0))</f>
        <v/>
      </c>
      <c r="J1086" s="200" t="str">
        <f ca="1">IF(ISERROR($V1086),"",OFFSET('Smelter Look-up'!$I$4,$V1086-4,0))</f>
        <v/>
      </c>
      <c r="K1086" s="144"/>
      <c r="L1086" s="144"/>
      <c r="M1086" s="144"/>
      <c r="N1086" s="144"/>
      <c r="O1086" s="144"/>
      <c r="P1086" s="202"/>
      <c r="Q1086" s="145"/>
      <c r="R1086" s="143" t="str">
        <f ca="1">IF(ISERROR($V1086),"",OFFSET('Smelter Look-up'!$C$4,$V1086-4,0)&amp;"")</f>
        <v/>
      </c>
      <c r="S1086" s="149" t="str">
        <f t="shared" ca="1" si="80"/>
        <v/>
      </c>
      <c r="T1086" s="149" t="str">
        <f ca="1">IF(B1086="","",IF(ISERROR(MATCH($J1086,SorP!$B$1:$B$6261,0)),"",INDIRECT("'SorP'!$A$"&amp;MATCH($S1086&amp;$J1086,SorP!C:C,0))))</f>
        <v/>
      </c>
      <c r="U1086" s="162"/>
      <c r="V1086" s="163" t="e">
        <f>IF(C1086="",NA(),MATCH($B1086&amp;$C1086,'Smelter Look-up'!$J:$J,0))</f>
        <v>#N/A</v>
      </c>
      <c r="X1086" s="164">
        <f t="shared" ca="1" si="81"/>
        <v>0</v>
      </c>
      <c r="AB1086" s="304" t="str">
        <f t="shared" si="82"/>
        <v/>
      </c>
      <c r="AC1086" s="164" t="str">
        <f t="shared" si="83"/>
        <v/>
      </c>
      <c r="AD1086" s="164" t="str">
        <f t="shared" si="84"/>
        <v/>
      </c>
    </row>
    <row r="1087" spans="1:30" s="164" customFormat="1" ht="20.149999999999999" customHeight="1">
      <c r="A1087" s="149"/>
      <c r="B1087" s="294" t="str">
        <f>IF(LEN(A1087)=0,"",INDEX('Smelter Look-up'!$A:$A,MATCH($A1087,'Smelter Look-up'!$E:$E,0)))</f>
        <v/>
      </c>
      <c r="C1087" s="146" t="str">
        <f>IF(LEN(A1087)=0,"",INDEX('Smelter Look-up'!$C:$C,MATCH($A1087,'Smelter Look-up'!$E:$E,0)))</f>
        <v/>
      </c>
      <c r="D1087" s="143"/>
      <c r="E1087" s="143" t="str">
        <f ca="1">IF(ISERROR($V1087),"",OFFSET('Smelter Look-up'!$D$4,$V1087-4,0)&amp;"")</f>
        <v/>
      </c>
      <c r="F1087" s="143" t="str">
        <f ca="1">IF(ISERROR($V1087),"",OFFSET('Smelter Look-up'!$E$4,$V1087-4,0))</f>
        <v/>
      </c>
      <c r="G1087" s="143" t="str">
        <f ca="1">IF(C1087=$X$4,"Enter smelter details",IF(ISERROR($V1087),"",OFFSET('Smelter Look-up'!$F$4,$V1087-4,0)))</f>
        <v/>
      </c>
      <c r="H1087" s="199" t="str">
        <f ca="1">IF(ISERROR($V1087),"",OFFSET('Smelter Look-up'!$G$4,$V1087-4,0))</f>
        <v/>
      </c>
      <c r="I1087" s="200" t="str">
        <f ca="1">IF(ISERROR($V1087),"",OFFSET('Smelter Look-up'!$H$4,$V1087-4,0))</f>
        <v/>
      </c>
      <c r="J1087" s="200" t="str">
        <f ca="1">IF(ISERROR($V1087),"",OFFSET('Smelter Look-up'!$I$4,$V1087-4,0))</f>
        <v/>
      </c>
      <c r="K1087" s="144"/>
      <c r="L1087" s="144"/>
      <c r="M1087" s="144"/>
      <c r="N1087" s="144"/>
      <c r="O1087" s="144"/>
      <c r="P1087" s="202"/>
      <c r="Q1087" s="145"/>
      <c r="R1087" s="143" t="str">
        <f ca="1">IF(ISERROR($V1087),"",OFFSET('Smelter Look-up'!$C$4,$V1087-4,0)&amp;"")</f>
        <v/>
      </c>
      <c r="S1087" s="149" t="str">
        <f t="shared" ca="1" si="80"/>
        <v/>
      </c>
      <c r="T1087" s="149" t="str">
        <f ca="1">IF(B1087="","",IF(ISERROR(MATCH($J1087,SorP!$B$1:$B$6261,0)),"",INDIRECT("'SorP'!$A$"&amp;MATCH($S1087&amp;$J1087,SorP!C:C,0))))</f>
        <v/>
      </c>
      <c r="U1087" s="162"/>
      <c r="V1087" s="163" t="e">
        <f>IF(C1087="",NA(),MATCH($B1087&amp;$C1087,'Smelter Look-up'!$J:$J,0))</f>
        <v>#N/A</v>
      </c>
      <c r="X1087" s="164">
        <f t="shared" ca="1" si="81"/>
        <v>0</v>
      </c>
      <c r="AB1087" s="304" t="str">
        <f t="shared" si="82"/>
        <v/>
      </c>
      <c r="AC1087" s="164" t="str">
        <f t="shared" si="83"/>
        <v/>
      </c>
      <c r="AD1087" s="164" t="str">
        <f t="shared" si="84"/>
        <v/>
      </c>
    </row>
    <row r="1088" spans="1:30" s="164" customFormat="1" ht="20.149999999999999" customHeight="1">
      <c r="A1088" s="149"/>
      <c r="B1088" s="294" t="str">
        <f>IF(LEN(A1088)=0,"",INDEX('Smelter Look-up'!$A:$A,MATCH($A1088,'Smelter Look-up'!$E:$E,0)))</f>
        <v/>
      </c>
      <c r="C1088" s="146" t="str">
        <f>IF(LEN(A1088)=0,"",INDEX('Smelter Look-up'!$C:$C,MATCH($A1088,'Smelter Look-up'!$E:$E,0)))</f>
        <v/>
      </c>
      <c r="D1088" s="143"/>
      <c r="E1088" s="143" t="str">
        <f ca="1">IF(ISERROR($V1088),"",OFFSET('Smelter Look-up'!$D$4,$V1088-4,0)&amp;"")</f>
        <v/>
      </c>
      <c r="F1088" s="143" t="str">
        <f ca="1">IF(ISERROR($V1088),"",OFFSET('Smelter Look-up'!$E$4,$V1088-4,0))</f>
        <v/>
      </c>
      <c r="G1088" s="143" t="str">
        <f ca="1">IF(C1088=$X$4,"Enter smelter details",IF(ISERROR($V1088),"",OFFSET('Smelter Look-up'!$F$4,$V1088-4,0)))</f>
        <v/>
      </c>
      <c r="H1088" s="199" t="str">
        <f ca="1">IF(ISERROR($V1088),"",OFFSET('Smelter Look-up'!$G$4,$V1088-4,0))</f>
        <v/>
      </c>
      <c r="I1088" s="200" t="str">
        <f ca="1">IF(ISERROR($V1088),"",OFFSET('Smelter Look-up'!$H$4,$V1088-4,0))</f>
        <v/>
      </c>
      <c r="J1088" s="200" t="str">
        <f ca="1">IF(ISERROR($V1088),"",OFFSET('Smelter Look-up'!$I$4,$V1088-4,0))</f>
        <v/>
      </c>
      <c r="K1088" s="144"/>
      <c r="L1088" s="144"/>
      <c r="M1088" s="144"/>
      <c r="N1088" s="144"/>
      <c r="O1088" s="144"/>
      <c r="P1088" s="202"/>
      <c r="Q1088" s="145"/>
      <c r="R1088" s="143" t="str">
        <f ca="1">IF(ISERROR($V1088),"",OFFSET('Smelter Look-up'!$C$4,$V1088-4,0)&amp;"")</f>
        <v/>
      </c>
      <c r="S1088" s="149" t="str">
        <f t="shared" ca="1" si="80"/>
        <v/>
      </c>
      <c r="T1088" s="149" t="str">
        <f ca="1">IF(B1088="","",IF(ISERROR(MATCH($J1088,SorP!$B$1:$B$6261,0)),"",INDIRECT("'SorP'!$A$"&amp;MATCH($S1088&amp;$J1088,SorP!C:C,0))))</f>
        <v/>
      </c>
      <c r="U1088" s="162"/>
      <c r="V1088" s="163" t="e">
        <f>IF(C1088="",NA(),MATCH($B1088&amp;$C1088,'Smelter Look-up'!$J:$J,0))</f>
        <v>#N/A</v>
      </c>
      <c r="X1088" s="164">
        <f t="shared" ca="1" si="81"/>
        <v>0</v>
      </c>
      <c r="AB1088" s="304" t="str">
        <f t="shared" si="82"/>
        <v/>
      </c>
      <c r="AC1088" s="164" t="str">
        <f t="shared" si="83"/>
        <v/>
      </c>
      <c r="AD1088" s="164" t="str">
        <f t="shared" si="84"/>
        <v/>
      </c>
    </row>
    <row r="1089" spans="1:30" s="164" customFormat="1" ht="20.149999999999999" customHeight="1">
      <c r="A1089" s="149"/>
      <c r="B1089" s="294" t="str">
        <f>IF(LEN(A1089)=0,"",INDEX('Smelter Look-up'!$A:$A,MATCH($A1089,'Smelter Look-up'!$E:$E,0)))</f>
        <v/>
      </c>
      <c r="C1089" s="146" t="str">
        <f>IF(LEN(A1089)=0,"",INDEX('Smelter Look-up'!$C:$C,MATCH($A1089,'Smelter Look-up'!$E:$E,0)))</f>
        <v/>
      </c>
      <c r="D1089" s="143"/>
      <c r="E1089" s="143" t="str">
        <f ca="1">IF(ISERROR($V1089),"",OFFSET('Smelter Look-up'!$D$4,$V1089-4,0)&amp;"")</f>
        <v/>
      </c>
      <c r="F1089" s="143" t="str">
        <f ca="1">IF(ISERROR($V1089),"",OFFSET('Smelter Look-up'!$E$4,$V1089-4,0))</f>
        <v/>
      </c>
      <c r="G1089" s="143" t="str">
        <f ca="1">IF(C1089=$X$4,"Enter smelter details",IF(ISERROR($V1089),"",OFFSET('Smelter Look-up'!$F$4,$V1089-4,0)))</f>
        <v/>
      </c>
      <c r="H1089" s="199" t="str">
        <f ca="1">IF(ISERROR($V1089),"",OFFSET('Smelter Look-up'!$G$4,$V1089-4,0))</f>
        <v/>
      </c>
      <c r="I1089" s="200" t="str">
        <f ca="1">IF(ISERROR($V1089),"",OFFSET('Smelter Look-up'!$H$4,$V1089-4,0))</f>
        <v/>
      </c>
      <c r="J1089" s="200" t="str">
        <f ca="1">IF(ISERROR($V1089),"",OFFSET('Smelter Look-up'!$I$4,$V1089-4,0))</f>
        <v/>
      </c>
      <c r="K1089" s="144"/>
      <c r="L1089" s="144"/>
      <c r="M1089" s="144"/>
      <c r="N1089" s="144"/>
      <c r="O1089" s="144"/>
      <c r="P1089" s="202"/>
      <c r="Q1089" s="145"/>
      <c r="R1089" s="143" t="str">
        <f ca="1">IF(ISERROR($V1089),"",OFFSET('Smelter Look-up'!$C$4,$V1089-4,0)&amp;"")</f>
        <v/>
      </c>
      <c r="S1089" s="149" t="str">
        <f t="shared" ca="1" si="80"/>
        <v/>
      </c>
      <c r="T1089" s="149" t="str">
        <f ca="1">IF(B1089="","",IF(ISERROR(MATCH($J1089,SorP!$B$1:$B$6261,0)),"",INDIRECT("'SorP'!$A$"&amp;MATCH($S1089&amp;$J1089,SorP!C:C,0))))</f>
        <v/>
      </c>
      <c r="U1089" s="162"/>
      <c r="V1089" s="163" t="e">
        <f>IF(C1089="",NA(),MATCH($B1089&amp;$C1089,'Smelter Look-up'!$J:$J,0))</f>
        <v>#N/A</v>
      </c>
      <c r="X1089" s="164">
        <f t="shared" ca="1" si="81"/>
        <v>0</v>
      </c>
      <c r="AB1089" s="304" t="str">
        <f t="shared" si="82"/>
        <v/>
      </c>
      <c r="AC1089" s="164" t="str">
        <f t="shared" si="83"/>
        <v/>
      </c>
      <c r="AD1089" s="164" t="str">
        <f t="shared" si="84"/>
        <v/>
      </c>
    </row>
    <row r="1090" spans="1:30" s="164" customFormat="1" ht="20.149999999999999" customHeight="1">
      <c r="A1090" s="149"/>
      <c r="B1090" s="294" t="str">
        <f>IF(LEN(A1090)=0,"",INDEX('Smelter Look-up'!$A:$A,MATCH($A1090,'Smelter Look-up'!$E:$E,0)))</f>
        <v/>
      </c>
      <c r="C1090" s="146" t="str">
        <f>IF(LEN(A1090)=0,"",INDEX('Smelter Look-up'!$C:$C,MATCH($A1090,'Smelter Look-up'!$E:$E,0)))</f>
        <v/>
      </c>
      <c r="D1090" s="143"/>
      <c r="E1090" s="143" t="str">
        <f ca="1">IF(ISERROR($V1090),"",OFFSET('Smelter Look-up'!$D$4,$V1090-4,0)&amp;"")</f>
        <v/>
      </c>
      <c r="F1090" s="143" t="str">
        <f ca="1">IF(ISERROR($V1090),"",OFFSET('Smelter Look-up'!$E$4,$V1090-4,0))</f>
        <v/>
      </c>
      <c r="G1090" s="143" t="str">
        <f ca="1">IF(C1090=$X$4,"Enter smelter details",IF(ISERROR($V1090),"",OFFSET('Smelter Look-up'!$F$4,$V1090-4,0)))</f>
        <v/>
      </c>
      <c r="H1090" s="199" t="str">
        <f ca="1">IF(ISERROR($V1090),"",OFFSET('Smelter Look-up'!$G$4,$V1090-4,0))</f>
        <v/>
      </c>
      <c r="I1090" s="200" t="str">
        <f ca="1">IF(ISERROR($V1090),"",OFFSET('Smelter Look-up'!$H$4,$V1090-4,0))</f>
        <v/>
      </c>
      <c r="J1090" s="200" t="str">
        <f ca="1">IF(ISERROR($V1090),"",OFFSET('Smelter Look-up'!$I$4,$V1090-4,0))</f>
        <v/>
      </c>
      <c r="K1090" s="144"/>
      <c r="L1090" s="144"/>
      <c r="M1090" s="144"/>
      <c r="N1090" s="144"/>
      <c r="O1090" s="144"/>
      <c r="P1090" s="202"/>
      <c r="Q1090" s="145"/>
      <c r="R1090" s="143" t="str">
        <f ca="1">IF(ISERROR($V1090),"",OFFSET('Smelter Look-up'!$C$4,$V1090-4,0)&amp;"")</f>
        <v/>
      </c>
      <c r="S1090" s="149" t="str">
        <f t="shared" ca="1" si="80"/>
        <v/>
      </c>
      <c r="T1090" s="149" t="str">
        <f ca="1">IF(B1090="","",IF(ISERROR(MATCH($J1090,SorP!$B$1:$B$6261,0)),"",INDIRECT("'SorP'!$A$"&amp;MATCH($S1090&amp;$J1090,SorP!C:C,0))))</f>
        <v/>
      </c>
      <c r="U1090" s="162"/>
      <c r="V1090" s="163" t="e">
        <f>IF(C1090="",NA(),MATCH($B1090&amp;$C1090,'Smelter Look-up'!$J:$J,0))</f>
        <v>#N/A</v>
      </c>
      <c r="X1090" s="164">
        <f t="shared" ca="1" si="81"/>
        <v>0</v>
      </c>
      <c r="AB1090" s="304" t="str">
        <f t="shared" si="82"/>
        <v/>
      </c>
      <c r="AC1090" s="164" t="str">
        <f t="shared" si="83"/>
        <v/>
      </c>
      <c r="AD1090" s="164" t="str">
        <f t="shared" si="84"/>
        <v/>
      </c>
    </row>
    <row r="1091" spans="1:30" s="164" customFormat="1" ht="20.149999999999999" customHeight="1">
      <c r="A1091" s="149"/>
      <c r="B1091" s="294" t="str">
        <f>IF(LEN(A1091)=0,"",INDEX('Smelter Look-up'!$A:$A,MATCH($A1091,'Smelter Look-up'!$E:$E,0)))</f>
        <v/>
      </c>
      <c r="C1091" s="146" t="str">
        <f>IF(LEN(A1091)=0,"",INDEX('Smelter Look-up'!$C:$C,MATCH($A1091,'Smelter Look-up'!$E:$E,0)))</f>
        <v/>
      </c>
      <c r="D1091" s="143"/>
      <c r="E1091" s="143" t="str">
        <f ca="1">IF(ISERROR($V1091),"",OFFSET('Smelter Look-up'!$D$4,$V1091-4,0)&amp;"")</f>
        <v/>
      </c>
      <c r="F1091" s="143" t="str">
        <f ca="1">IF(ISERROR($V1091),"",OFFSET('Smelter Look-up'!$E$4,$V1091-4,0))</f>
        <v/>
      </c>
      <c r="G1091" s="143" t="str">
        <f ca="1">IF(C1091=$X$4,"Enter smelter details",IF(ISERROR($V1091),"",OFFSET('Smelter Look-up'!$F$4,$V1091-4,0)))</f>
        <v/>
      </c>
      <c r="H1091" s="199" t="str">
        <f ca="1">IF(ISERROR($V1091),"",OFFSET('Smelter Look-up'!$G$4,$V1091-4,0))</f>
        <v/>
      </c>
      <c r="I1091" s="200" t="str">
        <f ca="1">IF(ISERROR($V1091),"",OFFSET('Smelter Look-up'!$H$4,$V1091-4,0))</f>
        <v/>
      </c>
      <c r="J1091" s="200" t="str">
        <f ca="1">IF(ISERROR($V1091),"",OFFSET('Smelter Look-up'!$I$4,$V1091-4,0))</f>
        <v/>
      </c>
      <c r="K1091" s="144"/>
      <c r="L1091" s="144"/>
      <c r="M1091" s="144"/>
      <c r="N1091" s="144"/>
      <c r="O1091" s="144"/>
      <c r="P1091" s="202"/>
      <c r="Q1091" s="145"/>
      <c r="R1091" s="143" t="str">
        <f ca="1">IF(ISERROR($V1091),"",OFFSET('Smelter Look-up'!$C$4,$V1091-4,0)&amp;"")</f>
        <v/>
      </c>
      <c r="S1091" s="149" t="str">
        <f t="shared" ca="1" si="80"/>
        <v/>
      </c>
      <c r="T1091" s="149" t="str">
        <f ca="1">IF(B1091="","",IF(ISERROR(MATCH($J1091,SorP!$B$1:$B$6261,0)),"",INDIRECT("'SorP'!$A$"&amp;MATCH($S1091&amp;$J1091,SorP!C:C,0))))</f>
        <v/>
      </c>
      <c r="U1091" s="162"/>
      <c r="V1091" s="163" t="e">
        <f>IF(C1091="",NA(),MATCH($B1091&amp;$C1091,'Smelter Look-up'!$J:$J,0))</f>
        <v>#N/A</v>
      </c>
      <c r="X1091" s="164">
        <f t="shared" ca="1" si="81"/>
        <v>0</v>
      </c>
      <c r="AB1091" s="304" t="str">
        <f t="shared" si="82"/>
        <v/>
      </c>
      <c r="AC1091" s="164" t="str">
        <f t="shared" si="83"/>
        <v/>
      </c>
      <c r="AD1091" s="164" t="str">
        <f t="shared" si="84"/>
        <v/>
      </c>
    </row>
    <row r="1092" spans="1:30" s="164" customFormat="1" ht="20.149999999999999" customHeight="1">
      <c r="A1092" s="149"/>
      <c r="B1092" s="294" t="str">
        <f>IF(LEN(A1092)=0,"",INDEX('Smelter Look-up'!$A:$A,MATCH($A1092,'Smelter Look-up'!$E:$E,0)))</f>
        <v/>
      </c>
      <c r="C1092" s="146" t="str">
        <f>IF(LEN(A1092)=0,"",INDEX('Smelter Look-up'!$C:$C,MATCH($A1092,'Smelter Look-up'!$E:$E,0)))</f>
        <v/>
      </c>
      <c r="D1092" s="143"/>
      <c r="E1092" s="143" t="str">
        <f ca="1">IF(ISERROR($V1092),"",OFFSET('Smelter Look-up'!$D$4,$V1092-4,0)&amp;"")</f>
        <v/>
      </c>
      <c r="F1092" s="143" t="str">
        <f ca="1">IF(ISERROR($V1092),"",OFFSET('Smelter Look-up'!$E$4,$V1092-4,0))</f>
        <v/>
      </c>
      <c r="G1092" s="143" t="str">
        <f ca="1">IF(C1092=$X$4,"Enter smelter details",IF(ISERROR($V1092),"",OFFSET('Smelter Look-up'!$F$4,$V1092-4,0)))</f>
        <v/>
      </c>
      <c r="H1092" s="199" t="str">
        <f ca="1">IF(ISERROR($V1092),"",OFFSET('Smelter Look-up'!$G$4,$V1092-4,0))</f>
        <v/>
      </c>
      <c r="I1092" s="200" t="str">
        <f ca="1">IF(ISERROR($V1092),"",OFFSET('Smelter Look-up'!$H$4,$V1092-4,0))</f>
        <v/>
      </c>
      <c r="J1092" s="200" t="str">
        <f ca="1">IF(ISERROR($V1092),"",OFFSET('Smelter Look-up'!$I$4,$V1092-4,0))</f>
        <v/>
      </c>
      <c r="K1092" s="144"/>
      <c r="L1092" s="144"/>
      <c r="M1092" s="144"/>
      <c r="N1092" s="144"/>
      <c r="O1092" s="144"/>
      <c r="P1092" s="202"/>
      <c r="Q1092" s="145"/>
      <c r="R1092" s="143" t="str">
        <f ca="1">IF(ISERROR($V1092),"",OFFSET('Smelter Look-up'!$C$4,$V1092-4,0)&amp;"")</f>
        <v/>
      </c>
      <c r="S1092" s="149" t="str">
        <f t="shared" ref="S1092:S1155" ca="1" si="85">IF(B1092="","",IF(ISERROR(MATCH($E1092,CL,0)),"Unknown",INDIRECT("'C'!$A$"&amp;MATCH($E1092,CL,0)+1)))</f>
        <v/>
      </c>
      <c r="T1092" s="149" t="str">
        <f ca="1">IF(B1092="","",IF(ISERROR(MATCH($J1092,SorP!$B$1:$B$6261,0)),"",INDIRECT("'SorP'!$A$"&amp;MATCH($S1092&amp;$J1092,SorP!C:C,0))))</f>
        <v/>
      </c>
      <c r="U1092" s="162"/>
      <c r="V1092" s="163" t="e">
        <f>IF(C1092="",NA(),MATCH($B1092&amp;$C1092,'Smelter Look-up'!$J:$J,0))</f>
        <v>#N/A</v>
      </c>
      <c r="X1092" s="164">
        <f t="shared" ref="X1092:X1155" ca="1" si="86">IF(AND(C1092="Smelter not listed",OR(LEN(D1092)=0,LEN(E1092)=0)),1,0)</f>
        <v>0</v>
      </c>
      <c r="AB1092" s="304" t="str">
        <f t="shared" ref="AB1092:AB1155" si="87">IF(C1092="","",B1092)</f>
        <v/>
      </c>
      <c r="AC1092" s="164" t="str">
        <f t="shared" ref="AC1092:AC1155" si="88">B1092</f>
        <v/>
      </c>
      <c r="AD1092" s="164" t="str">
        <f t="shared" ref="AD1092:AD1155" si="89">IF(C1092="Smelter not listed",D1092,C1092)</f>
        <v/>
      </c>
    </row>
    <row r="1093" spans="1:30" s="164" customFormat="1" ht="20.149999999999999" customHeight="1">
      <c r="A1093" s="149"/>
      <c r="B1093" s="294" t="str">
        <f>IF(LEN(A1093)=0,"",INDEX('Smelter Look-up'!$A:$A,MATCH($A1093,'Smelter Look-up'!$E:$E,0)))</f>
        <v/>
      </c>
      <c r="C1093" s="146" t="str">
        <f>IF(LEN(A1093)=0,"",INDEX('Smelter Look-up'!$C:$C,MATCH($A1093,'Smelter Look-up'!$E:$E,0)))</f>
        <v/>
      </c>
      <c r="D1093" s="143"/>
      <c r="E1093" s="143" t="str">
        <f ca="1">IF(ISERROR($V1093),"",OFFSET('Smelter Look-up'!$D$4,$V1093-4,0)&amp;"")</f>
        <v/>
      </c>
      <c r="F1093" s="143" t="str">
        <f ca="1">IF(ISERROR($V1093),"",OFFSET('Smelter Look-up'!$E$4,$V1093-4,0))</f>
        <v/>
      </c>
      <c r="G1093" s="143" t="str">
        <f ca="1">IF(C1093=$X$4,"Enter smelter details",IF(ISERROR($V1093),"",OFFSET('Smelter Look-up'!$F$4,$V1093-4,0)))</f>
        <v/>
      </c>
      <c r="H1093" s="199" t="str">
        <f ca="1">IF(ISERROR($V1093),"",OFFSET('Smelter Look-up'!$G$4,$V1093-4,0))</f>
        <v/>
      </c>
      <c r="I1093" s="200" t="str">
        <f ca="1">IF(ISERROR($V1093),"",OFFSET('Smelter Look-up'!$H$4,$V1093-4,0))</f>
        <v/>
      </c>
      <c r="J1093" s="200" t="str">
        <f ca="1">IF(ISERROR($V1093),"",OFFSET('Smelter Look-up'!$I$4,$V1093-4,0))</f>
        <v/>
      </c>
      <c r="K1093" s="144"/>
      <c r="L1093" s="144"/>
      <c r="M1093" s="144"/>
      <c r="N1093" s="144"/>
      <c r="O1093" s="144"/>
      <c r="P1093" s="202"/>
      <c r="Q1093" s="145"/>
      <c r="R1093" s="143" t="str">
        <f ca="1">IF(ISERROR($V1093),"",OFFSET('Smelter Look-up'!$C$4,$V1093-4,0)&amp;"")</f>
        <v/>
      </c>
      <c r="S1093" s="149" t="str">
        <f t="shared" ca="1" si="85"/>
        <v/>
      </c>
      <c r="T1093" s="149" t="str">
        <f ca="1">IF(B1093="","",IF(ISERROR(MATCH($J1093,SorP!$B$1:$B$6261,0)),"",INDIRECT("'SorP'!$A$"&amp;MATCH($S1093&amp;$J1093,SorP!C:C,0))))</f>
        <v/>
      </c>
      <c r="U1093" s="162"/>
      <c r="V1093" s="163" t="e">
        <f>IF(C1093="",NA(),MATCH($B1093&amp;$C1093,'Smelter Look-up'!$J:$J,0))</f>
        <v>#N/A</v>
      </c>
      <c r="X1093" s="164">
        <f t="shared" ca="1" si="86"/>
        <v>0</v>
      </c>
      <c r="AB1093" s="304" t="str">
        <f t="shared" si="87"/>
        <v/>
      </c>
      <c r="AC1093" s="164" t="str">
        <f t="shared" si="88"/>
        <v/>
      </c>
      <c r="AD1093" s="164" t="str">
        <f t="shared" si="89"/>
        <v/>
      </c>
    </row>
    <row r="1094" spans="1:30" s="164" customFormat="1" ht="20.149999999999999" customHeight="1">
      <c r="A1094" s="149"/>
      <c r="B1094" s="294" t="str">
        <f>IF(LEN(A1094)=0,"",INDEX('Smelter Look-up'!$A:$A,MATCH($A1094,'Smelter Look-up'!$E:$E,0)))</f>
        <v/>
      </c>
      <c r="C1094" s="146" t="str">
        <f>IF(LEN(A1094)=0,"",INDEX('Smelter Look-up'!$C:$C,MATCH($A1094,'Smelter Look-up'!$E:$E,0)))</f>
        <v/>
      </c>
      <c r="D1094" s="143"/>
      <c r="E1094" s="143" t="str">
        <f ca="1">IF(ISERROR($V1094),"",OFFSET('Smelter Look-up'!$D$4,$V1094-4,0)&amp;"")</f>
        <v/>
      </c>
      <c r="F1094" s="143" t="str">
        <f ca="1">IF(ISERROR($V1094),"",OFFSET('Smelter Look-up'!$E$4,$V1094-4,0))</f>
        <v/>
      </c>
      <c r="G1094" s="143" t="str">
        <f ca="1">IF(C1094=$X$4,"Enter smelter details",IF(ISERROR($V1094),"",OFFSET('Smelter Look-up'!$F$4,$V1094-4,0)))</f>
        <v/>
      </c>
      <c r="H1094" s="199" t="str">
        <f ca="1">IF(ISERROR($V1094),"",OFFSET('Smelter Look-up'!$G$4,$V1094-4,0))</f>
        <v/>
      </c>
      <c r="I1094" s="200" t="str">
        <f ca="1">IF(ISERROR($V1094),"",OFFSET('Smelter Look-up'!$H$4,$V1094-4,0))</f>
        <v/>
      </c>
      <c r="J1094" s="200" t="str">
        <f ca="1">IF(ISERROR($V1094),"",OFFSET('Smelter Look-up'!$I$4,$V1094-4,0))</f>
        <v/>
      </c>
      <c r="K1094" s="144"/>
      <c r="L1094" s="144"/>
      <c r="M1094" s="144"/>
      <c r="N1094" s="144"/>
      <c r="O1094" s="144"/>
      <c r="P1094" s="202"/>
      <c r="Q1094" s="145"/>
      <c r="R1094" s="143" t="str">
        <f ca="1">IF(ISERROR($V1094),"",OFFSET('Smelter Look-up'!$C$4,$V1094-4,0)&amp;"")</f>
        <v/>
      </c>
      <c r="S1094" s="149" t="str">
        <f t="shared" ca="1" si="85"/>
        <v/>
      </c>
      <c r="T1094" s="149" t="str">
        <f ca="1">IF(B1094="","",IF(ISERROR(MATCH($J1094,SorP!$B$1:$B$6261,0)),"",INDIRECT("'SorP'!$A$"&amp;MATCH($S1094&amp;$J1094,SorP!C:C,0))))</f>
        <v/>
      </c>
      <c r="U1094" s="162"/>
      <c r="V1094" s="163" t="e">
        <f>IF(C1094="",NA(),MATCH($B1094&amp;$C1094,'Smelter Look-up'!$J:$J,0))</f>
        <v>#N/A</v>
      </c>
      <c r="X1094" s="164">
        <f t="shared" ca="1" si="86"/>
        <v>0</v>
      </c>
      <c r="AB1094" s="304" t="str">
        <f t="shared" si="87"/>
        <v/>
      </c>
      <c r="AC1094" s="164" t="str">
        <f t="shared" si="88"/>
        <v/>
      </c>
      <c r="AD1094" s="164" t="str">
        <f t="shared" si="89"/>
        <v/>
      </c>
    </row>
    <row r="1095" spans="1:30" s="164" customFormat="1" ht="20.149999999999999" customHeight="1">
      <c r="A1095" s="149"/>
      <c r="B1095" s="294" t="str">
        <f>IF(LEN(A1095)=0,"",INDEX('Smelter Look-up'!$A:$A,MATCH($A1095,'Smelter Look-up'!$E:$E,0)))</f>
        <v/>
      </c>
      <c r="C1095" s="146" t="str">
        <f>IF(LEN(A1095)=0,"",INDEX('Smelter Look-up'!$C:$C,MATCH($A1095,'Smelter Look-up'!$E:$E,0)))</f>
        <v/>
      </c>
      <c r="D1095" s="143"/>
      <c r="E1095" s="143" t="str">
        <f ca="1">IF(ISERROR($V1095),"",OFFSET('Smelter Look-up'!$D$4,$V1095-4,0)&amp;"")</f>
        <v/>
      </c>
      <c r="F1095" s="143" t="str">
        <f ca="1">IF(ISERROR($V1095),"",OFFSET('Smelter Look-up'!$E$4,$V1095-4,0))</f>
        <v/>
      </c>
      <c r="G1095" s="143" t="str">
        <f ca="1">IF(C1095=$X$4,"Enter smelter details",IF(ISERROR($V1095),"",OFFSET('Smelter Look-up'!$F$4,$V1095-4,0)))</f>
        <v/>
      </c>
      <c r="H1095" s="199" t="str">
        <f ca="1">IF(ISERROR($V1095),"",OFFSET('Smelter Look-up'!$G$4,$V1095-4,0))</f>
        <v/>
      </c>
      <c r="I1095" s="200" t="str">
        <f ca="1">IF(ISERROR($V1095),"",OFFSET('Smelter Look-up'!$H$4,$V1095-4,0))</f>
        <v/>
      </c>
      <c r="J1095" s="200" t="str">
        <f ca="1">IF(ISERROR($V1095),"",OFFSET('Smelter Look-up'!$I$4,$V1095-4,0))</f>
        <v/>
      </c>
      <c r="K1095" s="144"/>
      <c r="L1095" s="144"/>
      <c r="M1095" s="144"/>
      <c r="N1095" s="144"/>
      <c r="O1095" s="144"/>
      <c r="P1095" s="202"/>
      <c r="Q1095" s="145"/>
      <c r="R1095" s="143" t="str">
        <f ca="1">IF(ISERROR($V1095),"",OFFSET('Smelter Look-up'!$C$4,$V1095-4,0)&amp;"")</f>
        <v/>
      </c>
      <c r="S1095" s="149" t="str">
        <f t="shared" ca="1" si="85"/>
        <v/>
      </c>
      <c r="T1095" s="149" t="str">
        <f ca="1">IF(B1095="","",IF(ISERROR(MATCH($J1095,SorP!$B$1:$B$6261,0)),"",INDIRECT("'SorP'!$A$"&amp;MATCH($S1095&amp;$J1095,SorP!C:C,0))))</f>
        <v/>
      </c>
      <c r="U1095" s="162"/>
      <c r="V1095" s="163" t="e">
        <f>IF(C1095="",NA(),MATCH($B1095&amp;$C1095,'Smelter Look-up'!$J:$J,0))</f>
        <v>#N/A</v>
      </c>
      <c r="X1095" s="164">
        <f t="shared" ca="1" si="86"/>
        <v>0</v>
      </c>
      <c r="AB1095" s="304" t="str">
        <f t="shared" si="87"/>
        <v/>
      </c>
      <c r="AC1095" s="164" t="str">
        <f t="shared" si="88"/>
        <v/>
      </c>
      <c r="AD1095" s="164" t="str">
        <f t="shared" si="89"/>
        <v/>
      </c>
    </row>
    <row r="1096" spans="1:30" s="164" customFormat="1" ht="20.149999999999999" customHeight="1">
      <c r="A1096" s="149"/>
      <c r="B1096" s="294" t="str">
        <f>IF(LEN(A1096)=0,"",INDEX('Smelter Look-up'!$A:$A,MATCH($A1096,'Smelter Look-up'!$E:$E,0)))</f>
        <v/>
      </c>
      <c r="C1096" s="146" t="str">
        <f>IF(LEN(A1096)=0,"",INDEX('Smelter Look-up'!$C:$C,MATCH($A1096,'Smelter Look-up'!$E:$E,0)))</f>
        <v/>
      </c>
      <c r="D1096" s="143"/>
      <c r="E1096" s="143" t="str">
        <f ca="1">IF(ISERROR($V1096),"",OFFSET('Smelter Look-up'!$D$4,$V1096-4,0)&amp;"")</f>
        <v/>
      </c>
      <c r="F1096" s="143" t="str">
        <f ca="1">IF(ISERROR($V1096),"",OFFSET('Smelter Look-up'!$E$4,$V1096-4,0))</f>
        <v/>
      </c>
      <c r="G1096" s="143" t="str">
        <f ca="1">IF(C1096=$X$4,"Enter smelter details",IF(ISERROR($V1096),"",OFFSET('Smelter Look-up'!$F$4,$V1096-4,0)))</f>
        <v/>
      </c>
      <c r="H1096" s="199" t="str">
        <f ca="1">IF(ISERROR($V1096),"",OFFSET('Smelter Look-up'!$G$4,$V1096-4,0))</f>
        <v/>
      </c>
      <c r="I1096" s="200" t="str">
        <f ca="1">IF(ISERROR($V1096),"",OFFSET('Smelter Look-up'!$H$4,$V1096-4,0))</f>
        <v/>
      </c>
      <c r="J1096" s="200" t="str">
        <f ca="1">IF(ISERROR($V1096),"",OFFSET('Smelter Look-up'!$I$4,$V1096-4,0))</f>
        <v/>
      </c>
      <c r="K1096" s="144"/>
      <c r="L1096" s="144"/>
      <c r="M1096" s="144"/>
      <c r="N1096" s="144"/>
      <c r="O1096" s="144"/>
      <c r="P1096" s="202"/>
      <c r="Q1096" s="145"/>
      <c r="R1096" s="143" t="str">
        <f ca="1">IF(ISERROR($V1096),"",OFFSET('Smelter Look-up'!$C$4,$V1096-4,0)&amp;"")</f>
        <v/>
      </c>
      <c r="S1096" s="149" t="str">
        <f t="shared" ca="1" si="85"/>
        <v/>
      </c>
      <c r="T1096" s="149" t="str">
        <f ca="1">IF(B1096="","",IF(ISERROR(MATCH($J1096,SorP!$B$1:$B$6261,0)),"",INDIRECT("'SorP'!$A$"&amp;MATCH($S1096&amp;$J1096,SorP!C:C,0))))</f>
        <v/>
      </c>
      <c r="U1096" s="162"/>
      <c r="V1096" s="163" t="e">
        <f>IF(C1096="",NA(),MATCH($B1096&amp;$C1096,'Smelter Look-up'!$J:$J,0))</f>
        <v>#N/A</v>
      </c>
      <c r="X1096" s="164">
        <f t="shared" ca="1" si="86"/>
        <v>0</v>
      </c>
      <c r="AB1096" s="304" t="str">
        <f t="shared" si="87"/>
        <v/>
      </c>
      <c r="AC1096" s="164" t="str">
        <f t="shared" si="88"/>
        <v/>
      </c>
      <c r="AD1096" s="164" t="str">
        <f t="shared" si="89"/>
        <v/>
      </c>
    </row>
    <row r="1097" spans="1:30" s="164" customFormat="1" ht="20.149999999999999" customHeight="1">
      <c r="A1097" s="149"/>
      <c r="B1097" s="294" t="str">
        <f>IF(LEN(A1097)=0,"",INDEX('Smelter Look-up'!$A:$A,MATCH($A1097,'Smelter Look-up'!$E:$E,0)))</f>
        <v/>
      </c>
      <c r="C1097" s="146" t="str">
        <f>IF(LEN(A1097)=0,"",INDEX('Smelter Look-up'!$C:$C,MATCH($A1097,'Smelter Look-up'!$E:$E,0)))</f>
        <v/>
      </c>
      <c r="D1097" s="143"/>
      <c r="E1097" s="143" t="str">
        <f ca="1">IF(ISERROR($V1097),"",OFFSET('Smelter Look-up'!$D$4,$V1097-4,0)&amp;"")</f>
        <v/>
      </c>
      <c r="F1097" s="143" t="str">
        <f ca="1">IF(ISERROR($V1097),"",OFFSET('Smelter Look-up'!$E$4,$V1097-4,0))</f>
        <v/>
      </c>
      <c r="G1097" s="143" t="str">
        <f ca="1">IF(C1097=$X$4,"Enter smelter details",IF(ISERROR($V1097),"",OFFSET('Smelter Look-up'!$F$4,$V1097-4,0)))</f>
        <v/>
      </c>
      <c r="H1097" s="199" t="str">
        <f ca="1">IF(ISERROR($V1097),"",OFFSET('Smelter Look-up'!$G$4,$V1097-4,0))</f>
        <v/>
      </c>
      <c r="I1097" s="200" t="str">
        <f ca="1">IF(ISERROR($V1097),"",OFFSET('Smelter Look-up'!$H$4,$V1097-4,0))</f>
        <v/>
      </c>
      <c r="J1097" s="200" t="str">
        <f ca="1">IF(ISERROR($V1097),"",OFFSET('Smelter Look-up'!$I$4,$V1097-4,0))</f>
        <v/>
      </c>
      <c r="K1097" s="144"/>
      <c r="L1097" s="144"/>
      <c r="M1097" s="144"/>
      <c r="N1097" s="144"/>
      <c r="O1097" s="144"/>
      <c r="P1097" s="202"/>
      <c r="Q1097" s="145"/>
      <c r="R1097" s="143" t="str">
        <f ca="1">IF(ISERROR($V1097),"",OFFSET('Smelter Look-up'!$C$4,$V1097-4,0)&amp;"")</f>
        <v/>
      </c>
      <c r="S1097" s="149" t="str">
        <f t="shared" ca="1" si="85"/>
        <v/>
      </c>
      <c r="T1097" s="149" t="str">
        <f ca="1">IF(B1097="","",IF(ISERROR(MATCH($J1097,SorP!$B$1:$B$6261,0)),"",INDIRECT("'SorP'!$A$"&amp;MATCH($S1097&amp;$J1097,SorP!C:C,0))))</f>
        <v/>
      </c>
      <c r="U1097" s="162"/>
      <c r="V1097" s="163" t="e">
        <f>IF(C1097="",NA(),MATCH($B1097&amp;$C1097,'Smelter Look-up'!$J:$J,0))</f>
        <v>#N/A</v>
      </c>
      <c r="X1097" s="164">
        <f t="shared" ca="1" si="86"/>
        <v>0</v>
      </c>
      <c r="AB1097" s="304" t="str">
        <f t="shared" si="87"/>
        <v/>
      </c>
      <c r="AC1097" s="164" t="str">
        <f t="shared" si="88"/>
        <v/>
      </c>
      <c r="AD1097" s="164" t="str">
        <f t="shared" si="89"/>
        <v/>
      </c>
    </row>
    <row r="1098" spans="1:30" s="164" customFormat="1" ht="20.149999999999999" customHeight="1">
      <c r="A1098" s="149"/>
      <c r="B1098" s="294" t="str">
        <f>IF(LEN(A1098)=0,"",INDEX('Smelter Look-up'!$A:$A,MATCH($A1098,'Smelter Look-up'!$E:$E,0)))</f>
        <v/>
      </c>
      <c r="C1098" s="146" t="str">
        <f>IF(LEN(A1098)=0,"",INDEX('Smelter Look-up'!$C:$C,MATCH($A1098,'Smelter Look-up'!$E:$E,0)))</f>
        <v/>
      </c>
      <c r="D1098" s="143"/>
      <c r="E1098" s="143" t="str">
        <f ca="1">IF(ISERROR($V1098),"",OFFSET('Smelter Look-up'!$D$4,$V1098-4,0)&amp;"")</f>
        <v/>
      </c>
      <c r="F1098" s="143" t="str">
        <f ca="1">IF(ISERROR($V1098),"",OFFSET('Smelter Look-up'!$E$4,$V1098-4,0))</f>
        <v/>
      </c>
      <c r="G1098" s="143" t="str">
        <f ca="1">IF(C1098=$X$4,"Enter smelter details",IF(ISERROR($V1098),"",OFFSET('Smelter Look-up'!$F$4,$V1098-4,0)))</f>
        <v/>
      </c>
      <c r="H1098" s="199" t="str">
        <f ca="1">IF(ISERROR($V1098),"",OFFSET('Smelter Look-up'!$G$4,$V1098-4,0))</f>
        <v/>
      </c>
      <c r="I1098" s="200" t="str">
        <f ca="1">IF(ISERROR($V1098),"",OFFSET('Smelter Look-up'!$H$4,$V1098-4,0))</f>
        <v/>
      </c>
      <c r="J1098" s="200" t="str">
        <f ca="1">IF(ISERROR($V1098),"",OFFSET('Smelter Look-up'!$I$4,$V1098-4,0))</f>
        <v/>
      </c>
      <c r="K1098" s="144"/>
      <c r="L1098" s="144"/>
      <c r="M1098" s="144"/>
      <c r="N1098" s="144"/>
      <c r="O1098" s="144"/>
      <c r="P1098" s="202"/>
      <c r="Q1098" s="145"/>
      <c r="R1098" s="143" t="str">
        <f ca="1">IF(ISERROR($V1098),"",OFFSET('Smelter Look-up'!$C$4,$V1098-4,0)&amp;"")</f>
        <v/>
      </c>
      <c r="S1098" s="149" t="str">
        <f t="shared" ca="1" si="85"/>
        <v/>
      </c>
      <c r="T1098" s="149" t="str">
        <f ca="1">IF(B1098="","",IF(ISERROR(MATCH($J1098,SorP!$B$1:$B$6261,0)),"",INDIRECT("'SorP'!$A$"&amp;MATCH($S1098&amp;$J1098,SorP!C:C,0))))</f>
        <v/>
      </c>
      <c r="U1098" s="162"/>
      <c r="V1098" s="163" t="e">
        <f>IF(C1098="",NA(),MATCH($B1098&amp;$C1098,'Smelter Look-up'!$J:$J,0))</f>
        <v>#N/A</v>
      </c>
      <c r="X1098" s="164">
        <f t="shared" ca="1" si="86"/>
        <v>0</v>
      </c>
      <c r="AB1098" s="304" t="str">
        <f t="shared" si="87"/>
        <v/>
      </c>
      <c r="AC1098" s="164" t="str">
        <f t="shared" si="88"/>
        <v/>
      </c>
      <c r="AD1098" s="164" t="str">
        <f t="shared" si="89"/>
        <v/>
      </c>
    </row>
    <row r="1099" spans="1:30" s="164" customFormat="1" ht="20.149999999999999" customHeight="1">
      <c r="A1099" s="149"/>
      <c r="B1099" s="294" t="str">
        <f>IF(LEN(A1099)=0,"",INDEX('Smelter Look-up'!$A:$A,MATCH($A1099,'Smelter Look-up'!$E:$E,0)))</f>
        <v/>
      </c>
      <c r="C1099" s="146" t="str">
        <f>IF(LEN(A1099)=0,"",INDEX('Smelter Look-up'!$C:$C,MATCH($A1099,'Smelter Look-up'!$E:$E,0)))</f>
        <v/>
      </c>
      <c r="D1099" s="143"/>
      <c r="E1099" s="143" t="str">
        <f ca="1">IF(ISERROR($V1099),"",OFFSET('Smelter Look-up'!$D$4,$V1099-4,0)&amp;"")</f>
        <v/>
      </c>
      <c r="F1099" s="143" t="str">
        <f ca="1">IF(ISERROR($V1099),"",OFFSET('Smelter Look-up'!$E$4,$V1099-4,0))</f>
        <v/>
      </c>
      <c r="G1099" s="143" t="str">
        <f ca="1">IF(C1099=$X$4,"Enter smelter details",IF(ISERROR($V1099),"",OFFSET('Smelter Look-up'!$F$4,$V1099-4,0)))</f>
        <v/>
      </c>
      <c r="H1099" s="199" t="str">
        <f ca="1">IF(ISERROR($V1099),"",OFFSET('Smelter Look-up'!$G$4,$V1099-4,0))</f>
        <v/>
      </c>
      <c r="I1099" s="200" t="str">
        <f ca="1">IF(ISERROR($V1099),"",OFFSET('Smelter Look-up'!$H$4,$V1099-4,0))</f>
        <v/>
      </c>
      <c r="J1099" s="200" t="str">
        <f ca="1">IF(ISERROR($V1099),"",OFFSET('Smelter Look-up'!$I$4,$V1099-4,0))</f>
        <v/>
      </c>
      <c r="K1099" s="144"/>
      <c r="L1099" s="144"/>
      <c r="M1099" s="144"/>
      <c r="N1099" s="144"/>
      <c r="O1099" s="144"/>
      <c r="P1099" s="202"/>
      <c r="Q1099" s="145"/>
      <c r="R1099" s="143" t="str">
        <f ca="1">IF(ISERROR($V1099),"",OFFSET('Smelter Look-up'!$C$4,$V1099-4,0)&amp;"")</f>
        <v/>
      </c>
      <c r="S1099" s="149" t="str">
        <f t="shared" ca="1" si="85"/>
        <v/>
      </c>
      <c r="T1099" s="149" t="str">
        <f ca="1">IF(B1099="","",IF(ISERROR(MATCH($J1099,SorP!$B$1:$B$6261,0)),"",INDIRECT("'SorP'!$A$"&amp;MATCH($S1099&amp;$J1099,SorP!C:C,0))))</f>
        <v/>
      </c>
      <c r="U1099" s="162"/>
      <c r="V1099" s="163" t="e">
        <f>IF(C1099="",NA(),MATCH($B1099&amp;$C1099,'Smelter Look-up'!$J:$J,0))</f>
        <v>#N/A</v>
      </c>
      <c r="X1099" s="164">
        <f t="shared" ca="1" si="86"/>
        <v>0</v>
      </c>
      <c r="AB1099" s="304" t="str">
        <f t="shared" si="87"/>
        <v/>
      </c>
      <c r="AC1099" s="164" t="str">
        <f t="shared" si="88"/>
        <v/>
      </c>
      <c r="AD1099" s="164" t="str">
        <f t="shared" si="89"/>
        <v/>
      </c>
    </row>
    <row r="1100" spans="1:30" s="164" customFormat="1" ht="20.149999999999999" customHeight="1">
      <c r="A1100" s="149"/>
      <c r="B1100" s="294" t="str">
        <f>IF(LEN(A1100)=0,"",INDEX('Smelter Look-up'!$A:$A,MATCH($A1100,'Smelter Look-up'!$E:$E,0)))</f>
        <v/>
      </c>
      <c r="C1100" s="146" t="str">
        <f>IF(LEN(A1100)=0,"",INDEX('Smelter Look-up'!$C:$C,MATCH($A1100,'Smelter Look-up'!$E:$E,0)))</f>
        <v/>
      </c>
      <c r="D1100" s="143"/>
      <c r="E1100" s="143" t="str">
        <f ca="1">IF(ISERROR($V1100),"",OFFSET('Smelter Look-up'!$D$4,$V1100-4,0)&amp;"")</f>
        <v/>
      </c>
      <c r="F1100" s="143" t="str">
        <f ca="1">IF(ISERROR($V1100),"",OFFSET('Smelter Look-up'!$E$4,$V1100-4,0))</f>
        <v/>
      </c>
      <c r="G1100" s="143" t="str">
        <f ca="1">IF(C1100=$X$4,"Enter smelter details",IF(ISERROR($V1100),"",OFFSET('Smelter Look-up'!$F$4,$V1100-4,0)))</f>
        <v/>
      </c>
      <c r="H1100" s="199" t="str">
        <f ca="1">IF(ISERROR($V1100),"",OFFSET('Smelter Look-up'!$G$4,$V1100-4,0))</f>
        <v/>
      </c>
      <c r="I1100" s="200" t="str">
        <f ca="1">IF(ISERROR($V1100),"",OFFSET('Smelter Look-up'!$H$4,$V1100-4,0))</f>
        <v/>
      </c>
      <c r="J1100" s="200" t="str">
        <f ca="1">IF(ISERROR($V1100),"",OFFSET('Smelter Look-up'!$I$4,$V1100-4,0))</f>
        <v/>
      </c>
      <c r="K1100" s="144"/>
      <c r="L1100" s="144"/>
      <c r="M1100" s="144"/>
      <c r="N1100" s="144"/>
      <c r="O1100" s="144"/>
      <c r="P1100" s="202"/>
      <c r="Q1100" s="145"/>
      <c r="R1100" s="143" t="str">
        <f ca="1">IF(ISERROR($V1100),"",OFFSET('Smelter Look-up'!$C$4,$V1100-4,0)&amp;"")</f>
        <v/>
      </c>
      <c r="S1100" s="149" t="str">
        <f t="shared" ca="1" si="85"/>
        <v/>
      </c>
      <c r="T1100" s="149" t="str">
        <f ca="1">IF(B1100="","",IF(ISERROR(MATCH($J1100,SorP!$B$1:$B$6261,0)),"",INDIRECT("'SorP'!$A$"&amp;MATCH($S1100&amp;$J1100,SorP!C:C,0))))</f>
        <v/>
      </c>
      <c r="U1100" s="162"/>
      <c r="V1100" s="163" t="e">
        <f>IF(C1100="",NA(),MATCH($B1100&amp;$C1100,'Smelter Look-up'!$J:$J,0))</f>
        <v>#N/A</v>
      </c>
      <c r="X1100" s="164">
        <f t="shared" ca="1" si="86"/>
        <v>0</v>
      </c>
      <c r="AB1100" s="304" t="str">
        <f t="shared" si="87"/>
        <v/>
      </c>
      <c r="AC1100" s="164" t="str">
        <f t="shared" si="88"/>
        <v/>
      </c>
      <c r="AD1100" s="164" t="str">
        <f t="shared" si="89"/>
        <v/>
      </c>
    </row>
    <row r="1101" spans="1:30" s="164" customFormat="1" ht="20.149999999999999" customHeight="1">
      <c r="A1101" s="149"/>
      <c r="B1101" s="294" t="str">
        <f>IF(LEN(A1101)=0,"",INDEX('Smelter Look-up'!$A:$A,MATCH($A1101,'Smelter Look-up'!$E:$E,0)))</f>
        <v/>
      </c>
      <c r="C1101" s="146" t="str">
        <f>IF(LEN(A1101)=0,"",INDEX('Smelter Look-up'!$C:$C,MATCH($A1101,'Smelter Look-up'!$E:$E,0)))</f>
        <v/>
      </c>
      <c r="D1101" s="143"/>
      <c r="E1101" s="143" t="str">
        <f ca="1">IF(ISERROR($V1101),"",OFFSET('Smelter Look-up'!$D$4,$V1101-4,0)&amp;"")</f>
        <v/>
      </c>
      <c r="F1101" s="143" t="str">
        <f ca="1">IF(ISERROR($V1101),"",OFFSET('Smelter Look-up'!$E$4,$V1101-4,0))</f>
        <v/>
      </c>
      <c r="G1101" s="143" t="str">
        <f ca="1">IF(C1101=$X$4,"Enter smelter details",IF(ISERROR($V1101),"",OFFSET('Smelter Look-up'!$F$4,$V1101-4,0)))</f>
        <v/>
      </c>
      <c r="H1101" s="199" t="str">
        <f ca="1">IF(ISERROR($V1101),"",OFFSET('Smelter Look-up'!$G$4,$V1101-4,0))</f>
        <v/>
      </c>
      <c r="I1101" s="200" t="str">
        <f ca="1">IF(ISERROR($V1101),"",OFFSET('Smelter Look-up'!$H$4,$V1101-4,0))</f>
        <v/>
      </c>
      <c r="J1101" s="200" t="str">
        <f ca="1">IF(ISERROR($V1101),"",OFFSET('Smelter Look-up'!$I$4,$V1101-4,0))</f>
        <v/>
      </c>
      <c r="K1101" s="144"/>
      <c r="L1101" s="144"/>
      <c r="M1101" s="144"/>
      <c r="N1101" s="144"/>
      <c r="O1101" s="144"/>
      <c r="P1101" s="202"/>
      <c r="Q1101" s="145"/>
      <c r="R1101" s="143" t="str">
        <f ca="1">IF(ISERROR($V1101),"",OFFSET('Smelter Look-up'!$C$4,$V1101-4,0)&amp;"")</f>
        <v/>
      </c>
      <c r="S1101" s="149" t="str">
        <f t="shared" ca="1" si="85"/>
        <v/>
      </c>
      <c r="T1101" s="149" t="str">
        <f ca="1">IF(B1101="","",IF(ISERROR(MATCH($J1101,SorP!$B$1:$B$6261,0)),"",INDIRECT("'SorP'!$A$"&amp;MATCH($S1101&amp;$J1101,SorP!C:C,0))))</f>
        <v/>
      </c>
      <c r="U1101" s="162"/>
      <c r="V1101" s="163" t="e">
        <f>IF(C1101="",NA(),MATCH($B1101&amp;$C1101,'Smelter Look-up'!$J:$J,0))</f>
        <v>#N/A</v>
      </c>
      <c r="X1101" s="164">
        <f t="shared" ca="1" si="86"/>
        <v>0</v>
      </c>
      <c r="AB1101" s="304" t="str">
        <f t="shared" si="87"/>
        <v/>
      </c>
      <c r="AC1101" s="164" t="str">
        <f t="shared" si="88"/>
        <v/>
      </c>
      <c r="AD1101" s="164" t="str">
        <f t="shared" si="89"/>
        <v/>
      </c>
    </row>
    <row r="1102" spans="1:30" s="164" customFormat="1" ht="20.149999999999999" customHeight="1">
      <c r="A1102" s="149"/>
      <c r="B1102" s="294" t="str">
        <f>IF(LEN(A1102)=0,"",INDEX('Smelter Look-up'!$A:$A,MATCH($A1102,'Smelter Look-up'!$E:$E,0)))</f>
        <v/>
      </c>
      <c r="C1102" s="146" t="str">
        <f>IF(LEN(A1102)=0,"",INDEX('Smelter Look-up'!$C:$C,MATCH($A1102,'Smelter Look-up'!$E:$E,0)))</f>
        <v/>
      </c>
      <c r="D1102" s="143"/>
      <c r="E1102" s="143" t="str">
        <f ca="1">IF(ISERROR($V1102),"",OFFSET('Smelter Look-up'!$D$4,$V1102-4,0)&amp;"")</f>
        <v/>
      </c>
      <c r="F1102" s="143" t="str">
        <f ca="1">IF(ISERROR($V1102),"",OFFSET('Smelter Look-up'!$E$4,$V1102-4,0))</f>
        <v/>
      </c>
      <c r="G1102" s="143" t="str">
        <f ca="1">IF(C1102=$X$4,"Enter smelter details",IF(ISERROR($V1102),"",OFFSET('Smelter Look-up'!$F$4,$V1102-4,0)))</f>
        <v/>
      </c>
      <c r="H1102" s="199" t="str">
        <f ca="1">IF(ISERROR($V1102),"",OFFSET('Smelter Look-up'!$G$4,$V1102-4,0))</f>
        <v/>
      </c>
      <c r="I1102" s="200" t="str">
        <f ca="1">IF(ISERROR($V1102),"",OFFSET('Smelter Look-up'!$H$4,$V1102-4,0))</f>
        <v/>
      </c>
      <c r="J1102" s="200" t="str">
        <f ca="1">IF(ISERROR($V1102),"",OFFSET('Smelter Look-up'!$I$4,$V1102-4,0))</f>
        <v/>
      </c>
      <c r="K1102" s="144"/>
      <c r="L1102" s="144"/>
      <c r="M1102" s="144"/>
      <c r="N1102" s="144"/>
      <c r="O1102" s="144"/>
      <c r="P1102" s="202"/>
      <c r="Q1102" s="145"/>
      <c r="R1102" s="143" t="str">
        <f ca="1">IF(ISERROR($V1102),"",OFFSET('Smelter Look-up'!$C$4,$V1102-4,0)&amp;"")</f>
        <v/>
      </c>
      <c r="S1102" s="149" t="str">
        <f t="shared" ca="1" si="85"/>
        <v/>
      </c>
      <c r="T1102" s="149" t="str">
        <f ca="1">IF(B1102="","",IF(ISERROR(MATCH($J1102,SorP!$B$1:$B$6261,0)),"",INDIRECT("'SorP'!$A$"&amp;MATCH($S1102&amp;$J1102,SorP!C:C,0))))</f>
        <v/>
      </c>
      <c r="U1102" s="162"/>
      <c r="V1102" s="163" t="e">
        <f>IF(C1102="",NA(),MATCH($B1102&amp;$C1102,'Smelter Look-up'!$J:$J,0))</f>
        <v>#N/A</v>
      </c>
      <c r="X1102" s="164">
        <f t="shared" ca="1" si="86"/>
        <v>0</v>
      </c>
      <c r="AB1102" s="304" t="str">
        <f t="shared" si="87"/>
        <v/>
      </c>
      <c r="AC1102" s="164" t="str">
        <f t="shared" si="88"/>
        <v/>
      </c>
      <c r="AD1102" s="164" t="str">
        <f t="shared" si="89"/>
        <v/>
      </c>
    </row>
    <row r="1103" spans="1:30" s="164" customFormat="1" ht="20.149999999999999" customHeight="1">
      <c r="A1103" s="149"/>
      <c r="B1103" s="294" t="str">
        <f>IF(LEN(A1103)=0,"",INDEX('Smelter Look-up'!$A:$A,MATCH($A1103,'Smelter Look-up'!$E:$E,0)))</f>
        <v/>
      </c>
      <c r="C1103" s="146" t="str">
        <f>IF(LEN(A1103)=0,"",INDEX('Smelter Look-up'!$C:$C,MATCH($A1103,'Smelter Look-up'!$E:$E,0)))</f>
        <v/>
      </c>
      <c r="D1103" s="143"/>
      <c r="E1103" s="143" t="str">
        <f ca="1">IF(ISERROR($V1103),"",OFFSET('Smelter Look-up'!$D$4,$V1103-4,0)&amp;"")</f>
        <v/>
      </c>
      <c r="F1103" s="143" t="str">
        <f ca="1">IF(ISERROR($V1103),"",OFFSET('Smelter Look-up'!$E$4,$V1103-4,0))</f>
        <v/>
      </c>
      <c r="G1103" s="143" t="str">
        <f ca="1">IF(C1103=$X$4,"Enter smelter details",IF(ISERROR($V1103),"",OFFSET('Smelter Look-up'!$F$4,$V1103-4,0)))</f>
        <v/>
      </c>
      <c r="H1103" s="199" t="str">
        <f ca="1">IF(ISERROR($V1103),"",OFFSET('Smelter Look-up'!$G$4,$V1103-4,0))</f>
        <v/>
      </c>
      <c r="I1103" s="200" t="str">
        <f ca="1">IF(ISERROR($V1103),"",OFFSET('Smelter Look-up'!$H$4,$V1103-4,0))</f>
        <v/>
      </c>
      <c r="J1103" s="200" t="str">
        <f ca="1">IF(ISERROR($V1103),"",OFFSET('Smelter Look-up'!$I$4,$V1103-4,0))</f>
        <v/>
      </c>
      <c r="K1103" s="144"/>
      <c r="L1103" s="144"/>
      <c r="M1103" s="144"/>
      <c r="N1103" s="144"/>
      <c r="O1103" s="144"/>
      <c r="P1103" s="202"/>
      <c r="Q1103" s="145"/>
      <c r="R1103" s="143" t="str">
        <f ca="1">IF(ISERROR($V1103),"",OFFSET('Smelter Look-up'!$C$4,$V1103-4,0)&amp;"")</f>
        <v/>
      </c>
      <c r="S1103" s="149" t="str">
        <f t="shared" ca="1" si="85"/>
        <v/>
      </c>
      <c r="T1103" s="149" t="str">
        <f ca="1">IF(B1103="","",IF(ISERROR(MATCH($J1103,SorP!$B$1:$B$6261,0)),"",INDIRECT("'SorP'!$A$"&amp;MATCH($S1103&amp;$J1103,SorP!C:C,0))))</f>
        <v/>
      </c>
      <c r="U1103" s="162"/>
      <c r="V1103" s="163" t="e">
        <f>IF(C1103="",NA(),MATCH($B1103&amp;$C1103,'Smelter Look-up'!$J:$J,0))</f>
        <v>#N/A</v>
      </c>
      <c r="X1103" s="164">
        <f t="shared" ca="1" si="86"/>
        <v>0</v>
      </c>
      <c r="AB1103" s="304" t="str">
        <f t="shared" si="87"/>
        <v/>
      </c>
      <c r="AC1103" s="164" t="str">
        <f t="shared" si="88"/>
        <v/>
      </c>
      <c r="AD1103" s="164" t="str">
        <f t="shared" si="89"/>
        <v/>
      </c>
    </row>
    <row r="1104" spans="1:30" s="164" customFormat="1" ht="20.149999999999999" customHeight="1">
      <c r="A1104" s="149"/>
      <c r="B1104" s="294" t="str">
        <f>IF(LEN(A1104)=0,"",INDEX('Smelter Look-up'!$A:$A,MATCH($A1104,'Smelter Look-up'!$E:$E,0)))</f>
        <v/>
      </c>
      <c r="C1104" s="146" t="str">
        <f>IF(LEN(A1104)=0,"",INDEX('Smelter Look-up'!$C:$C,MATCH($A1104,'Smelter Look-up'!$E:$E,0)))</f>
        <v/>
      </c>
      <c r="D1104" s="143"/>
      <c r="E1104" s="143" t="str">
        <f ca="1">IF(ISERROR($V1104),"",OFFSET('Smelter Look-up'!$D$4,$V1104-4,0)&amp;"")</f>
        <v/>
      </c>
      <c r="F1104" s="143" t="str">
        <f ca="1">IF(ISERROR($V1104),"",OFFSET('Smelter Look-up'!$E$4,$V1104-4,0))</f>
        <v/>
      </c>
      <c r="G1104" s="143" t="str">
        <f ca="1">IF(C1104=$X$4,"Enter smelter details",IF(ISERROR($V1104),"",OFFSET('Smelter Look-up'!$F$4,$V1104-4,0)))</f>
        <v/>
      </c>
      <c r="H1104" s="199" t="str">
        <f ca="1">IF(ISERROR($V1104),"",OFFSET('Smelter Look-up'!$G$4,$V1104-4,0))</f>
        <v/>
      </c>
      <c r="I1104" s="200" t="str">
        <f ca="1">IF(ISERROR($V1104),"",OFFSET('Smelter Look-up'!$H$4,$V1104-4,0))</f>
        <v/>
      </c>
      <c r="J1104" s="200" t="str">
        <f ca="1">IF(ISERROR($V1104),"",OFFSET('Smelter Look-up'!$I$4,$V1104-4,0))</f>
        <v/>
      </c>
      <c r="K1104" s="144"/>
      <c r="L1104" s="144"/>
      <c r="M1104" s="144"/>
      <c r="N1104" s="144"/>
      <c r="O1104" s="144"/>
      <c r="P1104" s="202"/>
      <c r="Q1104" s="145"/>
      <c r="R1104" s="143" t="str">
        <f ca="1">IF(ISERROR($V1104),"",OFFSET('Smelter Look-up'!$C$4,$V1104-4,0)&amp;"")</f>
        <v/>
      </c>
      <c r="S1104" s="149" t="str">
        <f t="shared" ca="1" si="85"/>
        <v/>
      </c>
      <c r="T1104" s="149" t="str">
        <f ca="1">IF(B1104="","",IF(ISERROR(MATCH($J1104,SorP!$B$1:$B$6261,0)),"",INDIRECT("'SorP'!$A$"&amp;MATCH($S1104&amp;$J1104,SorP!C:C,0))))</f>
        <v/>
      </c>
      <c r="U1104" s="162"/>
      <c r="V1104" s="163" t="e">
        <f>IF(C1104="",NA(),MATCH($B1104&amp;$C1104,'Smelter Look-up'!$J:$J,0))</f>
        <v>#N/A</v>
      </c>
      <c r="X1104" s="164">
        <f t="shared" ca="1" si="86"/>
        <v>0</v>
      </c>
      <c r="AB1104" s="304" t="str">
        <f t="shared" si="87"/>
        <v/>
      </c>
      <c r="AC1104" s="164" t="str">
        <f t="shared" si="88"/>
        <v/>
      </c>
      <c r="AD1104" s="164" t="str">
        <f t="shared" si="89"/>
        <v/>
      </c>
    </row>
    <row r="1105" spans="1:30" s="164" customFormat="1" ht="20.149999999999999" customHeight="1">
      <c r="A1105" s="149"/>
      <c r="B1105" s="294" t="str">
        <f>IF(LEN(A1105)=0,"",INDEX('Smelter Look-up'!$A:$A,MATCH($A1105,'Smelter Look-up'!$E:$E,0)))</f>
        <v/>
      </c>
      <c r="C1105" s="146" t="str">
        <f>IF(LEN(A1105)=0,"",INDEX('Smelter Look-up'!$C:$C,MATCH($A1105,'Smelter Look-up'!$E:$E,0)))</f>
        <v/>
      </c>
      <c r="D1105" s="143"/>
      <c r="E1105" s="143" t="str">
        <f ca="1">IF(ISERROR($V1105),"",OFFSET('Smelter Look-up'!$D$4,$V1105-4,0)&amp;"")</f>
        <v/>
      </c>
      <c r="F1105" s="143" t="str">
        <f ca="1">IF(ISERROR($V1105),"",OFFSET('Smelter Look-up'!$E$4,$V1105-4,0))</f>
        <v/>
      </c>
      <c r="G1105" s="143" t="str">
        <f ca="1">IF(C1105=$X$4,"Enter smelter details",IF(ISERROR($V1105),"",OFFSET('Smelter Look-up'!$F$4,$V1105-4,0)))</f>
        <v/>
      </c>
      <c r="H1105" s="199" t="str">
        <f ca="1">IF(ISERROR($V1105),"",OFFSET('Smelter Look-up'!$G$4,$V1105-4,0))</f>
        <v/>
      </c>
      <c r="I1105" s="200" t="str">
        <f ca="1">IF(ISERROR($V1105),"",OFFSET('Smelter Look-up'!$H$4,$V1105-4,0))</f>
        <v/>
      </c>
      <c r="J1105" s="200" t="str">
        <f ca="1">IF(ISERROR($V1105),"",OFFSET('Smelter Look-up'!$I$4,$V1105-4,0))</f>
        <v/>
      </c>
      <c r="K1105" s="144"/>
      <c r="L1105" s="144"/>
      <c r="M1105" s="144"/>
      <c r="N1105" s="144"/>
      <c r="O1105" s="144"/>
      <c r="P1105" s="202"/>
      <c r="Q1105" s="145"/>
      <c r="R1105" s="143" t="str">
        <f ca="1">IF(ISERROR($V1105),"",OFFSET('Smelter Look-up'!$C$4,$V1105-4,0)&amp;"")</f>
        <v/>
      </c>
      <c r="S1105" s="149" t="str">
        <f t="shared" ca="1" si="85"/>
        <v/>
      </c>
      <c r="T1105" s="149" t="str">
        <f ca="1">IF(B1105="","",IF(ISERROR(MATCH($J1105,SorP!$B$1:$B$6261,0)),"",INDIRECT("'SorP'!$A$"&amp;MATCH($S1105&amp;$J1105,SorP!C:C,0))))</f>
        <v/>
      </c>
      <c r="U1105" s="162"/>
      <c r="V1105" s="163" t="e">
        <f>IF(C1105="",NA(),MATCH($B1105&amp;$C1105,'Smelter Look-up'!$J:$J,0))</f>
        <v>#N/A</v>
      </c>
      <c r="X1105" s="164">
        <f t="shared" ca="1" si="86"/>
        <v>0</v>
      </c>
      <c r="AB1105" s="304" t="str">
        <f t="shared" si="87"/>
        <v/>
      </c>
      <c r="AC1105" s="164" t="str">
        <f t="shared" si="88"/>
        <v/>
      </c>
      <c r="AD1105" s="164" t="str">
        <f t="shared" si="89"/>
        <v/>
      </c>
    </row>
    <row r="1106" spans="1:30" s="164" customFormat="1" ht="20.149999999999999" customHeight="1">
      <c r="A1106" s="149"/>
      <c r="B1106" s="294" t="str">
        <f>IF(LEN(A1106)=0,"",INDEX('Smelter Look-up'!$A:$A,MATCH($A1106,'Smelter Look-up'!$E:$E,0)))</f>
        <v/>
      </c>
      <c r="C1106" s="146" t="str">
        <f>IF(LEN(A1106)=0,"",INDEX('Smelter Look-up'!$C:$C,MATCH($A1106,'Smelter Look-up'!$E:$E,0)))</f>
        <v/>
      </c>
      <c r="D1106" s="143"/>
      <c r="E1106" s="143" t="str">
        <f ca="1">IF(ISERROR($V1106),"",OFFSET('Smelter Look-up'!$D$4,$V1106-4,0)&amp;"")</f>
        <v/>
      </c>
      <c r="F1106" s="143" t="str">
        <f ca="1">IF(ISERROR($V1106),"",OFFSET('Smelter Look-up'!$E$4,$V1106-4,0))</f>
        <v/>
      </c>
      <c r="G1106" s="143" t="str">
        <f ca="1">IF(C1106=$X$4,"Enter smelter details",IF(ISERROR($V1106),"",OFFSET('Smelter Look-up'!$F$4,$V1106-4,0)))</f>
        <v/>
      </c>
      <c r="H1106" s="199" t="str">
        <f ca="1">IF(ISERROR($V1106),"",OFFSET('Smelter Look-up'!$G$4,$V1106-4,0))</f>
        <v/>
      </c>
      <c r="I1106" s="200" t="str">
        <f ca="1">IF(ISERROR($V1106),"",OFFSET('Smelter Look-up'!$H$4,$V1106-4,0))</f>
        <v/>
      </c>
      <c r="J1106" s="200" t="str">
        <f ca="1">IF(ISERROR($V1106),"",OFFSET('Smelter Look-up'!$I$4,$V1106-4,0))</f>
        <v/>
      </c>
      <c r="K1106" s="144"/>
      <c r="L1106" s="144"/>
      <c r="M1106" s="144"/>
      <c r="N1106" s="144"/>
      <c r="O1106" s="144"/>
      <c r="P1106" s="202"/>
      <c r="Q1106" s="145"/>
      <c r="R1106" s="143" t="str">
        <f ca="1">IF(ISERROR($V1106),"",OFFSET('Smelter Look-up'!$C$4,$V1106-4,0)&amp;"")</f>
        <v/>
      </c>
      <c r="S1106" s="149" t="str">
        <f t="shared" ca="1" si="85"/>
        <v/>
      </c>
      <c r="T1106" s="149" t="str">
        <f ca="1">IF(B1106="","",IF(ISERROR(MATCH($J1106,SorP!$B$1:$B$6261,0)),"",INDIRECT("'SorP'!$A$"&amp;MATCH($S1106&amp;$J1106,SorP!C:C,0))))</f>
        <v/>
      </c>
      <c r="U1106" s="162"/>
      <c r="V1106" s="163" t="e">
        <f>IF(C1106="",NA(),MATCH($B1106&amp;$C1106,'Smelter Look-up'!$J:$J,0))</f>
        <v>#N/A</v>
      </c>
      <c r="X1106" s="164">
        <f t="shared" ca="1" si="86"/>
        <v>0</v>
      </c>
      <c r="AB1106" s="304" t="str">
        <f t="shared" si="87"/>
        <v/>
      </c>
      <c r="AC1106" s="164" t="str">
        <f t="shared" si="88"/>
        <v/>
      </c>
      <c r="AD1106" s="164" t="str">
        <f t="shared" si="89"/>
        <v/>
      </c>
    </row>
    <row r="1107" spans="1:30" s="164" customFormat="1" ht="20.149999999999999" customHeight="1">
      <c r="A1107" s="149"/>
      <c r="B1107" s="294" t="str">
        <f>IF(LEN(A1107)=0,"",INDEX('Smelter Look-up'!$A:$A,MATCH($A1107,'Smelter Look-up'!$E:$E,0)))</f>
        <v/>
      </c>
      <c r="C1107" s="146" t="str">
        <f>IF(LEN(A1107)=0,"",INDEX('Smelter Look-up'!$C:$C,MATCH($A1107,'Smelter Look-up'!$E:$E,0)))</f>
        <v/>
      </c>
      <c r="D1107" s="143"/>
      <c r="E1107" s="143" t="str">
        <f ca="1">IF(ISERROR($V1107),"",OFFSET('Smelter Look-up'!$D$4,$V1107-4,0)&amp;"")</f>
        <v/>
      </c>
      <c r="F1107" s="143" t="str">
        <f ca="1">IF(ISERROR($V1107),"",OFFSET('Smelter Look-up'!$E$4,$V1107-4,0))</f>
        <v/>
      </c>
      <c r="G1107" s="143" t="str">
        <f ca="1">IF(C1107=$X$4,"Enter smelter details",IF(ISERROR($V1107),"",OFFSET('Smelter Look-up'!$F$4,$V1107-4,0)))</f>
        <v/>
      </c>
      <c r="H1107" s="199" t="str">
        <f ca="1">IF(ISERROR($V1107),"",OFFSET('Smelter Look-up'!$G$4,$V1107-4,0))</f>
        <v/>
      </c>
      <c r="I1107" s="200" t="str">
        <f ca="1">IF(ISERROR($V1107),"",OFFSET('Smelter Look-up'!$H$4,$V1107-4,0))</f>
        <v/>
      </c>
      <c r="J1107" s="200" t="str">
        <f ca="1">IF(ISERROR($V1107),"",OFFSET('Smelter Look-up'!$I$4,$V1107-4,0))</f>
        <v/>
      </c>
      <c r="K1107" s="144"/>
      <c r="L1107" s="144"/>
      <c r="M1107" s="144"/>
      <c r="N1107" s="144"/>
      <c r="O1107" s="144"/>
      <c r="P1107" s="202"/>
      <c r="Q1107" s="145"/>
      <c r="R1107" s="143" t="str">
        <f ca="1">IF(ISERROR($V1107),"",OFFSET('Smelter Look-up'!$C$4,$V1107-4,0)&amp;"")</f>
        <v/>
      </c>
      <c r="S1107" s="149" t="str">
        <f t="shared" ca="1" si="85"/>
        <v/>
      </c>
      <c r="T1107" s="149" t="str">
        <f ca="1">IF(B1107="","",IF(ISERROR(MATCH($J1107,SorP!$B$1:$B$6261,0)),"",INDIRECT("'SorP'!$A$"&amp;MATCH($S1107&amp;$J1107,SorP!C:C,0))))</f>
        <v/>
      </c>
      <c r="U1107" s="162"/>
      <c r="V1107" s="163" t="e">
        <f>IF(C1107="",NA(),MATCH($B1107&amp;$C1107,'Smelter Look-up'!$J:$J,0))</f>
        <v>#N/A</v>
      </c>
      <c r="X1107" s="164">
        <f t="shared" ca="1" si="86"/>
        <v>0</v>
      </c>
      <c r="AB1107" s="304" t="str">
        <f t="shared" si="87"/>
        <v/>
      </c>
      <c r="AC1107" s="164" t="str">
        <f t="shared" si="88"/>
        <v/>
      </c>
      <c r="AD1107" s="164" t="str">
        <f t="shared" si="89"/>
        <v/>
      </c>
    </row>
    <row r="1108" spans="1:30" s="164" customFormat="1" ht="20.149999999999999" customHeight="1">
      <c r="A1108" s="149"/>
      <c r="B1108" s="294" t="str">
        <f>IF(LEN(A1108)=0,"",INDEX('Smelter Look-up'!$A:$A,MATCH($A1108,'Smelter Look-up'!$E:$E,0)))</f>
        <v/>
      </c>
      <c r="C1108" s="146" t="str">
        <f>IF(LEN(A1108)=0,"",INDEX('Smelter Look-up'!$C:$C,MATCH($A1108,'Smelter Look-up'!$E:$E,0)))</f>
        <v/>
      </c>
      <c r="D1108" s="143"/>
      <c r="E1108" s="143" t="str">
        <f ca="1">IF(ISERROR($V1108),"",OFFSET('Smelter Look-up'!$D$4,$V1108-4,0)&amp;"")</f>
        <v/>
      </c>
      <c r="F1108" s="143" t="str">
        <f ca="1">IF(ISERROR($V1108),"",OFFSET('Smelter Look-up'!$E$4,$V1108-4,0))</f>
        <v/>
      </c>
      <c r="G1108" s="143" t="str">
        <f ca="1">IF(C1108=$X$4,"Enter smelter details",IF(ISERROR($V1108),"",OFFSET('Smelter Look-up'!$F$4,$V1108-4,0)))</f>
        <v/>
      </c>
      <c r="H1108" s="199" t="str">
        <f ca="1">IF(ISERROR($V1108),"",OFFSET('Smelter Look-up'!$G$4,$V1108-4,0))</f>
        <v/>
      </c>
      <c r="I1108" s="200" t="str">
        <f ca="1">IF(ISERROR($V1108),"",OFFSET('Smelter Look-up'!$H$4,$V1108-4,0))</f>
        <v/>
      </c>
      <c r="J1108" s="200" t="str">
        <f ca="1">IF(ISERROR($V1108),"",OFFSET('Smelter Look-up'!$I$4,$V1108-4,0))</f>
        <v/>
      </c>
      <c r="K1108" s="144"/>
      <c r="L1108" s="144"/>
      <c r="M1108" s="144"/>
      <c r="N1108" s="144"/>
      <c r="O1108" s="144"/>
      <c r="P1108" s="202"/>
      <c r="Q1108" s="145"/>
      <c r="R1108" s="143" t="str">
        <f ca="1">IF(ISERROR($V1108),"",OFFSET('Smelter Look-up'!$C$4,$V1108-4,0)&amp;"")</f>
        <v/>
      </c>
      <c r="S1108" s="149" t="str">
        <f t="shared" ca="1" si="85"/>
        <v/>
      </c>
      <c r="T1108" s="149" t="str">
        <f ca="1">IF(B1108="","",IF(ISERROR(MATCH($J1108,SorP!$B$1:$B$6261,0)),"",INDIRECT("'SorP'!$A$"&amp;MATCH($S1108&amp;$J1108,SorP!C:C,0))))</f>
        <v/>
      </c>
      <c r="U1108" s="162"/>
      <c r="V1108" s="163" t="e">
        <f>IF(C1108="",NA(),MATCH($B1108&amp;$C1108,'Smelter Look-up'!$J:$J,0))</f>
        <v>#N/A</v>
      </c>
      <c r="X1108" s="164">
        <f t="shared" ca="1" si="86"/>
        <v>0</v>
      </c>
      <c r="AB1108" s="304" t="str">
        <f t="shared" si="87"/>
        <v/>
      </c>
      <c r="AC1108" s="164" t="str">
        <f t="shared" si="88"/>
        <v/>
      </c>
      <c r="AD1108" s="164" t="str">
        <f t="shared" si="89"/>
        <v/>
      </c>
    </row>
    <row r="1109" spans="1:30" s="164" customFormat="1" ht="20.149999999999999" customHeight="1">
      <c r="A1109" s="149"/>
      <c r="B1109" s="294" t="str">
        <f>IF(LEN(A1109)=0,"",INDEX('Smelter Look-up'!$A:$A,MATCH($A1109,'Smelter Look-up'!$E:$E,0)))</f>
        <v/>
      </c>
      <c r="C1109" s="146" t="str">
        <f>IF(LEN(A1109)=0,"",INDEX('Smelter Look-up'!$C:$C,MATCH($A1109,'Smelter Look-up'!$E:$E,0)))</f>
        <v/>
      </c>
      <c r="D1109" s="143"/>
      <c r="E1109" s="143" t="str">
        <f ca="1">IF(ISERROR($V1109),"",OFFSET('Smelter Look-up'!$D$4,$V1109-4,0)&amp;"")</f>
        <v/>
      </c>
      <c r="F1109" s="143" t="str">
        <f ca="1">IF(ISERROR($V1109),"",OFFSET('Smelter Look-up'!$E$4,$V1109-4,0))</f>
        <v/>
      </c>
      <c r="G1109" s="143" t="str">
        <f ca="1">IF(C1109=$X$4,"Enter smelter details",IF(ISERROR($V1109),"",OFFSET('Smelter Look-up'!$F$4,$V1109-4,0)))</f>
        <v/>
      </c>
      <c r="H1109" s="199" t="str">
        <f ca="1">IF(ISERROR($V1109),"",OFFSET('Smelter Look-up'!$G$4,$V1109-4,0))</f>
        <v/>
      </c>
      <c r="I1109" s="200" t="str">
        <f ca="1">IF(ISERROR($V1109),"",OFFSET('Smelter Look-up'!$H$4,$V1109-4,0))</f>
        <v/>
      </c>
      <c r="J1109" s="200" t="str">
        <f ca="1">IF(ISERROR($V1109),"",OFFSET('Smelter Look-up'!$I$4,$V1109-4,0))</f>
        <v/>
      </c>
      <c r="K1109" s="144"/>
      <c r="L1109" s="144"/>
      <c r="M1109" s="144"/>
      <c r="N1109" s="144"/>
      <c r="O1109" s="144"/>
      <c r="P1109" s="202"/>
      <c r="Q1109" s="145"/>
      <c r="R1109" s="143" t="str">
        <f ca="1">IF(ISERROR($V1109),"",OFFSET('Smelter Look-up'!$C$4,$V1109-4,0)&amp;"")</f>
        <v/>
      </c>
      <c r="S1109" s="149" t="str">
        <f t="shared" ca="1" si="85"/>
        <v/>
      </c>
      <c r="T1109" s="149" t="str">
        <f ca="1">IF(B1109="","",IF(ISERROR(MATCH($J1109,SorP!$B$1:$B$6261,0)),"",INDIRECT("'SorP'!$A$"&amp;MATCH($S1109&amp;$J1109,SorP!C:C,0))))</f>
        <v/>
      </c>
      <c r="U1109" s="162"/>
      <c r="V1109" s="163" t="e">
        <f>IF(C1109="",NA(),MATCH($B1109&amp;$C1109,'Smelter Look-up'!$J:$J,0))</f>
        <v>#N/A</v>
      </c>
      <c r="X1109" s="164">
        <f t="shared" ca="1" si="86"/>
        <v>0</v>
      </c>
      <c r="AB1109" s="304" t="str">
        <f t="shared" si="87"/>
        <v/>
      </c>
      <c r="AC1109" s="164" t="str">
        <f t="shared" si="88"/>
        <v/>
      </c>
      <c r="AD1109" s="164" t="str">
        <f t="shared" si="89"/>
        <v/>
      </c>
    </row>
    <row r="1110" spans="1:30" s="164" customFormat="1" ht="20.149999999999999" customHeight="1">
      <c r="A1110" s="149"/>
      <c r="B1110" s="294" t="str">
        <f>IF(LEN(A1110)=0,"",INDEX('Smelter Look-up'!$A:$A,MATCH($A1110,'Smelter Look-up'!$E:$E,0)))</f>
        <v/>
      </c>
      <c r="C1110" s="146" t="str">
        <f>IF(LEN(A1110)=0,"",INDEX('Smelter Look-up'!$C:$C,MATCH($A1110,'Smelter Look-up'!$E:$E,0)))</f>
        <v/>
      </c>
      <c r="D1110" s="143"/>
      <c r="E1110" s="143" t="str">
        <f ca="1">IF(ISERROR($V1110),"",OFFSET('Smelter Look-up'!$D$4,$V1110-4,0)&amp;"")</f>
        <v/>
      </c>
      <c r="F1110" s="143" t="str">
        <f ca="1">IF(ISERROR($V1110),"",OFFSET('Smelter Look-up'!$E$4,$V1110-4,0))</f>
        <v/>
      </c>
      <c r="G1110" s="143" t="str">
        <f ca="1">IF(C1110=$X$4,"Enter smelter details",IF(ISERROR($V1110),"",OFFSET('Smelter Look-up'!$F$4,$V1110-4,0)))</f>
        <v/>
      </c>
      <c r="H1110" s="199" t="str">
        <f ca="1">IF(ISERROR($V1110),"",OFFSET('Smelter Look-up'!$G$4,$V1110-4,0))</f>
        <v/>
      </c>
      <c r="I1110" s="200" t="str">
        <f ca="1">IF(ISERROR($V1110),"",OFFSET('Smelter Look-up'!$H$4,$V1110-4,0))</f>
        <v/>
      </c>
      <c r="J1110" s="200" t="str">
        <f ca="1">IF(ISERROR($V1110),"",OFFSET('Smelter Look-up'!$I$4,$V1110-4,0))</f>
        <v/>
      </c>
      <c r="K1110" s="144"/>
      <c r="L1110" s="144"/>
      <c r="M1110" s="144"/>
      <c r="N1110" s="144"/>
      <c r="O1110" s="144"/>
      <c r="P1110" s="202"/>
      <c r="Q1110" s="145"/>
      <c r="R1110" s="143" t="str">
        <f ca="1">IF(ISERROR($V1110),"",OFFSET('Smelter Look-up'!$C$4,$V1110-4,0)&amp;"")</f>
        <v/>
      </c>
      <c r="S1110" s="149" t="str">
        <f t="shared" ca="1" si="85"/>
        <v/>
      </c>
      <c r="T1110" s="149" t="str">
        <f ca="1">IF(B1110="","",IF(ISERROR(MATCH($J1110,SorP!$B$1:$B$6261,0)),"",INDIRECT("'SorP'!$A$"&amp;MATCH($S1110&amp;$J1110,SorP!C:C,0))))</f>
        <v/>
      </c>
      <c r="U1110" s="162"/>
      <c r="V1110" s="163" t="e">
        <f>IF(C1110="",NA(),MATCH($B1110&amp;$C1110,'Smelter Look-up'!$J:$J,0))</f>
        <v>#N/A</v>
      </c>
      <c r="X1110" s="164">
        <f t="shared" ca="1" si="86"/>
        <v>0</v>
      </c>
      <c r="AB1110" s="304" t="str">
        <f t="shared" si="87"/>
        <v/>
      </c>
      <c r="AC1110" s="164" t="str">
        <f t="shared" si="88"/>
        <v/>
      </c>
      <c r="AD1110" s="164" t="str">
        <f t="shared" si="89"/>
        <v/>
      </c>
    </row>
    <row r="1111" spans="1:30" s="164" customFormat="1" ht="20.149999999999999" customHeight="1">
      <c r="A1111" s="149"/>
      <c r="B1111" s="294" t="str">
        <f>IF(LEN(A1111)=0,"",INDEX('Smelter Look-up'!$A:$A,MATCH($A1111,'Smelter Look-up'!$E:$E,0)))</f>
        <v/>
      </c>
      <c r="C1111" s="146" t="str">
        <f>IF(LEN(A1111)=0,"",INDEX('Smelter Look-up'!$C:$C,MATCH($A1111,'Smelter Look-up'!$E:$E,0)))</f>
        <v/>
      </c>
      <c r="D1111" s="143"/>
      <c r="E1111" s="143" t="str">
        <f ca="1">IF(ISERROR($V1111),"",OFFSET('Smelter Look-up'!$D$4,$V1111-4,0)&amp;"")</f>
        <v/>
      </c>
      <c r="F1111" s="143" t="str">
        <f ca="1">IF(ISERROR($V1111),"",OFFSET('Smelter Look-up'!$E$4,$V1111-4,0))</f>
        <v/>
      </c>
      <c r="G1111" s="143" t="str">
        <f ca="1">IF(C1111=$X$4,"Enter smelter details",IF(ISERROR($V1111),"",OFFSET('Smelter Look-up'!$F$4,$V1111-4,0)))</f>
        <v/>
      </c>
      <c r="H1111" s="199" t="str">
        <f ca="1">IF(ISERROR($V1111),"",OFFSET('Smelter Look-up'!$G$4,$V1111-4,0))</f>
        <v/>
      </c>
      <c r="I1111" s="200" t="str">
        <f ca="1">IF(ISERROR($V1111),"",OFFSET('Smelter Look-up'!$H$4,$V1111-4,0))</f>
        <v/>
      </c>
      <c r="J1111" s="200" t="str">
        <f ca="1">IF(ISERROR($V1111),"",OFFSET('Smelter Look-up'!$I$4,$V1111-4,0))</f>
        <v/>
      </c>
      <c r="K1111" s="144"/>
      <c r="L1111" s="144"/>
      <c r="M1111" s="144"/>
      <c r="N1111" s="144"/>
      <c r="O1111" s="144"/>
      <c r="P1111" s="202"/>
      <c r="Q1111" s="145"/>
      <c r="R1111" s="143" t="str">
        <f ca="1">IF(ISERROR($V1111),"",OFFSET('Smelter Look-up'!$C$4,$V1111-4,0)&amp;"")</f>
        <v/>
      </c>
      <c r="S1111" s="149" t="str">
        <f t="shared" ca="1" si="85"/>
        <v/>
      </c>
      <c r="T1111" s="149" t="str">
        <f ca="1">IF(B1111="","",IF(ISERROR(MATCH($J1111,SorP!$B$1:$B$6261,0)),"",INDIRECT("'SorP'!$A$"&amp;MATCH($S1111&amp;$J1111,SorP!C:C,0))))</f>
        <v/>
      </c>
      <c r="U1111" s="162"/>
      <c r="V1111" s="163" t="e">
        <f>IF(C1111="",NA(),MATCH($B1111&amp;$C1111,'Smelter Look-up'!$J:$J,0))</f>
        <v>#N/A</v>
      </c>
      <c r="X1111" s="164">
        <f t="shared" ca="1" si="86"/>
        <v>0</v>
      </c>
      <c r="AB1111" s="304" t="str">
        <f t="shared" si="87"/>
        <v/>
      </c>
      <c r="AC1111" s="164" t="str">
        <f t="shared" si="88"/>
        <v/>
      </c>
      <c r="AD1111" s="164" t="str">
        <f t="shared" si="89"/>
        <v/>
      </c>
    </row>
    <row r="1112" spans="1:30" s="164" customFormat="1" ht="20.149999999999999" customHeight="1">
      <c r="A1112" s="149"/>
      <c r="B1112" s="294" t="str">
        <f>IF(LEN(A1112)=0,"",INDEX('Smelter Look-up'!$A:$A,MATCH($A1112,'Smelter Look-up'!$E:$E,0)))</f>
        <v/>
      </c>
      <c r="C1112" s="146" t="str">
        <f>IF(LEN(A1112)=0,"",INDEX('Smelter Look-up'!$C:$C,MATCH($A1112,'Smelter Look-up'!$E:$E,0)))</f>
        <v/>
      </c>
      <c r="D1112" s="143"/>
      <c r="E1112" s="143" t="str">
        <f ca="1">IF(ISERROR($V1112),"",OFFSET('Smelter Look-up'!$D$4,$V1112-4,0)&amp;"")</f>
        <v/>
      </c>
      <c r="F1112" s="143" t="str">
        <f ca="1">IF(ISERROR($V1112),"",OFFSET('Smelter Look-up'!$E$4,$V1112-4,0))</f>
        <v/>
      </c>
      <c r="G1112" s="143" t="str">
        <f ca="1">IF(C1112=$X$4,"Enter smelter details",IF(ISERROR($V1112),"",OFFSET('Smelter Look-up'!$F$4,$V1112-4,0)))</f>
        <v/>
      </c>
      <c r="H1112" s="199" t="str">
        <f ca="1">IF(ISERROR($V1112),"",OFFSET('Smelter Look-up'!$G$4,$V1112-4,0))</f>
        <v/>
      </c>
      <c r="I1112" s="200" t="str">
        <f ca="1">IF(ISERROR($V1112),"",OFFSET('Smelter Look-up'!$H$4,$V1112-4,0))</f>
        <v/>
      </c>
      <c r="J1112" s="200" t="str">
        <f ca="1">IF(ISERROR($V1112),"",OFFSET('Smelter Look-up'!$I$4,$V1112-4,0))</f>
        <v/>
      </c>
      <c r="K1112" s="144"/>
      <c r="L1112" s="144"/>
      <c r="M1112" s="144"/>
      <c r="N1112" s="144"/>
      <c r="O1112" s="144"/>
      <c r="P1112" s="202"/>
      <c r="Q1112" s="145"/>
      <c r="R1112" s="143" t="str">
        <f ca="1">IF(ISERROR($V1112),"",OFFSET('Smelter Look-up'!$C$4,$V1112-4,0)&amp;"")</f>
        <v/>
      </c>
      <c r="S1112" s="149" t="str">
        <f t="shared" ca="1" si="85"/>
        <v/>
      </c>
      <c r="T1112" s="149" t="str">
        <f ca="1">IF(B1112="","",IF(ISERROR(MATCH($J1112,SorP!$B$1:$B$6261,0)),"",INDIRECT("'SorP'!$A$"&amp;MATCH($S1112&amp;$J1112,SorP!C:C,0))))</f>
        <v/>
      </c>
      <c r="U1112" s="162"/>
      <c r="V1112" s="163" t="e">
        <f>IF(C1112="",NA(),MATCH($B1112&amp;$C1112,'Smelter Look-up'!$J:$J,0))</f>
        <v>#N/A</v>
      </c>
      <c r="X1112" s="164">
        <f t="shared" ca="1" si="86"/>
        <v>0</v>
      </c>
      <c r="AB1112" s="304" t="str">
        <f t="shared" si="87"/>
        <v/>
      </c>
      <c r="AC1112" s="164" t="str">
        <f t="shared" si="88"/>
        <v/>
      </c>
      <c r="AD1112" s="164" t="str">
        <f t="shared" si="89"/>
        <v/>
      </c>
    </row>
    <row r="1113" spans="1:30" s="164" customFormat="1" ht="20.149999999999999" customHeight="1">
      <c r="A1113" s="149"/>
      <c r="B1113" s="294" t="str">
        <f>IF(LEN(A1113)=0,"",INDEX('Smelter Look-up'!$A:$A,MATCH($A1113,'Smelter Look-up'!$E:$E,0)))</f>
        <v/>
      </c>
      <c r="C1113" s="146" t="str">
        <f>IF(LEN(A1113)=0,"",INDEX('Smelter Look-up'!$C:$C,MATCH($A1113,'Smelter Look-up'!$E:$E,0)))</f>
        <v/>
      </c>
      <c r="D1113" s="143"/>
      <c r="E1113" s="143" t="str">
        <f ca="1">IF(ISERROR($V1113),"",OFFSET('Smelter Look-up'!$D$4,$V1113-4,0)&amp;"")</f>
        <v/>
      </c>
      <c r="F1113" s="143" t="str">
        <f ca="1">IF(ISERROR($V1113),"",OFFSET('Smelter Look-up'!$E$4,$V1113-4,0))</f>
        <v/>
      </c>
      <c r="G1113" s="143" t="str">
        <f ca="1">IF(C1113=$X$4,"Enter smelter details",IF(ISERROR($V1113),"",OFFSET('Smelter Look-up'!$F$4,$V1113-4,0)))</f>
        <v/>
      </c>
      <c r="H1113" s="199" t="str">
        <f ca="1">IF(ISERROR($V1113),"",OFFSET('Smelter Look-up'!$G$4,$V1113-4,0))</f>
        <v/>
      </c>
      <c r="I1113" s="200" t="str">
        <f ca="1">IF(ISERROR($V1113),"",OFFSET('Smelter Look-up'!$H$4,$V1113-4,0))</f>
        <v/>
      </c>
      <c r="J1113" s="200" t="str">
        <f ca="1">IF(ISERROR($V1113),"",OFFSET('Smelter Look-up'!$I$4,$V1113-4,0))</f>
        <v/>
      </c>
      <c r="K1113" s="144"/>
      <c r="L1113" s="144"/>
      <c r="M1113" s="144"/>
      <c r="N1113" s="144"/>
      <c r="O1113" s="144"/>
      <c r="P1113" s="202"/>
      <c r="Q1113" s="145"/>
      <c r="R1113" s="143" t="str">
        <f ca="1">IF(ISERROR($V1113),"",OFFSET('Smelter Look-up'!$C$4,$V1113-4,0)&amp;"")</f>
        <v/>
      </c>
      <c r="S1113" s="149" t="str">
        <f t="shared" ca="1" si="85"/>
        <v/>
      </c>
      <c r="T1113" s="149" t="str">
        <f ca="1">IF(B1113="","",IF(ISERROR(MATCH($J1113,SorP!$B$1:$B$6261,0)),"",INDIRECT("'SorP'!$A$"&amp;MATCH($S1113&amp;$J1113,SorP!C:C,0))))</f>
        <v/>
      </c>
      <c r="U1113" s="162"/>
      <c r="V1113" s="163" t="e">
        <f>IF(C1113="",NA(),MATCH($B1113&amp;$C1113,'Smelter Look-up'!$J:$J,0))</f>
        <v>#N/A</v>
      </c>
      <c r="X1113" s="164">
        <f t="shared" ca="1" si="86"/>
        <v>0</v>
      </c>
      <c r="AB1113" s="304" t="str">
        <f t="shared" si="87"/>
        <v/>
      </c>
      <c r="AC1113" s="164" t="str">
        <f t="shared" si="88"/>
        <v/>
      </c>
      <c r="AD1113" s="164" t="str">
        <f t="shared" si="89"/>
        <v/>
      </c>
    </row>
    <row r="1114" spans="1:30" s="164" customFormat="1" ht="20.149999999999999" customHeight="1">
      <c r="A1114" s="149"/>
      <c r="B1114" s="294" t="str">
        <f>IF(LEN(A1114)=0,"",INDEX('Smelter Look-up'!$A:$A,MATCH($A1114,'Smelter Look-up'!$E:$E,0)))</f>
        <v/>
      </c>
      <c r="C1114" s="146" t="str">
        <f>IF(LEN(A1114)=0,"",INDEX('Smelter Look-up'!$C:$C,MATCH($A1114,'Smelter Look-up'!$E:$E,0)))</f>
        <v/>
      </c>
      <c r="D1114" s="143"/>
      <c r="E1114" s="143" t="str">
        <f ca="1">IF(ISERROR($V1114),"",OFFSET('Smelter Look-up'!$D$4,$V1114-4,0)&amp;"")</f>
        <v/>
      </c>
      <c r="F1114" s="143" t="str">
        <f ca="1">IF(ISERROR($V1114),"",OFFSET('Smelter Look-up'!$E$4,$V1114-4,0))</f>
        <v/>
      </c>
      <c r="G1114" s="143" t="str">
        <f ca="1">IF(C1114=$X$4,"Enter smelter details",IF(ISERROR($V1114),"",OFFSET('Smelter Look-up'!$F$4,$V1114-4,0)))</f>
        <v/>
      </c>
      <c r="H1114" s="199" t="str">
        <f ca="1">IF(ISERROR($V1114),"",OFFSET('Smelter Look-up'!$G$4,$V1114-4,0))</f>
        <v/>
      </c>
      <c r="I1114" s="200" t="str">
        <f ca="1">IF(ISERROR($V1114),"",OFFSET('Smelter Look-up'!$H$4,$V1114-4,0))</f>
        <v/>
      </c>
      <c r="J1114" s="200" t="str">
        <f ca="1">IF(ISERROR($V1114),"",OFFSET('Smelter Look-up'!$I$4,$V1114-4,0))</f>
        <v/>
      </c>
      <c r="K1114" s="144"/>
      <c r="L1114" s="144"/>
      <c r="M1114" s="144"/>
      <c r="N1114" s="144"/>
      <c r="O1114" s="144"/>
      <c r="P1114" s="202"/>
      <c r="Q1114" s="145"/>
      <c r="R1114" s="143" t="str">
        <f ca="1">IF(ISERROR($V1114),"",OFFSET('Smelter Look-up'!$C$4,$V1114-4,0)&amp;"")</f>
        <v/>
      </c>
      <c r="S1114" s="149" t="str">
        <f t="shared" ca="1" si="85"/>
        <v/>
      </c>
      <c r="T1114" s="149" t="str">
        <f ca="1">IF(B1114="","",IF(ISERROR(MATCH($J1114,SorP!$B$1:$B$6261,0)),"",INDIRECT("'SorP'!$A$"&amp;MATCH($S1114&amp;$J1114,SorP!C:C,0))))</f>
        <v/>
      </c>
      <c r="U1114" s="162"/>
      <c r="V1114" s="163" t="e">
        <f>IF(C1114="",NA(),MATCH($B1114&amp;$C1114,'Smelter Look-up'!$J:$J,0))</f>
        <v>#N/A</v>
      </c>
      <c r="X1114" s="164">
        <f t="shared" ca="1" si="86"/>
        <v>0</v>
      </c>
      <c r="AB1114" s="304" t="str">
        <f t="shared" si="87"/>
        <v/>
      </c>
      <c r="AC1114" s="164" t="str">
        <f t="shared" si="88"/>
        <v/>
      </c>
      <c r="AD1114" s="164" t="str">
        <f t="shared" si="89"/>
        <v/>
      </c>
    </row>
    <row r="1115" spans="1:30" s="164" customFormat="1" ht="20.149999999999999" customHeight="1">
      <c r="A1115" s="149"/>
      <c r="B1115" s="294" t="str">
        <f>IF(LEN(A1115)=0,"",INDEX('Smelter Look-up'!$A:$A,MATCH($A1115,'Smelter Look-up'!$E:$E,0)))</f>
        <v/>
      </c>
      <c r="C1115" s="146" t="str">
        <f>IF(LEN(A1115)=0,"",INDEX('Smelter Look-up'!$C:$C,MATCH($A1115,'Smelter Look-up'!$E:$E,0)))</f>
        <v/>
      </c>
      <c r="D1115" s="143"/>
      <c r="E1115" s="143" t="str">
        <f ca="1">IF(ISERROR($V1115),"",OFFSET('Smelter Look-up'!$D$4,$V1115-4,0)&amp;"")</f>
        <v/>
      </c>
      <c r="F1115" s="143" t="str">
        <f ca="1">IF(ISERROR($V1115),"",OFFSET('Smelter Look-up'!$E$4,$V1115-4,0))</f>
        <v/>
      </c>
      <c r="G1115" s="143" t="str">
        <f ca="1">IF(C1115=$X$4,"Enter smelter details",IF(ISERROR($V1115),"",OFFSET('Smelter Look-up'!$F$4,$V1115-4,0)))</f>
        <v/>
      </c>
      <c r="H1115" s="199" t="str">
        <f ca="1">IF(ISERROR($V1115),"",OFFSET('Smelter Look-up'!$G$4,$V1115-4,0))</f>
        <v/>
      </c>
      <c r="I1115" s="200" t="str">
        <f ca="1">IF(ISERROR($V1115),"",OFFSET('Smelter Look-up'!$H$4,$V1115-4,0))</f>
        <v/>
      </c>
      <c r="J1115" s="200" t="str">
        <f ca="1">IF(ISERROR($V1115),"",OFFSET('Smelter Look-up'!$I$4,$V1115-4,0))</f>
        <v/>
      </c>
      <c r="K1115" s="144"/>
      <c r="L1115" s="144"/>
      <c r="M1115" s="144"/>
      <c r="N1115" s="144"/>
      <c r="O1115" s="144"/>
      <c r="P1115" s="202"/>
      <c r="Q1115" s="145"/>
      <c r="R1115" s="143" t="str">
        <f ca="1">IF(ISERROR($V1115),"",OFFSET('Smelter Look-up'!$C$4,$V1115-4,0)&amp;"")</f>
        <v/>
      </c>
      <c r="S1115" s="149" t="str">
        <f t="shared" ca="1" si="85"/>
        <v/>
      </c>
      <c r="T1115" s="149" t="str">
        <f ca="1">IF(B1115="","",IF(ISERROR(MATCH($J1115,SorP!$B$1:$B$6261,0)),"",INDIRECT("'SorP'!$A$"&amp;MATCH($S1115&amp;$J1115,SorP!C:C,0))))</f>
        <v/>
      </c>
      <c r="U1115" s="162"/>
      <c r="V1115" s="163" t="e">
        <f>IF(C1115="",NA(),MATCH($B1115&amp;$C1115,'Smelter Look-up'!$J:$J,0))</f>
        <v>#N/A</v>
      </c>
      <c r="X1115" s="164">
        <f t="shared" ca="1" si="86"/>
        <v>0</v>
      </c>
      <c r="AB1115" s="304" t="str">
        <f t="shared" si="87"/>
        <v/>
      </c>
      <c r="AC1115" s="164" t="str">
        <f t="shared" si="88"/>
        <v/>
      </c>
      <c r="AD1115" s="164" t="str">
        <f t="shared" si="89"/>
        <v/>
      </c>
    </row>
    <row r="1116" spans="1:30" s="164" customFormat="1" ht="20.149999999999999" customHeight="1">
      <c r="A1116" s="149"/>
      <c r="B1116" s="294" t="str">
        <f>IF(LEN(A1116)=0,"",INDEX('Smelter Look-up'!$A:$A,MATCH($A1116,'Smelter Look-up'!$E:$E,0)))</f>
        <v/>
      </c>
      <c r="C1116" s="146" t="str">
        <f>IF(LEN(A1116)=0,"",INDEX('Smelter Look-up'!$C:$C,MATCH($A1116,'Smelter Look-up'!$E:$E,0)))</f>
        <v/>
      </c>
      <c r="D1116" s="143"/>
      <c r="E1116" s="143" t="str">
        <f ca="1">IF(ISERROR($V1116),"",OFFSET('Smelter Look-up'!$D$4,$V1116-4,0)&amp;"")</f>
        <v/>
      </c>
      <c r="F1116" s="143" t="str">
        <f ca="1">IF(ISERROR($V1116),"",OFFSET('Smelter Look-up'!$E$4,$V1116-4,0))</f>
        <v/>
      </c>
      <c r="G1116" s="143" t="str">
        <f ca="1">IF(C1116=$X$4,"Enter smelter details",IF(ISERROR($V1116),"",OFFSET('Smelter Look-up'!$F$4,$V1116-4,0)))</f>
        <v/>
      </c>
      <c r="H1116" s="199" t="str">
        <f ca="1">IF(ISERROR($V1116),"",OFFSET('Smelter Look-up'!$G$4,$V1116-4,0))</f>
        <v/>
      </c>
      <c r="I1116" s="200" t="str">
        <f ca="1">IF(ISERROR($V1116),"",OFFSET('Smelter Look-up'!$H$4,$V1116-4,0))</f>
        <v/>
      </c>
      <c r="J1116" s="200" t="str">
        <f ca="1">IF(ISERROR($V1116),"",OFFSET('Smelter Look-up'!$I$4,$V1116-4,0))</f>
        <v/>
      </c>
      <c r="K1116" s="144"/>
      <c r="L1116" s="144"/>
      <c r="M1116" s="144"/>
      <c r="N1116" s="144"/>
      <c r="O1116" s="144"/>
      <c r="P1116" s="202"/>
      <c r="Q1116" s="145"/>
      <c r="R1116" s="143" t="str">
        <f ca="1">IF(ISERROR($V1116),"",OFFSET('Smelter Look-up'!$C$4,$V1116-4,0)&amp;"")</f>
        <v/>
      </c>
      <c r="S1116" s="149" t="str">
        <f t="shared" ca="1" si="85"/>
        <v/>
      </c>
      <c r="T1116" s="149" t="str">
        <f ca="1">IF(B1116="","",IF(ISERROR(MATCH($J1116,SorP!$B$1:$B$6261,0)),"",INDIRECT("'SorP'!$A$"&amp;MATCH($S1116&amp;$J1116,SorP!C:C,0))))</f>
        <v/>
      </c>
      <c r="U1116" s="162"/>
      <c r="V1116" s="163" t="e">
        <f>IF(C1116="",NA(),MATCH($B1116&amp;$C1116,'Smelter Look-up'!$J:$J,0))</f>
        <v>#N/A</v>
      </c>
      <c r="X1116" s="164">
        <f t="shared" ca="1" si="86"/>
        <v>0</v>
      </c>
      <c r="AB1116" s="304" t="str">
        <f t="shared" si="87"/>
        <v/>
      </c>
      <c r="AC1116" s="164" t="str">
        <f t="shared" si="88"/>
        <v/>
      </c>
      <c r="AD1116" s="164" t="str">
        <f t="shared" si="89"/>
        <v/>
      </c>
    </row>
    <row r="1117" spans="1:30" s="164" customFormat="1" ht="20.149999999999999" customHeight="1">
      <c r="A1117" s="149"/>
      <c r="B1117" s="294" t="str">
        <f>IF(LEN(A1117)=0,"",INDEX('Smelter Look-up'!$A:$A,MATCH($A1117,'Smelter Look-up'!$E:$E,0)))</f>
        <v/>
      </c>
      <c r="C1117" s="146" t="str">
        <f>IF(LEN(A1117)=0,"",INDEX('Smelter Look-up'!$C:$C,MATCH($A1117,'Smelter Look-up'!$E:$E,0)))</f>
        <v/>
      </c>
      <c r="D1117" s="143"/>
      <c r="E1117" s="143" t="str">
        <f ca="1">IF(ISERROR($V1117),"",OFFSET('Smelter Look-up'!$D$4,$V1117-4,0)&amp;"")</f>
        <v/>
      </c>
      <c r="F1117" s="143" t="str">
        <f ca="1">IF(ISERROR($V1117),"",OFFSET('Smelter Look-up'!$E$4,$V1117-4,0))</f>
        <v/>
      </c>
      <c r="G1117" s="143" t="str">
        <f ca="1">IF(C1117=$X$4,"Enter smelter details",IF(ISERROR($V1117),"",OFFSET('Smelter Look-up'!$F$4,$V1117-4,0)))</f>
        <v/>
      </c>
      <c r="H1117" s="199" t="str">
        <f ca="1">IF(ISERROR($V1117),"",OFFSET('Smelter Look-up'!$G$4,$V1117-4,0))</f>
        <v/>
      </c>
      <c r="I1117" s="200" t="str">
        <f ca="1">IF(ISERROR($V1117),"",OFFSET('Smelter Look-up'!$H$4,$V1117-4,0))</f>
        <v/>
      </c>
      <c r="J1117" s="200" t="str">
        <f ca="1">IF(ISERROR($V1117),"",OFFSET('Smelter Look-up'!$I$4,$V1117-4,0))</f>
        <v/>
      </c>
      <c r="K1117" s="144"/>
      <c r="L1117" s="144"/>
      <c r="M1117" s="144"/>
      <c r="N1117" s="144"/>
      <c r="O1117" s="144"/>
      <c r="P1117" s="202"/>
      <c r="Q1117" s="145"/>
      <c r="R1117" s="143" t="str">
        <f ca="1">IF(ISERROR($V1117),"",OFFSET('Smelter Look-up'!$C$4,$V1117-4,0)&amp;"")</f>
        <v/>
      </c>
      <c r="S1117" s="149" t="str">
        <f t="shared" ca="1" si="85"/>
        <v/>
      </c>
      <c r="T1117" s="149" t="str">
        <f ca="1">IF(B1117="","",IF(ISERROR(MATCH($J1117,SorP!$B$1:$B$6261,0)),"",INDIRECT("'SorP'!$A$"&amp;MATCH($S1117&amp;$J1117,SorP!C:C,0))))</f>
        <v/>
      </c>
      <c r="U1117" s="162"/>
      <c r="V1117" s="163" t="e">
        <f>IF(C1117="",NA(),MATCH($B1117&amp;$C1117,'Smelter Look-up'!$J:$J,0))</f>
        <v>#N/A</v>
      </c>
      <c r="X1117" s="164">
        <f t="shared" ca="1" si="86"/>
        <v>0</v>
      </c>
      <c r="AB1117" s="304" t="str">
        <f t="shared" si="87"/>
        <v/>
      </c>
      <c r="AC1117" s="164" t="str">
        <f t="shared" si="88"/>
        <v/>
      </c>
      <c r="AD1117" s="164" t="str">
        <f t="shared" si="89"/>
        <v/>
      </c>
    </row>
    <row r="1118" spans="1:30" s="164" customFormat="1" ht="20.149999999999999" customHeight="1">
      <c r="A1118" s="149"/>
      <c r="B1118" s="294" t="str">
        <f>IF(LEN(A1118)=0,"",INDEX('Smelter Look-up'!$A:$A,MATCH($A1118,'Smelter Look-up'!$E:$E,0)))</f>
        <v/>
      </c>
      <c r="C1118" s="146" t="str">
        <f>IF(LEN(A1118)=0,"",INDEX('Smelter Look-up'!$C:$C,MATCH($A1118,'Smelter Look-up'!$E:$E,0)))</f>
        <v/>
      </c>
      <c r="D1118" s="143"/>
      <c r="E1118" s="143" t="str">
        <f ca="1">IF(ISERROR($V1118),"",OFFSET('Smelter Look-up'!$D$4,$V1118-4,0)&amp;"")</f>
        <v/>
      </c>
      <c r="F1118" s="143" t="str">
        <f ca="1">IF(ISERROR($V1118),"",OFFSET('Smelter Look-up'!$E$4,$V1118-4,0))</f>
        <v/>
      </c>
      <c r="G1118" s="143" t="str">
        <f ca="1">IF(C1118=$X$4,"Enter smelter details",IF(ISERROR($V1118),"",OFFSET('Smelter Look-up'!$F$4,$V1118-4,0)))</f>
        <v/>
      </c>
      <c r="H1118" s="199" t="str">
        <f ca="1">IF(ISERROR($V1118),"",OFFSET('Smelter Look-up'!$G$4,$V1118-4,0))</f>
        <v/>
      </c>
      <c r="I1118" s="200" t="str">
        <f ca="1">IF(ISERROR($V1118),"",OFFSET('Smelter Look-up'!$H$4,$V1118-4,0))</f>
        <v/>
      </c>
      <c r="J1118" s="200" t="str">
        <f ca="1">IF(ISERROR($V1118),"",OFFSET('Smelter Look-up'!$I$4,$V1118-4,0))</f>
        <v/>
      </c>
      <c r="K1118" s="144"/>
      <c r="L1118" s="144"/>
      <c r="M1118" s="144"/>
      <c r="N1118" s="144"/>
      <c r="O1118" s="144"/>
      <c r="P1118" s="202"/>
      <c r="Q1118" s="145"/>
      <c r="R1118" s="143" t="str">
        <f ca="1">IF(ISERROR($V1118),"",OFFSET('Smelter Look-up'!$C$4,$V1118-4,0)&amp;"")</f>
        <v/>
      </c>
      <c r="S1118" s="149" t="str">
        <f t="shared" ca="1" si="85"/>
        <v/>
      </c>
      <c r="T1118" s="149" t="str">
        <f ca="1">IF(B1118="","",IF(ISERROR(MATCH($J1118,SorP!$B$1:$B$6261,0)),"",INDIRECT("'SorP'!$A$"&amp;MATCH($S1118&amp;$J1118,SorP!C:C,0))))</f>
        <v/>
      </c>
      <c r="U1118" s="162"/>
      <c r="V1118" s="163" t="e">
        <f>IF(C1118="",NA(),MATCH($B1118&amp;$C1118,'Smelter Look-up'!$J:$J,0))</f>
        <v>#N/A</v>
      </c>
      <c r="X1118" s="164">
        <f t="shared" ca="1" si="86"/>
        <v>0</v>
      </c>
      <c r="AB1118" s="304" t="str">
        <f t="shared" si="87"/>
        <v/>
      </c>
      <c r="AC1118" s="164" t="str">
        <f t="shared" si="88"/>
        <v/>
      </c>
      <c r="AD1118" s="164" t="str">
        <f t="shared" si="89"/>
        <v/>
      </c>
    </row>
    <row r="1119" spans="1:30" s="164" customFormat="1" ht="20.149999999999999" customHeight="1">
      <c r="A1119" s="149"/>
      <c r="B1119" s="294" t="str">
        <f>IF(LEN(A1119)=0,"",INDEX('Smelter Look-up'!$A:$A,MATCH($A1119,'Smelter Look-up'!$E:$E,0)))</f>
        <v/>
      </c>
      <c r="C1119" s="146" t="str">
        <f>IF(LEN(A1119)=0,"",INDEX('Smelter Look-up'!$C:$C,MATCH($A1119,'Smelter Look-up'!$E:$E,0)))</f>
        <v/>
      </c>
      <c r="D1119" s="143"/>
      <c r="E1119" s="143" t="str">
        <f ca="1">IF(ISERROR($V1119),"",OFFSET('Smelter Look-up'!$D$4,$V1119-4,0)&amp;"")</f>
        <v/>
      </c>
      <c r="F1119" s="143" t="str">
        <f ca="1">IF(ISERROR($V1119),"",OFFSET('Smelter Look-up'!$E$4,$V1119-4,0))</f>
        <v/>
      </c>
      <c r="G1119" s="143" t="str">
        <f ca="1">IF(C1119=$X$4,"Enter smelter details",IF(ISERROR($V1119),"",OFFSET('Smelter Look-up'!$F$4,$V1119-4,0)))</f>
        <v/>
      </c>
      <c r="H1119" s="199" t="str">
        <f ca="1">IF(ISERROR($V1119),"",OFFSET('Smelter Look-up'!$G$4,$V1119-4,0))</f>
        <v/>
      </c>
      <c r="I1119" s="200" t="str">
        <f ca="1">IF(ISERROR($V1119),"",OFFSET('Smelter Look-up'!$H$4,$V1119-4,0))</f>
        <v/>
      </c>
      <c r="J1119" s="200" t="str">
        <f ca="1">IF(ISERROR($V1119),"",OFFSET('Smelter Look-up'!$I$4,$V1119-4,0))</f>
        <v/>
      </c>
      <c r="K1119" s="144"/>
      <c r="L1119" s="144"/>
      <c r="M1119" s="144"/>
      <c r="N1119" s="144"/>
      <c r="O1119" s="144"/>
      <c r="P1119" s="202"/>
      <c r="Q1119" s="145"/>
      <c r="R1119" s="143" t="str">
        <f ca="1">IF(ISERROR($V1119),"",OFFSET('Smelter Look-up'!$C$4,$V1119-4,0)&amp;"")</f>
        <v/>
      </c>
      <c r="S1119" s="149" t="str">
        <f t="shared" ca="1" si="85"/>
        <v/>
      </c>
      <c r="T1119" s="149" t="str">
        <f ca="1">IF(B1119="","",IF(ISERROR(MATCH($J1119,SorP!$B$1:$B$6261,0)),"",INDIRECT("'SorP'!$A$"&amp;MATCH($S1119&amp;$J1119,SorP!C:C,0))))</f>
        <v/>
      </c>
      <c r="U1119" s="162"/>
      <c r="V1119" s="163" t="e">
        <f>IF(C1119="",NA(),MATCH($B1119&amp;$C1119,'Smelter Look-up'!$J:$J,0))</f>
        <v>#N/A</v>
      </c>
      <c r="X1119" s="164">
        <f t="shared" ca="1" si="86"/>
        <v>0</v>
      </c>
      <c r="AB1119" s="304" t="str">
        <f t="shared" si="87"/>
        <v/>
      </c>
      <c r="AC1119" s="164" t="str">
        <f t="shared" si="88"/>
        <v/>
      </c>
      <c r="AD1119" s="164" t="str">
        <f t="shared" si="89"/>
        <v/>
      </c>
    </row>
    <row r="1120" spans="1:30" s="164" customFormat="1" ht="20.149999999999999" customHeight="1">
      <c r="A1120" s="149"/>
      <c r="B1120" s="294" t="str">
        <f>IF(LEN(A1120)=0,"",INDEX('Smelter Look-up'!$A:$A,MATCH($A1120,'Smelter Look-up'!$E:$E,0)))</f>
        <v/>
      </c>
      <c r="C1120" s="146" t="str">
        <f>IF(LEN(A1120)=0,"",INDEX('Smelter Look-up'!$C:$C,MATCH($A1120,'Smelter Look-up'!$E:$E,0)))</f>
        <v/>
      </c>
      <c r="D1120" s="143"/>
      <c r="E1120" s="143" t="str">
        <f ca="1">IF(ISERROR($V1120),"",OFFSET('Smelter Look-up'!$D$4,$V1120-4,0)&amp;"")</f>
        <v/>
      </c>
      <c r="F1120" s="143" t="str">
        <f ca="1">IF(ISERROR($V1120),"",OFFSET('Smelter Look-up'!$E$4,$V1120-4,0))</f>
        <v/>
      </c>
      <c r="G1120" s="143" t="str">
        <f ca="1">IF(C1120=$X$4,"Enter smelter details",IF(ISERROR($V1120),"",OFFSET('Smelter Look-up'!$F$4,$V1120-4,0)))</f>
        <v/>
      </c>
      <c r="H1120" s="199" t="str">
        <f ca="1">IF(ISERROR($V1120),"",OFFSET('Smelter Look-up'!$G$4,$V1120-4,0))</f>
        <v/>
      </c>
      <c r="I1120" s="200" t="str">
        <f ca="1">IF(ISERROR($V1120),"",OFFSET('Smelter Look-up'!$H$4,$V1120-4,0))</f>
        <v/>
      </c>
      <c r="J1120" s="200" t="str">
        <f ca="1">IF(ISERROR($V1120),"",OFFSET('Smelter Look-up'!$I$4,$V1120-4,0))</f>
        <v/>
      </c>
      <c r="K1120" s="144"/>
      <c r="L1120" s="144"/>
      <c r="M1120" s="144"/>
      <c r="N1120" s="144"/>
      <c r="O1120" s="144"/>
      <c r="P1120" s="202"/>
      <c r="Q1120" s="145"/>
      <c r="R1120" s="143" t="str">
        <f ca="1">IF(ISERROR($V1120),"",OFFSET('Smelter Look-up'!$C$4,$V1120-4,0)&amp;"")</f>
        <v/>
      </c>
      <c r="S1120" s="149" t="str">
        <f t="shared" ca="1" si="85"/>
        <v/>
      </c>
      <c r="T1120" s="149" t="str">
        <f ca="1">IF(B1120="","",IF(ISERROR(MATCH($J1120,SorP!$B$1:$B$6261,0)),"",INDIRECT("'SorP'!$A$"&amp;MATCH($S1120&amp;$J1120,SorP!C:C,0))))</f>
        <v/>
      </c>
      <c r="U1120" s="162"/>
      <c r="V1120" s="163" t="e">
        <f>IF(C1120="",NA(),MATCH($B1120&amp;$C1120,'Smelter Look-up'!$J:$J,0))</f>
        <v>#N/A</v>
      </c>
      <c r="X1120" s="164">
        <f t="shared" ca="1" si="86"/>
        <v>0</v>
      </c>
      <c r="AB1120" s="304" t="str">
        <f t="shared" si="87"/>
        <v/>
      </c>
      <c r="AC1120" s="164" t="str">
        <f t="shared" si="88"/>
        <v/>
      </c>
      <c r="AD1120" s="164" t="str">
        <f t="shared" si="89"/>
        <v/>
      </c>
    </row>
    <row r="1121" spans="1:30" s="164" customFormat="1" ht="20.149999999999999" customHeight="1">
      <c r="A1121" s="149"/>
      <c r="B1121" s="294" t="str">
        <f>IF(LEN(A1121)=0,"",INDEX('Smelter Look-up'!$A:$A,MATCH($A1121,'Smelter Look-up'!$E:$E,0)))</f>
        <v/>
      </c>
      <c r="C1121" s="146" t="str">
        <f>IF(LEN(A1121)=0,"",INDEX('Smelter Look-up'!$C:$C,MATCH($A1121,'Smelter Look-up'!$E:$E,0)))</f>
        <v/>
      </c>
      <c r="D1121" s="143"/>
      <c r="E1121" s="143" t="str">
        <f ca="1">IF(ISERROR($V1121),"",OFFSET('Smelter Look-up'!$D$4,$V1121-4,0)&amp;"")</f>
        <v/>
      </c>
      <c r="F1121" s="143" t="str">
        <f ca="1">IF(ISERROR($V1121),"",OFFSET('Smelter Look-up'!$E$4,$V1121-4,0))</f>
        <v/>
      </c>
      <c r="G1121" s="143" t="str">
        <f ca="1">IF(C1121=$X$4,"Enter smelter details",IF(ISERROR($V1121),"",OFFSET('Smelter Look-up'!$F$4,$V1121-4,0)))</f>
        <v/>
      </c>
      <c r="H1121" s="199" t="str">
        <f ca="1">IF(ISERROR($V1121),"",OFFSET('Smelter Look-up'!$G$4,$V1121-4,0))</f>
        <v/>
      </c>
      <c r="I1121" s="200" t="str">
        <f ca="1">IF(ISERROR($V1121),"",OFFSET('Smelter Look-up'!$H$4,$V1121-4,0))</f>
        <v/>
      </c>
      <c r="J1121" s="200" t="str">
        <f ca="1">IF(ISERROR($V1121),"",OFFSET('Smelter Look-up'!$I$4,$V1121-4,0))</f>
        <v/>
      </c>
      <c r="K1121" s="144"/>
      <c r="L1121" s="144"/>
      <c r="M1121" s="144"/>
      <c r="N1121" s="144"/>
      <c r="O1121" s="144"/>
      <c r="P1121" s="202"/>
      <c r="Q1121" s="145"/>
      <c r="R1121" s="143" t="str">
        <f ca="1">IF(ISERROR($V1121),"",OFFSET('Smelter Look-up'!$C$4,$V1121-4,0)&amp;"")</f>
        <v/>
      </c>
      <c r="S1121" s="149" t="str">
        <f t="shared" ca="1" si="85"/>
        <v/>
      </c>
      <c r="T1121" s="149" t="str">
        <f ca="1">IF(B1121="","",IF(ISERROR(MATCH($J1121,SorP!$B$1:$B$6261,0)),"",INDIRECT("'SorP'!$A$"&amp;MATCH($S1121&amp;$J1121,SorP!C:C,0))))</f>
        <v/>
      </c>
      <c r="U1121" s="162"/>
      <c r="V1121" s="163" t="e">
        <f>IF(C1121="",NA(),MATCH($B1121&amp;$C1121,'Smelter Look-up'!$J:$J,0))</f>
        <v>#N/A</v>
      </c>
      <c r="X1121" s="164">
        <f t="shared" ca="1" si="86"/>
        <v>0</v>
      </c>
      <c r="AB1121" s="304" t="str">
        <f t="shared" si="87"/>
        <v/>
      </c>
      <c r="AC1121" s="164" t="str">
        <f t="shared" si="88"/>
        <v/>
      </c>
      <c r="AD1121" s="164" t="str">
        <f t="shared" si="89"/>
        <v/>
      </c>
    </row>
    <row r="1122" spans="1:30" s="164" customFormat="1" ht="20.149999999999999" customHeight="1">
      <c r="A1122" s="149"/>
      <c r="B1122" s="294" t="str">
        <f>IF(LEN(A1122)=0,"",INDEX('Smelter Look-up'!$A:$A,MATCH($A1122,'Smelter Look-up'!$E:$E,0)))</f>
        <v/>
      </c>
      <c r="C1122" s="146" t="str">
        <f>IF(LEN(A1122)=0,"",INDEX('Smelter Look-up'!$C:$C,MATCH($A1122,'Smelter Look-up'!$E:$E,0)))</f>
        <v/>
      </c>
      <c r="D1122" s="143"/>
      <c r="E1122" s="143" t="str">
        <f ca="1">IF(ISERROR($V1122),"",OFFSET('Smelter Look-up'!$D$4,$V1122-4,0)&amp;"")</f>
        <v/>
      </c>
      <c r="F1122" s="143" t="str">
        <f ca="1">IF(ISERROR($V1122),"",OFFSET('Smelter Look-up'!$E$4,$V1122-4,0))</f>
        <v/>
      </c>
      <c r="G1122" s="143" t="str">
        <f ca="1">IF(C1122=$X$4,"Enter smelter details",IF(ISERROR($V1122),"",OFFSET('Smelter Look-up'!$F$4,$V1122-4,0)))</f>
        <v/>
      </c>
      <c r="H1122" s="199" t="str">
        <f ca="1">IF(ISERROR($V1122),"",OFFSET('Smelter Look-up'!$G$4,$V1122-4,0))</f>
        <v/>
      </c>
      <c r="I1122" s="200" t="str">
        <f ca="1">IF(ISERROR($V1122),"",OFFSET('Smelter Look-up'!$H$4,$V1122-4,0))</f>
        <v/>
      </c>
      <c r="J1122" s="200" t="str">
        <f ca="1">IF(ISERROR($V1122),"",OFFSET('Smelter Look-up'!$I$4,$V1122-4,0))</f>
        <v/>
      </c>
      <c r="K1122" s="144"/>
      <c r="L1122" s="144"/>
      <c r="M1122" s="144"/>
      <c r="N1122" s="144"/>
      <c r="O1122" s="144"/>
      <c r="P1122" s="202"/>
      <c r="Q1122" s="145"/>
      <c r="R1122" s="143" t="str">
        <f ca="1">IF(ISERROR($V1122),"",OFFSET('Smelter Look-up'!$C$4,$V1122-4,0)&amp;"")</f>
        <v/>
      </c>
      <c r="S1122" s="149" t="str">
        <f t="shared" ca="1" si="85"/>
        <v/>
      </c>
      <c r="T1122" s="149" t="str">
        <f ca="1">IF(B1122="","",IF(ISERROR(MATCH($J1122,SorP!$B$1:$B$6261,0)),"",INDIRECT("'SorP'!$A$"&amp;MATCH($S1122&amp;$J1122,SorP!C:C,0))))</f>
        <v/>
      </c>
      <c r="U1122" s="162"/>
      <c r="V1122" s="163" t="e">
        <f>IF(C1122="",NA(),MATCH($B1122&amp;$C1122,'Smelter Look-up'!$J:$J,0))</f>
        <v>#N/A</v>
      </c>
      <c r="X1122" s="164">
        <f t="shared" ca="1" si="86"/>
        <v>0</v>
      </c>
      <c r="AB1122" s="304" t="str">
        <f t="shared" si="87"/>
        <v/>
      </c>
      <c r="AC1122" s="164" t="str">
        <f t="shared" si="88"/>
        <v/>
      </c>
      <c r="AD1122" s="164" t="str">
        <f t="shared" si="89"/>
        <v/>
      </c>
    </row>
    <row r="1123" spans="1:30" s="164" customFormat="1" ht="20.149999999999999" customHeight="1">
      <c r="A1123" s="149"/>
      <c r="B1123" s="294" t="str">
        <f>IF(LEN(A1123)=0,"",INDEX('Smelter Look-up'!$A:$A,MATCH($A1123,'Smelter Look-up'!$E:$E,0)))</f>
        <v/>
      </c>
      <c r="C1123" s="146" t="str">
        <f>IF(LEN(A1123)=0,"",INDEX('Smelter Look-up'!$C:$C,MATCH($A1123,'Smelter Look-up'!$E:$E,0)))</f>
        <v/>
      </c>
      <c r="D1123" s="143"/>
      <c r="E1123" s="143" t="str">
        <f ca="1">IF(ISERROR($V1123),"",OFFSET('Smelter Look-up'!$D$4,$V1123-4,0)&amp;"")</f>
        <v/>
      </c>
      <c r="F1123" s="143" t="str">
        <f ca="1">IF(ISERROR($V1123),"",OFFSET('Smelter Look-up'!$E$4,$V1123-4,0))</f>
        <v/>
      </c>
      <c r="G1123" s="143" t="str">
        <f ca="1">IF(C1123=$X$4,"Enter smelter details",IF(ISERROR($V1123),"",OFFSET('Smelter Look-up'!$F$4,$V1123-4,0)))</f>
        <v/>
      </c>
      <c r="H1123" s="199" t="str">
        <f ca="1">IF(ISERROR($V1123),"",OFFSET('Smelter Look-up'!$G$4,$V1123-4,0))</f>
        <v/>
      </c>
      <c r="I1123" s="200" t="str">
        <f ca="1">IF(ISERROR($V1123),"",OFFSET('Smelter Look-up'!$H$4,$V1123-4,0))</f>
        <v/>
      </c>
      <c r="J1123" s="200" t="str">
        <f ca="1">IF(ISERROR($V1123),"",OFFSET('Smelter Look-up'!$I$4,$V1123-4,0))</f>
        <v/>
      </c>
      <c r="K1123" s="144"/>
      <c r="L1123" s="144"/>
      <c r="M1123" s="144"/>
      <c r="N1123" s="144"/>
      <c r="O1123" s="144"/>
      <c r="P1123" s="202"/>
      <c r="Q1123" s="145"/>
      <c r="R1123" s="143" t="str">
        <f ca="1">IF(ISERROR($V1123),"",OFFSET('Smelter Look-up'!$C$4,$V1123-4,0)&amp;"")</f>
        <v/>
      </c>
      <c r="S1123" s="149" t="str">
        <f t="shared" ca="1" si="85"/>
        <v/>
      </c>
      <c r="T1123" s="149" t="str">
        <f ca="1">IF(B1123="","",IF(ISERROR(MATCH($J1123,SorP!$B$1:$B$6261,0)),"",INDIRECT("'SorP'!$A$"&amp;MATCH($S1123&amp;$J1123,SorP!C:C,0))))</f>
        <v/>
      </c>
      <c r="U1123" s="162"/>
      <c r="V1123" s="163" t="e">
        <f>IF(C1123="",NA(),MATCH($B1123&amp;$C1123,'Smelter Look-up'!$J:$J,0))</f>
        <v>#N/A</v>
      </c>
      <c r="X1123" s="164">
        <f t="shared" ca="1" si="86"/>
        <v>0</v>
      </c>
      <c r="AB1123" s="304" t="str">
        <f t="shared" si="87"/>
        <v/>
      </c>
      <c r="AC1123" s="164" t="str">
        <f t="shared" si="88"/>
        <v/>
      </c>
      <c r="AD1123" s="164" t="str">
        <f t="shared" si="89"/>
        <v/>
      </c>
    </row>
    <row r="1124" spans="1:30" s="164" customFormat="1" ht="20.149999999999999" customHeight="1">
      <c r="A1124" s="149"/>
      <c r="B1124" s="294" t="str">
        <f>IF(LEN(A1124)=0,"",INDEX('Smelter Look-up'!$A:$A,MATCH($A1124,'Smelter Look-up'!$E:$E,0)))</f>
        <v/>
      </c>
      <c r="C1124" s="146" t="str">
        <f>IF(LEN(A1124)=0,"",INDEX('Smelter Look-up'!$C:$C,MATCH($A1124,'Smelter Look-up'!$E:$E,0)))</f>
        <v/>
      </c>
      <c r="D1124" s="143"/>
      <c r="E1124" s="143" t="str">
        <f ca="1">IF(ISERROR($V1124),"",OFFSET('Smelter Look-up'!$D$4,$V1124-4,0)&amp;"")</f>
        <v/>
      </c>
      <c r="F1124" s="143" t="str">
        <f ca="1">IF(ISERROR($V1124),"",OFFSET('Smelter Look-up'!$E$4,$V1124-4,0))</f>
        <v/>
      </c>
      <c r="G1124" s="143" t="str">
        <f ca="1">IF(C1124=$X$4,"Enter smelter details",IF(ISERROR($V1124),"",OFFSET('Smelter Look-up'!$F$4,$V1124-4,0)))</f>
        <v/>
      </c>
      <c r="H1124" s="199" t="str">
        <f ca="1">IF(ISERROR($V1124),"",OFFSET('Smelter Look-up'!$G$4,$V1124-4,0))</f>
        <v/>
      </c>
      <c r="I1124" s="200" t="str">
        <f ca="1">IF(ISERROR($V1124),"",OFFSET('Smelter Look-up'!$H$4,$V1124-4,0))</f>
        <v/>
      </c>
      <c r="J1124" s="200" t="str">
        <f ca="1">IF(ISERROR($V1124),"",OFFSET('Smelter Look-up'!$I$4,$V1124-4,0))</f>
        <v/>
      </c>
      <c r="K1124" s="144"/>
      <c r="L1124" s="144"/>
      <c r="M1124" s="144"/>
      <c r="N1124" s="144"/>
      <c r="O1124" s="144"/>
      <c r="P1124" s="202"/>
      <c r="Q1124" s="145"/>
      <c r="R1124" s="143" t="str">
        <f ca="1">IF(ISERROR($V1124),"",OFFSET('Smelter Look-up'!$C$4,$V1124-4,0)&amp;"")</f>
        <v/>
      </c>
      <c r="S1124" s="149" t="str">
        <f t="shared" ca="1" si="85"/>
        <v/>
      </c>
      <c r="T1124" s="149" t="str">
        <f ca="1">IF(B1124="","",IF(ISERROR(MATCH($J1124,SorP!$B$1:$B$6261,0)),"",INDIRECT("'SorP'!$A$"&amp;MATCH($S1124&amp;$J1124,SorP!C:C,0))))</f>
        <v/>
      </c>
      <c r="U1124" s="162"/>
      <c r="V1124" s="163" t="e">
        <f>IF(C1124="",NA(),MATCH($B1124&amp;$C1124,'Smelter Look-up'!$J:$J,0))</f>
        <v>#N/A</v>
      </c>
      <c r="X1124" s="164">
        <f t="shared" ca="1" si="86"/>
        <v>0</v>
      </c>
      <c r="AB1124" s="304" t="str">
        <f t="shared" si="87"/>
        <v/>
      </c>
      <c r="AC1124" s="164" t="str">
        <f t="shared" si="88"/>
        <v/>
      </c>
      <c r="AD1124" s="164" t="str">
        <f t="shared" si="89"/>
        <v/>
      </c>
    </row>
    <row r="1125" spans="1:30" s="164" customFormat="1" ht="20.149999999999999" customHeight="1">
      <c r="A1125" s="149"/>
      <c r="B1125" s="294" t="str">
        <f>IF(LEN(A1125)=0,"",INDEX('Smelter Look-up'!$A:$A,MATCH($A1125,'Smelter Look-up'!$E:$E,0)))</f>
        <v/>
      </c>
      <c r="C1125" s="146" t="str">
        <f>IF(LEN(A1125)=0,"",INDEX('Smelter Look-up'!$C:$C,MATCH($A1125,'Smelter Look-up'!$E:$E,0)))</f>
        <v/>
      </c>
      <c r="D1125" s="143"/>
      <c r="E1125" s="143" t="str">
        <f ca="1">IF(ISERROR($V1125),"",OFFSET('Smelter Look-up'!$D$4,$V1125-4,0)&amp;"")</f>
        <v/>
      </c>
      <c r="F1125" s="143" t="str">
        <f ca="1">IF(ISERROR($V1125),"",OFFSET('Smelter Look-up'!$E$4,$V1125-4,0))</f>
        <v/>
      </c>
      <c r="G1125" s="143" t="str">
        <f ca="1">IF(C1125=$X$4,"Enter smelter details",IF(ISERROR($V1125),"",OFFSET('Smelter Look-up'!$F$4,$V1125-4,0)))</f>
        <v/>
      </c>
      <c r="H1125" s="199" t="str">
        <f ca="1">IF(ISERROR($V1125),"",OFFSET('Smelter Look-up'!$G$4,$V1125-4,0))</f>
        <v/>
      </c>
      <c r="I1125" s="200" t="str">
        <f ca="1">IF(ISERROR($V1125),"",OFFSET('Smelter Look-up'!$H$4,$V1125-4,0))</f>
        <v/>
      </c>
      <c r="J1125" s="200" t="str">
        <f ca="1">IF(ISERROR($V1125),"",OFFSET('Smelter Look-up'!$I$4,$V1125-4,0))</f>
        <v/>
      </c>
      <c r="K1125" s="144"/>
      <c r="L1125" s="144"/>
      <c r="M1125" s="144"/>
      <c r="N1125" s="144"/>
      <c r="O1125" s="144"/>
      <c r="P1125" s="202"/>
      <c r="Q1125" s="145"/>
      <c r="R1125" s="143" t="str">
        <f ca="1">IF(ISERROR($V1125),"",OFFSET('Smelter Look-up'!$C$4,$V1125-4,0)&amp;"")</f>
        <v/>
      </c>
      <c r="S1125" s="149" t="str">
        <f t="shared" ca="1" si="85"/>
        <v/>
      </c>
      <c r="T1125" s="149" t="str">
        <f ca="1">IF(B1125="","",IF(ISERROR(MATCH($J1125,SorP!$B$1:$B$6261,0)),"",INDIRECT("'SorP'!$A$"&amp;MATCH($S1125&amp;$J1125,SorP!C:C,0))))</f>
        <v/>
      </c>
      <c r="U1125" s="162"/>
      <c r="V1125" s="163" t="e">
        <f>IF(C1125="",NA(),MATCH($B1125&amp;$C1125,'Smelter Look-up'!$J:$J,0))</f>
        <v>#N/A</v>
      </c>
      <c r="X1125" s="164">
        <f t="shared" ca="1" si="86"/>
        <v>0</v>
      </c>
      <c r="AB1125" s="304" t="str">
        <f t="shared" si="87"/>
        <v/>
      </c>
      <c r="AC1125" s="164" t="str">
        <f t="shared" si="88"/>
        <v/>
      </c>
      <c r="AD1125" s="164" t="str">
        <f t="shared" si="89"/>
        <v/>
      </c>
    </row>
    <row r="1126" spans="1:30" s="164" customFormat="1" ht="20.149999999999999" customHeight="1">
      <c r="A1126" s="149"/>
      <c r="B1126" s="294" t="str">
        <f>IF(LEN(A1126)=0,"",INDEX('Smelter Look-up'!$A:$A,MATCH($A1126,'Smelter Look-up'!$E:$E,0)))</f>
        <v/>
      </c>
      <c r="C1126" s="146" t="str">
        <f>IF(LEN(A1126)=0,"",INDEX('Smelter Look-up'!$C:$C,MATCH($A1126,'Smelter Look-up'!$E:$E,0)))</f>
        <v/>
      </c>
      <c r="D1126" s="143"/>
      <c r="E1126" s="143" t="str">
        <f ca="1">IF(ISERROR($V1126),"",OFFSET('Smelter Look-up'!$D$4,$V1126-4,0)&amp;"")</f>
        <v/>
      </c>
      <c r="F1126" s="143" t="str">
        <f ca="1">IF(ISERROR($V1126),"",OFFSET('Smelter Look-up'!$E$4,$V1126-4,0))</f>
        <v/>
      </c>
      <c r="G1126" s="143" t="str">
        <f ca="1">IF(C1126=$X$4,"Enter smelter details",IF(ISERROR($V1126),"",OFFSET('Smelter Look-up'!$F$4,$V1126-4,0)))</f>
        <v/>
      </c>
      <c r="H1126" s="199" t="str">
        <f ca="1">IF(ISERROR($V1126),"",OFFSET('Smelter Look-up'!$G$4,$V1126-4,0))</f>
        <v/>
      </c>
      <c r="I1126" s="200" t="str">
        <f ca="1">IF(ISERROR($V1126),"",OFFSET('Smelter Look-up'!$H$4,$V1126-4,0))</f>
        <v/>
      </c>
      <c r="J1126" s="200" t="str">
        <f ca="1">IF(ISERROR($V1126),"",OFFSET('Smelter Look-up'!$I$4,$V1126-4,0))</f>
        <v/>
      </c>
      <c r="K1126" s="144"/>
      <c r="L1126" s="144"/>
      <c r="M1126" s="144"/>
      <c r="N1126" s="144"/>
      <c r="O1126" s="144"/>
      <c r="P1126" s="202"/>
      <c r="Q1126" s="145"/>
      <c r="R1126" s="143" t="str">
        <f ca="1">IF(ISERROR($V1126),"",OFFSET('Smelter Look-up'!$C$4,$V1126-4,0)&amp;"")</f>
        <v/>
      </c>
      <c r="S1126" s="149" t="str">
        <f t="shared" ca="1" si="85"/>
        <v/>
      </c>
      <c r="T1126" s="149" t="str">
        <f ca="1">IF(B1126="","",IF(ISERROR(MATCH($J1126,SorP!$B$1:$B$6261,0)),"",INDIRECT("'SorP'!$A$"&amp;MATCH($S1126&amp;$J1126,SorP!C:C,0))))</f>
        <v/>
      </c>
      <c r="U1126" s="162"/>
      <c r="V1126" s="163" t="e">
        <f>IF(C1126="",NA(),MATCH($B1126&amp;$C1126,'Smelter Look-up'!$J:$J,0))</f>
        <v>#N/A</v>
      </c>
      <c r="X1126" s="164">
        <f t="shared" ca="1" si="86"/>
        <v>0</v>
      </c>
      <c r="AB1126" s="304" t="str">
        <f t="shared" si="87"/>
        <v/>
      </c>
      <c r="AC1126" s="164" t="str">
        <f t="shared" si="88"/>
        <v/>
      </c>
      <c r="AD1126" s="164" t="str">
        <f t="shared" si="89"/>
        <v/>
      </c>
    </row>
    <row r="1127" spans="1:30" s="164" customFormat="1" ht="20.149999999999999" customHeight="1">
      <c r="A1127" s="149"/>
      <c r="B1127" s="294" t="str">
        <f>IF(LEN(A1127)=0,"",INDEX('Smelter Look-up'!$A:$A,MATCH($A1127,'Smelter Look-up'!$E:$E,0)))</f>
        <v/>
      </c>
      <c r="C1127" s="146" t="str">
        <f>IF(LEN(A1127)=0,"",INDEX('Smelter Look-up'!$C:$C,MATCH($A1127,'Smelter Look-up'!$E:$E,0)))</f>
        <v/>
      </c>
      <c r="D1127" s="143"/>
      <c r="E1127" s="143" t="str">
        <f ca="1">IF(ISERROR($V1127),"",OFFSET('Smelter Look-up'!$D$4,$V1127-4,0)&amp;"")</f>
        <v/>
      </c>
      <c r="F1127" s="143" t="str">
        <f ca="1">IF(ISERROR($V1127),"",OFFSET('Smelter Look-up'!$E$4,$V1127-4,0))</f>
        <v/>
      </c>
      <c r="G1127" s="143" t="str">
        <f ca="1">IF(C1127=$X$4,"Enter smelter details",IF(ISERROR($V1127),"",OFFSET('Smelter Look-up'!$F$4,$V1127-4,0)))</f>
        <v/>
      </c>
      <c r="H1127" s="199" t="str">
        <f ca="1">IF(ISERROR($V1127),"",OFFSET('Smelter Look-up'!$G$4,$V1127-4,0))</f>
        <v/>
      </c>
      <c r="I1127" s="200" t="str">
        <f ca="1">IF(ISERROR($V1127),"",OFFSET('Smelter Look-up'!$H$4,$V1127-4,0))</f>
        <v/>
      </c>
      <c r="J1127" s="200" t="str">
        <f ca="1">IF(ISERROR($V1127),"",OFFSET('Smelter Look-up'!$I$4,$V1127-4,0))</f>
        <v/>
      </c>
      <c r="K1127" s="144"/>
      <c r="L1127" s="144"/>
      <c r="M1127" s="144"/>
      <c r="N1127" s="144"/>
      <c r="O1127" s="144"/>
      <c r="P1127" s="202"/>
      <c r="Q1127" s="145"/>
      <c r="R1127" s="143" t="str">
        <f ca="1">IF(ISERROR($V1127),"",OFFSET('Smelter Look-up'!$C$4,$V1127-4,0)&amp;"")</f>
        <v/>
      </c>
      <c r="S1127" s="149" t="str">
        <f t="shared" ca="1" si="85"/>
        <v/>
      </c>
      <c r="T1127" s="149" t="str">
        <f ca="1">IF(B1127="","",IF(ISERROR(MATCH($J1127,SorP!$B$1:$B$6261,0)),"",INDIRECT("'SorP'!$A$"&amp;MATCH($S1127&amp;$J1127,SorP!C:C,0))))</f>
        <v/>
      </c>
      <c r="U1127" s="162"/>
      <c r="V1127" s="163" t="e">
        <f>IF(C1127="",NA(),MATCH($B1127&amp;$C1127,'Smelter Look-up'!$J:$J,0))</f>
        <v>#N/A</v>
      </c>
      <c r="X1127" s="164">
        <f t="shared" ca="1" si="86"/>
        <v>0</v>
      </c>
      <c r="AB1127" s="304" t="str">
        <f t="shared" si="87"/>
        <v/>
      </c>
      <c r="AC1127" s="164" t="str">
        <f t="shared" si="88"/>
        <v/>
      </c>
      <c r="AD1127" s="164" t="str">
        <f t="shared" si="89"/>
        <v/>
      </c>
    </row>
    <row r="1128" spans="1:30" s="164" customFormat="1" ht="20.149999999999999" customHeight="1">
      <c r="A1128" s="149"/>
      <c r="B1128" s="294" t="str">
        <f>IF(LEN(A1128)=0,"",INDEX('Smelter Look-up'!$A:$A,MATCH($A1128,'Smelter Look-up'!$E:$E,0)))</f>
        <v/>
      </c>
      <c r="C1128" s="146" t="str">
        <f>IF(LEN(A1128)=0,"",INDEX('Smelter Look-up'!$C:$C,MATCH($A1128,'Smelter Look-up'!$E:$E,0)))</f>
        <v/>
      </c>
      <c r="D1128" s="143"/>
      <c r="E1128" s="143" t="str">
        <f ca="1">IF(ISERROR($V1128),"",OFFSET('Smelter Look-up'!$D$4,$V1128-4,0)&amp;"")</f>
        <v/>
      </c>
      <c r="F1128" s="143" t="str">
        <f ca="1">IF(ISERROR($V1128),"",OFFSET('Smelter Look-up'!$E$4,$V1128-4,0))</f>
        <v/>
      </c>
      <c r="G1128" s="143" t="str">
        <f ca="1">IF(C1128=$X$4,"Enter smelter details",IF(ISERROR($V1128),"",OFFSET('Smelter Look-up'!$F$4,$V1128-4,0)))</f>
        <v/>
      </c>
      <c r="H1128" s="199" t="str">
        <f ca="1">IF(ISERROR($V1128),"",OFFSET('Smelter Look-up'!$G$4,$V1128-4,0))</f>
        <v/>
      </c>
      <c r="I1128" s="200" t="str">
        <f ca="1">IF(ISERROR($V1128),"",OFFSET('Smelter Look-up'!$H$4,$V1128-4,0))</f>
        <v/>
      </c>
      <c r="J1128" s="200" t="str">
        <f ca="1">IF(ISERROR($V1128),"",OFFSET('Smelter Look-up'!$I$4,$V1128-4,0))</f>
        <v/>
      </c>
      <c r="K1128" s="144"/>
      <c r="L1128" s="144"/>
      <c r="M1128" s="144"/>
      <c r="N1128" s="144"/>
      <c r="O1128" s="144"/>
      <c r="P1128" s="202"/>
      <c r="Q1128" s="145"/>
      <c r="R1128" s="143" t="str">
        <f ca="1">IF(ISERROR($V1128),"",OFFSET('Smelter Look-up'!$C$4,$V1128-4,0)&amp;"")</f>
        <v/>
      </c>
      <c r="S1128" s="149" t="str">
        <f t="shared" ca="1" si="85"/>
        <v/>
      </c>
      <c r="T1128" s="149" t="str">
        <f ca="1">IF(B1128="","",IF(ISERROR(MATCH($J1128,SorP!$B$1:$B$6261,0)),"",INDIRECT("'SorP'!$A$"&amp;MATCH($S1128&amp;$J1128,SorP!C:C,0))))</f>
        <v/>
      </c>
      <c r="U1128" s="162"/>
      <c r="V1128" s="163" t="e">
        <f>IF(C1128="",NA(),MATCH($B1128&amp;$C1128,'Smelter Look-up'!$J:$J,0))</f>
        <v>#N/A</v>
      </c>
      <c r="X1128" s="164">
        <f t="shared" ca="1" si="86"/>
        <v>0</v>
      </c>
      <c r="AB1128" s="304" t="str">
        <f t="shared" si="87"/>
        <v/>
      </c>
      <c r="AC1128" s="164" t="str">
        <f t="shared" si="88"/>
        <v/>
      </c>
      <c r="AD1128" s="164" t="str">
        <f t="shared" si="89"/>
        <v/>
      </c>
    </row>
    <row r="1129" spans="1:30" s="164" customFormat="1" ht="20.149999999999999" customHeight="1">
      <c r="A1129" s="149"/>
      <c r="B1129" s="294" t="str">
        <f>IF(LEN(A1129)=0,"",INDEX('Smelter Look-up'!$A:$A,MATCH($A1129,'Smelter Look-up'!$E:$E,0)))</f>
        <v/>
      </c>
      <c r="C1129" s="146" t="str">
        <f>IF(LEN(A1129)=0,"",INDEX('Smelter Look-up'!$C:$C,MATCH($A1129,'Smelter Look-up'!$E:$E,0)))</f>
        <v/>
      </c>
      <c r="D1129" s="143"/>
      <c r="E1129" s="143" t="str">
        <f ca="1">IF(ISERROR($V1129),"",OFFSET('Smelter Look-up'!$D$4,$V1129-4,0)&amp;"")</f>
        <v/>
      </c>
      <c r="F1129" s="143" t="str">
        <f ca="1">IF(ISERROR($V1129),"",OFFSET('Smelter Look-up'!$E$4,$V1129-4,0))</f>
        <v/>
      </c>
      <c r="G1129" s="143" t="str">
        <f ca="1">IF(C1129=$X$4,"Enter smelter details",IF(ISERROR($V1129),"",OFFSET('Smelter Look-up'!$F$4,$V1129-4,0)))</f>
        <v/>
      </c>
      <c r="H1129" s="199" t="str">
        <f ca="1">IF(ISERROR($V1129),"",OFFSET('Smelter Look-up'!$G$4,$V1129-4,0))</f>
        <v/>
      </c>
      <c r="I1129" s="200" t="str">
        <f ca="1">IF(ISERROR($V1129),"",OFFSET('Smelter Look-up'!$H$4,$V1129-4,0))</f>
        <v/>
      </c>
      <c r="J1129" s="200" t="str">
        <f ca="1">IF(ISERROR($V1129),"",OFFSET('Smelter Look-up'!$I$4,$V1129-4,0))</f>
        <v/>
      </c>
      <c r="K1129" s="144"/>
      <c r="L1129" s="144"/>
      <c r="M1129" s="144"/>
      <c r="N1129" s="144"/>
      <c r="O1129" s="144"/>
      <c r="P1129" s="202"/>
      <c r="Q1129" s="145"/>
      <c r="R1129" s="143" t="str">
        <f ca="1">IF(ISERROR($V1129),"",OFFSET('Smelter Look-up'!$C$4,$V1129-4,0)&amp;"")</f>
        <v/>
      </c>
      <c r="S1129" s="149" t="str">
        <f t="shared" ca="1" si="85"/>
        <v/>
      </c>
      <c r="T1129" s="149" t="str">
        <f ca="1">IF(B1129="","",IF(ISERROR(MATCH($J1129,SorP!$B$1:$B$6261,0)),"",INDIRECT("'SorP'!$A$"&amp;MATCH($S1129&amp;$J1129,SorP!C:C,0))))</f>
        <v/>
      </c>
      <c r="U1129" s="162"/>
      <c r="V1129" s="163" t="e">
        <f>IF(C1129="",NA(),MATCH($B1129&amp;$C1129,'Smelter Look-up'!$J:$J,0))</f>
        <v>#N/A</v>
      </c>
      <c r="X1129" s="164">
        <f t="shared" ca="1" si="86"/>
        <v>0</v>
      </c>
      <c r="AB1129" s="304" t="str">
        <f t="shared" si="87"/>
        <v/>
      </c>
      <c r="AC1129" s="164" t="str">
        <f t="shared" si="88"/>
        <v/>
      </c>
      <c r="AD1129" s="164" t="str">
        <f t="shared" si="89"/>
        <v/>
      </c>
    </row>
    <row r="1130" spans="1:30" s="164" customFormat="1" ht="20.149999999999999" customHeight="1">
      <c r="A1130" s="149"/>
      <c r="B1130" s="294" t="str">
        <f>IF(LEN(A1130)=0,"",INDEX('Smelter Look-up'!$A:$A,MATCH($A1130,'Smelter Look-up'!$E:$E,0)))</f>
        <v/>
      </c>
      <c r="C1130" s="146" t="str">
        <f>IF(LEN(A1130)=0,"",INDEX('Smelter Look-up'!$C:$C,MATCH($A1130,'Smelter Look-up'!$E:$E,0)))</f>
        <v/>
      </c>
      <c r="D1130" s="143"/>
      <c r="E1130" s="143" t="str">
        <f ca="1">IF(ISERROR($V1130),"",OFFSET('Smelter Look-up'!$D$4,$V1130-4,0)&amp;"")</f>
        <v/>
      </c>
      <c r="F1130" s="143" t="str">
        <f ca="1">IF(ISERROR($V1130),"",OFFSET('Smelter Look-up'!$E$4,$V1130-4,0))</f>
        <v/>
      </c>
      <c r="G1130" s="143" t="str">
        <f ca="1">IF(C1130=$X$4,"Enter smelter details",IF(ISERROR($V1130),"",OFFSET('Smelter Look-up'!$F$4,$V1130-4,0)))</f>
        <v/>
      </c>
      <c r="H1130" s="199" t="str">
        <f ca="1">IF(ISERROR($V1130),"",OFFSET('Smelter Look-up'!$G$4,$V1130-4,0))</f>
        <v/>
      </c>
      <c r="I1130" s="200" t="str">
        <f ca="1">IF(ISERROR($V1130),"",OFFSET('Smelter Look-up'!$H$4,$V1130-4,0))</f>
        <v/>
      </c>
      <c r="J1130" s="200" t="str">
        <f ca="1">IF(ISERROR($V1130),"",OFFSET('Smelter Look-up'!$I$4,$V1130-4,0))</f>
        <v/>
      </c>
      <c r="K1130" s="144"/>
      <c r="L1130" s="144"/>
      <c r="M1130" s="144"/>
      <c r="N1130" s="144"/>
      <c r="O1130" s="144"/>
      <c r="P1130" s="202"/>
      <c r="Q1130" s="145"/>
      <c r="R1130" s="143" t="str">
        <f ca="1">IF(ISERROR($V1130),"",OFFSET('Smelter Look-up'!$C$4,$V1130-4,0)&amp;"")</f>
        <v/>
      </c>
      <c r="S1130" s="149" t="str">
        <f t="shared" ca="1" si="85"/>
        <v/>
      </c>
      <c r="T1130" s="149" t="str">
        <f ca="1">IF(B1130="","",IF(ISERROR(MATCH($J1130,SorP!$B$1:$B$6261,0)),"",INDIRECT("'SorP'!$A$"&amp;MATCH($S1130&amp;$J1130,SorP!C:C,0))))</f>
        <v/>
      </c>
      <c r="U1130" s="162"/>
      <c r="V1130" s="163" t="e">
        <f>IF(C1130="",NA(),MATCH($B1130&amp;$C1130,'Smelter Look-up'!$J:$J,0))</f>
        <v>#N/A</v>
      </c>
      <c r="X1130" s="164">
        <f t="shared" ca="1" si="86"/>
        <v>0</v>
      </c>
      <c r="AB1130" s="304" t="str">
        <f t="shared" si="87"/>
        <v/>
      </c>
      <c r="AC1130" s="164" t="str">
        <f t="shared" si="88"/>
        <v/>
      </c>
      <c r="AD1130" s="164" t="str">
        <f t="shared" si="89"/>
        <v/>
      </c>
    </row>
    <row r="1131" spans="1:30" s="164" customFormat="1" ht="20.149999999999999" customHeight="1">
      <c r="A1131" s="149"/>
      <c r="B1131" s="294" t="str">
        <f>IF(LEN(A1131)=0,"",INDEX('Smelter Look-up'!$A:$A,MATCH($A1131,'Smelter Look-up'!$E:$E,0)))</f>
        <v/>
      </c>
      <c r="C1131" s="146" t="str">
        <f>IF(LEN(A1131)=0,"",INDEX('Smelter Look-up'!$C:$C,MATCH($A1131,'Smelter Look-up'!$E:$E,0)))</f>
        <v/>
      </c>
      <c r="D1131" s="143"/>
      <c r="E1131" s="143" t="str">
        <f ca="1">IF(ISERROR($V1131),"",OFFSET('Smelter Look-up'!$D$4,$V1131-4,0)&amp;"")</f>
        <v/>
      </c>
      <c r="F1131" s="143" t="str">
        <f ca="1">IF(ISERROR($V1131),"",OFFSET('Smelter Look-up'!$E$4,$V1131-4,0))</f>
        <v/>
      </c>
      <c r="G1131" s="143" t="str">
        <f ca="1">IF(C1131=$X$4,"Enter smelter details",IF(ISERROR($V1131),"",OFFSET('Smelter Look-up'!$F$4,$V1131-4,0)))</f>
        <v/>
      </c>
      <c r="H1131" s="199" t="str">
        <f ca="1">IF(ISERROR($V1131),"",OFFSET('Smelter Look-up'!$G$4,$V1131-4,0))</f>
        <v/>
      </c>
      <c r="I1131" s="200" t="str">
        <f ca="1">IF(ISERROR($V1131),"",OFFSET('Smelter Look-up'!$H$4,$V1131-4,0))</f>
        <v/>
      </c>
      <c r="J1131" s="200" t="str">
        <f ca="1">IF(ISERROR($V1131),"",OFFSET('Smelter Look-up'!$I$4,$V1131-4,0))</f>
        <v/>
      </c>
      <c r="K1131" s="144"/>
      <c r="L1131" s="144"/>
      <c r="M1131" s="144"/>
      <c r="N1131" s="144"/>
      <c r="O1131" s="144"/>
      <c r="P1131" s="202"/>
      <c r="Q1131" s="145"/>
      <c r="R1131" s="143" t="str">
        <f ca="1">IF(ISERROR($V1131),"",OFFSET('Smelter Look-up'!$C$4,$V1131-4,0)&amp;"")</f>
        <v/>
      </c>
      <c r="S1131" s="149" t="str">
        <f t="shared" ca="1" si="85"/>
        <v/>
      </c>
      <c r="T1131" s="149" t="str">
        <f ca="1">IF(B1131="","",IF(ISERROR(MATCH($J1131,SorP!$B$1:$B$6261,0)),"",INDIRECT("'SorP'!$A$"&amp;MATCH($S1131&amp;$J1131,SorP!C:C,0))))</f>
        <v/>
      </c>
      <c r="U1131" s="162"/>
      <c r="V1131" s="163" t="e">
        <f>IF(C1131="",NA(),MATCH($B1131&amp;$C1131,'Smelter Look-up'!$J:$J,0))</f>
        <v>#N/A</v>
      </c>
      <c r="X1131" s="164">
        <f t="shared" ca="1" si="86"/>
        <v>0</v>
      </c>
      <c r="AB1131" s="304" t="str">
        <f t="shared" si="87"/>
        <v/>
      </c>
      <c r="AC1131" s="164" t="str">
        <f t="shared" si="88"/>
        <v/>
      </c>
      <c r="AD1131" s="164" t="str">
        <f t="shared" si="89"/>
        <v/>
      </c>
    </row>
    <row r="1132" spans="1:30" s="164" customFormat="1" ht="20.149999999999999" customHeight="1">
      <c r="A1132" s="149"/>
      <c r="B1132" s="294" t="str">
        <f>IF(LEN(A1132)=0,"",INDEX('Smelter Look-up'!$A:$A,MATCH($A1132,'Smelter Look-up'!$E:$E,0)))</f>
        <v/>
      </c>
      <c r="C1132" s="146" t="str">
        <f>IF(LEN(A1132)=0,"",INDEX('Smelter Look-up'!$C:$C,MATCH($A1132,'Smelter Look-up'!$E:$E,0)))</f>
        <v/>
      </c>
      <c r="D1132" s="143"/>
      <c r="E1132" s="143" t="str">
        <f ca="1">IF(ISERROR($V1132),"",OFFSET('Smelter Look-up'!$D$4,$V1132-4,0)&amp;"")</f>
        <v/>
      </c>
      <c r="F1132" s="143" t="str">
        <f ca="1">IF(ISERROR($V1132),"",OFFSET('Smelter Look-up'!$E$4,$V1132-4,0))</f>
        <v/>
      </c>
      <c r="G1132" s="143" t="str">
        <f ca="1">IF(C1132=$X$4,"Enter smelter details",IF(ISERROR($V1132),"",OFFSET('Smelter Look-up'!$F$4,$V1132-4,0)))</f>
        <v/>
      </c>
      <c r="H1132" s="199" t="str">
        <f ca="1">IF(ISERROR($V1132),"",OFFSET('Smelter Look-up'!$G$4,$V1132-4,0))</f>
        <v/>
      </c>
      <c r="I1132" s="200" t="str">
        <f ca="1">IF(ISERROR($V1132),"",OFFSET('Smelter Look-up'!$H$4,$V1132-4,0))</f>
        <v/>
      </c>
      <c r="J1132" s="200" t="str">
        <f ca="1">IF(ISERROR($V1132),"",OFFSET('Smelter Look-up'!$I$4,$V1132-4,0))</f>
        <v/>
      </c>
      <c r="K1132" s="144"/>
      <c r="L1132" s="144"/>
      <c r="M1132" s="144"/>
      <c r="N1132" s="144"/>
      <c r="O1132" s="144"/>
      <c r="P1132" s="202"/>
      <c r="Q1132" s="145"/>
      <c r="R1132" s="143" t="str">
        <f ca="1">IF(ISERROR($V1132),"",OFFSET('Smelter Look-up'!$C$4,$V1132-4,0)&amp;"")</f>
        <v/>
      </c>
      <c r="S1132" s="149" t="str">
        <f t="shared" ca="1" si="85"/>
        <v/>
      </c>
      <c r="T1132" s="149" t="str">
        <f ca="1">IF(B1132="","",IF(ISERROR(MATCH($J1132,SorP!$B$1:$B$6261,0)),"",INDIRECT("'SorP'!$A$"&amp;MATCH($S1132&amp;$J1132,SorP!C:C,0))))</f>
        <v/>
      </c>
      <c r="U1132" s="162"/>
      <c r="V1132" s="163" t="e">
        <f>IF(C1132="",NA(),MATCH($B1132&amp;$C1132,'Smelter Look-up'!$J:$J,0))</f>
        <v>#N/A</v>
      </c>
      <c r="X1132" s="164">
        <f t="shared" ca="1" si="86"/>
        <v>0</v>
      </c>
      <c r="AB1132" s="304" t="str">
        <f t="shared" si="87"/>
        <v/>
      </c>
      <c r="AC1132" s="164" t="str">
        <f t="shared" si="88"/>
        <v/>
      </c>
      <c r="AD1132" s="164" t="str">
        <f t="shared" si="89"/>
        <v/>
      </c>
    </row>
    <row r="1133" spans="1:30" s="164" customFormat="1" ht="20.149999999999999" customHeight="1">
      <c r="A1133" s="149"/>
      <c r="B1133" s="294" t="str">
        <f>IF(LEN(A1133)=0,"",INDEX('Smelter Look-up'!$A:$A,MATCH($A1133,'Smelter Look-up'!$E:$E,0)))</f>
        <v/>
      </c>
      <c r="C1133" s="146" t="str">
        <f>IF(LEN(A1133)=0,"",INDEX('Smelter Look-up'!$C:$C,MATCH($A1133,'Smelter Look-up'!$E:$E,0)))</f>
        <v/>
      </c>
      <c r="D1133" s="143"/>
      <c r="E1133" s="143" t="str">
        <f ca="1">IF(ISERROR($V1133),"",OFFSET('Smelter Look-up'!$D$4,$V1133-4,0)&amp;"")</f>
        <v/>
      </c>
      <c r="F1133" s="143" t="str">
        <f ca="1">IF(ISERROR($V1133),"",OFFSET('Smelter Look-up'!$E$4,$V1133-4,0))</f>
        <v/>
      </c>
      <c r="G1133" s="143" t="str">
        <f ca="1">IF(C1133=$X$4,"Enter smelter details",IF(ISERROR($V1133),"",OFFSET('Smelter Look-up'!$F$4,$V1133-4,0)))</f>
        <v/>
      </c>
      <c r="H1133" s="199" t="str">
        <f ca="1">IF(ISERROR($V1133),"",OFFSET('Smelter Look-up'!$G$4,$V1133-4,0))</f>
        <v/>
      </c>
      <c r="I1133" s="200" t="str">
        <f ca="1">IF(ISERROR($V1133),"",OFFSET('Smelter Look-up'!$H$4,$V1133-4,0))</f>
        <v/>
      </c>
      <c r="J1133" s="200" t="str">
        <f ca="1">IF(ISERROR($V1133),"",OFFSET('Smelter Look-up'!$I$4,$V1133-4,0))</f>
        <v/>
      </c>
      <c r="K1133" s="144"/>
      <c r="L1133" s="144"/>
      <c r="M1133" s="144"/>
      <c r="N1133" s="144"/>
      <c r="O1133" s="144"/>
      <c r="P1133" s="202"/>
      <c r="Q1133" s="145"/>
      <c r="R1133" s="143" t="str">
        <f ca="1">IF(ISERROR($V1133),"",OFFSET('Smelter Look-up'!$C$4,$V1133-4,0)&amp;"")</f>
        <v/>
      </c>
      <c r="S1133" s="149" t="str">
        <f t="shared" ca="1" si="85"/>
        <v/>
      </c>
      <c r="T1133" s="149" t="str">
        <f ca="1">IF(B1133="","",IF(ISERROR(MATCH($J1133,SorP!$B$1:$B$6261,0)),"",INDIRECT("'SorP'!$A$"&amp;MATCH($S1133&amp;$J1133,SorP!C:C,0))))</f>
        <v/>
      </c>
      <c r="U1133" s="162"/>
      <c r="V1133" s="163" t="e">
        <f>IF(C1133="",NA(),MATCH($B1133&amp;$C1133,'Smelter Look-up'!$J:$J,0))</f>
        <v>#N/A</v>
      </c>
      <c r="X1133" s="164">
        <f t="shared" ca="1" si="86"/>
        <v>0</v>
      </c>
      <c r="AB1133" s="304" t="str">
        <f t="shared" si="87"/>
        <v/>
      </c>
      <c r="AC1133" s="164" t="str">
        <f t="shared" si="88"/>
        <v/>
      </c>
      <c r="AD1133" s="164" t="str">
        <f t="shared" si="89"/>
        <v/>
      </c>
    </row>
    <row r="1134" spans="1:30" s="164" customFormat="1" ht="20.149999999999999" customHeight="1">
      <c r="A1134" s="149"/>
      <c r="B1134" s="294" t="str">
        <f>IF(LEN(A1134)=0,"",INDEX('Smelter Look-up'!$A:$A,MATCH($A1134,'Smelter Look-up'!$E:$E,0)))</f>
        <v/>
      </c>
      <c r="C1134" s="146" t="str">
        <f>IF(LEN(A1134)=0,"",INDEX('Smelter Look-up'!$C:$C,MATCH($A1134,'Smelter Look-up'!$E:$E,0)))</f>
        <v/>
      </c>
      <c r="D1134" s="143"/>
      <c r="E1134" s="143" t="str">
        <f ca="1">IF(ISERROR($V1134),"",OFFSET('Smelter Look-up'!$D$4,$V1134-4,0)&amp;"")</f>
        <v/>
      </c>
      <c r="F1134" s="143" t="str">
        <f ca="1">IF(ISERROR($V1134),"",OFFSET('Smelter Look-up'!$E$4,$V1134-4,0))</f>
        <v/>
      </c>
      <c r="G1134" s="143" t="str">
        <f ca="1">IF(C1134=$X$4,"Enter smelter details",IF(ISERROR($V1134),"",OFFSET('Smelter Look-up'!$F$4,$V1134-4,0)))</f>
        <v/>
      </c>
      <c r="H1134" s="199" t="str">
        <f ca="1">IF(ISERROR($V1134),"",OFFSET('Smelter Look-up'!$G$4,$V1134-4,0))</f>
        <v/>
      </c>
      <c r="I1134" s="200" t="str">
        <f ca="1">IF(ISERROR($V1134),"",OFFSET('Smelter Look-up'!$H$4,$V1134-4,0))</f>
        <v/>
      </c>
      <c r="J1134" s="200" t="str">
        <f ca="1">IF(ISERROR($V1134),"",OFFSET('Smelter Look-up'!$I$4,$V1134-4,0))</f>
        <v/>
      </c>
      <c r="K1134" s="144"/>
      <c r="L1134" s="144"/>
      <c r="M1134" s="144"/>
      <c r="N1134" s="144"/>
      <c r="O1134" s="144"/>
      <c r="P1134" s="202"/>
      <c r="Q1134" s="145"/>
      <c r="R1134" s="143" t="str">
        <f ca="1">IF(ISERROR($V1134),"",OFFSET('Smelter Look-up'!$C$4,$V1134-4,0)&amp;"")</f>
        <v/>
      </c>
      <c r="S1134" s="149" t="str">
        <f t="shared" ca="1" si="85"/>
        <v/>
      </c>
      <c r="T1134" s="149" t="str">
        <f ca="1">IF(B1134="","",IF(ISERROR(MATCH($J1134,SorP!$B$1:$B$6261,0)),"",INDIRECT("'SorP'!$A$"&amp;MATCH($S1134&amp;$J1134,SorP!C:C,0))))</f>
        <v/>
      </c>
      <c r="U1134" s="162"/>
      <c r="V1134" s="163" t="e">
        <f>IF(C1134="",NA(),MATCH($B1134&amp;$C1134,'Smelter Look-up'!$J:$J,0))</f>
        <v>#N/A</v>
      </c>
      <c r="X1134" s="164">
        <f t="shared" ca="1" si="86"/>
        <v>0</v>
      </c>
      <c r="AB1134" s="304" t="str">
        <f t="shared" si="87"/>
        <v/>
      </c>
      <c r="AC1134" s="164" t="str">
        <f t="shared" si="88"/>
        <v/>
      </c>
      <c r="AD1134" s="164" t="str">
        <f t="shared" si="89"/>
        <v/>
      </c>
    </row>
    <row r="1135" spans="1:30" s="164" customFormat="1" ht="20.149999999999999" customHeight="1">
      <c r="A1135" s="149"/>
      <c r="B1135" s="294" t="str">
        <f>IF(LEN(A1135)=0,"",INDEX('Smelter Look-up'!$A:$A,MATCH($A1135,'Smelter Look-up'!$E:$E,0)))</f>
        <v/>
      </c>
      <c r="C1135" s="146" t="str">
        <f>IF(LEN(A1135)=0,"",INDEX('Smelter Look-up'!$C:$C,MATCH($A1135,'Smelter Look-up'!$E:$E,0)))</f>
        <v/>
      </c>
      <c r="D1135" s="143"/>
      <c r="E1135" s="143" t="str">
        <f ca="1">IF(ISERROR($V1135),"",OFFSET('Smelter Look-up'!$D$4,$V1135-4,0)&amp;"")</f>
        <v/>
      </c>
      <c r="F1135" s="143" t="str">
        <f ca="1">IF(ISERROR($V1135),"",OFFSET('Smelter Look-up'!$E$4,$V1135-4,0))</f>
        <v/>
      </c>
      <c r="G1135" s="143" t="str">
        <f ca="1">IF(C1135=$X$4,"Enter smelter details",IF(ISERROR($V1135),"",OFFSET('Smelter Look-up'!$F$4,$V1135-4,0)))</f>
        <v/>
      </c>
      <c r="H1135" s="199" t="str">
        <f ca="1">IF(ISERROR($V1135),"",OFFSET('Smelter Look-up'!$G$4,$V1135-4,0))</f>
        <v/>
      </c>
      <c r="I1135" s="200" t="str">
        <f ca="1">IF(ISERROR($V1135),"",OFFSET('Smelter Look-up'!$H$4,$V1135-4,0))</f>
        <v/>
      </c>
      <c r="J1135" s="200" t="str">
        <f ca="1">IF(ISERROR($V1135),"",OFFSET('Smelter Look-up'!$I$4,$V1135-4,0))</f>
        <v/>
      </c>
      <c r="K1135" s="144"/>
      <c r="L1135" s="144"/>
      <c r="M1135" s="144"/>
      <c r="N1135" s="144"/>
      <c r="O1135" s="144"/>
      <c r="P1135" s="202"/>
      <c r="Q1135" s="145"/>
      <c r="R1135" s="143" t="str">
        <f ca="1">IF(ISERROR($V1135),"",OFFSET('Smelter Look-up'!$C$4,$V1135-4,0)&amp;"")</f>
        <v/>
      </c>
      <c r="S1135" s="149" t="str">
        <f t="shared" ca="1" si="85"/>
        <v/>
      </c>
      <c r="T1135" s="149" t="str">
        <f ca="1">IF(B1135="","",IF(ISERROR(MATCH($J1135,SorP!$B$1:$B$6261,0)),"",INDIRECT("'SorP'!$A$"&amp;MATCH($S1135&amp;$J1135,SorP!C:C,0))))</f>
        <v/>
      </c>
      <c r="U1135" s="162"/>
      <c r="V1135" s="163" t="e">
        <f>IF(C1135="",NA(),MATCH($B1135&amp;$C1135,'Smelter Look-up'!$J:$J,0))</f>
        <v>#N/A</v>
      </c>
      <c r="X1135" s="164">
        <f t="shared" ca="1" si="86"/>
        <v>0</v>
      </c>
      <c r="AB1135" s="304" t="str">
        <f t="shared" si="87"/>
        <v/>
      </c>
      <c r="AC1135" s="164" t="str">
        <f t="shared" si="88"/>
        <v/>
      </c>
      <c r="AD1135" s="164" t="str">
        <f t="shared" si="89"/>
        <v/>
      </c>
    </row>
    <row r="1136" spans="1:30" s="164" customFormat="1" ht="20.149999999999999" customHeight="1">
      <c r="A1136" s="149"/>
      <c r="B1136" s="294" t="str">
        <f>IF(LEN(A1136)=0,"",INDEX('Smelter Look-up'!$A:$A,MATCH($A1136,'Smelter Look-up'!$E:$E,0)))</f>
        <v/>
      </c>
      <c r="C1136" s="146" t="str">
        <f>IF(LEN(A1136)=0,"",INDEX('Smelter Look-up'!$C:$C,MATCH($A1136,'Smelter Look-up'!$E:$E,0)))</f>
        <v/>
      </c>
      <c r="D1136" s="143"/>
      <c r="E1136" s="143" t="str">
        <f ca="1">IF(ISERROR($V1136),"",OFFSET('Smelter Look-up'!$D$4,$V1136-4,0)&amp;"")</f>
        <v/>
      </c>
      <c r="F1136" s="143" t="str">
        <f ca="1">IF(ISERROR($V1136),"",OFFSET('Smelter Look-up'!$E$4,$V1136-4,0))</f>
        <v/>
      </c>
      <c r="G1136" s="143" t="str">
        <f ca="1">IF(C1136=$X$4,"Enter smelter details",IF(ISERROR($V1136),"",OFFSET('Smelter Look-up'!$F$4,$V1136-4,0)))</f>
        <v/>
      </c>
      <c r="H1136" s="199" t="str">
        <f ca="1">IF(ISERROR($V1136),"",OFFSET('Smelter Look-up'!$G$4,$V1136-4,0))</f>
        <v/>
      </c>
      <c r="I1136" s="200" t="str">
        <f ca="1">IF(ISERROR($V1136),"",OFFSET('Smelter Look-up'!$H$4,$V1136-4,0))</f>
        <v/>
      </c>
      <c r="J1136" s="200" t="str">
        <f ca="1">IF(ISERROR($V1136),"",OFFSET('Smelter Look-up'!$I$4,$V1136-4,0))</f>
        <v/>
      </c>
      <c r="K1136" s="144"/>
      <c r="L1136" s="144"/>
      <c r="M1136" s="144"/>
      <c r="N1136" s="144"/>
      <c r="O1136" s="144"/>
      <c r="P1136" s="202"/>
      <c r="Q1136" s="145"/>
      <c r="R1136" s="143" t="str">
        <f ca="1">IF(ISERROR($V1136),"",OFFSET('Smelter Look-up'!$C$4,$V1136-4,0)&amp;"")</f>
        <v/>
      </c>
      <c r="S1136" s="149" t="str">
        <f t="shared" ca="1" si="85"/>
        <v/>
      </c>
      <c r="T1136" s="149" t="str">
        <f ca="1">IF(B1136="","",IF(ISERROR(MATCH($J1136,SorP!$B$1:$B$6261,0)),"",INDIRECT("'SorP'!$A$"&amp;MATCH($S1136&amp;$J1136,SorP!C:C,0))))</f>
        <v/>
      </c>
      <c r="U1136" s="162"/>
      <c r="V1136" s="163" t="e">
        <f>IF(C1136="",NA(),MATCH($B1136&amp;$C1136,'Smelter Look-up'!$J:$J,0))</f>
        <v>#N/A</v>
      </c>
      <c r="X1136" s="164">
        <f t="shared" ca="1" si="86"/>
        <v>0</v>
      </c>
      <c r="AB1136" s="304" t="str">
        <f t="shared" si="87"/>
        <v/>
      </c>
      <c r="AC1136" s="164" t="str">
        <f t="shared" si="88"/>
        <v/>
      </c>
      <c r="AD1136" s="164" t="str">
        <f t="shared" si="89"/>
        <v/>
      </c>
    </row>
    <row r="1137" spans="1:30" s="164" customFormat="1" ht="20.149999999999999" customHeight="1">
      <c r="A1137" s="149"/>
      <c r="B1137" s="294" t="str">
        <f>IF(LEN(A1137)=0,"",INDEX('Smelter Look-up'!$A:$A,MATCH($A1137,'Smelter Look-up'!$E:$E,0)))</f>
        <v/>
      </c>
      <c r="C1137" s="146" t="str">
        <f>IF(LEN(A1137)=0,"",INDEX('Smelter Look-up'!$C:$C,MATCH($A1137,'Smelter Look-up'!$E:$E,0)))</f>
        <v/>
      </c>
      <c r="D1137" s="143"/>
      <c r="E1137" s="143" t="str">
        <f ca="1">IF(ISERROR($V1137),"",OFFSET('Smelter Look-up'!$D$4,$V1137-4,0)&amp;"")</f>
        <v/>
      </c>
      <c r="F1137" s="143" t="str">
        <f ca="1">IF(ISERROR($V1137),"",OFFSET('Smelter Look-up'!$E$4,$V1137-4,0))</f>
        <v/>
      </c>
      <c r="G1137" s="143" t="str">
        <f ca="1">IF(C1137=$X$4,"Enter smelter details",IF(ISERROR($V1137),"",OFFSET('Smelter Look-up'!$F$4,$V1137-4,0)))</f>
        <v/>
      </c>
      <c r="H1137" s="199" t="str">
        <f ca="1">IF(ISERROR($V1137),"",OFFSET('Smelter Look-up'!$G$4,$V1137-4,0))</f>
        <v/>
      </c>
      <c r="I1137" s="200" t="str">
        <f ca="1">IF(ISERROR($V1137),"",OFFSET('Smelter Look-up'!$H$4,$V1137-4,0))</f>
        <v/>
      </c>
      <c r="J1137" s="200" t="str">
        <f ca="1">IF(ISERROR($V1137),"",OFFSET('Smelter Look-up'!$I$4,$V1137-4,0))</f>
        <v/>
      </c>
      <c r="K1137" s="144"/>
      <c r="L1137" s="144"/>
      <c r="M1137" s="144"/>
      <c r="N1137" s="144"/>
      <c r="O1137" s="144"/>
      <c r="P1137" s="202"/>
      <c r="Q1137" s="145"/>
      <c r="R1137" s="143" t="str">
        <f ca="1">IF(ISERROR($V1137),"",OFFSET('Smelter Look-up'!$C$4,$V1137-4,0)&amp;"")</f>
        <v/>
      </c>
      <c r="S1137" s="149" t="str">
        <f t="shared" ca="1" si="85"/>
        <v/>
      </c>
      <c r="T1137" s="149" t="str">
        <f ca="1">IF(B1137="","",IF(ISERROR(MATCH($J1137,SorP!$B$1:$B$6261,0)),"",INDIRECT("'SorP'!$A$"&amp;MATCH($S1137&amp;$J1137,SorP!C:C,0))))</f>
        <v/>
      </c>
      <c r="U1137" s="162"/>
      <c r="V1137" s="163" t="e">
        <f>IF(C1137="",NA(),MATCH($B1137&amp;$C1137,'Smelter Look-up'!$J:$J,0))</f>
        <v>#N/A</v>
      </c>
      <c r="X1137" s="164">
        <f t="shared" ca="1" si="86"/>
        <v>0</v>
      </c>
      <c r="AB1137" s="304" t="str">
        <f t="shared" si="87"/>
        <v/>
      </c>
      <c r="AC1137" s="164" t="str">
        <f t="shared" si="88"/>
        <v/>
      </c>
      <c r="AD1137" s="164" t="str">
        <f t="shared" si="89"/>
        <v/>
      </c>
    </row>
    <row r="1138" spans="1:30" s="164" customFormat="1" ht="20.149999999999999" customHeight="1">
      <c r="A1138" s="149"/>
      <c r="B1138" s="294" t="str">
        <f>IF(LEN(A1138)=0,"",INDEX('Smelter Look-up'!$A:$A,MATCH($A1138,'Smelter Look-up'!$E:$E,0)))</f>
        <v/>
      </c>
      <c r="C1138" s="146" t="str">
        <f>IF(LEN(A1138)=0,"",INDEX('Smelter Look-up'!$C:$C,MATCH($A1138,'Smelter Look-up'!$E:$E,0)))</f>
        <v/>
      </c>
      <c r="D1138" s="143"/>
      <c r="E1138" s="143" t="str">
        <f ca="1">IF(ISERROR($V1138),"",OFFSET('Smelter Look-up'!$D$4,$V1138-4,0)&amp;"")</f>
        <v/>
      </c>
      <c r="F1138" s="143" t="str">
        <f ca="1">IF(ISERROR($V1138),"",OFFSET('Smelter Look-up'!$E$4,$V1138-4,0))</f>
        <v/>
      </c>
      <c r="G1138" s="143" t="str">
        <f ca="1">IF(C1138=$X$4,"Enter smelter details",IF(ISERROR($V1138),"",OFFSET('Smelter Look-up'!$F$4,$V1138-4,0)))</f>
        <v/>
      </c>
      <c r="H1138" s="199" t="str">
        <f ca="1">IF(ISERROR($V1138),"",OFFSET('Smelter Look-up'!$G$4,$V1138-4,0))</f>
        <v/>
      </c>
      <c r="I1138" s="200" t="str">
        <f ca="1">IF(ISERROR($V1138),"",OFFSET('Smelter Look-up'!$H$4,$V1138-4,0))</f>
        <v/>
      </c>
      <c r="J1138" s="200" t="str">
        <f ca="1">IF(ISERROR($V1138),"",OFFSET('Smelter Look-up'!$I$4,$V1138-4,0))</f>
        <v/>
      </c>
      <c r="K1138" s="144"/>
      <c r="L1138" s="144"/>
      <c r="M1138" s="144"/>
      <c r="N1138" s="144"/>
      <c r="O1138" s="144"/>
      <c r="P1138" s="202"/>
      <c r="Q1138" s="145"/>
      <c r="R1138" s="143" t="str">
        <f ca="1">IF(ISERROR($V1138),"",OFFSET('Smelter Look-up'!$C$4,$V1138-4,0)&amp;"")</f>
        <v/>
      </c>
      <c r="S1138" s="149" t="str">
        <f t="shared" ca="1" si="85"/>
        <v/>
      </c>
      <c r="T1138" s="149" t="str">
        <f ca="1">IF(B1138="","",IF(ISERROR(MATCH($J1138,SorP!$B$1:$B$6261,0)),"",INDIRECT("'SorP'!$A$"&amp;MATCH($S1138&amp;$J1138,SorP!C:C,0))))</f>
        <v/>
      </c>
      <c r="U1138" s="162"/>
      <c r="V1138" s="163" t="e">
        <f>IF(C1138="",NA(),MATCH($B1138&amp;$C1138,'Smelter Look-up'!$J:$J,0))</f>
        <v>#N/A</v>
      </c>
      <c r="X1138" s="164">
        <f t="shared" ca="1" si="86"/>
        <v>0</v>
      </c>
      <c r="AB1138" s="304" t="str">
        <f t="shared" si="87"/>
        <v/>
      </c>
      <c r="AC1138" s="164" t="str">
        <f t="shared" si="88"/>
        <v/>
      </c>
      <c r="AD1138" s="164" t="str">
        <f t="shared" si="89"/>
        <v/>
      </c>
    </row>
    <row r="1139" spans="1:30" s="164" customFormat="1" ht="20.149999999999999" customHeight="1">
      <c r="A1139" s="149"/>
      <c r="B1139" s="294" t="str">
        <f>IF(LEN(A1139)=0,"",INDEX('Smelter Look-up'!$A:$A,MATCH($A1139,'Smelter Look-up'!$E:$E,0)))</f>
        <v/>
      </c>
      <c r="C1139" s="146" t="str">
        <f>IF(LEN(A1139)=0,"",INDEX('Smelter Look-up'!$C:$C,MATCH($A1139,'Smelter Look-up'!$E:$E,0)))</f>
        <v/>
      </c>
      <c r="D1139" s="143"/>
      <c r="E1139" s="143" t="str">
        <f ca="1">IF(ISERROR($V1139),"",OFFSET('Smelter Look-up'!$D$4,$V1139-4,0)&amp;"")</f>
        <v/>
      </c>
      <c r="F1139" s="143" t="str">
        <f ca="1">IF(ISERROR($V1139),"",OFFSET('Smelter Look-up'!$E$4,$V1139-4,0))</f>
        <v/>
      </c>
      <c r="G1139" s="143" t="str">
        <f ca="1">IF(C1139=$X$4,"Enter smelter details",IF(ISERROR($V1139),"",OFFSET('Smelter Look-up'!$F$4,$V1139-4,0)))</f>
        <v/>
      </c>
      <c r="H1139" s="199" t="str">
        <f ca="1">IF(ISERROR($V1139),"",OFFSET('Smelter Look-up'!$G$4,$V1139-4,0))</f>
        <v/>
      </c>
      <c r="I1139" s="200" t="str">
        <f ca="1">IF(ISERROR($V1139),"",OFFSET('Smelter Look-up'!$H$4,$V1139-4,0))</f>
        <v/>
      </c>
      <c r="J1139" s="200" t="str">
        <f ca="1">IF(ISERROR($V1139),"",OFFSET('Smelter Look-up'!$I$4,$V1139-4,0))</f>
        <v/>
      </c>
      <c r="K1139" s="144"/>
      <c r="L1139" s="144"/>
      <c r="M1139" s="144"/>
      <c r="N1139" s="144"/>
      <c r="O1139" s="144"/>
      <c r="P1139" s="202"/>
      <c r="Q1139" s="145"/>
      <c r="R1139" s="143" t="str">
        <f ca="1">IF(ISERROR($V1139),"",OFFSET('Smelter Look-up'!$C$4,$V1139-4,0)&amp;"")</f>
        <v/>
      </c>
      <c r="S1139" s="149" t="str">
        <f t="shared" ca="1" si="85"/>
        <v/>
      </c>
      <c r="T1139" s="149" t="str">
        <f ca="1">IF(B1139="","",IF(ISERROR(MATCH($J1139,SorP!$B$1:$B$6261,0)),"",INDIRECT("'SorP'!$A$"&amp;MATCH($S1139&amp;$J1139,SorP!C:C,0))))</f>
        <v/>
      </c>
      <c r="U1139" s="162"/>
      <c r="V1139" s="163" t="e">
        <f>IF(C1139="",NA(),MATCH($B1139&amp;$C1139,'Smelter Look-up'!$J:$J,0))</f>
        <v>#N/A</v>
      </c>
      <c r="X1139" s="164">
        <f t="shared" ca="1" si="86"/>
        <v>0</v>
      </c>
      <c r="AB1139" s="304" t="str">
        <f t="shared" si="87"/>
        <v/>
      </c>
      <c r="AC1139" s="164" t="str">
        <f t="shared" si="88"/>
        <v/>
      </c>
      <c r="AD1139" s="164" t="str">
        <f t="shared" si="89"/>
        <v/>
      </c>
    </row>
    <row r="1140" spans="1:30" s="164" customFormat="1" ht="20.149999999999999" customHeight="1">
      <c r="A1140" s="149"/>
      <c r="B1140" s="294" t="str">
        <f>IF(LEN(A1140)=0,"",INDEX('Smelter Look-up'!$A:$A,MATCH($A1140,'Smelter Look-up'!$E:$E,0)))</f>
        <v/>
      </c>
      <c r="C1140" s="146" t="str">
        <f>IF(LEN(A1140)=0,"",INDEX('Smelter Look-up'!$C:$C,MATCH($A1140,'Smelter Look-up'!$E:$E,0)))</f>
        <v/>
      </c>
      <c r="D1140" s="143"/>
      <c r="E1140" s="143" t="str">
        <f ca="1">IF(ISERROR($V1140),"",OFFSET('Smelter Look-up'!$D$4,$V1140-4,0)&amp;"")</f>
        <v/>
      </c>
      <c r="F1140" s="143" t="str">
        <f ca="1">IF(ISERROR($V1140),"",OFFSET('Smelter Look-up'!$E$4,$V1140-4,0))</f>
        <v/>
      </c>
      <c r="G1140" s="143" t="str">
        <f ca="1">IF(C1140=$X$4,"Enter smelter details",IF(ISERROR($V1140),"",OFFSET('Smelter Look-up'!$F$4,$V1140-4,0)))</f>
        <v/>
      </c>
      <c r="H1140" s="199" t="str">
        <f ca="1">IF(ISERROR($V1140),"",OFFSET('Smelter Look-up'!$G$4,$V1140-4,0))</f>
        <v/>
      </c>
      <c r="I1140" s="200" t="str">
        <f ca="1">IF(ISERROR($V1140),"",OFFSET('Smelter Look-up'!$H$4,$V1140-4,0))</f>
        <v/>
      </c>
      <c r="J1140" s="200" t="str">
        <f ca="1">IF(ISERROR($V1140),"",OFFSET('Smelter Look-up'!$I$4,$V1140-4,0))</f>
        <v/>
      </c>
      <c r="K1140" s="144"/>
      <c r="L1140" s="144"/>
      <c r="M1140" s="144"/>
      <c r="N1140" s="144"/>
      <c r="O1140" s="144"/>
      <c r="P1140" s="202"/>
      <c r="Q1140" s="145"/>
      <c r="R1140" s="143" t="str">
        <f ca="1">IF(ISERROR($V1140),"",OFFSET('Smelter Look-up'!$C$4,$V1140-4,0)&amp;"")</f>
        <v/>
      </c>
      <c r="S1140" s="149" t="str">
        <f t="shared" ca="1" si="85"/>
        <v/>
      </c>
      <c r="T1140" s="149" t="str">
        <f ca="1">IF(B1140="","",IF(ISERROR(MATCH($J1140,SorP!$B$1:$B$6261,0)),"",INDIRECT("'SorP'!$A$"&amp;MATCH($S1140&amp;$J1140,SorP!C:C,0))))</f>
        <v/>
      </c>
      <c r="U1140" s="162"/>
      <c r="V1140" s="163" t="e">
        <f>IF(C1140="",NA(),MATCH($B1140&amp;$C1140,'Smelter Look-up'!$J:$J,0))</f>
        <v>#N/A</v>
      </c>
      <c r="X1140" s="164">
        <f t="shared" ca="1" si="86"/>
        <v>0</v>
      </c>
      <c r="AB1140" s="304" t="str">
        <f t="shared" si="87"/>
        <v/>
      </c>
      <c r="AC1140" s="164" t="str">
        <f t="shared" si="88"/>
        <v/>
      </c>
      <c r="AD1140" s="164" t="str">
        <f t="shared" si="89"/>
        <v/>
      </c>
    </row>
    <row r="1141" spans="1:30" s="164" customFormat="1" ht="20.149999999999999" customHeight="1">
      <c r="A1141" s="149"/>
      <c r="B1141" s="294" t="str">
        <f>IF(LEN(A1141)=0,"",INDEX('Smelter Look-up'!$A:$A,MATCH($A1141,'Smelter Look-up'!$E:$E,0)))</f>
        <v/>
      </c>
      <c r="C1141" s="146" t="str">
        <f>IF(LEN(A1141)=0,"",INDEX('Smelter Look-up'!$C:$C,MATCH($A1141,'Smelter Look-up'!$E:$E,0)))</f>
        <v/>
      </c>
      <c r="D1141" s="143"/>
      <c r="E1141" s="143" t="str">
        <f ca="1">IF(ISERROR($V1141),"",OFFSET('Smelter Look-up'!$D$4,$V1141-4,0)&amp;"")</f>
        <v/>
      </c>
      <c r="F1141" s="143" t="str">
        <f ca="1">IF(ISERROR($V1141),"",OFFSET('Smelter Look-up'!$E$4,$V1141-4,0))</f>
        <v/>
      </c>
      <c r="G1141" s="143" t="str">
        <f ca="1">IF(C1141=$X$4,"Enter smelter details",IF(ISERROR($V1141),"",OFFSET('Smelter Look-up'!$F$4,$V1141-4,0)))</f>
        <v/>
      </c>
      <c r="H1141" s="199" t="str">
        <f ca="1">IF(ISERROR($V1141),"",OFFSET('Smelter Look-up'!$G$4,$V1141-4,0))</f>
        <v/>
      </c>
      <c r="I1141" s="200" t="str">
        <f ca="1">IF(ISERROR($V1141),"",OFFSET('Smelter Look-up'!$H$4,$V1141-4,0))</f>
        <v/>
      </c>
      <c r="J1141" s="200" t="str">
        <f ca="1">IF(ISERROR($V1141),"",OFFSET('Smelter Look-up'!$I$4,$V1141-4,0))</f>
        <v/>
      </c>
      <c r="K1141" s="144"/>
      <c r="L1141" s="144"/>
      <c r="M1141" s="144"/>
      <c r="N1141" s="144"/>
      <c r="O1141" s="144"/>
      <c r="P1141" s="202"/>
      <c r="Q1141" s="145"/>
      <c r="R1141" s="143" t="str">
        <f ca="1">IF(ISERROR($V1141),"",OFFSET('Smelter Look-up'!$C$4,$V1141-4,0)&amp;"")</f>
        <v/>
      </c>
      <c r="S1141" s="149" t="str">
        <f t="shared" ca="1" si="85"/>
        <v/>
      </c>
      <c r="T1141" s="149" t="str">
        <f ca="1">IF(B1141="","",IF(ISERROR(MATCH($J1141,SorP!$B$1:$B$6261,0)),"",INDIRECT("'SorP'!$A$"&amp;MATCH($S1141&amp;$J1141,SorP!C:C,0))))</f>
        <v/>
      </c>
      <c r="U1141" s="162"/>
      <c r="V1141" s="163" t="e">
        <f>IF(C1141="",NA(),MATCH($B1141&amp;$C1141,'Smelter Look-up'!$J:$J,0))</f>
        <v>#N/A</v>
      </c>
      <c r="X1141" s="164">
        <f t="shared" ca="1" si="86"/>
        <v>0</v>
      </c>
      <c r="AB1141" s="304" t="str">
        <f t="shared" si="87"/>
        <v/>
      </c>
      <c r="AC1141" s="164" t="str">
        <f t="shared" si="88"/>
        <v/>
      </c>
      <c r="AD1141" s="164" t="str">
        <f t="shared" si="89"/>
        <v/>
      </c>
    </row>
    <row r="1142" spans="1:30" s="164" customFormat="1" ht="20.149999999999999" customHeight="1">
      <c r="A1142" s="149"/>
      <c r="B1142" s="294" t="str">
        <f>IF(LEN(A1142)=0,"",INDEX('Smelter Look-up'!$A:$A,MATCH($A1142,'Smelter Look-up'!$E:$E,0)))</f>
        <v/>
      </c>
      <c r="C1142" s="146" t="str">
        <f>IF(LEN(A1142)=0,"",INDEX('Smelter Look-up'!$C:$C,MATCH($A1142,'Smelter Look-up'!$E:$E,0)))</f>
        <v/>
      </c>
      <c r="D1142" s="143"/>
      <c r="E1142" s="143" t="str">
        <f ca="1">IF(ISERROR($V1142),"",OFFSET('Smelter Look-up'!$D$4,$V1142-4,0)&amp;"")</f>
        <v/>
      </c>
      <c r="F1142" s="143" t="str">
        <f ca="1">IF(ISERROR($V1142),"",OFFSET('Smelter Look-up'!$E$4,$V1142-4,0))</f>
        <v/>
      </c>
      <c r="G1142" s="143" t="str">
        <f ca="1">IF(C1142=$X$4,"Enter smelter details",IF(ISERROR($V1142),"",OFFSET('Smelter Look-up'!$F$4,$V1142-4,0)))</f>
        <v/>
      </c>
      <c r="H1142" s="199" t="str">
        <f ca="1">IF(ISERROR($V1142),"",OFFSET('Smelter Look-up'!$G$4,$V1142-4,0))</f>
        <v/>
      </c>
      <c r="I1142" s="200" t="str">
        <f ca="1">IF(ISERROR($V1142),"",OFFSET('Smelter Look-up'!$H$4,$V1142-4,0))</f>
        <v/>
      </c>
      <c r="J1142" s="200" t="str">
        <f ca="1">IF(ISERROR($V1142),"",OFFSET('Smelter Look-up'!$I$4,$V1142-4,0))</f>
        <v/>
      </c>
      <c r="K1142" s="144"/>
      <c r="L1142" s="144"/>
      <c r="M1142" s="144"/>
      <c r="N1142" s="144"/>
      <c r="O1142" s="144"/>
      <c r="P1142" s="202"/>
      <c r="Q1142" s="145"/>
      <c r="R1142" s="143" t="str">
        <f ca="1">IF(ISERROR($V1142),"",OFFSET('Smelter Look-up'!$C$4,$V1142-4,0)&amp;"")</f>
        <v/>
      </c>
      <c r="S1142" s="149" t="str">
        <f t="shared" ca="1" si="85"/>
        <v/>
      </c>
      <c r="T1142" s="149" t="str">
        <f ca="1">IF(B1142="","",IF(ISERROR(MATCH($J1142,SorP!$B$1:$B$6261,0)),"",INDIRECT("'SorP'!$A$"&amp;MATCH($S1142&amp;$J1142,SorP!C:C,0))))</f>
        <v/>
      </c>
      <c r="U1142" s="162"/>
      <c r="V1142" s="163" t="e">
        <f>IF(C1142="",NA(),MATCH($B1142&amp;$C1142,'Smelter Look-up'!$J:$J,0))</f>
        <v>#N/A</v>
      </c>
      <c r="X1142" s="164">
        <f t="shared" ca="1" si="86"/>
        <v>0</v>
      </c>
      <c r="AB1142" s="304" t="str">
        <f t="shared" si="87"/>
        <v/>
      </c>
      <c r="AC1142" s="164" t="str">
        <f t="shared" si="88"/>
        <v/>
      </c>
      <c r="AD1142" s="164" t="str">
        <f t="shared" si="89"/>
        <v/>
      </c>
    </row>
    <row r="1143" spans="1:30" s="164" customFormat="1" ht="20.149999999999999" customHeight="1">
      <c r="A1143" s="149"/>
      <c r="B1143" s="294" t="str">
        <f>IF(LEN(A1143)=0,"",INDEX('Smelter Look-up'!$A:$A,MATCH($A1143,'Smelter Look-up'!$E:$E,0)))</f>
        <v/>
      </c>
      <c r="C1143" s="146" t="str">
        <f>IF(LEN(A1143)=0,"",INDEX('Smelter Look-up'!$C:$C,MATCH($A1143,'Smelter Look-up'!$E:$E,0)))</f>
        <v/>
      </c>
      <c r="D1143" s="143"/>
      <c r="E1143" s="143" t="str">
        <f ca="1">IF(ISERROR($V1143),"",OFFSET('Smelter Look-up'!$D$4,$V1143-4,0)&amp;"")</f>
        <v/>
      </c>
      <c r="F1143" s="143" t="str">
        <f ca="1">IF(ISERROR($V1143),"",OFFSET('Smelter Look-up'!$E$4,$V1143-4,0))</f>
        <v/>
      </c>
      <c r="G1143" s="143" t="str">
        <f ca="1">IF(C1143=$X$4,"Enter smelter details",IF(ISERROR($V1143),"",OFFSET('Smelter Look-up'!$F$4,$V1143-4,0)))</f>
        <v/>
      </c>
      <c r="H1143" s="199" t="str">
        <f ca="1">IF(ISERROR($V1143),"",OFFSET('Smelter Look-up'!$G$4,$V1143-4,0))</f>
        <v/>
      </c>
      <c r="I1143" s="200" t="str">
        <f ca="1">IF(ISERROR($V1143),"",OFFSET('Smelter Look-up'!$H$4,$V1143-4,0))</f>
        <v/>
      </c>
      <c r="J1143" s="200" t="str">
        <f ca="1">IF(ISERROR($V1143),"",OFFSET('Smelter Look-up'!$I$4,$V1143-4,0))</f>
        <v/>
      </c>
      <c r="K1143" s="144"/>
      <c r="L1143" s="144"/>
      <c r="M1143" s="144"/>
      <c r="N1143" s="144"/>
      <c r="O1143" s="144"/>
      <c r="P1143" s="202"/>
      <c r="Q1143" s="145"/>
      <c r="R1143" s="143" t="str">
        <f ca="1">IF(ISERROR($V1143),"",OFFSET('Smelter Look-up'!$C$4,$V1143-4,0)&amp;"")</f>
        <v/>
      </c>
      <c r="S1143" s="149" t="str">
        <f t="shared" ca="1" si="85"/>
        <v/>
      </c>
      <c r="T1143" s="149" t="str">
        <f ca="1">IF(B1143="","",IF(ISERROR(MATCH($J1143,SorP!$B$1:$B$6261,0)),"",INDIRECT("'SorP'!$A$"&amp;MATCH($S1143&amp;$J1143,SorP!C:C,0))))</f>
        <v/>
      </c>
      <c r="U1143" s="162"/>
      <c r="V1143" s="163" t="e">
        <f>IF(C1143="",NA(),MATCH($B1143&amp;$C1143,'Smelter Look-up'!$J:$J,0))</f>
        <v>#N/A</v>
      </c>
      <c r="X1143" s="164">
        <f t="shared" ca="1" si="86"/>
        <v>0</v>
      </c>
      <c r="AB1143" s="304" t="str">
        <f t="shared" si="87"/>
        <v/>
      </c>
      <c r="AC1143" s="164" t="str">
        <f t="shared" si="88"/>
        <v/>
      </c>
      <c r="AD1143" s="164" t="str">
        <f t="shared" si="89"/>
        <v/>
      </c>
    </row>
    <row r="1144" spans="1:30" s="164" customFormat="1" ht="20.149999999999999" customHeight="1">
      <c r="A1144" s="149"/>
      <c r="B1144" s="294" t="str">
        <f>IF(LEN(A1144)=0,"",INDEX('Smelter Look-up'!$A:$A,MATCH($A1144,'Smelter Look-up'!$E:$E,0)))</f>
        <v/>
      </c>
      <c r="C1144" s="146" t="str">
        <f>IF(LEN(A1144)=0,"",INDEX('Smelter Look-up'!$C:$C,MATCH($A1144,'Smelter Look-up'!$E:$E,0)))</f>
        <v/>
      </c>
      <c r="D1144" s="143"/>
      <c r="E1144" s="143" t="str">
        <f ca="1">IF(ISERROR($V1144),"",OFFSET('Smelter Look-up'!$D$4,$V1144-4,0)&amp;"")</f>
        <v/>
      </c>
      <c r="F1144" s="143" t="str">
        <f ca="1">IF(ISERROR($V1144),"",OFFSET('Smelter Look-up'!$E$4,$V1144-4,0))</f>
        <v/>
      </c>
      <c r="G1144" s="143" t="str">
        <f ca="1">IF(C1144=$X$4,"Enter smelter details",IF(ISERROR($V1144),"",OFFSET('Smelter Look-up'!$F$4,$V1144-4,0)))</f>
        <v/>
      </c>
      <c r="H1144" s="199" t="str">
        <f ca="1">IF(ISERROR($V1144),"",OFFSET('Smelter Look-up'!$G$4,$V1144-4,0))</f>
        <v/>
      </c>
      <c r="I1144" s="200" t="str">
        <f ca="1">IF(ISERROR($V1144),"",OFFSET('Smelter Look-up'!$H$4,$V1144-4,0))</f>
        <v/>
      </c>
      <c r="J1144" s="200" t="str">
        <f ca="1">IF(ISERROR($V1144),"",OFFSET('Smelter Look-up'!$I$4,$V1144-4,0))</f>
        <v/>
      </c>
      <c r="K1144" s="144"/>
      <c r="L1144" s="144"/>
      <c r="M1144" s="144"/>
      <c r="N1144" s="144"/>
      <c r="O1144" s="144"/>
      <c r="P1144" s="202"/>
      <c r="Q1144" s="145"/>
      <c r="R1144" s="143" t="str">
        <f ca="1">IF(ISERROR($V1144),"",OFFSET('Smelter Look-up'!$C$4,$V1144-4,0)&amp;"")</f>
        <v/>
      </c>
      <c r="S1144" s="149" t="str">
        <f t="shared" ca="1" si="85"/>
        <v/>
      </c>
      <c r="T1144" s="149" t="str">
        <f ca="1">IF(B1144="","",IF(ISERROR(MATCH($J1144,SorP!$B$1:$B$6261,0)),"",INDIRECT("'SorP'!$A$"&amp;MATCH($S1144&amp;$J1144,SorP!C:C,0))))</f>
        <v/>
      </c>
      <c r="U1144" s="162"/>
      <c r="V1144" s="163" t="e">
        <f>IF(C1144="",NA(),MATCH($B1144&amp;$C1144,'Smelter Look-up'!$J:$J,0))</f>
        <v>#N/A</v>
      </c>
      <c r="X1144" s="164">
        <f t="shared" ca="1" si="86"/>
        <v>0</v>
      </c>
      <c r="AB1144" s="304" t="str">
        <f t="shared" si="87"/>
        <v/>
      </c>
      <c r="AC1144" s="164" t="str">
        <f t="shared" si="88"/>
        <v/>
      </c>
      <c r="AD1144" s="164" t="str">
        <f t="shared" si="89"/>
        <v/>
      </c>
    </row>
    <row r="1145" spans="1:30" s="164" customFormat="1" ht="20.149999999999999" customHeight="1">
      <c r="A1145" s="149"/>
      <c r="B1145" s="294" t="str">
        <f>IF(LEN(A1145)=0,"",INDEX('Smelter Look-up'!$A:$A,MATCH($A1145,'Smelter Look-up'!$E:$E,0)))</f>
        <v/>
      </c>
      <c r="C1145" s="146" t="str">
        <f>IF(LEN(A1145)=0,"",INDEX('Smelter Look-up'!$C:$C,MATCH($A1145,'Smelter Look-up'!$E:$E,0)))</f>
        <v/>
      </c>
      <c r="D1145" s="143"/>
      <c r="E1145" s="143" t="str">
        <f ca="1">IF(ISERROR($V1145),"",OFFSET('Smelter Look-up'!$D$4,$V1145-4,0)&amp;"")</f>
        <v/>
      </c>
      <c r="F1145" s="143" t="str">
        <f ca="1">IF(ISERROR($V1145),"",OFFSET('Smelter Look-up'!$E$4,$V1145-4,0))</f>
        <v/>
      </c>
      <c r="G1145" s="143" t="str">
        <f ca="1">IF(C1145=$X$4,"Enter smelter details",IF(ISERROR($V1145),"",OFFSET('Smelter Look-up'!$F$4,$V1145-4,0)))</f>
        <v/>
      </c>
      <c r="H1145" s="199" t="str">
        <f ca="1">IF(ISERROR($V1145),"",OFFSET('Smelter Look-up'!$G$4,$V1145-4,0))</f>
        <v/>
      </c>
      <c r="I1145" s="200" t="str">
        <f ca="1">IF(ISERROR($V1145),"",OFFSET('Smelter Look-up'!$H$4,$V1145-4,0))</f>
        <v/>
      </c>
      <c r="J1145" s="200" t="str">
        <f ca="1">IF(ISERROR($V1145),"",OFFSET('Smelter Look-up'!$I$4,$V1145-4,0))</f>
        <v/>
      </c>
      <c r="K1145" s="144"/>
      <c r="L1145" s="144"/>
      <c r="M1145" s="144"/>
      <c r="N1145" s="144"/>
      <c r="O1145" s="144"/>
      <c r="P1145" s="202"/>
      <c r="Q1145" s="145"/>
      <c r="R1145" s="143" t="str">
        <f ca="1">IF(ISERROR($V1145),"",OFFSET('Smelter Look-up'!$C$4,$V1145-4,0)&amp;"")</f>
        <v/>
      </c>
      <c r="S1145" s="149" t="str">
        <f t="shared" ca="1" si="85"/>
        <v/>
      </c>
      <c r="T1145" s="149" t="str">
        <f ca="1">IF(B1145="","",IF(ISERROR(MATCH($J1145,SorP!$B$1:$B$6261,0)),"",INDIRECT("'SorP'!$A$"&amp;MATCH($S1145&amp;$J1145,SorP!C:C,0))))</f>
        <v/>
      </c>
      <c r="U1145" s="162"/>
      <c r="V1145" s="163" t="e">
        <f>IF(C1145="",NA(),MATCH($B1145&amp;$C1145,'Smelter Look-up'!$J:$J,0))</f>
        <v>#N/A</v>
      </c>
      <c r="X1145" s="164">
        <f t="shared" ca="1" si="86"/>
        <v>0</v>
      </c>
      <c r="AB1145" s="304" t="str">
        <f t="shared" si="87"/>
        <v/>
      </c>
      <c r="AC1145" s="164" t="str">
        <f t="shared" si="88"/>
        <v/>
      </c>
      <c r="AD1145" s="164" t="str">
        <f t="shared" si="89"/>
        <v/>
      </c>
    </row>
    <row r="1146" spans="1:30" s="164" customFormat="1" ht="20.149999999999999" customHeight="1">
      <c r="A1146" s="149"/>
      <c r="B1146" s="294" t="str">
        <f>IF(LEN(A1146)=0,"",INDEX('Smelter Look-up'!$A:$A,MATCH($A1146,'Smelter Look-up'!$E:$E,0)))</f>
        <v/>
      </c>
      <c r="C1146" s="146" t="str">
        <f>IF(LEN(A1146)=0,"",INDEX('Smelter Look-up'!$C:$C,MATCH($A1146,'Smelter Look-up'!$E:$E,0)))</f>
        <v/>
      </c>
      <c r="D1146" s="143"/>
      <c r="E1146" s="143" t="str">
        <f ca="1">IF(ISERROR($V1146),"",OFFSET('Smelter Look-up'!$D$4,$V1146-4,0)&amp;"")</f>
        <v/>
      </c>
      <c r="F1146" s="143" t="str">
        <f ca="1">IF(ISERROR($V1146),"",OFFSET('Smelter Look-up'!$E$4,$V1146-4,0))</f>
        <v/>
      </c>
      <c r="G1146" s="143" t="str">
        <f ca="1">IF(C1146=$X$4,"Enter smelter details",IF(ISERROR($V1146),"",OFFSET('Smelter Look-up'!$F$4,$V1146-4,0)))</f>
        <v/>
      </c>
      <c r="H1146" s="199" t="str">
        <f ca="1">IF(ISERROR($V1146),"",OFFSET('Smelter Look-up'!$G$4,$V1146-4,0))</f>
        <v/>
      </c>
      <c r="I1146" s="200" t="str">
        <f ca="1">IF(ISERROR($V1146),"",OFFSET('Smelter Look-up'!$H$4,$V1146-4,0))</f>
        <v/>
      </c>
      <c r="J1146" s="200" t="str">
        <f ca="1">IF(ISERROR($V1146),"",OFFSET('Smelter Look-up'!$I$4,$V1146-4,0))</f>
        <v/>
      </c>
      <c r="K1146" s="144"/>
      <c r="L1146" s="144"/>
      <c r="M1146" s="144"/>
      <c r="N1146" s="144"/>
      <c r="O1146" s="144"/>
      <c r="P1146" s="202"/>
      <c r="Q1146" s="145"/>
      <c r="R1146" s="143" t="str">
        <f ca="1">IF(ISERROR($V1146),"",OFFSET('Smelter Look-up'!$C$4,$V1146-4,0)&amp;"")</f>
        <v/>
      </c>
      <c r="S1146" s="149" t="str">
        <f t="shared" ca="1" si="85"/>
        <v/>
      </c>
      <c r="T1146" s="149" t="str">
        <f ca="1">IF(B1146="","",IF(ISERROR(MATCH($J1146,SorP!$B$1:$B$6261,0)),"",INDIRECT("'SorP'!$A$"&amp;MATCH($S1146&amp;$J1146,SorP!C:C,0))))</f>
        <v/>
      </c>
      <c r="U1146" s="162"/>
      <c r="V1146" s="163" t="e">
        <f>IF(C1146="",NA(),MATCH($B1146&amp;$C1146,'Smelter Look-up'!$J:$J,0))</f>
        <v>#N/A</v>
      </c>
      <c r="X1146" s="164">
        <f t="shared" ca="1" si="86"/>
        <v>0</v>
      </c>
      <c r="AB1146" s="304" t="str">
        <f t="shared" si="87"/>
        <v/>
      </c>
      <c r="AC1146" s="164" t="str">
        <f t="shared" si="88"/>
        <v/>
      </c>
      <c r="AD1146" s="164" t="str">
        <f t="shared" si="89"/>
        <v/>
      </c>
    </row>
    <row r="1147" spans="1:30" s="164" customFormat="1" ht="20.149999999999999" customHeight="1">
      <c r="A1147" s="149"/>
      <c r="B1147" s="294" t="str">
        <f>IF(LEN(A1147)=0,"",INDEX('Smelter Look-up'!$A:$A,MATCH($A1147,'Smelter Look-up'!$E:$E,0)))</f>
        <v/>
      </c>
      <c r="C1147" s="146" t="str">
        <f>IF(LEN(A1147)=0,"",INDEX('Smelter Look-up'!$C:$C,MATCH($A1147,'Smelter Look-up'!$E:$E,0)))</f>
        <v/>
      </c>
      <c r="D1147" s="143"/>
      <c r="E1147" s="143" t="str">
        <f ca="1">IF(ISERROR($V1147),"",OFFSET('Smelter Look-up'!$D$4,$V1147-4,0)&amp;"")</f>
        <v/>
      </c>
      <c r="F1147" s="143" t="str">
        <f ca="1">IF(ISERROR($V1147),"",OFFSET('Smelter Look-up'!$E$4,$V1147-4,0))</f>
        <v/>
      </c>
      <c r="G1147" s="143" t="str">
        <f ca="1">IF(C1147=$X$4,"Enter smelter details",IF(ISERROR($V1147),"",OFFSET('Smelter Look-up'!$F$4,$V1147-4,0)))</f>
        <v/>
      </c>
      <c r="H1147" s="199" t="str">
        <f ca="1">IF(ISERROR($V1147),"",OFFSET('Smelter Look-up'!$G$4,$V1147-4,0))</f>
        <v/>
      </c>
      <c r="I1147" s="200" t="str">
        <f ca="1">IF(ISERROR($V1147),"",OFFSET('Smelter Look-up'!$H$4,$V1147-4,0))</f>
        <v/>
      </c>
      <c r="J1147" s="200" t="str">
        <f ca="1">IF(ISERROR($V1147),"",OFFSET('Smelter Look-up'!$I$4,$V1147-4,0))</f>
        <v/>
      </c>
      <c r="K1147" s="144"/>
      <c r="L1147" s="144"/>
      <c r="M1147" s="144"/>
      <c r="N1147" s="144"/>
      <c r="O1147" s="144"/>
      <c r="P1147" s="202"/>
      <c r="Q1147" s="145"/>
      <c r="R1147" s="143" t="str">
        <f ca="1">IF(ISERROR($V1147),"",OFFSET('Smelter Look-up'!$C$4,$V1147-4,0)&amp;"")</f>
        <v/>
      </c>
      <c r="S1147" s="149" t="str">
        <f t="shared" ca="1" si="85"/>
        <v/>
      </c>
      <c r="T1147" s="149" t="str">
        <f ca="1">IF(B1147="","",IF(ISERROR(MATCH($J1147,SorP!$B$1:$B$6261,0)),"",INDIRECT("'SorP'!$A$"&amp;MATCH($S1147&amp;$J1147,SorP!C:C,0))))</f>
        <v/>
      </c>
      <c r="U1147" s="162"/>
      <c r="V1147" s="163" t="e">
        <f>IF(C1147="",NA(),MATCH($B1147&amp;$C1147,'Smelter Look-up'!$J:$J,0))</f>
        <v>#N/A</v>
      </c>
      <c r="X1147" s="164">
        <f t="shared" ca="1" si="86"/>
        <v>0</v>
      </c>
      <c r="AB1147" s="304" t="str">
        <f t="shared" si="87"/>
        <v/>
      </c>
      <c r="AC1147" s="164" t="str">
        <f t="shared" si="88"/>
        <v/>
      </c>
      <c r="AD1147" s="164" t="str">
        <f t="shared" si="89"/>
        <v/>
      </c>
    </row>
    <row r="1148" spans="1:30" s="164" customFormat="1" ht="20.149999999999999" customHeight="1">
      <c r="A1148" s="149"/>
      <c r="B1148" s="294" t="str">
        <f>IF(LEN(A1148)=0,"",INDEX('Smelter Look-up'!$A:$A,MATCH($A1148,'Smelter Look-up'!$E:$E,0)))</f>
        <v/>
      </c>
      <c r="C1148" s="146" t="str">
        <f>IF(LEN(A1148)=0,"",INDEX('Smelter Look-up'!$C:$C,MATCH($A1148,'Smelter Look-up'!$E:$E,0)))</f>
        <v/>
      </c>
      <c r="D1148" s="143"/>
      <c r="E1148" s="143" t="str">
        <f ca="1">IF(ISERROR($V1148),"",OFFSET('Smelter Look-up'!$D$4,$V1148-4,0)&amp;"")</f>
        <v/>
      </c>
      <c r="F1148" s="143" t="str">
        <f ca="1">IF(ISERROR($V1148),"",OFFSET('Smelter Look-up'!$E$4,$V1148-4,0))</f>
        <v/>
      </c>
      <c r="G1148" s="143" t="str">
        <f ca="1">IF(C1148=$X$4,"Enter smelter details",IF(ISERROR($V1148),"",OFFSET('Smelter Look-up'!$F$4,$V1148-4,0)))</f>
        <v/>
      </c>
      <c r="H1148" s="199" t="str">
        <f ca="1">IF(ISERROR($V1148),"",OFFSET('Smelter Look-up'!$G$4,$V1148-4,0))</f>
        <v/>
      </c>
      <c r="I1148" s="200" t="str">
        <f ca="1">IF(ISERROR($V1148),"",OFFSET('Smelter Look-up'!$H$4,$V1148-4,0))</f>
        <v/>
      </c>
      <c r="J1148" s="200" t="str">
        <f ca="1">IF(ISERROR($V1148),"",OFFSET('Smelter Look-up'!$I$4,$V1148-4,0))</f>
        <v/>
      </c>
      <c r="K1148" s="144"/>
      <c r="L1148" s="144"/>
      <c r="M1148" s="144"/>
      <c r="N1148" s="144"/>
      <c r="O1148" s="144"/>
      <c r="P1148" s="202"/>
      <c r="Q1148" s="145"/>
      <c r="R1148" s="143" t="str">
        <f ca="1">IF(ISERROR($V1148),"",OFFSET('Smelter Look-up'!$C$4,$V1148-4,0)&amp;"")</f>
        <v/>
      </c>
      <c r="S1148" s="149" t="str">
        <f t="shared" ca="1" si="85"/>
        <v/>
      </c>
      <c r="T1148" s="149" t="str">
        <f ca="1">IF(B1148="","",IF(ISERROR(MATCH($J1148,SorP!$B$1:$B$6261,0)),"",INDIRECT("'SorP'!$A$"&amp;MATCH($S1148&amp;$J1148,SorP!C:C,0))))</f>
        <v/>
      </c>
      <c r="U1148" s="162"/>
      <c r="V1148" s="163" t="e">
        <f>IF(C1148="",NA(),MATCH($B1148&amp;$C1148,'Smelter Look-up'!$J:$J,0))</f>
        <v>#N/A</v>
      </c>
      <c r="X1148" s="164">
        <f t="shared" ca="1" si="86"/>
        <v>0</v>
      </c>
      <c r="AB1148" s="304" t="str">
        <f t="shared" si="87"/>
        <v/>
      </c>
      <c r="AC1148" s="164" t="str">
        <f t="shared" si="88"/>
        <v/>
      </c>
      <c r="AD1148" s="164" t="str">
        <f t="shared" si="89"/>
        <v/>
      </c>
    </row>
    <row r="1149" spans="1:30" s="164" customFormat="1" ht="20.149999999999999" customHeight="1">
      <c r="A1149" s="149"/>
      <c r="B1149" s="294" t="str">
        <f>IF(LEN(A1149)=0,"",INDEX('Smelter Look-up'!$A:$A,MATCH($A1149,'Smelter Look-up'!$E:$E,0)))</f>
        <v/>
      </c>
      <c r="C1149" s="146" t="str">
        <f>IF(LEN(A1149)=0,"",INDEX('Smelter Look-up'!$C:$C,MATCH($A1149,'Smelter Look-up'!$E:$E,0)))</f>
        <v/>
      </c>
      <c r="D1149" s="143"/>
      <c r="E1149" s="143" t="str">
        <f ca="1">IF(ISERROR($V1149),"",OFFSET('Smelter Look-up'!$D$4,$V1149-4,0)&amp;"")</f>
        <v/>
      </c>
      <c r="F1149" s="143" t="str">
        <f ca="1">IF(ISERROR($V1149),"",OFFSET('Smelter Look-up'!$E$4,$V1149-4,0))</f>
        <v/>
      </c>
      <c r="G1149" s="143" t="str">
        <f ca="1">IF(C1149=$X$4,"Enter smelter details",IF(ISERROR($V1149),"",OFFSET('Smelter Look-up'!$F$4,$V1149-4,0)))</f>
        <v/>
      </c>
      <c r="H1149" s="199" t="str">
        <f ca="1">IF(ISERROR($V1149),"",OFFSET('Smelter Look-up'!$G$4,$V1149-4,0))</f>
        <v/>
      </c>
      <c r="I1149" s="200" t="str">
        <f ca="1">IF(ISERROR($V1149),"",OFFSET('Smelter Look-up'!$H$4,$V1149-4,0))</f>
        <v/>
      </c>
      <c r="J1149" s="200" t="str">
        <f ca="1">IF(ISERROR($V1149),"",OFFSET('Smelter Look-up'!$I$4,$V1149-4,0))</f>
        <v/>
      </c>
      <c r="K1149" s="144"/>
      <c r="L1149" s="144"/>
      <c r="M1149" s="144"/>
      <c r="N1149" s="144"/>
      <c r="O1149" s="144"/>
      <c r="P1149" s="202"/>
      <c r="Q1149" s="145"/>
      <c r="R1149" s="143" t="str">
        <f ca="1">IF(ISERROR($V1149),"",OFFSET('Smelter Look-up'!$C$4,$V1149-4,0)&amp;"")</f>
        <v/>
      </c>
      <c r="S1149" s="149" t="str">
        <f t="shared" ca="1" si="85"/>
        <v/>
      </c>
      <c r="T1149" s="149" t="str">
        <f ca="1">IF(B1149="","",IF(ISERROR(MATCH($J1149,SorP!$B$1:$B$6261,0)),"",INDIRECT("'SorP'!$A$"&amp;MATCH($S1149&amp;$J1149,SorP!C:C,0))))</f>
        <v/>
      </c>
      <c r="U1149" s="162"/>
      <c r="V1149" s="163" t="e">
        <f>IF(C1149="",NA(),MATCH($B1149&amp;$C1149,'Smelter Look-up'!$J:$J,0))</f>
        <v>#N/A</v>
      </c>
      <c r="X1149" s="164">
        <f t="shared" ca="1" si="86"/>
        <v>0</v>
      </c>
      <c r="AB1149" s="304" t="str">
        <f t="shared" si="87"/>
        <v/>
      </c>
      <c r="AC1149" s="164" t="str">
        <f t="shared" si="88"/>
        <v/>
      </c>
      <c r="AD1149" s="164" t="str">
        <f t="shared" si="89"/>
        <v/>
      </c>
    </row>
    <row r="1150" spans="1:30" s="164" customFormat="1" ht="20.149999999999999" customHeight="1">
      <c r="A1150" s="149"/>
      <c r="B1150" s="294" t="str">
        <f>IF(LEN(A1150)=0,"",INDEX('Smelter Look-up'!$A:$A,MATCH($A1150,'Smelter Look-up'!$E:$E,0)))</f>
        <v/>
      </c>
      <c r="C1150" s="146" t="str">
        <f>IF(LEN(A1150)=0,"",INDEX('Smelter Look-up'!$C:$C,MATCH($A1150,'Smelter Look-up'!$E:$E,0)))</f>
        <v/>
      </c>
      <c r="D1150" s="143"/>
      <c r="E1150" s="143" t="str">
        <f ca="1">IF(ISERROR($V1150),"",OFFSET('Smelter Look-up'!$D$4,$V1150-4,0)&amp;"")</f>
        <v/>
      </c>
      <c r="F1150" s="143" t="str">
        <f ca="1">IF(ISERROR($V1150),"",OFFSET('Smelter Look-up'!$E$4,$V1150-4,0))</f>
        <v/>
      </c>
      <c r="G1150" s="143" t="str">
        <f ca="1">IF(C1150=$X$4,"Enter smelter details",IF(ISERROR($V1150),"",OFFSET('Smelter Look-up'!$F$4,$V1150-4,0)))</f>
        <v/>
      </c>
      <c r="H1150" s="199" t="str">
        <f ca="1">IF(ISERROR($V1150),"",OFFSET('Smelter Look-up'!$G$4,$V1150-4,0))</f>
        <v/>
      </c>
      <c r="I1150" s="200" t="str">
        <f ca="1">IF(ISERROR($V1150),"",OFFSET('Smelter Look-up'!$H$4,$V1150-4,0))</f>
        <v/>
      </c>
      <c r="J1150" s="200" t="str">
        <f ca="1">IF(ISERROR($V1150),"",OFFSET('Smelter Look-up'!$I$4,$V1150-4,0))</f>
        <v/>
      </c>
      <c r="K1150" s="144"/>
      <c r="L1150" s="144"/>
      <c r="M1150" s="144"/>
      <c r="N1150" s="144"/>
      <c r="O1150" s="144"/>
      <c r="P1150" s="202"/>
      <c r="Q1150" s="145"/>
      <c r="R1150" s="143" t="str">
        <f ca="1">IF(ISERROR($V1150),"",OFFSET('Smelter Look-up'!$C$4,$V1150-4,0)&amp;"")</f>
        <v/>
      </c>
      <c r="S1150" s="149" t="str">
        <f t="shared" ca="1" si="85"/>
        <v/>
      </c>
      <c r="T1150" s="149" t="str">
        <f ca="1">IF(B1150="","",IF(ISERROR(MATCH($J1150,SorP!$B$1:$B$6261,0)),"",INDIRECT("'SorP'!$A$"&amp;MATCH($S1150&amp;$J1150,SorP!C:C,0))))</f>
        <v/>
      </c>
      <c r="U1150" s="162"/>
      <c r="V1150" s="163" t="e">
        <f>IF(C1150="",NA(),MATCH($B1150&amp;$C1150,'Smelter Look-up'!$J:$J,0))</f>
        <v>#N/A</v>
      </c>
      <c r="X1150" s="164">
        <f t="shared" ca="1" si="86"/>
        <v>0</v>
      </c>
      <c r="AB1150" s="304" t="str">
        <f t="shared" si="87"/>
        <v/>
      </c>
      <c r="AC1150" s="164" t="str">
        <f t="shared" si="88"/>
        <v/>
      </c>
      <c r="AD1150" s="164" t="str">
        <f t="shared" si="89"/>
        <v/>
      </c>
    </row>
    <row r="1151" spans="1:30" s="164" customFormat="1" ht="20.149999999999999" customHeight="1">
      <c r="A1151" s="149"/>
      <c r="B1151" s="294" t="str">
        <f>IF(LEN(A1151)=0,"",INDEX('Smelter Look-up'!$A:$A,MATCH($A1151,'Smelter Look-up'!$E:$E,0)))</f>
        <v/>
      </c>
      <c r="C1151" s="146" t="str">
        <f>IF(LEN(A1151)=0,"",INDEX('Smelter Look-up'!$C:$C,MATCH($A1151,'Smelter Look-up'!$E:$E,0)))</f>
        <v/>
      </c>
      <c r="D1151" s="143"/>
      <c r="E1151" s="143" t="str">
        <f ca="1">IF(ISERROR($V1151),"",OFFSET('Smelter Look-up'!$D$4,$V1151-4,0)&amp;"")</f>
        <v/>
      </c>
      <c r="F1151" s="143" t="str">
        <f ca="1">IF(ISERROR($V1151),"",OFFSET('Smelter Look-up'!$E$4,$V1151-4,0))</f>
        <v/>
      </c>
      <c r="G1151" s="143" t="str">
        <f ca="1">IF(C1151=$X$4,"Enter smelter details",IF(ISERROR($V1151),"",OFFSET('Smelter Look-up'!$F$4,$V1151-4,0)))</f>
        <v/>
      </c>
      <c r="H1151" s="199" t="str">
        <f ca="1">IF(ISERROR($V1151),"",OFFSET('Smelter Look-up'!$G$4,$V1151-4,0))</f>
        <v/>
      </c>
      <c r="I1151" s="200" t="str">
        <f ca="1">IF(ISERROR($V1151),"",OFFSET('Smelter Look-up'!$H$4,$V1151-4,0))</f>
        <v/>
      </c>
      <c r="J1151" s="200" t="str">
        <f ca="1">IF(ISERROR($V1151),"",OFFSET('Smelter Look-up'!$I$4,$V1151-4,0))</f>
        <v/>
      </c>
      <c r="K1151" s="144"/>
      <c r="L1151" s="144"/>
      <c r="M1151" s="144"/>
      <c r="N1151" s="144"/>
      <c r="O1151" s="144"/>
      <c r="P1151" s="202"/>
      <c r="Q1151" s="145"/>
      <c r="R1151" s="143" t="str">
        <f ca="1">IF(ISERROR($V1151),"",OFFSET('Smelter Look-up'!$C$4,$V1151-4,0)&amp;"")</f>
        <v/>
      </c>
      <c r="S1151" s="149" t="str">
        <f t="shared" ca="1" si="85"/>
        <v/>
      </c>
      <c r="T1151" s="149" t="str">
        <f ca="1">IF(B1151="","",IF(ISERROR(MATCH($J1151,SorP!$B$1:$B$6261,0)),"",INDIRECT("'SorP'!$A$"&amp;MATCH($S1151&amp;$J1151,SorP!C:C,0))))</f>
        <v/>
      </c>
      <c r="U1151" s="162"/>
      <c r="V1151" s="163" t="e">
        <f>IF(C1151="",NA(),MATCH($B1151&amp;$C1151,'Smelter Look-up'!$J:$J,0))</f>
        <v>#N/A</v>
      </c>
      <c r="X1151" s="164">
        <f t="shared" ca="1" si="86"/>
        <v>0</v>
      </c>
      <c r="AB1151" s="304" t="str">
        <f t="shared" si="87"/>
        <v/>
      </c>
      <c r="AC1151" s="164" t="str">
        <f t="shared" si="88"/>
        <v/>
      </c>
      <c r="AD1151" s="164" t="str">
        <f t="shared" si="89"/>
        <v/>
      </c>
    </row>
    <row r="1152" spans="1:30" s="164" customFormat="1" ht="20.149999999999999" customHeight="1">
      <c r="A1152" s="149"/>
      <c r="B1152" s="294" t="str">
        <f>IF(LEN(A1152)=0,"",INDEX('Smelter Look-up'!$A:$A,MATCH($A1152,'Smelter Look-up'!$E:$E,0)))</f>
        <v/>
      </c>
      <c r="C1152" s="146" t="str">
        <f>IF(LEN(A1152)=0,"",INDEX('Smelter Look-up'!$C:$C,MATCH($A1152,'Smelter Look-up'!$E:$E,0)))</f>
        <v/>
      </c>
      <c r="D1152" s="143"/>
      <c r="E1152" s="143" t="str">
        <f ca="1">IF(ISERROR($V1152),"",OFFSET('Smelter Look-up'!$D$4,$V1152-4,0)&amp;"")</f>
        <v/>
      </c>
      <c r="F1152" s="143" t="str">
        <f ca="1">IF(ISERROR($V1152),"",OFFSET('Smelter Look-up'!$E$4,$V1152-4,0))</f>
        <v/>
      </c>
      <c r="G1152" s="143" t="str">
        <f ca="1">IF(C1152=$X$4,"Enter smelter details",IF(ISERROR($V1152),"",OFFSET('Smelter Look-up'!$F$4,$V1152-4,0)))</f>
        <v/>
      </c>
      <c r="H1152" s="199" t="str">
        <f ca="1">IF(ISERROR($V1152),"",OFFSET('Smelter Look-up'!$G$4,$V1152-4,0))</f>
        <v/>
      </c>
      <c r="I1152" s="200" t="str">
        <f ca="1">IF(ISERROR($V1152),"",OFFSET('Smelter Look-up'!$H$4,$V1152-4,0))</f>
        <v/>
      </c>
      <c r="J1152" s="200" t="str">
        <f ca="1">IF(ISERROR($V1152),"",OFFSET('Smelter Look-up'!$I$4,$V1152-4,0))</f>
        <v/>
      </c>
      <c r="K1152" s="144"/>
      <c r="L1152" s="144"/>
      <c r="M1152" s="144"/>
      <c r="N1152" s="144"/>
      <c r="O1152" s="144"/>
      <c r="P1152" s="202"/>
      <c r="Q1152" s="145"/>
      <c r="R1152" s="143" t="str">
        <f ca="1">IF(ISERROR($V1152),"",OFFSET('Smelter Look-up'!$C$4,$V1152-4,0)&amp;"")</f>
        <v/>
      </c>
      <c r="S1152" s="149" t="str">
        <f t="shared" ca="1" si="85"/>
        <v/>
      </c>
      <c r="T1152" s="149" t="str">
        <f ca="1">IF(B1152="","",IF(ISERROR(MATCH($J1152,SorP!$B$1:$B$6261,0)),"",INDIRECT("'SorP'!$A$"&amp;MATCH($S1152&amp;$J1152,SorP!C:C,0))))</f>
        <v/>
      </c>
      <c r="U1152" s="162"/>
      <c r="V1152" s="163" t="e">
        <f>IF(C1152="",NA(),MATCH($B1152&amp;$C1152,'Smelter Look-up'!$J:$J,0))</f>
        <v>#N/A</v>
      </c>
      <c r="X1152" s="164">
        <f t="shared" ca="1" si="86"/>
        <v>0</v>
      </c>
      <c r="AB1152" s="304" t="str">
        <f t="shared" si="87"/>
        <v/>
      </c>
      <c r="AC1152" s="164" t="str">
        <f t="shared" si="88"/>
        <v/>
      </c>
      <c r="AD1152" s="164" t="str">
        <f t="shared" si="89"/>
        <v/>
      </c>
    </row>
    <row r="1153" spans="1:30" s="164" customFormat="1" ht="20.149999999999999" customHeight="1">
      <c r="A1153" s="149"/>
      <c r="B1153" s="294" t="str">
        <f>IF(LEN(A1153)=0,"",INDEX('Smelter Look-up'!$A:$A,MATCH($A1153,'Smelter Look-up'!$E:$E,0)))</f>
        <v/>
      </c>
      <c r="C1153" s="146" t="str">
        <f>IF(LEN(A1153)=0,"",INDEX('Smelter Look-up'!$C:$C,MATCH($A1153,'Smelter Look-up'!$E:$E,0)))</f>
        <v/>
      </c>
      <c r="D1153" s="143"/>
      <c r="E1153" s="143" t="str">
        <f ca="1">IF(ISERROR($V1153),"",OFFSET('Smelter Look-up'!$D$4,$V1153-4,0)&amp;"")</f>
        <v/>
      </c>
      <c r="F1153" s="143" t="str">
        <f ca="1">IF(ISERROR($V1153),"",OFFSET('Smelter Look-up'!$E$4,$V1153-4,0))</f>
        <v/>
      </c>
      <c r="G1153" s="143" t="str">
        <f ca="1">IF(C1153=$X$4,"Enter smelter details",IF(ISERROR($V1153),"",OFFSET('Smelter Look-up'!$F$4,$V1153-4,0)))</f>
        <v/>
      </c>
      <c r="H1153" s="199" t="str">
        <f ca="1">IF(ISERROR($V1153),"",OFFSET('Smelter Look-up'!$G$4,$V1153-4,0))</f>
        <v/>
      </c>
      <c r="I1153" s="200" t="str">
        <f ca="1">IF(ISERROR($V1153),"",OFFSET('Smelter Look-up'!$H$4,$V1153-4,0))</f>
        <v/>
      </c>
      <c r="J1153" s="200" t="str">
        <f ca="1">IF(ISERROR($V1153),"",OFFSET('Smelter Look-up'!$I$4,$V1153-4,0))</f>
        <v/>
      </c>
      <c r="K1153" s="144"/>
      <c r="L1153" s="144"/>
      <c r="M1153" s="144"/>
      <c r="N1153" s="144"/>
      <c r="O1153" s="144"/>
      <c r="P1153" s="202"/>
      <c r="Q1153" s="145"/>
      <c r="R1153" s="143" t="str">
        <f ca="1">IF(ISERROR($V1153),"",OFFSET('Smelter Look-up'!$C$4,$V1153-4,0)&amp;"")</f>
        <v/>
      </c>
      <c r="S1153" s="149" t="str">
        <f t="shared" ca="1" si="85"/>
        <v/>
      </c>
      <c r="T1153" s="149" t="str">
        <f ca="1">IF(B1153="","",IF(ISERROR(MATCH($J1153,SorP!$B$1:$B$6261,0)),"",INDIRECT("'SorP'!$A$"&amp;MATCH($S1153&amp;$J1153,SorP!C:C,0))))</f>
        <v/>
      </c>
      <c r="U1153" s="162"/>
      <c r="V1153" s="163" t="e">
        <f>IF(C1153="",NA(),MATCH($B1153&amp;$C1153,'Smelter Look-up'!$J:$J,0))</f>
        <v>#N/A</v>
      </c>
      <c r="X1153" s="164">
        <f t="shared" ca="1" si="86"/>
        <v>0</v>
      </c>
      <c r="AB1153" s="304" t="str">
        <f t="shared" si="87"/>
        <v/>
      </c>
      <c r="AC1153" s="164" t="str">
        <f t="shared" si="88"/>
        <v/>
      </c>
      <c r="AD1153" s="164" t="str">
        <f t="shared" si="89"/>
        <v/>
      </c>
    </row>
    <row r="1154" spans="1:30" s="164" customFormat="1" ht="20.149999999999999" customHeight="1">
      <c r="A1154" s="149"/>
      <c r="B1154" s="294" t="str">
        <f>IF(LEN(A1154)=0,"",INDEX('Smelter Look-up'!$A:$A,MATCH($A1154,'Smelter Look-up'!$E:$E,0)))</f>
        <v/>
      </c>
      <c r="C1154" s="146" t="str">
        <f>IF(LEN(A1154)=0,"",INDEX('Smelter Look-up'!$C:$C,MATCH($A1154,'Smelter Look-up'!$E:$E,0)))</f>
        <v/>
      </c>
      <c r="D1154" s="143"/>
      <c r="E1154" s="143" t="str">
        <f ca="1">IF(ISERROR($V1154),"",OFFSET('Smelter Look-up'!$D$4,$V1154-4,0)&amp;"")</f>
        <v/>
      </c>
      <c r="F1154" s="143" t="str">
        <f ca="1">IF(ISERROR($V1154),"",OFFSET('Smelter Look-up'!$E$4,$V1154-4,0))</f>
        <v/>
      </c>
      <c r="G1154" s="143" t="str">
        <f ca="1">IF(C1154=$X$4,"Enter smelter details",IF(ISERROR($V1154),"",OFFSET('Smelter Look-up'!$F$4,$V1154-4,0)))</f>
        <v/>
      </c>
      <c r="H1154" s="199" t="str">
        <f ca="1">IF(ISERROR($V1154),"",OFFSET('Smelter Look-up'!$G$4,$V1154-4,0))</f>
        <v/>
      </c>
      <c r="I1154" s="200" t="str">
        <f ca="1">IF(ISERROR($V1154),"",OFFSET('Smelter Look-up'!$H$4,$V1154-4,0))</f>
        <v/>
      </c>
      <c r="J1154" s="200" t="str">
        <f ca="1">IF(ISERROR($V1154),"",OFFSET('Smelter Look-up'!$I$4,$V1154-4,0))</f>
        <v/>
      </c>
      <c r="K1154" s="144"/>
      <c r="L1154" s="144"/>
      <c r="M1154" s="144"/>
      <c r="N1154" s="144"/>
      <c r="O1154" s="144"/>
      <c r="P1154" s="202"/>
      <c r="Q1154" s="145"/>
      <c r="R1154" s="143" t="str">
        <f ca="1">IF(ISERROR($V1154),"",OFFSET('Smelter Look-up'!$C$4,$V1154-4,0)&amp;"")</f>
        <v/>
      </c>
      <c r="S1154" s="149" t="str">
        <f t="shared" ca="1" si="85"/>
        <v/>
      </c>
      <c r="T1154" s="149" t="str">
        <f ca="1">IF(B1154="","",IF(ISERROR(MATCH($J1154,SorP!$B$1:$B$6261,0)),"",INDIRECT("'SorP'!$A$"&amp;MATCH($S1154&amp;$J1154,SorP!C:C,0))))</f>
        <v/>
      </c>
      <c r="U1154" s="162"/>
      <c r="V1154" s="163" t="e">
        <f>IF(C1154="",NA(),MATCH($B1154&amp;$C1154,'Smelter Look-up'!$J:$J,0))</f>
        <v>#N/A</v>
      </c>
      <c r="X1154" s="164">
        <f t="shared" ca="1" si="86"/>
        <v>0</v>
      </c>
      <c r="AB1154" s="304" t="str">
        <f t="shared" si="87"/>
        <v/>
      </c>
      <c r="AC1154" s="164" t="str">
        <f t="shared" si="88"/>
        <v/>
      </c>
      <c r="AD1154" s="164" t="str">
        <f t="shared" si="89"/>
        <v/>
      </c>
    </row>
    <row r="1155" spans="1:30" s="164" customFormat="1" ht="20.149999999999999" customHeight="1">
      <c r="A1155" s="149"/>
      <c r="B1155" s="294" t="str">
        <f>IF(LEN(A1155)=0,"",INDEX('Smelter Look-up'!$A:$A,MATCH($A1155,'Smelter Look-up'!$E:$E,0)))</f>
        <v/>
      </c>
      <c r="C1155" s="146" t="str">
        <f>IF(LEN(A1155)=0,"",INDEX('Smelter Look-up'!$C:$C,MATCH($A1155,'Smelter Look-up'!$E:$E,0)))</f>
        <v/>
      </c>
      <c r="D1155" s="143"/>
      <c r="E1155" s="143" t="str">
        <f ca="1">IF(ISERROR($V1155),"",OFFSET('Smelter Look-up'!$D$4,$V1155-4,0)&amp;"")</f>
        <v/>
      </c>
      <c r="F1155" s="143" t="str">
        <f ca="1">IF(ISERROR($V1155),"",OFFSET('Smelter Look-up'!$E$4,$V1155-4,0))</f>
        <v/>
      </c>
      <c r="G1155" s="143" t="str">
        <f ca="1">IF(C1155=$X$4,"Enter smelter details",IF(ISERROR($V1155),"",OFFSET('Smelter Look-up'!$F$4,$V1155-4,0)))</f>
        <v/>
      </c>
      <c r="H1155" s="199" t="str">
        <f ca="1">IF(ISERROR($V1155),"",OFFSET('Smelter Look-up'!$G$4,$V1155-4,0))</f>
        <v/>
      </c>
      <c r="I1155" s="200" t="str">
        <f ca="1">IF(ISERROR($V1155),"",OFFSET('Smelter Look-up'!$H$4,$V1155-4,0))</f>
        <v/>
      </c>
      <c r="J1155" s="200" t="str">
        <f ca="1">IF(ISERROR($V1155),"",OFFSET('Smelter Look-up'!$I$4,$V1155-4,0))</f>
        <v/>
      </c>
      <c r="K1155" s="144"/>
      <c r="L1155" s="144"/>
      <c r="M1155" s="144"/>
      <c r="N1155" s="144"/>
      <c r="O1155" s="144"/>
      <c r="P1155" s="202"/>
      <c r="Q1155" s="145"/>
      <c r="R1155" s="143" t="str">
        <f ca="1">IF(ISERROR($V1155),"",OFFSET('Smelter Look-up'!$C$4,$V1155-4,0)&amp;"")</f>
        <v/>
      </c>
      <c r="S1155" s="149" t="str">
        <f t="shared" ca="1" si="85"/>
        <v/>
      </c>
      <c r="T1155" s="149" t="str">
        <f ca="1">IF(B1155="","",IF(ISERROR(MATCH($J1155,SorP!$B$1:$B$6261,0)),"",INDIRECT("'SorP'!$A$"&amp;MATCH($S1155&amp;$J1155,SorP!C:C,0))))</f>
        <v/>
      </c>
      <c r="U1155" s="162"/>
      <c r="V1155" s="163" t="e">
        <f>IF(C1155="",NA(),MATCH($B1155&amp;$C1155,'Smelter Look-up'!$J:$J,0))</f>
        <v>#N/A</v>
      </c>
      <c r="X1155" s="164">
        <f t="shared" ca="1" si="86"/>
        <v>0</v>
      </c>
      <c r="AB1155" s="304" t="str">
        <f t="shared" si="87"/>
        <v/>
      </c>
      <c r="AC1155" s="164" t="str">
        <f t="shared" si="88"/>
        <v/>
      </c>
      <c r="AD1155" s="164" t="str">
        <f t="shared" si="89"/>
        <v/>
      </c>
    </row>
    <row r="1156" spans="1:30" s="164" customFormat="1" ht="20.149999999999999" customHeight="1">
      <c r="A1156" s="149"/>
      <c r="B1156" s="294" t="str">
        <f>IF(LEN(A1156)=0,"",INDEX('Smelter Look-up'!$A:$A,MATCH($A1156,'Smelter Look-up'!$E:$E,0)))</f>
        <v/>
      </c>
      <c r="C1156" s="146" t="str">
        <f>IF(LEN(A1156)=0,"",INDEX('Smelter Look-up'!$C:$C,MATCH($A1156,'Smelter Look-up'!$E:$E,0)))</f>
        <v/>
      </c>
      <c r="D1156" s="143"/>
      <c r="E1156" s="143" t="str">
        <f ca="1">IF(ISERROR($V1156),"",OFFSET('Smelter Look-up'!$D$4,$V1156-4,0)&amp;"")</f>
        <v/>
      </c>
      <c r="F1156" s="143" t="str">
        <f ca="1">IF(ISERROR($V1156),"",OFFSET('Smelter Look-up'!$E$4,$V1156-4,0))</f>
        <v/>
      </c>
      <c r="G1156" s="143" t="str">
        <f ca="1">IF(C1156=$X$4,"Enter smelter details",IF(ISERROR($V1156),"",OFFSET('Smelter Look-up'!$F$4,$V1156-4,0)))</f>
        <v/>
      </c>
      <c r="H1156" s="199" t="str">
        <f ca="1">IF(ISERROR($V1156),"",OFFSET('Smelter Look-up'!$G$4,$V1156-4,0))</f>
        <v/>
      </c>
      <c r="I1156" s="200" t="str">
        <f ca="1">IF(ISERROR($V1156),"",OFFSET('Smelter Look-up'!$H$4,$V1156-4,0))</f>
        <v/>
      </c>
      <c r="J1156" s="200" t="str">
        <f ca="1">IF(ISERROR($V1156),"",OFFSET('Smelter Look-up'!$I$4,$V1156-4,0))</f>
        <v/>
      </c>
      <c r="K1156" s="144"/>
      <c r="L1156" s="144"/>
      <c r="M1156" s="144"/>
      <c r="N1156" s="144"/>
      <c r="O1156" s="144"/>
      <c r="P1156" s="202"/>
      <c r="Q1156" s="145"/>
      <c r="R1156" s="143" t="str">
        <f ca="1">IF(ISERROR($V1156),"",OFFSET('Smelter Look-up'!$C$4,$V1156-4,0)&amp;"")</f>
        <v/>
      </c>
      <c r="S1156" s="149" t="str">
        <f t="shared" ref="S1156:S1219" ca="1" si="90">IF(B1156="","",IF(ISERROR(MATCH($E1156,CL,0)),"Unknown",INDIRECT("'C'!$A$"&amp;MATCH($E1156,CL,0)+1)))</f>
        <v/>
      </c>
      <c r="T1156" s="149" t="str">
        <f ca="1">IF(B1156="","",IF(ISERROR(MATCH($J1156,SorP!$B$1:$B$6261,0)),"",INDIRECT("'SorP'!$A$"&amp;MATCH($S1156&amp;$J1156,SorP!C:C,0))))</f>
        <v/>
      </c>
      <c r="U1156" s="162"/>
      <c r="V1156" s="163" t="e">
        <f>IF(C1156="",NA(),MATCH($B1156&amp;$C1156,'Smelter Look-up'!$J:$J,0))</f>
        <v>#N/A</v>
      </c>
      <c r="X1156" s="164">
        <f t="shared" ref="X1156:X1219" ca="1" si="91">IF(AND(C1156="Smelter not listed",OR(LEN(D1156)=0,LEN(E1156)=0)),1,0)</f>
        <v>0</v>
      </c>
      <c r="AB1156" s="304" t="str">
        <f t="shared" ref="AB1156:AB1219" si="92">IF(C1156="","",B1156)</f>
        <v/>
      </c>
      <c r="AC1156" s="164" t="str">
        <f t="shared" ref="AC1156:AC1219" si="93">B1156</f>
        <v/>
      </c>
      <c r="AD1156" s="164" t="str">
        <f t="shared" ref="AD1156:AD1219" si="94">IF(C1156="Smelter not listed",D1156,C1156)</f>
        <v/>
      </c>
    </row>
    <row r="1157" spans="1:30" s="164" customFormat="1" ht="20.149999999999999" customHeight="1">
      <c r="A1157" s="149"/>
      <c r="B1157" s="294" t="str">
        <f>IF(LEN(A1157)=0,"",INDEX('Smelter Look-up'!$A:$A,MATCH($A1157,'Smelter Look-up'!$E:$E,0)))</f>
        <v/>
      </c>
      <c r="C1157" s="146" t="str">
        <f>IF(LEN(A1157)=0,"",INDEX('Smelter Look-up'!$C:$C,MATCH($A1157,'Smelter Look-up'!$E:$E,0)))</f>
        <v/>
      </c>
      <c r="D1157" s="143"/>
      <c r="E1157" s="143" t="str">
        <f ca="1">IF(ISERROR($V1157),"",OFFSET('Smelter Look-up'!$D$4,$V1157-4,0)&amp;"")</f>
        <v/>
      </c>
      <c r="F1157" s="143" t="str">
        <f ca="1">IF(ISERROR($V1157),"",OFFSET('Smelter Look-up'!$E$4,$V1157-4,0))</f>
        <v/>
      </c>
      <c r="G1157" s="143" t="str">
        <f ca="1">IF(C1157=$X$4,"Enter smelter details",IF(ISERROR($V1157),"",OFFSET('Smelter Look-up'!$F$4,$V1157-4,0)))</f>
        <v/>
      </c>
      <c r="H1157" s="199" t="str">
        <f ca="1">IF(ISERROR($V1157),"",OFFSET('Smelter Look-up'!$G$4,$V1157-4,0))</f>
        <v/>
      </c>
      <c r="I1157" s="200" t="str">
        <f ca="1">IF(ISERROR($V1157),"",OFFSET('Smelter Look-up'!$H$4,$V1157-4,0))</f>
        <v/>
      </c>
      <c r="J1157" s="200" t="str">
        <f ca="1">IF(ISERROR($V1157),"",OFFSET('Smelter Look-up'!$I$4,$V1157-4,0))</f>
        <v/>
      </c>
      <c r="K1157" s="144"/>
      <c r="L1157" s="144"/>
      <c r="M1157" s="144"/>
      <c r="N1157" s="144"/>
      <c r="O1157" s="144"/>
      <c r="P1157" s="202"/>
      <c r="Q1157" s="145"/>
      <c r="R1157" s="143" t="str">
        <f ca="1">IF(ISERROR($V1157),"",OFFSET('Smelter Look-up'!$C$4,$V1157-4,0)&amp;"")</f>
        <v/>
      </c>
      <c r="S1157" s="149" t="str">
        <f t="shared" ca="1" si="90"/>
        <v/>
      </c>
      <c r="T1157" s="149" t="str">
        <f ca="1">IF(B1157="","",IF(ISERROR(MATCH($J1157,SorP!$B$1:$B$6261,0)),"",INDIRECT("'SorP'!$A$"&amp;MATCH($S1157&amp;$J1157,SorP!C:C,0))))</f>
        <v/>
      </c>
      <c r="U1157" s="162"/>
      <c r="V1157" s="163" t="e">
        <f>IF(C1157="",NA(),MATCH($B1157&amp;$C1157,'Smelter Look-up'!$J:$J,0))</f>
        <v>#N/A</v>
      </c>
      <c r="X1157" s="164">
        <f t="shared" ca="1" si="91"/>
        <v>0</v>
      </c>
      <c r="AB1157" s="304" t="str">
        <f t="shared" si="92"/>
        <v/>
      </c>
      <c r="AC1157" s="164" t="str">
        <f t="shared" si="93"/>
        <v/>
      </c>
      <c r="AD1157" s="164" t="str">
        <f t="shared" si="94"/>
        <v/>
      </c>
    </row>
    <row r="1158" spans="1:30" s="164" customFormat="1" ht="20.149999999999999" customHeight="1">
      <c r="A1158" s="149"/>
      <c r="B1158" s="294" t="str">
        <f>IF(LEN(A1158)=0,"",INDEX('Smelter Look-up'!$A:$A,MATCH($A1158,'Smelter Look-up'!$E:$E,0)))</f>
        <v/>
      </c>
      <c r="C1158" s="146" t="str">
        <f>IF(LEN(A1158)=0,"",INDEX('Smelter Look-up'!$C:$C,MATCH($A1158,'Smelter Look-up'!$E:$E,0)))</f>
        <v/>
      </c>
      <c r="D1158" s="143"/>
      <c r="E1158" s="143" t="str">
        <f ca="1">IF(ISERROR($V1158),"",OFFSET('Smelter Look-up'!$D$4,$V1158-4,0)&amp;"")</f>
        <v/>
      </c>
      <c r="F1158" s="143" t="str">
        <f ca="1">IF(ISERROR($V1158),"",OFFSET('Smelter Look-up'!$E$4,$V1158-4,0))</f>
        <v/>
      </c>
      <c r="G1158" s="143" t="str">
        <f ca="1">IF(C1158=$X$4,"Enter smelter details",IF(ISERROR($V1158),"",OFFSET('Smelter Look-up'!$F$4,$V1158-4,0)))</f>
        <v/>
      </c>
      <c r="H1158" s="199" t="str">
        <f ca="1">IF(ISERROR($V1158),"",OFFSET('Smelter Look-up'!$G$4,$V1158-4,0))</f>
        <v/>
      </c>
      <c r="I1158" s="200" t="str">
        <f ca="1">IF(ISERROR($V1158),"",OFFSET('Smelter Look-up'!$H$4,$V1158-4,0))</f>
        <v/>
      </c>
      <c r="J1158" s="200" t="str">
        <f ca="1">IF(ISERROR($V1158),"",OFFSET('Smelter Look-up'!$I$4,$V1158-4,0))</f>
        <v/>
      </c>
      <c r="K1158" s="144"/>
      <c r="L1158" s="144"/>
      <c r="M1158" s="144"/>
      <c r="N1158" s="144"/>
      <c r="O1158" s="144"/>
      <c r="P1158" s="202"/>
      <c r="Q1158" s="145"/>
      <c r="R1158" s="143" t="str">
        <f ca="1">IF(ISERROR($V1158),"",OFFSET('Smelter Look-up'!$C$4,$V1158-4,0)&amp;"")</f>
        <v/>
      </c>
      <c r="S1158" s="149" t="str">
        <f t="shared" ca="1" si="90"/>
        <v/>
      </c>
      <c r="T1158" s="149" t="str">
        <f ca="1">IF(B1158="","",IF(ISERROR(MATCH($J1158,SorP!$B$1:$B$6261,0)),"",INDIRECT("'SorP'!$A$"&amp;MATCH($S1158&amp;$J1158,SorP!C:C,0))))</f>
        <v/>
      </c>
      <c r="U1158" s="162"/>
      <c r="V1158" s="163" t="e">
        <f>IF(C1158="",NA(),MATCH($B1158&amp;$C1158,'Smelter Look-up'!$J:$J,0))</f>
        <v>#N/A</v>
      </c>
      <c r="X1158" s="164">
        <f t="shared" ca="1" si="91"/>
        <v>0</v>
      </c>
      <c r="AB1158" s="304" t="str">
        <f t="shared" si="92"/>
        <v/>
      </c>
      <c r="AC1158" s="164" t="str">
        <f t="shared" si="93"/>
        <v/>
      </c>
      <c r="AD1158" s="164" t="str">
        <f t="shared" si="94"/>
        <v/>
      </c>
    </row>
    <row r="1159" spans="1:30" s="164" customFormat="1" ht="20.149999999999999" customHeight="1">
      <c r="A1159" s="149"/>
      <c r="B1159" s="294" t="str">
        <f>IF(LEN(A1159)=0,"",INDEX('Smelter Look-up'!$A:$A,MATCH($A1159,'Smelter Look-up'!$E:$E,0)))</f>
        <v/>
      </c>
      <c r="C1159" s="146" t="str">
        <f>IF(LEN(A1159)=0,"",INDEX('Smelter Look-up'!$C:$C,MATCH($A1159,'Smelter Look-up'!$E:$E,0)))</f>
        <v/>
      </c>
      <c r="D1159" s="143"/>
      <c r="E1159" s="143" t="str">
        <f ca="1">IF(ISERROR($V1159),"",OFFSET('Smelter Look-up'!$D$4,$V1159-4,0)&amp;"")</f>
        <v/>
      </c>
      <c r="F1159" s="143" t="str">
        <f ca="1">IF(ISERROR($V1159),"",OFFSET('Smelter Look-up'!$E$4,$V1159-4,0))</f>
        <v/>
      </c>
      <c r="G1159" s="143" t="str">
        <f ca="1">IF(C1159=$X$4,"Enter smelter details",IF(ISERROR($V1159),"",OFFSET('Smelter Look-up'!$F$4,$V1159-4,0)))</f>
        <v/>
      </c>
      <c r="H1159" s="199" t="str">
        <f ca="1">IF(ISERROR($V1159),"",OFFSET('Smelter Look-up'!$G$4,$V1159-4,0))</f>
        <v/>
      </c>
      <c r="I1159" s="200" t="str">
        <f ca="1">IF(ISERROR($V1159),"",OFFSET('Smelter Look-up'!$H$4,$V1159-4,0))</f>
        <v/>
      </c>
      <c r="J1159" s="200" t="str">
        <f ca="1">IF(ISERROR($V1159),"",OFFSET('Smelter Look-up'!$I$4,$V1159-4,0))</f>
        <v/>
      </c>
      <c r="K1159" s="144"/>
      <c r="L1159" s="144"/>
      <c r="M1159" s="144"/>
      <c r="N1159" s="144"/>
      <c r="O1159" s="144"/>
      <c r="P1159" s="202"/>
      <c r="Q1159" s="145"/>
      <c r="R1159" s="143" t="str">
        <f ca="1">IF(ISERROR($V1159),"",OFFSET('Smelter Look-up'!$C$4,$V1159-4,0)&amp;"")</f>
        <v/>
      </c>
      <c r="S1159" s="149" t="str">
        <f t="shared" ca="1" si="90"/>
        <v/>
      </c>
      <c r="T1159" s="149" t="str">
        <f ca="1">IF(B1159="","",IF(ISERROR(MATCH($J1159,SorP!$B$1:$B$6261,0)),"",INDIRECT("'SorP'!$A$"&amp;MATCH($S1159&amp;$J1159,SorP!C:C,0))))</f>
        <v/>
      </c>
      <c r="U1159" s="162"/>
      <c r="V1159" s="163" t="e">
        <f>IF(C1159="",NA(),MATCH($B1159&amp;$C1159,'Smelter Look-up'!$J:$J,0))</f>
        <v>#N/A</v>
      </c>
      <c r="X1159" s="164">
        <f t="shared" ca="1" si="91"/>
        <v>0</v>
      </c>
      <c r="AB1159" s="304" t="str">
        <f t="shared" si="92"/>
        <v/>
      </c>
      <c r="AC1159" s="164" t="str">
        <f t="shared" si="93"/>
        <v/>
      </c>
      <c r="AD1159" s="164" t="str">
        <f t="shared" si="94"/>
        <v/>
      </c>
    </row>
    <row r="1160" spans="1:30" s="164" customFormat="1" ht="20.149999999999999" customHeight="1">
      <c r="A1160" s="149"/>
      <c r="B1160" s="294" t="str">
        <f>IF(LEN(A1160)=0,"",INDEX('Smelter Look-up'!$A:$A,MATCH($A1160,'Smelter Look-up'!$E:$E,0)))</f>
        <v/>
      </c>
      <c r="C1160" s="146" t="str">
        <f>IF(LEN(A1160)=0,"",INDEX('Smelter Look-up'!$C:$C,MATCH($A1160,'Smelter Look-up'!$E:$E,0)))</f>
        <v/>
      </c>
      <c r="D1160" s="143"/>
      <c r="E1160" s="143" t="str">
        <f ca="1">IF(ISERROR($V1160),"",OFFSET('Smelter Look-up'!$D$4,$V1160-4,0)&amp;"")</f>
        <v/>
      </c>
      <c r="F1160" s="143" t="str">
        <f ca="1">IF(ISERROR($V1160),"",OFFSET('Smelter Look-up'!$E$4,$V1160-4,0))</f>
        <v/>
      </c>
      <c r="G1160" s="143" t="str">
        <f ca="1">IF(C1160=$X$4,"Enter smelter details",IF(ISERROR($V1160),"",OFFSET('Smelter Look-up'!$F$4,$V1160-4,0)))</f>
        <v/>
      </c>
      <c r="H1160" s="199" t="str">
        <f ca="1">IF(ISERROR($V1160),"",OFFSET('Smelter Look-up'!$G$4,$V1160-4,0))</f>
        <v/>
      </c>
      <c r="I1160" s="200" t="str">
        <f ca="1">IF(ISERROR($V1160),"",OFFSET('Smelter Look-up'!$H$4,$V1160-4,0))</f>
        <v/>
      </c>
      <c r="J1160" s="200" t="str">
        <f ca="1">IF(ISERROR($V1160),"",OFFSET('Smelter Look-up'!$I$4,$V1160-4,0))</f>
        <v/>
      </c>
      <c r="K1160" s="144"/>
      <c r="L1160" s="144"/>
      <c r="M1160" s="144"/>
      <c r="N1160" s="144"/>
      <c r="O1160" s="144"/>
      <c r="P1160" s="202"/>
      <c r="Q1160" s="145"/>
      <c r="R1160" s="143" t="str">
        <f ca="1">IF(ISERROR($V1160),"",OFFSET('Smelter Look-up'!$C$4,$V1160-4,0)&amp;"")</f>
        <v/>
      </c>
      <c r="S1160" s="149" t="str">
        <f t="shared" ca="1" si="90"/>
        <v/>
      </c>
      <c r="T1160" s="149" t="str">
        <f ca="1">IF(B1160="","",IF(ISERROR(MATCH($J1160,SorP!$B$1:$B$6261,0)),"",INDIRECT("'SorP'!$A$"&amp;MATCH($S1160&amp;$J1160,SorP!C:C,0))))</f>
        <v/>
      </c>
      <c r="U1160" s="162"/>
      <c r="V1160" s="163" t="e">
        <f>IF(C1160="",NA(),MATCH($B1160&amp;$C1160,'Smelter Look-up'!$J:$J,0))</f>
        <v>#N/A</v>
      </c>
      <c r="X1160" s="164">
        <f t="shared" ca="1" si="91"/>
        <v>0</v>
      </c>
      <c r="AB1160" s="304" t="str">
        <f t="shared" si="92"/>
        <v/>
      </c>
      <c r="AC1160" s="164" t="str">
        <f t="shared" si="93"/>
        <v/>
      </c>
      <c r="AD1160" s="164" t="str">
        <f t="shared" si="94"/>
        <v/>
      </c>
    </row>
    <row r="1161" spans="1:30" s="164" customFormat="1" ht="20.149999999999999" customHeight="1">
      <c r="A1161" s="149"/>
      <c r="B1161" s="294" t="str">
        <f>IF(LEN(A1161)=0,"",INDEX('Smelter Look-up'!$A:$A,MATCH($A1161,'Smelter Look-up'!$E:$E,0)))</f>
        <v/>
      </c>
      <c r="C1161" s="146" t="str">
        <f>IF(LEN(A1161)=0,"",INDEX('Smelter Look-up'!$C:$C,MATCH($A1161,'Smelter Look-up'!$E:$E,0)))</f>
        <v/>
      </c>
      <c r="D1161" s="143"/>
      <c r="E1161" s="143" t="str">
        <f ca="1">IF(ISERROR($V1161),"",OFFSET('Smelter Look-up'!$D$4,$V1161-4,0)&amp;"")</f>
        <v/>
      </c>
      <c r="F1161" s="143" t="str">
        <f ca="1">IF(ISERROR($V1161),"",OFFSET('Smelter Look-up'!$E$4,$V1161-4,0))</f>
        <v/>
      </c>
      <c r="G1161" s="143" t="str">
        <f ca="1">IF(C1161=$X$4,"Enter smelter details",IF(ISERROR($V1161),"",OFFSET('Smelter Look-up'!$F$4,$V1161-4,0)))</f>
        <v/>
      </c>
      <c r="H1161" s="199" t="str">
        <f ca="1">IF(ISERROR($V1161),"",OFFSET('Smelter Look-up'!$G$4,$V1161-4,0))</f>
        <v/>
      </c>
      <c r="I1161" s="200" t="str">
        <f ca="1">IF(ISERROR($V1161),"",OFFSET('Smelter Look-up'!$H$4,$V1161-4,0))</f>
        <v/>
      </c>
      <c r="J1161" s="200" t="str">
        <f ca="1">IF(ISERROR($V1161),"",OFFSET('Smelter Look-up'!$I$4,$V1161-4,0))</f>
        <v/>
      </c>
      <c r="K1161" s="144"/>
      <c r="L1161" s="144"/>
      <c r="M1161" s="144"/>
      <c r="N1161" s="144"/>
      <c r="O1161" s="144"/>
      <c r="P1161" s="202"/>
      <c r="Q1161" s="145"/>
      <c r="R1161" s="143" t="str">
        <f ca="1">IF(ISERROR($V1161),"",OFFSET('Smelter Look-up'!$C$4,$V1161-4,0)&amp;"")</f>
        <v/>
      </c>
      <c r="S1161" s="149" t="str">
        <f t="shared" ca="1" si="90"/>
        <v/>
      </c>
      <c r="T1161" s="149" t="str">
        <f ca="1">IF(B1161="","",IF(ISERROR(MATCH($J1161,SorP!$B$1:$B$6261,0)),"",INDIRECT("'SorP'!$A$"&amp;MATCH($S1161&amp;$J1161,SorP!C:C,0))))</f>
        <v/>
      </c>
      <c r="U1161" s="162"/>
      <c r="V1161" s="163" t="e">
        <f>IF(C1161="",NA(),MATCH($B1161&amp;$C1161,'Smelter Look-up'!$J:$J,0))</f>
        <v>#N/A</v>
      </c>
      <c r="X1161" s="164">
        <f t="shared" ca="1" si="91"/>
        <v>0</v>
      </c>
      <c r="AB1161" s="304" t="str">
        <f t="shared" si="92"/>
        <v/>
      </c>
      <c r="AC1161" s="164" t="str">
        <f t="shared" si="93"/>
        <v/>
      </c>
      <c r="AD1161" s="164" t="str">
        <f t="shared" si="94"/>
        <v/>
      </c>
    </row>
    <row r="1162" spans="1:30" s="164" customFormat="1" ht="20.149999999999999" customHeight="1">
      <c r="A1162" s="149"/>
      <c r="B1162" s="294" t="str">
        <f>IF(LEN(A1162)=0,"",INDEX('Smelter Look-up'!$A:$A,MATCH($A1162,'Smelter Look-up'!$E:$E,0)))</f>
        <v/>
      </c>
      <c r="C1162" s="146" t="str">
        <f>IF(LEN(A1162)=0,"",INDEX('Smelter Look-up'!$C:$C,MATCH($A1162,'Smelter Look-up'!$E:$E,0)))</f>
        <v/>
      </c>
      <c r="D1162" s="143"/>
      <c r="E1162" s="143" t="str">
        <f ca="1">IF(ISERROR($V1162),"",OFFSET('Smelter Look-up'!$D$4,$V1162-4,0)&amp;"")</f>
        <v/>
      </c>
      <c r="F1162" s="143" t="str">
        <f ca="1">IF(ISERROR($V1162),"",OFFSET('Smelter Look-up'!$E$4,$V1162-4,0))</f>
        <v/>
      </c>
      <c r="G1162" s="143" t="str">
        <f ca="1">IF(C1162=$X$4,"Enter smelter details",IF(ISERROR($V1162),"",OFFSET('Smelter Look-up'!$F$4,$V1162-4,0)))</f>
        <v/>
      </c>
      <c r="H1162" s="199" t="str">
        <f ca="1">IF(ISERROR($V1162),"",OFFSET('Smelter Look-up'!$G$4,$V1162-4,0))</f>
        <v/>
      </c>
      <c r="I1162" s="200" t="str">
        <f ca="1">IF(ISERROR($V1162),"",OFFSET('Smelter Look-up'!$H$4,$V1162-4,0))</f>
        <v/>
      </c>
      <c r="J1162" s="200" t="str">
        <f ca="1">IF(ISERROR($V1162),"",OFFSET('Smelter Look-up'!$I$4,$V1162-4,0))</f>
        <v/>
      </c>
      <c r="K1162" s="144"/>
      <c r="L1162" s="144"/>
      <c r="M1162" s="144"/>
      <c r="N1162" s="144"/>
      <c r="O1162" s="144"/>
      <c r="P1162" s="202"/>
      <c r="Q1162" s="145"/>
      <c r="R1162" s="143" t="str">
        <f ca="1">IF(ISERROR($V1162),"",OFFSET('Smelter Look-up'!$C$4,$V1162-4,0)&amp;"")</f>
        <v/>
      </c>
      <c r="S1162" s="149" t="str">
        <f t="shared" ca="1" si="90"/>
        <v/>
      </c>
      <c r="T1162" s="149" t="str">
        <f ca="1">IF(B1162="","",IF(ISERROR(MATCH($J1162,SorP!$B$1:$B$6261,0)),"",INDIRECT("'SorP'!$A$"&amp;MATCH($S1162&amp;$J1162,SorP!C:C,0))))</f>
        <v/>
      </c>
      <c r="U1162" s="162"/>
      <c r="V1162" s="163" t="e">
        <f>IF(C1162="",NA(),MATCH($B1162&amp;$C1162,'Smelter Look-up'!$J:$J,0))</f>
        <v>#N/A</v>
      </c>
      <c r="X1162" s="164">
        <f t="shared" ca="1" si="91"/>
        <v>0</v>
      </c>
      <c r="AB1162" s="304" t="str">
        <f t="shared" si="92"/>
        <v/>
      </c>
      <c r="AC1162" s="164" t="str">
        <f t="shared" si="93"/>
        <v/>
      </c>
      <c r="AD1162" s="164" t="str">
        <f t="shared" si="94"/>
        <v/>
      </c>
    </row>
    <row r="1163" spans="1:30" s="164" customFormat="1" ht="20.149999999999999" customHeight="1">
      <c r="A1163" s="149"/>
      <c r="B1163" s="294" t="str">
        <f>IF(LEN(A1163)=0,"",INDEX('Smelter Look-up'!$A:$A,MATCH($A1163,'Smelter Look-up'!$E:$E,0)))</f>
        <v/>
      </c>
      <c r="C1163" s="146" t="str">
        <f>IF(LEN(A1163)=0,"",INDEX('Smelter Look-up'!$C:$C,MATCH($A1163,'Smelter Look-up'!$E:$E,0)))</f>
        <v/>
      </c>
      <c r="D1163" s="143"/>
      <c r="E1163" s="143" t="str">
        <f ca="1">IF(ISERROR($V1163),"",OFFSET('Smelter Look-up'!$D$4,$V1163-4,0)&amp;"")</f>
        <v/>
      </c>
      <c r="F1163" s="143" t="str">
        <f ca="1">IF(ISERROR($V1163),"",OFFSET('Smelter Look-up'!$E$4,$V1163-4,0))</f>
        <v/>
      </c>
      <c r="G1163" s="143" t="str">
        <f ca="1">IF(C1163=$X$4,"Enter smelter details",IF(ISERROR($V1163),"",OFFSET('Smelter Look-up'!$F$4,$V1163-4,0)))</f>
        <v/>
      </c>
      <c r="H1163" s="199" t="str">
        <f ca="1">IF(ISERROR($V1163),"",OFFSET('Smelter Look-up'!$G$4,$V1163-4,0))</f>
        <v/>
      </c>
      <c r="I1163" s="200" t="str">
        <f ca="1">IF(ISERROR($V1163),"",OFFSET('Smelter Look-up'!$H$4,$V1163-4,0))</f>
        <v/>
      </c>
      <c r="J1163" s="200" t="str">
        <f ca="1">IF(ISERROR($V1163),"",OFFSET('Smelter Look-up'!$I$4,$V1163-4,0))</f>
        <v/>
      </c>
      <c r="K1163" s="144"/>
      <c r="L1163" s="144"/>
      <c r="M1163" s="144"/>
      <c r="N1163" s="144"/>
      <c r="O1163" s="144"/>
      <c r="P1163" s="202"/>
      <c r="Q1163" s="145"/>
      <c r="R1163" s="143" t="str">
        <f ca="1">IF(ISERROR($V1163),"",OFFSET('Smelter Look-up'!$C$4,$V1163-4,0)&amp;"")</f>
        <v/>
      </c>
      <c r="S1163" s="149" t="str">
        <f t="shared" ca="1" si="90"/>
        <v/>
      </c>
      <c r="T1163" s="149" t="str">
        <f ca="1">IF(B1163="","",IF(ISERROR(MATCH($J1163,SorP!$B$1:$B$6261,0)),"",INDIRECT("'SorP'!$A$"&amp;MATCH($S1163&amp;$J1163,SorP!C:C,0))))</f>
        <v/>
      </c>
      <c r="U1163" s="162"/>
      <c r="V1163" s="163" t="e">
        <f>IF(C1163="",NA(),MATCH($B1163&amp;$C1163,'Smelter Look-up'!$J:$J,0))</f>
        <v>#N/A</v>
      </c>
      <c r="X1163" s="164">
        <f t="shared" ca="1" si="91"/>
        <v>0</v>
      </c>
      <c r="AB1163" s="304" t="str">
        <f t="shared" si="92"/>
        <v/>
      </c>
      <c r="AC1163" s="164" t="str">
        <f t="shared" si="93"/>
        <v/>
      </c>
      <c r="AD1163" s="164" t="str">
        <f t="shared" si="94"/>
        <v/>
      </c>
    </row>
    <row r="1164" spans="1:30" s="164" customFormat="1" ht="20.149999999999999" customHeight="1">
      <c r="A1164" s="149"/>
      <c r="B1164" s="294" t="str">
        <f>IF(LEN(A1164)=0,"",INDEX('Smelter Look-up'!$A:$A,MATCH($A1164,'Smelter Look-up'!$E:$E,0)))</f>
        <v/>
      </c>
      <c r="C1164" s="146" t="str">
        <f>IF(LEN(A1164)=0,"",INDEX('Smelter Look-up'!$C:$C,MATCH($A1164,'Smelter Look-up'!$E:$E,0)))</f>
        <v/>
      </c>
      <c r="D1164" s="143"/>
      <c r="E1164" s="143" t="str">
        <f ca="1">IF(ISERROR($V1164),"",OFFSET('Smelter Look-up'!$D$4,$V1164-4,0)&amp;"")</f>
        <v/>
      </c>
      <c r="F1164" s="143" t="str">
        <f ca="1">IF(ISERROR($V1164),"",OFFSET('Smelter Look-up'!$E$4,$V1164-4,0))</f>
        <v/>
      </c>
      <c r="G1164" s="143" t="str">
        <f ca="1">IF(C1164=$X$4,"Enter smelter details",IF(ISERROR($V1164),"",OFFSET('Smelter Look-up'!$F$4,$V1164-4,0)))</f>
        <v/>
      </c>
      <c r="H1164" s="199" t="str">
        <f ca="1">IF(ISERROR($V1164),"",OFFSET('Smelter Look-up'!$G$4,$V1164-4,0))</f>
        <v/>
      </c>
      <c r="I1164" s="200" t="str">
        <f ca="1">IF(ISERROR($V1164),"",OFFSET('Smelter Look-up'!$H$4,$V1164-4,0))</f>
        <v/>
      </c>
      <c r="J1164" s="200" t="str">
        <f ca="1">IF(ISERROR($V1164),"",OFFSET('Smelter Look-up'!$I$4,$V1164-4,0))</f>
        <v/>
      </c>
      <c r="K1164" s="144"/>
      <c r="L1164" s="144"/>
      <c r="M1164" s="144"/>
      <c r="N1164" s="144"/>
      <c r="O1164" s="144"/>
      <c r="P1164" s="202"/>
      <c r="Q1164" s="145"/>
      <c r="R1164" s="143" t="str">
        <f ca="1">IF(ISERROR($V1164),"",OFFSET('Smelter Look-up'!$C$4,$V1164-4,0)&amp;"")</f>
        <v/>
      </c>
      <c r="S1164" s="149" t="str">
        <f t="shared" ca="1" si="90"/>
        <v/>
      </c>
      <c r="T1164" s="149" t="str">
        <f ca="1">IF(B1164="","",IF(ISERROR(MATCH($J1164,SorP!$B$1:$B$6261,0)),"",INDIRECT("'SorP'!$A$"&amp;MATCH($S1164&amp;$J1164,SorP!C:C,0))))</f>
        <v/>
      </c>
      <c r="U1164" s="162"/>
      <c r="V1164" s="163" t="e">
        <f>IF(C1164="",NA(),MATCH($B1164&amp;$C1164,'Smelter Look-up'!$J:$J,0))</f>
        <v>#N/A</v>
      </c>
      <c r="X1164" s="164">
        <f t="shared" ca="1" si="91"/>
        <v>0</v>
      </c>
      <c r="AB1164" s="304" t="str">
        <f t="shared" si="92"/>
        <v/>
      </c>
      <c r="AC1164" s="164" t="str">
        <f t="shared" si="93"/>
        <v/>
      </c>
      <c r="AD1164" s="164" t="str">
        <f t="shared" si="94"/>
        <v/>
      </c>
    </row>
    <row r="1165" spans="1:30" s="164" customFormat="1" ht="20.149999999999999" customHeight="1">
      <c r="A1165" s="149"/>
      <c r="B1165" s="294" t="str">
        <f>IF(LEN(A1165)=0,"",INDEX('Smelter Look-up'!$A:$A,MATCH($A1165,'Smelter Look-up'!$E:$E,0)))</f>
        <v/>
      </c>
      <c r="C1165" s="146" t="str">
        <f>IF(LEN(A1165)=0,"",INDEX('Smelter Look-up'!$C:$C,MATCH($A1165,'Smelter Look-up'!$E:$E,0)))</f>
        <v/>
      </c>
      <c r="D1165" s="143"/>
      <c r="E1165" s="143" t="str">
        <f ca="1">IF(ISERROR($V1165),"",OFFSET('Smelter Look-up'!$D$4,$V1165-4,0)&amp;"")</f>
        <v/>
      </c>
      <c r="F1165" s="143" t="str">
        <f ca="1">IF(ISERROR($V1165),"",OFFSET('Smelter Look-up'!$E$4,$V1165-4,0))</f>
        <v/>
      </c>
      <c r="G1165" s="143" t="str">
        <f ca="1">IF(C1165=$X$4,"Enter smelter details",IF(ISERROR($V1165),"",OFFSET('Smelter Look-up'!$F$4,$V1165-4,0)))</f>
        <v/>
      </c>
      <c r="H1165" s="199" t="str">
        <f ca="1">IF(ISERROR($V1165),"",OFFSET('Smelter Look-up'!$G$4,$V1165-4,0))</f>
        <v/>
      </c>
      <c r="I1165" s="200" t="str">
        <f ca="1">IF(ISERROR($V1165),"",OFFSET('Smelter Look-up'!$H$4,$V1165-4,0))</f>
        <v/>
      </c>
      <c r="J1165" s="200" t="str">
        <f ca="1">IF(ISERROR($V1165),"",OFFSET('Smelter Look-up'!$I$4,$V1165-4,0))</f>
        <v/>
      </c>
      <c r="K1165" s="144"/>
      <c r="L1165" s="144"/>
      <c r="M1165" s="144"/>
      <c r="N1165" s="144"/>
      <c r="O1165" s="144"/>
      <c r="P1165" s="202"/>
      <c r="Q1165" s="145"/>
      <c r="R1165" s="143" t="str">
        <f ca="1">IF(ISERROR($V1165),"",OFFSET('Smelter Look-up'!$C$4,$V1165-4,0)&amp;"")</f>
        <v/>
      </c>
      <c r="S1165" s="149" t="str">
        <f t="shared" ca="1" si="90"/>
        <v/>
      </c>
      <c r="T1165" s="149" t="str">
        <f ca="1">IF(B1165="","",IF(ISERROR(MATCH($J1165,SorP!$B$1:$B$6261,0)),"",INDIRECT("'SorP'!$A$"&amp;MATCH($S1165&amp;$J1165,SorP!C:C,0))))</f>
        <v/>
      </c>
      <c r="U1165" s="162"/>
      <c r="V1165" s="163" t="e">
        <f>IF(C1165="",NA(),MATCH($B1165&amp;$C1165,'Smelter Look-up'!$J:$J,0))</f>
        <v>#N/A</v>
      </c>
      <c r="X1165" s="164">
        <f t="shared" ca="1" si="91"/>
        <v>0</v>
      </c>
      <c r="AB1165" s="304" t="str">
        <f t="shared" si="92"/>
        <v/>
      </c>
      <c r="AC1165" s="164" t="str">
        <f t="shared" si="93"/>
        <v/>
      </c>
      <c r="AD1165" s="164" t="str">
        <f t="shared" si="94"/>
        <v/>
      </c>
    </row>
    <row r="1166" spans="1:30" s="164" customFormat="1" ht="20.149999999999999" customHeight="1">
      <c r="A1166" s="149"/>
      <c r="B1166" s="294" t="str">
        <f>IF(LEN(A1166)=0,"",INDEX('Smelter Look-up'!$A:$A,MATCH($A1166,'Smelter Look-up'!$E:$E,0)))</f>
        <v/>
      </c>
      <c r="C1166" s="146" t="str">
        <f>IF(LEN(A1166)=0,"",INDEX('Smelter Look-up'!$C:$C,MATCH($A1166,'Smelter Look-up'!$E:$E,0)))</f>
        <v/>
      </c>
      <c r="D1166" s="143"/>
      <c r="E1166" s="143" t="str">
        <f ca="1">IF(ISERROR($V1166),"",OFFSET('Smelter Look-up'!$D$4,$V1166-4,0)&amp;"")</f>
        <v/>
      </c>
      <c r="F1166" s="143" t="str">
        <f ca="1">IF(ISERROR($V1166),"",OFFSET('Smelter Look-up'!$E$4,$V1166-4,0))</f>
        <v/>
      </c>
      <c r="G1166" s="143" t="str">
        <f ca="1">IF(C1166=$X$4,"Enter smelter details",IF(ISERROR($V1166),"",OFFSET('Smelter Look-up'!$F$4,$V1166-4,0)))</f>
        <v/>
      </c>
      <c r="H1166" s="199" t="str">
        <f ca="1">IF(ISERROR($V1166),"",OFFSET('Smelter Look-up'!$G$4,$V1166-4,0))</f>
        <v/>
      </c>
      <c r="I1166" s="200" t="str">
        <f ca="1">IF(ISERROR($V1166),"",OFFSET('Smelter Look-up'!$H$4,$V1166-4,0))</f>
        <v/>
      </c>
      <c r="J1166" s="200" t="str">
        <f ca="1">IF(ISERROR($V1166),"",OFFSET('Smelter Look-up'!$I$4,$V1166-4,0))</f>
        <v/>
      </c>
      <c r="K1166" s="144"/>
      <c r="L1166" s="144"/>
      <c r="M1166" s="144"/>
      <c r="N1166" s="144"/>
      <c r="O1166" s="144"/>
      <c r="P1166" s="202"/>
      <c r="Q1166" s="145"/>
      <c r="R1166" s="143" t="str">
        <f ca="1">IF(ISERROR($V1166),"",OFFSET('Smelter Look-up'!$C$4,$V1166-4,0)&amp;"")</f>
        <v/>
      </c>
      <c r="S1166" s="149" t="str">
        <f t="shared" ca="1" si="90"/>
        <v/>
      </c>
      <c r="T1166" s="149" t="str">
        <f ca="1">IF(B1166="","",IF(ISERROR(MATCH($J1166,SorP!$B$1:$B$6261,0)),"",INDIRECT("'SorP'!$A$"&amp;MATCH($S1166&amp;$J1166,SorP!C:C,0))))</f>
        <v/>
      </c>
      <c r="U1166" s="162"/>
      <c r="V1166" s="163" t="e">
        <f>IF(C1166="",NA(),MATCH($B1166&amp;$C1166,'Smelter Look-up'!$J:$J,0))</f>
        <v>#N/A</v>
      </c>
      <c r="X1166" s="164">
        <f t="shared" ca="1" si="91"/>
        <v>0</v>
      </c>
      <c r="AB1166" s="304" t="str">
        <f t="shared" si="92"/>
        <v/>
      </c>
      <c r="AC1166" s="164" t="str">
        <f t="shared" si="93"/>
        <v/>
      </c>
      <c r="AD1166" s="164" t="str">
        <f t="shared" si="94"/>
        <v/>
      </c>
    </row>
    <row r="1167" spans="1:30" s="164" customFormat="1" ht="20.149999999999999" customHeight="1">
      <c r="A1167" s="149"/>
      <c r="B1167" s="294" t="str">
        <f>IF(LEN(A1167)=0,"",INDEX('Smelter Look-up'!$A:$A,MATCH($A1167,'Smelter Look-up'!$E:$E,0)))</f>
        <v/>
      </c>
      <c r="C1167" s="146" t="str">
        <f>IF(LEN(A1167)=0,"",INDEX('Smelter Look-up'!$C:$C,MATCH($A1167,'Smelter Look-up'!$E:$E,0)))</f>
        <v/>
      </c>
      <c r="D1167" s="143"/>
      <c r="E1167" s="143" t="str">
        <f ca="1">IF(ISERROR($V1167),"",OFFSET('Smelter Look-up'!$D$4,$V1167-4,0)&amp;"")</f>
        <v/>
      </c>
      <c r="F1167" s="143" t="str">
        <f ca="1">IF(ISERROR($V1167),"",OFFSET('Smelter Look-up'!$E$4,$V1167-4,0))</f>
        <v/>
      </c>
      <c r="G1167" s="143" t="str">
        <f ca="1">IF(C1167=$X$4,"Enter smelter details",IF(ISERROR($V1167),"",OFFSET('Smelter Look-up'!$F$4,$V1167-4,0)))</f>
        <v/>
      </c>
      <c r="H1167" s="199" t="str">
        <f ca="1">IF(ISERROR($V1167),"",OFFSET('Smelter Look-up'!$G$4,$V1167-4,0))</f>
        <v/>
      </c>
      <c r="I1167" s="200" t="str">
        <f ca="1">IF(ISERROR($V1167),"",OFFSET('Smelter Look-up'!$H$4,$V1167-4,0))</f>
        <v/>
      </c>
      <c r="J1167" s="200" t="str">
        <f ca="1">IF(ISERROR($V1167),"",OFFSET('Smelter Look-up'!$I$4,$V1167-4,0))</f>
        <v/>
      </c>
      <c r="K1167" s="144"/>
      <c r="L1167" s="144"/>
      <c r="M1167" s="144"/>
      <c r="N1167" s="144"/>
      <c r="O1167" s="144"/>
      <c r="P1167" s="202"/>
      <c r="Q1167" s="145"/>
      <c r="R1167" s="143" t="str">
        <f ca="1">IF(ISERROR($V1167),"",OFFSET('Smelter Look-up'!$C$4,$V1167-4,0)&amp;"")</f>
        <v/>
      </c>
      <c r="S1167" s="149" t="str">
        <f t="shared" ca="1" si="90"/>
        <v/>
      </c>
      <c r="T1167" s="149" t="str">
        <f ca="1">IF(B1167="","",IF(ISERROR(MATCH($J1167,SorP!$B$1:$B$6261,0)),"",INDIRECT("'SorP'!$A$"&amp;MATCH($S1167&amp;$J1167,SorP!C:C,0))))</f>
        <v/>
      </c>
      <c r="U1167" s="162"/>
      <c r="V1167" s="163" t="e">
        <f>IF(C1167="",NA(),MATCH($B1167&amp;$C1167,'Smelter Look-up'!$J:$J,0))</f>
        <v>#N/A</v>
      </c>
      <c r="X1167" s="164">
        <f t="shared" ca="1" si="91"/>
        <v>0</v>
      </c>
      <c r="AB1167" s="304" t="str">
        <f t="shared" si="92"/>
        <v/>
      </c>
      <c r="AC1167" s="164" t="str">
        <f t="shared" si="93"/>
        <v/>
      </c>
      <c r="AD1167" s="164" t="str">
        <f t="shared" si="94"/>
        <v/>
      </c>
    </row>
    <row r="1168" spans="1:30" s="164" customFormat="1" ht="20.149999999999999" customHeight="1">
      <c r="A1168" s="149"/>
      <c r="B1168" s="294" t="str">
        <f>IF(LEN(A1168)=0,"",INDEX('Smelter Look-up'!$A:$A,MATCH($A1168,'Smelter Look-up'!$E:$E,0)))</f>
        <v/>
      </c>
      <c r="C1168" s="146" t="str">
        <f>IF(LEN(A1168)=0,"",INDEX('Smelter Look-up'!$C:$C,MATCH($A1168,'Smelter Look-up'!$E:$E,0)))</f>
        <v/>
      </c>
      <c r="D1168" s="143"/>
      <c r="E1168" s="143" t="str">
        <f ca="1">IF(ISERROR($V1168),"",OFFSET('Smelter Look-up'!$D$4,$V1168-4,0)&amp;"")</f>
        <v/>
      </c>
      <c r="F1168" s="143" t="str">
        <f ca="1">IF(ISERROR($V1168),"",OFFSET('Smelter Look-up'!$E$4,$V1168-4,0))</f>
        <v/>
      </c>
      <c r="G1168" s="143" t="str">
        <f ca="1">IF(C1168=$X$4,"Enter smelter details",IF(ISERROR($V1168),"",OFFSET('Smelter Look-up'!$F$4,$V1168-4,0)))</f>
        <v/>
      </c>
      <c r="H1168" s="199" t="str">
        <f ca="1">IF(ISERROR($V1168),"",OFFSET('Smelter Look-up'!$G$4,$V1168-4,0))</f>
        <v/>
      </c>
      <c r="I1168" s="200" t="str">
        <f ca="1">IF(ISERROR($V1168),"",OFFSET('Smelter Look-up'!$H$4,$V1168-4,0))</f>
        <v/>
      </c>
      <c r="J1168" s="200" t="str">
        <f ca="1">IF(ISERROR($V1168),"",OFFSET('Smelter Look-up'!$I$4,$V1168-4,0))</f>
        <v/>
      </c>
      <c r="K1168" s="144"/>
      <c r="L1168" s="144"/>
      <c r="M1168" s="144"/>
      <c r="N1168" s="144"/>
      <c r="O1168" s="144"/>
      <c r="P1168" s="202"/>
      <c r="Q1168" s="145"/>
      <c r="R1168" s="143" t="str">
        <f ca="1">IF(ISERROR($V1168),"",OFFSET('Smelter Look-up'!$C$4,$V1168-4,0)&amp;"")</f>
        <v/>
      </c>
      <c r="S1168" s="149" t="str">
        <f t="shared" ca="1" si="90"/>
        <v/>
      </c>
      <c r="T1168" s="149" t="str">
        <f ca="1">IF(B1168="","",IF(ISERROR(MATCH($J1168,SorP!$B$1:$B$6261,0)),"",INDIRECT("'SorP'!$A$"&amp;MATCH($S1168&amp;$J1168,SorP!C:C,0))))</f>
        <v/>
      </c>
      <c r="U1168" s="162"/>
      <c r="V1168" s="163" t="e">
        <f>IF(C1168="",NA(),MATCH($B1168&amp;$C1168,'Smelter Look-up'!$J:$J,0))</f>
        <v>#N/A</v>
      </c>
      <c r="X1168" s="164">
        <f t="shared" ca="1" si="91"/>
        <v>0</v>
      </c>
      <c r="AB1168" s="304" t="str">
        <f t="shared" si="92"/>
        <v/>
      </c>
      <c r="AC1168" s="164" t="str">
        <f t="shared" si="93"/>
        <v/>
      </c>
      <c r="AD1168" s="164" t="str">
        <f t="shared" si="94"/>
        <v/>
      </c>
    </row>
    <row r="1169" spans="1:30" s="164" customFormat="1" ht="20.149999999999999" customHeight="1">
      <c r="A1169" s="149"/>
      <c r="B1169" s="294" t="str">
        <f>IF(LEN(A1169)=0,"",INDEX('Smelter Look-up'!$A:$A,MATCH($A1169,'Smelter Look-up'!$E:$E,0)))</f>
        <v/>
      </c>
      <c r="C1169" s="146" t="str">
        <f>IF(LEN(A1169)=0,"",INDEX('Smelter Look-up'!$C:$C,MATCH($A1169,'Smelter Look-up'!$E:$E,0)))</f>
        <v/>
      </c>
      <c r="D1169" s="143"/>
      <c r="E1169" s="143" t="str">
        <f ca="1">IF(ISERROR($V1169),"",OFFSET('Smelter Look-up'!$D$4,$V1169-4,0)&amp;"")</f>
        <v/>
      </c>
      <c r="F1169" s="143" t="str">
        <f ca="1">IF(ISERROR($V1169),"",OFFSET('Smelter Look-up'!$E$4,$V1169-4,0))</f>
        <v/>
      </c>
      <c r="G1169" s="143" t="str">
        <f ca="1">IF(C1169=$X$4,"Enter smelter details",IF(ISERROR($V1169),"",OFFSET('Smelter Look-up'!$F$4,$V1169-4,0)))</f>
        <v/>
      </c>
      <c r="H1169" s="199" t="str">
        <f ca="1">IF(ISERROR($V1169),"",OFFSET('Smelter Look-up'!$G$4,$V1169-4,0))</f>
        <v/>
      </c>
      <c r="I1169" s="200" t="str">
        <f ca="1">IF(ISERROR($V1169),"",OFFSET('Smelter Look-up'!$H$4,$V1169-4,0))</f>
        <v/>
      </c>
      <c r="J1169" s="200" t="str">
        <f ca="1">IF(ISERROR($V1169),"",OFFSET('Smelter Look-up'!$I$4,$V1169-4,0))</f>
        <v/>
      </c>
      <c r="K1169" s="144"/>
      <c r="L1169" s="144"/>
      <c r="M1169" s="144"/>
      <c r="N1169" s="144"/>
      <c r="O1169" s="144"/>
      <c r="P1169" s="202"/>
      <c r="Q1169" s="145"/>
      <c r="R1169" s="143" t="str">
        <f ca="1">IF(ISERROR($V1169),"",OFFSET('Smelter Look-up'!$C$4,$V1169-4,0)&amp;"")</f>
        <v/>
      </c>
      <c r="S1169" s="149" t="str">
        <f t="shared" ca="1" si="90"/>
        <v/>
      </c>
      <c r="T1169" s="149" t="str">
        <f ca="1">IF(B1169="","",IF(ISERROR(MATCH($J1169,SorP!$B$1:$B$6261,0)),"",INDIRECT("'SorP'!$A$"&amp;MATCH($S1169&amp;$J1169,SorP!C:C,0))))</f>
        <v/>
      </c>
      <c r="U1169" s="162"/>
      <c r="V1169" s="163" t="e">
        <f>IF(C1169="",NA(),MATCH($B1169&amp;$C1169,'Smelter Look-up'!$J:$J,0))</f>
        <v>#N/A</v>
      </c>
      <c r="X1169" s="164">
        <f t="shared" ca="1" si="91"/>
        <v>0</v>
      </c>
      <c r="AB1169" s="304" t="str">
        <f t="shared" si="92"/>
        <v/>
      </c>
      <c r="AC1169" s="164" t="str">
        <f t="shared" si="93"/>
        <v/>
      </c>
      <c r="AD1169" s="164" t="str">
        <f t="shared" si="94"/>
        <v/>
      </c>
    </row>
    <row r="1170" spans="1:30" s="164" customFormat="1" ht="20.149999999999999" customHeight="1">
      <c r="A1170" s="149"/>
      <c r="B1170" s="294" t="str">
        <f>IF(LEN(A1170)=0,"",INDEX('Smelter Look-up'!$A:$A,MATCH($A1170,'Smelter Look-up'!$E:$E,0)))</f>
        <v/>
      </c>
      <c r="C1170" s="146" t="str">
        <f>IF(LEN(A1170)=0,"",INDEX('Smelter Look-up'!$C:$C,MATCH($A1170,'Smelter Look-up'!$E:$E,0)))</f>
        <v/>
      </c>
      <c r="D1170" s="143"/>
      <c r="E1170" s="143" t="str">
        <f ca="1">IF(ISERROR($V1170),"",OFFSET('Smelter Look-up'!$D$4,$V1170-4,0)&amp;"")</f>
        <v/>
      </c>
      <c r="F1170" s="143" t="str">
        <f ca="1">IF(ISERROR($V1170),"",OFFSET('Smelter Look-up'!$E$4,$V1170-4,0))</f>
        <v/>
      </c>
      <c r="G1170" s="143" t="str">
        <f ca="1">IF(C1170=$X$4,"Enter smelter details",IF(ISERROR($V1170),"",OFFSET('Smelter Look-up'!$F$4,$V1170-4,0)))</f>
        <v/>
      </c>
      <c r="H1170" s="199" t="str">
        <f ca="1">IF(ISERROR($V1170),"",OFFSET('Smelter Look-up'!$G$4,$V1170-4,0))</f>
        <v/>
      </c>
      <c r="I1170" s="200" t="str">
        <f ca="1">IF(ISERROR($V1170),"",OFFSET('Smelter Look-up'!$H$4,$V1170-4,0))</f>
        <v/>
      </c>
      <c r="J1170" s="200" t="str">
        <f ca="1">IF(ISERROR($V1170),"",OFFSET('Smelter Look-up'!$I$4,$V1170-4,0))</f>
        <v/>
      </c>
      <c r="K1170" s="144"/>
      <c r="L1170" s="144"/>
      <c r="M1170" s="144"/>
      <c r="N1170" s="144"/>
      <c r="O1170" s="144"/>
      <c r="P1170" s="202"/>
      <c r="Q1170" s="145"/>
      <c r="R1170" s="143" t="str">
        <f ca="1">IF(ISERROR($V1170),"",OFFSET('Smelter Look-up'!$C$4,$V1170-4,0)&amp;"")</f>
        <v/>
      </c>
      <c r="S1170" s="149" t="str">
        <f t="shared" ca="1" si="90"/>
        <v/>
      </c>
      <c r="T1170" s="149" t="str">
        <f ca="1">IF(B1170="","",IF(ISERROR(MATCH($J1170,SorP!$B$1:$B$6261,0)),"",INDIRECT("'SorP'!$A$"&amp;MATCH($S1170&amp;$J1170,SorP!C:C,0))))</f>
        <v/>
      </c>
      <c r="U1170" s="162"/>
      <c r="V1170" s="163" t="e">
        <f>IF(C1170="",NA(),MATCH($B1170&amp;$C1170,'Smelter Look-up'!$J:$J,0))</f>
        <v>#N/A</v>
      </c>
      <c r="X1170" s="164">
        <f t="shared" ca="1" si="91"/>
        <v>0</v>
      </c>
      <c r="AB1170" s="304" t="str">
        <f t="shared" si="92"/>
        <v/>
      </c>
      <c r="AC1170" s="164" t="str">
        <f t="shared" si="93"/>
        <v/>
      </c>
      <c r="AD1170" s="164" t="str">
        <f t="shared" si="94"/>
        <v/>
      </c>
    </row>
    <row r="1171" spans="1:30" s="164" customFormat="1" ht="20.149999999999999" customHeight="1">
      <c r="A1171" s="149"/>
      <c r="B1171" s="294" t="str">
        <f>IF(LEN(A1171)=0,"",INDEX('Smelter Look-up'!$A:$A,MATCH($A1171,'Smelter Look-up'!$E:$E,0)))</f>
        <v/>
      </c>
      <c r="C1171" s="146" t="str">
        <f>IF(LEN(A1171)=0,"",INDEX('Smelter Look-up'!$C:$C,MATCH($A1171,'Smelter Look-up'!$E:$E,0)))</f>
        <v/>
      </c>
      <c r="D1171" s="143"/>
      <c r="E1171" s="143" t="str">
        <f ca="1">IF(ISERROR($V1171),"",OFFSET('Smelter Look-up'!$D$4,$V1171-4,0)&amp;"")</f>
        <v/>
      </c>
      <c r="F1171" s="143" t="str">
        <f ca="1">IF(ISERROR($V1171),"",OFFSET('Smelter Look-up'!$E$4,$V1171-4,0))</f>
        <v/>
      </c>
      <c r="G1171" s="143" t="str">
        <f ca="1">IF(C1171=$X$4,"Enter smelter details",IF(ISERROR($V1171),"",OFFSET('Smelter Look-up'!$F$4,$V1171-4,0)))</f>
        <v/>
      </c>
      <c r="H1171" s="199" t="str">
        <f ca="1">IF(ISERROR($V1171),"",OFFSET('Smelter Look-up'!$G$4,$V1171-4,0))</f>
        <v/>
      </c>
      <c r="I1171" s="200" t="str">
        <f ca="1">IF(ISERROR($V1171),"",OFFSET('Smelter Look-up'!$H$4,$V1171-4,0))</f>
        <v/>
      </c>
      <c r="J1171" s="200" t="str">
        <f ca="1">IF(ISERROR($V1171),"",OFFSET('Smelter Look-up'!$I$4,$V1171-4,0))</f>
        <v/>
      </c>
      <c r="K1171" s="144"/>
      <c r="L1171" s="144"/>
      <c r="M1171" s="144"/>
      <c r="N1171" s="144"/>
      <c r="O1171" s="144"/>
      <c r="P1171" s="202"/>
      <c r="Q1171" s="145"/>
      <c r="R1171" s="143" t="str">
        <f ca="1">IF(ISERROR($V1171),"",OFFSET('Smelter Look-up'!$C$4,$V1171-4,0)&amp;"")</f>
        <v/>
      </c>
      <c r="S1171" s="149" t="str">
        <f t="shared" ca="1" si="90"/>
        <v/>
      </c>
      <c r="T1171" s="149" t="str">
        <f ca="1">IF(B1171="","",IF(ISERROR(MATCH($J1171,SorP!$B$1:$B$6261,0)),"",INDIRECT("'SorP'!$A$"&amp;MATCH($S1171&amp;$J1171,SorP!C:C,0))))</f>
        <v/>
      </c>
      <c r="U1171" s="162"/>
      <c r="V1171" s="163" t="e">
        <f>IF(C1171="",NA(),MATCH($B1171&amp;$C1171,'Smelter Look-up'!$J:$J,0))</f>
        <v>#N/A</v>
      </c>
      <c r="X1171" s="164">
        <f t="shared" ca="1" si="91"/>
        <v>0</v>
      </c>
      <c r="AB1171" s="304" t="str">
        <f t="shared" si="92"/>
        <v/>
      </c>
      <c r="AC1171" s="164" t="str">
        <f t="shared" si="93"/>
        <v/>
      </c>
      <c r="AD1171" s="164" t="str">
        <f t="shared" si="94"/>
        <v/>
      </c>
    </row>
    <row r="1172" spans="1:30" s="164" customFormat="1" ht="20.149999999999999" customHeight="1">
      <c r="A1172" s="149"/>
      <c r="B1172" s="294" t="str">
        <f>IF(LEN(A1172)=0,"",INDEX('Smelter Look-up'!$A:$A,MATCH($A1172,'Smelter Look-up'!$E:$E,0)))</f>
        <v/>
      </c>
      <c r="C1172" s="146" t="str">
        <f>IF(LEN(A1172)=0,"",INDEX('Smelter Look-up'!$C:$C,MATCH($A1172,'Smelter Look-up'!$E:$E,0)))</f>
        <v/>
      </c>
      <c r="D1172" s="143"/>
      <c r="E1172" s="143" t="str">
        <f ca="1">IF(ISERROR($V1172),"",OFFSET('Smelter Look-up'!$D$4,$V1172-4,0)&amp;"")</f>
        <v/>
      </c>
      <c r="F1172" s="143" t="str">
        <f ca="1">IF(ISERROR($V1172),"",OFFSET('Smelter Look-up'!$E$4,$V1172-4,0))</f>
        <v/>
      </c>
      <c r="G1172" s="143" t="str">
        <f ca="1">IF(C1172=$X$4,"Enter smelter details",IF(ISERROR($V1172),"",OFFSET('Smelter Look-up'!$F$4,$V1172-4,0)))</f>
        <v/>
      </c>
      <c r="H1172" s="199" t="str">
        <f ca="1">IF(ISERROR($V1172),"",OFFSET('Smelter Look-up'!$G$4,$V1172-4,0))</f>
        <v/>
      </c>
      <c r="I1172" s="200" t="str">
        <f ca="1">IF(ISERROR($V1172),"",OFFSET('Smelter Look-up'!$H$4,$V1172-4,0))</f>
        <v/>
      </c>
      <c r="J1172" s="200" t="str">
        <f ca="1">IF(ISERROR($V1172),"",OFFSET('Smelter Look-up'!$I$4,$V1172-4,0))</f>
        <v/>
      </c>
      <c r="K1172" s="144"/>
      <c r="L1172" s="144"/>
      <c r="M1172" s="144"/>
      <c r="N1172" s="144"/>
      <c r="O1172" s="144"/>
      <c r="P1172" s="202"/>
      <c r="Q1172" s="145"/>
      <c r="R1172" s="143" t="str">
        <f ca="1">IF(ISERROR($V1172),"",OFFSET('Smelter Look-up'!$C$4,$V1172-4,0)&amp;"")</f>
        <v/>
      </c>
      <c r="S1172" s="149" t="str">
        <f t="shared" ca="1" si="90"/>
        <v/>
      </c>
      <c r="T1172" s="149" t="str">
        <f ca="1">IF(B1172="","",IF(ISERROR(MATCH($J1172,SorP!$B$1:$B$6261,0)),"",INDIRECT("'SorP'!$A$"&amp;MATCH($S1172&amp;$J1172,SorP!C:C,0))))</f>
        <v/>
      </c>
      <c r="U1172" s="162"/>
      <c r="V1172" s="163" t="e">
        <f>IF(C1172="",NA(),MATCH($B1172&amp;$C1172,'Smelter Look-up'!$J:$J,0))</f>
        <v>#N/A</v>
      </c>
      <c r="X1172" s="164">
        <f t="shared" ca="1" si="91"/>
        <v>0</v>
      </c>
      <c r="AB1172" s="304" t="str">
        <f t="shared" si="92"/>
        <v/>
      </c>
      <c r="AC1172" s="164" t="str">
        <f t="shared" si="93"/>
        <v/>
      </c>
      <c r="AD1172" s="164" t="str">
        <f t="shared" si="94"/>
        <v/>
      </c>
    </row>
    <row r="1173" spans="1:30" s="164" customFormat="1" ht="20.149999999999999" customHeight="1">
      <c r="A1173" s="149"/>
      <c r="B1173" s="294" t="str">
        <f>IF(LEN(A1173)=0,"",INDEX('Smelter Look-up'!$A:$A,MATCH($A1173,'Smelter Look-up'!$E:$E,0)))</f>
        <v/>
      </c>
      <c r="C1173" s="146" t="str">
        <f>IF(LEN(A1173)=0,"",INDEX('Smelter Look-up'!$C:$C,MATCH($A1173,'Smelter Look-up'!$E:$E,0)))</f>
        <v/>
      </c>
      <c r="D1173" s="143"/>
      <c r="E1173" s="143" t="str">
        <f ca="1">IF(ISERROR($V1173),"",OFFSET('Smelter Look-up'!$D$4,$V1173-4,0)&amp;"")</f>
        <v/>
      </c>
      <c r="F1173" s="143" t="str">
        <f ca="1">IF(ISERROR($V1173),"",OFFSET('Smelter Look-up'!$E$4,$V1173-4,0))</f>
        <v/>
      </c>
      <c r="G1173" s="143" t="str">
        <f ca="1">IF(C1173=$X$4,"Enter smelter details",IF(ISERROR($V1173),"",OFFSET('Smelter Look-up'!$F$4,$V1173-4,0)))</f>
        <v/>
      </c>
      <c r="H1173" s="199" t="str">
        <f ca="1">IF(ISERROR($V1173),"",OFFSET('Smelter Look-up'!$G$4,$V1173-4,0))</f>
        <v/>
      </c>
      <c r="I1173" s="200" t="str">
        <f ca="1">IF(ISERROR($V1173),"",OFFSET('Smelter Look-up'!$H$4,$V1173-4,0))</f>
        <v/>
      </c>
      <c r="J1173" s="200" t="str">
        <f ca="1">IF(ISERROR($V1173),"",OFFSET('Smelter Look-up'!$I$4,$V1173-4,0))</f>
        <v/>
      </c>
      <c r="K1173" s="144"/>
      <c r="L1173" s="144"/>
      <c r="M1173" s="144"/>
      <c r="N1173" s="144"/>
      <c r="O1173" s="144"/>
      <c r="P1173" s="202"/>
      <c r="Q1173" s="145"/>
      <c r="R1173" s="143" t="str">
        <f ca="1">IF(ISERROR($V1173),"",OFFSET('Smelter Look-up'!$C$4,$V1173-4,0)&amp;"")</f>
        <v/>
      </c>
      <c r="S1173" s="149" t="str">
        <f t="shared" ca="1" si="90"/>
        <v/>
      </c>
      <c r="T1173" s="149" t="str">
        <f ca="1">IF(B1173="","",IF(ISERROR(MATCH($J1173,SorP!$B$1:$B$6261,0)),"",INDIRECT("'SorP'!$A$"&amp;MATCH($S1173&amp;$J1173,SorP!C:C,0))))</f>
        <v/>
      </c>
      <c r="U1173" s="162"/>
      <c r="V1173" s="163" t="e">
        <f>IF(C1173="",NA(),MATCH($B1173&amp;$C1173,'Smelter Look-up'!$J:$J,0))</f>
        <v>#N/A</v>
      </c>
      <c r="X1173" s="164">
        <f t="shared" ca="1" si="91"/>
        <v>0</v>
      </c>
      <c r="AB1173" s="304" t="str">
        <f t="shared" si="92"/>
        <v/>
      </c>
      <c r="AC1173" s="164" t="str">
        <f t="shared" si="93"/>
        <v/>
      </c>
      <c r="AD1173" s="164" t="str">
        <f t="shared" si="94"/>
        <v/>
      </c>
    </row>
    <row r="1174" spans="1:30" s="164" customFormat="1" ht="20.149999999999999" customHeight="1">
      <c r="A1174" s="149"/>
      <c r="B1174" s="294" t="str">
        <f>IF(LEN(A1174)=0,"",INDEX('Smelter Look-up'!$A:$A,MATCH($A1174,'Smelter Look-up'!$E:$E,0)))</f>
        <v/>
      </c>
      <c r="C1174" s="146" t="str">
        <f>IF(LEN(A1174)=0,"",INDEX('Smelter Look-up'!$C:$C,MATCH($A1174,'Smelter Look-up'!$E:$E,0)))</f>
        <v/>
      </c>
      <c r="D1174" s="143"/>
      <c r="E1174" s="143" t="str">
        <f ca="1">IF(ISERROR($V1174),"",OFFSET('Smelter Look-up'!$D$4,$V1174-4,0)&amp;"")</f>
        <v/>
      </c>
      <c r="F1174" s="143" t="str">
        <f ca="1">IF(ISERROR($V1174),"",OFFSET('Smelter Look-up'!$E$4,$V1174-4,0))</f>
        <v/>
      </c>
      <c r="G1174" s="143" t="str">
        <f ca="1">IF(C1174=$X$4,"Enter smelter details",IF(ISERROR($V1174),"",OFFSET('Smelter Look-up'!$F$4,$V1174-4,0)))</f>
        <v/>
      </c>
      <c r="H1174" s="199" t="str">
        <f ca="1">IF(ISERROR($V1174),"",OFFSET('Smelter Look-up'!$G$4,$V1174-4,0))</f>
        <v/>
      </c>
      <c r="I1174" s="200" t="str">
        <f ca="1">IF(ISERROR($V1174),"",OFFSET('Smelter Look-up'!$H$4,$V1174-4,0))</f>
        <v/>
      </c>
      <c r="J1174" s="200" t="str">
        <f ca="1">IF(ISERROR($V1174),"",OFFSET('Smelter Look-up'!$I$4,$V1174-4,0))</f>
        <v/>
      </c>
      <c r="K1174" s="144"/>
      <c r="L1174" s="144"/>
      <c r="M1174" s="144"/>
      <c r="N1174" s="144"/>
      <c r="O1174" s="144"/>
      <c r="P1174" s="202"/>
      <c r="Q1174" s="145"/>
      <c r="R1174" s="143" t="str">
        <f ca="1">IF(ISERROR($V1174),"",OFFSET('Smelter Look-up'!$C$4,$V1174-4,0)&amp;"")</f>
        <v/>
      </c>
      <c r="S1174" s="149" t="str">
        <f t="shared" ca="1" si="90"/>
        <v/>
      </c>
      <c r="T1174" s="149" t="str">
        <f ca="1">IF(B1174="","",IF(ISERROR(MATCH($J1174,SorP!$B$1:$B$6261,0)),"",INDIRECT("'SorP'!$A$"&amp;MATCH($S1174&amp;$J1174,SorP!C:C,0))))</f>
        <v/>
      </c>
      <c r="U1174" s="162"/>
      <c r="V1174" s="163" t="e">
        <f>IF(C1174="",NA(),MATCH($B1174&amp;$C1174,'Smelter Look-up'!$J:$J,0))</f>
        <v>#N/A</v>
      </c>
      <c r="X1174" s="164">
        <f t="shared" ca="1" si="91"/>
        <v>0</v>
      </c>
      <c r="AB1174" s="304" t="str">
        <f t="shared" si="92"/>
        <v/>
      </c>
      <c r="AC1174" s="164" t="str">
        <f t="shared" si="93"/>
        <v/>
      </c>
      <c r="AD1174" s="164" t="str">
        <f t="shared" si="94"/>
        <v/>
      </c>
    </row>
    <row r="1175" spans="1:30" s="164" customFormat="1" ht="20.149999999999999" customHeight="1">
      <c r="A1175" s="149"/>
      <c r="B1175" s="294" t="str">
        <f>IF(LEN(A1175)=0,"",INDEX('Smelter Look-up'!$A:$A,MATCH($A1175,'Smelter Look-up'!$E:$E,0)))</f>
        <v/>
      </c>
      <c r="C1175" s="146" t="str">
        <f>IF(LEN(A1175)=0,"",INDEX('Smelter Look-up'!$C:$C,MATCH($A1175,'Smelter Look-up'!$E:$E,0)))</f>
        <v/>
      </c>
      <c r="D1175" s="143"/>
      <c r="E1175" s="143" t="str">
        <f ca="1">IF(ISERROR($V1175),"",OFFSET('Smelter Look-up'!$D$4,$V1175-4,0)&amp;"")</f>
        <v/>
      </c>
      <c r="F1175" s="143" t="str">
        <f ca="1">IF(ISERROR($V1175),"",OFFSET('Smelter Look-up'!$E$4,$V1175-4,0))</f>
        <v/>
      </c>
      <c r="G1175" s="143" t="str">
        <f ca="1">IF(C1175=$X$4,"Enter smelter details",IF(ISERROR($V1175),"",OFFSET('Smelter Look-up'!$F$4,$V1175-4,0)))</f>
        <v/>
      </c>
      <c r="H1175" s="199" t="str">
        <f ca="1">IF(ISERROR($V1175),"",OFFSET('Smelter Look-up'!$G$4,$V1175-4,0))</f>
        <v/>
      </c>
      <c r="I1175" s="200" t="str">
        <f ca="1">IF(ISERROR($V1175),"",OFFSET('Smelter Look-up'!$H$4,$V1175-4,0))</f>
        <v/>
      </c>
      <c r="J1175" s="200" t="str">
        <f ca="1">IF(ISERROR($V1175),"",OFFSET('Smelter Look-up'!$I$4,$V1175-4,0))</f>
        <v/>
      </c>
      <c r="K1175" s="144"/>
      <c r="L1175" s="144"/>
      <c r="M1175" s="144"/>
      <c r="N1175" s="144"/>
      <c r="O1175" s="144"/>
      <c r="P1175" s="202"/>
      <c r="Q1175" s="145"/>
      <c r="R1175" s="143" t="str">
        <f ca="1">IF(ISERROR($V1175),"",OFFSET('Smelter Look-up'!$C$4,$V1175-4,0)&amp;"")</f>
        <v/>
      </c>
      <c r="S1175" s="149" t="str">
        <f t="shared" ca="1" si="90"/>
        <v/>
      </c>
      <c r="T1175" s="149" t="str">
        <f ca="1">IF(B1175="","",IF(ISERROR(MATCH($J1175,SorP!$B$1:$B$6261,0)),"",INDIRECT("'SorP'!$A$"&amp;MATCH($S1175&amp;$J1175,SorP!C:C,0))))</f>
        <v/>
      </c>
      <c r="U1175" s="162"/>
      <c r="V1175" s="163" t="e">
        <f>IF(C1175="",NA(),MATCH($B1175&amp;$C1175,'Smelter Look-up'!$J:$J,0))</f>
        <v>#N/A</v>
      </c>
      <c r="X1175" s="164">
        <f t="shared" ca="1" si="91"/>
        <v>0</v>
      </c>
      <c r="AB1175" s="304" t="str">
        <f t="shared" si="92"/>
        <v/>
      </c>
      <c r="AC1175" s="164" t="str">
        <f t="shared" si="93"/>
        <v/>
      </c>
      <c r="AD1175" s="164" t="str">
        <f t="shared" si="94"/>
        <v/>
      </c>
    </row>
    <row r="1176" spans="1:30" s="164" customFormat="1" ht="20.149999999999999" customHeight="1">
      <c r="A1176" s="149"/>
      <c r="B1176" s="294" t="str">
        <f>IF(LEN(A1176)=0,"",INDEX('Smelter Look-up'!$A:$A,MATCH($A1176,'Smelter Look-up'!$E:$E,0)))</f>
        <v/>
      </c>
      <c r="C1176" s="146" t="str">
        <f>IF(LEN(A1176)=0,"",INDEX('Smelter Look-up'!$C:$C,MATCH($A1176,'Smelter Look-up'!$E:$E,0)))</f>
        <v/>
      </c>
      <c r="D1176" s="143"/>
      <c r="E1176" s="143" t="str">
        <f ca="1">IF(ISERROR($V1176),"",OFFSET('Smelter Look-up'!$D$4,$V1176-4,0)&amp;"")</f>
        <v/>
      </c>
      <c r="F1176" s="143" t="str">
        <f ca="1">IF(ISERROR($V1176),"",OFFSET('Smelter Look-up'!$E$4,$V1176-4,0))</f>
        <v/>
      </c>
      <c r="G1176" s="143" t="str">
        <f ca="1">IF(C1176=$X$4,"Enter smelter details",IF(ISERROR($V1176),"",OFFSET('Smelter Look-up'!$F$4,$V1176-4,0)))</f>
        <v/>
      </c>
      <c r="H1176" s="199" t="str">
        <f ca="1">IF(ISERROR($V1176),"",OFFSET('Smelter Look-up'!$G$4,$V1176-4,0))</f>
        <v/>
      </c>
      <c r="I1176" s="200" t="str">
        <f ca="1">IF(ISERROR($V1176),"",OFFSET('Smelter Look-up'!$H$4,$V1176-4,0))</f>
        <v/>
      </c>
      <c r="J1176" s="200" t="str">
        <f ca="1">IF(ISERROR($V1176),"",OFFSET('Smelter Look-up'!$I$4,$V1176-4,0))</f>
        <v/>
      </c>
      <c r="K1176" s="144"/>
      <c r="L1176" s="144"/>
      <c r="M1176" s="144"/>
      <c r="N1176" s="144"/>
      <c r="O1176" s="144"/>
      <c r="P1176" s="202"/>
      <c r="Q1176" s="145"/>
      <c r="R1176" s="143" t="str">
        <f ca="1">IF(ISERROR($V1176),"",OFFSET('Smelter Look-up'!$C$4,$V1176-4,0)&amp;"")</f>
        <v/>
      </c>
      <c r="S1176" s="149" t="str">
        <f t="shared" ca="1" si="90"/>
        <v/>
      </c>
      <c r="T1176" s="149" t="str">
        <f ca="1">IF(B1176="","",IF(ISERROR(MATCH($J1176,SorP!$B$1:$B$6261,0)),"",INDIRECT("'SorP'!$A$"&amp;MATCH($S1176&amp;$J1176,SorP!C:C,0))))</f>
        <v/>
      </c>
      <c r="U1176" s="162"/>
      <c r="V1176" s="163" t="e">
        <f>IF(C1176="",NA(),MATCH($B1176&amp;$C1176,'Smelter Look-up'!$J:$J,0))</f>
        <v>#N/A</v>
      </c>
      <c r="X1176" s="164">
        <f t="shared" ca="1" si="91"/>
        <v>0</v>
      </c>
      <c r="AB1176" s="304" t="str">
        <f t="shared" si="92"/>
        <v/>
      </c>
      <c r="AC1176" s="164" t="str">
        <f t="shared" si="93"/>
        <v/>
      </c>
      <c r="AD1176" s="164" t="str">
        <f t="shared" si="94"/>
        <v/>
      </c>
    </row>
    <row r="1177" spans="1:30" s="164" customFormat="1" ht="20.149999999999999" customHeight="1">
      <c r="A1177" s="149"/>
      <c r="B1177" s="294" t="str">
        <f>IF(LEN(A1177)=0,"",INDEX('Smelter Look-up'!$A:$A,MATCH($A1177,'Smelter Look-up'!$E:$E,0)))</f>
        <v/>
      </c>
      <c r="C1177" s="146" t="str">
        <f>IF(LEN(A1177)=0,"",INDEX('Smelter Look-up'!$C:$C,MATCH($A1177,'Smelter Look-up'!$E:$E,0)))</f>
        <v/>
      </c>
      <c r="D1177" s="143"/>
      <c r="E1177" s="143" t="str">
        <f ca="1">IF(ISERROR($V1177),"",OFFSET('Smelter Look-up'!$D$4,$V1177-4,0)&amp;"")</f>
        <v/>
      </c>
      <c r="F1177" s="143" t="str">
        <f ca="1">IF(ISERROR($V1177),"",OFFSET('Smelter Look-up'!$E$4,$V1177-4,0))</f>
        <v/>
      </c>
      <c r="G1177" s="143" t="str">
        <f ca="1">IF(C1177=$X$4,"Enter smelter details",IF(ISERROR($V1177),"",OFFSET('Smelter Look-up'!$F$4,$V1177-4,0)))</f>
        <v/>
      </c>
      <c r="H1177" s="199" t="str">
        <f ca="1">IF(ISERROR($V1177),"",OFFSET('Smelter Look-up'!$G$4,$V1177-4,0))</f>
        <v/>
      </c>
      <c r="I1177" s="200" t="str">
        <f ca="1">IF(ISERROR($V1177),"",OFFSET('Smelter Look-up'!$H$4,$V1177-4,0))</f>
        <v/>
      </c>
      <c r="J1177" s="200" t="str">
        <f ca="1">IF(ISERROR($V1177),"",OFFSET('Smelter Look-up'!$I$4,$V1177-4,0))</f>
        <v/>
      </c>
      <c r="K1177" s="144"/>
      <c r="L1177" s="144"/>
      <c r="M1177" s="144"/>
      <c r="N1177" s="144"/>
      <c r="O1177" s="144"/>
      <c r="P1177" s="202"/>
      <c r="Q1177" s="145"/>
      <c r="R1177" s="143" t="str">
        <f ca="1">IF(ISERROR($V1177),"",OFFSET('Smelter Look-up'!$C$4,$V1177-4,0)&amp;"")</f>
        <v/>
      </c>
      <c r="S1177" s="149" t="str">
        <f t="shared" ca="1" si="90"/>
        <v/>
      </c>
      <c r="T1177" s="149" t="str">
        <f ca="1">IF(B1177="","",IF(ISERROR(MATCH($J1177,SorP!$B$1:$B$6261,0)),"",INDIRECT("'SorP'!$A$"&amp;MATCH($S1177&amp;$J1177,SorP!C:C,0))))</f>
        <v/>
      </c>
      <c r="U1177" s="162"/>
      <c r="V1177" s="163" t="e">
        <f>IF(C1177="",NA(),MATCH($B1177&amp;$C1177,'Smelter Look-up'!$J:$J,0))</f>
        <v>#N/A</v>
      </c>
      <c r="X1177" s="164">
        <f t="shared" ca="1" si="91"/>
        <v>0</v>
      </c>
      <c r="AB1177" s="304" t="str">
        <f t="shared" si="92"/>
        <v/>
      </c>
      <c r="AC1177" s="164" t="str">
        <f t="shared" si="93"/>
        <v/>
      </c>
      <c r="AD1177" s="164" t="str">
        <f t="shared" si="94"/>
        <v/>
      </c>
    </row>
    <row r="1178" spans="1:30" s="164" customFormat="1" ht="20.149999999999999" customHeight="1">
      <c r="A1178" s="149"/>
      <c r="B1178" s="294" t="str">
        <f>IF(LEN(A1178)=0,"",INDEX('Smelter Look-up'!$A:$A,MATCH($A1178,'Smelter Look-up'!$E:$E,0)))</f>
        <v/>
      </c>
      <c r="C1178" s="146" t="str">
        <f>IF(LEN(A1178)=0,"",INDEX('Smelter Look-up'!$C:$C,MATCH($A1178,'Smelter Look-up'!$E:$E,0)))</f>
        <v/>
      </c>
      <c r="D1178" s="143"/>
      <c r="E1178" s="143" t="str">
        <f ca="1">IF(ISERROR($V1178),"",OFFSET('Smelter Look-up'!$D$4,$V1178-4,0)&amp;"")</f>
        <v/>
      </c>
      <c r="F1178" s="143" t="str">
        <f ca="1">IF(ISERROR($V1178),"",OFFSET('Smelter Look-up'!$E$4,$V1178-4,0))</f>
        <v/>
      </c>
      <c r="G1178" s="143" t="str">
        <f ca="1">IF(C1178=$X$4,"Enter smelter details",IF(ISERROR($V1178),"",OFFSET('Smelter Look-up'!$F$4,$V1178-4,0)))</f>
        <v/>
      </c>
      <c r="H1178" s="199" t="str">
        <f ca="1">IF(ISERROR($V1178),"",OFFSET('Smelter Look-up'!$G$4,$V1178-4,0))</f>
        <v/>
      </c>
      <c r="I1178" s="200" t="str">
        <f ca="1">IF(ISERROR($V1178),"",OFFSET('Smelter Look-up'!$H$4,$V1178-4,0))</f>
        <v/>
      </c>
      <c r="J1178" s="200" t="str">
        <f ca="1">IF(ISERROR($V1178),"",OFFSET('Smelter Look-up'!$I$4,$V1178-4,0))</f>
        <v/>
      </c>
      <c r="K1178" s="144"/>
      <c r="L1178" s="144"/>
      <c r="M1178" s="144"/>
      <c r="N1178" s="144"/>
      <c r="O1178" s="144"/>
      <c r="P1178" s="202"/>
      <c r="Q1178" s="145"/>
      <c r="R1178" s="143" t="str">
        <f ca="1">IF(ISERROR($V1178),"",OFFSET('Smelter Look-up'!$C$4,$V1178-4,0)&amp;"")</f>
        <v/>
      </c>
      <c r="S1178" s="149" t="str">
        <f t="shared" ca="1" si="90"/>
        <v/>
      </c>
      <c r="T1178" s="149" t="str">
        <f ca="1">IF(B1178="","",IF(ISERROR(MATCH($J1178,SorP!$B$1:$B$6261,0)),"",INDIRECT("'SorP'!$A$"&amp;MATCH($S1178&amp;$J1178,SorP!C:C,0))))</f>
        <v/>
      </c>
      <c r="U1178" s="162"/>
      <c r="V1178" s="163" t="e">
        <f>IF(C1178="",NA(),MATCH($B1178&amp;$C1178,'Smelter Look-up'!$J:$J,0))</f>
        <v>#N/A</v>
      </c>
      <c r="X1178" s="164">
        <f t="shared" ca="1" si="91"/>
        <v>0</v>
      </c>
      <c r="AB1178" s="304" t="str">
        <f t="shared" si="92"/>
        <v/>
      </c>
      <c r="AC1178" s="164" t="str">
        <f t="shared" si="93"/>
        <v/>
      </c>
      <c r="AD1178" s="164" t="str">
        <f t="shared" si="94"/>
        <v/>
      </c>
    </row>
    <row r="1179" spans="1:30" s="164" customFormat="1" ht="20.149999999999999" customHeight="1">
      <c r="A1179" s="149"/>
      <c r="B1179" s="294" t="str">
        <f>IF(LEN(A1179)=0,"",INDEX('Smelter Look-up'!$A:$A,MATCH($A1179,'Smelter Look-up'!$E:$E,0)))</f>
        <v/>
      </c>
      <c r="C1179" s="146" t="str">
        <f>IF(LEN(A1179)=0,"",INDEX('Smelter Look-up'!$C:$C,MATCH($A1179,'Smelter Look-up'!$E:$E,0)))</f>
        <v/>
      </c>
      <c r="D1179" s="143"/>
      <c r="E1179" s="143" t="str">
        <f ca="1">IF(ISERROR($V1179),"",OFFSET('Smelter Look-up'!$D$4,$V1179-4,0)&amp;"")</f>
        <v/>
      </c>
      <c r="F1179" s="143" t="str">
        <f ca="1">IF(ISERROR($V1179),"",OFFSET('Smelter Look-up'!$E$4,$V1179-4,0))</f>
        <v/>
      </c>
      <c r="G1179" s="143" t="str">
        <f ca="1">IF(C1179=$X$4,"Enter smelter details",IF(ISERROR($V1179),"",OFFSET('Smelter Look-up'!$F$4,$V1179-4,0)))</f>
        <v/>
      </c>
      <c r="H1179" s="199" t="str">
        <f ca="1">IF(ISERROR($V1179),"",OFFSET('Smelter Look-up'!$G$4,$V1179-4,0))</f>
        <v/>
      </c>
      <c r="I1179" s="200" t="str">
        <f ca="1">IF(ISERROR($V1179),"",OFFSET('Smelter Look-up'!$H$4,$V1179-4,0))</f>
        <v/>
      </c>
      <c r="J1179" s="200" t="str">
        <f ca="1">IF(ISERROR($V1179),"",OFFSET('Smelter Look-up'!$I$4,$V1179-4,0))</f>
        <v/>
      </c>
      <c r="K1179" s="144"/>
      <c r="L1179" s="144"/>
      <c r="M1179" s="144"/>
      <c r="N1179" s="144"/>
      <c r="O1179" s="144"/>
      <c r="P1179" s="202"/>
      <c r="Q1179" s="145"/>
      <c r="R1179" s="143" t="str">
        <f ca="1">IF(ISERROR($V1179),"",OFFSET('Smelter Look-up'!$C$4,$V1179-4,0)&amp;"")</f>
        <v/>
      </c>
      <c r="S1179" s="149" t="str">
        <f t="shared" ca="1" si="90"/>
        <v/>
      </c>
      <c r="T1179" s="149" t="str">
        <f ca="1">IF(B1179="","",IF(ISERROR(MATCH($J1179,SorP!$B$1:$B$6261,0)),"",INDIRECT("'SorP'!$A$"&amp;MATCH($S1179&amp;$J1179,SorP!C:C,0))))</f>
        <v/>
      </c>
      <c r="U1179" s="162"/>
      <c r="V1179" s="163" t="e">
        <f>IF(C1179="",NA(),MATCH($B1179&amp;$C1179,'Smelter Look-up'!$J:$J,0))</f>
        <v>#N/A</v>
      </c>
      <c r="X1179" s="164">
        <f t="shared" ca="1" si="91"/>
        <v>0</v>
      </c>
      <c r="AB1179" s="304" t="str">
        <f t="shared" si="92"/>
        <v/>
      </c>
      <c r="AC1179" s="164" t="str">
        <f t="shared" si="93"/>
        <v/>
      </c>
      <c r="AD1179" s="164" t="str">
        <f t="shared" si="94"/>
        <v/>
      </c>
    </row>
    <row r="1180" spans="1:30" s="164" customFormat="1" ht="20.149999999999999" customHeight="1">
      <c r="A1180" s="149"/>
      <c r="B1180" s="294" t="str">
        <f>IF(LEN(A1180)=0,"",INDEX('Smelter Look-up'!$A:$A,MATCH($A1180,'Smelter Look-up'!$E:$E,0)))</f>
        <v/>
      </c>
      <c r="C1180" s="146" t="str">
        <f>IF(LEN(A1180)=0,"",INDEX('Smelter Look-up'!$C:$C,MATCH($A1180,'Smelter Look-up'!$E:$E,0)))</f>
        <v/>
      </c>
      <c r="D1180" s="143"/>
      <c r="E1180" s="143" t="str">
        <f ca="1">IF(ISERROR($V1180),"",OFFSET('Smelter Look-up'!$D$4,$V1180-4,0)&amp;"")</f>
        <v/>
      </c>
      <c r="F1180" s="143" t="str">
        <f ca="1">IF(ISERROR($V1180),"",OFFSET('Smelter Look-up'!$E$4,$V1180-4,0))</f>
        <v/>
      </c>
      <c r="G1180" s="143" t="str">
        <f ca="1">IF(C1180=$X$4,"Enter smelter details",IF(ISERROR($V1180),"",OFFSET('Smelter Look-up'!$F$4,$V1180-4,0)))</f>
        <v/>
      </c>
      <c r="H1180" s="199" t="str">
        <f ca="1">IF(ISERROR($V1180),"",OFFSET('Smelter Look-up'!$G$4,$V1180-4,0))</f>
        <v/>
      </c>
      <c r="I1180" s="200" t="str">
        <f ca="1">IF(ISERROR($V1180),"",OFFSET('Smelter Look-up'!$H$4,$V1180-4,0))</f>
        <v/>
      </c>
      <c r="J1180" s="200" t="str">
        <f ca="1">IF(ISERROR($V1180),"",OFFSET('Smelter Look-up'!$I$4,$V1180-4,0))</f>
        <v/>
      </c>
      <c r="K1180" s="144"/>
      <c r="L1180" s="144"/>
      <c r="M1180" s="144"/>
      <c r="N1180" s="144"/>
      <c r="O1180" s="144"/>
      <c r="P1180" s="202"/>
      <c r="Q1180" s="145"/>
      <c r="R1180" s="143" t="str">
        <f ca="1">IF(ISERROR($V1180),"",OFFSET('Smelter Look-up'!$C$4,$V1180-4,0)&amp;"")</f>
        <v/>
      </c>
      <c r="S1180" s="149" t="str">
        <f t="shared" ca="1" si="90"/>
        <v/>
      </c>
      <c r="T1180" s="149" t="str">
        <f ca="1">IF(B1180="","",IF(ISERROR(MATCH($J1180,SorP!$B$1:$B$6261,0)),"",INDIRECT("'SorP'!$A$"&amp;MATCH($S1180&amp;$J1180,SorP!C:C,0))))</f>
        <v/>
      </c>
      <c r="U1180" s="162"/>
      <c r="V1180" s="163" t="e">
        <f>IF(C1180="",NA(),MATCH($B1180&amp;$C1180,'Smelter Look-up'!$J:$J,0))</f>
        <v>#N/A</v>
      </c>
      <c r="X1180" s="164">
        <f t="shared" ca="1" si="91"/>
        <v>0</v>
      </c>
      <c r="AB1180" s="304" t="str">
        <f t="shared" si="92"/>
        <v/>
      </c>
      <c r="AC1180" s="164" t="str">
        <f t="shared" si="93"/>
        <v/>
      </c>
      <c r="AD1180" s="164" t="str">
        <f t="shared" si="94"/>
        <v/>
      </c>
    </row>
    <row r="1181" spans="1:30" s="164" customFormat="1" ht="20.149999999999999" customHeight="1">
      <c r="A1181" s="149"/>
      <c r="B1181" s="294" t="str">
        <f>IF(LEN(A1181)=0,"",INDEX('Smelter Look-up'!$A:$A,MATCH($A1181,'Smelter Look-up'!$E:$E,0)))</f>
        <v/>
      </c>
      <c r="C1181" s="146" t="str">
        <f>IF(LEN(A1181)=0,"",INDEX('Smelter Look-up'!$C:$C,MATCH($A1181,'Smelter Look-up'!$E:$E,0)))</f>
        <v/>
      </c>
      <c r="D1181" s="143"/>
      <c r="E1181" s="143" t="str">
        <f ca="1">IF(ISERROR($V1181),"",OFFSET('Smelter Look-up'!$D$4,$V1181-4,0)&amp;"")</f>
        <v/>
      </c>
      <c r="F1181" s="143" t="str">
        <f ca="1">IF(ISERROR($V1181),"",OFFSET('Smelter Look-up'!$E$4,$V1181-4,0))</f>
        <v/>
      </c>
      <c r="G1181" s="143" t="str">
        <f ca="1">IF(C1181=$X$4,"Enter smelter details",IF(ISERROR($V1181),"",OFFSET('Smelter Look-up'!$F$4,$V1181-4,0)))</f>
        <v/>
      </c>
      <c r="H1181" s="199" t="str">
        <f ca="1">IF(ISERROR($V1181),"",OFFSET('Smelter Look-up'!$G$4,$V1181-4,0))</f>
        <v/>
      </c>
      <c r="I1181" s="200" t="str">
        <f ca="1">IF(ISERROR($V1181),"",OFFSET('Smelter Look-up'!$H$4,$V1181-4,0))</f>
        <v/>
      </c>
      <c r="J1181" s="200" t="str">
        <f ca="1">IF(ISERROR($V1181),"",OFFSET('Smelter Look-up'!$I$4,$V1181-4,0))</f>
        <v/>
      </c>
      <c r="K1181" s="144"/>
      <c r="L1181" s="144"/>
      <c r="M1181" s="144"/>
      <c r="N1181" s="144"/>
      <c r="O1181" s="144"/>
      <c r="P1181" s="202"/>
      <c r="Q1181" s="145"/>
      <c r="R1181" s="143" t="str">
        <f ca="1">IF(ISERROR($V1181),"",OFFSET('Smelter Look-up'!$C$4,$V1181-4,0)&amp;"")</f>
        <v/>
      </c>
      <c r="S1181" s="149" t="str">
        <f t="shared" ca="1" si="90"/>
        <v/>
      </c>
      <c r="T1181" s="149" t="str">
        <f ca="1">IF(B1181="","",IF(ISERROR(MATCH($J1181,SorP!$B$1:$B$6261,0)),"",INDIRECT("'SorP'!$A$"&amp;MATCH($S1181&amp;$J1181,SorP!C:C,0))))</f>
        <v/>
      </c>
      <c r="U1181" s="162"/>
      <c r="V1181" s="163" t="e">
        <f>IF(C1181="",NA(),MATCH($B1181&amp;$C1181,'Smelter Look-up'!$J:$J,0))</f>
        <v>#N/A</v>
      </c>
      <c r="X1181" s="164">
        <f t="shared" ca="1" si="91"/>
        <v>0</v>
      </c>
      <c r="AB1181" s="304" t="str">
        <f t="shared" si="92"/>
        <v/>
      </c>
      <c r="AC1181" s="164" t="str">
        <f t="shared" si="93"/>
        <v/>
      </c>
      <c r="AD1181" s="164" t="str">
        <f t="shared" si="94"/>
        <v/>
      </c>
    </row>
    <row r="1182" spans="1:30" s="164" customFormat="1" ht="20.149999999999999" customHeight="1">
      <c r="A1182" s="149"/>
      <c r="B1182" s="294" t="str">
        <f>IF(LEN(A1182)=0,"",INDEX('Smelter Look-up'!$A:$A,MATCH($A1182,'Smelter Look-up'!$E:$E,0)))</f>
        <v/>
      </c>
      <c r="C1182" s="146" t="str">
        <f>IF(LEN(A1182)=0,"",INDEX('Smelter Look-up'!$C:$C,MATCH($A1182,'Smelter Look-up'!$E:$E,0)))</f>
        <v/>
      </c>
      <c r="D1182" s="143"/>
      <c r="E1182" s="143" t="str">
        <f ca="1">IF(ISERROR($V1182),"",OFFSET('Smelter Look-up'!$D$4,$V1182-4,0)&amp;"")</f>
        <v/>
      </c>
      <c r="F1182" s="143" t="str">
        <f ca="1">IF(ISERROR($V1182),"",OFFSET('Smelter Look-up'!$E$4,$V1182-4,0))</f>
        <v/>
      </c>
      <c r="G1182" s="143" t="str">
        <f ca="1">IF(C1182=$X$4,"Enter smelter details",IF(ISERROR($V1182),"",OFFSET('Smelter Look-up'!$F$4,$V1182-4,0)))</f>
        <v/>
      </c>
      <c r="H1182" s="199" t="str">
        <f ca="1">IF(ISERROR($V1182),"",OFFSET('Smelter Look-up'!$G$4,$V1182-4,0))</f>
        <v/>
      </c>
      <c r="I1182" s="200" t="str">
        <f ca="1">IF(ISERROR($V1182),"",OFFSET('Smelter Look-up'!$H$4,$V1182-4,0))</f>
        <v/>
      </c>
      <c r="J1182" s="200" t="str">
        <f ca="1">IF(ISERROR($V1182),"",OFFSET('Smelter Look-up'!$I$4,$V1182-4,0))</f>
        <v/>
      </c>
      <c r="K1182" s="144"/>
      <c r="L1182" s="144"/>
      <c r="M1182" s="144"/>
      <c r="N1182" s="144"/>
      <c r="O1182" s="144"/>
      <c r="P1182" s="202"/>
      <c r="Q1182" s="145"/>
      <c r="R1182" s="143" t="str">
        <f ca="1">IF(ISERROR($V1182),"",OFFSET('Smelter Look-up'!$C$4,$V1182-4,0)&amp;"")</f>
        <v/>
      </c>
      <c r="S1182" s="149" t="str">
        <f t="shared" ca="1" si="90"/>
        <v/>
      </c>
      <c r="T1182" s="149" t="str">
        <f ca="1">IF(B1182="","",IF(ISERROR(MATCH($J1182,SorP!$B$1:$B$6261,0)),"",INDIRECT("'SorP'!$A$"&amp;MATCH($S1182&amp;$J1182,SorP!C:C,0))))</f>
        <v/>
      </c>
      <c r="U1182" s="162"/>
      <c r="V1182" s="163" t="e">
        <f>IF(C1182="",NA(),MATCH($B1182&amp;$C1182,'Smelter Look-up'!$J:$J,0))</f>
        <v>#N/A</v>
      </c>
      <c r="X1182" s="164">
        <f t="shared" ca="1" si="91"/>
        <v>0</v>
      </c>
      <c r="AB1182" s="304" t="str">
        <f t="shared" si="92"/>
        <v/>
      </c>
      <c r="AC1182" s="164" t="str">
        <f t="shared" si="93"/>
        <v/>
      </c>
      <c r="AD1182" s="164" t="str">
        <f t="shared" si="94"/>
        <v/>
      </c>
    </row>
    <row r="1183" spans="1:30" s="164" customFormat="1" ht="20.149999999999999" customHeight="1">
      <c r="A1183" s="149"/>
      <c r="B1183" s="294" t="str">
        <f>IF(LEN(A1183)=0,"",INDEX('Smelter Look-up'!$A:$A,MATCH($A1183,'Smelter Look-up'!$E:$E,0)))</f>
        <v/>
      </c>
      <c r="C1183" s="146" t="str">
        <f>IF(LEN(A1183)=0,"",INDEX('Smelter Look-up'!$C:$C,MATCH($A1183,'Smelter Look-up'!$E:$E,0)))</f>
        <v/>
      </c>
      <c r="D1183" s="143"/>
      <c r="E1183" s="143" t="str">
        <f ca="1">IF(ISERROR($V1183),"",OFFSET('Smelter Look-up'!$D$4,$V1183-4,0)&amp;"")</f>
        <v/>
      </c>
      <c r="F1183" s="143" t="str">
        <f ca="1">IF(ISERROR($V1183),"",OFFSET('Smelter Look-up'!$E$4,$V1183-4,0))</f>
        <v/>
      </c>
      <c r="G1183" s="143" t="str">
        <f ca="1">IF(C1183=$X$4,"Enter smelter details",IF(ISERROR($V1183),"",OFFSET('Smelter Look-up'!$F$4,$V1183-4,0)))</f>
        <v/>
      </c>
      <c r="H1183" s="199" t="str">
        <f ca="1">IF(ISERROR($V1183),"",OFFSET('Smelter Look-up'!$G$4,$V1183-4,0))</f>
        <v/>
      </c>
      <c r="I1183" s="200" t="str">
        <f ca="1">IF(ISERROR($V1183),"",OFFSET('Smelter Look-up'!$H$4,$V1183-4,0))</f>
        <v/>
      </c>
      <c r="J1183" s="200" t="str">
        <f ca="1">IF(ISERROR($V1183),"",OFFSET('Smelter Look-up'!$I$4,$V1183-4,0))</f>
        <v/>
      </c>
      <c r="K1183" s="144"/>
      <c r="L1183" s="144"/>
      <c r="M1183" s="144"/>
      <c r="N1183" s="144"/>
      <c r="O1183" s="144"/>
      <c r="P1183" s="202"/>
      <c r="Q1183" s="145"/>
      <c r="R1183" s="143" t="str">
        <f ca="1">IF(ISERROR($V1183),"",OFFSET('Smelter Look-up'!$C$4,$V1183-4,0)&amp;"")</f>
        <v/>
      </c>
      <c r="S1183" s="149" t="str">
        <f t="shared" ca="1" si="90"/>
        <v/>
      </c>
      <c r="T1183" s="149" t="str">
        <f ca="1">IF(B1183="","",IF(ISERROR(MATCH($J1183,SorP!$B$1:$B$6261,0)),"",INDIRECT("'SorP'!$A$"&amp;MATCH($S1183&amp;$J1183,SorP!C:C,0))))</f>
        <v/>
      </c>
      <c r="U1183" s="162"/>
      <c r="V1183" s="163" t="e">
        <f>IF(C1183="",NA(),MATCH($B1183&amp;$C1183,'Smelter Look-up'!$J:$J,0))</f>
        <v>#N/A</v>
      </c>
      <c r="X1183" s="164">
        <f t="shared" ca="1" si="91"/>
        <v>0</v>
      </c>
      <c r="AB1183" s="304" t="str">
        <f t="shared" si="92"/>
        <v/>
      </c>
      <c r="AC1183" s="164" t="str">
        <f t="shared" si="93"/>
        <v/>
      </c>
      <c r="AD1183" s="164" t="str">
        <f t="shared" si="94"/>
        <v/>
      </c>
    </row>
    <row r="1184" spans="1:30" s="164" customFormat="1" ht="20.149999999999999" customHeight="1">
      <c r="A1184" s="149"/>
      <c r="B1184" s="294" t="str">
        <f>IF(LEN(A1184)=0,"",INDEX('Smelter Look-up'!$A:$A,MATCH($A1184,'Smelter Look-up'!$E:$E,0)))</f>
        <v/>
      </c>
      <c r="C1184" s="146" t="str">
        <f>IF(LEN(A1184)=0,"",INDEX('Smelter Look-up'!$C:$C,MATCH($A1184,'Smelter Look-up'!$E:$E,0)))</f>
        <v/>
      </c>
      <c r="D1184" s="143"/>
      <c r="E1184" s="143" t="str">
        <f ca="1">IF(ISERROR($V1184),"",OFFSET('Smelter Look-up'!$D$4,$V1184-4,0)&amp;"")</f>
        <v/>
      </c>
      <c r="F1184" s="143" t="str">
        <f ca="1">IF(ISERROR($V1184),"",OFFSET('Smelter Look-up'!$E$4,$V1184-4,0))</f>
        <v/>
      </c>
      <c r="G1184" s="143" t="str">
        <f ca="1">IF(C1184=$X$4,"Enter smelter details",IF(ISERROR($V1184),"",OFFSET('Smelter Look-up'!$F$4,$V1184-4,0)))</f>
        <v/>
      </c>
      <c r="H1184" s="199" t="str">
        <f ca="1">IF(ISERROR($V1184),"",OFFSET('Smelter Look-up'!$G$4,$V1184-4,0))</f>
        <v/>
      </c>
      <c r="I1184" s="200" t="str">
        <f ca="1">IF(ISERROR($V1184),"",OFFSET('Smelter Look-up'!$H$4,$V1184-4,0))</f>
        <v/>
      </c>
      <c r="J1184" s="200" t="str">
        <f ca="1">IF(ISERROR($V1184),"",OFFSET('Smelter Look-up'!$I$4,$V1184-4,0))</f>
        <v/>
      </c>
      <c r="K1184" s="144"/>
      <c r="L1184" s="144"/>
      <c r="M1184" s="144"/>
      <c r="N1184" s="144"/>
      <c r="O1184" s="144"/>
      <c r="P1184" s="202"/>
      <c r="Q1184" s="145"/>
      <c r="R1184" s="143" t="str">
        <f ca="1">IF(ISERROR($V1184),"",OFFSET('Smelter Look-up'!$C$4,$V1184-4,0)&amp;"")</f>
        <v/>
      </c>
      <c r="S1184" s="149" t="str">
        <f t="shared" ca="1" si="90"/>
        <v/>
      </c>
      <c r="T1184" s="149" t="str">
        <f ca="1">IF(B1184="","",IF(ISERROR(MATCH($J1184,SorP!$B$1:$B$6261,0)),"",INDIRECT("'SorP'!$A$"&amp;MATCH($S1184&amp;$J1184,SorP!C:C,0))))</f>
        <v/>
      </c>
      <c r="U1184" s="162"/>
      <c r="V1184" s="163" t="e">
        <f>IF(C1184="",NA(),MATCH($B1184&amp;$C1184,'Smelter Look-up'!$J:$J,0))</f>
        <v>#N/A</v>
      </c>
      <c r="X1184" s="164">
        <f t="shared" ca="1" si="91"/>
        <v>0</v>
      </c>
      <c r="AB1184" s="304" t="str">
        <f t="shared" si="92"/>
        <v/>
      </c>
      <c r="AC1184" s="164" t="str">
        <f t="shared" si="93"/>
        <v/>
      </c>
      <c r="AD1184" s="164" t="str">
        <f t="shared" si="94"/>
        <v/>
      </c>
    </row>
    <row r="1185" spans="1:30" s="164" customFormat="1" ht="20.149999999999999" customHeight="1">
      <c r="A1185" s="149"/>
      <c r="B1185" s="294" t="str">
        <f>IF(LEN(A1185)=0,"",INDEX('Smelter Look-up'!$A:$A,MATCH($A1185,'Smelter Look-up'!$E:$E,0)))</f>
        <v/>
      </c>
      <c r="C1185" s="146" t="str">
        <f>IF(LEN(A1185)=0,"",INDEX('Smelter Look-up'!$C:$C,MATCH($A1185,'Smelter Look-up'!$E:$E,0)))</f>
        <v/>
      </c>
      <c r="D1185" s="143"/>
      <c r="E1185" s="143" t="str">
        <f ca="1">IF(ISERROR($V1185),"",OFFSET('Smelter Look-up'!$D$4,$V1185-4,0)&amp;"")</f>
        <v/>
      </c>
      <c r="F1185" s="143" t="str">
        <f ca="1">IF(ISERROR($V1185),"",OFFSET('Smelter Look-up'!$E$4,$V1185-4,0))</f>
        <v/>
      </c>
      <c r="G1185" s="143" t="str">
        <f ca="1">IF(C1185=$X$4,"Enter smelter details",IF(ISERROR($V1185),"",OFFSET('Smelter Look-up'!$F$4,$V1185-4,0)))</f>
        <v/>
      </c>
      <c r="H1185" s="199" t="str">
        <f ca="1">IF(ISERROR($V1185),"",OFFSET('Smelter Look-up'!$G$4,$V1185-4,0))</f>
        <v/>
      </c>
      <c r="I1185" s="200" t="str">
        <f ca="1">IF(ISERROR($V1185),"",OFFSET('Smelter Look-up'!$H$4,$V1185-4,0))</f>
        <v/>
      </c>
      <c r="J1185" s="200" t="str">
        <f ca="1">IF(ISERROR($V1185),"",OFFSET('Smelter Look-up'!$I$4,$V1185-4,0))</f>
        <v/>
      </c>
      <c r="K1185" s="144"/>
      <c r="L1185" s="144"/>
      <c r="M1185" s="144"/>
      <c r="N1185" s="144"/>
      <c r="O1185" s="144"/>
      <c r="P1185" s="202"/>
      <c r="Q1185" s="145"/>
      <c r="R1185" s="143" t="str">
        <f ca="1">IF(ISERROR($V1185),"",OFFSET('Smelter Look-up'!$C$4,$V1185-4,0)&amp;"")</f>
        <v/>
      </c>
      <c r="S1185" s="149" t="str">
        <f t="shared" ca="1" si="90"/>
        <v/>
      </c>
      <c r="T1185" s="149" t="str">
        <f ca="1">IF(B1185="","",IF(ISERROR(MATCH($J1185,SorP!$B$1:$B$6261,0)),"",INDIRECT("'SorP'!$A$"&amp;MATCH($S1185&amp;$J1185,SorP!C:C,0))))</f>
        <v/>
      </c>
      <c r="U1185" s="162"/>
      <c r="V1185" s="163" t="e">
        <f>IF(C1185="",NA(),MATCH($B1185&amp;$C1185,'Smelter Look-up'!$J:$J,0))</f>
        <v>#N/A</v>
      </c>
      <c r="X1185" s="164">
        <f t="shared" ca="1" si="91"/>
        <v>0</v>
      </c>
      <c r="AB1185" s="304" t="str">
        <f t="shared" si="92"/>
        <v/>
      </c>
      <c r="AC1185" s="164" t="str">
        <f t="shared" si="93"/>
        <v/>
      </c>
      <c r="AD1185" s="164" t="str">
        <f t="shared" si="94"/>
        <v/>
      </c>
    </row>
    <row r="1186" spans="1:30" s="164" customFormat="1" ht="20.149999999999999" customHeight="1">
      <c r="A1186" s="149"/>
      <c r="B1186" s="294" t="str">
        <f>IF(LEN(A1186)=0,"",INDEX('Smelter Look-up'!$A:$A,MATCH($A1186,'Smelter Look-up'!$E:$E,0)))</f>
        <v/>
      </c>
      <c r="C1186" s="146" t="str">
        <f>IF(LEN(A1186)=0,"",INDEX('Smelter Look-up'!$C:$C,MATCH($A1186,'Smelter Look-up'!$E:$E,0)))</f>
        <v/>
      </c>
      <c r="D1186" s="143"/>
      <c r="E1186" s="143" t="str">
        <f ca="1">IF(ISERROR($V1186),"",OFFSET('Smelter Look-up'!$D$4,$V1186-4,0)&amp;"")</f>
        <v/>
      </c>
      <c r="F1186" s="143" t="str">
        <f ca="1">IF(ISERROR($V1186),"",OFFSET('Smelter Look-up'!$E$4,$V1186-4,0))</f>
        <v/>
      </c>
      <c r="G1186" s="143" t="str">
        <f ca="1">IF(C1186=$X$4,"Enter smelter details",IF(ISERROR($V1186),"",OFFSET('Smelter Look-up'!$F$4,$V1186-4,0)))</f>
        <v/>
      </c>
      <c r="H1186" s="199" t="str">
        <f ca="1">IF(ISERROR($V1186),"",OFFSET('Smelter Look-up'!$G$4,$V1186-4,0))</f>
        <v/>
      </c>
      <c r="I1186" s="200" t="str">
        <f ca="1">IF(ISERROR($V1186),"",OFFSET('Smelter Look-up'!$H$4,$V1186-4,0))</f>
        <v/>
      </c>
      <c r="J1186" s="200" t="str">
        <f ca="1">IF(ISERROR($V1186),"",OFFSET('Smelter Look-up'!$I$4,$V1186-4,0))</f>
        <v/>
      </c>
      <c r="K1186" s="144"/>
      <c r="L1186" s="144"/>
      <c r="M1186" s="144"/>
      <c r="N1186" s="144"/>
      <c r="O1186" s="144"/>
      <c r="P1186" s="202"/>
      <c r="Q1186" s="145"/>
      <c r="R1186" s="143" t="str">
        <f ca="1">IF(ISERROR($V1186),"",OFFSET('Smelter Look-up'!$C$4,$V1186-4,0)&amp;"")</f>
        <v/>
      </c>
      <c r="S1186" s="149" t="str">
        <f t="shared" ca="1" si="90"/>
        <v/>
      </c>
      <c r="T1186" s="149" t="str">
        <f ca="1">IF(B1186="","",IF(ISERROR(MATCH($J1186,SorP!$B$1:$B$6261,0)),"",INDIRECT("'SorP'!$A$"&amp;MATCH($S1186&amp;$J1186,SorP!C:C,0))))</f>
        <v/>
      </c>
      <c r="U1186" s="162"/>
      <c r="V1186" s="163" t="e">
        <f>IF(C1186="",NA(),MATCH($B1186&amp;$C1186,'Smelter Look-up'!$J:$J,0))</f>
        <v>#N/A</v>
      </c>
      <c r="X1186" s="164">
        <f t="shared" ca="1" si="91"/>
        <v>0</v>
      </c>
      <c r="AB1186" s="304" t="str">
        <f t="shared" si="92"/>
        <v/>
      </c>
      <c r="AC1186" s="164" t="str">
        <f t="shared" si="93"/>
        <v/>
      </c>
      <c r="AD1186" s="164" t="str">
        <f t="shared" si="94"/>
        <v/>
      </c>
    </row>
    <row r="1187" spans="1:30" s="164" customFormat="1" ht="20.149999999999999" customHeight="1">
      <c r="A1187" s="149"/>
      <c r="B1187" s="294" t="str">
        <f>IF(LEN(A1187)=0,"",INDEX('Smelter Look-up'!$A:$A,MATCH($A1187,'Smelter Look-up'!$E:$E,0)))</f>
        <v/>
      </c>
      <c r="C1187" s="146" t="str">
        <f>IF(LEN(A1187)=0,"",INDEX('Smelter Look-up'!$C:$C,MATCH($A1187,'Smelter Look-up'!$E:$E,0)))</f>
        <v/>
      </c>
      <c r="D1187" s="143"/>
      <c r="E1187" s="143" t="str">
        <f ca="1">IF(ISERROR($V1187),"",OFFSET('Smelter Look-up'!$D$4,$V1187-4,0)&amp;"")</f>
        <v/>
      </c>
      <c r="F1187" s="143" t="str">
        <f ca="1">IF(ISERROR($V1187),"",OFFSET('Smelter Look-up'!$E$4,$V1187-4,0))</f>
        <v/>
      </c>
      <c r="G1187" s="143" t="str">
        <f ca="1">IF(C1187=$X$4,"Enter smelter details",IF(ISERROR($V1187),"",OFFSET('Smelter Look-up'!$F$4,$V1187-4,0)))</f>
        <v/>
      </c>
      <c r="H1187" s="199" t="str">
        <f ca="1">IF(ISERROR($V1187),"",OFFSET('Smelter Look-up'!$G$4,$V1187-4,0))</f>
        <v/>
      </c>
      <c r="I1187" s="200" t="str">
        <f ca="1">IF(ISERROR($V1187),"",OFFSET('Smelter Look-up'!$H$4,$V1187-4,0))</f>
        <v/>
      </c>
      <c r="J1187" s="200" t="str">
        <f ca="1">IF(ISERROR($V1187),"",OFFSET('Smelter Look-up'!$I$4,$V1187-4,0))</f>
        <v/>
      </c>
      <c r="K1187" s="144"/>
      <c r="L1187" s="144"/>
      <c r="M1187" s="144"/>
      <c r="N1187" s="144"/>
      <c r="O1187" s="144"/>
      <c r="P1187" s="202"/>
      <c r="Q1187" s="145"/>
      <c r="R1187" s="143" t="str">
        <f ca="1">IF(ISERROR($V1187),"",OFFSET('Smelter Look-up'!$C$4,$V1187-4,0)&amp;"")</f>
        <v/>
      </c>
      <c r="S1187" s="149" t="str">
        <f t="shared" ca="1" si="90"/>
        <v/>
      </c>
      <c r="T1187" s="149" t="str">
        <f ca="1">IF(B1187="","",IF(ISERROR(MATCH($J1187,SorP!$B$1:$B$6261,0)),"",INDIRECT("'SorP'!$A$"&amp;MATCH($S1187&amp;$J1187,SorP!C:C,0))))</f>
        <v/>
      </c>
      <c r="U1187" s="162"/>
      <c r="V1187" s="163" t="e">
        <f>IF(C1187="",NA(),MATCH($B1187&amp;$C1187,'Smelter Look-up'!$J:$J,0))</f>
        <v>#N/A</v>
      </c>
      <c r="X1187" s="164">
        <f t="shared" ca="1" si="91"/>
        <v>0</v>
      </c>
      <c r="AB1187" s="304" t="str">
        <f t="shared" si="92"/>
        <v/>
      </c>
      <c r="AC1187" s="164" t="str">
        <f t="shared" si="93"/>
        <v/>
      </c>
      <c r="AD1187" s="164" t="str">
        <f t="shared" si="94"/>
        <v/>
      </c>
    </row>
    <row r="1188" spans="1:30" s="164" customFormat="1" ht="20.149999999999999" customHeight="1">
      <c r="A1188" s="149"/>
      <c r="B1188" s="294" t="str">
        <f>IF(LEN(A1188)=0,"",INDEX('Smelter Look-up'!$A:$A,MATCH($A1188,'Smelter Look-up'!$E:$E,0)))</f>
        <v/>
      </c>
      <c r="C1188" s="146" t="str">
        <f>IF(LEN(A1188)=0,"",INDEX('Smelter Look-up'!$C:$C,MATCH($A1188,'Smelter Look-up'!$E:$E,0)))</f>
        <v/>
      </c>
      <c r="D1188" s="143"/>
      <c r="E1188" s="143" t="str">
        <f ca="1">IF(ISERROR($V1188),"",OFFSET('Smelter Look-up'!$D$4,$V1188-4,0)&amp;"")</f>
        <v/>
      </c>
      <c r="F1188" s="143" t="str">
        <f ca="1">IF(ISERROR($V1188),"",OFFSET('Smelter Look-up'!$E$4,$V1188-4,0))</f>
        <v/>
      </c>
      <c r="G1188" s="143" t="str">
        <f ca="1">IF(C1188=$X$4,"Enter smelter details",IF(ISERROR($V1188),"",OFFSET('Smelter Look-up'!$F$4,$V1188-4,0)))</f>
        <v/>
      </c>
      <c r="H1188" s="199" t="str">
        <f ca="1">IF(ISERROR($V1188),"",OFFSET('Smelter Look-up'!$G$4,$V1188-4,0))</f>
        <v/>
      </c>
      <c r="I1188" s="200" t="str">
        <f ca="1">IF(ISERROR($V1188),"",OFFSET('Smelter Look-up'!$H$4,$V1188-4,0))</f>
        <v/>
      </c>
      <c r="J1188" s="200" t="str">
        <f ca="1">IF(ISERROR($V1188),"",OFFSET('Smelter Look-up'!$I$4,$V1188-4,0))</f>
        <v/>
      </c>
      <c r="K1188" s="144"/>
      <c r="L1188" s="144"/>
      <c r="M1188" s="144"/>
      <c r="N1188" s="144"/>
      <c r="O1188" s="144"/>
      <c r="P1188" s="202"/>
      <c r="Q1188" s="145"/>
      <c r="R1188" s="143" t="str">
        <f ca="1">IF(ISERROR($V1188),"",OFFSET('Smelter Look-up'!$C$4,$V1188-4,0)&amp;"")</f>
        <v/>
      </c>
      <c r="S1188" s="149" t="str">
        <f t="shared" ca="1" si="90"/>
        <v/>
      </c>
      <c r="T1188" s="149" t="str">
        <f ca="1">IF(B1188="","",IF(ISERROR(MATCH($J1188,SorP!$B$1:$B$6261,0)),"",INDIRECT("'SorP'!$A$"&amp;MATCH($S1188&amp;$J1188,SorP!C:C,0))))</f>
        <v/>
      </c>
      <c r="U1188" s="162"/>
      <c r="V1188" s="163" t="e">
        <f>IF(C1188="",NA(),MATCH($B1188&amp;$C1188,'Smelter Look-up'!$J:$J,0))</f>
        <v>#N/A</v>
      </c>
      <c r="X1188" s="164">
        <f t="shared" ca="1" si="91"/>
        <v>0</v>
      </c>
      <c r="AB1188" s="304" t="str">
        <f t="shared" si="92"/>
        <v/>
      </c>
      <c r="AC1188" s="164" t="str">
        <f t="shared" si="93"/>
        <v/>
      </c>
      <c r="AD1188" s="164" t="str">
        <f t="shared" si="94"/>
        <v/>
      </c>
    </row>
    <row r="1189" spans="1:30" s="164" customFormat="1" ht="20.149999999999999" customHeight="1">
      <c r="A1189" s="149"/>
      <c r="B1189" s="294" t="str">
        <f>IF(LEN(A1189)=0,"",INDEX('Smelter Look-up'!$A:$A,MATCH($A1189,'Smelter Look-up'!$E:$E,0)))</f>
        <v/>
      </c>
      <c r="C1189" s="146" t="str">
        <f>IF(LEN(A1189)=0,"",INDEX('Smelter Look-up'!$C:$C,MATCH($A1189,'Smelter Look-up'!$E:$E,0)))</f>
        <v/>
      </c>
      <c r="D1189" s="143"/>
      <c r="E1189" s="143" t="str">
        <f ca="1">IF(ISERROR($V1189),"",OFFSET('Smelter Look-up'!$D$4,$V1189-4,0)&amp;"")</f>
        <v/>
      </c>
      <c r="F1189" s="143" t="str">
        <f ca="1">IF(ISERROR($V1189),"",OFFSET('Smelter Look-up'!$E$4,$V1189-4,0))</f>
        <v/>
      </c>
      <c r="G1189" s="143" t="str">
        <f ca="1">IF(C1189=$X$4,"Enter smelter details",IF(ISERROR($V1189),"",OFFSET('Smelter Look-up'!$F$4,$V1189-4,0)))</f>
        <v/>
      </c>
      <c r="H1189" s="199" t="str">
        <f ca="1">IF(ISERROR($V1189),"",OFFSET('Smelter Look-up'!$G$4,$V1189-4,0))</f>
        <v/>
      </c>
      <c r="I1189" s="200" t="str">
        <f ca="1">IF(ISERROR($V1189),"",OFFSET('Smelter Look-up'!$H$4,$V1189-4,0))</f>
        <v/>
      </c>
      <c r="J1189" s="200" t="str">
        <f ca="1">IF(ISERROR($V1189),"",OFFSET('Smelter Look-up'!$I$4,$V1189-4,0))</f>
        <v/>
      </c>
      <c r="K1189" s="144"/>
      <c r="L1189" s="144"/>
      <c r="M1189" s="144"/>
      <c r="N1189" s="144"/>
      <c r="O1189" s="144"/>
      <c r="P1189" s="202"/>
      <c r="Q1189" s="145"/>
      <c r="R1189" s="143" t="str">
        <f ca="1">IF(ISERROR($V1189),"",OFFSET('Smelter Look-up'!$C$4,$V1189-4,0)&amp;"")</f>
        <v/>
      </c>
      <c r="S1189" s="149" t="str">
        <f t="shared" ca="1" si="90"/>
        <v/>
      </c>
      <c r="T1189" s="149" t="str">
        <f ca="1">IF(B1189="","",IF(ISERROR(MATCH($J1189,SorP!$B$1:$B$6261,0)),"",INDIRECT("'SorP'!$A$"&amp;MATCH($S1189&amp;$J1189,SorP!C:C,0))))</f>
        <v/>
      </c>
      <c r="U1189" s="162"/>
      <c r="V1189" s="163" t="e">
        <f>IF(C1189="",NA(),MATCH($B1189&amp;$C1189,'Smelter Look-up'!$J:$J,0))</f>
        <v>#N/A</v>
      </c>
      <c r="X1189" s="164">
        <f t="shared" ca="1" si="91"/>
        <v>0</v>
      </c>
      <c r="AB1189" s="304" t="str">
        <f t="shared" si="92"/>
        <v/>
      </c>
      <c r="AC1189" s="164" t="str">
        <f t="shared" si="93"/>
        <v/>
      </c>
      <c r="AD1189" s="164" t="str">
        <f t="shared" si="94"/>
        <v/>
      </c>
    </row>
    <row r="1190" spans="1:30" s="164" customFormat="1" ht="20.149999999999999" customHeight="1">
      <c r="A1190" s="149"/>
      <c r="B1190" s="294" t="str">
        <f>IF(LEN(A1190)=0,"",INDEX('Smelter Look-up'!$A:$A,MATCH($A1190,'Smelter Look-up'!$E:$E,0)))</f>
        <v/>
      </c>
      <c r="C1190" s="146" t="str">
        <f>IF(LEN(A1190)=0,"",INDEX('Smelter Look-up'!$C:$C,MATCH($A1190,'Smelter Look-up'!$E:$E,0)))</f>
        <v/>
      </c>
      <c r="D1190" s="143"/>
      <c r="E1190" s="143" t="str">
        <f ca="1">IF(ISERROR($V1190),"",OFFSET('Smelter Look-up'!$D$4,$V1190-4,0)&amp;"")</f>
        <v/>
      </c>
      <c r="F1190" s="143" t="str">
        <f ca="1">IF(ISERROR($V1190),"",OFFSET('Smelter Look-up'!$E$4,$V1190-4,0))</f>
        <v/>
      </c>
      <c r="G1190" s="143" t="str">
        <f ca="1">IF(C1190=$X$4,"Enter smelter details",IF(ISERROR($V1190),"",OFFSET('Smelter Look-up'!$F$4,$V1190-4,0)))</f>
        <v/>
      </c>
      <c r="H1190" s="199" t="str">
        <f ca="1">IF(ISERROR($V1190),"",OFFSET('Smelter Look-up'!$G$4,$V1190-4,0))</f>
        <v/>
      </c>
      <c r="I1190" s="200" t="str">
        <f ca="1">IF(ISERROR($V1190),"",OFFSET('Smelter Look-up'!$H$4,$V1190-4,0))</f>
        <v/>
      </c>
      <c r="J1190" s="200" t="str">
        <f ca="1">IF(ISERROR($V1190),"",OFFSET('Smelter Look-up'!$I$4,$V1190-4,0))</f>
        <v/>
      </c>
      <c r="K1190" s="144"/>
      <c r="L1190" s="144"/>
      <c r="M1190" s="144"/>
      <c r="N1190" s="144"/>
      <c r="O1190" s="144"/>
      <c r="P1190" s="202"/>
      <c r="Q1190" s="145"/>
      <c r="R1190" s="143" t="str">
        <f ca="1">IF(ISERROR($V1190),"",OFFSET('Smelter Look-up'!$C$4,$V1190-4,0)&amp;"")</f>
        <v/>
      </c>
      <c r="S1190" s="149" t="str">
        <f t="shared" ca="1" si="90"/>
        <v/>
      </c>
      <c r="T1190" s="149" t="str">
        <f ca="1">IF(B1190="","",IF(ISERROR(MATCH($J1190,SorP!$B$1:$B$6261,0)),"",INDIRECT("'SorP'!$A$"&amp;MATCH($S1190&amp;$J1190,SorP!C:C,0))))</f>
        <v/>
      </c>
      <c r="U1190" s="162"/>
      <c r="V1190" s="163" t="e">
        <f>IF(C1190="",NA(),MATCH($B1190&amp;$C1190,'Smelter Look-up'!$J:$J,0))</f>
        <v>#N/A</v>
      </c>
      <c r="X1190" s="164">
        <f t="shared" ca="1" si="91"/>
        <v>0</v>
      </c>
      <c r="AB1190" s="304" t="str">
        <f t="shared" si="92"/>
        <v/>
      </c>
      <c r="AC1190" s="164" t="str">
        <f t="shared" si="93"/>
        <v/>
      </c>
      <c r="AD1190" s="164" t="str">
        <f t="shared" si="94"/>
        <v/>
      </c>
    </row>
    <row r="1191" spans="1:30" s="164" customFormat="1" ht="20.149999999999999" customHeight="1">
      <c r="A1191" s="149"/>
      <c r="B1191" s="294" t="str">
        <f>IF(LEN(A1191)=0,"",INDEX('Smelter Look-up'!$A:$A,MATCH($A1191,'Smelter Look-up'!$E:$E,0)))</f>
        <v/>
      </c>
      <c r="C1191" s="146" t="str">
        <f>IF(LEN(A1191)=0,"",INDEX('Smelter Look-up'!$C:$C,MATCH($A1191,'Smelter Look-up'!$E:$E,0)))</f>
        <v/>
      </c>
      <c r="D1191" s="143"/>
      <c r="E1191" s="143" t="str">
        <f ca="1">IF(ISERROR($V1191),"",OFFSET('Smelter Look-up'!$D$4,$V1191-4,0)&amp;"")</f>
        <v/>
      </c>
      <c r="F1191" s="143" t="str">
        <f ca="1">IF(ISERROR($V1191),"",OFFSET('Smelter Look-up'!$E$4,$V1191-4,0))</f>
        <v/>
      </c>
      <c r="G1191" s="143" t="str">
        <f ca="1">IF(C1191=$X$4,"Enter smelter details",IF(ISERROR($V1191),"",OFFSET('Smelter Look-up'!$F$4,$V1191-4,0)))</f>
        <v/>
      </c>
      <c r="H1191" s="199" t="str">
        <f ca="1">IF(ISERROR($V1191),"",OFFSET('Smelter Look-up'!$G$4,$V1191-4,0))</f>
        <v/>
      </c>
      <c r="I1191" s="200" t="str">
        <f ca="1">IF(ISERROR($V1191),"",OFFSET('Smelter Look-up'!$H$4,$V1191-4,0))</f>
        <v/>
      </c>
      <c r="J1191" s="200" t="str">
        <f ca="1">IF(ISERROR($V1191),"",OFFSET('Smelter Look-up'!$I$4,$V1191-4,0))</f>
        <v/>
      </c>
      <c r="K1191" s="144"/>
      <c r="L1191" s="144"/>
      <c r="M1191" s="144"/>
      <c r="N1191" s="144"/>
      <c r="O1191" s="144"/>
      <c r="P1191" s="202"/>
      <c r="Q1191" s="145"/>
      <c r="R1191" s="143" t="str">
        <f ca="1">IF(ISERROR($V1191),"",OFFSET('Smelter Look-up'!$C$4,$V1191-4,0)&amp;"")</f>
        <v/>
      </c>
      <c r="S1191" s="149" t="str">
        <f t="shared" ca="1" si="90"/>
        <v/>
      </c>
      <c r="T1191" s="149" t="str">
        <f ca="1">IF(B1191="","",IF(ISERROR(MATCH($J1191,SorP!$B$1:$B$6261,0)),"",INDIRECT("'SorP'!$A$"&amp;MATCH($S1191&amp;$J1191,SorP!C:C,0))))</f>
        <v/>
      </c>
      <c r="U1191" s="162"/>
      <c r="V1191" s="163" t="e">
        <f>IF(C1191="",NA(),MATCH($B1191&amp;$C1191,'Smelter Look-up'!$J:$J,0))</f>
        <v>#N/A</v>
      </c>
      <c r="X1191" s="164">
        <f t="shared" ca="1" si="91"/>
        <v>0</v>
      </c>
      <c r="AB1191" s="304" t="str">
        <f t="shared" si="92"/>
        <v/>
      </c>
      <c r="AC1191" s="164" t="str">
        <f t="shared" si="93"/>
        <v/>
      </c>
      <c r="AD1191" s="164" t="str">
        <f t="shared" si="94"/>
        <v/>
      </c>
    </row>
    <row r="1192" spans="1:30" s="164" customFormat="1" ht="20.149999999999999" customHeight="1">
      <c r="A1192" s="149"/>
      <c r="B1192" s="294" t="str">
        <f>IF(LEN(A1192)=0,"",INDEX('Smelter Look-up'!$A:$A,MATCH($A1192,'Smelter Look-up'!$E:$E,0)))</f>
        <v/>
      </c>
      <c r="C1192" s="146" t="str">
        <f>IF(LEN(A1192)=0,"",INDEX('Smelter Look-up'!$C:$C,MATCH($A1192,'Smelter Look-up'!$E:$E,0)))</f>
        <v/>
      </c>
      <c r="D1192" s="143"/>
      <c r="E1192" s="143" t="str">
        <f ca="1">IF(ISERROR($V1192),"",OFFSET('Smelter Look-up'!$D$4,$V1192-4,0)&amp;"")</f>
        <v/>
      </c>
      <c r="F1192" s="143" t="str">
        <f ca="1">IF(ISERROR($V1192),"",OFFSET('Smelter Look-up'!$E$4,$V1192-4,0))</f>
        <v/>
      </c>
      <c r="G1192" s="143" t="str">
        <f ca="1">IF(C1192=$X$4,"Enter smelter details",IF(ISERROR($V1192),"",OFFSET('Smelter Look-up'!$F$4,$V1192-4,0)))</f>
        <v/>
      </c>
      <c r="H1192" s="199" t="str">
        <f ca="1">IF(ISERROR($V1192),"",OFFSET('Smelter Look-up'!$G$4,$V1192-4,0))</f>
        <v/>
      </c>
      <c r="I1192" s="200" t="str">
        <f ca="1">IF(ISERROR($V1192),"",OFFSET('Smelter Look-up'!$H$4,$V1192-4,0))</f>
        <v/>
      </c>
      <c r="J1192" s="200" t="str">
        <f ca="1">IF(ISERROR($V1192),"",OFFSET('Smelter Look-up'!$I$4,$V1192-4,0))</f>
        <v/>
      </c>
      <c r="K1192" s="144"/>
      <c r="L1192" s="144"/>
      <c r="M1192" s="144"/>
      <c r="N1192" s="144"/>
      <c r="O1192" s="144"/>
      <c r="P1192" s="202"/>
      <c r="Q1192" s="145"/>
      <c r="R1192" s="143" t="str">
        <f ca="1">IF(ISERROR($V1192),"",OFFSET('Smelter Look-up'!$C$4,$V1192-4,0)&amp;"")</f>
        <v/>
      </c>
      <c r="S1192" s="149" t="str">
        <f t="shared" ca="1" si="90"/>
        <v/>
      </c>
      <c r="T1192" s="149" t="str">
        <f ca="1">IF(B1192="","",IF(ISERROR(MATCH($J1192,SorP!$B$1:$B$6261,0)),"",INDIRECT("'SorP'!$A$"&amp;MATCH($S1192&amp;$J1192,SorP!C:C,0))))</f>
        <v/>
      </c>
      <c r="U1192" s="162"/>
      <c r="V1192" s="163" t="e">
        <f>IF(C1192="",NA(),MATCH($B1192&amp;$C1192,'Smelter Look-up'!$J:$J,0))</f>
        <v>#N/A</v>
      </c>
      <c r="X1192" s="164">
        <f t="shared" ca="1" si="91"/>
        <v>0</v>
      </c>
      <c r="AB1192" s="304" t="str">
        <f t="shared" si="92"/>
        <v/>
      </c>
      <c r="AC1192" s="164" t="str">
        <f t="shared" si="93"/>
        <v/>
      </c>
      <c r="AD1192" s="164" t="str">
        <f t="shared" si="94"/>
        <v/>
      </c>
    </row>
    <row r="1193" spans="1:30" s="164" customFormat="1" ht="20.149999999999999" customHeight="1">
      <c r="A1193" s="149"/>
      <c r="B1193" s="294" t="str">
        <f>IF(LEN(A1193)=0,"",INDEX('Smelter Look-up'!$A:$A,MATCH($A1193,'Smelter Look-up'!$E:$E,0)))</f>
        <v/>
      </c>
      <c r="C1193" s="146" t="str">
        <f>IF(LEN(A1193)=0,"",INDEX('Smelter Look-up'!$C:$C,MATCH($A1193,'Smelter Look-up'!$E:$E,0)))</f>
        <v/>
      </c>
      <c r="D1193" s="143"/>
      <c r="E1193" s="143" t="str">
        <f ca="1">IF(ISERROR($V1193),"",OFFSET('Smelter Look-up'!$D$4,$V1193-4,0)&amp;"")</f>
        <v/>
      </c>
      <c r="F1193" s="143" t="str">
        <f ca="1">IF(ISERROR($V1193),"",OFFSET('Smelter Look-up'!$E$4,$V1193-4,0))</f>
        <v/>
      </c>
      <c r="G1193" s="143" t="str">
        <f ca="1">IF(C1193=$X$4,"Enter smelter details",IF(ISERROR($V1193),"",OFFSET('Smelter Look-up'!$F$4,$V1193-4,0)))</f>
        <v/>
      </c>
      <c r="H1193" s="199" t="str">
        <f ca="1">IF(ISERROR($V1193),"",OFFSET('Smelter Look-up'!$G$4,$V1193-4,0))</f>
        <v/>
      </c>
      <c r="I1193" s="200" t="str">
        <f ca="1">IF(ISERROR($V1193),"",OFFSET('Smelter Look-up'!$H$4,$V1193-4,0))</f>
        <v/>
      </c>
      <c r="J1193" s="200" t="str">
        <f ca="1">IF(ISERROR($V1193),"",OFFSET('Smelter Look-up'!$I$4,$V1193-4,0))</f>
        <v/>
      </c>
      <c r="K1193" s="144"/>
      <c r="L1193" s="144"/>
      <c r="M1193" s="144"/>
      <c r="N1193" s="144"/>
      <c r="O1193" s="144"/>
      <c r="P1193" s="202"/>
      <c r="Q1193" s="145"/>
      <c r="R1193" s="143" t="str">
        <f ca="1">IF(ISERROR($V1193),"",OFFSET('Smelter Look-up'!$C$4,$V1193-4,0)&amp;"")</f>
        <v/>
      </c>
      <c r="S1193" s="149" t="str">
        <f t="shared" ca="1" si="90"/>
        <v/>
      </c>
      <c r="T1193" s="149" t="str">
        <f ca="1">IF(B1193="","",IF(ISERROR(MATCH($J1193,SorP!$B$1:$B$6261,0)),"",INDIRECT("'SorP'!$A$"&amp;MATCH($S1193&amp;$J1193,SorP!C:C,0))))</f>
        <v/>
      </c>
      <c r="U1193" s="162"/>
      <c r="V1193" s="163" t="e">
        <f>IF(C1193="",NA(),MATCH($B1193&amp;$C1193,'Smelter Look-up'!$J:$J,0))</f>
        <v>#N/A</v>
      </c>
      <c r="X1193" s="164">
        <f t="shared" ca="1" si="91"/>
        <v>0</v>
      </c>
      <c r="AB1193" s="304" t="str">
        <f t="shared" si="92"/>
        <v/>
      </c>
      <c r="AC1193" s="164" t="str">
        <f t="shared" si="93"/>
        <v/>
      </c>
      <c r="AD1193" s="164" t="str">
        <f t="shared" si="94"/>
        <v/>
      </c>
    </row>
    <row r="1194" spans="1:30" s="164" customFormat="1" ht="20.149999999999999" customHeight="1">
      <c r="A1194" s="149"/>
      <c r="B1194" s="294" t="str">
        <f>IF(LEN(A1194)=0,"",INDEX('Smelter Look-up'!$A:$A,MATCH($A1194,'Smelter Look-up'!$E:$E,0)))</f>
        <v/>
      </c>
      <c r="C1194" s="146" t="str">
        <f>IF(LEN(A1194)=0,"",INDEX('Smelter Look-up'!$C:$C,MATCH($A1194,'Smelter Look-up'!$E:$E,0)))</f>
        <v/>
      </c>
      <c r="D1194" s="143"/>
      <c r="E1194" s="143" t="str">
        <f ca="1">IF(ISERROR($V1194),"",OFFSET('Smelter Look-up'!$D$4,$V1194-4,0)&amp;"")</f>
        <v/>
      </c>
      <c r="F1194" s="143" t="str">
        <f ca="1">IF(ISERROR($V1194),"",OFFSET('Smelter Look-up'!$E$4,$V1194-4,0))</f>
        <v/>
      </c>
      <c r="G1194" s="143" t="str">
        <f ca="1">IF(C1194=$X$4,"Enter smelter details",IF(ISERROR($V1194),"",OFFSET('Smelter Look-up'!$F$4,$V1194-4,0)))</f>
        <v/>
      </c>
      <c r="H1194" s="199" t="str">
        <f ca="1">IF(ISERROR($V1194),"",OFFSET('Smelter Look-up'!$G$4,$V1194-4,0))</f>
        <v/>
      </c>
      <c r="I1194" s="200" t="str">
        <f ca="1">IF(ISERROR($V1194),"",OFFSET('Smelter Look-up'!$H$4,$V1194-4,0))</f>
        <v/>
      </c>
      <c r="J1194" s="200" t="str">
        <f ca="1">IF(ISERROR($V1194),"",OFFSET('Smelter Look-up'!$I$4,$V1194-4,0))</f>
        <v/>
      </c>
      <c r="K1194" s="144"/>
      <c r="L1194" s="144"/>
      <c r="M1194" s="144"/>
      <c r="N1194" s="144"/>
      <c r="O1194" s="144"/>
      <c r="P1194" s="202"/>
      <c r="Q1194" s="145"/>
      <c r="R1194" s="143" t="str">
        <f ca="1">IF(ISERROR($V1194),"",OFFSET('Smelter Look-up'!$C$4,$V1194-4,0)&amp;"")</f>
        <v/>
      </c>
      <c r="S1194" s="149" t="str">
        <f t="shared" ca="1" si="90"/>
        <v/>
      </c>
      <c r="T1194" s="149" t="str">
        <f ca="1">IF(B1194="","",IF(ISERROR(MATCH($J1194,SorP!$B$1:$B$6261,0)),"",INDIRECT("'SorP'!$A$"&amp;MATCH($S1194&amp;$J1194,SorP!C:C,0))))</f>
        <v/>
      </c>
      <c r="U1194" s="162"/>
      <c r="V1194" s="163" t="e">
        <f>IF(C1194="",NA(),MATCH($B1194&amp;$C1194,'Smelter Look-up'!$J:$J,0))</f>
        <v>#N/A</v>
      </c>
      <c r="X1194" s="164">
        <f t="shared" ca="1" si="91"/>
        <v>0</v>
      </c>
      <c r="AB1194" s="304" t="str">
        <f t="shared" si="92"/>
        <v/>
      </c>
      <c r="AC1194" s="164" t="str">
        <f t="shared" si="93"/>
        <v/>
      </c>
      <c r="AD1194" s="164" t="str">
        <f t="shared" si="94"/>
        <v/>
      </c>
    </row>
    <row r="1195" spans="1:30" s="164" customFormat="1" ht="20.149999999999999" customHeight="1">
      <c r="A1195" s="149"/>
      <c r="B1195" s="294" t="str">
        <f>IF(LEN(A1195)=0,"",INDEX('Smelter Look-up'!$A:$A,MATCH($A1195,'Smelter Look-up'!$E:$E,0)))</f>
        <v/>
      </c>
      <c r="C1195" s="146" t="str">
        <f>IF(LEN(A1195)=0,"",INDEX('Smelter Look-up'!$C:$C,MATCH($A1195,'Smelter Look-up'!$E:$E,0)))</f>
        <v/>
      </c>
      <c r="D1195" s="143"/>
      <c r="E1195" s="143" t="str">
        <f ca="1">IF(ISERROR($V1195),"",OFFSET('Smelter Look-up'!$D$4,$V1195-4,0)&amp;"")</f>
        <v/>
      </c>
      <c r="F1195" s="143" t="str">
        <f ca="1">IF(ISERROR($V1195),"",OFFSET('Smelter Look-up'!$E$4,$V1195-4,0))</f>
        <v/>
      </c>
      <c r="G1195" s="143" t="str">
        <f ca="1">IF(C1195=$X$4,"Enter smelter details",IF(ISERROR($V1195),"",OFFSET('Smelter Look-up'!$F$4,$V1195-4,0)))</f>
        <v/>
      </c>
      <c r="H1195" s="199" t="str">
        <f ca="1">IF(ISERROR($V1195),"",OFFSET('Smelter Look-up'!$G$4,$V1195-4,0))</f>
        <v/>
      </c>
      <c r="I1195" s="200" t="str">
        <f ca="1">IF(ISERROR($V1195),"",OFFSET('Smelter Look-up'!$H$4,$V1195-4,0))</f>
        <v/>
      </c>
      <c r="J1195" s="200" t="str">
        <f ca="1">IF(ISERROR($V1195),"",OFFSET('Smelter Look-up'!$I$4,$V1195-4,0))</f>
        <v/>
      </c>
      <c r="K1195" s="144"/>
      <c r="L1195" s="144"/>
      <c r="M1195" s="144"/>
      <c r="N1195" s="144"/>
      <c r="O1195" s="144"/>
      <c r="P1195" s="202"/>
      <c r="Q1195" s="145"/>
      <c r="R1195" s="143" t="str">
        <f ca="1">IF(ISERROR($V1195),"",OFFSET('Smelter Look-up'!$C$4,$V1195-4,0)&amp;"")</f>
        <v/>
      </c>
      <c r="S1195" s="149" t="str">
        <f t="shared" ca="1" si="90"/>
        <v/>
      </c>
      <c r="T1195" s="149" t="str">
        <f ca="1">IF(B1195="","",IF(ISERROR(MATCH($J1195,SorP!$B$1:$B$6261,0)),"",INDIRECT("'SorP'!$A$"&amp;MATCH($S1195&amp;$J1195,SorP!C:C,0))))</f>
        <v/>
      </c>
      <c r="U1195" s="162"/>
      <c r="V1195" s="163" t="e">
        <f>IF(C1195="",NA(),MATCH($B1195&amp;$C1195,'Smelter Look-up'!$J:$J,0))</f>
        <v>#N/A</v>
      </c>
      <c r="X1195" s="164">
        <f t="shared" ca="1" si="91"/>
        <v>0</v>
      </c>
      <c r="AB1195" s="304" t="str">
        <f t="shared" si="92"/>
        <v/>
      </c>
      <c r="AC1195" s="164" t="str">
        <f t="shared" si="93"/>
        <v/>
      </c>
      <c r="AD1195" s="164" t="str">
        <f t="shared" si="94"/>
        <v/>
      </c>
    </row>
    <row r="1196" spans="1:30" s="164" customFormat="1" ht="20.149999999999999" customHeight="1">
      <c r="A1196" s="149"/>
      <c r="B1196" s="294" t="str">
        <f>IF(LEN(A1196)=0,"",INDEX('Smelter Look-up'!$A:$A,MATCH($A1196,'Smelter Look-up'!$E:$E,0)))</f>
        <v/>
      </c>
      <c r="C1196" s="146" t="str">
        <f>IF(LEN(A1196)=0,"",INDEX('Smelter Look-up'!$C:$C,MATCH($A1196,'Smelter Look-up'!$E:$E,0)))</f>
        <v/>
      </c>
      <c r="D1196" s="143"/>
      <c r="E1196" s="143" t="str">
        <f ca="1">IF(ISERROR($V1196),"",OFFSET('Smelter Look-up'!$D$4,$V1196-4,0)&amp;"")</f>
        <v/>
      </c>
      <c r="F1196" s="143" t="str">
        <f ca="1">IF(ISERROR($V1196),"",OFFSET('Smelter Look-up'!$E$4,$V1196-4,0))</f>
        <v/>
      </c>
      <c r="G1196" s="143" t="str">
        <f ca="1">IF(C1196=$X$4,"Enter smelter details",IF(ISERROR($V1196),"",OFFSET('Smelter Look-up'!$F$4,$V1196-4,0)))</f>
        <v/>
      </c>
      <c r="H1196" s="199" t="str">
        <f ca="1">IF(ISERROR($V1196),"",OFFSET('Smelter Look-up'!$G$4,$V1196-4,0))</f>
        <v/>
      </c>
      <c r="I1196" s="200" t="str">
        <f ca="1">IF(ISERROR($V1196),"",OFFSET('Smelter Look-up'!$H$4,$V1196-4,0))</f>
        <v/>
      </c>
      <c r="J1196" s="200" t="str">
        <f ca="1">IF(ISERROR($V1196),"",OFFSET('Smelter Look-up'!$I$4,$V1196-4,0))</f>
        <v/>
      </c>
      <c r="K1196" s="144"/>
      <c r="L1196" s="144"/>
      <c r="M1196" s="144"/>
      <c r="N1196" s="144"/>
      <c r="O1196" s="144"/>
      <c r="P1196" s="202"/>
      <c r="Q1196" s="145"/>
      <c r="R1196" s="143" t="str">
        <f ca="1">IF(ISERROR($V1196),"",OFFSET('Smelter Look-up'!$C$4,$V1196-4,0)&amp;"")</f>
        <v/>
      </c>
      <c r="S1196" s="149" t="str">
        <f t="shared" ca="1" si="90"/>
        <v/>
      </c>
      <c r="T1196" s="149" t="str">
        <f ca="1">IF(B1196="","",IF(ISERROR(MATCH($J1196,SorP!$B$1:$B$6261,0)),"",INDIRECT("'SorP'!$A$"&amp;MATCH($S1196&amp;$J1196,SorP!C:C,0))))</f>
        <v/>
      </c>
      <c r="U1196" s="162"/>
      <c r="V1196" s="163" t="e">
        <f>IF(C1196="",NA(),MATCH($B1196&amp;$C1196,'Smelter Look-up'!$J:$J,0))</f>
        <v>#N/A</v>
      </c>
      <c r="X1196" s="164">
        <f t="shared" ca="1" si="91"/>
        <v>0</v>
      </c>
      <c r="AB1196" s="304" t="str">
        <f t="shared" si="92"/>
        <v/>
      </c>
      <c r="AC1196" s="164" t="str">
        <f t="shared" si="93"/>
        <v/>
      </c>
      <c r="AD1196" s="164" t="str">
        <f t="shared" si="94"/>
        <v/>
      </c>
    </row>
    <row r="1197" spans="1:30" s="164" customFormat="1" ht="20.149999999999999" customHeight="1">
      <c r="A1197" s="149"/>
      <c r="B1197" s="294" t="str">
        <f>IF(LEN(A1197)=0,"",INDEX('Smelter Look-up'!$A:$A,MATCH($A1197,'Smelter Look-up'!$E:$E,0)))</f>
        <v/>
      </c>
      <c r="C1197" s="146" t="str">
        <f>IF(LEN(A1197)=0,"",INDEX('Smelter Look-up'!$C:$C,MATCH($A1197,'Smelter Look-up'!$E:$E,0)))</f>
        <v/>
      </c>
      <c r="D1197" s="143"/>
      <c r="E1197" s="143" t="str">
        <f ca="1">IF(ISERROR($V1197),"",OFFSET('Smelter Look-up'!$D$4,$V1197-4,0)&amp;"")</f>
        <v/>
      </c>
      <c r="F1197" s="143" t="str">
        <f ca="1">IF(ISERROR($V1197),"",OFFSET('Smelter Look-up'!$E$4,$V1197-4,0))</f>
        <v/>
      </c>
      <c r="G1197" s="143" t="str">
        <f ca="1">IF(C1197=$X$4,"Enter smelter details",IF(ISERROR($V1197),"",OFFSET('Smelter Look-up'!$F$4,$V1197-4,0)))</f>
        <v/>
      </c>
      <c r="H1197" s="199" t="str">
        <f ca="1">IF(ISERROR($V1197),"",OFFSET('Smelter Look-up'!$G$4,$V1197-4,0))</f>
        <v/>
      </c>
      <c r="I1197" s="200" t="str">
        <f ca="1">IF(ISERROR($V1197),"",OFFSET('Smelter Look-up'!$H$4,$V1197-4,0))</f>
        <v/>
      </c>
      <c r="J1197" s="200" t="str">
        <f ca="1">IF(ISERROR($V1197),"",OFFSET('Smelter Look-up'!$I$4,$V1197-4,0))</f>
        <v/>
      </c>
      <c r="K1197" s="144"/>
      <c r="L1197" s="144"/>
      <c r="M1197" s="144"/>
      <c r="N1197" s="144"/>
      <c r="O1197" s="144"/>
      <c r="P1197" s="202"/>
      <c r="Q1197" s="145"/>
      <c r="R1197" s="143" t="str">
        <f ca="1">IF(ISERROR($V1197),"",OFFSET('Smelter Look-up'!$C$4,$V1197-4,0)&amp;"")</f>
        <v/>
      </c>
      <c r="S1197" s="149" t="str">
        <f t="shared" ca="1" si="90"/>
        <v/>
      </c>
      <c r="T1197" s="149" t="str">
        <f ca="1">IF(B1197="","",IF(ISERROR(MATCH($J1197,SorP!$B$1:$B$6261,0)),"",INDIRECT("'SorP'!$A$"&amp;MATCH($S1197&amp;$J1197,SorP!C:C,0))))</f>
        <v/>
      </c>
      <c r="U1197" s="162"/>
      <c r="V1197" s="163" t="e">
        <f>IF(C1197="",NA(),MATCH($B1197&amp;$C1197,'Smelter Look-up'!$J:$J,0))</f>
        <v>#N/A</v>
      </c>
      <c r="X1197" s="164">
        <f t="shared" ca="1" si="91"/>
        <v>0</v>
      </c>
      <c r="AB1197" s="304" t="str">
        <f t="shared" si="92"/>
        <v/>
      </c>
      <c r="AC1197" s="164" t="str">
        <f t="shared" si="93"/>
        <v/>
      </c>
      <c r="AD1197" s="164" t="str">
        <f t="shared" si="94"/>
        <v/>
      </c>
    </row>
    <row r="1198" spans="1:30" s="164" customFormat="1" ht="20.149999999999999" customHeight="1">
      <c r="A1198" s="149"/>
      <c r="B1198" s="294" t="str">
        <f>IF(LEN(A1198)=0,"",INDEX('Smelter Look-up'!$A:$A,MATCH($A1198,'Smelter Look-up'!$E:$E,0)))</f>
        <v/>
      </c>
      <c r="C1198" s="146" t="str">
        <f>IF(LEN(A1198)=0,"",INDEX('Smelter Look-up'!$C:$C,MATCH($A1198,'Smelter Look-up'!$E:$E,0)))</f>
        <v/>
      </c>
      <c r="D1198" s="143"/>
      <c r="E1198" s="143" t="str">
        <f ca="1">IF(ISERROR($V1198),"",OFFSET('Smelter Look-up'!$D$4,$V1198-4,0)&amp;"")</f>
        <v/>
      </c>
      <c r="F1198" s="143" t="str">
        <f ca="1">IF(ISERROR($V1198),"",OFFSET('Smelter Look-up'!$E$4,$V1198-4,0))</f>
        <v/>
      </c>
      <c r="G1198" s="143" t="str">
        <f ca="1">IF(C1198=$X$4,"Enter smelter details",IF(ISERROR($V1198),"",OFFSET('Smelter Look-up'!$F$4,$V1198-4,0)))</f>
        <v/>
      </c>
      <c r="H1198" s="199" t="str">
        <f ca="1">IF(ISERROR($V1198),"",OFFSET('Smelter Look-up'!$G$4,$V1198-4,0))</f>
        <v/>
      </c>
      <c r="I1198" s="200" t="str">
        <f ca="1">IF(ISERROR($V1198),"",OFFSET('Smelter Look-up'!$H$4,$V1198-4,0))</f>
        <v/>
      </c>
      <c r="J1198" s="200" t="str">
        <f ca="1">IF(ISERROR($V1198),"",OFFSET('Smelter Look-up'!$I$4,$V1198-4,0))</f>
        <v/>
      </c>
      <c r="K1198" s="144"/>
      <c r="L1198" s="144"/>
      <c r="M1198" s="144"/>
      <c r="N1198" s="144"/>
      <c r="O1198" s="144"/>
      <c r="P1198" s="202"/>
      <c r="Q1198" s="145"/>
      <c r="R1198" s="143" t="str">
        <f ca="1">IF(ISERROR($V1198),"",OFFSET('Smelter Look-up'!$C$4,$V1198-4,0)&amp;"")</f>
        <v/>
      </c>
      <c r="S1198" s="149" t="str">
        <f t="shared" ca="1" si="90"/>
        <v/>
      </c>
      <c r="T1198" s="149" t="str">
        <f ca="1">IF(B1198="","",IF(ISERROR(MATCH($J1198,SorP!$B$1:$B$6261,0)),"",INDIRECT("'SorP'!$A$"&amp;MATCH($S1198&amp;$J1198,SorP!C:C,0))))</f>
        <v/>
      </c>
      <c r="U1198" s="162"/>
      <c r="V1198" s="163" t="e">
        <f>IF(C1198="",NA(),MATCH($B1198&amp;$C1198,'Smelter Look-up'!$J:$J,0))</f>
        <v>#N/A</v>
      </c>
      <c r="X1198" s="164">
        <f t="shared" ca="1" si="91"/>
        <v>0</v>
      </c>
      <c r="AB1198" s="304" t="str">
        <f t="shared" si="92"/>
        <v/>
      </c>
      <c r="AC1198" s="164" t="str">
        <f t="shared" si="93"/>
        <v/>
      </c>
      <c r="AD1198" s="164" t="str">
        <f t="shared" si="94"/>
        <v/>
      </c>
    </row>
    <row r="1199" spans="1:30" s="164" customFormat="1" ht="20.149999999999999" customHeight="1">
      <c r="A1199" s="149"/>
      <c r="B1199" s="294" t="str">
        <f>IF(LEN(A1199)=0,"",INDEX('Smelter Look-up'!$A:$A,MATCH($A1199,'Smelter Look-up'!$E:$E,0)))</f>
        <v/>
      </c>
      <c r="C1199" s="146" t="str">
        <f>IF(LEN(A1199)=0,"",INDEX('Smelter Look-up'!$C:$C,MATCH($A1199,'Smelter Look-up'!$E:$E,0)))</f>
        <v/>
      </c>
      <c r="D1199" s="143"/>
      <c r="E1199" s="143" t="str">
        <f ca="1">IF(ISERROR($V1199),"",OFFSET('Smelter Look-up'!$D$4,$V1199-4,0)&amp;"")</f>
        <v/>
      </c>
      <c r="F1199" s="143" t="str">
        <f ca="1">IF(ISERROR($V1199),"",OFFSET('Smelter Look-up'!$E$4,$V1199-4,0))</f>
        <v/>
      </c>
      <c r="G1199" s="143" t="str">
        <f ca="1">IF(C1199=$X$4,"Enter smelter details",IF(ISERROR($V1199),"",OFFSET('Smelter Look-up'!$F$4,$V1199-4,0)))</f>
        <v/>
      </c>
      <c r="H1199" s="199" t="str">
        <f ca="1">IF(ISERROR($V1199),"",OFFSET('Smelter Look-up'!$G$4,$V1199-4,0))</f>
        <v/>
      </c>
      <c r="I1199" s="200" t="str">
        <f ca="1">IF(ISERROR($V1199),"",OFFSET('Smelter Look-up'!$H$4,$V1199-4,0))</f>
        <v/>
      </c>
      <c r="J1199" s="200" t="str">
        <f ca="1">IF(ISERROR($V1199),"",OFFSET('Smelter Look-up'!$I$4,$V1199-4,0))</f>
        <v/>
      </c>
      <c r="K1199" s="144"/>
      <c r="L1199" s="144"/>
      <c r="M1199" s="144"/>
      <c r="N1199" s="144"/>
      <c r="O1199" s="144"/>
      <c r="P1199" s="202"/>
      <c r="Q1199" s="145"/>
      <c r="R1199" s="143" t="str">
        <f ca="1">IF(ISERROR($V1199),"",OFFSET('Smelter Look-up'!$C$4,$V1199-4,0)&amp;"")</f>
        <v/>
      </c>
      <c r="S1199" s="149" t="str">
        <f t="shared" ca="1" si="90"/>
        <v/>
      </c>
      <c r="T1199" s="149" t="str">
        <f ca="1">IF(B1199="","",IF(ISERROR(MATCH($J1199,SorP!$B$1:$B$6261,0)),"",INDIRECT("'SorP'!$A$"&amp;MATCH($S1199&amp;$J1199,SorP!C:C,0))))</f>
        <v/>
      </c>
      <c r="U1199" s="162"/>
      <c r="V1199" s="163" t="e">
        <f>IF(C1199="",NA(),MATCH($B1199&amp;$C1199,'Smelter Look-up'!$J:$J,0))</f>
        <v>#N/A</v>
      </c>
      <c r="X1199" s="164">
        <f t="shared" ca="1" si="91"/>
        <v>0</v>
      </c>
      <c r="AB1199" s="304" t="str">
        <f t="shared" si="92"/>
        <v/>
      </c>
      <c r="AC1199" s="164" t="str">
        <f t="shared" si="93"/>
        <v/>
      </c>
      <c r="AD1199" s="164" t="str">
        <f t="shared" si="94"/>
        <v/>
      </c>
    </row>
    <row r="1200" spans="1:30" s="164" customFormat="1" ht="20.149999999999999" customHeight="1">
      <c r="A1200" s="149"/>
      <c r="B1200" s="294" t="str">
        <f>IF(LEN(A1200)=0,"",INDEX('Smelter Look-up'!$A:$A,MATCH($A1200,'Smelter Look-up'!$E:$E,0)))</f>
        <v/>
      </c>
      <c r="C1200" s="146" t="str">
        <f>IF(LEN(A1200)=0,"",INDEX('Smelter Look-up'!$C:$C,MATCH($A1200,'Smelter Look-up'!$E:$E,0)))</f>
        <v/>
      </c>
      <c r="D1200" s="143"/>
      <c r="E1200" s="143" t="str">
        <f ca="1">IF(ISERROR($V1200),"",OFFSET('Smelter Look-up'!$D$4,$V1200-4,0)&amp;"")</f>
        <v/>
      </c>
      <c r="F1200" s="143" t="str">
        <f ca="1">IF(ISERROR($V1200),"",OFFSET('Smelter Look-up'!$E$4,$V1200-4,0))</f>
        <v/>
      </c>
      <c r="G1200" s="143" t="str">
        <f ca="1">IF(C1200=$X$4,"Enter smelter details",IF(ISERROR($V1200),"",OFFSET('Smelter Look-up'!$F$4,$V1200-4,0)))</f>
        <v/>
      </c>
      <c r="H1200" s="199" t="str">
        <f ca="1">IF(ISERROR($V1200),"",OFFSET('Smelter Look-up'!$G$4,$V1200-4,0))</f>
        <v/>
      </c>
      <c r="I1200" s="200" t="str">
        <f ca="1">IF(ISERROR($V1200),"",OFFSET('Smelter Look-up'!$H$4,$V1200-4,0))</f>
        <v/>
      </c>
      <c r="J1200" s="200" t="str">
        <f ca="1">IF(ISERROR($V1200),"",OFFSET('Smelter Look-up'!$I$4,$V1200-4,0))</f>
        <v/>
      </c>
      <c r="K1200" s="144"/>
      <c r="L1200" s="144"/>
      <c r="M1200" s="144"/>
      <c r="N1200" s="144"/>
      <c r="O1200" s="144"/>
      <c r="P1200" s="202"/>
      <c r="Q1200" s="145"/>
      <c r="R1200" s="143" t="str">
        <f ca="1">IF(ISERROR($V1200),"",OFFSET('Smelter Look-up'!$C$4,$V1200-4,0)&amp;"")</f>
        <v/>
      </c>
      <c r="S1200" s="149" t="str">
        <f t="shared" ca="1" si="90"/>
        <v/>
      </c>
      <c r="T1200" s="149" t="str">
        <f ca="1">IF(B1200="","",IF(ISERROR(MATCH($J1200,SorP!$B$1:$B$6261,0)),"",INDIRECT("'SorP'!$A$"&amp;MATCH($S1200&amp;$J1200,SorP!C:C,0))))</f>
        <v/>
      </c>
      <c r="U1200" s="162"/>
      <c r="V1200" s="163" t="e">
        <f>IF(C1200="",NA(),MATCH($B1200&amp;$C1200,'Smelter Look-up'!$J:$J,0))</f>
        <v>#N/A</v>
      </c>
      <c r="X1200" s="164">
        <f t="shared" ca="1" si="91"/>
        <v>0</v>
      </c>
      <c r="AB1200" s="304" t="str">
        <f t="shared" si="92"/>
        <v/>
      </c>
      <c r="AC1200" s="164" t="str">
        <f t="shared" si="93"/>
        <v/>
      </c>
      <c r="AD1200" s="164" t="str">
        <f t="shared" si="94"/>
        <v/>
      </c>
    </row>
    <row r="1201" spans="1:30" s="164" customFormat="1" ht="20.149999999999999" customHeight="1">
      <c r="A1201" s="149"/>
      <c r="B1201" s="294" t="str">
        <f>IF(LEN(A1201)=0,"",INDEX('Smelter Look-up'!$A:$A,MATCH($A1201,'Smelter Look-up'!$E:$E,0)))</f>
        <v/>
      </c>
      <c r="C1201" s="146" t="str">
        <f>IF(LEN(A1201)=0,"",INDEX('Smelter Look-up'!$C:$C,MATCH($A1201,'Smelter Look-up'!$E:$E,0)))</f>
        <v/>
      </c>
      <c r="D1201" s="143"/>
      <c r="E1201" s="143" t="str">
        <f ca="1">IF(ISERROR($V1201),"",OFFSET('Smelter Look-up'!$D$4,$V1201-4,0)&amp;"")</f>
        <v/>
      </c>
      <c r="F1201" s="143" t="str">
        <f ca="1">IF(ISERROR($V1201),"",OFFSET('Smelter Look-up'!$E$4,$V1201-4,0))</f>
        <v/>
      </c>
      <c r="G1201" s="143" t="str">
        <f ca="1">IF(C1201=$X$4,"Enter smelter details",IF(ISERROR($V1201),"",OFFSET('Smelter Look-up'!$F$4,$V1201-4,0)))</f>
        <v/>
      </c>
      <c r="H1201" s="199" t="str">
        <f ca="1">IF(ISERROR($V1201),"",OFFSET('Smelter Look-up'!$G$4,$V1201-4,0))</f>
        <v/>
      </c>
      <c r="I1201" s="200" t="str">
        <f ca="1">IF(ISERROR($V1201),"",OFFSET('Smelter Look-up'!$H$4,$V1201-4,0))</f>
        <v/>
      </c>
      <c r="J1201" s="200" t="str">
        <f ca="1">IF(ISERROR($V1201),"",OFFSET('Smelter Look-up'!$I$4,$V1201-4,0))</f>
        <v/>
      </c>
      <c r="K1201" s="144"/>
      <c r="L1201" s="144"/>
      <c r="M1201" s="144"/>
      <c r="N1201" s="144"/>
      <c r="O1201" s="144"/>
      <c r="P1201" s="202"/>
      <c r="Q1201" s="145"/>
      <c r="R1201" s="143" t="str">
        <f ca="1">IF(ISERROR($V1201),"",OFFSET('Smelter Look-up'!$C$4,$V1201-4,0)&amp;"")</f>
        <v/>
      </c>
      <c r="S1201" s="149" t="str">
        <f t="shared" ca="1" si="90"/>
        <v/>
      </c>
      <c r="T1201" s="149" t="str">
        <f ca="1">IF(B1201="","",IF(ISERROR(MATCH($J1201,SorP!$B$1:$B$6261,0)),"",INDIRECT("'SorP'!$A$"&amp;MATCH($S1201&amp;$J1201,SorP!C:C,0))))</f>
        <v/>
      </c>
      <c r="U1201" s="162"/>
      <c r="V1201" s="163" t="e">
        <f>IF(C1201="",NA(),MATCH($B1201&amp;$C1201,'Smelter Look-up'!$J:$J,0))</f>
        <v>#N/A</v>
      </c>
      <c r="X1201" s="164">
        <f t="shared" ca="1" si="91"/>
        <v>0</v>
      </c>
      <c r="AB1201" s="304" t="str">
        <f t="shared" si="92"/>
        <v/>
      </c>
      <c r="AC1201" s="164" t="str">
        <f t="shared" si="93"/>
        <v/>
      </c>
      <c r="AD1201" s="164" t="str">
        <f t="shared" si="94"/>
        <v/>
      </c>
    </row>
    <row r="1202" spans="1:30" s="164" customFormat="1" ht="20.149999999999999" customHeight="1">
      <c r="A1202" s="149"/>
      <c r="B1202" s="294" t="str">
        <f>IF(LEN(A1202)=0,"",INDEX('Smelter Look-up'!$A:$A,MATCH($A1202,'Smelter Look-up'!$E:$E,0)))</f>
        <v/>
      </c>
      <c r="C1202" s="146" t="str">
        <f>IF(LEN(A1202)=0,"",INDEX('Smelter Look-up'!$C:$C,MATCH($A1202,'Smelter Look-up'!$E:$E,0)))</f>
        <v/>
      </c>
      <c r="D1202" s="143"/>
      <c r="E1202" s="143" t="str">
        <f ca="1">IF(ISERROR($V1202),"",OFFSET('Smelter Look-up'!$D$4,$V1202-4,0)&amp;"")</f>
        <v/>
      </c>
      <c r="F1202" s="143" t="str">
        <f ca="1">IF(ISERROR($V1202),"",OFFSET('Smelter Look-up'!$E$4,$V1202-4,0))</f>
        <v/>
      </c>
      <c r="G1202" s="143" t="str">
        <f ca="1">IF(C1202=$X$4,"Enter smelter details",IF(ISERROR($V1202),"",OFFSET('Smelter Look-up'!$F$4,$V1202-4,0)))</f>
        <v/>
      </c>
      <c r="H1202" s="199" t="str">
        <f ca="1">IF(ISERROR($V1202),"",OFFSET('Smelter Look-up'!$G$4,$V1202-4,0))</f>
        <v/>
      </c>
      <c r="I1202" s="200" t="str">
        <f ca="1">IF(ISERROR($V1202),"",OFFSET('Smelter Look-up'!$H$4,$V1202-4,0))</f>
        <v/>
      </c>
      <c r="J1202" s="200" t="str">
        <f ca="1">IF(ISERROR($V1202),"",OFFSET('Smelter Look-up'!$I$4,$V1202-4,0))</f>
        <v/>
      </c>
      <c r="K1202" s="144"/>
      <c r="L1202" s="144"/>
      <c r="M1202" s="144"/>
      <c r="N1202" s="144"/>
      <c r="O1202" s="144"/>
      <c r="P1202" s="202"/>
      <c r="Q1202" s="145"/>
      <c r="R1202" s="143" t="str">
        <f ca="1">IF(ISERROR($V1202),"",OFFSET('Smelter Look-up'!$C$4,$V1202-4,0)&amp;"")</f>
        <v/>
      </c>
      <c r="S1202" s="149" t="str">
        <f t="shared" ca="1" si="90"/>
        <v/>
      </c>
      <c r="T1202" s="149" t="str">
        <f ca="1">IF(B1202="","",IF(ISERROR(MATCH($J1202,SorP!$B$1:$B$6261,0)),"",INDIRECT("'SorP'!$A$"&amp;MATCH($S1202&amp;$J1202,SorP!C:C,0))))</f>
        <v/>
      </c>
      <c r="U1202" s="162"/>
      <c r="V1202" s="163" t="e">
        <f>IF(C1202="",NA(),MATCH($B1202&amp;$C1202,'Smelter Look-up'!$J:$J,0))</f>
        <v>#N/A</v>
      </c>
      <c r="X1202" s="164">
        <f t="shared" ca="1" si="91"/>
        <v>0</v>
      </c>
      <c r="AB1202" s="304" t="str">
        <f t="shared" si="92"/>
        <v/>
      </c>
      <c r="AC1202" s="164" t="str">
        <f t="shared" si="93"/>
        <v/>
      </c>
      <c r="AD1202" s="164" t="str">
        <f t="shared" si="94"/>
        <v/>
      </c>
    </row>
    <row r="1203" spans="1:30" s="164" customFormat="1" ht="20.149999999999999" customHeight="1">
      <c r="A1203" s="149"/>
      <c r="B1203" s="294" t="str">
        <f>IF(LEN(A1203)=0,"",INDEX('Smelter Look-up'!$A:$A,MATCH($A1203,'Smelter Look-up'!$E:$E,0)))</f>
        <v/>
      </c>
      <c r="C1203" s="146" t="str">
        <f>IF(LEN(A1203)=0,"",INDEX('Smelter Look-up'!$C:$C,MATCH($A1203,'Smelter Look-up'!$E:$E,0)))</f>
        <v/>
      </c>
      <c r="D1203" s="143"/>
      <c r="E1203" s="143" t="str">
        <f ca="1">IF(ISERROR($V1203),"",OFFSET('Smelter Look-up'!$D$4,$V1203-4,0)&amp;"")</f>
        <v/>
      </c>
      <c r="F1203" s="143" t="str">
        <f ca="1">IF(ISERROR($V1203),"",OFFSET('Smelter Look-up'!$E$4,$V1203-4,0))</f>
        <v/>
      </c>
      <c r="G1203" s="143" t="str">
        <f ca="1">IF(C1203=$X$4,"Enter smelter details",IF(ISERROR($V1203),"",OFFSET('Smelter Look-up'!$F$4,$V1203-4,0)))</f>
        <v/>
      </c>
      <c r="H1203" s="199" t="str">
        <f ca="1">IF(ISERROR($V1203),"",OFFSET('Smelter Look-up'!$G$4,$V1203-4,0))</f>
        <v/>
      </c>
      <c r="I1203" s="200" t="str">
        <f ca="1">IF(ISERROR($V1203),"",OFFSET('Smelter Look-up'!$H$4,$V1203-4,0))</f>
        <v/>
      </c>
      <c r="J1203" s="200" t="str">
        <f ca="1">IF(ISERROR($V1203),"",OFFSET('Smelter Look-up'!$I$4,$V1203-4,0))</f>
        <v/>
      </c>
      <c r="K1203" s="144"/>
      <c r="L1203" s="144"/>
      <c r="M1203" s="144"/>
      <c r="N1203" s="144"/>
      <c r="O1203" s="144"/>
      <c r="P1203" s="202"/>
      <c r="Q1203" s="145"/>
      <c r="R1203" s="143" t="str">
        <f ca="1">IF(ISERROR($V1203),"",OFFSET('Smelter Look-up'!$C$4,$V1203-4,0)&amp;"")</f>
        <v/>
      </c>
      <c r="S1203" s="149" t="str">
        <f t="shared" ca="1" si="90"/>
        <v/>
      </c>
      <c r="T1203" s="149" t="str">
        <f ca="1">IF(B1203="","",IF(ISERROR(MATCH($J1203,SorP!$B$1:$B$6261,0)),"",INDIRECT("'SorP'!$A$"&amp;MATCH($S1203&amp;$J1203,SorP!C:C,0))))</f>
        <v/>
      </c>
      <c r="U1203" s="162"/>
      <c r="V1203" s="163" t="e">
        <f>IF(C1203="",NA(),MATCH($B1203&amp;$C1203,'Smelter Look-up'!$J:$J,0))</f>
        <v>#N/A</v>
      </c>
      <c r="X1203" s="164">
        <f t="shared" ca="1" si="91"/>
        <v>0</v>
      </c>
      <c r="AB1203" s="304" t="str">
        <f t="shared" si="92"/>
        <v/>
      </c>
      <c r="AC1203" s="164" t="str">
        <f t="shared" si="93"/>
        <v/>
      </c>
      <c r="AD1203" s="164" t="str">
        <f t="shared" si="94"/>
        <v/>
      </c>
    </row>
    <row r="1204" spans="1:30" s="164" customFormat="1" ht="20.149999999999999" customHeight="1">
      <c r="A1204" s="149"/>
      <c r="B1204" s="294" t="str">
        <f>IF(LEN(A1204)=0,"",INDEX('Smelter Look-up'!$A:$A,MATCH($A1204,'Smelter Look-up'!$E:$E,0)))</f>
        <v/>
      </c>
      <c r="C1204" s="146" t="str">
        <f>IF(LEN(A1204)=0,"",INDEX('Smelter Look-up'!$C:$C,MATCH($A1204,'Smelter Look-up'!$E:$E,0)))</f>
        <v/>
      </c>
      <c r="D1204" s="143"/>
      <c r="E1204" s="143" t="str">
        <f ca="1">IF(ISERROR($V1204),"",OFFSET('Smelter Look-up'!$D$4,$V1204-4,0)&amp;"")</f>
        <v/>
      </c>
      <c r="F1204" s="143" t="str">
        <f ca="1">IF(ISERROR($V1204),"",OFFSET('Smelter Look-up'!$E$4,$V1204-4,0))</f>
        <v/>
      </c>
      <c r="G1204" s="143" t="str">
        <f ca="1">IF(C1204=$X$4,"Enter smelter details",IF(ISERROR($V1204),"",OFFSET('Smelter Look-up'!$F$4,$V1204-4,0)))</f>
        <v/>
      </c>
      <c r="H1204" s="199" t="str">
        <f ca="1">IF(ISERROR($V1204),"",OFFSET('Smelter Look-up'!$G$4,$V1204-4,0))</f>
        <v/>
      </c>
      <c r="I1204" s="200" t="str">
        <f ca="1">IF(ISERROR($V1204),"",OFFSET('Smelter Look-up'!$H$4,$V1204-4,0))</f>
        <v/>
      </c>
      <c r="J1204" s="200" t="str">
        <f ca="1">IF(ISERROR($V1204),"",OFFSET('Smelter Look-up'!$I$4,$V1204-4,0))</f>
        <v/>
      </c>
      <c r="K1204" s="144"/>
      <c r="L1204" s="144"/>
      <c r="M1204" s="144"/>
      <c r="N1204" s="144"/>
      <c r="O1204" s="144"/>
      <c r="P1204" s="202"/>
      <c r="Q1204" s="145"/>
      <c r="R1204" s="143" t="str">
        <f ca="1">IF(ISERROR($V1204),"",OFFSET('Smelter Look-up'!$C$4,$V1204-4,0)&amp;"")</f>
        <v/>
      </c>
      <c r="S1204" s="149" t="str">
        <f t="shared" ca="1" si="90"/>
        <v/>
      </c>
      <c r="T1204" s="149" t="str">
        <f ca="1">IF(B1204="","",IF(ISERROR(MATCH($J1204,SorP!$B$1:$B$6261,0)),"",INDIRECT("'SorP'!$A$"&amp;MATCH($S1204&amp;$J1204,SorP!C:C,0))))</f>
        <v/>
      </c>
      <c r="U1204" s="162"/>
      <c r="V1204" s="163" t="e">
        <f>IF(C1204="",NA(),MATCH($B1204&amp;$C1204,'Smelter Look-up'!$J:$J,0))</f>
        <v>#N/A</v>
      </c>
      <c r="X1204" s="164">
        <f t="shared" ca="1" si="91"/>
        <v>0</v>
      </c>
      <c r="AB1204" s="304" t="str">
        <f t="shared" si="92"/>
        <v/>
      </c>
      <c r="AC1204" s="164" t="str">
        <f t="shared" si="93"/>
        <v/>
      </c>
      <c r="AD1204" s="164" t="str">
        <f t="shared" si="94"/>
        <v/>
      </c>
    </row>
    <row r="1205" spans="1:30" s="164" customFormat="1" ht="20.149999999999999" customHeight="1">
      <c r="A1205" s="149"/>
      <c r="B1205" s="294" t="str">
        <f>IF(LEN(A1205)=0,"",INDEX('Smelter Look-up'!$A:$A,MATCH($A1205,'Smelter Look-up'!$E:$E,0)))</f>
        <v/>
      </c>
      <c r="C1205" s="146" t="str">
        <f>IF(LEN(A1205)=0,"",INDEX('Smelter Look-up'!$C:$C,MATCH($A1205,'Smelter Look-up'!$E:$E,0)))</f>
        <v/>
      </c>
      <c r="D1205" s="143"/>
      <c r="E1205" s="143" t="str">
        <f ca="1">IF(ISERROR($V1205),"",OFFSET('Smelter Look-up'!$D$4,$V1205-4,0)&amp;"")</f>
        <v/>
      </c>
      <c r="F1205" s="143" t="str">
        <f ca="1">IF(ISERROR($V1205),"",OFFSET('Smelter Look-up'!$E$4,$V1205-4,0))</f>
        <v/>
      </c>
      <c r="G1205" s="143" t="str">
        <f ca="1">IF(C1205=$X$4,"Enter smelter details",IF(ISERROR($V1205),"",OFFSET('Smelter Look-up'!$F$4,$V1205-4,0)))</f>
        <v/>
      </c>
      <c r="H1205" s="199" t="str">
        <f ca="1">IF(ISERROR($V1205),"",OFFSET('Smelter Look-up'!$G$4,$V1205-4,0))</f>
        <v/>
      </c>
      <c r="I1205" s="200" t="str">
        <f ca="1">IF(ISERROR($V1205),"",OFFSET('Smelter Look-up'!$H$4,$V1205-4,0))</f>
        <v/>
      </c>
      <c r="J1205" s="200" t="str">
        <f ca="1">IF(ISERROR($V1205),"",OFFSET('Smelter Look-up'!$I$4,$V1205-4,0))</f>
        <v/>
      </c>
      <c r="K1205" s="144"/>
      <c r="L1205" s="144"/>
      <c r="M1205" s="144"/>
      <c r="N1205" s="144"/>
      <c r="O1205" s="144"/>
      <c r="P1205" s="202"/>
      <c r="Q1205" s="145"/>
      <c r="R1205" s="143" t="str">
        <f ca="1">IF(ISERROR($V1205),"",OFFSET('Smelter Look-up'!$C$4,$V1205-4,0)&amp;"")</f>
        <v/>
      </c>
      <c r="S1205" s="149" t="str">
        <f t="shared" ca="1" si="90"/>
        <v/>
      </c>
      <c r="T1205" s="149" t="str">
        <f ca="1">IF(B1205="","",IF(ISERROR(MATCH($J1205,SorP!$B$1:$B$6261,0)),"",INDIRECT("'SorP'!$A$"&amp;MATCH($S1205&amp;$J1205,SorP!C:C,0))))</f>
        <v/>
      </c>
      <c r="U1205" s="162"/>
      <c r="V1205" s="163" t="e">
        <f>IF(C1205="",NA(),MATCH($B1205&amp;$C1205,'Smelter Look-up'!$J:$J,0))</f>
        <v>#N/A</v>
      </c>
      <c r="X1205" s="164">
        <f t="shared" ca="1" si="91"/>
        <v>0</v>
      </c>
      <c r="AB1205" s="304" t="str">
        <f t="shared" si="92"/>
        <v/>
      </c>
      <c r="AC1205" s="164" t="str">
        <f t="shared" si="93"/>
        <v/>
      </c>
      <c r="AD1205" s="164" t="str">
        <f t="shared" si="94"/>
        <v/>
      </c>
    </row>
    <row r="1206" spans="1:30" s="164" customFormat="1" ht="20.149999999999999" customHeight="1">
      <c r="A1206" s="149"/>
      <c r="B1206" s="294" t="str">
        <f>IF(LEN(A1206)=0,"",INDEX('Smelter Look-up'!$A:$A,MATCH($A1206,'Smelter Look-up'!$E:$E,0)))</f>
        <v/>
      </c>
      <c r="C1206" s="146" t="str">
        <f>IF(LEN(A1206)=0,"",INDEX('Smelter Look-up'!$C:$C,MATCH($A1206,'Smelter Look-up'!$E:$E,0)))</f>
        <v/>
      </c>
      <c r="D1206" s="143"/>
      <c r="E1206" s="143" t="str">
        <f ca="1">IF(ISERROR($V1206),"",OFFSET('Smelter Look-up'!$D$4,$V1206-4,0)&amp;"")</f>
        <v/>
      </c>
      <c r="F1206" s="143" t="str">
        <f ca="1">IF(ISERROR($V1206),"",OFFSET('Smelter Look-up'!$E$4,$V1206-4,0))</f>
        <v/>
      </c>
      <c r="G1206" s="143" t="str">
        <f ca="1">IF(C1206=$X$4,"Enter smelter details",IF(ISERROR($V1206),"",OFFSET('Smelter Look-up'!$F$4,$V1206-4,0)))</f>
        <v/>
      </c>
      <c r="H1206" s="199" t="str">
        <f ca="1">IF(ISERROR($V1206),"",OFFSET('Smelter Look-up'!$G$4,$V1206-4,0))</f>
        <v/>
      </c>
      <c r="I1206" s="200" t="str">
        <f ca="1">IF(ISERROR($V1206),"",OFFSET('Smelter Look-up'!$H$4,$V1206-4,0))</f>
        <v/>
      </c>
      <c r="J1206" s="200" t="str">
        <f ca="1">IF(ISERROR($V1206),"",OFFSET('Smelter Look-up'!$I$4,$V1206-4,0))</f>
        <v/>
      </c>
      <c r="K1206" s="144"/>
      <c r="L1206" s="144"/>
      <c r="M1206" s="144"/>
      <c r="N1206" s="144"/>
      <c r="O1206" s="144"/>
      <c r="P1206" s="202"/>
      <c r="Q1206" s="145"/>
      <c r="R1206" s="143" t="str">
        <f ca="1">IF(ISERROR($V1206),"",OFFSET('Smelter Look-up'!$C$4,$V1206-4,0)&amp;"")</f>
        <v/>
      </c>
      <c r="S1206" s="149" t="str">
        <f t="shared" ca="1" si="90"/>
        <v/>
      </c>
      <c r="T1206" s="149" t="str">
        <f ca="1">IF(B1206="","",IF(ISERROR(MATCH($J1206,SorP!$B$1:$B$6261,0)),"",INDIRECT("'SorP'!$A$"&amp;MATCH($S1206&amp;$J1206,SorP!C:C,0))))</f>
        <v/>
      </c>
      <c r="U1206" s="162"/>
      <c r="V1206" s="163" t="e">
        <f>IF(C1206="",NA(),MATCH($B1206&amp;$C1206,'Smelter Look-up'!$J:$J,0))</f>
        <v>#N/A</v>
      </c>
      <c r="X1206" s="164">
        <f t="shared" ca="1" si="91"/>
        <v>0</v>
      </c>
      <c r="AB1206" s="304" t="str">
        <f t="shared" si="92"/>
        <v/>
      </c>
      <c r="AC1206" s="164" t="str">
        <f t="shared" si="93"/>
        <v/>
      </c>
      <c r="AD1206" s="164" t="str">
        <f t="shared" si="94"/>
        <v/>
      </c>
    </row>
    <row r="1207" spans="1:30" s="164" customFormat="1" ht="20.149999999999999" customHeight="1">
      <c r="A1207" s="149"/>
      <c r="B1207" s="294" t="str">
        <f>IF(LEN(A1207)=0,"",INDEX('Smelter Look-up'!$A:$A,MATCH($A1207,'Smelter Look-up'!$E:$E,0)))</f>
        <v/>
      </c>
      <c r="C1207" s="146" t="str">
        <f>IF(LEN(A1207)=0,"",INDEX('Smelter Look-up'!$C:$C,MATCH($A1207,'Smelter Look-up'!$E:$E,0)))</f>
        <v/>
      </c>
      <c r="D1207" s="143"/>
      <c r="E1207" s="143" t="str">
        <f ca="1">IF(ISERROR($V1207),"",OFFSET('Smelter Look-up'!$D$4,$V1207-4,0)&amp;"")</f>
        <v/>
      </c>
      <c r="F1207" s="143" t="str">
        <f ca="1">IF(ISERROR($V1207),"",OFFSET('Smelter Look-up'!$E$4,$V1207-4,0))</f>
        <v/>
      </c>
      <c r="G1207" s="143" t="str">
        <f ca="1">IF(C1207=$X$4,"Enter smelter details",IF(ISERROR($V1207),"",OFFSET('Smelter Look-up'!$F$4,$V1207-4,0)))</f>
        <v/>
      </c>
      <c r="H1207" s="199" t="str">
        <f ca="1">IF(ISERROR($V1207),"",OFFSET('Smelter Look-up'!$G$4,$V1207-4,0))</f>
        <v/>
      </c>
      <c r="I1207" s="200" t="str">
        <f ca="1">IF(ISERROR($V1207),"",OFFSET('Smelter Look-up'!$H$4,$V1207-4,0))</f>
        <v/>
      </c>
      <c r="J1207" s="200" t="str">
        <f ca="1">IF(ISERROR($V1207),"",OFFSET('Smelter Look-up'!$I$4,$V1207-4,0))</f>
        <v/>
      </c>
      <c r="K1207" s="144"/>
      <c r="L1207" s="144"/>
      <c r="M1207" s="144"/>
      <c r="N1207" s="144"/>
      <c r="O1207" s="144"/>
      <c r="P1207" s="202"/>
      <c r="Q1207" s="145"/>
      <c r="R1207" s="143" t="str">
        <f ca="1">IF(ISERROR($V1207),"",OFFSET('Smelter Look-up'!$C$4,$V1207-4,0)&amp;"")</f>
        <v/>
      </c>
      <c r="S1207" s="149" t="str">
        <f t="shared" ca="1" si="90"/>
        <v/>
      </c>
      <c r="T1207" s="149" t="str">
        <f ca="1">IF(B1207="","",IF(ISERROR(MATCH($J1207,SorP!$B$1:$B$6261,0)),"",INDIRECT("'SorP'!$A$"&amp;MATCH($S1207&amp;$J1207,SorP!C:C,0))))</f>
        <v/>
      </c>
      <c r="U1207" s="162"/>
      <c r="V1207" s="163" t="e">
        <f>IF(C1207="",NA(),MATCH($B1207&amp;$C1207,'Smelter Look-up'!$J:$J,0))</f>
        <v>#N/A</v>
      </c>
      <c r="X1207" s="164">
        <f t="shared" ca="1" si="91"/>
        <v>0</v>
      </c>
      <c r="AB1207" s="304" t="str">
        <f t="shared" si="92"/>
        <v/>
      </c>
      <c r="AC1207" s="164" t="str">
        <f t="shared" si="93"/>
        <v/>
      </c>
      <c r="AD1207" s="164" t="str">
        <f t="shared" si="94"/>
        <v/>
      </c>
    </row>
    <row r="1208" spans="1:30" s="164" customFormat="1" ht="20.149999999999999" customHeight="1">
      <c r="A1208" s="149"/>
      <c r="B1208" s="294" t="str">
        <f>IF(LEN(A1208)=0,"",INDEX('Smelter Look-up'!$A:$A,MATCH($A1208,'Smelter Look-up'!$E:$E,0)))</f>
        <v/>
      </c>
      <c r="C1208" s="146" t="str">
        <f>IF(LEN(A1208)=0,"",INDEX('Smelter Look-up'!$C:$C,MATCH($A1208,'Smelter Look-up'!$E:$E,0)))</f>
        <v/>
      </c>
      <c r="D1208" s="143"/>
      <c r="E1208" s="143" t="str">
        <f ca="1">IF(ISERROR($V1208),"",OFFSET('Smelter Look-up'!$D$4,$V1208-4,0)&amp;"")</f>
        <v/>
      </c>
      <c r="F1208" s="143" t="str">
        <f ca="1">IF(ISERROR($V1208),"",OFFSET('Smelter Look-up'!$E$4,$V1208-4,0))</f>
        <v/>
      </c>
      <c r="G1208" s="143" t="str">
        <f ca="1">IF(C1208=$X$4,"Enter smelter details",IF(ISERROR($V1208),"",OFFSET('Smelter Look-up'!$F$4,$V1208-4,0)))</f>
        <v/>
      </c>
      <c r="H1208" s="199" t="str">
        <f ca="1">IF(ISERROR($V1208),"",OFFSET('Smelter Look-up'!$G$4,$V1208-4,0))</f>
        <v/>
      </c>
      <c r="I1208" s="200" t="str">
        <f ca="1">IF(ISERROR($V1208),"",OFFSET('Smelter Look-up'!$H$4,$V1208-4,0))</f>
        <v/>
      </c>
      <c r="J1208" s="200" t="str">
        <f ca="1">IF(ISERROR($V1208),"",OFFSET('Smelter Look-up'!$I$4,$V1208-4,0))</f>
        <v/>
      </c>
      <c r="K1208" s="144"/>
      <c r="L1208" s="144"/>
      <c r="M1208" s="144"/>
      <c r="N1208" s="144"/>
      <c r="O1208" s="144"/>
      <c r="P1208" s="202"/>
      <c r="Q1208" s="145"/>
      <c r="R1208" s="143" t="str">
        <f ca="1">IF(ISERROR($V1208),"",OFFSET('Smelter Look-up'!$C$4,$V1208-4,0)&amp;"")</f>
        <v/>
      </c>
      <c r="S1208" s="149" t="str">
        <f t="shared" ca="1" si="90"/>
        <v/>
      </c>
      <c r="T1208" s="149" t="str">
        <f ca="1">IF(B1208="","",IF(ISERROR(MATCH($J1208,SorP!$B$1:$B$6261,0)),"",INDIRECT("'SorP'!$A$"&amp;MATCH($S1208&amp;$J1208,SorP!C:C,0))))</f>
        <v/>
      </c>
      <c r="U1208" s="162"/>
      <c r="V1208" s="163" t="e">
        <f>IF(C1208="",NA(),MATCH($B1208&amp;$C1208,'Smelter Look-up'!$J:$J,0))</f>
        <v>#N/A</v>
      </c>
      <c r="X1208" s="164">
        <f t="shared" ca="1" si="91"/>
        <v>0</v>
      </c>
      <c r="AB1208" s="304" t="str">
        <f t="shared" si="92"/>
        <v/>
      </c>
      <c r="AC1208" s="164" t="str">
        <f t="shared" si="93"/>
        <v/>
      </c>
      <c r="AD1208" s="164" t="str">
        <f t="shared" si="94"/>
        <v/>
      </c>
    </row>
    <row r="1209" spans="1:30" s="164" customFormat="1" ht="20.149999999999999" customHeight="1">
      <c r="A1209" s="149"/>
      <c r="B1209" s="294" t="str">
        <f>IF(LEN(A1209)=0,"",INDEX('Smelter Look-up'!$A:$A,MATCH($A1209,'Smelter Look-up'!$E:$E,0)))</f>
        <v/>
      </c>
      <c r="C1209" s="146" t="str">
        <f>IF(LEN(A1209)=0,"",INDEX('Smelter Look-up'!$C:$C,MATCH($A1209,'Smelter Look-up'!$E:$E,0)))</f>
        <v/>
      </c>
      <c r="D1209" s="143"/>
      <c r="E1209" s="143" t="str">
        <f ca="1">IF(ISERROR($V1209),"",OFFSET('Smelter Look-up'!$D$4,$V1209-4,0)&amp;"")</f>
        <v/>
      </c>
      <c r="F1209" s="143" t="str">
        <f ca="1">IF(ISERROR($V1209),"",OFFSET('Smelter Look-up'!$E$4,$V1209-4,0))</f>
        <v/>
      </c>
      <c r="G1209" s="143" t="str">
        <f ca="1">IF(C1209=$X$4,"Enter smelter details",IF(ISERROR($V1209),"",OFFSET('Smelter Look-up'!$F$4,$V1209-4,0)))</f>
        <v/>
      </c>
      <c r="H1209" s="199" t="str">
        <f ca="1">IF(ISERROR($V1209),"",OFFSET('Smelter Look-up'!$G$4,$V1209-4,0))</f>
        <v/>
      </c>
      <c r="I1209" s="200" t="str">
        <f ca="1">IF(ISERROR($V1209),"",OFFSET('Smelter Look-up'!$H$4,$V1209-4,0))</f>
        <v/>
      </c>
      <c r="J1209" s="200" t="str">
        <f ca="1">IF(ISERROR($V1209),"",OFFSET('Smelter Look-up'!$I$4,$V1209-4,0))</f>
        <v/>
      </c>
      <c r="K1209" s="144"/>
      <c r="L1209" s="144"/>
      <c r="M1209" s="144"/>
      <c r="N1209" s="144"/>
      <c r="O1209" s="144"/>
      <c r="P1209" s="202"/>
      <c r="Q1209" s="145"/>
      <c r="R1209" s="143" t="str">
        <f ca="1">IF(ISERROR($V1209),"",OFFSET('Smelter Look-up'!$C$4,$V1209-4,0)&amp;"")</f>
        <v/>
      </c>
      <c r="S1209" s="149" t="str">
        <f t="shared" ca="1" si="90"/>
        <v/>
      </c>
      <c r="T1209" s="149" t="str">
        <f ca="1">IF(B1209="","",IF(ISERROR(MATCH($J1209,SorP!$B$1:$B$6261,0)),"",INDIRECT("'SorP'!$A$"&amp;MATCH($S1209&amp;$J1209,SorP!C:C,0))))</f>
        <v/>
      </c>
      <c r="U1209" s="162"/>
      <c r="V1209" s="163" t="e">
        <f>IF(C1209="",NA(),MATCH($B1209&amp;$C1209,'Smelter Look-up'!$J:$J,0))</f>
        <v>#N/A</v>
      </c>
      <c r="X1209" s="164">
        <f t="shared" ca="1" si="91"/>
        <v>0</v>
      </c>
      <c r="AB1209" s="304" t="str">
        <f t="shared" si="92"/>
        <v/>
      </c>
      <c r="AC1209" s="164" t="str">
        <f t="shared" si="93"/>
        <v/>
      </c>
      <c r="AD1209" s="164" t="str">
        <f t="shared" si="94"/>
        <v/>
      </c>
    </row>
    <row r="1210" spans="1:30" s="164" customFormat="1" ht="20.149999999999999" customHeight="1">
      <c r="A1210" s="149"/>
      <c r="B1210" s="294" t="str">
        <f>IF(LEN(A1210)=0,"",INDEX('Smelter Look-up'!$A:$A,MATCH($A1210,'Smelter Look-up'!$E:$E,0)))</f>
        <v/>
      </c>
      <c r="C1210" s="146" t="str">
        <f>IF(LEN(A1210)=0,"",INDEX('Smelter Look-up'!$C:$C,MATCH($A1210,'Smelter Look-up'!$E:$E,0)))</f>
        <v/>
      </c>
      <c r="D1210" s="143"/>
      <c r="E1210" s="143" t="str">
        <f ca="1">IF(ISERROR($V1210),"",OFFSET('Smelter Look-up'!$D$4,$V1210-4,0)&amp;"")</f>
        <v/>
      </c>
      <c r="F1210" s="143" t="str">
        <f ca="1">IF(ISERROR($V1210),"",OFFSET('Smelter Look-up'!$E$4,$V1210-4,0))</f>
        <v/>
      </c>
      <c r="G1210" s="143" t="str">
        <f ca="1">IF(C1210=$X$4,"Enter smelter details",IF(ISERROR($V1210),"",OFFSET('Smelter Look-up'!$F$4,$V1210-4,0)))</f>
        <v/>
      </c>
      <c r="H1210" s="199" t="str">
        <f ca="1">IF(ISERROR($V1210),"",OFFSET('Smelter Look-up'!$G$4,$V1210-4,0))</f>
        <v/>
      </c>
      <c r="I1210" s="200" t="str">
        <f ca="1">IF(ISERROR($V1210),"",OFFSET('Smelter Look-up'!$H$4,$V1210-4,0))</f>
        <v/>
      </c>
      <c r="J1210" s="200" t="str">
        <f ca="1">IF(ISERROR($V1210),"",OFFSET('Smelter Look-up'!$I$4,$V1210-4,0))</f>
        <v/>
      </c>
      <c r="K1210" s="144"/>
      <c r="L1210" s="144"/>
      <c r="M1210" s="144"/>
      <c r="N1210" s="144"/>
      <c r="O1210" s="144"/>
      <c r="P1210" s="202"/>
      <c r="Q1210" s="145"/>
      <c r="R1210" s="143" t="str">
        <f ca="1">IF(ISERROR($V1210),"",OFFSET('Smelter Look-up'!$C$4,$V1210-4,0)&amp;"")</f>
        <v/>
      </c>
      <c r="S1210" s="149" t="str">
        <f t="shared" ca="1" si="90"/>
        <v/>
      </c>
      <c r="T1210" s="149" t="str">
        <f ca="1">IF(B1210="","",IF(ISERROR(MATCH($J1210,SorP!$B$1:$B$6261,0)),"",INDIRECT("'SorP'!$A$"&amp;MATCH($S1210&amp;$J1210,SorP!C:C,0))))</f>
        <v/>
      </c>
      <c r="U1210" s="162"/>
      <c r="V1210" s="163" t="e">
        <f>IF(C1210="",NA(),MATCH($B1210&amp;$C1210,'Smelter Look-up'!$J:$J,0))</f>
        <v>#N/A</v>
      </c>
      <c r="X1210" s="164">
        <f t="shared" ca="1" si="91"/>
        <v>0</v>
      </c>
      <c r="AB1210" s="304" t="str">
        <f t="shared" si="92"/>
        <v/>
      </c>
      <c r="AC1210" s="164" t="str">
        <f t="shared" si="93"/>
        <v/>
      </c>
      <c r="AD1210" s="164" t="str">
        <f t="shared" si="94"/>
        <v/>
      </c>
    </row>
    <row r="1211" spans="1:30" s="164" customFormat="1" ht="20.149999999999999" customHeight="1">
      <c r="A1211" s="149"/>
      <c r="B1211" s="294" t="str">
        <f>IF(LEN(A1211)=0,"",INDEX('Smelter Look-up'!$A:$A,MATCH($A1211,'Smelter Look-up'!$E:$E,0)))</f>
        <v/>
      </c>
      <c r="C1211" s="146" t="str">
        <f>IF(LEN(A1211)=0,"",INDEX('Smelter Look-up'!$C:$C,MATCH($A1211,'Smelter Look-up'!$E:$E,0)))</f>
        <v/>
      </c>
      <c r="D1211" s="143"/>
      <c r="E1211" s="143" t="str">
        <f ca="1">IF(ISERROR($V1211),"",OFFSET('Smelter Look-up'!$D$4,$V1211-4,0)&amp;"")</f>
        <v/>
      </c>
      <c r="F1211" s="143" t="str">
        <f ca="1">IF(ISERROR($V1211),"",OFFSET('Smelter Look-up'!$E$4,$V1211-4,0))</f>
        <v/>
      </c>
      <c r="G1211" s="143" t="str">
        <f ca="1">IF(C1211=$X$4,"Enter smelter details",IF(ISERROR($V1211),"",OFFSET('Smelter Look-up'!$F$4,$V1211-4,0)))</f>
        <v/>
      </c>
      <c r="H1211" s="199" t="str">
        <f ca="1">IF(ISERROR($V1211),"",OFFSET('Smelter Look-up'!$G$4,$V1211-4,0))</f>
        <v/>
      </c>
      <c r="I1211" s="200" t="str">
        <f ca="1">IF(ISERROR($V1211),"",OFFSET('Smelter Look-up'!$H$4,$V1211-4,0))</f>
        <v/>
      </c>
      <c r="J1211" s="200" t="str">
        <f ca="1">IF(ISERROR($V1211),"",OFFSET('Smelter Look-up'!$I$4,$V1211-4,0))</f>
        <v/>
      </c>
      <c r="K1211" s="144"/>
      <c r="L1211" s="144"/>
      <c r="M1211" s="144"/>
      <c r="N1211" s="144"/>
      <c r="O1211" s="144"/>
      <c r="P1211" s="202"/>
      <c r="Q1211" s="145"/>
      <c r="R1211" s="143" t="str">
        <f ca="1">IF(ISERROR($V1211),"",OFFSET('Smelter Look-up'!$C$4,$V1211-4,0)&amp;"")</f>
        <v/>
      </c>
      <c r="S1211" s="149" t="str">
        <f t="shared" ca="1" si="90"/>
        <v/>
      </c>
      <c r="T1211" s="149" t="str">
        <f ca="1">IF(B1211="","",IF(ISERROR(MATCH($J1211,SorP!$B$1:$B$6261,0)),"",INDIRECT("'SorP'!$A$"&amp;MATCH($S1211&amp;$J1211,SorP!C:C,0))))</f>
        <v/>
      </c>
      <c r="U1211" s="162"/>
      <c r="V1211" s="163" t="e">
        <f>IF(C1211="",NA(),MATCH($B1211&amp;$C1211,'Smelter Look-up'!$J:$J,0))</f>
        <v>#N/A</v>
      </c>
      <c r="X1211" s="164">
        <f t="shared" ca="1" si="91"/>
        <v>0</v>
      </c>
      <c r="AB1211" s="304" t="str">
        <f t="shared" si="92"/>
        <v/>
      </c>
      <c r="AC1211" s="164" t="str">
        <f t="shared" si="93"/>
        <v/>
      </c>
      <c r="AD1211" s="164" t="str">
        <f t="shared" si="94"/>
        <v/>
      </c>
    </row>
    <row r="1212" spans="1:30" s="164" customFormat="1" ht="20.149999999999999" customHeight="1">
      <c r="A1212" s="149"/>
      <c r="B1212" s="294" t="str">
        <f>IF(LEN(A1212)=0,"",INDEX('Smelter Look-up'!$A:$A,MATCH($A1212,'Smelter Look-up'!$E:$E,0)))</f>
        <v/>
      </c>
      <c r="C1212" s="146" t="str">
        <f>IF(LEN(A1212)=0,"",INDEX('Smelter Look-up'!$C:$C,MATCH($A1212,'Smelter Look-up'!$E:$E,0)))</f>
        <v/>
      </c>
      <c r="D1212" s="143"/>
      <c r="E1212" s="143" t="str">
        <f ca="1">IF(ISERROR($V1212),"",OFFSET('Smelter Look-up'!$D$4,$V1212-4,0)&amp;"")</f>
        <v/>
      </c>
      <c r="F1212" s="143" t="str">
        <f ca="1">IF(ISERROR($V1212),"",OFFSET('Smelter Look-up'!$E$4,$V1212-4,0))</f>
        <v/>
      </c>
      <c r="G1212" s="143" t="str">
        <f ca="1">IF(C1212=$X$4,"Enter smelter details",IF(ISERROR($V1212),"",OFFSET('Smelter Look-up'!$F$4,$V1212-4,0)))</f>
        <v/>
      </c>
      <c r="H1212" s="199" t="str">
        <f ca="1">IF(ISERROR($V1212),"",OFFSET('Smelter Look-up'!$G$4,$V1212-4,0))</f>
        <v/>
      </c>
      <c r="I1212" s="200" t="str">
        <f ca="1">IF(ISERROR($V1212),"",OFFSET('Smelter Look-up'!$H$4,$V1212-4,0))</f>
        <v/>
      </c>
      <c r="J1212" s="200" t="str">
        <f ca="1">IF(ISERROR($V1212),"",OFFSET('Smelter Look-up'!$I$4,$V1212-4,0))</f>
        <v/>
      </c>
      <c r="K1212" s="144"/>
      <c r="L1212" s="144"/>
      <c r="M1212" s="144"/>
      <c r="N1212" s="144"/>
      <c r="O1212" s="144"/>
      <c r="P1212" s="202"/>
      <c r="Q1212" s="145"/>
      <c r="R1212" s="143" t="str">
        <f ca="1">IF(ISERROR($V1212),"",OFFSET('Smelter Look-up'!$C$4,$V1212-4,0)&amp;"")</f>
        <v/>
      </c>
      <c r="S1212" s="149" t="str">
        <f t="shared" ca="1" si="90"/>
        <v/>
      </c>
      <c r="T1212" s="149" t="str">
        <f ca="1">IF(B1212="","",IF(ISERROR(MATCH($J1212,SorP!$B$1:$B$6261,0)),"",INDIRECT("'SorP'!$A$"&amp;MATCH($S1212&amp;$J1212,SorP!C:C,0))))</f>
        <v/>
      </c>
      <c r="U1212" s="162"/>
      <c r="V1212" s="163" t="e">
        <f>IF(C1212="",NA(),MATCH($B1212&amp;$C1212,'Smelter Look-up'!$J:$J,0))</f>
        <v>#N/A</v>
      </c>
      <c r="X1212" s="164">
        <f t="shared" ca="1" si="91"/>
        <v>0</v>
      </c>
      <c r="AB1212" s="304" t="str">
        <f t="shared" si="92"/>
        <v/>
      </c>
      <c r="AC1212" s="164" t="str">
        <f t="shared" si="93"/>
        <v/>
      </c>
      <c r="AD1212" s="164" t="str">
        <f t="shared" si="94"/>
        <v/>
      </c>
    </row>
    <row r="1213" spans="1:30" s="164" customFormat="1" ht="20.149999999999999" customHeight="1">
      <c r="A1213" s="149"/>
      <c r="B1213" s="294" t="str">
        <f>IF(LEN(A1213)=0,"",INDEX('Smelter Look-up'!$A:$A,MATCH($A1213,'Smelter Look-up'!$E:$E,0)))</f>
        <v/>
      </c>
      <c r="C1213" s="146" t="str">
        <f>IF(LEN(A1213)=0,"",INDEX('Smelter Look-up'!$C:$C,MATCH($A1213,'Smelter Look-up'!$E:$E,0)))</f>
        <v/>
      </c>
      <c r="D1213" s="143"/>
      <c r="E1213" s="143" t="str">
        <f ca="1">IF(ISERROR($V1213),"",OFFSET('Smelter Look-up'!$D$4,$V1213-4,0)&amp;"")</f>
        <v/>
      </c>
      <c r="F1213" s="143" t="str">
        <f ca="1">IF(ISERROR($V1213),"",OFFSET('Smelter Look-up'!$E$4,$V1213-4,0))</f>
        <v/>
      </c>
      <c r="G1213" s="143" t="str">
        <f ca="1">IF(C1213=$X$4,"Enter smelter details",IF(ISERROR($V1213),"",OFFSET('Smelter Look-up'!$F$4,$V1213-4,0)))</f>
        <v/>
      </c>
      <c r="H1213" s="199" t="str">
        <f ca="1">IF(ISERROR($V1213),"",OFFSET('Smelter Look-up'!$G$4,$V1213-4,0))</f>
        <v/>
      </c>
      <c r="I1213" s="200" t="str">
        <f ca="1">IF(ISERROR($V1213),"",OFFSET('Smelter Look-up'!$H$4,$V1213-4,0))</f>
        <v/>
      </c>
      <c r="J1213" s="200" t="str">
        <f ca="1">IF(ISERROR($V1213),"",OFFSET('Smelter Look-up'!$I$4,$V1213-4,0))</f>
        <v/>
      </c>
      <c r="K1213" s="144"/>
      <c r="L1213" s="144"/>
      <c r="M1213" s="144"/>
      <c r="N1213" s="144"/>
      <c r="O1213" s="144"/>
      <c r="P1213" s="202"/>
      <c r="Q1213" s="145"/>
      <c r="R1213" s="143" t="str">
        <f ca="1">IF(ISERROR($V1213),"",OFFSET('Smelter Look-up'!$C$4,$V1213-4,0)&amp;"")</f>
        <v/>
      </c>
      <c r="S1213" s="149" t="str">
        <f t="shared" ca="1" si="90"/>
        <v/>
      </c>
      <c r="T1213" s="149" t="str">
        <f ca="1">IF(B1213="","",IF(ISERROR(MATCH($J1213,SorP!$B$1:$B$6261,0)),"",INDIRECT("'SorP'!$A$"&amp;MATCH($S1213&amp;$J1213,SorP!C:C,0))))</f>
        <v/>
      </c>
      <c r="U1213" s="162"/>
      <c r="V1213" s="163" t="e">
        <f>IF(C1213="",NA(),MATCH($B1213&amp;$C1213,'Smelter Look-up'!$J:$J,0))</f>
        <v>#N/A</v>
      </c>
      <c r="X1213" s="164">
        <f t="shared" ca="1" si="91"/>
        <v>0</v>
      </c>
      <c r="AB1213" s="304" t="str">
        <f t="shared" si="92"/>
        <v/>
      </c>
      <c r="AC1213" s="164" t="str">
        <f t="shared" si="93"/>
        <v/>
      </c>
      <c r="AD1213" s="164" t="str">
        <f t="shared" si="94"/>
        <v/>
      </c>
    </row>
    <row r="1214" spans="1:30" s="164" customFormat="1" ht="20.149999999999999" customHeight="1">
      <c r="A1214" s="149"/>
      <c r="B1214" s="294" t="str">
        <f>IF(LEN(A1214)=0,"",INDEX('Smelter Look-up'!$A:$A,MATCH($A1214,'Smelter Look-up'!$E:$E,0)))</f>
        <v/>
      </c>
      <c r="C1214" s="146" t="str">
        <f>IF(LEN(A1214)=0,"",INDEX('Smelter Look-up'!$C:$C,MATCH($A1214,'Smelter Look-up'!$E:$E,0)))</f>
        <v/>
      </c>
      <c r="D1214" s="143"/>
      <c r="E1214" s="143" t="str">
        <f ca="1">IF(ISERROR($V1214),"",OFFSET('Smelter Look-up'!$D$4,$V1214-4,0)&amp;"")</f>
        <v/>
      </c>
      <c r="F1214" s="143" t="str">
        <f ca="1">IF(ISERROR($V1214),"",OFFSET('Smelter Look-up'!$E$4,$V1214-4,0))</f>
        <v/>
      </c>
      <c r="G1214" s="143" t="str">
        <f ca="1">IF(C1214=$X$4,"Enter smelter details",IF(ISERROR($V1214),"",OFFSET('Smelter Look-up'!$F$4,$V1214-4,0)))</f>
        <v/>
      </c>
      <c r="H1214" s="199" t="str">
        <f ca="1">IF(ISERROR($V1214),"",OFFSET('Smelter Look-up'!$G$4,$V1214-4,0))</f>
        <v/>
      </c>
      <c r="I1214" s="200" t="str">
        <f ca="1">IF(ISERROR($V1214),"",OFFSET('Smelter Look-up'!$H$4,$V1214-4,0))</f>
        <v/>
      </c>
      <c r="J1214" s="200" t="str">
        <f ca="1">IF(ISERROR($V1214),"",OFFSET('Smelter Look-up'!$I$4,$V1214-4,0))</f>
        <v/>
      </c>
      <c r="K1214" s="144"/>
      <c r="L1214" s="144"/>
      <c r="M1214" s="144"/>
      <c r="N1214" s="144"/>
      <c r="O1214" s="144"/>
      <c r="P1214" s="202"/>
      <c r="Q1214" s="145"/>
      <c r="R1214" s="143" t="str">
        <f ca="1">IF(ISERROR($V1214),"",OFFSET('Smelter Look-up'!$C$4,$V1214-4,0)&amp;"")</f>
        <v/>
      </c>
      <c r="S1214" s="149" t="str">
        <f t="shared" ca="1" si="90"/>
        <v/>
      </c>
      <c r="T1214" s="149" t="str">
        <f ca="1">IF(B1214="","",IF(ISERROR(MATCH($J1214,SorP!$B$1:$B$6261,0)),"",INDIRECT("'SorP'!$A$"&amp;MATCH($S1214&amp;$J1214,SorP!C:C,0))))</f>
        <v/>
      </c>
      <c r="U1214" s="162"/>
      <c r="V1214" s="163" t="e">
        <f>IF(C1214="",NA(),MATCH($B1214&amp;$C1214,'Smelter Look-up'!$J:$J,0))</f>
        <v>#N/A</v>
      </c>
      <c r="X1214" s="164">
        <f t="shared" ca="1" si="91"/>
        <v>0</v>
      </c>
      <c r="AB1214" s="304" t="str">
        <f t="shared" si="92"/>
        <v/>
      </c>
      <c r="AC1214" s="164" t="str">
        <f t="shared" si="93"/>
        <v/>
      </c>
      <c r="AD1214" s="164" t="str">
        <f t="shared" si="94"/>
        <v/>
      </c>
    </row>
    <row r="1215" spans="1:30" s="164" customFormat="1" ht="20.149999999999999" customHeight="1">
      <c r="A1215" s="149"/>
      <c r="B1215" s="294" t="str">
        <f>IF(LEN(A1215)=0,"",INDEX('Smelter Look-up'!$A:$A,MATCH($A1215,'Smelter Look-up'!$E:$E,0)))</f>
        <v/>
      </c>
      <c r="C1215" s="146" t="str">
        <f>IF(LEN(A1215)=0,"",INDEX('Smelter Look-up'!$C:$C,MATCH($A1215,'Smelter Look-up'!$E:$E,0)))</f>
        <v/>
      </c>
      <c r="D1215" s="143"/>
      <c r="E1215" s="143" t="str">
        <f ca="1">IF(ISERROR($V1215),"",OFFSET('Smelter Look-up'!$D$4,$V1215-4,0)&amp;"")</f>
        <v/>
      </c>
      <c r="F1215" s="143" t="str">
        <f ca="1">IF(ISERROR($V1215),"",OFFSET('Smelter Look-up'!$E$4,$V1215-4,0))</f>
        <v/>
      </c>
      <c r="G1215" s="143" t="str">
        <f ca="1">IF(C1215=$X$4,"Enter smelter details",IF(ISERROR($V1215),"",OFFSET('Smelter Look-up'!$F$4,$V1215-4,0)))</f>
        <v/>
      </c>
      <c r="H1215" s="199" t="str">
        <f ca="1">IF(ISERROR($V1215),"",OFFSET('Smelter Look-up'!$G$4,$V1215-4,0))</f>
        <v/>
      </c>
      <c r="I1215" s="200" t="str">
        <f ca="1">IF(ISERROR($V1215),"",OFFSET('Smelter Look-up'!$H$4,$V1215-4,0))</f>
        <v/>
      </c>
      <c r="J1215" s="200" t="str">
        <f ca="1">IF(ISERROR($V1215),"",OFFSET('Smelter Look-up'!$I$4,$V1215-4,0))</f>
        <v/>
      </c>
      <c r="K1215" s="144"/>
      <c r="L1215" s="144"/>
      <c r="M1215" s="144"/>
      <c r="N1215" s="144"/>
      <c r="O1215" s="144"/>
      <c r="P1215" s="202"/>
      <c r="Q1215" s="145"/>
      <c r="R1215" s="143" t="str">
        <f ca="1">IF(ISERROR($V1215),"",OFFSET('Smelter Look-up'!$C$4,$V1215-4,0)&amp;"")</f>
        <v/>
      </c>
      <c r="S1215" s="149" t="str">
        <f t="shared" ca="1" si="90"/>
        <v/>
      </c>
      <c r="T1215" s="149" t="str">
        <f ca="1">IF(B1215="","",IF(ISERROR(MATCH($J1215,SorP!$B$1:$B$6261,0)),"",INDIRECT("'SorP'!$A$"&amp;MATCH($S1215&amp;$J1215,SorP!C:C,0))))</f>
        <v/>
      </c>
      <c r="U1215" s="162"/>
      <c r="V1215" s="163" t="e">
        <f>IF(C1215="",NA(),MATCH($B1215&amp;$C1215,'Smelter Look-up'!$J:$J,0))</f>
        <v>#N/A</v>
      </c>
      <c r="X1215" s="164">
        <f t="shared" ca="1" si="91"/>
        <v>0</v>
      </c>
      <c r="AB1215" s="304" t="str">
        <f t="shared" si="92"/>
        <v/>
      </c>
      <c r="AC1215" s="164" t="str">
        <f t="shared" si="93"/>
        <v/>
      </c>
      <c r="AD1215" s="164" t="str">
        <f t="shared" si="94"/>
        <v/>
      </c>
    </row>
    <row r="1216" spans="1:30" s="164" customFormat="1" ht="20.149999999999999" customHeight="1">
      <c r="A1216" s="149"/>
      <c r="B1216" s="294" t="str">
        <f>IF(LEN(A1216)=0,"",INDEX('Smelter Look-up'!$A:$A,MATCH($A1216,'Smelter Look-up'!$E:$E,0)))</f>
        <v/>
      </c>
      <c r="C1216" s="146" t="str">
        <f>IF(LEN(A1216)=0,"",INDEX('Smelter Look-up'!$C:$C,MATCH($A1216,'Smelter Look-up'!$E:$E,0)))</f>
        <v/>
      </c>
      <c r="D1216" s="143"/>
      <c r="E1216" s="143" t="str">
        <f ca="1">IF(ISERROR($V1216),"",OFFSET('Smelter Look-up'!$D$4,$V1216-4,0)&amp;"")</f>
        <v/>
      </c>
      <c r="F1216" s="143" t="str">
        <f ca="1">IF(ISERROR($V1216),"",OFFSET('Smelter Look-up'!$E$4,$V1216-4,0))</f>
        <v/>
      </c>
      <c r="G1216" s="143" t="str">
        <f ca="1">IF(C1216=$X$4,"Enter smelter details",IF(ISERROR($V1216),"",OFFSET('Smelter Look-up'!$F$4,$V1216-4,0)))</f>
        <v/>
      </c>
      <c r="H1216" s="199" t="str">
        <f ca="1">IF(ISERROR($V1216),"",OFFSET('Smelter Look-up'!$G$4,$V1216-4,0))</f>
        <v/>
      </c>
      <c r="I1216" s="200" t="str">
        <f ca="1">IF(ISERROR($V1216),"",OFFSET('Smelter Look-up'!$H$4,$V1216-4,0))</f>
        <v/>
      </c>
      <c r="J1216" s="200" t="str">
        <f ca="1">IF(ISERROR($V1216),"",OFFSET('Smelter Look-up'!$I$4,$V1216-4,0))</f>
        <v/>
      </c>
      <c r="K1216" s="144"/>
      <c r="L1216" s="144"/>
      <c r="M1216" s="144"/>
      <c r="N1216" s="144"/>
      <c r="O1216" s="144"/>
      <c r="P1216" s="202"/>
      <c r="Q1216" s="145"/>
      <c r="R1216" s="143" t="str">
        <f ca="1">IF(ISERROR($V1216),"",OFFSET('Smelter Look-up'!$C$4,$V1216-4,0)&amp;"")</f>
        <v/>
      </c>
      <c r="S1216" s="149" t="str">
        <f t="shared" ca="1" si="90"/>
        <v/>
      </c>
      <c r="T1216" s="149" t="str">
        <f ca="1">IF(B1216="","",IF(ISERROR(MATCH($J1216,SorP!$B$1:$B$6261,0)),"",INDIRECT("'SorP'!$A$"&amp;MATCH($S1216&amp;$J1216,SorP!C:C,0))))</f>
        <v/>
      </c>
      <c r="U1216" s="162"/>
      <c r="V1216" s="163" t="e">
        <f>IF(C1216="",NA(),MATCH($B1216&amp;$C1216,'Smelter Look-up'!$J:$J,0))</f>
        <v>#N/A</v>
      </c>
      <c r="X1216" s="164">
        <f t="shared" ca="1" si="91"/>
        <v>0</v>
      </c>
      <c r="AB1216" s="304" t="str">
        <f t="shared" si="92"/>
        <v/>
      </c>
      <c r="AC1216" s="164" t="str">
        <f t="shared" si="93"/>
        <v/>
      </c>
      <c r="AD1216" s="164" t="str">
        <f t="shared" si="94"/>
        <v/>
      </c>
    </row>
    <row r="1217" spans="1:30" s="164" customFormat="1" ht="20.149999999999999" customHeight="1">
      <c r="A1217" s="149"/>
      <c r="B1217" s="294" t="str">
        <f>IF(LEN(A1217)=0,"",INDEX('Smelter Look-up'!$A:$A,MATCH($A1217,'Smelter Look-up'!$E:$E,0)))</f>
        <v/>
      </c>
      <c r="C1217" s="146" t="str">
        <f>IF(LEN(A1217)=0,"",INDEX('Smelter Look-up'!$C:$C,MATCH($A1217,'Smelter Look-up'!$E:$E,0)))</f>
        <v/>
      </c>
      <c r="D1217" s="143"/>
      <c r="E1217" s="143" t="str">
        <f ca="1">IF(ISERROR($V1217),"",OFFSET('Smelter Look-up'!$D$4,$V1217-4,0)&amp;"")</f>
        <v/>
      </c>
      <c r="F1217" s="143" t="str">
        <f ca="1">IF(ISERROR($V1217),"",OFFSET('Smelter Look-up'!$E$4,$V1217-4,0))</f>
        <v/>
      </c>
      <c r="G1217" s="143" t="str">
        <f ca="1">IF(C1217=$X$4,"Enter smelter details",IF(ISERROR($V1217),"",OFFSET('Smelter Look-up'!$F$4,$V1217-4,0)))</f>
        <v/>
      </c>
      <c r="H1217" s="199" t="str">
        <f ca="1">IF(ISERROR($V1217),"",OFFSET('Smelter Look-up'!$G$4,$V1217-4,0))</f>
        <v/>
      </c>
      <c r="I1217" s="200" t="str">
        <f ca="1">IF(ISERROR($V1217),"",OFFSET('Smelter Look-up'!$H$4,$V1217-4,0))</f>
        <v/>
      </c>
      <c r="J1217" s="200" t="str">
        <f ca="1">IF(ISERROR($V1217),"",OFFSET('Smelter Look-up'!$I$4,$V1217-4,0))</f>
        <v/>
      </c>
      <c r="K1217" s="144"/>
      <c r="L1217" s="144"/>
      <c r="M1217" s="144"/>
      <c r="N1217" s="144"/>
      <c r="O1217" s="144"/>
      <c r="P1217" s="202"/>
      <c r="Q1217" s="145"/>
      <c r="R1217" s="143" t="str">
        <f ca="1">IF(ISERROR($V1217),"",OFFSET('Smelter Look-up'!$C$4,$V1217-4,0)&amp;"")</f>
        <v/>
      </c>
      <c r="S1217" s="149" t="str">
        <f t="shared" ca="1" si="90"/>
        <v/>
      </c>
      <c r="T1217" s="149" t="str">
        <f ca="1">IF(B1217="","",IF(ISERROR(MATCH($J1217,SorP!$B$1:$B$6261,0)),"",INDIRECT("'SorP'!$A$"&amp;MATCH($S1217&amp;$J1217,SorP!C:C,0))))</f>
        <v/>
      </c>
      <c r="U1217" s="162"/>
      <c r="V1217" s="163" t="e">
        <f>IF(C1217="",NA(),MATCH($B1217&amp;$C1217,'Smelter Look-up'!$J:$J,0))</f>
        <v>#N/A</v>
      </c>
      <c r="X1217" s="164">
        <f t="shared" ca="1" si="91"/>
        <v>0</v>
      </c>
      <c r="AB1217" s="304" t="str">
        <f t="shared" si="92"/>
        <v/>
      </c>
      <c r="AC1217" s="164" t="str">
        <f t="shared" si="93"/>
        <v/>
      </c>
      <c r="AD1217" s="164" t="str">
        <f t="shared" si="94"/>
        <v/>
      </c>
    </row>
    <row r="1218" spans="1:30" s="164" customFormat="1" ht="20.149999999999999" customHeight="1">
      <c r="A1218" s="149"/>
      <c r="B1218" s="294" t="str">
        <f>IF(LEN(A1218)=0,"",INDEX('Smelter Look-up'!$A:$A,MATCH($A1218,'Smelter Look-up'!$E:$E,0)))</f>
        <v/>
      </c>
      <c r="C1218" s="146" t="str">
        <f>IF(LEN(A1218)=0,"",INDEX('Smelter Look-up'!$C:$C,MATCH($A1218,'Smelter Look-up'!$E:$E,0)))</f>
        <v/>
      </c>
      <c r="D1218" s="143"/>
      <c r="E1218" s="143" t="str">
        <f ca="1">IF(ISERROR($V1218),"",OFFSET('Smelter Look-up'!$D$4,$V1218-4,0)&amp;"")</f>
        <v/>
      </c>
      <c r="F1218" s="143" t="str">
        <f ca="1">IF(ISERROR($V1218),"",OFFSET('Smelter Look-up'!$E$4,$V1218-4,0))</f>
        <v/>
      </c>
      <c r="G1218" s="143" t="str">
        <f ca="1">IF(C1218=$X$4,"Enter smelter details",IF(ISERROR($V1218),"",OFFSET('Smelter Look-up'!$F$4,$V1218-4,0)))</f>
        <v/>
      </c>
      <c r="H1218" s="199" t="str">
        <f ca="1">IF(ISERROR($V1218),"",OFFSET('Smelter Look-up'!$G$4,$V1218-4,0))</f>
        <v/>
      </c>
      <c r="I1218" s="200" t="str">
        <f ca="1">IF(ISERROR($V1218),"",OFFSET('Smelter Look-up'!$H$4,$V1218-4,0))</f>
        <v/>
      </c>
      <c r="J1218" s="200" t="str">
        <f ca="1">IF(ISERROR($V1218),"",OFFSET('Smelter Look-up'!$I$4,$V1218-4,0))</f>
        <v/>
      </c>
      <c r="K1218" s="144"/>
      <c r="L1218" s="144"/>
      <c r="M1218" s="144"/>
      <c r="N1218" s="144"/>
      <c r="O1218" s="144"/>
      <c r="P1218" s="202"/>
      <c r="Q1218" s="145"/>
      <c r="R1218" s="143" t="str">
        <f ca="1">IF(ISERROR($V1218),"",OFFSET('Smelter Look-up'!$C$4,$V1218-4,0)&amp;"")</f>
        <v/>
      </c>
      <c r="S1218" s="149" t="str">
        <f t="shared" ca="1" si="90"/>
        <v/>
      </c>
      <c r="T1218" s="149" t="str">
        <f ca="1">IF(B1218="","",IF(ISERROR(MATCH($J1218,SorP!$B$1:$B$6261,0)),"",INDIRECT("'SorP'!$A$"&amp;MATCH($S1218&amp;$J1218,SorP!C:C,0))))</f>
        <v/>
      </c>
      <c r="U1218" s="162"/>
      <c r="V1218" s="163" t="e">
        <f>IF(C1218="",NA(),MATCH($B1218&amp;$C1218,'Smelter Look-up'!$J:$J,0))</f>
        <v>#N/A</v>
      </c>
      <c r="X1218" s="164">
        <f t="shared" ca="1" si="91"/>
        <v>0</v>
      </c>
      <c r="AB1218" s="304" t="str">
        <f t="shared" si="92"/>
        <v/>
      </c>
      <c r="AC1218" s="164" t="str">
        <f t="shared" si="93"/>
        <v/>
      </c>
      <c r="AD1218" s="164" t="str">
        <f t="shared" si="94"/>
        <v/>
      </c>
    </row>
    <row r="1219" spans="1:30" s="164" customFormat="1" ht="20.149999999999999" customHeight="1">
      <c r="A1219" s="149"/>
      <c r="B1219" s="294" t="str">
        <f>IF(LEN(A1219)=0,"",INDEX('Smelter Look-up'!$A:$A,MATCH($A1219,'Smelter Look-up'!$E:$E,0)))</f>
        <v/>
      </c>
      <c r="C1219" s="146" t="str">
        <f>IF(LEN(A1219)=0,"",INDEX('Smelter Look-up'!$C:$C,MATCH($A1219,'Smelter Look-up'!$E:$E,0)))</f>
        <v/>
      </c>
      <c r="D1219" s="143"/>
      <c r="E1219" s="143" t="str">
        <f ca="1">IF(ISERROR($V1219),"",OFFSET('Smelter Look-up'!$D$4,$V1219-4,0)&amp;"")</f>
        <v/>
      </c>
      <c r="F1219" s="143" t="str">
        <f ca="1">IF(ISERROR($V1219),"",OFFSET('Smelter Look-up'!$E$4,$V1219-4,0))</f>
        <v/>
      </c>
      <c r="G1219" s="143" t="str">
        <f ca="1">IF(C1219=$X$4,"Enter smelter details",IF(ISERROR($V1219),"",OFFSET('Smelter Look-up'!$F$4,$V1219-4,0)))</f>
        <v/>
      </c>
      <c r="H1219" s="199" t="str">
        <f ca="1">IF(ISERROR($V1219),"",OFFSET('Smelter Look-up'!$G$4,$V1219-4,0))</f>
        <v/>
      </c>
      <c r="I1219" s="200" t="str">
        <f ca="1">IF(ISERROR($V1219),"",OFFSET('Smelter Look-up'!$H$4,$V1219-4,0))</f>
        <v/>
      </c>
      <c r="J1219" s="200" t="str">
        <f ca="1">IF(ISERROR($V1219),"",OFFSET('Smelter Look-up'!$I$4,$V1219-4,0))</f>
        <v/>
      </c>
      <c r="K1219" s="144"/>
      <c r="L1219" s="144"/>
      <c r="M1219" s="144"/>
      <c r="N1219" s="144"/>
      <c r="O1219" s="144"/>
      <c r="P1219" s="202"/>
      <c r="Q1219" s="145"/>
      <c r="R1219" s="143" t="str">
        <f ca="1">IF(ISERROR($V1219),"",OFFSET('Smelter Look-up'!$C$4,$V1219-4,0)&amp;"")</f>
        <v/>
      </c>
      <c r="S1219" s="149" t="str">
        <f t="shared" ca="1" si="90"/>
        <v/>
      </c>
      <c r="T1219" s="149" t="str">
        <f ca="1">IF(B1219="","",IF(ISERROR(MATCH($J1219,SorP!$B$1:$B$6261,0)),"",INDIRECT("'SorP'!$A$"&amp;MATCH($S1219&amp;$J1219,SorP!C:C,0))))</f>
        <v/>
      </c>
      <c r="U1219" s="162"/>
      <c r="V1219" s="163" t="e">
        <f>IF(C1219="",NA(),MATCH($B1219&amp;$C1219,'Smelter Look-up'!$J:$J,0))</f>
        <v>#N/A</v>
      </c>
      <c r="X1219" s="164">
        <f t="shared" ca="1" si="91"/>
        <v>0</v>
      </c>
      <c r="AB1219" s="304" t="str">
        <f t="shared" si="92"/>
        <v/>
      </c>
      <c r="AC1219" s="164" t="str">
        <f t="shared" si="93"/>
        <v/>
      </c>
      <c r="AD1219" s="164" t="str">
        <f t="shared" si="94"/>
        <v/>
      </c>
    </row>
    <row r="1220" spans="1:30" s="164" customFormat="1" ht="20.149999999999999" customHeight="1">
      <c r="A1220" s="149"/>
      <c r="B1220" s="294" t="str">
        <f>IF(LEN(A1220)=0,"",INDEX('Smelter Look-up'!$A:$A,MATCH($A1220,'Smelter Look-up'!$E:$E,0)))</f>
        <v/>
      </c>
      <c r="C1220" s="146" t="str">
        <f>IF(LEN(A1220)=0,"",INDEX('Smelter Look-up'!$C:$C,MATCH($A1220,'Smelter Look-up'!$E:$E,0)))</f>
        <v/>
      </c>
      <c r="D1220" s="143"/>
      <c r="E1220" s="143" t="str">
        <f ca="1">IF(ISERROR($V1220),"",OFFSET('Smelter Look-up'!$D$4,$V1220-4,0)&amp;"")</f>
        <v/>
      </c>
      <c r="F1220" s="143" t="str">
        <f ca="1">IF(ISERROR($V1220),"",OFFSET('Smelter Look-up'!$E$4,$V1220-4,0))</f>
        <v/>
      </c>
      <c r="G1220" s="143" t="str">
        <f ca="1">IF(C1220=$X$4,"Enter smelter details",IF(ISERROR($V1220),"",OFFSET('Smelter Look-up'!$F$4,$V1220-4,0)))</f>
        <v/>
      </c>
      <c r="H1220" s="199" t="str">
        <f ca="1">IF(ISERROR($V1220),"",OFFSET('Smelter Look-up'!$G$4,$V1220-4,0))</f>
        <v/>
      </c>
      <c r="I1220" s="200" t="str">
        <f ca="1">IF(ISERROR($V1220),"",OFFSET('Smelter Look-up'!$H$4,$V1220-4,0))</f>
        <v/>
      </c>
      <c r="J1220" s="200" t="str">
        <f ca="1">IF(ISERROR($V1220),"",OFFSET('Smelter Look-up'!$I$4,$V1220-4,0))</f>
        <v/>
      </c>
      <c r="K1220" s="144"/>
      <c r="L1220" s="144"/>
      <c r="M1220" s="144"/>
      <c r="N1220" s="144"/>
      <c r="O1220" s="144"/>
      <c r="P1220" s="202"/>
      <c r="Q1220" s="145"/>
      <c r="R1220" s="143" t="str">
        <f ca="1">IF(ISERROR($V1220),"",OFFSET('Smelter Look-up'!$C$4,$V1220-4,0)&amp;"")</f>
        <v/>
      </c>
      <c r="S1220" s="149" t="str">
        <f t="shared" ref="S1220:S1283" ca="1" si="95">IF(B1220="","",IF(ISERROR(MATCH($E1220,CL,0)),"Unknown",INDIRECT("'C'!$A$"&amp;MATCH($E1220,CL,0)+1)))</f>
        <v/>
      </c>
      <c r="T1220" s="149" t="str">
        <f ca="1">IF(B1220="","",IF(ISERROR(MATCH($J1220,SorP!$B$1:$B$6261,0)),"",INDIRECT("'SorP'!$A$"&amp;MATCH($S1220&amp;$J1220,SorP!C:C,0))))</f>
        <v/>
      </c>
      <c r="U1220" s="162"/>
      <c r="V1220" s="163" t="e">
        <f>IF(C1220="",NA(),MATCH($B1220&amp;$C1220,'Smelter Look-up'!$J:$J,0))</f>
        <v>#N/A</v>
      </c>
      <c r="X1220" s="164">
        <f t="shared" ref="X1220:X1283" ca="1" si="96">IF(AND(C1220="Smelter not listed",OR(LEN(D1220)=0,LEN(E1220)=0)),1,0)</f>
        <v>0</v>
      </c>
      <c r="AB1220" s="304" t="str">
        <f t="shared" ref="AB1220:AB1283" si="97">IF(C1220="","",B1220)</f>
        <v/>
      </c>
      <c r="AC1220" s="164" t="str">
        <f t="shared" ref="AC1220:AC1283" si="98">B1220</f>
        <v/>
      </c>
      <c r="AD1220" s="164" t="str">
        <f t="shared" ref="AD1220:AD1283" si="99">IF(C1220="Smelter not listed",D1220,C1220)</f>
        <v/>
      </c>
    </row>
    <row r="1221" spans="1:30" s="164" customFormat="1" ht="20.149999999999999" customHeight="1">
      <c r="A1221" s="149"/>
      <c r="B1221" s="294" t="str">
        <f>IF(LEN(A1221)=0,"",INDEX('Smelter Look-up'!$A:$A,MATCH($A1221,'Smelter Look-up'!$E:$E,0)))</f>
        <v/>
      </c>
      <c r="C1221" s="146" t="str">
        <f>IF(LEN(A1221)=0,"",INDEX('Smelter Look-up'!$C:$C,MATCH($A1221,'Smelter Look-up'!$E:$E,0)))</f>
        <v/>
      </c>
      <c r="D1221" s="143"/>
      <c r="E1221" s="143" t="str">
        <f ca="1">IF(ISERROR($V1221),"",OFFSET('Smelter Look-up'!$D$4,$V1221-4,0)&amp;"")</f>
        <v/>
      </c>
      <c r="F1221" s="143" t="str">
        <f ca="1">IF(ISERROR($V1221),"",OFFSET('Smelter Look-up'!$E$4,$V1221-4,0))</f>
        <v/>
      </c>
      <c r="G1221" s="143" t="str">
        <f ca="1">IF(C1221=$X$4,"Enter smelter details",IF(ISERROR($V1221),"",OFFSET('Smelter Look-up'!$F$4,$V1221-4,0)))</f>
        <v/>
      </c>
      <c r="H1221" s="199" t="str">
        <f ca="1">IF(ISERROR($V1221),"",OFFSET('Smelter Look-up'!$G$4,$V1221-4,0))</f>
        <v/>
      </c>
      <c r="I1221" s="200" t="str">
        <f ca="1">IF(ISERROR($V1221),"",OFFSET('Smelter Look-up'!$H$4,$V1221-4,0))</f>
        <v/>
      </c>
      <c r="J1221" s="200" t="str">
        <f ca="1">IF(ISERROR($V1221),"",OFFSET('Smelter Look-up'!$I$4,$V1221-4,0))</f>
        <v/>
      </c>
      <c r="K1221" s="144"/>
      <c r="L1221" s="144"/>
      <c r="M1221" s="144"/>
      <c r="N1221" s="144"/>
      <c r="O1221" s="144"/>
      <c r="P1221" s="202"/>
      <c r="Q1221" s="145"/>
      <c r="R1221" s="143" t="str">
        <f ca="1">IF(ISERROR($V1221),"",OFFSET('Smelter Look-up'!$C$4,$V1221-4,0)&amp;"")</f>
        <v/>
      </c>
      <c r="S1221" s="149" t="str">
        <f t="shared" ca="1" si="95"/>
        <v/>
      </c>
      <c r="T1221" s="149" t="str">
        <f ca="1">IF(B1221="","",IF(ISERROR(MATCH($J1221,SorP!$B$1:$B$6261,0)),"",INDIRECT("'SorP'!$A$"&amp;MATCH($S1221&amp;$J1221,SorP!C:C,0))))</f>
        <v/>
      </c>
      <c r="U1221" s="162"/>
      <c r="V1221" s="163" t="e">
        <f>IF(C1221="",NA(),MATCH($B1221&amp;$C1221,'Smelter Look-up'!$J:$J,0))</f>
        <v>#N/A</v>
      </c>
      <c r="X1221" s="164">
        <f t="shared" ca="1" si="96"/>
        <v>0</v>
      </c>
      <c r="AB1221" s="304" t="str">
        <f t="shared" si="97"/>
        <v/>
      </c>
      <c r="AC1221" s="164" t="str">
        <f t="shared" si="98"/>
        <v/>
      </c>
      <c r="AD1221" s="164" t="str">
        <f t="shared" si="99"/>
        <v/>
      </c>
    </row>
    <row r="1222" spans="1:30" s="164" customFormat="1" ht="20.149999999999999" customHeight="1">
      <c r="A1222" s="149"/>
      <c r="B1222" s="294" t="str">
        <f>IF(LEN(A1222)=0,"",INDEX('Smelter Look-up'!$A:$A,MATCH($A1222,'Smelter Look-up'!$E:$E,0)))</f>
        <v/>
      </c>
      <c r="C1222" s="146" t="str">
        <f>IF(LEN(A1222)=0,"",INDEX('Smelter Look-up'!$C:$C,MATCH($A1222,'Smelter Look-up'!$E:$E,0)))</f>
        <v/>
      </c>
      <c r="D1222" s="143"/>
      <c r="E1222" s="143" t="str">
        <f ca="1">IF(ISERROR($V1222),"",OFFSET('Smelter Look-up'!$D$4,$V1222-4,0)&amp;"")</f>
        <v/>
      </c>
      <c r="F1222" s="143" t="str">
        <f ca="1">IF(ISERROR($V1222),"",OFFSET('Smelter Look-up'!$E$4,$V1222-4,0))</f>
        <v/>
      </c>
      <c r="G1222" s="143" t="str">
        <f ca="1">IF(C1222=$X$4,"Enter smelter details",IF(ISERROR($V1222),"",OFFSET('Smelter Look-up'!$F$4,$V1222-4,0)))</f>
        <v/>
      </c>
      <c r="H1222" s="199" t="str">
        <f ca="1">IF(ISERROR($V1222),"",OFFSET('Smelter Look-up'!$G$4,$V1222-4,0))</f>
        <v/>
      </c>
      <c r="I1222" s="200" t="str">
        <f ca="1">IF(ISERROR($V1222),"",OFFSET('Smelter Look-up'!$H$4,$V1222-4,0))</f>
        <v/>
      </c>
      <c r="J1222" s="200" t="str">
        <f ca="1">IF(ISERROR($V1222),"",OFFSET('Smelter Look-up'!$I$4,$V1222-4,0))</f>
        <v/>
      </c>
      <c r="K1222" s="144"/>
      <c r="L1222" s="144"/>
      <c r="M1222" s="144"/>
      <c r="N1222" s="144"/>
      <c r="O1222" s="144"/>
      <c r="P1222" s="202"/>
      <c r="Q1222" s="145"/>
      <c r="R1222" s="143" t="str">
        <f ca="1">IF(ISERROR($V1222),"",OFFSET('Smelter Look-up'!$C$4,$V1222-4,0)&amp;"")</f>
        <v/>
      </c>
      <c r="S1222" s="149" t="str">
        <f t="shared" ca="1" si="95"/>
        <v/>
      </c>
      <c r="T1222" s="149" t="str">
        <f ca="1">IF(B1222="","",IF(ISERROR(MATCH($J1222,SorP!$B$1:$B$6261,0)),"",INDIRECT("'SorP'!$A$"&amp;MATCH($S1222&amp;$J1222,SorP!C:C,0))))</f>
        <v/>
      </c>
      <c r="U1222" s="162"/>
      <c r="V1222" s="163" t="e">
        <f>IF(C1222="",NA(),MATCH($B1222&amp;$C1222,'Smelter Look-up'!$J:$J,0))</f>
        <v>#N/A</v>
      </c>
      <c r="X1222" s="164">
        <f t="shared" ca="1" si="96"/>
        <v>0</v>
      </c>
      <c r="AB1222" s="304" t="str">
        <f t="shared" si="97"/>
        <v/>
      </c>
      <c r="AC1222" s="164" t="str">
        <f t="shared" si="98"/>
        <v/>
      </c>
      <c r="AD1222" s="164" t="str">
        <f t="shared" si="99"/>
        <v/>
      </c>
    </row>
    <row r="1223" spans="1:30" s="164" customFormat="1" ht="20.149999999999999" customHeight="1">
      <c r="A1223" s="149"/>
      <c r="B1223" s="294" t="str">
        <f>IF(LEN(A1223)=0,"",INDEX('Smelter Look-up'!$A:$A,MATCH($A1223,'Smelter Look-up'!$E:$E,0)))</f>
        <v/>
      </c>
      <c r="C1223" s="146" t="str">
        <f>IF(LEN(A1223)=0,"",INDEX('Smelter Look-up'!$C:$C,MATCH($A1223,'Smelter Look-up'!$E:$E,0)))</f>
        <v/>
      </c>
      <c r="D1223" s="143"/>
      <c r="E1223" s="143" t="str">
        <f ca="1">IF(ISERROR($V1223),"",OFFSET('Smelter Look-up'!$D$4,$V1223-4,0)&amp;"")</f>
        <v/>
      </c>
      <c r="F1223" s="143" t="str">
        <f ca="1">IF(ISERROR($V1223),"",OFFSET('Smelter Look-up'!$E$4,$V1223-4,0))</f>
        <v/>
      </c>
      <c r="G1223" s="143" t="str">
        <f ca="1">IF(C1223=$X$4,"Enter smelter details",IF(ISERROR($V1223),"",OFFSET('Smelter Look-up'!$F$4,$V1223-4,0)))</f>
        <v/>
      </c>
      <c r="H1223" s="199" t="str">
        <f ca="1">IF(ISERROR($V1223),"",OFFSET('Smelter Look-up'!$G$4,$V1223-4,0))</f>
        <v/>
      </c>
      <c r="I1223" s="200" t="str">
        <f ca="1">IF(ISERROR($V1223),"",OFFSET('Smelter Look-up'!$H$4,$V1223-4,0))</f>
        <v/>
      </c>
      <c r="J1223" s="200" t="str">
        <f ca="1">IF(ISERROR($V1223),"",OFFSET('Smelter Look-up'!$I$4,$V1223-4,0))</f>
        <v/>
      </c>
      <c r="K1223" s="144"/>
      <c r="L1223" s="144"/>
      <c r="M1223" s="144"/>
      <c r="N1223" s="144"/>
      <c r="O1223" s="144"/>
      <c r="P1223" s="202"/>
      <c r="Q1223" s="145"/>
      <c r="R1223" s="143" t="str">
        <f ca="1">IF(ISERROR($V1223),"",OFFSET('Smelter Look-up'!$C$4,$V1223-4,0)&amp;"")</f>
        <v/>
      </c>
      <c r="S1223" s="149" t="str">
        <f t="shared" ca="1" si="95"/>
        <v/>
      </c>
      <c r="T1223" s="149" t="str">
        <f ca="1">IF(B1223="","",IF(ISERROR(MATCH($J1223,SorP!$B$1:$B$6261,0)),"",INDIRECT("'SorP'!$A$"&amp;MATCH($S1223&amp;$J1223,SorP!C:C,0))))</f>
        <v/>
      </c>
      <c r="U1223" s="162"/>
      <c r="V1223" s="163" t="e">
        <f>IF(C1223="",NA(),MATCH($B1223&amp;$C1223,'Smelter Look-up'!$J:$J,0))</f>
        <v>#N/A</v>
      </c>
      <c r="X1223" s="164">
        <f t="shared" ca="1" si="96"/>
        <v>0</v>
      </c>
      <c r="AB1223" s="304" t="str">
        <f t="shared" si="97"/>
        <v/>
      </c>
      <c r="AC1223" s="164" t="str">
        <f t="shared" si="98"/>
        <v/>
      </c>
      <c r="AD1223" s="164" t="str">
        <f t="shared" si="99"/>
        <v/>
      </c>
    </row>
    <row r="1224" spans="1:30" s="164" customFormat="1" ht="20.149999999999999" customHeight="1">
      <c r="A1224" s="149"/>
      <c r="B1224" s="294" t="str">
        <f>IF(LEN(A1224)=0,"",INDEX('Smelter Look-up'!$A:$A,MATCH($A1224,'Smelter Look-up'!$E:$E,0)))</f>
        <v/>
      </c>
      <c r="C1224" s="146" t="str">
        <f>IF(LEN(A1224)=0,"",INDEX('Smelter Look-up'!$C:$C,MATCH($A1224,'Smelter Look-up'!$E:$E,0)))</f>
        <v/>
      </c>
      <c r="D1224" s="143"/>
      <c r="E1224" s="143" t="str">
        <f ca="1">IF(ISERROR($V1224),"",OFFSET('Smelter Look-up'!$D$4,$V1224-4,0)&amp;"")</f>
        <v/>
      </c>
      <c r="F1224" s="143" t="str">
        <f ca="1">IF(ISERROR($V1224),"",OFFSET('Smelter Look-up'!$E$4,$V1224-4,0))</f>
        <v/>
      </c>
      <c r="G1224" s="143" t="str">
        <f ca="1">IF(C1224=$X$4,"Enter smelter details",IF(ISERROR($V1224),"",OFFSET('Smelter Look-up'!$F$4,$V1224-4,0)))</f>
        <v/>
      </c>
      <c r="H1224" s="199" t="str">
        <f ca="1">IF(ISERROR($V1224),"",OFFSET('Smelter Look-up'!$G$4,$V1224-4,0))</f>
        <v/>
      </c>
      <c r="I1224" s="200" t="str">
        <f ca="1">IF(ISERROR($V1224),"",OFFSET('Smelter Look-up'!$H$4,$V1224-4,0))</f>
        <v/>
      </c>
      <c r="J1224" s="200" t="str">
        <f ca="1">IF(ISERROR($V1224),"",OFFSET('Smelter Look-up'!$I$4,$V1224-4,0))</f>
        <v/>
      </c>
      <c r="K1224" s="144"/>
      <c r="L1224" s="144"/>
      <c r="M1224" s="144"/>
      <c r="N1224" s="144"/>
      <c r="O1224" s="144"/>
      <c r="P1224" s="202"/>
      <c r="Q1224" s="145"/>
      <c r="R1224" s="143" t="str">
        <f ca="1">IF(ISERROR($V1224),"",OFFSET('Smelter Look-up'!$C$4,$V1224-4,0)&amp;"")</f>
        <v/>
      </c>
      <c r="S1224" s="149" t="str">
        <f t="shared" ca="1" si="95"/>
        <v/>
      </c>
      <c r="T1224" s="149" t="str">
        <f ca="1">IF(B1224="","",IF(ISERROR(MATCH($J1224,SorP!$B$1:$B$6261,0)),"",INDIRECT("'SorP'!$A$"&amp;MATCH($S1224&amp;$J1224,SorP!C:C,0))))</f>
        <v/>
      </c>
      <c r="U1224" s="162"/>
      <c r="V1224" s="163" t="e">
        <f>IF(C1224="",NA(),MATCH($B1224&amp;$C1224,'Smelter Look-up'!$J:$J,0))</f>
        <v>#N/A</v>
      </c>
      <c r="X1224" s="164">
        <f t="shared" ca="1" si="96"/>
        <v>0</v>
      </c>
      <c r="AB1224" s="304" t="str">
        <f t="shared" si="97"/>
        <v/>
      </c>
      <c r="AC1224" s="164" t="str">
        <f t="shared" si="98"/>
        <v/>
      </c>
      <c r="AD1224" s="164" t="str">
        <f t="shared" si="99"/>
        <v/>
      </c>
    </row>
    <row r="1225" spans="1:30" s="164" customFormat="1" ht="20.149999999999999" customHeight="1">
      <c r="A1225" s="149"/>
      <c r="B1225" s="294" t="str">
        <f>IF(LEN(A1225)=0,"",INDEX('Smelter Look-up'!$A:$A,MATCH($A1225,'Smelter Look-up'!$E:$E,0)))</f>
        <v/>
      </c>
      <c r="C1225" s="146" t="str">
        <f>IF(LEN(A1225)=0,"",INDEX('Smelter Look-up'!$C:$C,MATCH($A1225,'Smelter Look-up'!$E:$E,0)))</f>
        <v/>
      </c>
      <c r="D1225" s="143"/>
      <c r="E1225" s="143" t="str">
        <f ca="1">IF(ISERROR($V1225),"",OFFSET('Smelter Look-up'!$D$4,$V1225-4,0)&amp;"")</f>
        <v/>
      </c>
      <c r="F1225" s="143" t="str">
        <f ca="1">IF(ISERROR($V1225),"",OFFSET('Smelter Look-up'!$E$4,$V1225-4,0))</f>
        <v/>
      </c>
      <c r="G1225" s="143" t="str">
        <f ca="1">IF(C1225=$X$4,"Enter smelter details",IF(ISERROR($V1225),"",OFFSET('Smelter Look-up'!$F$4,$V1225-4,0)))</f>
        <v/>
      </c>
      <c r="H1225" s="199" t="str">
        <f ca="1">IF(ISERROR($V1225),"",OFFSET('Smelter Look-up'!$G$4,$V1225-4,0))</f>
        <v/>
      </c>
      <c r="I1225" s="200" t="str">
        <f ca="1">IF(ISERROR($V1225),"",OFFSET('Smelter Look-up'!$H$4,$V1225-4,0))</f>
        <v/>
      </c>
      <c r="J1225" s="200" t="str">
        <f ca="1">IF(ISERROR($V1225),"",OFFSET('Smelter Look-up'!$I$4,$V1225-4,0))</f>
        <v/>
      </c>
      <c r="K1225" s="144"/>
      <c r="L1225" s="144"/>
      <c r="M1225" s="144"/>
      <c r="N1225" s="144"/>
      <c r="O1225" s="144"/>
      <c r="P1225" s="202"/>
      <c r="Q1225" s="145"/>
      <c r="R1225" s="143" t="str">
        <f ca="1">IF(ISERROR($V1225),"",OFFSET('Smelter Look-up'!$C$4,$V1225-4,0)&amp;"")</f>
        <v/>
      </c>
      <c r="S1225" s="149" t="str">
        <f t="shared" ca="1" si="95"/>
        <v/>
      </c>
      <c r="T1225" s="149" t="str">
        <f ca="1">IF(B1225="","",IF(ISERROR(MATCH($J1225,SorP!$B$1:$B$6261,0)),"",INDIRECT("'SorP'!$A$"&amp;MATCH($S1225&amp;$J1225,SorP!C:C,0))))</f>
        <v/>
      </c>
      <c r="U1225" s="162"/>
      <c r="V1225" s="163" t="e">
        <f>IF(C1225="",NA(),MATCH($B1225&amp;$C1225,'Smelter Look-up'!$J:$J,0))</f>
        <v>#N/A</v>
      </c>
      <c r="X1225" s="164">
        <f t="shared" ca="1" si="96"/>
        <v>0</v>
      </c>
      <c r="AB1225" s="304" t="str">
        <f t="shared" si="97"/>
        <v/>
      </c>
      <c r="AC1225" s="164" t="str">
        <f t="shared" si="98"/>
        <v/>
      </c>
      <c r="AD1225" s="164" t="str">
        <f t="shared" si="99"/>
        <v/>
      </c>
    </row>
    <row r="1226" spans="1:30" s="164" customFormat="1" ht="20.149999999999999" customHeight="1">
      <c r="A1226" s="149"/>
      <c r="B1226" s="294" t="str">
        <f>IF(LEN(A1226)=0,"",INDEX('Smelter Look-up'!$A:$A,MATCH($A1226,'Smelter Look-up'!$E:$E,0)))</f>
        <v/>
      </c>
      <c r="C1226" s="146" t="str">
        <f>IF(LEN(A1226)=0,"",INDEX('Smelter Look-up'!$C:$C,MATCH($A1226,'Smelter Look-up'!$E:$E,0)))</f>
        <v/>
      </c>
      <c r="D1226" s="143"/>
      <c r="E1226" s="143" t="str">
        <f ca="1">IF(ISERROR($V1226),"",OFFSET('Smelter Look-up'!$D$4,$V1226-4,0)&amp;"")</f>
        <v/>
      </c>
      <c r="F1226" s="143" t="str">
        <f ca="1">IF(ISERROR($V1226),"",OFFSET('Smelter Look-up'!$E$4,$V1226-4,0))</f>
        <v/>
      </c>
      <c r="G1226" s="143" t="str">
        <f ca="1">IF(C1226=$X$4,"Enter smelter details",IF(ISERROR($V1226),"",OFFSET('Smelter Look-up'!$F$4,$V1226-4,0)))</f>
        <v/>
      </c>
      <c r="H1226" s="199" t="str">
        <f ca="1">IF(ISERROR($V1226),"",OFFSET('Smelter Look-up'!$G$4,$V1226-4,0))</f>
        <v/>
      </c>
      <c r="I1226" s="200" t="str">
        <f ca="1">IF(ISERROR($V1226),"",OFFSET('Smelter Look-up'!$H$4,$V1226-4,0))</f>
        <v/>
      </c>
      <c r="J1226" s="200" t="str">
        <f ca="1">IF(ISERROR($V1226),"",OFFSET('Smelter Look-up'!$I$4,$V1226-4,0))</f>
        <v/>
      </c>
      <c r="K1226" s="144"/>
      <c r="L1226" s="144"/>
      <c r="M1226" s="144"/>
      <c r="N1226" s="144"/>
      <c r="O1226" s="144"/>
      <c r="P1226" s="202"/>
      <c r="Q1226" s="145"/>
      <c r="R1226" s="143" t="str">
        <f ca="1">IF(ISERROR($V1226),"",OFFSET('Smelter Look-up'!$C$4,$V1226-4,0)&amp;"")</f>
        <v/>
      </c>
      <c r="S1226" s="149" t="str">
        <f t="shared" ca="1" si="95"/>
        <v/>
      </c>
      <c r="T1226" s="149" t="str">
        <f ca="1">IF(B1226="","",IF(ISERROR(MATCH($J1226,SorP!$B$1:$B$6261,0)),"",INDIRECT("'SorP'!$A$"&amp;MATCH($S1226&amp;$J1226,SorP!C:C,0))))</f>
        <v/>
      </c>
      <c r="U1226" s="162"/>
      <c r="V1226" s="163" t="e">
        <f>IF(C1226="",NA(),MATCH($B1226&amp;$C1226,'Smelter Look-up'!$J:$J,0))</f>
        <v>#N/A</v>
      </c>
      <c r="X1226" s="164">
        <f t="shared" ca="1" si="96"/>
        <v>0</v>
      </c>
      <c r="AB1226" s="304" t="str">
        <f t="shared" si="97"/>
        <v/>
      </c>
      <c r="AC1226" s="164" t="str">
        <f t="shared" si="98"/>
        <v/>
      </c>
      <c r="AD1226" s="164" t="str">
        <f t="shared" si="99"/>
        <v/>
      </c>
    </row>
    <row r="1227" spans="1:30" s="164" customFormat="1" ht="20.149999999999999" customHeight="1">
      <c r="A1227" s="149"/>
      <c r="B1227" s="294" t="str">
        <f>IF(LEN(A1227)=0,"",INDEX('Smelter Look-up'!$A:$A,MATCH($A1227,'Smelter Look-up'!$E:$E,0)))</f>
        <v/>
      </c>
      <c r="C1227" s="146" t="str">
        <f>IF(LEN(A1227)=0,"",INDEX('Smelter Look-up'!$C:$C,MATCH($A1227,'Smelter Look-up'!$E:$E,0)))</f>
        <v/>
      </c>
      <c r="D1227" s="143"/>
      <c r="E1227" s="143" t="str">
        <f ca="1">IF(ISERROR($V1227),"",OFFSET('Smelter Look-up'!$D$4,$V1227-4,0)&amp;"")</f>
        <v/>
      </c>
      <c r="F1227" s="143" t="str">
        <f ca="1">IF(ISERROR($V1227),"",OFFSET('Smelter Look-up'!$E$4,$V1227-4,0))</f>
        <v/>
      </c>
      <c r="G1227" s="143" t="str">
        <f ca="1">IF(C1227=$X$4,"Enter smelter details",IF(ISERROR($V1227),"",OFFSET('Smelter Look-up'!$F$4,$V1227-4,0)))</f>
        <v/>
      </c>
      <c r="H1227" s="199" t="str">
        <f ca="1">IF(ISERROR($V1227),"",OFFSET('Smelter Look-up'!$G$4,$V1227-4,0))</f>
        <v/>
      </c>
      <c r="I1227" s="200" t="str">
        <f ca="1">IF(ISERROR($V1227),"",OFFSET('Smelter Look-up'!$H$4,$V1227-4,0))</f>
        <v/>
      </c>
      <c r="J1227" s="200" t="str">
        <f ca="1">IF(ISERROR($V1227),"",OFFSET('Smelter Look-up'!$I$4,$V1227-4,0))</f>
        <v/>
      </c>
      <c r="K1227" s="144"/>
      <c r="L1227" s="144"/>
      <c r="M1227" s="144"/>
      <c r="N1227" s="144"/>
      <c r="O1227" s="144"/>
      <c r="P1227" s="202"/>
      <c r="Q1227" s="145"/>
      <c r="R1227" s="143" t="str">
        <f ca="1">IF(ISERROR($V1227),"",OFFSET('Smelter Look-up'!$C$4,$V1227-4,0)&amp;"")</f>
        <v/>
      </c>
      <c r="S1227" s="149" t="str">
        <f t="shared" ca="1" si="95"/>
        <v/>
      </c>
      <c r="T1227" s="149" t="str">
        <f ca="1">IF(B1227="","",IF(ISERROR(MATCH($J1227,SorP!$B$1:$B$6261,0)),"",INDIRECT("'SorP'!$A$"&amp;MATCH($S1227&amp;$J1227,SorP!C:C,0))))</f>
        <v/>
      </c>
      <c r="U1227" s="162"/>
      <c r="V1227" s="163" t="e">
        <f>IF(C1227="",NA(),MATCH($B1227&amp;$C1227,'Smelter Look-up'!$J:$J,0))</f>
        <v>#N/A</v>
      </c>
      <c r="X1227" s="164">
        <f t="shared" ca="1" si="96"/>
        <v>0</v>
      </c>
      <c r="AB1227" s="304" t="str">
        <f t="shared" si="97"/>
        <v/>
      </c>
      <c r="AC1227" s="164" t="str">
        <f t="shared" si="98"/>
        <v/>
      </c>
      <c r="AD1227" s="164" t="str">
        <f t="shared" si="99"/>
        <v/>
      </c>
    </row>
    <row r="1228" spans="1:30" s="164" customFormat="1" ht="20.149999999999999" customHeight="1">
      <c r="A1228" s="149"/>
      <c r="B1228" s="294" t="str">
        <f>IF(LEN(A1228)=0,"",INDEX('Smelter Look-up'!$A:$A,MATCH($A1228,'Smelter Look-up'!$E:$E,0)))</f>
        <v/>
      </c>
      <c r="C1228" s="146" t="str">
        <f>IF(LEN(A1228)=0,"",INDEX('Smelter Look-up'!$C:$C,MATCH($A1228,'Smelter Look-up'!$E:$E,0)))</f>
        <v/>
      </c>
      <c r="D1228" s="143"/>
      <c r="E1228" s="143" t="str">
        <f ca="1">IF(ISERROR($V1228),"",OFFSET('Smelter Look-up'!$D$4,$V1228-4,0)&amp;"")</f>
        <v/>
      </c>
      <c r="F1228" s="143" t="str">
        <f ca="1">IF(ISERROR($V1228),"",OFFSET('Smelter Look-up'!$E$4,$V1228-4,0))</f>
        <v/>
      </c>
      <c r="G1228" s="143" t="str">
        <f ca="1">IF(C1228=$X$4,"Enter smelter details",IF(ISERROR($V1228),"",OFFSET('Smelter Look-up'!$F$4,$V1228-4,0)))</f>
        <v/>
      </c>
      <c r="H1228" s="199" t="str">
        <f ca="1">IF(ISERROR($V1228),"",OFFSET('Smelter Look-up'!$G$4,$V1228-4,0))</f>
        <v/>
      </c>
      <c r="I1228" s="200" t="str">
        <f ca="1">IF(ISERROR($V1228),"",OFFSET('Smelter Look-up'!$H$4,$V1228-4,0))</f>
        <v/>
      </c>
      <c r="J1228" s="200" t="str">
        <f ca="1">IF(ISERROR($V1228),"",OFFSET('Smelter Look-up'!$I$4,$V1228-4,0))</f>
        <v/>
      </c>
      <c r="K1228" s="144"/>
      <c r="L1228" s="144"/>
      <c r="M1228" s="144"/>
      <c r="N1228" s="144"/>
      <c r="O1228" s="144"/>
      <c r="P1228" s="202"/>
      <c r="Q1228" s="145"/>
      <c r="R1228" s="143" t="str">
        <f ca="1">IF(ISERROR($V1228),"",OFFSET('Smelter Look-up'!$C$4,$V1228-4,0)&amp;"")</f>
        <v/>
      </c>
      <c r="S1228" s="149" t="str">
        <f t="shared" ca="1" si="95"/>
        <v/>
      </c>
      <c r="T1228" s="149" t="str">
        <f ca="1">IF(B1228="","",IF(ISERROR(MATCH($J1228,SorP!$B$1:$B$6261,0)),"",INDIRECT("'SorP'!$A$"&amp;MATCH($S1228&amp;$J1228,SorP!C:C,0))))</f>
        <v/>
      </c>
      <c r="U1228" s="162"/>
      <c r="V1228" s="163" t="e">
        <f>IF(C1228="",NA(),MATCH($B1228&amp;$C1228,'Smelter Look-up'!$J:$J,0))</f>
        <v>#N/A</v>
      </c>
      <c r="X1228" s="164">
        <f t="shared" ca="1" si="96"/>
        <v>0</v>
      </c>
      <c r="AB1228" s="304" t="str">
        <f t="shared" si="97"/>
        <v/>
      </c>
      <c r="AC1228" s="164" t="str">
        <f t="shared" si="98"/>
        <v/>
      </c>
      <c r="AD1228" s="164" t="str">
        <f t="shared" si="99"/>
        <v/>
      </c>
    </row>
    <row r="1229" spans="1:30" s="164" customFormat="1" ht="20.149999999999999" customHeight="1">
      <c r="A1229" s="149"/>
      <c r="B1229" s="294" t="str">
        <f>IF(LEN(A1229)=0,"",INDEX('Smelter Look-up'!$A:$A,MATCH($A1229,'Smelter Look-up'!$E:$E,0)))</f>
        <v/>
      </c>
      <c r="C1229" s="146" t="str">
        <f>IF(LEN(A1229)=0,"",INDEX('Smelter Look-up'!$C:$C,MATCH($A1229,'Smelter Look-up'!$E:$E,0)))</f>
        <v/>
      </c>
      <c r="D1229" s="143"/>
      <c r="E1229" s="143" t="str">
        <f ca="1">IF(ISERROR($V1229),"",OFFSET('Smelter Look-up'!$D$4,$V1229-4,0)&amp;"")</f>
        <v/>
      </c>
      <c r="F1229" s="143" t="str">
        <f ca="1">IF(ISERROR($V1229),"",OFFSET('Smelter Look-up'!$E$4,$V1229-4,0))</f>
        <v/>
      </c>
      <c r="G1229" s="143" t="str">
        <f ca="1">IF(C1229=$X$4,"Enter smelter details",IF(ISERROR($V1229),"",OFFSET('Smelter Look-up'!$F$4,$V1229-4,0)))</f>
        <v/>
      </c>
      <c r="H1229" s="199" t="str">
        <f ca="1">IF(ISERROR($V1229),"",OFFSET('Smelter Look-up'!$G$4,$V1229-4,0))</f>
        <v/>
      </c>
      <c r="I1229" s="200" t="str">
        <f ca="1">IF(ISERROR($V1229),"",OFFSET('Smelter Look-up'!$H$4,$V1229-4,0))</f>
        <v/>
      </c>
      <c r="J1229" s="200" t="str">
        <f ca="1">IF(ISERROR($V1229),"",OFFSET('Smelter Look-up'!$I$4,$V1229-4,0))</f>
        <v/>
      </c>
      <c r="K1229" s="144"/>
      <c r="L1229" s="144"/>
      <c r="M1229" s="144"/>
      <c r="N1229" s="144"/>
      <c r="O1229" s="144"/>
      <c r="P1229" s="202"/>
      <c r="Q1229" s="145"/>
      <c r="R1229" s="143" t="str">
        <f ca="1">IF(ISERROR($V1229),"",OFFSET('Smelter Look-up'!$C$4,$V1229-4,0)&amp;"")</f>
        <v/>
      </c>
      <c r="S1229" s="149" t="str">
        <f t="shared" ca="1" si="95"/>
        <v/>
      </c>
      <c r="T1229" s="149" t="str">
        <f ca="1">IF(B1229="","",IF(ISERROR(MATCH($J1229,SorP!$B$1:$B$6261,0)),"",INDIRECT("'SorP'!$A$"&amp;MATCH($S1229&amp;$J1229,SorP!C:C,0))))</f>
        <v/>
      </c>
      <c r="U1229" s="162"/>
      <c r="V1229" s="163" t="e">
        <f>IF(C1229="",NA(),MATCH($B1229&amp;$C1229,'Smelter Look-up'!$J:$J,0))</f>
        <v>#N/A</v>
      </c>
      <c r="X1229" s="164">
        <f t="shared" ca="1" si="96"/>
        <v>0</v>
      </c>
      <c r="AB1229" s="304" t="str">
        <f t="shared" si="97"/>
        <v/>
      </c>
      <c r="AC1229" s="164" t="str">
        <f t="shared" si="98"/>
        <v/>
      </c>
      <c r="AD1229" s="164" t="str">
        <f t="shared" si="99"/>
        <v/>
      </c>
    </row>
    <row r="1230" spans="1:30" s="164" customFormat="1" ht="20.149999999999999" customHeight="1">
      <c r="A1230" s="149"/>
      <c r="B1230" s="294" t="str">
        <f>IF(LEN(A1230)=0,"",INDEX('Smelter Look-up'!$A:$A,MATCH($A1230,'Smelter Look-up'!$E:$E,0)))</f>
        <v/>
      </c>
      <c r="C1230" s="146" t="str">
        <f>IF(LEN(A1230)=0,"",INDEX('Smelter Look-up'!$C:$C,MATCH($A1230,'Smelter Look-up'!$E:$E,0)))</f>
        <v/>
      </c>
      <c r="D1230" s="143"/>
      <c r="E1230" s="143" t="str">
        <f ca="1">IF(ISERROR($V1230),"",OFFSET('Smelter Look-up'!$D$4,$V1230-4,0)&amp;"")</f>
        <v/>
      </c>
      <c r="F1230" s="143" t="str">
        <f ca="1">IF(ISERROR($V1230),"",OFFSET('Smelter Look-up'!$E$4,$V1230-4,0))</f>
        <v/>
      </c>
      <c r="G1230" s="143" t="str">
        <f ca="1">IF(C1230=$X$4,"Enter smelter details",IF(ISERROR($V1230),"",OFFSET('Smelter Look-up'!$F$4,$V1230-4,0)))</f>
        <v/>
      </c>
      <c r="H1230" s="199" t="str">
        <f ca="1">IF(ISERROR($V1230),"",OFFSET('Smelter Look-up'!$G$4,$V1230-4,0))</f>
        <v/>
      </c>
      <c r="I1230" s="200" t="str">
        <f ca="1">IF(ISERROR($V1230),"",OFFSET('Smelter Look-up'!$H$4,$V1230-4,0))</f>
        <v/>
      </c>
      <c r="J1230" s="200" t="str">
        <f ca="1">IF(ISERROR($V1230),"",OFFSET('Smelter Look-up'!$I$4,$V1230-4,0))</f>
        <v/>
      </c>
      <c r="K1230" s="144"/>
      <c r="L1230" s="144"/>
      <c r="M1230" s="144"/>
      <c r="N1230" s="144"/>
      <c r="O1230" s="144"/>
      <c r="P1230" s="202"/>
      <c r="Q1230" s="145"/>
      <c r="R1230" s="143" t="str">
        <f ca="1">IF(ISERROR($V1230),"",OFFSET('Smelter Look-up'!$C$4,$V1230-4,0)&amp;"")</f>
        <v/>
      </c>
      <c r="S1230" s="149" t="str">
        <f t="shared" ca="1" si="95"/>
        <v/>
      </c>
      <c r="T1230" s="149" t="str">
        <f ca="1">IF(B1230="","",IF(ISERROR(MATCH($J1230,SorP!$B$1:$B$6261,0)),"",INDIRECT("'SorP'!$A$"&amp;MATCH($S1230&amp;$J1230,SorP!C:C,0))))</f>
        <v/>
      </c>
      <c r="U1230" s="162"/>
      <c r="V1230" s="163" t="e">
        <f>IF(C1230="",NA(),MATCH($B1230&amp;$C1230,'Smelter Look-up'!$J:$J,0))</f>
        <v>#N/A</v>
      </c>
      <c r="X1230" s="164">
        <f t="shared" ca="1" si="96"/>
        <v>0</v>
      </c>
      <c r="AB1230" s="304" t="str">
        <f t="shared" si="97"/>
        <v/>
      </c>
      <c r="AC1230" s="164" t="str">
        <f t="shared" si="98"/>
        <v/>
      </c>
      <c r="AD1230" s="164" t="str">
        <f t="shared" si="99"/>
        <v/>
      </c>
    </row>
    <row r="1231" spans="1:30" s="164" customFormat="1" ht="20.149999999999999" customHeight="1">
      <c r="A1231" s="149"/>
      <c r="B1231" s="294" t="str">
        <f>IF(LEN(A1231)=0,"",INDEX('Smelter Look-up'!$A:$A,MATCH($A1231,'Smelter Look-up'!$E:$E,0)))</f>
        <v/>
      </c>
      <c r="C1231" s="146" t="str">
        <f>IF(LEN(A1231)=0,"",INDEX('Smelter Look-up'!$C:$C,MATCH($A1231,'Smelter Look-up'!$E:$E,0)))</f>
        <v/>
      </c>
      <c r="D1231" s="143"/>
      <c r="E1231" s="143" t="str">
        <f ca="1">IF(ISERROR($V1231),"",OFFSET('Smelter Look-up'!$D$4,$V1231-4,0)&amp;"")</f>
        <v/>
      </c>
      <c r="F1231" s="143" t="str">
        <f ca="1">IF(ISERROR($V1231),"",OFFSET('Smelter Look-up'!$E$4,$V1231-4,0))</f>
        <v/>
      </c>
      <c r="G1231" s="143" t="str">
        <f ca="1">IF(C1231=$X$4,"Enter smelter details",IF(ISERROR($V1231),"",OFFSET('Smelter Look-up'!$F$4,$V1231-4,0)))</f>
        <v/>
      </c>
      <c r="H1231" s="199" t="str">
        <f ca="1">IF(ISERROR($V1231),"",OFFSET('Smelter Look-up'!$G$4,$V1231-4,0))</f>
        <v/>
      </c>
      <c r="I1231" s="200" t="str">
        <f ca="1">IF(ISERROR($V1231),"",OFFSET('Smelter Look-up'!$H$4,$V1231-4,0))</f>
        <v/>
      </c>
      <c r="J1231" s="200" t="str">
        <f ca="1">IF(ISERROR($V1231),"",OFFSET('Smelter Look-up'!$I$4,$V1231-4,0))</f>
        <v/>
      </c>
      <c r="K1231" s="144"/>
      <c r="L1231" s="144"/>
      <c r="M1231" s="144"/>
      <c r="N1231" s="144"/>
      <c r="O1231" s="144"/>
      <c r="P1231" s="202"/>
      <c r="Q1231" s="145"/>
      <c r="R1231" s="143" t="str">
        <f ca="1">IF(ISERROR($V1231),"",OFFSET('Smelter Look-up'!$C$4,$V1231-4,0)&amp;"")</f>
        <v/>
      </c>
      <c r="S1231" s="149" t="str">
        <f t="shared" ca="1" si="95"/>
        <v/>
      </c>
      <c r="T1231" s="149" t="str">
        <f ca="1">IF(B1231="","",IF(ISERROR(MATCH($J1231,SorP!$B$1:$B$6261,0)),"",INDIRECT("'SorP'!$A$"&amp;MATCH($S1231&amp;$J1231,SorP!C:C,0))))</f>
        <v/>
      </c>
      <c r="U1231" s="162"/>
      <c r="V1231" s="163" t="e">
        <f>IF(C1231="",NA(),MATCH($B1231&amp;$C1231,'Smelter Look-up'!$J:$J,0))</f>
        <v>#N/A</v>
      </c>
      <c r="X1231" s="164">
        <f t="shared" ca="1" si="96"/>
        <v>0</v>
      </c>
      <c r="AB1231" s="304" t="str">
        <f t="shared" si="97"/>
        <v/>
      </c>
      <c r="AC1231" s="164" t="str">
        <f t="shared" si="98"/>
        <v/>
      </c>
      <c r="AD1231" s="164" t="str">
        <f t="shared" si="99"/>
        <v/>
      </c>
    </row>
    <row r="1232" spans="1:30" s="164" customFormat="1" ht="20.149999999999999" customHeight="1">
      <c r="A1232" s="149"/>
      <c r="B1232" s="294" t="str">
        <f>IF(LEN(A1232)=0,"",INDEX('Smelter Look-up'!$A:$A,MATCH($A1232,'Smelter Look-up'!$E:$E,0)))</f>
        <v/>
      </c>
      <c r="C1232" s="146" t="str">
        <f>IF(LEN(A1232)=0,"",INDEX('Smelter Look-up'!$C:$C,MATCH($A1232,'Smelter Look-up'!$E:$E,0)))</f>
        <v/>
      </c>
      <c r="D1232" s="143"/>
      <c r="E1232" s="143" t="str">
        <f ca="1">IF(ISERROR($V1232),"",OFFSET('Smelter Look-up'!$D$4,$V1232-4,0)&amp;"")</f>
        <v/>
      </c>
      <c r="F1232" s="143" t="str">
        <f ca="1">IF(ISERROR($V1232),"",OFFSET('Smelter Look-up'!$E$4,$V1232-4,0))</f>
        <v/>
      </c>
      <c r="G1232" s="143" t="str">
        <f ca="1">IF(C1232=$X$4,"Enter smelter details",IF(ISERROR($V1232),"",OFFSET('Smelter Look-up'!$F$4,$V1232-4,0)))</f>
        <v/>
      </c>
      <c r="H1232" s="199" t="str">
        <f ca="1">IF(ISERROR($V1232),"",OFFSET('Smelter Look-up'!$G$4,$V1232-4,0))</f>
        <v/>
      </c>
      <c r="I1232" s="200" t="str">
        <f ca="1">IF(ISERROR($V1232),"",OFFSET('Smelter Look-up'!$H$4,$V1232-4,0))</f>
        <v/>
      </c>
      <c r="J1232" s="200" t="str">
        <f ca="1">IF(ISERROR($V1232),"",OFFSET('Smelter Look-up'!$I$4,$V1232-4,0))</f>
        <v/>
      </c>
      <c r="K1232" s="144"/>
      <c r="L1232" s="144"/>
      <c r="M1232" s="144"/>
      <c r="N1232" s="144"/>
      <c r="O1232" s="144"/>
      <c r="P1232" s="202"/>
      <c r="Q1232" s="145"/>
      <c r="R1232" s="143" t="str">
        <f ca="1">IF(ISERROR($V1232),"",OFFSET('Smelter Look-up'!$C$4,$V1232-4,0)&amp;"")</f>
        <v/>
      </c>
      <c r="S1232" s="149" t="str">
        <f t="shared" ca="1" si="95"/>
        <v/>
      </c>
      <c r="T1232" s="149" t="str">
        <f ca="1">IF(B1232="","",IF(ISERROR(MATCH($J1232,SorP!$B$1:$B$6261,0)),"",INDIRECT("'SorP'!$A$"&amp;MATCH($S1232&amp;$J1232,SorP!C:C,0))))</f>
        <v/>
      </c>
      <c r="U1232" s="162"/>
      <c r="V1232" s="163" t="e">
        <f>IF(C1232="",NA(),MATCH($B1232&amp;$C1232,'Smelter Look-up'!$J:$J,0))</f>
        <v>#N/A</v>
      </c>
      <c r="X1232" s="164">
        <f t="shared" ca="1" si="96"/>
        <v>0</v>
      </c>
      <c r="AB1232" s="304" t="str">
        <f t="shared" si="97"/>
        <v/>
      </c>
      <c r="AC1232" s="164" t="str">
        <f t="shared" si="98"/>
        <v/>
      </c>
      <c r="AD1232" s="164" t="str">
        <f t="shared" si="99"/>
        <v/>
      </c>
    </row>
    <row r="1233" spans="1:30" s="164" customFormat="1" ht="20.149999999999999" customHeight="1">
      <c r="A1233" s="149"/>
      <c r="B1233" s="294" t="str">
        <f>IF(LEN(A1233)=0,"",INDEX('Smelter Look-up'!$A:$A,MATCH($A1233,'Smelter Look-up'!$E:$E,0)))</f>
        <v/>
      </c>
      <c r="C1233" s="146" t="str">
        <f>IF(LEN(A1233)=0,"",INDEX('Smelter Look-up'!$C:$C,MATCH($A1233,'Smelter Look-up'!$E:$E,0)))</f>
        <v/>
      </c>
      <c r="D1233" s="143"/>
      <c r="E1233" s="143" t="str">
        <f ca="1">IF(ISERROR($V1233),"",OFFSET('Smelter Look-up'!$D$4,$V1233-4,0)&amp;"")</f>
        <v/>
      </c>
      <c r="F1233" s="143" t="str">
        <f ca="1">IF(ISERROR($V1233),"",OFFSET('Smelter Look-up'!$E$4,$V1233-4,0))</f>
        <v/>
      </c>
      <c r="G1233" s="143" t="str">
        <f ca="1">IF(C1233=$X$4,"Enter smelter details",IF(ISERROR($V1233),"",OFFSET('Smelter Look-up'!$F$4,$V1233-4,0)))</f>
        <v/>
      </c>
      <c r="H1233" s="199" t="str">
        <f ca="1">IF(ISERROR($V1233),"",OFFSET('Smelter Look-up'!$G$4,$V1233-4,0))</f>
        <v/>
      </c>
      <c r="I1233" s="200" t="str">
        <f ca="1">IF(ISERROR($V1233),"",OFFSET('Smelter Look-up'!$H$4,$V1233-4,0))</f>
        <v/>
      </c>
      <c r="J1233" s="200" t="str">
        <f ca="1">IF(ISERROR($V1233),"",OFFSET('Smelter Look-up'!$I$4,$V1233-4,0))</f>
        <v/>
      </c>
      <c r="K1233" s="144"/>
      <c r="L1233" s="144"/>
      <c r="M1233" s="144"/>
      <c r="N1233" s="144"/>
      <c r="O1233" s="144"/>
      <c r="P1233" s="202"/>
      <c r="Q1233" s="145"/>
      <c r="R1233" s="143" t="str">
        <f ca="1">IF(ISERROR($V1233),"",OFFSET('Smelter Look-up'!$C$4,$V1233-4,0)&amp;"")</f>
        <v/>
      </c>
      <c r="S1233" s="149" t="str">
        <f t="shared" ca="1" si="95"/>
        <v/>
      </c>
      <c r="T1233" s="149" t="str">
        <f ca="1">IF(B1233="","",IF(ISERROR(MATCH($J1233,SorP!$B$1:$B$6261,0)),"",INDIRECT("'SorP'!$A$"&amp;MATCH($S1233&amp;$J1233,SorP!C:C,0))))</f>
        <v/>
      </c>
      <c r="U1233" s="162"/>
      <c r="V1233" s="163" t="e">
        <f>IF(C1233="",NA(),MATCH($B1233&amp;$C1233,'Smelter Look-up'!$J:$J,0))</f>
        <v>#N/A</v>
      </c>
      <c r="X1233" s="164">
        <f t="shared" ca="1" si="96"/>
        <v>0</v>
      </c>
      <c r="AB1233" s="304" t="str">
        <f t="shared" si="97"/>
        <v/>
      </c>
      <c r="AC1233" s="164" t="str">
        <f t="shared" si="98"/>
        <v/>
      </c>
      <c r="AD1233" s="164" t="str">
        <f t="shared" si="99"/>
        <v/>
      </c>
    </row>
    <row r="1234" spans="1:30" s="164" customFormat="1" ht="20.149999999999999" customHeight="1">
      <c r="A1234" s="149"/>
      <c r="B1234" s="294" t="str">
        <f>IF(LEN(A1234)=0,"",INDEX('Smelter Look-up'!$A:$A,MATCH($A1234,'Smelter Look-up'!$E:$E,0)))</f>
        <v/>
      </c>
      <c r="C1234" s="146" t="str">
        <f>IF(LEN(A1234)=0,"",INDEX('Smelter Look-up'!$C:$C,MATCH($A1234,'Smelter Look-up'!$E:$E,0)))</f>
        <v/>
      </c>
      <c r="D1234" s="143"/>
      <c r="E1234" s="143" t="str">
        <f ca="1">IF(ISERROR($V1234),"",OFFSET('Smelter Look-up'!$D$4,$V1234-4,0)&amp;"")</f>
        <v/>
      </c>
      <c r="F1234" s="143" t="str">
        <f ca="1">IF(ISERROR($V1234),"",OFFSET('Smelter Look-up'!$E$4,$V1234-4,0))</f>
        <v/>
      </c>
      <c r="G1234" s="143" t="str">
        <f ca="1">IF(C1234=$X$4,"Enter smelter details",IF(ISERROR($V1234),"",OFFSET('Smelter Look-up'!$F$4,$V1234-4,0)))</f>
        <v/>
      </c>
      <c r="H1234" s="199" t="str">
        <f ca="1">IF(ISERROR($V1234),"",OFFSET('Smelter Look-up'!$G$4,$V1234-4,0))</f>
        <v/>
      </c>
      <c r="I1234" s="200" t="str">
        <f ca="1">IF(ISERROR($V1234),"",OFFSET('Smelter Look-up'!$H$4,$V1234-4,0))</f>
        <v/>
      </c>
      <c r="J1234" s="200" t="str">
        <f ca="1">IF(ISERROR($V1234),"",OFFSET('Smelter Look-up'!$I$4,$V1234-4,0))</f>
        <v/>
      </c>
      <c r="K1234" s="144"/>
      <c r="L1234" s="144"/>
      <c r="M1234" s="144"/>
      <c r="N1234" s="144"/>
      <c r="O1234" s="144"/>
      <c r="P1234" s="202"/>
      <c r="Q1234" s="145"/>
      <c r="R1234" s="143" t="str">
        <f ca="1">IF(ISERROR($V1234),"",OFFSET('Smelter Look-up'!$C$4,$V1234-4,0)&amp;"")</f>
        <v/>
      </c>
      <c r="S1234" s="149" t="str">
        <f t="shared" ca="1" si="95"/>
        <v/>
      </c>
      <c r="T1234" s="149" t="str">
        <f ca="1">IF(B1234="","",IF(ISERROR(MATCH($J1234,SorP!$B$1:$B$6261,0)),"",INDIRECT("'SorP'!$A$"&amp;MATCH($S1234&amp;$J1234,SorP!C:C,0))))</f>
        <v/>
      </c>
      <c r="U1234" s="162"/>
      <c r="V1234" s="163" t="e">
        <f>IF(C1234="",NA(),MATCH($B1234&amp;$C1234,'Smelter Look-up'!$J:$J,0))</f>
        <v>#N/A</v>
      </c>
      <c r="X1234" s="164">
        <f t="shared" ca="1" si="96"/>
        <v>0</v>
      </c>
      <c r="AB1234" s="304" t="str">
        <f t="shared" si="97"/>
        <v/>
      </c>
      <c r="AC1234" s="164" t="str">
        <f t="shared" si="98"/>
        <v/>
      </c>
      <c r="AD1234" s="164" t="str">
        <f t="shared" si="99"/>
        <v/>
      </c>
    </row>
    <row r="1235" spans="1:30" s="164" customFormat="1" ht="20.149999999999999" customHeight="1">
      <c r="A1235" s="149"/>
      <c r="B1235" s="294" t="str">
        <f>IF(LEN(A1235)=0,"",INDEX('Smelter Look-up'!$A:$A,MATCH($A1235,'Smelter Look-up'!$E:$E,0)))</f>
        <v/>
      </c>
      <c r="C1235" s="146" t="str">
        <f>IF(LEN(A1235)=0,"",INDEX('Smelter Look-up'!$C:$C,MATCH($A1235,'Smelter Look-up'!$E:$E,0)))</f>
        <v/>
      </c>
      <c r="D1235" s="143"/>
      <c r="E1235" s="143" t="str">
        <f ca="1">IF(ISERROR($V1235),"",OFFSET('Smelter Look-up'!$D$4,$V1235-4,0)&amp;"")</f>
        <v/>
      </c>
      <c r="F1235" s="143" t="str">
        <f ca="1">IF(ISERROR($V1235),"",OFFSET('Smelter Look-up'!$E$4,$V1235-4,0))</f>
        <v/>
      </c>
      <c r="G1235" s="143" t="str">
        <f ca="1">IF(C1235=$X$4,"Enter smelter details",IF(ISERROR($V1235),"",OFFSET('Smelter Look-up'!$F$4,$V1235-4,0)))</f>
        <v/>
      </c>
      <c r="H1235" s="199" t="str">
        <f ca="1">IF(ISERROR($V1235),"",OFFSET('Smelter Look-up'!$G$4,$V1235-4,0))</f>
        <v/>
      </c>
      <c r="I1235" s="200" t="str">
        <f ca="1">IF(ISERROR($V1235),"",OFFSET('Smelter Look-up'!$H$4,$V1235-4,0))</f>
        <v/>
      </c>
      <c r="J1235" s="200" t="str">
        <f ca="1">IF(ISERROR($V1235),"",OFFSET('Smelter Look-up'!$I$4,$V1235-4,0))</f>
        <v/>
      </c>
      <c r="K1235" s="144"/>
      <c r="L1235" s="144"/>
      <c r="M1235" s="144"/>
      <c r="N1235" s="144"/>
      <c r="O1235" s="144"/>
      <c r="P1235" s="202"/>
      <c r="Q1235" s="145"/>
      <c r="R1235" s="143" t="str">
        <f ca="1">IF(ISERROR($V1235),"",OFFSET('Smelter Look-up'!$C$4,$V1235-4,0)&amp;"")</f>
        <v/>
      </c>
      <c r="S1235" s="149" t="str">
        <f t="shared" ca="1" si="95"/>
        <v/>
      </c>
      <c r="T1235" s="149" t="str">
        <f ca="1">IF(B1235="","",IF(ISERROR(MATCH($J1235,SorP!$B$1:$B$6261,0)),"",INDIRECT("'SorP'!$A$"&amp;MATCH($S1235&amp;$J1235,SorP!C:C,0))))</f>
        <v/>
      </c>
      <c r="U1235" s="162"/>
      <c r="V1235" s="163" t="e">
        <f>IF(C1235="",NA(),MATCH($B1235&amp;$C1235,'Smelter Look-up'!$J:$J,0))</f>
        <v>#N/A</v>
      </c>
      <c r="X1235" s="164">
        <f t="shared" ca="1" si="96"/>
        <v>0</v>
      </c>
      <c r="AB1235" s="304" t="str">
        <f t="shared" si="97"/>
        <v/>
      </c>
      <c r="AC1235" s="164" t="str">
        <f t="shared" si="98"/>
        <v/>
      </c>
      <c r="AD1235" s="164" t="str">
        <f t="shared" si="99"/>
        <v/>
      </c>
    </row>
    <row r="1236" spans="1:30" s="164" customFormat="1" ht="20.149999999999999" customHeight="1">
      <c r="A1236" s="149"/>
      <c r="B1236" s="294" t="str">
        <f>IF(LEN(A1236)=0,"",INDEX('Smelter Look-up'!$A:$A,MATCH($A1236,'Smelter Look-up'!$E:$E,0)))</f>
        <v/>
      </c>
      <c r="C1236" s="146" t="str">
        <f>IF(LEN(A1236)=0,"",INDEX('Smelter Look-up'!$C:$C,MATCH($A1236,'Smelter Look-up'!$E:$E,0)))</f>
        <v/>
      </c>
      <c r="D1236" s="143"/>
      <c r="E1236" s="143" t="str">
        <f ca="1">IF(ISERROR($V1236),"",OFFSET('Smelter Look-up'!$D$4,$V1236-4,0)&amp;"")</f>
        <v/>
      </c>
      <c r="F1236" s="143" t="str">
        <f ca="1">IF(ISERROR($V1236),"",OFFSET('Smelter Look-up'!$E$4,$V1236-4,0))</f>
        <v/>
      </c>
      <c r="G1236" s="143" t="str">
        <f ca="1">IF(C1236=$X$4,"Enter smelter details",IF(ISERROR($V1236),"",OFFSET('Smelter Look-up'!$F$4,$V1236-4,0)))</f>
        <v/>
      </c>
      <c r="H1236" s="199" t="str">
        <f ca="1">IF(ISERROR($V1236),"",OFFSET('Smelter Look-up'!$G$4,$V1236-4,0))</f>
        <v/>
      </c>
      <c r="I1236" s="200" t="str">
        <f ca="1">IF(ISERROR($V1236),"",OFFSET('Smelter Look-up'!$H$4,$V1236-4,0))</f>
        <v/>
      </c>
      <c r="J1236" s="200" t="str">
        <f ca="1">IF(ISERROR($V1236),"",OFFSET('Smelter Look-up'!$I$4,$V1236-4,0))</f>
        <v/>
      </c>
      <c r="K1236" s="144"/>
      <c r="L1236" s="144"/>
      <c r="M1236" s="144"/>
      <c r="N1236" s="144"/>
      <c r="O1236" s="144"/>
      <c r="P1236" s="202"/>
      <c r="Q1236" s="145"/>
      <c r="R1236" s="143" t="str">
        <f ca="1">IF(ISERROR($V1236),"",OFFSET('Smelter Look-up'!$C$4,$V1236-4,0)&amp;"")</f>
        <v/>
      </c>
      <c r="S1236" s="149" t="str">
        <f t="shared" ca="1" si="95"/>
        <v/>
      </c>
      <c r="T1236" s="149" t="str">
        <f ca="1">IF(B1236="","",IF(ISERROR(MATCH($J1236,SorP!$B$1:$B$6261,0)),"",INDIRECT("'SorP'!$A$"&amp;MATCH($S1236&amp;$J1236,SorP!C:C,0))))</f>
        <v/>
      </c>
      <c r="U1236" s="162"/>
      <c r="V1236" s="163" t="e">
        <f>IF(C1236="",NA(),MATCH($B1236&amp;$C1236,'Smelter Look-up'!$J:$J,0))</f>
        <v>#N/A</v>
      </c>
      <c r="X1236" s="164">
        <f t="shared" ca="1" si="96"/>
        <v>0</v>
      </c>
      <c r="AB1236" s="304" t="str">
        <f t="shared" si="97"/>
        <v/>
      </c>
      <c r="AC1236" s="164" t="str">
        <f t="shared" si="98"/>
        <v/>
      </c>
      <c r="AD1236" s="164" t="str">
        <f t="shared" si="99"/>
        <v/>
      </c>
    </row>
    <row r="1237" spans="1:30" s="164" customFormat="1" ht="20.149999999999999" customHeight="1">
      <c r="A1237" s="149"/>
      <c r="B1237" s="294" t="str">
        <f>IF(LEN(A1237)=0,"",INDEX('Smelter Look-up'!$A:$A,MATCH($A1237,'Smelter Look-up'!$E:$E,0)))</f>
        <v/>
      </c>
      <c r="C1237" s="146" t="str">
        <f>IF(LEN(A1237)=0,"",INDEX('Smelter Look-up'!$C:$C,MATCH($A1237,'Smelter Look-up'!$E:$E,0)))</f>
        <v/>
      </c>
      <c r="D1237" s="143"/>
      <c r="E1237" s="143" t="str">
        <f ca="1">IF(ISERROR($V1237),"",OFFSET('Smelter Look-up'!$D$4,$V1237-4,0)&amp;"")</f>
        <v/>
      </c>
      <c r="F1237" s="143" t="str">
        <f ca="1">IF(ISERROR($V1237),"",OFFSET('Smelter Look-up'!$E$4,$V1237-4,0))</f>
        <v/>
      </c>
      <c r="G1237" s="143" t="str">
        <f ca="1">IF(C1237=$X$4,"Enter smelter details",IF(ISERROR($V1237),"",OFFSET('Smelter Look-up'!$F$4,$V1237-4,0)))</f>
        <v/>
      </c>
      <c r="H1237" s="199" t="str">
        <f ca="1">IF(ISERROR($V1237),"",OFFSET('Smelter Look-up'!$G$4,$V1237-4,0))</f>
        <v/>
      </c>
      <c r="I1237" s="200" t="str">
        <f ca="1">IF(ISERROR($V1237),"",OFFSET('Smelter Look-up'!$H$4,$V1237-4,0))</f>
        <v/>
      </c>
      <c r="J1237" s="200" t="str">
        <f ca="1">IF(ISERROR($V1237),"",OFFSET('Smelter Look-up'!$I$4,$V1237-4,0))</f>
        <v/>
      </c>
      <c r="K1237" s="144"/>
      <c r="L1237" s="144"/>
      <c r="M1237" s="144"/>
      <c r="N1237" s="144"/>
      <c r="O1237" s="144"/>
      <c r="P1237" s="202"/>
      <c r="Q1237" s="145"/>
      <c r="R1237" s="143" t="str">
        <f ca="1">IF(ISERROR($V1237),"",OFFSET('Smelter Look-up'!$C$4,$V1237-4,0)&amp;"")</f>
        <v/>
      </c>
      <c r="S1237" s="149" t="str">
        <f t="shared" ca="1" si="95"/>
        <v/>
      </c>
      <c r="T1237" s="149" t="str">
        <f ca="1">IF(B1237="","",IF(ISERROR(MATCH($J1237,SorP!$B$1:$B$6261,0)),"",INDIRECT("'SorP'!$A$"&amp;MATCH($S1237&amp;$J1237,SorP!C:C,0))))</f>
        <v/>
      </c>
      <c r="U1237" s="162"/>
      <c r="V1237" s="163" t="e">
        <f>IF(C1237="",NA(),MATCH($B1237&amp;$C1237,'Smelter Look-up'!$J:$J,0))</f>
        <v>#N/A</v>
      </c>
      <c r="X1237" s="164">
        <f t="shared" ca="1" si="96"/>
        <v>0</v>
      </c>
      <c r="AB1237" s="304" t="str">
        <f t="shared" si="97"/>
        <v/>
      </c>
      <c r="AC1237" s="164" t="str">
        <f t="shared" si="98"/>
        <v/>
      </c>
      <c r="AD1237" s="164" t="str">
        <f t="shared" si="99"/>
        <v/>
      </c>
    </row>
    <row r="1238" spans="1:30" s="164" customFormat="1" ht="20.149999999999999" customHeight="1">
      <c r="A1238" s="149"/>
      <c r="B1238" s="294" t="str">
        <f>IF(LEN(A1238)=0,"",INDEX('Smelter Look-up'!$A:$A,MATCH($A1238,'Smelter Look-up'!$E:$E,0)))</f>
        <v/>
      </c>
      <c r="C1238" s="146" t="str">
        <f>IF(LEN(A1238)=0,"",INDEX('Smelter Look-up'!$C:$C,MATCH($A1238,'Smelter Look-up'!$E:$E,0)))</f>
        <v/>
      </c>
      <c r="D1238" s="143"/>
      <c r="E1238" s="143" t="str">
        <f ca="1">IF(ISERROR($V1238),"",OFFSET('Smelter Look-up'!$D$4,$V1238-4,0)&amp;"")</f>
        <v/>
      </c>
      <c r="F1238" s="143" t="str">
        <f ca="1">IF(ISERROR($V1238),"",OFFSET('Smelter Look-up'!$E$4,$V1238-4,0))</f>
        <v/>
      </c>
      <c r="G1238" s="143" t="str">
        <f ca="1">IF(C1238=$X$4,"Enter smelter details",IF(ISERROR($V1238),"",OFFSET('Smelter Look-up'!$F$4,$V1238-4,0)))</f>
        <v/>
      </c>
      <c r="H1238" s="199" t="str">
        <f ca="1">IF(ISERROR($V1238),"",OFFSET('Smelter Look-up'!$G$4,$V1238-4,0))</f>
        <v/>
      </c>
      <c r="I1238" s="200" t="str">
        <f ca="1">IF(ISERROR($V1238),"",OFFSET('Smelter Look-up'!$H$4,$V1238-4,0))</f>
        <v/>
      </c>
      <c r="J1238" s="200" t="str">
        <f ca="1">IF(ISERROR($V1238),"",OFFSET('Smelter Look-up'!$I$4,$V1238-4,0))</f>
        <v/>
      </c>
      <c r="K1238" s="144"/>
      <c r="L1238" s="144"/>
      <c r="M1238" s="144"/>
      <c r="N1238" s="144"/>
      <c r="O1238" s="144"/>
      <c r="P1238" s="202"/>
      <c r="Q1238" s="145"/>
      <c r="R1238" s="143" t="str">
        <f ca="1">IF(ISERROR($V1238),"",OFFSET('Smelter Look-up'!$C$4,$V1238-4,0)&amp;"")</f>
        <v/>
      </c>
      <c r="S1238" s="149" t="str">
        <f t="shared" ca="1" si="95"/>
        <v/>
      </c>
      <c r="T1238" s="149" t="str">
        <f ca="1">IF(B1238="","",IF(ISERROR(MATCH($J1238,SorP!$B$1:$B$6261,0)),"",INDIRECT("'SorP'!$A$"&amp;MATCH($S1238&amp;$J1238,SorP!C:C,0))))</f>
        <v/>
      </c>
      <c r="U1238" s="162"/>
      <c r="V1238" s="163" t="e">
        <f>IF(C1238="",NA(),MATCH($B1238&amp;$C1238,'Smelter Look-up'!$J:$J,0))</f>
        <v>#N/A</v>
      </c>
      <c r="X1238" s="164">
        <f t="shared" ca="1" si="96"/>
        <v>0</v>
      </c>
      <c r="AB1238" s="304" t="str">
        <f t="shared" si="97"/>
        <v/>
      </c>
      <c r="AC1238" s="164" t="str">
        <f t="shared" si="98"/>
        <v/>
      </c>
      <c r="AD1238" s="164" t="str">
        <f t="shared" si="99"/>
        <v/>
      </c>
    </row>
    <row r="1239" spans="1:30" s="164" customFormat="1" ht="20.149999999999999" customHeight="1">
      <c r="A1239" s="149"/>
      <c r="B1239" s="294" t="str">
        <f>IF(LEN(A1239)=0,"",INDEX('Smelter Look-up'!$A:$A,MATCH($A1239,'Smelter Look-up'!$E:$E,0)))</f>
        <v/>
      </c>
      <c r="C1239" s="146" t="str">
        <f>IF(LEN(A1239)=0,"",INDEX('Smelter Look-up'!$C:$C,MATCH($A1239,'Smelter Look-up'!$E:$E,0)))</f>
        <v/>
      </c>
      <c r="D1239" s="143"/>
      <c r="E1239" s="143" t="str">
        <f ca="1">IF(ISERROR($V1239),"",OFFSET('Smelter Look-up'!$D$4,$V1239-4,0)&amp;"")</f>
        <v/>
      </c>
      <c r="F1239" s="143" t="str">
        <f ca="1">IF(ISERROR($V1239),"",OFFSET('Smelter Look-up'!$E$4,$V1239-4,0))</f>
        <v/>
      </c>
      <c r="G1239" s="143" t="str">
        <f ca="1">IF(C1239=$X$4,"Enter smelter details",IF(ISERROR($V1239),"",OFFSET('Smelter Look-up'!$F$4,$V1239-4,0)))</f>
        <v/>
      </c>
      <c r="H1239" s="199" t="str">
        <f ca="1">IF(ISERROR($V1239),"",OFFSET('Smelter Look-up'!$G$4,$V1239-4,0))</f>
        <v/>
      </c>
      <c r="I1239" s="200" t="str">
        <f ca="1">IF(ISERROR($V1239),"",OFFSET('Smelter Look-up'!$H$4,$V1239-4,0))</f>
        <v/>
      </c>
      <c r="J1239" s="200" t="str">
        <f ca="1">IF(ISERROR($V1239),"",OFFSET('Smelter Look-up'!$I$4,$V1239-4,0))</f>
        <v/>
      </c>
      <c r="K1239" s="144"/>
      <c r="L1239" s="144"/>
      <c r="M1239" s="144"/>
      <c r="N1239" s="144"/>
      <c r="O1239" s="144"/>
      <c r="P1239" s="202"/>
      <c r="Q1239" s="145"/>
      <c r="R1239" s="143" t="str">
        <f ca="1">IF(ISERROR($V1239),"",OFFSET('Smelter Look-up'!$C$4,$V1239-4,0)&amp;"")</f>
        <v/>
      </c>
      <c r="S1239" s="149" t="str">
        <f t="shared" ca="1" si="95"/>
        <v/>
      </c>
      <c r="T1239" s="149" t="str">
        <f ca="1">IF(B1239="","",IF(ISERROR(MATCH($J1239,SorP!$B$1:$B$6261,0)),"",INDIRECT("'SorP'!$A$"&amp;MATCH($S1239&amp;$J1239,SorP!C:C,0))))</f>
        <v/>
      </c>
      <c r="U1239" s="162"/>
      <c r="V1239" s="163" t="e">
        <f>IF(C1239="",NA(),MATCH($B1239&amp;$C1239,'Smelter Look-up'!$J:$J,0))</f>
        <v>#N/A</v>
      </c>
      <c r="X1239" s="164">
        <f t="shared" ca="1" si="96"/>
        <v>0</v>
      </c>
      <c r="AB1239" s="304" t="str">
        <f t="shared" si="97"/>
        <v/>
      </c>
      <c r="AC1239" s="164" t="str">
        <f t="shared" si="98"/>
        <v/>
      </c>
      <c r="AD1239" s="164" t="str">
        <f t="shared" si="99"/>
        <v/>
      </c>
    </row>
    <row r="1240" spans="1:30" s="164" customFormat="1" ht="20.149999999999999" customHeight="1">
      <c r="A1240" s="149"/>
      <c r="B1240" s="294" t="str">
        <f>IF(LEN(A1240)=0,"",INDEX('Smelter Look-up'!$A:$A,MATCH($A1240,'Smelter Look-up'!$E:$E,0)))</f>
        <v/>
      </c>
      <c r="C1240" s="146" t="str">
        <f>IF(LEN(A1240)=0,"",INDEX('Smelter Look-up'!$C:$C,MATCH($A1240,'Smelter Look-up'!$E:$E,0)))</f>
        <v/>
      </c>
      <c r="D1240" s="143"/>
      <c r="E1240" s="143" t="str">
        <f ca="1">IF(ISERROR($V1240),"",OFFSET('Smelter Look-up'!$D$4,$V1240-4,0)&amp;"")</f>
        <v/>
      </c>
      <c r="F1240" s="143" t="str">
        <f ca="1">IF(ISERROR($V1240),"",OFFSET('Smelter Look-up'!$E$4,$V1240-4,0))</f>
        <v/>
      </c>
      <c r="G1240" s="143" t="str">
        <f ca="1">IF(C1240=$X$4,"Enter smelter details",IF(ISERROR($V1240),"",OFFSET('Smelter Look-up'!$F$4,$V1240-4,0)))</f>
        <v/>
      </c>
      <c r="H1240" s="199" t="str">
        <f ca="1">IF(ISERROR($V1240),"",OFFSET('Smelter Look-up'!$G$4,$V1240-4,0))</f>
        <v/>
      </c>
      <c r="I1240" s="200" t="str">
        <f ca="1">IF(ISERROR($V1240),"",OFFSET('Smelter Look-up'!$H$4,$V1240-4,0))</f>
        <v/>
      </c>
      <c r="J1240" s="200" t="str">
        <f ca="1">IF(ISERROR($V1240),"",OFFSET('Smelter Look-up'!$I$4,$V1240-4,0))</f>
        <v/>
      </c>
      <c r="K1240" s="144"/>
      <c r="L1240" s="144"/>
      <c r="M1240" s="144"/>
      <c r="N1240" s="144"/>
      <c r="O1240" s="144"/>
      <c r="P1240" s="202"/>
      <c r="Q1240" s="145"/>
      <c r="R1240" s="143" t="str">
        <f ca="1">IF(ISERROR($V1240),"",OFFSET('Smelter Look-up'!$C$4,$V1240-4,0)&amp;"")</f>
        <v/>
      </c>
      <c r="S1240" s="149" t="str">
        <f t="shared" ca="1" si="95"/>
        <v/>
      </c>
      <c r="T1240" s="149" t="str">
        <f ca="1">IF(B1240="","",IF(ISERROR(MATCH($J1240,SorP!$B$1:$B$6261,0)),"",INDIRECT("'SorP'!$A$"&amp;MATCH($S1240&amp;$J1240,SorP!C:C,0))))</f>
        <v/>
      </c>
      <c r="U1240" s="162"/>
      <c r="V1240" s="163" t="e">
        <f>IF(C1240="",NA(),MATCH($B1240&amp;$C1240,'Smelter Look-up'!$J:$J,0))</f>
        <v>#N/A</v>
      </c>
      <c r="X1240" s="164">
        <f t="shared" ca="1" si="96"/>
        <v>0</v>
      </c>
      <c r="AB1240" s="304" t="str">
        <f t="shared" si="97"/>
        <v/>
      </c>
      <c r="AC1240" s="164" t="str">
        <f t="shared" si="98"/>
        <v/>
      </c>
      <c r="AD1240" s="164" t="str">
        <f t="shared" si="99"/>
        <v/>
      </c>
    </row>
    <row r="1241" spans="1:30" s="164" customFormat="1" ht="20.149999999999999" customHeight="1">
      <c r="A1241" s="149"/>
      <c r="B1241" s="294" t="str">
        <f>IF(LEN(A1241)=0,"",INDEX('Smelter Look-up'!$A:$A,MATCH($A1241,'Smelter Look-up'!$E:$E,0)))</f>
        <v/>
      </c>
      <c r="C1241" s="146" t="str">
        <f>IF(LEN(A1241)=0,"",INDEX('Smelter Look-up'!$C:$C,MATCH($A1241,'Smelter Look-up'!$E:$E,0)))</f>
        <v/>
      </c>
      <c r="D1241" s="143"/>
      <c r="E1241" s="143" t="str">
        <f ca="1">IF(ISERROR($V1241),"",OFFSET('Smelter Look-up'!$D$4,$V1241-4,0)&amp;"")</f>
        <v/>
      </c>
      <c r="F1241" s="143" t="str">
        <f ca="1">IF(ISERROR($V1241),"",OFFSET('Smelter Look-up'!$E$4,$V1241-4,0))</f>
        <v/>
      </c>
      <c r="G1241" s="143" t="str">
        <f ca="1">IF(C1241=$X$4,"Enter smelter details",IF(ISERROR($V1241),"",OFFSET('Smelter Look-up'!$F$4,$V1241-4,0)))</f>
        <v/>
      </c>
      <c r="H1241" s="199" t="str">
        <f ca="1">IF(ISERROR($V1241),"",OFFSET('Smelter Look-up'!$G$4,$V1241-4,0))</f>
        <v/>
      </c>
      <c r="I1241" s="200" t="str">
        <f ca="1">IF(ISERROR($V1241),"",OFFSET('Smelter Look-up'!$H$4,$V1241-4,0))</f>
        <v/>
      </c>
      <c r="J1241" s="200" t="str">
        <f ca="1">IF(ISERROR($V1241),"",OFFSET('Smelter Look-up'!$I$4,$V1241-4,0))</f>
        <v/>
      </c>
      <c r="K1241" s="144"/>
      <c r="L1241" s="144"/>
      <c r="M1241" s="144"/>
      <c r="N1241" s="144"/>
      <c r="O1241" s="144"/>
      <c r="P1241" s="202"/>
      <c r="Q1241" s="145"/>
      <c r="R1241" s="143" t="str">
        <f ca="1">IF(ISERROR($V1241),"",OFFSET('Smelter Look-up'!$C$4,$V1241-4,0)&amp;"")</f>
        <v/>
      </c>
      <c r="S1241" s="149" t="str">
        <f t="shared" ca="1" si="95"/>
        <v/>
      </c>
      <c r="T1241" s="149" t="str">
        <f ca="1">IF(B1241="","",IF(ISERROR(MATCH($J1241,SorP!$B$1:$B$6261,0)),"",INDIRECT("'SorP'!$A$"&amp;MATCH($S1241&amp;$J1241,SorP!C:C,0))))</f>
        <v/>
      </c>
      <c r="U1241" s="162"/>
      <c r="V1241" s="163" t="e">
        <f>IF(C1241="",NA(),MATCH($B1241&amp;$C1241,'Smelter Look-up'!$J:$J,0))</f>
        <v>#N/A</v>
      </c>
      <c r="X1241" s="164">
        <f t="shared" ca="1" si="96"/>
        <v>0</v>
      </c>
      <c r="AB1241" s="304" t="str">
        <f t="shared" si="97"/>
        <v/>
      </c>
      <c r="AC1241" s="164" t="str">
        <f t="shared" si="98"/>
        <v/>
      </c>
      <c r="AD1241" s="164" t="str">
        <f t="shared" si="99"/>
        <v/>
      </c>
    </row>
    <row r="1242" spans="1:30" s="164" customFormat="1" ht="20.149999999999999" customHeight="1">
      <c r="A1242" s="149"/>
      <c r="B1242" s="294" t="str">
        <f>IF(LEN(A1242)=0,"",INDEX('Smelter Look-up'!$A:$A,MATCH($A1242,'Smelter Look-up'!$E:$E,0)))</f>
        <v/>
      </c>
      <c r="C1242" s="146" t="str">
        <f>IF(LEN(A1242)=0,"",INDEX('Smelter Look-up'!$C:$C,MATCH($A1242,'Smelter Look-up'!$E:$E,0)))</f>
        <v/>
      </c>
      <c r="D1242" s="143"/>
      <c r="E1242" s="143" t="str">
        <f ca="1">IF(ISERROR($V1242),"",OFFSET('Smelter Look-up'!$D$4,$V1242-4,0)&amp;"")</f>
        <v/>
      </c>
      <c r="F1242" s="143" t="str">
        <f ca="1">IF(ISERROR($V1242),"",OFFSET('Smelter Look-up'!$E$4,$V1242-4,0))</f>
        <v/>
      </c>
      <c r="G1242" s="143" t="str">
        <f ca="1">IF(C1242=$X$4,"Enter smelter details",IF(ISERROR($V1242),"",OFFSET('Smelter Look-up'!$F$4,$V1242-4,0)))</f>
        <v/>
      </c>
      <c r="H1242" s="199" t="str">
        <f ca="1">IF(ISERROR($V1242),"",OFFSET('Smelter Look-up'!$G$4,$V1242-4,0))</f>
        <v/>
      </c>
      <c r="I1242" s="200" t="str">
        <f ca="1">IF(ISERROR($V1242),"",OFFSET('Smelter Look-up'!$H$4,$V1242-4,0))</f>
        <v/>
      </c>
      <c r="J1242" s="200" t="str">
        <f ca="1">IF(ISERROR($V1242),"",OFFSET('Smelter Look-up'!$I$4,$V1242-4,0))</f>
        <v/>
      </c>
      <c r="K1242" s="144"/>
      <c r="L1242" s="144"/>
      <c r="M1242" s="144"/>
      <c r="N1242" s="144"/>
      <c r="O1242" s="144"/>
      <c r="P1242" s="202"/>
      <c r="Q1242" s="145"/>
      <c r="R1242" s="143" t="str">
        <f ca="1">IF(ISERROR($V1242),"",OFFSET('Smelter Look-up'!$C$4,$V1242-4,0)&amp;"")</f>
        <v/>
      </c>
      <c r="S1242" s="149" t="str">
        <f t="shared" ca="1" si="95"/>
        <v/>
      </c>
      <c r="T1242" s="149" t="str">
        <f ca="1">IF(B1242="","",IF(ISERROR(MATCH($J1242,SorP!$B$1:$B$6261,0)),"",INDIRECT("'SorP'!$A$"&amp;MATCH($S1242&amp;$J1242,SorP!C:C,0))))</f>
        <v/>
      </c>
      <c r="U1242" s="162"/>
      <c r="V1242" s="163" t="e">
        <f>IF(C1242="",NA(),MATCH($B1242&amp;$C1242,'Smelter Look-up'!$J:$J,0))</f>
        <v>#N/A</v>
      </c>
      <c r="X1242" s="164">
        <f t="shared" ca="1" si="96"/>
        <v>0</v>
      </c>
      <c r="AB1242" s="304" t="str">
        <f t="shared" si="97"/>
        <v/>
      </c>
      <c r="AC1242" s="164" t="str">
        <f t="shared" si="98"/>
        <v/>
      </c>
      <c r="AD1242" s="164" t="str">
        <f t="shared" si="99"/>
        <v/>
      </c>
    </row>
    <row r="1243" spans="1:30" s="164" customFormat="1" ht="20.149999999999999" customHeight="1">
      <c r="A1243" s="149"/>
      <c r="B1243" s="294" t="str">
        <f>IF(LEN(A1243)=0,"",INDEX('Smelter Look-up'!$A:$A,MATCH($A1243,'Smelter Look-up'!$E:$E,0)))</f>
        <v/>
      </c>
      <c r="C1243" s="146" t="str">
        <f>IF(LEN(A1243)=0,"",INDEX('Smelter Look-up'!$C:$C,MATCH($A1243,'Smelter Look-up'!$E:$E,0)))</f>
        <v/>
      </c>
      <c r="D1243" s="143"/>
      <c r="E1243" s="143" t="str">
        <f ca="1">IF(ISERROR($V1243),"",OFFSET('Smelter Look-up'!$D$4,$V1243-4,0)&amp;"")</f>
        <v/>
      </c>
      <c r="F1243" s="143" t="str">
        <f ca="1">IF(ISERROR($V1243),"",OFFSET('Smelter Look-up'!$E$4,$V1243-4,0))</f>
        <v/>
      </c>
      <c r="G1243" s="143" t="str">
        <f ca="1">IF(C1243=$X$4,"Enter smelter details",IF(ISERROR($V1243),"",OFFSET('Smelter Look-up'!$F$4,$V1243-4,0)))</f>
        <v/>
      </c>
      <c r="H1243" s="199" t="str">
        <f ca="1">IF(ISERROR($V1243),"",OFFSET('Smelter Look-up'!$G$4,$V1243-4,0))</f>
        <v/>
      </c>
      <c r="I1243" s="200" t="str">
        <f ca="1">IF(ISERROR($V1243),"",OFFSET('Smelter Look-up'!$H$4,$V1243-4,0))</f>
        <v/>
      </c>
      <c r="J1243" s="200" t="str">
        <f ca="1">IF(ISERROR($V1243),"",OFFSET('Smelter Look-up'!$I$4,$V1243-4,0))</f>
        <v/>
      </c>
      <c r="K1243" s="144"/>
      <c r="L1243" s="144"/>
      <c r="M1243" s="144"/>
      <c r="N1243" s="144"/>
      <c r="O1243" s="144"/>
      <c r="P1243" s="202"/>
      <c r="Q1243" s="145"/>
      <c r="R1243" s="143" t="str">
        <f ca="1">IF(ISERROR($V1243),"",OFFSET('Smelter Look-up'!$C$4,$V1243-4,0)&amp;"")</f>
        <v/>
      </c>
      <c r="S1243" s="149" t="str">
        <f t="shared" ca="1" si="95"/>
        <v/>
      </c>
      <c r="T1243" s="149" t="str">
        <f ca="1">IF(B1243="","",IF(ISERROR(MATCH($J1243,SorP!$B$1:$B$6261,0)),"",INDIRECT("'SorP'!$A$"&amp;MATCH($S1243&amp;$J1243,SorP!C:C,0))))</f>
        <v/>
      </c>
      <c r="U1243" s="162"/>
      <c r="V1243" s="163" t="e">
        <f>IF(C1243="",NA(),MATCH($B1243&amp;$C1243,'Smelter Look-up'!$J:$J,0))</f>
        <v>#N/A</v>
      </c>
      <c r="X1243" s="164">
        <f t="shared" ca="1" si="96"/>
        <v>0</v>
      </c>
      <c r="AB1243" s="304" t="str">
        <f t="shared" si="97"/>
        <v/>
      </c>
      <c r="AC1243" s="164" t="str">
        <f t="shared" si="98"/>
        <v/>
      </c>
      <c r="AD1243" s="164" t="str">
        <f t="shared" si="99"/>
        <v/>
      </c>
    </row>
    <row r="1244" spans="1:30" s="164" customFormat="1" ht="20.149999999999999" customHeight="1">
      <c r="A1244" s="149"/>
      <c r="B1244" s="294" t="str">
        <f>IF(LEN(A1244)=0,"",INDEX('Smelter Look-up'!$A:$A,MATCH($A1244,'Smelter Look-up'!$E:$E,0)))</f>
        <v/>
      </c>
      <c r="C1244" s="146" t="str">
        <f>IF(LEN(A1244)=0,"",INDEX('Smelter Look-up'!$C:$C,MATCH($A1244,'Smelter Look-up'!$E:$E,0)))</f>
        <v/>
      </c>
      <c r="D1244" s="143"/>
      <c r="E1244" s="143" t="str">
        <f ca="1">IF(ISERROR($V1244),"",OFFSET('Smelter Look-up'!$D$4,$V1244-4,0)&amp;"")</f>
        <v/>
      </c>
      <c r="F1244" s="143" t="str">
        <f ca="1">IF(ISERROR($V1244),"",OFFSET('Smelter Look-up'!$E$4,$V1244-4,0))</f>
        <v/>
      </c>
      <c r="G1244" s="143" t="str">
        <f ca="1">IF(C1244=$X$4,"Enter smelter details",IF(ISERROR($V1244),"",OFFSET('Smelter Look-up'!$F$4,$V1244-4,0)))</f>
        <v/>
      </c>
      <c r="H1244" s="199" t="str">
        <f ca="1">IF(ISERROR($V1244),"",OFFSET('Smelter Look-up'!$G$4,$V1244-4,0))</f>
        <v/>
      </c>
      <c r="I1244" s="200" t="str">
        <f ca="1">IF(ISERROR($V1244),"",OFFSET('Smelter Look-up'!$H$4,$V1244-4,0))</f>
        <v/>
      </c>
      <c r="J1244" s="200" t="str">
        <f ca="1">IF(ISERROR($V1244),"",OFFSET('Smelter Look-up'!$I$4,$V1244-4,0))</f>
        <v/>
      </c>
      <c r="K1244" s="144"/>
      <c r="L1244" s="144"/>
      <c r="M1244" s="144"/>
      <c r="N1244" s="144"/>
      <c r="O1244" s="144"/>
      <c r="P1244" s="202"/>
      <c r="Q1244" s="145"/>
      <c r="R1244" s="143" t="str">
        <f ca="1">IF(ISERROR($V1244),"",OFFSET('Smelter Look-up'!$C$4,$V1244-4,0)&amp;"")</f>
        <v/>
      </c>
      <c r="S1244" s="149" t="str">
        <f t="shared" ca="1" si="95"/>
        <v/>
      </c>
      <c r="T1244" s="149" t="str">
        <f ca="1">IF(B1244="","",IF(ISERROR(MATCH($J1244,SorP!$B$1:$B$6261,0)),"",INDIRECT("'SorP'!$A$"&amp;MATCH($S1244&amp;$J1244,SorP!C:C,0))))</f>
        <v/>
      </c>
      <c r="U1244" s="162"/>
      <c r="V1244" s="163" t="e">
        <f>IF(C1244="",NA(),MATCH($B1244&amp;$C1244,'Smelter Look-up'!$J:$J,0))</f>
        <v>#N/A</v>
      </c>
      <c r="X1244" s="164">
        <f t="shared" ca="1" si="96"/>
        <v>0</v>
      </c>
      <c r="AB1244" s="304" t="str">
        <f t="shared" si="97"/>
        <v/>
      </c>
      <c r="AC1244" s="164" t="str">
        <f t="shared" si="98"/>
        <v/>
      </c>
      <c r="AD1244" s="164" t="str">
        <f t="shared" si="99"/>
        <v/>
      </c>
    </row>
    <row r="1245" spans="1:30" s="164" customFormat="1" ht="20.149999999999999" customHeight="1">
      <c r="A1245" s="149"/>
      <c r="B1245" s="294" t="str">
        <f>IF(LEN(A1245)=0,"",INDEX('Smelter Look-up'!$A:$A,MATCH($A1245,'Smelter Look-up'!$E:$E,0)))</f>
        <v/>
      </c>
      <c r="C1245" s="146" t="str">
        <f>IF(LEN(A1245)=0,"",INDEX('Smelter Look-up'!$C:$C,MATCH($A1245,'Smelter Look-up'!$E:$E,0)))</f>
        <v/>
      </c>
      <c r="D1245" s="143"/>
      <c r="E1245" s="143" t="str">
        <f ca="1">IF(ISERROR($V1245),"",OFFSET('Smelter Look-up'!$D$4,$V1245-4,0)&amp;"")</f>
        <v/>
      </c>
      <c r="F1245" s="143" t="str">
        <f ca="1">IF(ISERROR($V1245),"",OFFSET('Smelter Look-up'!$E$4,$V1245-4,0))</f>
        <v/>
      </c>
      <c r="G1245" s="143" t="str">
        <f ca="1">IF(C1245=$X$4,"Enter smelter details",IF(ISERROR($V1245),"",OFFSET('Smelter Look-up'!$F$4,$V1245-4,0)))</f>
        <v/>
      </c>
      <c r="H1245" s="199" t="str">
        <f ca="1">IF(ISERROR($V1245),"",OFFSET('Smelter Look-up'!$G$4,$V1245-4,0))</f>
        <v/>
      </c>
      <c r="I1245" s="200" t="str">
        <f ca="1">IF(ISERROR($V1245),"",OFFSET('Smelter Look-up'!$H$4,$V1245-4,0))</f>
        <v/>
      </c>
      <c r="J1245" s="200" t="str">
        <f ca="1">IF(ISERROR($V1245),"",OFFSET('Smelter Look-up'!$I$4,$V1245-4,0))</f>
        <v/>
      </c>
      <c r="K1245" s="144"/>
      <c r="L1245" s="144"/>
      <c r="M1245" s="144"/>
      <c r="N1245" s="144"/>
      <c r="O1245" s="144"/>
      <c r="P1245" s="202"/>
      <c r="Q1245" s="145"/>
      <c r="R1245" s="143" t="str">
        <f ca="1">IF(ISERROR($V1245),"",OFFSET('Smelter Look-up'!$C$4,$V1245-4,0)&amp;"")</f>
        <v/>
      </c>
      <c r="S1245" s="149" t="str">
        <f t="shared" ca="1" si="95"/>
        <v/>
      </c>
      <c r="T1245" s="149" t="str">
        <f ca="1">IF(B1245="","",IF(ISERROR(MATCH($J1245,SorP!$B$1:$B$6261,0)),"",INDIRECT("'SorP'!$A$"&amp;MATCH($S1245&amp;$J1245,SorP!C:C,0))))</f>
        <v/>
      </c>
      <c r="U1245" s="162"/>
      <c r="V1245" s="163" t="e">
        <f>IF(C1245="",NA(),MATCH($B1245&amp;$C1245,'Smelter Look-up'!$J:$J,0))</f>
        <v>#N/A</v>
      </c>
      <c r="X1245" s="164">
        <f t="shared" ca="1" si="96"/>
        <v>0</v>
      </c>
      <c r="AB1245" s="304" t="str">
        <f t="shared" si="97"/>
        <v/>
      </c>
      <c r="AC1245" s="164" t="str">
        <f t="shared" si="98"/>
        <v/>
      </c>
      <c r="AD1245" s="164" t="str">
        <f t="shared" si="99"/>
        <v/>
      </c>
    </row>
    <row r="1246" spans="1:30" s="164" customFormat="1" ht="20.149999999999999" customHeight="1">
      <c r="A1246" s="149"/>
      <c r="B1246" s="294" t="str">
        <f>IF(LEN(A1246)=0,"",INDEX('Smelter Look-up'!$A:$A,MATCH($A1246,'Smelter Look-up'!$E:$E,0)))</f>
        <v/>
      </c>
      <c r="C1246" s="146" t="str">
        <f>IF(LEN(A1246)=0,"",INDEX('Smelter Look-up'!$C:$C,MATCH($A1246,'Smelter Look-up'!$E:$E,0)))</f>
        <v/>
      </c>
      <c r="D1246" s="143"/>
      <c r="E1246" s="143" t="str">
        <f ca="1">IF(ISERROR($V1246),"",OFFSET('Smelter Look-up'!$D$4,$V1246-4,0)&amp;"")</f>
        <v/>
      </c>
      <c r="F1246" s="143" t="str">
        <f ca="1">IF(ISERROR($V1246),"",OFFSET('Smelter Look-up'!$E$4,$V1246-4,0))</f>
        <v/>
      </c>
      <c r="G1246" s="143" t="str">
        <f ca="1">IF(C1246=$X$4,"Enter smelter details",IF(ISERROR($V1246),"",OFFSET('Smelter Look-up'!$F$4,$V1246-4,0)))</f>
        <v/>
      </c>
      <c r="H1246" s="199" t="str">
        <f ca="1">IF(ISERROR($V1246),"",OFFSET('Smelter Look-up'!$G$4,$V1246-4,0))</f>
        <v/>
      </c>
      <c r="I1246" s="200" t="str">
        <f ca="1">IF(ISERROR($V1246),"",OFFSET('Smelter Look-up'!$H$4,$V1246-4,0))</f>
        <v/>
      </c>
      <c r="J1246" s="200" t="str">
        <f ca="1">IF(ISERROR($V1246),"",OFFSET('Smelter Look-up'!$I$4,$V1246-4,0))</f>
        <v/>
      </c>
      <c r="K1246" s="144"/>
      <c r="L1246" s="144"/>
      <c r="M1246" s="144"/>
      <c r="N1246" s="144"/>
      <c r="O1246" s="144"/>
      <c r="P1246" s="202"/>
      <c r="Q1246" s="145"/>
      <c r="R1246" s="143" t="str">
        <f ca="1">IF(ISERROR($V1246),"",OFFSET('Smelter Look-up'!$C$4,$V1246-4,0)&amp;"")</f>
        <v/>
      </c>
      <c r="S1246" s="149" t="str">
        <f t="shared" ca="1" si="95"/>
        <v/>
      </c>
      <c r="T1246" s="149" t="str">
        <f ca="1">IF(B1246="","",IF(ISERROR(MATCH($J1246,SorP!$B$1:$B$6261,0)),"",INDIRECT("'SorP'!$A$"&amp;MATCH($S1246&amp;$J1246,SorP!C:C,0))))</f>
        <v/>
      </c>
      <c r="U1246" s="162"/>
      <c r="V1246" s="163" t="e">
        <f>IF(C1246="",NA(),MATCH($B1246&amp;$C1246,'Smelter Look-up'!$J:$J,0))</f>
        <v>#N/A</v>
      </c>
      <c r="X1246" s="164">
        <f t="shared" ca="1" si="96"/>
        <v>0</v>
      </c>
      <c r="AB1246" s="304" t="str">
        <f t="shared" si="97"/>
        <v/>
      </c>
      <c r="AC1246" s="164" t="str">
        <f t="shared" si="98"/>
        <v/>
      </c>
      <c r="AD1246" s="164" t="str">
        <f t="shared" si="99"/>
        <v/>
      </c>
    </row>
    <row r="1247" spans="1:30" s="164" customFormat="1" ht="20.149999999999999" customHeight="1">
      <c r="A1247" s="149"/>
      <c r="B1247" s="294" t="str">
        <f>IF(LEN(A1247)=0,"",INDEX('Smelter Look-up'!$A:$A,MATCH($A1247,'Smelter Look-up'!$E:$E,0)))</f>
        <v/>
      </c>
      <c r="C1247" s="146" t="str">
        <f>IF(LEN(A1247)=0,"",INDEX('Smelter Look-up'!$C:$C,MATCH($A1247,'Smelter Look-up'!$E:$E,0)))</f>
        <v/>
      </c>
      <c r="D1247" s="143"/>
      <c r="E1247" s="143" t="str">
        <f ca="1">IF(ISERROR($V1247),"",OFFSET('Smelter Look-up'!$D$4,$V1247-4,0)&amp;"")</f>
        <v/>
      </c>
      <c r="F1247" s="143" t="str">
        <f ca="1">IF(ISERROR($V1247),"",OFFSET('Smelter Look-up'!$E$4,$V1247-4,0))</f>
        <v/>
      </c>
      <c r="G1247" s="143" t="str">
        <f ca="1">IF(C1247=$X$4,"Enter smelter details",IF(ISERROR($V1247),"",OFFSET('Smelter Look-up'!$F$4,$V1247-4,0)))</f>
        <v/>
      </c>
      <c r="H1247" s="199" t="str">
        <f ca="1">IF(ISERROR($V1247),"",OFFSET('Smelter Look-up'!$G$4,$V1247-4,0))</f>
        <v/>
      </c>
      <c r="I1247" s="200" t="str">
        <f ca="1">IF(ISERROR($V1247),"",OFFSET('Smelter Look-up'!$H$4,$V1247-4,0))</f>
        <v/>
      </c>
      <c r="J1247" s="200" t="str">
        <f ca="1">IF(ISERROR($V1247),"",OFFSET('Smelter Look-up'!$I$4,$V1247-4,0))</f>
        <v/>
      </c>
      <c r="K1247" s="144"/>
      <c r="L1247" s="144"/>
      <c r="M1247" s="144"/>
      <c r="N1247" s="144"/>
      <c r="O1247" s="144"/>
      <c r="P1247" s="202"/>
      <c r="Q1247" s="145"/>
      <c r="R1247" s="143" t="str">
        <f ca="1">IF(ISERROR($V1247),"",OFFSET('Smelter Look-up'!$C$4,$V1247-4,0)&amp;"")</f>
        <v/>
      </c>
      <c r="S1247" s="149" t="str">
        <f t="shared" ca="1" si="95"/>
        <v/>
      </c>
      <c r="T1247" s="149" t="str">
        <f ca="1">IF(B1247="","",IF(ISERROR(MATCH($J1247,SorP!$B$1:$B$6261,0)),"",INDIRECT("'SorP'!$A$"&amp;MATCH($S1247&amp;$J1247,SorP!C:C,0))))</f>
        <v/>
      </c>
      <c r="U1247" s="162"/>
      <c r="V1247" s="163" t="e">
        <f>IF(C1247="",NA(),MATCH($B1247&amp;$C1247,'Smelter Look-up'!$J:$J,0))</f>
        <v>#N/A</v>
      </c>
      <c r="X1247" s="164">
        <f t="shared" ca="1" si="96"/>
        <v>0</v>
      </c>
      <c r="AB1247" s="304" t="str">
        <f t="shared" si="97"/>
        <v/>
      </c>
      <c r="AC1247" s="164" t="str">
        <f t="shared" si="98"/>
        <v/>
      </c>
      <c r="AD1247" s="164" t="str">
        <f t="shared" si="99"/>
        <v/>
      </c>
    </row>
    <row r="1248" spans="1:30" s="164" customFormat="1" ht="20.149999999999999" customHeight="1">
      <c r="A1248" s="149"/>
      <c r="B1248" s="294" t="str">
        <f>IF(LEN(A1248)=0,"",INDEX('Smelter Look-up'!$A:$A,MATCH($A1248,'Smelter Look-up'!$E:$E,0)))</f>
        <v/>
      </c>
      <c r="C1248" s="146" t="str">
        <f>IF(LEN(A1248)=0,"",INDEX('Smelter Look-up'!$C:$C,MATCH($A1248,'Smelter Look-up'!$E:$E,0)))</f>
        <v/>
      </c>
      <c r="D1248" s="143"/>
      <c r="E1248" s="143" t="str">
        <f ca="1">IF(ISERROR($V1248),"",OFFSET('Smelter Look-up'!$D$4,$V1248-4,0)&amp;"")</f>
        <v/>
      </c>
      <c r="F1248" s="143" t="str">
        <f ca="1">IF(ISERROR($V1248),"",OFFSET('Smelter Look-up'!$E$4,$V1248-4,0))</f>
        <v/>
      </c>
      <c r="G1248" s="143" t="str">
        <f ca="1">IF(C1248=$X$4,"Enter smelter details",IF(ISERROR($V1248),"",OFFSET('Smelter Look-up'!$F$4,$V1248-4,0)))</f>
        <v/>
      </c>
      <c r="H1248" s="199" t="str">
        <f ca="1">IF(ISERROR($V1248),"",OFFSET('Smelter Look-up'!$G$4,$V1248-4,0))</f>
        <v/>
      </c>
      <c r="I1248" s="200" t="str">
        <f ca="1">IF(ISERROR($V1248),"",OFFSET('Smelter Look-up'!$H$4,$V1248-4,0))</f>
        <v/>
      </c>
      <c r="J1248" s="200" t="str">
        <f ca="1">IF(ISERROR($V1248),"",OFFSET('Smelter Look-up'!$I$4,$V1248-4,0))</f>
        <v/>
      </c>
      <c r="K1248" s="144"/>
      <c r="L1248" s="144"/>
      <c r="M1248" s="144"/>
      <c r="N1248" s="144"/>
      <c r="O1248" s="144"/>
      <c r="P1248" s="202"/>
      <c r="Q1248" s="145"/>
      <c r="R1248" s="143" t="str">
        <f ca="1">IF(ISERROR($V1248),"",OFFSET('Smelter Look-up'!$C$4,$V1248-4,0)&amp;"")</f>
        <v/>
      </c>
      <c r="S1248" s="149" t="str">
        <f t="shared" ca="1" si="95"/>
        <v/>
      </c>
      <c r="T1248" s="149" t="str">
        <f ca="1">IF(B1248="","",IF(ISERROR(MATCH($J1248,SorP!$B$1:$B$6261,0)),"",INDIRECT("'SorP'!$A$"&amp;MATCH($S1248&amp;$J1248,SorP!C:C,0))))</f>
        <v/>
      </c>
      <c r="U1248" s="162"/>
      <c r="V1248" s="163" t="e">
        <f>IF(C1248="",NA(),MATCH($B1248&amp;$C1248,'Smelter Look-up'!$J:$J,0))</f>
        <v>#N/A</v>
      </c>
      <c r="X1248" s="164">
        <f t="shared" ca="1" si="96"/>
        <v>0</v>
      </c>
      <c r="AB1248" s="304" t="str">
        <f t="shared" si="97"/>
        <v/>
      </c>
      <c r="AC1248" s="164" t="str">
        <f t="shared" si="98"/>
        <v/>
      </c>
      <c r="AD1248" s="164" t="str">
        <f t="shared" si="99"/>
        <v/>
      </c>
    </row>
    <row r="1249" spans="1:30" s="164" customFormat="1" ht="20.149999999999999" customHeight="1">
      <c r="A1249" s="149"/>
      <c r="B1249" s="294" t="str">
        <f>IF(LEN(A1249)=0,"",INDEX('Smelter Look-up'!$A:$A,MATCH($A1249,'Smelter Look-up'!$E:$E,0)))</f>
        <v/>
      </c>
      <c r="C1249" s="146" t="str">
        <f>IF(LEN(A1249)=0,"",INDEX('Smelter Look-up'!$C:$C,MATCH($A1249,'Smelter Look-up'!$E:$E,0)))</f>
        <v/>
      </c>
      <c r="D1249" s="143"/>
      <c r="E1249" s="143" t="str">
        <f ca="1">IF(ISERROR($V1249),"",OFFSET('Smelter Look-up'!$D$4,$V1249-4,0)&amp;"")</f>
        <v/>
      </c>
      <c r="F1249" s="143" t="str">
        <f ca="1">IF(ISERROR($V1249),"",OFFSET('Smelter Look-up'!$E$4,$V1249-4,0))</f>
        <v/>
      </c>
      <c r="G1249" s="143" t="str">
        <f ca="1">IF(C1249=$X$4,"Enter smelter details",IF(ISERROR($V1249),"",OFFSET('Smelter Look-up'!$F$4,$V1249-4,0)))</f>
        <v/>
      </c>
      <c r="H1249" s="199" t="str">
        <f ca="1">IF(ISERROR($V1249),"",OFFSET('Smelter Look-up'!$G$4,$V1249-4,0))</f>
        <v/>
      </c>
      <c r="I1249" s="200" t="str">
        <f ca="1">IF(ISERROR($V1249),"",OFFSET('Smelter Look-up'!$H$4,$V1249-4,0))</f>
        <v/>
      </c>
      <c r="J1249" s="200" t="str">
        <f ca="1">IF(ISERROR($V1249),"",OFFSET('Smelter Look-up'!$I$4,$V1249-4,0))</f>
        <v/>
      </c>
      <c r="K1249" s="144"/>
      <c r="L1249" s="144"/>
      <c r="M1249" s="144"/>
      <c r="N1249" s="144"/>
      <c r="O1249" s="144"/>
      <c r="P1249" s="202"/>
      <c r="Q1249" s="145"/>
      <c r="R1249" s="143" t="str">
        <f ca="1">IF(ISERROR($V1249),"",OFFSET('Smelter Look-up'!$C$4,$V1249-4,0)&amp;"")</f>
        <v/>
      </c>
      <c r="S1249" s="149" t="str">
        <f t="shared" ca="1" si="95"/>
        <v/>
      </c>
      <c r="T1249" s="149" t="str">
        <f ca="1">IF(B1249="","",IF(ISERROR(MATCH($J1249,SorP!$B$1:$B$6261,0)),"",INDIRECT("'SorP'!$A$"&amp;MATCH($S1249&amp;$J1249,SorP!C:C,0))))</f>
        <v/>
      </c>
      <c r="U1249" s="162"/>
      <c r="V1249" s="163" t="e">
        <f>IF(C1249="",NA(),MATCH($B1249&amp;$C1249,'Smelter Look-up'!$J:$J,0))</f>
        <v>#N/A</v>
      </c>
      <c r="X1249" s="164">
        <f t="shared" ca="1" si="96"/>
        <v>0</v>
      </c>
      <c r="AB1249" s="304" t="str">
        <f t="shared" si="97"/>
        <v/>
      </c>
      <c r="AC1249" s="164" t="str">
        <f t="shared" si="98"/>
        <v/>
      </c>
      <c r="AD1249" s="164" t="str">
        <f t="shared" si="99"/>
        <v/>
      </c>
    </row>
    <row r="1250" spans="1:30" s="164" customFormat="1" ht="20.149999999999999" customHeight="1">
      <c r="A1250" s="149"/>
      <c r="B1250" s="294" t="str">
        <f>IF(LEN(A1250)=0,"",INDEX('Smelter Look-up'!$A:$A,MATCH($A1250,'Smelter Look-up'!$E:$E,0)))</f>
        <v/>
      </c>
      <c r="C1250" s="146" t="str">
        <f>IF(LEN(A1250)=0,"",INDEX('Smelter Look-up'!$C:$C,MATCH($A1250,'Smelter Look-up'!$E:$E,0)))</f>
        <v/>
      </c>
      <c r="D1250" s="143"/>
      <c r="E1250" s="143" t="str">
        <f ca="1">IF(ISERROR($V1250),"",OFFSET('Smelter Look-up'!$D$4,$V1250-4,0)&amp;"")</f>
        <v/>
      </c>
      <c r="F1250" s="143" t="str">
        <f ca="1">IF(ISERROR($V1250),"",OFFSET('Smelter Look-up'!$E$4,$V1250-4,0))</f>
        <v/>
      </c>
      <c r="G1250" s="143" t="str">
        <f ca="1">IF(C1250=$X$4,"Enter smelter details",IF(ISERROR($V1250),"",OFFSET('Smelter Look-up'!$F$4,$V1250-4,0)))</f>
        <v/>
      </c>
      <c r="H1250" s="199" t="str">
        <f ca="1">IF(ISERROR($V1250),"",OFFSET('Smelter Look-up'!$G$4,$V1250-4,0))</f>
        <v/>
      </c>
      <c r="I1250" s="200" t="str">
        <f ca="1">IF(ISERROR($V1250),"",OFFSET('Smelter Look-up'!$H$4,$V1250-4,0))</f>
        <v/>
      </c>
      <c r="J1250" s="200" t="str">
        <f ca="1">IF(ISERROR($V1250),"",OFFSET('Smelter Look-up'!$I$4,$V1250-4,0))</f>
        <v/>
      </c>
      <c r="K1250" s="144"/>
      <c r="L1250" s="144"/>
      <c r="M1250" s="144"/>
      <c r="N1250" s="144"/>
      <c r="O1250" s="144"/>
      <c r="P1250" s="202"/>
      <c r="Q1250" s="145"/>
      <c r="R1250" s="143" t="str">
        <f ca="1">IF(ISERROR($V1250),"",OFFSET('Smelter Look-up'!$C$4,$V1250-4,0)&amp;"")</f>
        <v/>
      </c>
      <c r="S1250" s="149" t="str">
        <f t="shared" ca="1" si="95"/>
        <v/>
      </c>
      <c r="T1250" s="149" t="str">
        <f ca="1">IF(B1250="","",IF(ISERROR(MATCH($J1250,SorP!$B$1:$B$6261,0)),"",INDIRECT("'SorP'!$A$"&amp;MATCH($S1250&amp;$J1250,SorP!C:C,0))))</f>
        <v/>
      </c>
      <c r="U1250" s="162"/>
      <c r="V1250" s="163" t="e">
        <f>IF(C1250="",NA(),MATCH($B1250&amp;$C1250,'Smelter Look-up'!$J:$J,0))</f>
        <v>#N/A</v>
      </c>
      <c r="X1250" s="164">
        <f t="shared" ca="1" si="96"/>
        <v>0</v>
      </c>
      <c r="AB1250" s="304" t="str">
        <f t="shared" si="97"/>
        <v/>
      </c>
      <c r="AC1250" s="164" t="str">
        <f t="shared" si="98"/>
        <v/>
      </c>
      <c r="AD1250" s="164" t="str">
        <f t="shared" si="99"/>
        <v/>
      </c>
    </row>
    <row r="1251" spans="1:30" s="164" customFormat="1" ht="20.149999999999999" customHeight="1">
      <c r="A1251" s="149"/>
      <c r="B1251" s="294" t="str">
        <f>IF(LEN(A1251)=0,"",INDEX('Smelter Look-up'!$A:$A,MATCH($A1251,'Smelter Look-up'!$E:$E,0)))</f>
        <v/>
      </c>
      <c r="C1251" s="146" t="str">
        <f>IF(LEN(A1251)=0,"",INDEX('Smelter Look-up'!$C:$C,MATCH($A1251,'Smelter Look-up'!$E:$E,0)))</f>
        <v/>
      </c>
      <c r="D1251" s="143"/>
      <c r="E1251" s="143" t="str">
        <f ca="1">IF(ISERROR($V1251),"",OFFSET('Smelter Look-up'!$D$4,$V1251-4,0)&amp;"")</f>
        <v/>
      </c>
      <c r="F1251" s="143" t="str">
        <f ca="1">IF(ISERROR($V1251),"",OFFSET('Smelter Look-up'!$E$4,$V1251-4,0))</f>
        <v/>
      </c>
      <c r="G1251" s="143" t="str">
        <f ca="1">IF(C1251=$X$4,"Enter smelter details",IF(ISERROR($V1251),"",OFFSET('Smelter Look-up'!$F$4,$V1251-4,0)))</f>
        <v/>
      </c>
      <c r="H1251" s="199" t="str">
        <f ca="1">IF(ISERROR($V1251),"",OFFSET('Smelter Look-up'!$G$4,$V1251-4,0))</f>
        <v/>
      </c>
      <c r="I1251" s="200" t="str">
        <f ca="1">IF(ISERROR($V1251),"",OFFSET('Smelter Look-up'!$H$4,$V1251-4,0))</f>
        <v/>
      </c>
      <c r="J1251" s="200" t="str">
        <f ca="1">IF(ISERROR($V1251),"",OFFSET('Smelter Look-up'!$I$4,$V1251-4,0))</f>
        <v/>
      </c>
      <c r="K1251" s="144"/>
      <c r="L1251" s="144"/>
      <c r="M1251" s="144"/>
      <c r="N1251" s="144"/>
      <c r="O1251" s="144"/>
      <c r="P1251" s="202"/>
      <c r="Q1251" s="145"/>
      <c r="R1251" s="143" t="str">
        <f ca="1">IF(ISERROR($V1251),"",OFFSET('Smelter Look-up'!$C$4,$V1251-4,0)&amp;"")</f>
        <v/>
      </c>
      <c r="S1251" s="149" t="str">
        <f t="shared" ca="1" si="95"/>
        <v/>
      </c>
      <c r="T1251" s="149" t="str">
        <f ca="1">IF(B1251="","",IF(ISERROR(MATCH($J1251,SorP!$B$1:$B$6261,0)),"",INDIRECT("'SorP'!$A$"&amp;MATCH($S1251&amp;$J1251,SorP!C:C,0))))</f>
        <v/>
      </c>
      <c r="U1251" s="162"/>
      <c r="V1251" s="163" t="e">
        <f>IF(C1251="",NA(),MATCH($B1251&amp;$C1251,'Smelter Look-up'!$J:$J,0))</f>
        <v>#N/A</v>
      </c>
      <c r="X1251" s="164">
        <f t="shared" ca="1" si="96"/>
        <v>0</v>
      </c>
      <c r="AB1251" s="304" t="str">
        <f t="shared" si="97"/>
        <v/>
      </c>
      <c r="AC1251" s="164" t="str">
        <f t="shared" si="98"/>
        <v/>
      </c>
      <c r="AD1251" s="164" t="str">
        <f t="shared" si="99"/>
        <v/>
      </c>
    </row>
    <row r="1252" spans="1:30" s="164" customFormat="1" ht="20.149999999999999" customHeight="1">
      <c r="A1252" s="149"/>
      <c r="B1252" s="294" t="str">
        <f>IF(LEN(A1252)=0,"",INDEX('Smelter Look-up'!$A:$A,MATCH($A1252,'Smelter Look-up'!$E:$E,0)))</f>
        <v/>
      </c>
      <c r="C1252" s="146" t="str">
        <f>IF(LEN(A1252)=0,"",INDEX('Smelter Look-up'!$C:$C,MATCH($A1252,'Smelter Look-up'!$E:$E,0)))</f>
        <v/>
      </c>
      <c r="D1252" s="143"/>
      <c r="E1252" s="143" t="str">
        <f ca="1">IF(ISERROR($V1252),"",OFFSET('Smelter Look-up'!$D$4,$V1252-4,0)&amp;"")</f>
        <v/>
      </c>
      <c r="F1252" s="143" t="str">
        <f ca="1">IF(ISERROR($V1252),"",OFFSET('Smelter Look-up'!$E$4,$V1252-4,0))</f>
        <v/>
      </c>
      <c r="G1252" s="143" t="str">
        <f ca="1">IF(C1252=$X$4,"Enter smelter details",IF(ISERROR($V1252),"",OFFSET('Smelter Look-up'!$F$4,$V1252-4,0)))</f>
        <v/>
      </c>
      <c r="H1252" s="199" t="str">
        <f ca="1">IF(ISERROR($V1252),"",OFFSET('Smelter Look-up'!$G$4,$V1252-4,0))</f>
        <v/>
      </c>
      <c r="I1252" s="200" t="str">
        <f ca="1">IF(ISERROR($V1252),"",OFFSET('Smelter Look-up'!$H$4,$V1252-4,0))</f>
        <v/>
      </c>
      <c r="J1252" s="200" t="str">
        <f ca="1">IF(ISERROR($V1252),"",OFFSET('Smelter Look-up'!$I$4,$V1252-4,0))</f>
        <v/>
      </c>
      <c r="K1252" s="144"/>
      <c r="L1252" s="144"/>
      <c r="M1252" s="144"/>
      <c r="N1252" s="144"/>
      <c r="O1252" s="144"/>
      <c r="P1252" s="202"/>
      <c r="Q1252" s="145"/>
      <c r="R1252" s="143" t="str">
        <f ca="1">IF(ISERROR($V1252),"",OFFSET('Smelter Look-up'!$C$4,$V1252-4,0)&amp;"")</f>
        <v/>
      </c>
      <c r="S1252" s="149" t="str">
        <f t="shared" ca="1" si="95"/>
        <v/>
      </c>
      <c r="T1252" s="149" t="str">
        <f ca="1">IF(B1252="","",IF(ISERROR(MATCH($J1252,SorP!$B$1:$B$6261,0)),"",INDIRECT("'SorP'!$A$"&amp;MATCH($S1252&amp;$J1252,SorP!C:C,0))))</f>
        <v/>
      </c>
      <c r="U1252" s="162"/>
      <c r="V1252" s="163" t="e">
        <f>IF(C1252="",NA(),MATCH($B1252&amp;$C1252,'Smelter Look-up'!$J:$J,0))</f>
        <v>#N/A</v>
      </c>
      <c r="X1252" s="164">
        <f t="shared" ca="1" si="96"/>
        <v>0</v>
      </c>
      <c r="AB1252" s="304" t="str">
        <f t="shared" si="97"/>
        <v/>
      </c>
      <c r="AC1252" s="164" t="str">
        <f t="shared" si="98"/>
        <v/>
      </c>
      <c r="AD1252" s="164" t="str">
        <f t="shared" si="99"/>
        <v/>
      </c>
    </row>
    <row r="1253" spans="1:30" s="164" customFormat="1" ht="20.149999999999999" customHeight="1">
      <c r="A1253" s="149"/>
      <c r="B1253" s="294" t="str">
        <f>IF(LEN(A1253)=0,"",INDEX('Smelter Look-up'!$A:$A,MATCH($A1253,'Smelter Look-up'!$E:$E,0)))</f>
        <v/>
      </c>
      <c r="C1253" s="146" t="str">
        <f>IF(LEN(A1253)=0,"",INDEX('Smelter Look-up'!$C:$C,MATCH($A1253,'Smelter Look-up'!$E:$E,0)))</f>
        <v/>
      </c>
      <c r="D1253" s="143"/>
      <c r="E1253" s="143" t="str">
        <f ca="1">IF(ISERROR($V1253),"",OFFSET('Smelter Look-up'!$D$4,$V1253-4,0)&amp;"")</f>
        <v/>
      </c>
      <c r="F1253" s="143" t="str">
        <f ca="1">IF(ISERROR($V1253),"",OFFSET('Smelter Look-up'!$E$4,$V1253-4,0))</f>
        <v/>
      </c>
      <c r="G1253" s="143" t="str">
        <f ca="1">IF(C1253=$X$4,"Enter smelter details",IF(ISERROR($V1253),"",OFFSET('Smelter Look-up'!$F$4,$V1253-4,0)))</f>
        <v/>
      </c>
      <c r="H1253" s="199" t="str">
        <f ca="1">IF(ISERROR($V1253),"",OFFSET('Smelter Look-up'!$G$4,$V1253-4,0))</f>
        <v/>
      </c>
      <c r="I1253" s="200" t="str">
        <f ca="1">IF(ISERROR($V1253),"",OFFSET('Smelter Look-up'!$H$4,$V1253-4,0))</f>
        <v/>
      </c>
      <c r="J1253" s="200" t="str">
        <f ca="1">IF(ISERROR($V1253),"",OFFSET('Smelter Look-up'!$I$4,$V1253-4,0))</f>
        <v/>
      </c>
      <c r="K1253" s="144"/>
      <c r="L1253" s="144"/>
      <c r="M1253" s="144"/>
      <c r="N1253" s="144"/>
      <c r="O1253" s="144"/>
      <c r="P1253" s="202"/>
      <c r="Q1253" s="145"/>
      <c r="R1253" s="143" t="str">
        <f ca="1">IF(ISERROR($V1253),"",OFFSET('Smelter Look-up'!$C$4,$V1253-4,0)&amp;"")</f>
        <v/>
      </c>
      <c r="S1253" s="149" t="str">
        <f t="shared" ca="1" si="95"/>
        <v/>
      </c>
      <c r="T1253" s="149" t="str">
        <f ca="1">IF(B1253="","",IF(ISERROR(MATCH($J1253,SorP!$B$1:$B$6261,0)),"",INDIRECT("'SorP'!$A$"&amp;MATCH($S1253&amp;$J1253,SorP!C:C,0))))</f>
        <v/>
      </c>
      <c r="U1253" s="162"/>
      <c r="V1253" s="163" t="e">
        <f>IF(C1253="",NA(),MATCH($B1253&amp;$C1253,'Smelter Look-up'!$J:$J,0))</f>
        <v>#N/A</v>
      </c>
      <c r="X1253" s="164">
        <f t="shared" ca="1" si="96"/>
        <v>0</v>
      </c>
      <c r="AB1253" s="304" t="str">
        <f t="shared" si="97"/>
        <v/>
      </c>
      <c r="AC1253" s="164" t="str">
        <f t="shared" si="98"/>
        <v/>
      </c>
      <c r="AD1253" s="164" t="str">
        <f t="shared" si="99"/>
        <v/>
      </c>
    </row>
    <row r="1254" spans="1:30" s="164" customFormat="1" ht="20.149999999999999" customHeight="1">
      <c r="A1254" s="149"/>
      <c r="B1254" s="294" t="str">
        <f>IF(LEN(A1254)=0,"",INDEX('Smelter Look-up'!$A:$A,MATCH($A1254,'Smelter Look-up'!$E:$E,0)))</f>
        <v/>
      </c>
      <c r="C1254" s="146" t="str">
        <f>IF(LEN(A1254)=0,"",INDEX('Smelter Look-up'!$C:$C,MATCH($A1254,'Smelter Look-up'!$E:$E,0)))</f>
        <v/>
      </c>
      <c r="D1254" s="143"/>
      <c r="E1254" s="143" t="str">
        <f ca="1">IF(ISERROR($V1254),"",OFFSET('Smelter Look-up'!$D$4,$V1254-4,0)&amp;"")</f>
        <v/>
      </c>
      <c r="F1254" s="143" t="str">
        <f ca="1">IF(ISERROR($V1254),"",OFFSET('Smelter Look-up'!$E$4,$V1254-4,0))</f>
        <v/>
      </c>
      <c r="G1254" s="143" t="str">
        <f ca="1">IF(C1254=$X$4,"Enter smelter details",IF(ISERROR($V1254),"",OFFSET('Smelter Look-up'!$F$4,$V1254-4,0)))</f>
        <v/>
      </c>
      <c r="H1254" s="199" t="str">
        <f ca="1">IF(ISERROR($V1254),"",OFFSET('Smelter Look-up'!$G$4,$V1254-4,0))</f>
        <v/>
      </c>
      <c r="I1254" s="200" t="str">
        <f ca="1">IF(ISERROR($V1254),"",OFFSET('Smelter Look-up'!$H$4,$V1254-4,0))</f>
        <v/>
      </c>
      <c r="J1254" s="200" t="str">
        <f ca="1">IF(ISERROR($V1254),"",OFFSET('Smelter Look-up'!$I$4,$V1254-4,0))</f>
        <v/>
      </c>
      <c r="K1254" s="144"/>
      <c r="L1254" s="144"/>
      <c r="M1254" s="144"/>
      <c r="N1254" s="144"/>
      <c r="O1254" s="144"/>
      <c r="P1254" s="202"/>
      <c r="Q1254" s="145"/>
      <c r="R1254" s="143" t="str">
        <f ca="1">IF(ISERROR($V1254),"",OFFSET('Smelter Look-up'!$C$4,$V1254-4,0)&amp;"")</f>
        <v/>
      </c>
      <c r="S1254" s="149" t="str">
        <f t="shared" ca="1" si="95"/>
        <v/>
      </c>
      <c r="T1254" s="149" t="str">
        <f ca="1">IF(B1254="","",IF(ISERROR(MATCH($J1254,SorP!$B$1:$B$6261,0)),"",INDIRECT("'SorP'!$A$"&amp;MATCH($S1254&amp;$J1254,SorP!C:C,0))))</f>
        <v/>
      </c>
      <c r="U1254" s="162"/>
      <c r="V1254" s="163" t="e">
        <f>IF(C1254="",NA(),MATCH($B1254&amp;$C1254,'Smelter Look-up'!$J:$J,0))</f>
        <v>#N/A</v>
      </c>
      <c r="X1254" s="164">
        <f t="shared" ca="1" si="96"/>
        <v>0</v>
      </c>
      <c r="AB1254" s="304" t="str">
        <f t="shared" si="97"/>
        <v/>
      </c>
      <c r="AC1254" s="164" t="str">
        <f t="shared" si="98"/>
        <v/>
      </c>
      <c r="AD1254" s="164" t="str">
        <f t="shared" si="99"/>
        <v/>
      </c>
    </row>
    <row r="1255" spans="1:30" s="164" customFormat="1" ht="20.149999999999999" customHeight="1">
      <c r="A1255" s="149"/>
      <c r="B1255" s="294" t="str">
        <f>IF(LEN(A1255)=0,"",INDEX('Smelter Look-up'!$A:$A,MATCH($A1255,'Smelter Look-up'!$E:$E,0)))</f>
        <v/>
      </c>
      <c r="C1255" s="146" t="str">
        <f>IF(LEN(A1255)=0,"",INDEX('Smelter Look-up'!$C:$C,MATCH($A1255,'Smelter Look-up'!$E:$E,0)))</f>
        <v/>
      </c>
      <c r="D1255" s="143"/>
      <c r="E1255" s="143" t="str">
        <f ca="1">IF(ISERROR($V1255),"",OFFSET('Smelter Look-up'!$D$4,$V1255-4,0)&amp;"")</f>
        <v/>
      </c>
      <c r="F1255" s="143" t="str">
        <f ca="1">IF(ISERROR($V1255),"",OFFSET('Smelter Look-up'!$E$4,$V1255-4,0))</f>
        <v/>
      </c>
      <c r="G1255" s="143" t="str">
        <f ca="1">IF(C1255=$X$4,"Enter smelter details",IF(ISERROR($V1255),"",OFFSET('Smelter Look-up'!$F$4,$V1255-4,0)))</f>
        <v/>
      </c>
      <c r="H1255" s="199" t="str">
        <f ca="1">IF(ISERROR($V1255),"",OFFSET('Smelter Look-up'!$G$4,$V1255-4,0))</f>
        <v/>
      </c>
      <c r="I1255" s="200" t="str">
        <f ca="1">IF(ISERROR($V1255),"",OFFSET('Smelter Look-up'!$H$4,$V1255-4,0))</f>
        <v/>
      </c>
      <c r="J1255" s="200" t="str">
        <f ca="1">IF(ISERROR($V1255),"",OFFSET('Smelter Look-up'!$I$4,$V1255-4,0))</f>
        <v/>
      </c>
      <c r="K1255" s="144"/>
      <c r="L1255" s="144"/>
      <c r="M1255" s="144"/>
      <c r="N1255" s="144"/>
      <c r="O1255" s="144"/>
      <c r="P1255" s="202"/>
      <c r="Q1255" s="145"/>
      <c r="R1255" s="143" t="str">
        <f ca="1">IF(ISERROR($V1255),"",OFFSET('Smelter Look-up'!$C$4,$V1255-4,0)&amp;"")</f>
        <v/>
      </c>
      <c r="S1255" s="149" t="str">
        <f t="shared" ca="1" si="95"/>
        <v/>
      </c>
      <c r="T1255" s="149" t="str">
        <f ca="1">IF(B1255="","",IF(ISERROR(MATCH($J1255,SorP!$B$1:$B$6261,0)),"",INDIRECT("'SorP'!$A$"&amp;MATCH($S1255&amp;$J1255,SorP!C:C,0))))</f>
        <v/>
      </c>
      <c r="U1255" s="162"/>
      <c r="V1255" s="163" t="e">
        <f>IF(C1255="",NA(),MATCH($B1255&amp;$C1255,'Smelter Look-up'!$J:$J,0))</f>
        <v>#N/A</v>
      </c>
      <c r="X1255" s="164">
        <f t="shared" ca="1" si="96"/>
        <v>0</v>
      </c>
      <c r="AB1255" s="304" t="str">
        <f t="shared" si="97"/>
        <v/>
      </c>
      <c r="AC1255" s="164" t="str">
        <f t="shared" si="98"/>
        <v/>
      </c>
      <c r="AD1255" s="164" t="str">
        <f t="shared" si="99"/>
        <v/>
      </c>
    </row>
    <row r="1256" spans="1:30" s="164" customFormat="1" ht="20.149999999999999" customHeight="1">
      <c r="A1256" s="149"/>
      <c r="B1256" s="294" t="str">
        <f>IF(LEN(A1256)=0,"",INDEX('Smelter Look-up'!$A:$A,MATCH($A1256,'Smelter Look-up'!$E:$E,0)))</f>
        <v/>
      </c>
      <c r="C1256" s="146" t="str">
        <f>IF(LEN(A1256)=0,"",INDEX('Smelter Look-up'!$C:$C,MATCH($A1256,'Smelter Look-up'!$E:$E,0)))</f>
        <v/>
      </c>
      <c r="D1256" s="143"/>
      <c r="E1256" s="143" t="str">
        <f ca="1">IF(ISERROR($V1256),"",OFFSET('Smelter Look-up'!$D$4,$V1256-4,0)&amp;"")</f>
        <v/>
      </c>
      <c r="F1256" s="143" t="str">
        <f ca="1">IF(ISERROR($V1256),"",OFFSET('Smelter Look-up'!$E$4,$V1256-4,0))</f>
        <v/>
      </c>
      <c r="G1256" s="143" t="str">
        <f ca="1">IF(C1256=$X$4,"Enter smelter details",IF(ISERROR($V1256),"",OFFSET('Smelter Look-up'!$F$4,$V1256-4,0)))</f>
        <v/>
      </c>
      <c r="H1256" s="199" t="str">
        <f ca="1">IF(ISERROR($V1256),"",OFFSET('Smelter Look-up'!$G$4,$V1256-4,0))</f>
        <v/>
      </c>
      <c r="I1256" s="200" t="str">
        <f ca="1">IF(ISERROR($V1256),"",OFFSET('Smelter Look-up'!$H$4,$V1256-4,0))</f>
        <v/>
      </c>
      <c r="J1256" s="200" t="str">
        <f ca="1">IF(ISERROR($V1256),"",OFFSET('Smelter Look-up'!$I$4,$V1256-4,0))</f>
        <v/>
      </c>
      <c r="K1256" s="144"/>
      <c r="L1256" s="144"/>
      <c r="M1256" s="144"/>
      <c r="N1256" s="144"/>
      <c r="O1256" s="144"/>
      <c r="P1256" s="202"/>
      <c r="Q1256" s="145"/>
      <c r="R1256" s="143" t="str">
        <f ca="1">IF(ISERROR($V1256),"",OFFSET('Smelter Look-up'!$C$4,$V1256-4,0)&amp;"")</f>
        <v/>
      </c>
      <c r="S1256" s="149" t="str">
        <f t="shared" ca="1" si="95"/>
        <v/>
      </c>
      <c r="T1256" s="149" t="str">
        <f ca="1">IF(B1256="","",IF(ISERROR(MATCH($J1256,SorP!$B$1:$B$6261,0)),"",INDIRECT("'SorP'!$A$"&amp;MATCH($S1256&amp;$J1256,SorP!C:C,0))))</f>
        <v/>
      </c>
      <c r="U1256" s="162"/>
      <c r="V1256" s="163" t="e">
        <f>IF(C1256="",NA(),MATCH($B1256&amp;$C1256,'Smelter Look-up'!$J:$J,0))</f>
        <v>#N/A</v>
      </c>
      <c r="X1256" s="164">
        <f t="shared" ca="1" si="96"/>
        <v>0</v>
      </c>
      <c r="AB1256" s="304" t="str">
        <f t="shared" si="97"/>
        <v/>
      </c>
      <c r="AC1256" s="164" t="str">
        <f t="shared" si="98"/>
        <v/>
      </c>
      <c r="AD1256" s="164" t="str">
        <f t="shared" si="99"/>
        <v/>
      </c>
    </row>
    <row r="1257" spans="1:30" s="164" customFormat="1" ht="20.149999999999999" customHeight="1">
      <c r="A1257" s="149"/>
      <c r="B1257" s="294" t="str">
        <f>IF(LEN(A1257)=0,"",INDEX('Smelter Look-up'!$A:$A,MATCH($A1257,'Smelter Look-up'!$E:$E,0)))</f>
        <v/>
      </c>
      <c r="C1257" s="146" t="str">
        <f>IF(LEN(A1257)=0,"",INDEX('Smelter Look-up'!$C:$C,MATCH($A1257,'Smelter Look-up'!$E:$E,0)))</f>
        <v/>
      </c>
      <c r="D1257" s="143"/>
      <c r="E1257" s="143" t="str">
        <f ca="1">IF(ISERROR($V1257),"",OFFSET('Smelter Look-up'!$D$4,$V1257-4,0)&amp;"")</f>
        <v/>
      </c>
      <c r="F1257" s="143" t="str">
        <f ca="1">IF(ISERROR($V1257),"",OFFSET('Smelter Look-up'!$E$4,$V1257-4,0))</f>
        <v/>
      </c>
      <c r="G1257" s="143" t="str">
        <f ca="1">IF(C1257=$X$4,"Enter smelter details",IF(ISERROR($V1257),"",OFFSET('Smelter Look-up'!$F$4,$V1257-4,0)))</f>
        <v/>
      </c>
      <c r="H1257" s="199" t="str">
        <f ca="1">IF(ISERROR($V1257),"",OFFSET('Smelter Look-up'!$G$4,$V1257-4,0))</f>
        <v/>
      </c>
      <c r="I1257" s="200" t="str">
        <f ca="1">IF(ISERROR($V1257),"",OFFSET('Smelter Look-up'!$H$4,$V1257-4,0))</f>
        <v/>
      </c>
      <c r="J1257" s="200" t="str">
        <f ca="1">IF(ISERROR($V1257),"",OFFSET('Smelter Look-up'!$I$4,$V1257-4,0))</f>
        <v/>
      </c>
      <c r="K1257" s="144"/>
      <c r="L1257" s="144"/>
      <c r="M1257" s="144"/>
      <c r="N1257" s="144"/>
      <c r="O1257" s="144"/>
      <c r="P1257" s="202"/>
      <c r="Q1257" s="145"/>
      <c r="R1257" s="143" t="str">
        <f ca="1">IF(ISERROR($V1257),"",OFFSET('Smelter Look-up'!$C$4,$V1257-4,0)&amp;"")</f>
        <v/>
      </c>
      <c r="S1257" s="149" t="str">
        <f t="shared" ca="1" si="95"/>
        <v/>
      </c>
      <c r="T1257" s="149" t="str">
        <f ca="1">IF(B1257="","",IF(ISERROR(MATCH($J1257,SorP!$B$1:$B$6261,0)),"",INDIRECT("'SorP'!$A$"&amp;MATCH($S1257&amp;$J1257,SorP!C:C,0))))</f>
        <v/>
      </c>
      <c r="U1257" s="162"/>
      <c r="V1257" s="163" t="e">
        <f>IF(C1257="",NA(),MATCH($B1257&amp;$C1257,'Smelter Look-up'!$J:$J,0))</f>
        <v>#N/A</v>
      </c>
      <c r="X1257" s="164">
        <f t="shared" ca="1" si="96"/>
        <v>0</v>
      </c>
      <c r="AB1257" s="304" t="str">
        <f t="shared" si="97"/>
        <v/>
      </c>
      <c r="AC1257" s="164" t="str">
        <f t="shared" si="98"/>
        <v/>
      </c>
      <c r="AD1257" s="164" t="str">
        <f t="shared" si="99"/>
        <v/>
      </c>
    </row>
    <row r="1258" spans="1:30" s="164" customFormat="1" ht="20.149999999999999" customHeight="1">
      <c r="A1258" s="149"/>
      <c r="B1258" s="294" t="str">
        <f>IF(LEN(A1258)=0,"",INDEX('Smelter Look-up'!$A:$A,MATCH($A1258,'Smelter Look-up'!$E:$E,0)))</f>
        <v/>
      </c>
      <c r="C1258" s="146" t="str">
        <f>IF(LEN(A1258)=0,"",INDEX('Smelter Look-up'!$C:$C,MATCH($A1258,'Smelter Look-up'!$E:$E,0)))</f>
        <v/>
      </c>
      <c r="D1258" s="143"/>
      <c r="E1258" s="143" t="str">
        <f ca="1">IF(ISERROR($V1258),"",OFFSET('Smelter Look-up'!$D$4,$V1258-4,0)&amp;"")</f>
        <v/>
      </c>
      <c r="F1258" s="143" t="str">
        <f ca="1">IF(ISERROR($V1258),"",OFFSET('Smelter Look-up'!$E$4,$V1258-4,0))</f>
        <v/>
      </c>
      <c r="G1258" s="143" t="str">
        <f ca="1">IF(C1258=$X$4,"Enter smelter details",IF(ISERROR($V1258),"",OFFSET('Smelter Look-up'!$F$4,$V1258-4,0)))</f>
        <v/>
      </c>
      <c r="H1258" s="199" t="str">
        <f ca="1">IF(ISERROR($V1258),"",OFFSET('Smelter Look-up'!$G$4,$V1258-4,0))</f>
        <v/>
      </c>
      <c r="I1258" s="200" t="str">
        <f ca="1">IF(ISERROR($V1258),"",OFFSET('Smelter Look-up'!$H$4,$V1258-4,0))</f>
        <v/>
      </c>
      <c r="J1258" s="200" t="str">
        <f ca="1">IF(ISERROR($V1258),"",OFFSET('Smelter Look-up'!$I$4,$V1258-4,0))</f>
        <v/>
      </c>
      <c r="K1258" s="144"/>
      <c r="L1258" s="144"/>
      <c r="M1258" s="144"/>
      <c r="N1258" s="144"/>
      <c r="O1258" s="144"/>
      <c r="P1258" s="202"/>
      <c r="Q1258" s="145"/>
      <c r="R1258" s="143" t="str">
        <f ca="1">IF(ISERROR($V1258),"",OFFSET('Smelter Look-up'!$C$4,$V1258-4,0)&amp;"")</f>
        <v/>
      </c>
      <c r="S1258" s="149" t="str">
        <f t="shared" ca="1" si="95"/>
        <v/>
      </c>
      <c r="T1258" s="149" t="str">
        <f ca="1">IF(B1258="","",IF(ISERROR(MATCH($J1258,SorP!$B$1:$B$6261,0)),"",INDIRECT("'SorP'!$A$"&amp;MATCH($S1258&amp;$J1258,SorP!C:C,0))))</f>
        <v/>
      </c>
      <c r="U1258" s="162"/>
      <c r="V1258" s="163" t="e">
        <f>IF(C1258="",NA(),MATCH($B1258&amp;$C1258,'Smelter Look-up'!$J:$J,0))</f>
        <v>#N/A</v>
      </c>
      <c r="X1258" s="164">
        <f t="shared" ca="1" si="96"/>
        <v>0</v>
      </c>
      <c r="AB1258" s="304" t="str">
        <f t="shared" si="97"/>
        <v/>
      </c>
      <c r="AC1258" s="164" t="str">
        <f t="shared" si="98"/>
        <v/>
      </c>
      <c r="AD1258" s="164" t="str">
        <f t="shared" si="99"/>
        <v/>
      </c>
    </row>
    <row r="1259" spans="1:30" s="164" customFormat="1" ht="20.149999999999999" customHeight="1">
      <c r="A1259" s="149"/>
      <c r="B1259" s="294" t="str">
        <f>IF(LEN(A1259)=0,"",INDEX('Smelter Look-up'!$A:$A,MATCH($A1259,'Smelter Look-up'!$E:$E,0)))</f>
        <v/>
      </c>
      <c r="C1259" s="146" t="str">
        <f>IF(LEN(A1259)=0,"",INDEX('Smelter Look-up'!$C:$C,MATCH($A1259,'Smelter Look-up'!$E:$E,0)))</f>
        <v/>
      </c>
      <c r="D1259" s="143"/>
      <c r="E1259" s="143" t="str">
        <f ca="1">IF(ISERROR($V1259),"",OFFSET('Smelter Look-up'!$D$4,$V1259-4,0)&amp;"")</f>
        <v/>
      </c>
      <c r="F1259" s="143" t="str">
        <f ca="1">IF(ISERROR($V1259),"",OFFSET('Smelter Look-up'!$E$4,$V1259-4,0))</f>
        <v/>
      </c>
      <c r="G1259" s="143" t="str">
        <f ca="1">IF(C1259=$X$4,"Enter smelter details",IF(ISERROR($V1259),"",OFFSET('Smelter Look-up'!$F$4,$V1259-4,0)))</f>
        <v/>
      </c>
      <c r="H1259" s="199" t="str">
        <f ca="1">IF(ISERROR($V1259),"",OFFSET('Smelter Look-up'!$G$4,$V1259-4,0))</f>
        <v/>
      </c>
      <c r="I1259" s="200" t="str">
        <f ca="1">IF(ISERROR($V1259),"",OFFSET('Smelter Look-up'!$H$4,$V1259-4,0))</f>
        <v/>
      </c>
      <c r="J1259" s="200" t="str">
        <f ca="1">IF(ISERROR($V1259),"",OFFSET('Smelter Look-up'!$I$4,$V1259-4,0))</f>
        <v/>
      </c>
      <c r="K1259" s="144"/>
      <c r="L1259" s="144"/>
      <c r="M1259" s="144"/>
      <c r="N1259" s="144"/>
      <c r="O1259" s="144"/>
      <c r="P1259" s="202"/>
      <c r="Q1259" s="145"/>
      <c r="R1259" s="143" t="str">
        <f ca="1">IF(ISERROR($V1259),"",OFFSET('Smelter Look-up'!$C$4,$V1259-4,0)&amp;"")</f>
        <v/>
      </c>
      <c r="S1259" s="149" t="str">
        <f t="shared" ca="1" si="95"/>
        <v/>
      </c>
      <c r="T1259" s="149" t="str">
        <f ca="1">IF(B1259="","",IF(ISERROR(MATCH($J1259,SorP!$B$1:$B$6261,0)),"",INDIRECT("'SorP'!$A$"&amp;MATCH($S1259&amp;$J1259,SorP!C:C,0))))</f>
        <v/>
      </c>
      <c r="U1259" s="162"/>
      <c r="V1259" s="163" t="e">
        <f>IF(C1259="",NA(),MATCH($B1259&amp;$C1259,'Smelter Look-up'!$J:$J,0))</f>
        <v>#N/A</v>
      </c>
      <c r="X1259" s="164">
        <f t="shared" ca="1" si="96"/>
        <v>0</v>
      </c>
      <c r="AB1259" s="304" t="str">
        <f t="shared" si="97"/>
        <v/>
      </c>
      <c r="AC1259" s="164" t="str">
        <f t="shared" si="98"/>
        <v/>
      </c>
      <c r="AD1259" s="164" t="str">
        <f t="shared" si="99"/>
        <v/>
      </c>
    </row>
    <row r="1260" spans="1:30" s="164" customFormat="1" ht="20.149999999999999" customHeight="1">
      <c r="A1260" s="149"/>
      <c r="B1260" s="294" t="str">
        <f>IF(LEN(A1260)=0,"",INDEX('Smelter Look-up'!$A:$A,MATCH($A1260,'Smelter Look-up'!$E:$E,0)))</f>
        <v/>
      </c>
      <c r="C1260" s="146" t="str">
        <f>IF(LEN(A1260)=0,"",INDEX('Smelter Look-up'!$C:$C,MATCH($A1260,'Smelter Look-up'!$E:$E,0)))</f>
        <v/>
      </c>
      <c r="D1260" s="143"/>
      <c r="E1260" s="143" t="str">
        <f ca="1">IF(ISERROR($V1260),"",OFFSET('Smelter Look-up'!$D$4,$V1260-4,0)&amp;"")</f>
        <v/>
      </c>
      <c r="F1260" s="143" t="str">
        <f ca="1">IF(ISERROR($V1260),"",OFFSET('Smelter Look-up'!$E$4,$V1260-4,0))</f>
        <v/>
      </c>
      <c r="G1260" s="143" t="str">
        <f ca="1">IF(C1260=$X$4,"Enter smelter details",IF(ISERROR($V1260),"",OFFSET('Smelter Look-up'!$F$4,$V1260-4,0)))</f>
        <v/>
      </c>
      <c r="H1260" s="199" t="str">
        <f ca="1">IF(ISERROR($V1260),"",OFFSET('Smelter Look-up'!$G$4,$V1260-4,0))</f>
        <v/>
      </c>
      <c r="I1260" s="200" t="str">
        <f ca="1">IF(ISERROR($V1260),"",OFFSET('Smelter Look-up'!$H$4,$V1260-4,0))</f>
        <v/>
      </c>
      <c r="J1260" s="200" t="str">
        <f ca="1">IF(ISERROR($V1260),"",OFFSET('Smelter Look-up'!$I$4,$V1260-4,0))</f>
        <v/>
      </c>
      <c r="K1260" s="144"/>
      <c r="L1260" s="144"/>
      <c r="M1260" s="144"/>
      <c r="N1260" s="144"/>
      <c r="O1260" s="144"/>
      <c r="P1260" s="202"/>
      <c r="Q1260" s="145"/>
      <c r="R1260" s="143" t="str">
        <f ca="1">IF(ISERROR($V1260),"",OFFSET('Smelter Look-up'!$C$4,$V1260-4,0)&amp;"")</f>
        <v/>
      </c>
      <c r="S1260" s="149" t="str">
        <f t="shared" ca="1" si="95"/>
        <v/>
      </c>
      <c r="T1260" s="149" t="str">
        <f ca="1">IF(B1260="","",IF(ISERROR(MATCH($J1260,SorP!$B$1:$B$6261,0)),"",INDIRECT("'SorP'!$A$"&amp;MATCH($S1260&amp;$J1260,SorP!C:C,0))))</f>
        <v/>
      </c>
      <c r="U1260" s="162"/>
      <c r="V1260" s="163" t="e">
        <f>IF(C1260="",NA(),MATCH($B1260&amp;$C1260,'Smelter Look-up'!$J:$J,0))</f>
        <v>#N/A</v>
      </c>
      <c r="X1260" s="164">
        <f t="shared" ca="1" si="96"/>
        <v>0</v>
      </c>
      <c r="AB1260" s="304" t="str">
        <f t="shared" si="97"/>
        <v/>
      </c>
      <c r="AC1260" s="164" t="str">
        <f t="shared" si="98"/>
        <v/>
      </c>
      <c r="AD1260" s="164" t="str">
        <f t="shared" si="99"/>
        <v/>
      </c>
    </row>
    <row r="1261" spans="1:30" s="164" customFormat="1" ht="20.149999999999999" customHeight="1">
      <c r="A1261" s="149"/>
      <c r="B1261" s="294" t="str">
        <f>IF(LEN(A1261)=0,"",INDEX('Smelter Look-up'!$A:$A,MATCH($A1261,'Smelter Look-up'!$E:$E,0)))</f>
        <v/>
      </c>
      <c r="C1261" s="146" t="str">
        <f>IF(LEN(A1261)=0,"",INDEX('Smelter Look-up'!$C:$C,MATCH($A1261,'Smelter Look-up'!$E:$E,0)))</f>
        <v/>
      </c>
      <c r="D1261" s="143"/>
      <c r="E1261" s="143" t="str">
        <f ca="1">IF(ISERROR($V1261),"",OFFSET('Smelter Look-up'!$D$4,$V1261-4,0)&amp;"")</f>
        <v/>
      </c>
      <c r="F1261" s="143" t="str">
        <f ca="1">IF(ISERROR($V1261),"",OFFSET('Smelter Look-up'!$E$4,$V1261-4,0))</f>
        <v/>
      </c>
      <c r="G1261" s="143" t="str">
        <f ca="1">IF(C1261=$X$4,"Enter smelter details",IF(ISERROR($V1261),"",OFFSET('Smelter Look-up'!$F$4,$V1261-4,0)))</f>
        <v/>
      </c>
      <c r="H1261" s="199" t="str">
        <f ca="1">IF(ISERROR($V1261),"",OFFSET('Smelter Look-up'!$G$4,$V1261-4,0))</f>
        <v/>
      </c>
      <c r="I1261" s="200" t="str">
        <f ca="1">IF(ISERROR($V1261),"",OFFSET('Smelter Look-up'!$H$4,$V1261-4,0))</f>
        <v/>
      </c>
      <c r="J1261" s="200" t="str">
        <f ca="1">IF(ISERROR($V1261),"",OFFSET('Smelter Look-up'!$I$4,$V1261-4,0))</f>
        <v/>
      </c>
      <c r="K1261" s="144"/>
      <c r="L1261" s="144"/>
      <c r="M1261" s="144"/>
      <c r="N1261" s="144"/>
      <c r="O1261" s="144"/>
      <c r="P1261" s="202"/>
      <c r="Q1261" s="145"/>
      <c r="R1261" s="143" t="str">
        <f ca="1">IF(ISERROR($V1261),"",OFFSET('Smelter Look-up'!$C$4,$V1261-4,0)&amp;"")</f>
        <v/>
      </c>
      <c r="S1261" s="149" t="str">
        <f t="shared" ca="1" si="95"/>
        <v/>
      </c>
      <c r="T1261" s="149" t="str">
        <f ca="1">IF(B1261="","",IF(ISERROR(MATCH($J1261,SorP!$B$1:$B$6261,0)),"",INDIRECT("'SorP'!$A$"&amp;MATCH($S1261&amp;$J1261,SorP!C:C,0))))</f>
        <v/>
      </c>
      <c r="U1261" s="162"/>
      <c r="V1261" s="163" t="e">
        <f>IF(C1261="",NA(),MATCH($B1261&amp;$C1261,'Smelter Look-up'!$J:$J,0))</f>
        <v>#N/A</v>
      </c>
      <c r="X1261" s="164">
        <f t="shared" ca="1" si="96"/>
        <v>0</v>
      </c>
      <c r="AB1261" s="304" t="str">
        <f t="shared" si="97"/>
        <v/>
      </c>
      <c r="AC1261" s="164" t="str">
        <f t="shared" si="98"/>
        <v/>
      </c>
      <c r="AD1261" s="164" t="str">
        <f t="shared" si="99"/>
        <v/>
      </c>
    </row>
    <row r="1262" spans="1:30" s="164" customFormat="1" ht="20.149999999999999" customHeight="1">
      <c r="A1262" s="149"/>
      <c r="B1262" s="294" t="str">
        <f>IF(LEN(A1262)=0,"",INDEX('Smelter Look-up'!$A:$A,MATCH($A1262,'Smelter Look-up'!$E:$E,0)))</f>
        <v/>
      </c>
      <c r="C1262" s="146" t="str">
        <f>IF(LEN(A1262)=0,"",INDEX('Smelter Look-up'!$C:$C,MATCH($A1262,'Smelter Look-up'!$E:$E,0)))</f>
        <v/>
      </c>
      <c r="D1262" s="143"/>
      <c r="E1262" s="143" t="str">
        <f ca="1">IF(ISERROR($V1262),"",OFFSET('Smelter Look-up'!$D$4,$V1262-4,0)&amp;"")</f>
        <v/>
      </c>
      <c r="F1262" s="143" t="str">
        <f ca="1">IF(ISERROR($V1262),"",OFFSET('Smelter Look-up'!$E$4,$V1262-4,0))</f>
        <v/>
      </c>
      <c r="G1262" s="143" t="str">
        <f ca="1">IF(C1262=$X$4,"Enter smelter details",IF(ISERROR($V1262),"",OFFSET('Smelter Look-up'!$F$4,$V1262-4,0)))</f>
        <v/>
      </c>
      <c r="H1262" s="199" t="str">
        <f ca="1">IF(ISERROR($V1262),"",OFFSET('Smelter Look-up'!$G$4,$V1262-4,0))</f>
        <v/>
      </c>
      <c r="I1262" s="200" t="str">
        <f ca="1">IF(ISERROR($V1262),"",OFFSET('Smelter Look-up'!$H$4,$V1262-4,0))</f>
        <v/>
      </c>
      <c r="J1262" s="200" t="str">
        <f ca="1">IF(ISERROR($V1262),"",OFFSET('Smelter Look-up'!$I$4,$V1262-4,0))</f>
        <v/>
      </c>
      <c r="K1262" s="144"/>
      <c r="L1262" s="144"/>
      <c r="M1262" s="144"/>
      <c r="N1262" s="144"/>
      <c r="O1262" s="144"/>
      <c r="P1262" s="202"/>
      <c r="Q1262" s="145"/>
      <c r="R1262" s="143" t="str">
        <f ca="1">IF(ISERROR($V1262),"",OFFSET('Smelter Look-up'!$C$4,$V1262-4,0)&amp;"")</f>
        <v/>
      </c>
      <c r="S1262" s="149" t="str">
        <f t="shared" ca="1" si="95"/>
        <v/>
      </c>
      <c r="T1262" s="149" t="str">
        <f ca="1">IF(B1262="","",IF(ISERROR(MATCH($J1262,SorP!$B$1:$B$6261,0)),"",INDIRECT("'SorP'!$A$"&amp;MATCH($S1262&amp;$J1262,SorP!C:C,0))))</f>
        <v/>
      </c>
      <c r="U1262" s="162"/>
      <c r="V1262" s="163" t="e">
        <f>IF(C1262="",NA(),MATCH($B1262&amp;$C1262,'Smelter Look-up'!$J:$J,0))</f>
        <v>#N/A</v>
      </c>
      <c r="X1262" s="164">
        <f t="shared" ca="1" si="96"/>
        <v>0</v>
      </c>
      <c r="AB1262" s="304" t="str">
        <f t="shared" si="97"/>
        <v/>
      </c>
      <c r="AC1262" s="164" t="str">
        <f t="shared" si="98"/>
        <v/>
      </c>
      <c r="AD1262" s="164" t="str">
        <f t="shared" si="99"/>
        <v/>
      </c>
    </row>
    <row r="1263" spans="1:30" s="164" customFormat="1" ht="20.149999999999999" customHeight="1">
      <c r="A1263" s="149"/>
      <c r="B1263" s="294" t="str">
        <f>IF(LEN(A1263)=0,"",INDEX('Smelter Look-up'!$A:$A,MATCH($A1263,'Smelter Look-up'!$E:$E,0)))</f>
        <v/>
      </c>
      <c r="C1263" s="146" t="str">
        <f>IF(LEN(A1263)=0,"",INDEX('Smelter Look-up'!$C:$C,MATCH($A1263,'Smelter Look-up'!$E:$E,0)))</f>
        <v/>
      </c>
      <c r="D1263" s="143"/>
      <c r="E1263" s="143" t="str">
        <f ca="1">IF(ISERROR($V1263),"",OFFSET('Smelter Look-up'!$D$4,$V1263-4,0)&amp;"")</f>
        <v/>
      </c>
      <c r="F1263" s="143" t="str">
        <f ca="1">IF(ISERROR($V1263),"",OFFSET('Smelter Look-up'!$E$4,$V1263-4,0))</f>
        <v/>
      </c>
      <c r="G1263" s="143" t="str">
        <f ca="1">IF(C1263=$X$4,"Enter smelter details",IF(ISERROR($V1263),"",OFFSET('Smelter Look-up'!$F$4,$V1263-4,0)))</f>
        <v/>
      </c>
      <c r="H1263" s="199" t="str">
        <f ca="1">IF(ISERROR($V1263),"",OFFSET('Smelter Look-up'!$G$4,$V1263-4,0))</f>
        <v/>
      </c>
      <c r="I1263" s="200" t="str">
        <f ca="1">IF(ISERROR($V1263),"",OFFSET('Smelter Look-up'!$H$4,$V1263-4,0))</f>
        <v/>
      </c>
      <c r="J1263" s="200" t="str">
        <f ca="1">IF(ISERROR($V1263),"",OFFSET('Smelter Look-up'!$I$4,$V1263-4,0))</f>
        <v/>
      </c>
      <c r="K1263" s="144"/>
      <c r="L1263" s="144"/>
      <c r="M1263" s="144"/>
      <c r="N1263" s="144"/>
      <c r="O1263" s="144"/>
      <c r="P1263" s="202"/>
      <c r="Q1263" s="145"/>
      <c r="R1263" s="143" t="str">
        <f ca="1">IF(ISERROR($V1263),"",OFFSET('Smelter Look-up'!$C$4,$V1263-4,0)&amp;"")</f>
        <v/>
      </c>
      <c r="S1263" s="149" t="str">
        <f t="shared" ca="1" si="95"/>
        <v/>
      </c>
      <c r="T1263" s="149" t="str">
        <f ca="1">IF(B1263="","",IF(ISERROR(MATCH($J1263,SorP!$B$1:$B$6261,0)),"",INDIRECT("'SorP'!$A$"&amp;MATCH($S1263&amp;$J1263,SorP!C:C,0))))</f>
        <v/>
      </c>
      <c r="U1263" s="162"/>
      <c r="V1263" s="163" t="e">
        <f>IF(C1263="",NA(),MATCH($B1263&amp;$C1263,'Smelter Look-up'!$J:$J,0))</f>
        <v>#N/A</v>
      </c>
      <c r="X1263" s="164">
        <f t="shared" ca="1" si="96"/>
        <v>0</v>
      </c>
      <c r="AB1263" s="304" t="str">
        <f t="shared" si="97"/>
        <v/>
      </c>
      <c r="AC1263" s="164" t="str">
        <f t="shared" si="98"/>
        <v/>
      </c>
      <c r="AD1263" s="164" t="str">
        <f t="shared" si="99"/>
        <v/>
      </c>
    </row>
    <row r="1264" spans="1:30" s="164" customFormat="1" ht="20.149999999999999" customHeight="1">
      <c r="A1264" s="149"/>
      <c r="B1264" s="294" t="str">
        <f>IF(LEN(A1264)=0,"",INDEX('Smelter Look-up'!$A:$A,MATCH($A1264,'Smelter Look-up'!$E:$E,0)))</f>
        <v/>
      </c>
      <c r="C1264" s="146" t="str">
        <f>IF(LEN(A1264)=0,"",INDEX('Smelter Look-up'!$C:$C,MATCH($A1264,'Smelter Look-up'!$E:$E,0)))</f>
        <v/>
      </c>
      <c r="D1264" s="143"/>
      <c r="E1264" s="143" t="str">
        <f ca="1">IF(ISERROR($V1264),"",OFFSET('Smelter Look-up'!$D$4,$V1264-4,0)&amp;"")</f>
        <v/>
      </c>
      <c r="F1264" s="143" t="str">
        <f ca="1">IF(ISERROR($V1264),"",OFFSET('Smelter Look-up'!$E$4,$V1264-4,0))</f>
        <v/>
      </c>
      <c r="G1264" s="143" t="str">
        <f ca="1">IF(C1264=$X$4,"Enter smelter details",IF(ISERROR($V1264),"",OFFSET('Smelter Look-up'!$F$4,$V1264-4,0)))</f>
        <v/>
      </c>
      <c r="H1264" s="199" t="str">
        <f ca="1">IF(ISERROR($V1264),"",OFFSET('Smelter Look-up'!$G$4,$V1264-4,0))</f>
        <v/>
      </c>
      <c r="I1264" s="200" t="str">
        <f ca="1">IF(ISERROR($V1264),"",OFFSET('Smelter Look-up'!$H$4,$V1264-4,0))</f>
        <v/>
      </c>
      <c r="J1264" s="200" t="str">
        <f ca="1">IF(ISERROR($V1264),"",OFFSET('Smelter Look-up'!$I$4,$V1264-4,0))</f>
        <v/>
      </c>
      <c r="K1264" s="144"/>
      <c r="L1264" s="144"/>
      <c r="M1264" s="144"/>
      <c r="N1264" s="144"/>
      <c r="O1264" s="144"/>
      <c r="P1264" s="202"/>
      <c r="Q1264" s="145"/>
      <c r="R1264" s="143" t="str">
        <f ca="1">IF(ISERROR($V1264),"",OFFSET('Smelter Look-up'!$C$4,$V1264-4,0)&amp;"")</f>
        <v/>
      </c>
      <c r="S1264" s="149" t="str">
        <f t="shared" ca="1" si="95"/>
        <v/>
      </c>
      <c r="T1264" s="149" t="str">
        <f ca="1">IF(B1264="","",IF(ISERROR(MATCH($J1264,SorP!$B$1:$B$6261,0)),"",INDIRECT("'SorP'!$A$"&amp;MATCH($S1264&amp;$J1264,SorP!C:C,0))))</f>
        <v/>
      </c>
      <c r="U1264" s="162"/>
      <c r="V1264" s="163" t="e">
        <f>IF(C1264="",NA(),MATCH($B1264&amp;$C1264,'Smelter Look-up'!$J:$J,0))</f>
        <v>#N/A</v>
      </c>
      <c r="X1264" s="164">
        <f t="shared" ca="1" si="96"/>
        <v>0</v>
      </c>
      <c r="AB1264" s="304" t="str">
        <f t="shared" si="97"/>
        <v/>
      </c>
      <c r="AC1264" s="164" t="str">
        <f t="shared" si="98"/>
        <v/>
      </c>
      <c r="AD1264" s="164" t="str">
        <f t="shared" si="99"/>
        <v/>
      </c>
    </row>
    <row r="1265" spans="1:30" s="164" customFormat="1" ht="20.149999999999999" customHeight="1">
      <c r="A1265" s="149"/>
      <c r="B1265" s="294" t="str">
        <f>IF(LEN(A1265)=0,"",INDEX('Smelter Look-up'!$A:$A,MATCH($A1265,'Smelter Look-up'!$E:$E,0)))</f>
        <v/>
      </c>
      <c r="C1265" s="146" t="str">
        <f>IF(LEN(A1265)=0,"",INDEX('Smelter Look-up'!$C:$C,MATCH($A1265,'Smelter Look-up'!$E:$E,0)))</f>
        <v/>
      </c>
      <c r="D1265" s="143"/>
      <c r="E1265" s="143" t="str">
        <f ca="1">IF(ISERROR($V1265),"",OFFSET('Smelter Look-up'!$D$4,$V1265-4,0)&amp;"")</f>
        <v/>
      </c>
      <c r="F1265" s="143" t="str">
        <f ca="1">IF(ISERROR($V1265),"",OFFSET('Smelter Look-up'!$E$4,$V1265-4,0))</f>
        <v/>
      </c>
      <c r="G1265" s="143" t="str">
        <f ca="1">IF(C1265=$X$4,"Enter smelter details",IF(ISERROR($V1265),"",OFFSET('Smelter Look-up'!$F$4,$V1265-4,0)))</f>
        <v/>
      </c>
      <c r="H1265" s="199" t="str">
        <f ca="1">IF(ISERROR($V1265),"",OFFSET('Smelter Look-up'!$G$4,$V1265-4,0))</f>
        <v/>
      </c>
      <c r="I1265" s="200" t="str">
        <f ca="1">IF(ISERROR($V1265),"",OFFSET('Smelter Look-up'!$H$4,$V1265-4,0))</f>
        <v/>
      </c>
      <c r="J1265" s="200" t="str">
        <f ca="1">IF(ISERROR($V1265),"",OFFSET('Smelter Look-up'!$I$4,$V1265-4,0))</f>
        <v/>
      </c>
      <c r="K1265" s="144"/>
      <c r="L1265" s="144"/>
      <c r="M1265" s="144"/>
      <c r="N1265" s="144"/>
      <c r="O1265" s="144"/>
      <c r="P1265" s="202"/>
      <c r="Q1265" s="145"/>
      <c r="R1265" s="143" t="str">
        <f ca="1">IF(ISERROR($V1265),"",OFFSET('Smelter Look-up'!$C$4,$V1265-4,0)&amp;"")</f>
        <v/>
      </c>
      <c r="S1265" s="149" t="str">
        <f t="shared" ca="1" si="95"/>
        <v/>
      </c>
      <c r="T1265" s="149" t="str">
        <f ca="1">IF(B1265="","",IF(ISERROR(MATCH($J1265,SorP!$B$1:$B$6261,0)),"",INDIRECT("'SorP'!$A$"&amp;MATCH($S1265&amp;$J1265,SorP!C:C,0))))</f>
        <v/>
      </c>
      <c r="U1265" s="162"/>
      <c r="V1265" s="163" t="e">
        <f>IF(C1265="",NA(),MATCH($B1265&amp;$C1265,'Smelter Look-up'!$J:$J,0))</f>
        <v>#N/A</v>
      </c>
      <c r="X1265" s="164">
        <f t="shared" ca="1" si="96"/>
        <v>0</v>
      </c>
      <c r="AB1265" s="304" t="str">
        <f t="shared" si="97"/>
        <v/>
      </c>
      <c r="AC1265" s="164" t="str">
        <f t="shared" si="98"/>
        <v/>
      </c>
      <c r="AD1265" s="164" t="str">
        <f t="shared" si="99"/>
        <v/>
      </c>
    </row>
    <row r="1266" spans="1:30" s="164" customFormat="1" ht="20.149999999999999" customHeight="1">
      <c r="A1266" s="149"/>
      <c r="B1266" s="294" t="str">
        <f>IF(LEN(A1266)=0,"",INDEX('Smelter Look-up'!$A:$A,MATCH($A1266,'Smelter Look-up'!$E:$E,0)))</f>
        <v/>
      </c>
      <c r="C1266" s="146" t="str">
        <f>IF(LEN(A1266)=0,"",INDEX('Smelter Look-up'!$C:$C,MATCH($A1266,'Smelter Look-up'!$E:$E,0)))</f>
        <v/>
      </c>
      <c r="D1266" s="143"/>
      <c r="E1266" s="143" t="str">
        <f ca="1">IF(ISERROR($V1266),"",OFFSET('Smelter Look-up'!$D$4,$V1266-4,0)&amp;"")</f>
        <v/>
      </c>
      <c r="F1266" s="143" t="str">
        <f ca="1">IF(ISERROR($V1266),"",OFFSET('Smelter Look-up'!$E$4,$V1266-4,0))</f>
        <v/>
      </c>
      <c r="G1266" s="143" t="str">
        <f ca="1">IF(C1266=$X$4,"Enter smelter details",IF(ISERROR($V1266),"",OFFSET('Smelter Look-up'!$F$4,$V1266-4,0)))</f>
        <v/>
      </c>
      <c r="H1266" s="199" t="str">
        <f ca="1">IF(ISERROR($V1266),"",OFFSET('Smelter Look-up'!$G$4,$V1266-4,0))</f>
        <v/>
      </c>
      <c r="I1266" s="200" t="str">
        <f ca="1">IF(ISERROR($V1266),"",OFFSET('Smelter Look-up'!$H$4,$V1266-4,0))</f>
        <v/>
      </c>
      <c r="J1266" s="200" t="str">
        <f ca="1">IF(ISERROR($V1266),"",OFFSET('Smelter Look-up'!$I$4,$V1266-4,0))</f>
        <v/>
      </c>
      <c r="K1266" s="144"/>
      <c r="L1266" s="144"/>
      <c r="M1266" s="144"/>
      <c r="N1266" s="144"/>
      <c r="O1266" s="144"/>
      <c r="P1266" s="202"/>
      <c r="Q1266" s="145"/>
      <c r="R1266" s="143" t="str">
        <f ca="1">IF(ISERROR($V1266),"",OFFSET('Smelter Look-up'!$C$4,$V1266-4,0)&amp;"")</f>
        <v/>
      </c>
      <c r="S1266" s="149" t="str">
        <f t="shared" ca="1" si="95"/>
        <v/>
      </c>
      <c r="T1266" s="149" t="str">
        <f ca="1">IF(B1266="","",IF(ISERROR(MATCH($J1266,SorP!$B$1:$B$6261,0)),"",INDIRECT("'SorP'!$A$"&amp;MATCH($S1266&amp;$J1266,SorP!C:C,0))))</f>
        <v/>
      </c>
      <c r="U1266" s="162"/>
      <c r="V1266" s="163" t="e">
        <f>IF(C1266="",NA(),MATCH($B1266&amp;$C1266,'Smelter Look-up'!$J:$J,0))</f>
        <v>#N/A</v>
      </c>
      <c r="X1266" s="164">
        <f t="shared" ca="1" si="96"/>
        <v>0</v>
      </c>
      <c r="AB1266" s="304" t="str">
        <f t="shared" si="97"/>
        <v/>
      </c>
      <c r="AC1266" s="164" t="str">
        <f t="shared" si="98"/>
        <v/>
      </c>
      <c r="AD1266" s="164" t="str">
        <f t="shared" si="99"/>
        <v/>
      </c>
    </row>
    <row r="1267" spans="1:30" s="164" customFormat="1" ht="20.149999999999999" customHeight="1">
      <c r="A1267" s="149"/>
      <c r="B1267" s="294" t="str">
        <f>IF(LEN(A1267)=0,"",INDEX('Smelter Look-up'!$A:$A,MATCH($A1267,'Smelter Look-up'!$E:$E,0)))</f>
        <v/>
      </c>
      <c r="C1267" s="146" t="str">
        <f>IF(LEN(A1267)=0,"",INDEX('Smelter Look-up'!$C:$C,MATCH($A1267,'Smelter Look-up'!$E:$E,0)))</f>
        <v/>
      </c>
      <c r="D1267" s="143"/>
      <c r="E1267" s="143" t="str">
        <f ca="1">IF(ISERROR($V1267),"",OFFSET('Smelter Look-up'!$D$4,$V1267-4,0)&amp;"")</f>
        <v/>
      </c>
      <c r="F1267" s="143" t="str">
        <f ca="1">IF(ISERROR($V1267),"",OFFSET('Smelter Look-up'!$E$4,$V1267-4,0))</f>
        <v/>
      </c>
      <c r="G1267" s="143" t="str">
        <f ca="1">IF(C1267=$X$4,"Enter smelter details",IF(ISERROR($V1267),"",OFFSET('Smelter Look-up'!$F$4,$V1267-4,0)))</f>
        <v/>
      </c>
      <c r="H1267" s="199" t="str">
        <f ca="1">IF(ISERROR($V1267),"",OFFSET('Smelter Look-up'!$G$4,$V1267-4,0))</f>
        <v/>
      </c>
      <c r="I1267" s="200" t="str">
        <f ca="1">IF(ISERROR($V1267),"",OFFSET('Smelter Look-up'!$H$4,$V1267-4,0))</f>
        <v/>
      </c>
      <c r="J1267" s="200" t="str">
        <f ca="1">IF(ISERROR($V1267),"",OFFSET('Smelter Look-up'!$I$4,$V1267-4,0))</f>
        <v/>
      </c>
      <c r="K1267" s="144"/>
      <c r="L1267" s="144"/>
      <c r="M1267" s="144"/>
      <c r="N1267" s="144"/>
      <c r="O1267" s="144"/>
      <c r="P1267" s="202"/>
      <c r="Q1267" s="145"/>
      <c r="R1267" s="143" t="str">
        <f ca="1">IF(ISERROR($V1267),"",OFFSET('Smelter Look-up'!$C$4,$V1267-4,0)&amp;"")</f>
        <v/>
      </c>
      <c r="S1267" s="149" t="str">
        <f t="shared" ca="1" si="95"/>
        <v/>
      </c>
      <c r="T1267" s="149" t="str">
        <f ca="1">IF(B1267="","",IF(ISERROR(MATCH($J1267,SorP!$B$1:$B$6261,0)),"",INDIRECT("'SorP'!$A$"&amp;MATCH($S1267&amp;$J1267,SorP!C:C,0))))</f>
        <v/>
      </c>
      <c r="U1267" s="162"/>
      <c r="V1267" s="163" t="e">
        <f>IF(C1267="",NA(),MATCH($B1267&amp;$C1267,'Smelter Look-up'!$J:$J,0))</f>
        <v>#N/A</v>
      </c>
      <c r="X1267" s="164">
        <f t="shared" ca="1" si="96"/>
        <v>0</v>
      </c>
      <c r="AB1267" s="304" t="str">
        <f t="shared" si="97"/>
        <v/>
      </c>
      <c r="AC1267" s="164" t="str">
        <f t="shared" si="98"/>
        <v/>
      </c>
      <c r="AD1267" s="164" t="str">
        <f t="shared" si="99"/>
        <v/>
      </c>
    </row>
    <row r="1268" spans="1:30" s="164" customFormat="1" ht="20.149999999999999" customHeight="1">
      <c r="A1268" s="149"/>
      <c r="B1268" s="294" t="str">
        <f>IF(LEN(A1268)=0,"",INDEX('Smelter Look-up'!$A:$A,MATCH($A1268,'Smelter Look-up'!$E:$E,0)))</f>
        <v/>
      </c>
      <c r="C1268" s="146" t="str">
        <f>IF(LEN(A1268)=0,"",INDEX('Smelter Look-up'!$C:$C,MATCH($A1268,'Smelter Look-up'!$E:$E,0)))</f>
        <v/>
      </c>
      <c r="D1268" s="143"/>
      <c r="E1268" s="143" t="str">
        <f ca="1">IF(ISERROR($V1268),"",OFFSET('Smelter Look-up'!$D$4,$V1268-4,0)&amp;"")</f>
        <v/>
      </c>
      <c r="F1268" s="143" t="str">
        <f ca="1">IF(ISERROR($V1268),"",OFFSET('Smelter Look-up'!$E$4,$V1268-4,0))</f>
        <v/>
      </c>
      <c r="G1268" s="143" t="str">
        <f ca="1">IF(C1268=$X$4,"Enter smelter details",IF(ISERROR($V1268),"",OFFSET('Smelter Look-up'!$F$4,$V1268-4,0)))</f>
        <v/>
      </c>
      <c r="H1268" s="199" t="str">
        <f ca="1">IF(ISERROR($V1268),"",OFFSET('Smelter Look-up'!$G$4,$V1268-4,0))</f>
        <v/>
      </c>
      <c r="I1268" s="200" t="str">
        <f ca="1">IF(ISERROR($V1268),"",OFFSET('Smelter Look-up'!$H$4,$V1268-4,0))</f>
        <v/>
      </c>
      <c r="J1268" s="200" t="str">
        <f ca="1">IF(ISERROR($V1268),"",OFFSET('Smelter Look-up'!$I$4,$V1268-4,0))</f>
        <v/>
      </c>
      <c r="K1268" s="144"/>
      <c r="L1268" s="144"/>
      <c r="M1268" s="144"/>
      <c r="N1268" s="144"/>
      <c r="O1268" s="144"/>
      <c r="P1268" s="202"/>
      <c r="Q1268" s="145"/>
      <c r="R1268" s="143" t="str">
        <f ca="1">IF(ISERROR($V1268),"",OFFSET('Smelter Look-up'!$C$4,$V1268-4,0)&amp;"")</f>
        <v/>
      </c>
      <c r="S1268" s="149" t="str">
        <f t="shared" ca="1" si="95"/>
        <v/>
      </c>
      <c r="T1268" s="149" t="str">
        <f ca="1">IF(B1268="","",IF(ISERROR(MATCH($J1268,SorP!$B$1:$B$6261,0)),"",INDIRECT("'SorP'!$A$"&amp;MATCH($S1268&amp;$J1268,SorP!C:C,0))))</f>
        <v/>
      </c>
      <c r="U1268" s="162"/>
      <c r="V1268" s="163" t="e">
        <f>IF(C1268="",NA(),MATCH($B1268&amp;$C1268,'Smelter Look-up'!$J:$J,0))</f>
        <v>#N/A</v>
      </c>
      <c r="X1268" s="164">
        <f t="shared" ca="1" si="96"/>
        <v>0</v>
      </c>
      <c r="AB1268" s="304" t="str">
        <f t="shared" si="97"/>
        <v/>
      </c>
      <c r="AC1268" s="164" t="str">
        <f t="shared" si="98"/>
        <v/>
      </c>
      <c r="AD1268" s="164" t="str">
        <f t="shared" si="99"/>
        <v/>
      </c>
    </row>
    <row r="1269" spans="1:30" s="164" customFormat="1" ht="20.149999999999999" customHeight="1">
      <c r="A1269" s="149"/>
      <c r="B1269" s="294" t="str">
        <f>IF(LEN(A1269)=0,"",INDEX('Smelter Look-up'!$A:$A,MATCH($A1269,'Smelter Look-up'!$E:$E,0)))</f>
        <v/>
      </c>
      <c r="C1269" s="146" t="str">
        <f>IF(LEN(A1269)=0,"",INDEX('Smelter Look-up'!$C:$C,MATCH($A1269,'Smelter Look-up'!$E:$E,0)))</f>
        <v/>
      </c>
      <c r="D1269" s="143"/>
      <c r="E1269" s="143" t="str">
        <f ca="1">IF(ISERROR($V1269),"",OFFSET('Smelter Look-up'!$D$4,$V1269-4,0)&amp;"")</f>
        <v/>
      </c>
      <c r="F1269" s="143" t="str">
        <f ca="1">IF(ISERROR($V1269),"",OFFSET('Smelter Look-up'!$E$4,$V1269-4,0))</f>
        <v/>
      </c>
      <c r="G1269" s="143" t="str">
        <f ca="1">IF(C1269=$X$4,"Enter smelter details",IF(ISERROR($V1269),"",OFFSET('Smelter Look-up'!$F$4,$V1269-4,0)))</f>
        <v/>
      </c>
      <c r="H1269" s="199" t="str">
        <f ca="1">IF(ISERROR($V1269),"",OFFSET('Smelter Look-up'!$G$4,$V1269-4,0))</f>
        <v/>
      </c>
      <c r="I1269" s="200" t="str">
        <f ca="1">IF(ISERROR($V1269),"",OFFSET('Smelter Look-up'!$H$4,$V1269-4,0))</f>
        <v/>
      </c>
      <c r="J1269" s="200" t="str">
        <f ca="1">IF(ISERROR($V1269),"",OFFSET('Smelter Look-up'!$I$4,$V1269-4,0))</f>
        <v/>
      </c>
      <c r="K1269" s="144"/>
      <c r="L1269" s="144"/>
      <c r="M1269" s="144"/>
      <c r="N1269" s="144"/>
      <c r="O1269" s="144"/>
      <c r="P1269" s="202"/>
      <c r="Q1269" s="145"/>
      <c r="R1269" s="143" t="str">
        <f ca="1">IF(ISERROR($V1269),"",OFFSET('Smelter Look-up'!$C$4,$V1269-4,0)&amp;"")</f>
        <v/>
      </c>
      <c r="S1269" s="149" t="str">
        <f t="shared" ca="1" si="95"/>
        <v/>
      </c>
      <c r="T1269" s="149" t="str">
        <f ca="1">IF(B1269="","",IF(ISERROR(MATCH($J1269,SorP!$B$1:$B$6261,0)),"",INDIRECT("'SorP'!$A$"&amp;MATCH($S1269&amp;$J1269,SorP!C:C,0))))</f>
        <v/>
      </c>
      <c r="U1269" s="162"/>
      <c r="V1269" s="163" t="e">
        <f>IF(C1269="",NA(),MATCH($B1269&amp;$C1269,'Smelter Look-up'!$J:$J,0))</f>
        <v>#N/A</v>
      </c>
      <c r="X1269" s="164">
        <f t="shared" ca="1" si="96"/>
        <v>0</v>
      </c>
      <c r="AB1269" s="304" t="str">
        <f t="shared" si="97"/>
        <v/>
      </c>
      <c r="AC1269" s="164" t="str">
        <f t="shared" si="98"/>
        <v/>
      </c>
      <c r="AD1269" s="164" t="str">
        <f t="shared" si="99"/>
        <v/>
      </c>
    </row>
    <row r="1270" spans="1:30" s="164" customFormat="1" ht="20.149999999999999" customHeight="1">
      <c r="A1270" s="149"/>
      <c r="B1270" s="294" t="str">
        <f>IF(LEN(A1270)=0,"",INDEX('Smelter Look-up'!$A:$A,MATCH($A1270,'Smelter Look-up'!$E:$E,0)))</f>
        <v/>
      </c>
      <c r="C1270" s="146" t="str">
        <f>IF(LEN(A1270)=0,"",INDEX('Smelter Look-up'!$C:$C,MATCH($A1270,'Smelter Look-up'!$E:$E,0)))</f>
        <v/>
      </c>
      <c r="D1270" s="143"/>
      <c r="E1270" s="143" t="str">
        <f ca="1">IF(ISERROR($V1270),"",OFFSET('Smelter Look-up'!$D$4,$V1270-4,0)&amp;"")</f>
        <v/>
      </c>
      <c r="F1270" s="143" t="str">
        <f ca="1">IF(ISERROR($V1270),"",OFFSET('Smelter Look-up'!$E$4,$V1270-4,0))</f>
        <v/>
      </c>
      <c r="G1270" s="143" t="str">
        <f ca="1">IF(C1270=$X$4,"Enter smelter details",IF(ISERROR($V1270),"",OFFSET('Smelter Look-up'!$F$4,$V1270-4,0)))</f>
        <v/>
      </c>
      <c r="H1270" s="199" t="str">
        <f ca="1">IF(ISERROR($V1270),"",OFFSET('Smelter Look-up'!$G$4,$V1270-4,0))</f>
        <v/>
      </c>
      <c r="I1270" s="200" t="str">
        <f ca="1">IF(ISERROR($V1270),"",OFFSET('Smelter Look-up'!$H$4,$V1270-4,0))</f>
        <v/>
      </c>
      <c r="J1270" s="200" t="str">
        <f ca="1">IF(ISERROR($V1270),"",OFFSET('Smelter Look-up'!$I$4,$V1270-4,0))</f>
        <v/>
      </c>
      <c r="K1270" s="144"/>
      <c r="L1270" s="144"/>
      <c r="M1270" s="144"/>
      <c r="N1270" s="144"/>
      <c r="O1270" s="144"/>
      <c r="P1270" s="202"/>
      <c r="Q1270" s="145"/>
      <c r="R1270" s="143" t="str">
        <f ca="1">IF(ISERROR($V1270),"",OFFSET('Smelter Look-up'!$C$4,$V1270-4,0)&amp;"")</f>
        <v/>
      </c>
      <c r="S1270" s="149" t="str">
        <f t="shared" ca="1" si="95"/>
        <v/>
      </c>
      <c r="T1270" s="149" t="str">
        <f ca="1">IF(B1270="","",IF(ISERROR(MATCH($J1270,SorP!$B$1:$B$6261,0)),"",INDIRECT("'SorP'!$A$"&amp;MATCH($S1270&amp;$J1270,SorP!C:C,0))))</f>
        <v/>
      </c>
      <c r="U1270" s="162"/>
      <c r="V1270" s="163" t="e">
        <f>IF(C1270="",NA(),MATCH($B1270&amp;$C1270,'Smelter Look-up'!$J:$J,0))</f>
        <v>#N/A</v>
      </c>
      <c r="X1270" s="164">
        <f t="shared" ca="1" si="96"/>
        <v>0</v>
      </c>
      <c r="AB1270" s="304" t="str">
        <f t="shared" si="97"/>
        <v/>
      </c>
      <c r="AC1270" s="164" t="str">
        <f t="shared" si="98"/>
        <v/>
      </c>
      <c r="AD1270" s="164" t="str">
        <f t="shared" si="99"/>
        <v/>
      </c>
    </row>
    <row r="1271" spans="1:30" s="164" customFormat="1" ht="20.149999999999999" customHeight="1">
      <c r="A1271" s="149"/>
      <c r="B1271" s="294" t="str">
        <f>IF(LEN(A1271)=0,"",INDEX('Smelter Look-up'!$A:$A,MATCH($A1271,'Smelter Look-up'!$E:$E,0)))</f>
        <v/>
      </c>
      <c r="C1271" s="146" t="str">
        <f>IF(LEN(A1271)=0,"",INDEX('Smelter Look-up'!$C:$C,MATCH($A1271,'Smelter Look-up'!$E:$E,0)))</f>
        <v/>
      </c>
      <c r="D1271" s="143"/>
      <c r="E1271" s="143" t="str">
        <f ca="1">IF(ISERROR($V1271),"",OFFSET('Smelter Look-up'!$D$4,$V1271-4,0)&amp;"")</f>
        <v/>
      </c>
      <c r="F1271" s="143" t="str">
        <f ca="1">IF(ISERROR($V1271),"",OFFSET('Smelter Look-up'!$E$4,$V1271-4,0))</f>
        <v/>
      </c>
      <c r="G1271" s="143" t="str">
        <f ca="1">IF(C1271=$X$4,"Enter smelter details",IF(ISERROR($V1271),"",OFFSET('Smelter Look-up'!$F$4,$V1271-4,0)))</f>
        <v/>
      </c>
      <c r="H1271" s="199" t="str">
        <f ca="1">IF(ISERROR($V1271),"",OFFSET('Smelter Look-up'!$G$4,$V1271-4,0))</f>
        <v/>
      </c>
      <c r="I1271" s="200" t="str">
        <f ca="1">IF(ISERROR($V1271),"",OFFSET('Smelter Look-up'!$H$4,$V1271-4,0))</f>
        <v/>
      </c>
      <c r="J1271" s="200" t="str">
        <f ca="1">IF(ISERROR($V1271),"",OFFSET('Smelter Look-up'!$I$4,$V1271-4,0))</f>
        <v/>
      </c>
      <c r="K1271" s="144"/>
      <c r="L1271" s="144"/>
      <c r="M1271" s="144"/>
      <c r="N1271" s="144"/>
      <c r="O1271" s="144"/>
      <c r="P1271" s="202"/>
      <c r="Q1271" s="145"/>
      <c r="R1271" s="143" t="str">
        <f ca="1">IF(ISERROR($V1271),"",OFFSET('Smelter Look-up'!$C$4,$V1271-4,0)&amp;"")</f>
        <v/>
      </c>
      <c r="S1271" s="149" t="str">
        <f t="shared" ca="1" si="95"/>
        <v/>
      </c>
      <c r="T1271" s="149" t="str">
        <f ca="1">IF(B1271="","",IF(ISERROR(MATCH($J1271,SorP!$B$1:$B$6261,0)),"",INDIRECT("'SorP'!$A$"&amp;MATCH($S1271&amp;$J1271,SorP!C:C,0))))</f>
        <v/>
      </c>
      <c r="U1271" s="162"/>
      <c r="V1271" s="163" t="e">
        <f>IF(C1271="",NA(),MATCH($B1271&amp;$C1271,'Smelter Look-up'!$J:$J,0))</f>
        <v>#N/A</v>
      </c>
      <c r="X1271" s="164">
        <f t="shared" ca="1" si="96"/>
        <v>0</v>
      </c>
      <c r="AB1271" s="304" t="str">
        <f t="shared" si="97"/>
        <v/>
      </c>
      <c r="AC1271" s="164" t="str">
        <f t="shared" si="98"/>
        <v/>
      </c>
      <c r="AD1271" s="164" t="str">
        <f t="shared" si="99"/>
        <v/>
      </c>
    </row>
    <row r="1272" spans="1:30" s="164" customFormat="1" ht="20.149999999999999" customHeight="1">
      <c r="A1272" s="149"/>
      <c r="B1272" s="294" t="str">
        <f>IF(LEN(A1272)=0,"",INDEX('Smelter Look-up'!$A:$A,MATCH($A1272,'Smelter Look-up'!$E:$E,0)))</f>
        <v/>
      </c>
      <c r="C1272" s="146" t="str">
        <f>IF(LEN(A1272)=0,"",INDEX('Smelter Look-up'!$C:$C,MATCH($A1272,'Smelter Look-up'!$E:$E,0)))</f>
        <v/>
      </c>
      <c r="D1272" s="143"/>
      <c r="E1272" s="143" t="str">
        <f ca="1">IF(ISERROR($V1272),"",OFFSET('Smelter Look-up'!$D$4,$V1272-4,0)&amp;"")</f>
        <v/>
      </c>
      <c r="F1272" s="143" t="str">
        <f ca="1">IF(ISERROR($V1272),"",OFFSET('Smelter Look-up'!$E$4,$V1272-4,0))</f>
        <v/>
      </c>
      <c r="G1272" s="143" t="str">
        <f ca="1">IF(C1272=$X$4,"Enter smelter details",IF(ISERROR($V1272),"",OFFSET('Smelter Look-up'!$F$4,$V1272-4,0)))</f>
        <v/>
      </c>
      <c r="H1272" s="199" t="str">
        <f ca="1">IF(ISERROR($V1272),"",OFFSET('Smelter Look-up'!$G$4,$V1272-4,0))</f>
        <v/>
      </c>
      <c r="I1272" s="200" t="str">
        <f ca="1">IF(ISERROR($V1272),"",OFFSET('Smelter Look-up'!$H$4,$V1272-4,0))</f>
        <v/>
      </c>
      <c r="J1272" s="200" t="str">
        <f ca="1">IF(ISERROR($V1272),"",OFFSET('Smelter Look-up'!$I$4,$V1272-4,0))</f>
        <v/>
      </c>
      <c r="K1272" s="144"/>
      <c r="L1272" s="144"/>
      <c r="M1272" s="144"/>
      <c r="N1272" s="144"/>
      <c r="O1272" s="144"/>
      <c r="P1272" s="202"/>
      <c r="Q1272" s="145"/>
      <c r="R1272" s="143" t="str">
        <f ca="1">IF(ISERROR($V1272),"",OFFSET('Smelter Look-up'!$C$4,$V1272-4,0)&amp;"")</f>
        <v/>
      </c>
      <c r="S1272" s="149" t="str">
        <f t="shared" ca="1" si="95"/>
        <v/>
      </c>
      <c r="T1272" s="149" t="str">
        <f ca="1">IF(B1272="","",IF(ISERROR(MATCH($J1272,SorP!$B$1:$B$6261,0)),"",INDIRECT("'SorP'!$A$"&amp;MATCH($S1272&amp;$J1272,SorP!C:C,0))))</f>
        <v/>
      </c>
      <c r="U1272" s="162"/>
      <c r="V1272" s="163" t="e">
        <f>IF(C1272="",NA(),MATCH($B1272&amp;$C1272,'Smelter Look-up'!$J:$J,0))</f>
        <v>#N/A</v>
      </c>
      <c r="X1272" s="164">
        <f t="shared" ca="1" si="96"/>
        <v>0</v>
      </c>
      <c r="AB1272" s="304" t="str">
        <f t="shared" si="97"/>
        <v/>
      </c>
      <c r="AC1272" s="164" t="str">
        <f t="shared" si="98"/>
        <v/>
      </c>
      <c r="AD1272" s="164" t="str">
        <f t="shared" si="99"/>
        <v/>
      </c>
    </row>
    <row r="1273" spans="1:30" s="164" customFormat="1" ht="20.149999999999999" customHeight="1">
      <c r="A1273" s="149"/>
      <c r="B1273" s="294" t="str">
        <f>IF(LEN(A1273)=0,"",INDEX('Smelter Look-up'!$A:$A,MATCH($A1273,'Smelter Look-up'!$E:$E,0)))</f>
        <v/>
      </c>
      <c r="C1273" s="146" t="str">
        <f>IF(LEN(A1273)=0,"",INDEX('Smelter Look-up'!$C:$C,MATCH($A1273,'Smelter Look-up'!$E:$E,0)))</f>
        <v/>
      </c>
      <c r="D1273" s="143"/>
      <c r="E1273" s="143" t="str">
        <f ca="1">IF(ISERROR($V1273),"",OFFSET('Smelter Look-up'!$D$4,$V1273-4,0)&amp;"")</f>
        <v/>
      </c>
      <c r="F1273" s="143" t="str">
        <f ca="1">IF(ISERROR($V1273),"",OFFSET('Smelter Look-up'!$E$4,$V1273-4,0))</f>
        <v/>
      </c>
      <c r="G1273" s="143" t="str">
        <f ca="1">IF(C1273=$X$4,"Enter smelter details",IF(ISERROR($V1273),"",OFFSET('Smelter Look-up'!$F$4,$V1273-4,0)))</f>
        <v/>
      </c>
      <c r="H1273" s="199" t="str">
        <f ca="1">IF(ISERROR($V1273),"",OFFSET('Smelter Look-up'!$G$4,$V1273-4,0))</f>
        <v/>
      </c>
      <c r="I1273" s="200" t="str">
        <f ca="1">IF(ISERROR($V1273),"",OFFSET('Smelter Look-up'!$H$4,$V1273-4,0))</f>
        <v/>
      </c>
      <c r="J1273" s="200" t="str">
        <f ca="1">IF(ISERROR($V1273),"",OFFSET('Smelter Look-up'!$I$4,$V1273-4,0))</f>
        <v/>
      </c>
      <c r="K1273" s="144"/>
      <c r="L1273" s="144"/>
      <c r="M1273" s="144"/>
      <c r="N1273" s="144"/>
      <c r="O1273" s="144"/>
      <c r="P1273" s="202"/>
      <c r="Q1273" s="145"/>
      <c r="R1273" s="143" t="str">
        <f ca="1">IF(ISERROR($V1273),"",OFFSET('Smelter Look-up'!$C$4,$V1273-4,0)&amp;"")</f>
        <v/>
      </c>
      <c r="S1273" s="149" t="str">
        <f t="shared" ca="1" si="95"/>
        <v/>
      </c>
      <c r="T1273" s="149" t="str">
        <f ca="1">IF(B1273="","",IF(ISERROR(MATCH($J1273,SorP!$B$1:$B$6261,0)),"",INDIRECT("'SorP'!$A$"&amp;MATCH($S1273&amp;$J1273,SorP!C:C,0))))</f>
        <v/>
      </c>
      <c r="U1273" s="162"/>
      <c r="V1273" s="163" t="e">
        <f>IF(C1273="",NA(),MATCH($B1273&amp;$C1273,'Smelter Look-up'!$J:$J,0))</f>
        <v>#N/A</v>
      </c>
      <c r="X1273" s="164">
        <f t="shared" ca="1" si="96"/>
        <v>0</v>
      </c>
      <c r="AB1273" s="304" t="str">
        <f t="shared" si="97"/>
        <v/>
      </c>
      <c r="AC1273" s="164" t="str">
        <f t="shared" si="98"/>
        <v/>
      </c>
      <c r="AD1273" s="164" t="str">
        <f t="shared" si="99"/>
        <v/>
      </c>
    </row>
    <row r="1274" spans="1:30" s="164" customFormat="1" ht="20.149999999999999" customHeight="1">
      <c r="A1274" s="149"/>
      <c r="B1274" s="294" t="str">
        <f>IF(LEN(A1274)=0,"",INDEX('Smelter Look-up'!$A:$A,MATCH($A1274,'Smelter Look-up'!$E:$E,0)))</f>
        <v/>
      </c>
      <c r="C1274" s="146" t="str">
        <f>IF(LEN(A1274)=0,"",INDEX('Smelter Look-up'!$C:$C,MATCH($A1274,'Smelter Look-up'!$E:$E,0)))</f>
        <v/>
      </c>
      <c r="D1274" s="143"/>
      <c r="E1274" s="143" t="str">
        <f ca="1">IF(ISERROR($V1274),"",OFFSET('Smelter Look-up'!$D$4,$V1274-4,0)&amp;"")</f>
        <v/>
      </c>
      <c r="F1274" s="143" t="str">
        <f ca="1">IF(ISERROR($V1274),"",OFFSET('Smelter Look-up'!$E$4,$V1274-4,0))</f>
        <v/>
      </c>
      <c r="G1274" s="143" t="str">
        <f ca="1">IF(C1274=$X$4,"Enter smelter details",IF(ISERROR($V1274),"",OFFSET('Smelter Look-up'!$F$4,$V1274-4,0)))</f>
        <v/>
      </c>
      <c r="H1274" s="199" t="str">
        <f ca="1">IF(ISERROR($V1274),"",OFFSET('Smelter Look-up'!$G$4,$V1274-4,0))</f>
        <v/>
      </c>
      <c r="I1274" s="200" t="str">
        <f ca="1">IF(ISERROR($V1274),"",OFFSET('Smelter Look-up'!$H$4,$V1274-4,0))</f>
        <v/>
      </c>
      <c r="J1274" s="200" t="str">
        <f ca="1">IF(ISERROR($V1274),"",OFFSET('Smelter Look-up'!$I$4,$V1274-4,0))</f>
        <v/>
      </c>
      <c r="K1274" s="144"/>
      <c r="L1274" s="144"/>
      <c r="M1274" s="144"/>
      <c r="N1274" s="144"/>
      <c r="O1274" s="144"/>
      <c r="P1274" s="202"/>
      <c r="Q1274" s="145"/>
      <c r="R1274" s="143" t="str">
        <f ca="1">IF(ISERROR($V1274),"",OFFSET('Smelter Look-up'!$C$4,$V1274-4,0)&amp;"")</f>
        <v/>
      </c>
      <c r="S1274" s="149" t="str">
        <f t="shared" ca="1" si="95"/>
        <v/>
      </c>
      <c r="T1274" s="149" t="str">
        <f ca="1">IF(B1274="","",IF(ISERROR(MATCH($J1274,SorP!$B$1:$B$6261,0)),"",INDIRECT("'SorP'!$A$"&amp;MATCH($S1274&amp;$J1274,SorP!C:C,0))))</f>
        <v/>
      </c>
      <c r="U1274" s="162"/>
      <c r="V1274" s="163" t="e">
        <f>IF(C1274="",NA(),MATCH($B1274&amp;$C1274,'Smelter Look-up'!$J:$J,0))</f>
        <v>#N/A</v>
      </c>
      <c r="X1274" s="164">
        <f t="shared" ca="1" si="96"/>
        <v>0</v>
      </c>
      <c r="AB1274" s="304" t="str">
        <f t="shared" si="97"/>
        <v/>
      </c>
      <c r="AC1274" s="164" t="str">
        <f t="shared" si="98"/>
        <v/>
      </c>
      <c r="AD1274" s="164" t="str">
        <f t="shared" si="99"/>
        <v/>
      </c>
    </row>
    <row r="1275" spans="1:30" s="164" customFormat="1" ht="20.149999999999999" customHeight="1">
      <c r="A1275" s="149"/>
      <c r="B1275" s="294" t="str">
        <f>IF(LEN(A1275)=0,"",INDEX('Smelter Look-up'!$A:$A,MATCH($A1275,'Smelter Look-up'!$E:$E,0)))</f>
        <v/>
      </c>
      <c r="C1275" s="146" t="str">
        <f>IF(LEN(A1275)=0,"",INDEX('Smelter Look-up'!$C:$C,MATCH($A1275,'Smelter Look-up'!$E:$E,0)))</f>
        <v/>
      </c>
      <c r="D1275" s="143"/>
      <c r="E1275" s="143" t="str">
        <f ca="1">IF(ISERROR($V1275),"",OFFSET('Smelter Look-up'!$D$4,$V1275-4,0)&amp;"")</f>
        <v/>
      </c>
      <c r="F1275" s="143" t="str">
        <f ca="1">IF(ISERROR($V1275),"",OFFSET('Smelter Look-up'!$E$4,$V1275-4,0))</f>
        <v/>
      </c>
      <c r="G1275" s="143" t="str">
        <f ca="1">IF(C1275=$X$4,"Enter smelter details",IF(ISERROR($V1275),"",OFFSET('Smelter Look-up'!$F$4,$V1275-4,0)))</f>
        <v/>
      </c>
      <c r="H1275" s="199" t="str">
        <f ca="1">IF(ISERROR($V1275),"",OFFSET('Smelter Look-up'!$G$4,$V1275-4,0))</f>
        <v/>
      </c>
      <c r="I1275" s="200" t="str">
        <f ca="1">IF(ISERROR($V1275),"",OFFSET('Smelter Look-up'!$H$4,$V1275-4,0))</f>
        <v/>
      </c>
      <c r="J1275" s="200" t="str">
        <f ca="1">IF(ISERROR($V1275),"",OFFSET('Smelter Look-up'!$I$4,$V1275-4,0))</f>
        <v/>
      </c>
      <c r="K1275" s="144"/>
      <c r="L1275" s="144"/>
      <c r="M1275" s="144"/>
      <c r="N1275" s="144"/>
      <c r="O1275" s="144"/>
      <c r="P1275" s="202"/>
      <c r="Q1275" s="145"/>
      <c r="R1275" s="143" t="str">
        <f ca="1">IF(ISERROR($V1275),"",OFFSET('Smelter Look-up'!$C$4,$V1275-4,0)&amp;"")</f>
        <v/>
      </c>
      <c r="S1275" s="149" t="str">
        <f t="shared" ca="1" si="95"/>
        <v/>
      </c>
      <c r="T1275" s="149" t="str">
        <f ca="1">IF(B1275="","",IF(ISERROR(MATCH($J1275,SorP!$B$1:$B$6261,0)),"",INDIRECT("'SorP'!$A$"&amp;MATCH($S1275&amp;$J1275,SorP!C:C,0))))</f>
        <v/>
      </c>
      <c r="U1275" s="162"/>
      <c r="V1275" s="163" t="e">
        <f>IF(C1275="",NA(),MATCH($B1275&amp;$C1275,'Smelter Look-up'!$J:$J,0))</f>
        <v>#N/A</v>
      </c>
      <c r="X1275" s="164">
        <f t="shared" ca="1" si="96"/>
        <v>0</v>
      </c>
      <c r="AB1275" s="304" t="str">
        <f t="shared" si="97"/>
        <v/>
      </c>
      <c r="AC1275" s="164" t="str">
        <f t="shared" si="98"/>
        <v/>
      </c>
      <c r="AD1275" s="164" t="str">
        <f t="shared" si="99"/>
        <v/>
      </c>
    </row>
    <row r="1276" spans="1:30" s="164" customFormat="1" ht="20.149999999999999" customHeight="1">
      <c r="A1276" s="149"/>
      <c r="B1276" s="294" t="str">
        <f>IF(LEN(A1276)=0,"",INDEX('Smelter Look-up'!$A:$A,MATCH($A1276,'Smelter Look-up'!$E:$E,0)))</f>
        <v/>
      </c>
      <c r="C1276" s="146" t="str">
        <f>IF(LEN(A1276)=0,"",INDEX('Smelter Look-up'!$C:$C,MATCH($A1276,'Smelter Look-up'!$E:$E,0)))</f>
        <v/>
      </c>
      <c r="D1276" s="143"/>
      <c r="E1276" s="143" t="str">
        <f ca="1">IF(ISERROR($V1276),"",OFFSET('Smelter Look-up'!$D$4,$V1276-4,0)&amp;"")</f>
        <v/>
      </c>
      <c r="F1276" s="143" t="str">
        <f ca="1">IF(ISERROR($V1276),"",OFFSET('Smelter Look-up'!$E$4,$V1276-4,0))</f>
        <v/>
      </c>
      <c r="G1276" s="143" t="str">
        <f ca="1">IF(C1276=$X$4,"Enter smelter details",IF(ISERROR($V1276),"",OFFSET('Smelter Look-up'!$F$4,$V1276-4,0)))</f>
        <v/>
      </c>
      <c r="H1276" s="199" t="str">
        <f ca="1">IF(ISERROR($V1276),"",OFFSET('Smelter Look-up'!$G$4,$V1276-4,0))</f>
        <v/>
      </c>
      <c r="I1276" s="200" t="str">
        <f ca="1">IF(ISERROR($V1276),"",OFFSET('Smelter Look-up'!$H$4,$V1276-4,0))</f>
        <v/>
      </c>
      <c r="J1276" s="200" t="str">
        <f ca="1">IF(ISERROR($V1276),"",OFFSET('Smelter Look-up'!$I$4,$V1276-4,0))</f>
        <v/>
      </c>
      <c r="K1276" s="144"/>
      <c r="L1276" s="144"/>
      <c r="M1276" s="144"/>
      <c r="N1276" s="144"/>
      <c r="O1276" s="144"/>
      <c r="P1276" s="202"/>
      <c r="Q1276" s="145"/>
      <c r="R1276" s="143" t="str">
        <f ca="1">IF(ISERROR($V1276),"",OFFSET('Smelter Look-up'!$C$4,$V1276-4,0)&amp;"")</f>
        <v/>
      </c>
      <c r="S1276" s="149" t="str">
        <f t="shared" ca="1" si="95"/>
        <v/>
      </c>
      <c r="T1276" s="149" t="str">
        <f ca="1">IF(B1276="","",IF(ISERROR(MATCH($J1276,SorP!$B$1:$B$6261,0)),"",INDIRECT("'SorP'!$A$"&amp;MATCH($S1276&amp;$J1276,SorP!C:C,0))))</f>
        <v/>
      </c>
      <c r="U1276" s="162"/>
      <c r="V1276" s="163" t="e">
        <f>IF(C1276="",NA(),MATCH($B1276&amp;$C1276,'Smelter Look-up'!$J:$J,0))</f>
        <v>#N/A</v>
      </c>
      <c r="X1276" s="164">
        <f t="shared" ca="1" si="96"/>
        <v>0</v>
      </c>
      <c r="AB1276" s="304" t="str">
        <f t="shared" si="97"/>
        <v/>
      </c>
      <c r="AC1276" s="164" t="str">
        <f t="shared" si="98"/>
        <v/>
      </c>
      <c r="AD1276" s="164" t="str">
        <f t="shared" si="99"/>
        <v/>
      </c>
    </row>
    <row r="1277" spans="1:30" s="164" customFormat="1" ht="20.149999999999999" customHeight="1">
      <c r="A1277" s="149"/>
      <c r="B1277" s="294" t="str">
        <f>IF(LEN(A1277)=0,"",INDEX('Smelter Look-up'!$A:$A,MATCH($A1277,'Smelter Look-up'!$E:$E,0)))</f>
        <v/>
      </c>
      <c r="C1277" s="146" t="str">
        <f>IF(LEN(A1277)=0,"",INDEX('Smelter Look-up'!$C:$C,MATCH($A1277,'Smelter Look-up'!$E:$E,0)))</f>
        <v/>
      </c>
      <c r="D1277" s="143"/>
      <c r="E1277" s="143" t="str">
        <f ca="1">IF(ISERROR($V1277),"",OFFSET('Smelter Look-up'!$D$4,$V1277-4,0)&amp;"")</f>
        <v/>
      </c>
      <c r="F1277" s="143" t="str">
        <f ca="1">IF(ISERROR($V1277),"",OFFSET('Smelter Look-up'!$E$4,$V1277-4,0))</f>
        <v/>
      </c>
      <c r="G1277" s="143" t="str">
        <f ca="1">IF(C1277=$X$4,"Enter smelter details",IF(ISERROR($V1277),"",OFFSET('Smelter Look-up'!$F$4,$V1277-4,0)))</f>
        <v/>
      </c>
      <c r="H1277" s="199" t="str">
        <f ca="1">IF(ISERROR($V1277),"",OFFSET('Smelter Look-up'!$G$4,$V1277-4,0))</f>
        <v/>
      </c>
      <c r="I1277" s="200" t="str">
        <f ca="1">IF(ISERROR($V1277),"",OFFSET('Smelter Look-up'!$H$4,$V1277-4,0))</f>
        <v/>
      </c>
      <c r="J1277" s="200" t="str">
        <f ca="1">IF(ISERROR($V1277),"",OFFSET('Smelter Look-up'!$I$4,$V1277-4,0))</f>
        <v/>
      </c>
      <c r="K1277" s="144"/>
      <c r="L1277" s="144"/>
      <c r="M1277" s="144"/>
      <c r="N1277" s="144"/>
      <c r="O1277" s="144"/>
      <c r="P1277" s="202"/>
      <c r="Q1277" s="145"/>
      <c r="R1277" s="143" t="str">
        <f ca="1">IF(ISERROR($V1277),"",OFFSET('Smelter Look-up'!$C$4,$V1277-4,0)&amp;"")</f>
        <v/>
      </c>
      <c r="S1277" s="149" t="str">
        <f t="shared" ca="1" si="95"/>
        <v/>
      </c>
      <c r="T1277" s="149" t="str">
        <f ca="1">IF(B1277="","",IF(ISERROR(MATCH($J1277,SorP!$B$1:$B$6261,0)),"",INDIRECT("'SorP'!$A$"&amp;MATCH($S1277&amp;$J1277,SorP!C:C,0))))</f>
        <v/>
      </c>
      <c r="U1277" s="162"/>
      <c r="V1277" s="163" t="e">
        <f>IF(C1277="",NA(),MATCH($B1277&amp;$C1277,'Smelter Look-up'!$J:$J,0))</f>
        <v>#N/A</v>
      </c>
      <c r="X1277" s="164">
        <f t="shared" ca="1" si="96"/>
        <v>0</v>
      </c>
      <c r="AB1277" s="304" t="str">
        <f t="shared" si="97"/>
        <v/>
      </c>
      <c r="AC1277" s="164" t="str">
        <f t="shared" si="98"/>
        <v/>
      </c>
      <c r="AD1277" s="164" t="str">
        <f t="shared" si="99"/>
        <v/>
      </c>
    </row>
    <row r="1278" spans="1:30" s="164" customFormat="1" ht="20.149999999999999" customHeight="1">
      <c r="A1278" s="149"/>
      <c r="B1278" s="294" t="str">
        <f>IF(LEN(A1278)=0,"",INDEX('Smelter Look-up'!$A:$A,MATCH($A1278,'Smelter Look-up'!$E:$E,0)))</f>
        <v/>
      </c>
      <c r="C1278" s="146" t="str">
        <f>IF(LEN(A1278)=0,"",INDEX('Smelter Look-up'!$C:$C,MATCH($A1278,'Smelter Look-up'!$E:$E,0)))</f>
        <v/>
      </c>
      <c r="D1278" s="143"/>
      <c r="E1278" s="143" t="str">
        <f ca="1">IF(ISERROR($V1278),"",OFFSET('Smelter Look-up'!$D$4,$V1278-4,0)&amp;"")</f>
        <v/>
      </c>
      <c r="F1278" s="143" t="str">
        <f ca="1">IF(ISERROR($V1278),"",OFFSET('Smelter Look-up'!$E$4,$V1278-4,0))</f>
        <v/>
      </c>
      <c r="G1278" s="143" t="str">
        <f ca="1">IF(C1278=$X$4,"Enter smelter details",IF(ISERROR($V1278),"",OFFSET('Smelter Look-up'!$F$4,$V1278-4,0)))</f>
        <v/>
      </c>
      <c r="H1278" s="199" t="str">
        <f ca="1">IF(ISERROR($V1278),"",OFFSET('Smelter Look-up'!$G$4,$V1278-4,0))</f>
        <v/>
      </c>
      <c r="I1278" s="200" t="str">
        <f ca="1">IF(ISERROR($V1278),"",OFFSET('Smelter Look-up'!$H$4,$V1278-4,0))</f>
        <v/>
      </c>
      <c r="J1278" s="200" t="str">
        <f ca="1">IF(ISERROR($V1278),"",OFFSET('Smelter Look-up'!$I$4,$V1278-4,0))</f>
        <v/>
      </c>
      <c r="K1278" s="144"/>
      <c r="L1278" s="144"/>
      <c r="M1278" s="144"/>
      <c r="N1278" s="144"/>
      <c r="O1278" s="144"/>
      <c r="P1278" s="202"/>
      <c r="Q1278" s="145"/>
      <c r="R1278" s="143" t="str">
        <f ca="1">IF(ISERROR($V1278),"",OFFSET('Smelter Look-up'!$C$4,$V1278-4,0)&amp;"")</f>
        <v/>
      </c>
      <c r="S1278" s="149" t="str">
        <f t="shared" ca="1" si="95"/>
        <v/>
      </c>
      <c r="T1278" s="149" t="str">
        <f ca="1">IF(B1278="","",IF(ISERROR(MATCH($J1278,SorP!$B$1:$B$6261,0)),"",INDIRECT("'SorP'!$A$"&amp;MATCH($S1278&amp;$J1278,SorP!C:C,0))))</f>
        <v/>
      </c>
      <c r="U1278" s="162"/>
      <c r="V1278" s="163" t="e">
        <f>IF(C1278="",NA(),MATCH($B1278&amp;$C1278,'Smelter Look-up'!$J:$J,0))</f>
        <v>#N/A</v>
      </c>
      <c r="X1278" s="164">
        <f t="shared" ca="1" si="96"/>
        <v>0</v>
      </c>
      <c r="AB1278" s="304" t="str">
        <f t="shared" si="97"/>
        <v/>
      </c>
      <c r="AC1278" s="164" t="str">
        <f t="shared" si="98"/>
        <v/>
      </c>
      <c r="AD1278" s="164" t="str">
        <f t="shared" si="99"/>
        <v/>
      </c>
    </row>
    <row r="1279" spans="1:30" s="164" customFormat="1" ht="20.149999999999999" customHeight="1">
      <c r="A1279" s="149"/>
      <c r="B1279" s="294" t="str">
        <f>IF(LEN(A1279)=0,"",INDEX('Smelter Look-up'!$A:$A,MATCH($A1279,'Smelter Look-up'!$E:$E,0)))</f>
        <v/>
      </c>
      <c r="C1279" s="146" t="str">
        <f>IF(LEN(A1279)=0,"",INDEX('Smelter Look-up'!$C:$C,MATCH($A1279,'Smelter Look-up'!$E:$E,0)))</f>
        <v/>
      </c>
      <c r="D1279" s="143"/>
      <c r="E1279" s="143" t="str">
        <f ca="1">IF(ISERROR($V1279),"",OFFSET('Smelter Look-up'!$D$4,$V1279-4,0)&amp;"")</f>
        <v/>
      </c>
      <c r="F1279" s="143" t="str">
        <f ca="1">IF(ISERROR($V1279),"",OFFSET('Smelter Look-up'!$E$4,$V1279-4,0))</f>
        <v/>
      </c>
      <c r="G1279" s="143" t="str">
        <f ca="1">IF(C1279=$X$4,"Enter smelter details",IF(ISERROR($V1279),"",OFFSET('Smelter Look-up'!$F$4,$V1279-4,0)))</f>
        <v/>
      </c>
      <c r="H1279" s="199" t="str">
        <f ca="1">IF(ISERROR($V1279),"",OFFSET('Smelter Look-up'!$G$4,$V1279-4,0))</f>
        <v/>
      </c>
      <c r="I1279" s="200" t="str">
        <f ca="1">IF(ISERROR($V1279),"",OFFSET('Smelter Look-up'!$H$4,$V1279-4,0))</f>
        <v/>
      </c>
      <c r="J1279" s="200" t="str">
        <f ca="1">IF(ISERROR($V1279),"",OFFSET('Smelter Look-up'!$I$4,$V1279-4,0))</f>
        <v/>
      </c>
      <c r="K1279" s="144"/>
      <c r="L1279" s="144"/>
      <c r="M1279" s="144"/>
      <c r="N1279" s="144"/>
      <c r="O1279" s="144"/>
      <c r="P1279" s="202"/>
      <c r="Q1279" s="145"/>
      <c r="R1279" s="143" t="str">
        <f ca="1">IF(ISERROR($V1279),"",OFFSET('Smelter Look-up'!$C$4,$V1279-4,0)&amp;"")</f>
        <v/>
      </c>
      <c r="S1279" s="149" t="str">
        <f t="shared" ca="1" si="95"/>
        <v/>
      </c>
      <c r="T1279" s="149" t="str">
        <f ca="1">IF(B1279="","",IF(ISERROR(MATCH($J1279,SorP!$B$1:$B$6261,0)),"",INDIRECT("'SorP'!$A$"&amp;MATCH($S1279&amp;$J1279,SorP!C:C,0))))</f>
        <v/>
      </c>
      <c r="U1279" s="162"/>
      <c r="V1279" s="163" t="e">
        <f>IF(C1279="",NA(),MATCH($B1279&amp;$C1279,'Smelter Look-up'!$J:$J,0))</f>
        <v>#N/A</v>
      </c>
      <c r="X1279" s="164">
        <f t="shared" ca="1" si="96"/>
        <v>0</v>
      </c>
      <c r="AB1279" s="304" t="str">
        <f t="shared" si="97"/>
        <v/>
      </c>
      <c r="AC1279" s="164" t="str">
        <f t="shared" si="98"/>
        <v/>
      </c>
      <c r="AD1279" s="164" t="str">
        <f t="shared" si="99"/>
        <v/>
      </c>
    </row>
    <row r="1280" spans="1:30" s="164" customFormat="1" ht="20.149999999999999" customHeight="1">
      <c r="A1280" s="149"/>
      <c r="B1280" s="294" t="str">
        <f>IF(LEN(A1280)=0,"",INDEX('Smelter Look-up'!$A:$A,MATCH($A1280,'Smelter Look-up'!$E:$E,0)))</f>
        <v/>
      </c>
      <c r="C1280" s="146" t="str">
        <f>IF(LEN(A1280)=0,"",INDEX('Smelter Look-up'!$C:$C,MATCH($A1280,'Smelter Look-up'!$E:$E,0)))</f>
        <v/>
      </c>
      <c r="D1280" s="143"/>
      <c r="E1280" s="143" t="str">
        <f ca="1">IF(ISERROR($V1280),"",OFFSET('Smelter Look-up'!$D$4,$V1280-4,0)&amp;"")</f>
        <v/>
      </c>
      <c r="F1280" s="143" t="str">
        <f ca="1">IF(ISERROR($V1280),"",OFFSET('Smelter Look-up'!$E$4,$V1280-4,0))</f>
        <v/>
      </c>
      <c r="G1280" s="143" t="str">
        <f ca="1">IF(C1280=$X$4,"Enter smelter details",IF(ISERROR($V1280),"",OFFSET('Smelter Look-up'!$F$4,$V1280-4,0)))</f>
        <v/>
      </c>
      <c r="H1280" s="199" t="str">
        <f ca="1">IF(ISERROR($V1280),"",OFFSET('Smelter Look-up'!$G$4,$V1280-4,0))</f>
        <v/>
      </c>
      <c r="I1280" s="200" t="str">
        <f ca="1">IF(ISERROR($V1280),"",OFFSET('Smelter Look-up'!$H$4,$V1280-4,0))</f>
        <v/>
      </c>
      <c r="J1280" s="200" t="str">
        <f ca="1">IF(ISERROR($V1280),"",OFFSET('Smelter Look-up'!$I$4,$V1280-4,0))</f>
        <v/>
      </c>
      <c r="K1280" s="144"/>
      <c r="L1280" s="144"/>
      <c r="M1280" s="144"/>
      <c r="N1280" s="144"/>
      <c r="O1280" s="144"/>
      <c r="P1280" s="202"/>
      <c r="Q1280" s="145"/>
      <c r="R1280" s="143" t="str">
        <f ca="1">IF(ISERROR($V1280),"",OFFSET('Smelter Look-up'!$C$4,$V1280-4,0)&amp;"")</f>
        <v/>
      </c>
      <c r="S1280" s="149" t="str">
        <f t="shared" ca="1" si="95"/>
        <v/>
      </c>
      <c r="T1280" s="149" t="str">
        <f ca="1">IF(B1280="","",IF(ISERROR(MATCH($J1280,SorP!$B$1:$B$6261,0)),"",INDIRECT("'SorP'!$A$"&amp;MATCH($S1280&amp;$J1280,SorP!C:C,0))))</f>
        <v/>
      </c>
      <c r="U1280" s="162"/>
      <c r="V1280" s="163" t="e">
        <f>IF(C1280="",NA(),MATCH($B1280&amp;$C1280,'Smelter Look-up'!$J:$J,0))</f>
        <v>#N/A</v>
      </c>
      <c r="X1280" s="164">
        <f t="shared" ca="1" si="96"/>
        <v>0</v>
      </c>
      <c r="AB1280" s="304" t="str">
        <f t="shared" si="97"/>
        <v/>
      </c>
      <c r="AC1280" s="164" t="str">
        <f t="shared" si="98"/>
        <v/>
      </c>
      <c r="AD1280" s="164" t="str">
        <f t="shared" si="99"/>
        <v/>
      </c>
    </row>
    <row r="1281" spans="1:30" s="164" customFormat="1" ht="20.149999999999999" customHeight="1">
      <c r="A1281" s="149"/>
      <c r="B1281" s="294" t="str">
        <f>IF(LEN(A1281)=0,"",INDEX('Smelter Look-up'!$A:$A,MATCH($A1281,'Smelter Look-up'!$E:$E,0)))</f>
        <v/>
      </c>
      <c r="C1281" s="146" t="str">
        <f>IF(LEN(A1281)=0,"",INDEX('Smelter Look-up'!$C:$C,MATCH($A1281,'Smelter Look-up'!$E:$E,0)))</f>
        <v/>
      </c>
      <c r="D1281" s="143"/>
      <c r="E1281" s="143" t="str">
        <f ca="1">IF(ISERROR($V1281),"",OFFSET('Smelter Look-up'!$D$4,$V1281-4,0)&amp;"")</f>
        <v/>
      </c>
      <c r="F1281" s="143" t="str">
        <f ca="1">IF(ISERROR($V1281),"",OFFSET('Smelter Look-up'!$E$4,$V1281-4,0))</f>
        <v/>
      </c>
      <c r="G1281" s="143" t="str">
        <f ca="1">IF(C1281=$X$4,"Enter smelter details",IF(ISERROR($V1281),"",OFFSET('Smelter Look-up'!$F$4,$V1281-4,0)))</f>
        <v/>
      </c>
      <c r="H1281" s="199" t="str">
        <f ca="1">IF(ISERROR($V1281),"",OFFSET('Smelter Look-up'!$G$4,$V1281-4,0))</f>
        <v/>
      </c>
      <c r="I1281" s="200" t="str">
        <f ca="1">IF(ISERROR($V1281),"",OFFSET('Smelter Look-up'!$H$4,$V1281-4,0))</f>
        <v/>
      </c>
      <c r="J1281" s="200" t="str">
        <f ca="1">IF(ISERROR($V1281),"",OFFSET('Smelter Look-up'!$I$4,$V1281-4,0))</f>
        <v/>
      </c>
      <c r="K1281" s="144"/>
      <c r="L1281" s="144"/>
      <c r="M1281" s="144"/>
      <c r="N1281" s="144"/>
      <c r="O1281" s="144"/>
      <c r="P1281" s="202"/>
      <c r="Q1281" s="145"/>
      <c r="R1281" s="143" t="str">
        <f ca="1">IF(ISERROR($V1281),"",OFFSET('Smelter Look-up'!$C$4,$V1281-4,0)&amp;"")</f>
        <v/>
      </c>
      <c r="S1281" s="149" t="str">
        <f t="shared" ca="1" si="95"/>
        <v/>
      </c>
      <c r="T1281" s="149" t="str">
        <f ca="1">IF(B1281="","",IF(ISERROR(MATCH($J1281,SorP!$B$1:$B$6261,0)),"",INDIRECT("'SorP'!$A$"&amp;MATCH($S1281&amp;$J1281,SorP!C:C,0))))</f>
        <v/>
      </c>
      <c r="U1281" s="162"/>
      <c r="V1281" s="163" t="e">
        <f>IF(C1281="",NA(),MATCH($B1281&amp;$C1281,'Smelter Look-up'!$J:$J,0))</f>
        <v>#N/A</v>
      </c>
      <c r="X1281" s="164">
        <f t="shared" ca="1" si="96"/>
        <v>0</v>
      </c>
      <c r="AB1281" s="304" t="str">
        <f t="shared" si="97"/>
        <v/>
      </c>
      <c r="AC1281" s="164" t="str">
        <f t="shared" si="98"/>
        <v/>
      </c>
      <c r="AD1281" s="164" t="str">
        <f t="shared" si="99"/>
        <v/>
      </c>
    </row>
    <row r="1282" spans="1:30" s="164" customFormat="1" ht="20.149999999999999" customHeight="1">
      <c r="A1282" s="149"/>
      <c r="B1282" s="294" t="str">
        <f>IF(LEN(A1282)=0,"",INDEX('Smelter Look-up'!$A:$A,MATCH($A1282,'Smelter Look-up'!$E:$E,0)))</f>
        <v/>
      </c>
      <c r="C1282" s="146" t="str">
        <f>IF(LEN(A1282)=0,"",INDEX('Smelter Look-up'!$C:$C,MATCH($A1282,'Smelter Look-up'!$E:$E,0)))</f>
        <v/>
      </c>
      <c r="D1282" s="143"/>
      <c r="E1282" s="143" t="str">
        <f ca="1">IF(ISERROR($V1282),"",OFFSET('Smelter Look-up'!$D$4,$V1282-4,0)&amp;"")</f>
        <v/>
      </c>
      <c r="F1282" s="143" t="str">
        <f ca="1">IF(ISERROR($V1282),"",OFFSET('Smelter Look-up'!$E$4,$V1282-4,0))</f>
        <v/>
      </c>
      <c r="G1282" s="143" t="str">
        <f ca="1">IF(C1282=$X$4,"Enter smelter details",IF(ISERROR($V1282),"",OFFSET('Smelter Look-up'!$F$4,$V1282-4,0)))</f>
        <v/>
      </c>
      <c r="H1282" s="199" t="str">
        <f ca="1">IF(ISERROR($V1282),"",OFFSET('Smelter Look-up'!$G$4,$V1282-4,0))</f>
        <v/>
      </c>
      <c r="I1282" s="200" t="str">
        <f ca="1">IF(ISERROR($V1282),"",OFFSET('Smelter Look-up'!$H$4,$V1282-4,0))</f>
        <v/>
      </c>
      <c r="J1282" s="200" t="str">
        <f ca="1">IF(ISERROR($V1282),"",OFFSET('Smelter Look-up'!$I$4,$V1282-4,0))</f>
        <v/>
      </c>
      <c r="K1282" s="144"/>
      <c r="L1282" s="144"/>
      <c r="M1282" s="144"/>
      <c r="N1282" s="144"/>
      <c r="O1282" s="144"/>
      <c r="P1282" s="202"/>
      <c r="Q1282" s="145"/>
      <c r="R1282" s="143" t="str">
        <f ca="1">IF(ISERROR($V1282),"",OFFSET('Smelter Look-up'!$C$4,$V1282-4,0)&amp;"")</f>
        <v/>
      </c>
      <c r="S1282" s="149" t="str">
        <f t="shared" ca="1" si="95"/>
        <v/>
      </c>
      <c r="T1282" s="149" t="str">
        <f ca="1">IF(B1282="","",IF(ISERROR(MATCH($J1282,SorP!$B$1:$B$6261,0)),"",INDIRECT("'SorP'!$A$"&amp;MATCH($S1282&amp;$J1282,SorP!C:C,0))))</f>
        <v/>
      </c>
      <c r="U1282" s="162"/>
      <c r="V1282" s="163" t="e">
        <f>IF(C1282="",NA(),MATCH($B1282&amp;$C1282,'Smelter Look-up'!$J:$J,0))</f>
        <v>#N/A</v>
      </c>
      <c r="X1282" s="164">
        <f t="shared" ca="1" si="96"/>
        <v>0</v>
      </c>
      <c r="AB1282" s="304" t="str">
        <f t="shared" si="97"/>
        <v/>
      </c>
      <c r="AC1282" s="164" t="str">
        <f t="shared" si="98"/>
        <v/>
      </c>
      <c r="AD1282" s="164" t="str">
        <f t="shared" si="99"/>
        <v/>
      </c>
    </row>
    <row r="1283" spans="1:30" s="164" customFormat="1" ht="20.149999999999999" customHeight="1">
      <c r="A1283" s="149"/>
      <c r="B1283" s="294" t="str">
        <f>IF(LEN(A1283)=0,"",INDEX('Smelter Look-up'!$A:$A,MATCH($A1283,'Smelter Look-up'!$E:$E,0)))</f>
        <v/>
      </c>
      <c r="C1283" s="146" t="str">
        <f>IF(LEN(A1283)=0,"",INDEX('Smelter Look-up'!$C:$C,MATCH($A1283,'Smelter Look-up'!$E:$E,0)))</f>
        <v/>
      </c>
      <c r="D1283" s="143"/>
      <c r="E1283" s="143" t="str">
        <f ca="1">IF(ISERROR($V1283),"",OFFSET('Smelter Look-up'!$D$4,$V1283-4,0)&amp;"")</f>
        <v/>
      </c>
      <c r="F1283" s="143" t="str">
        <f ca="1">IF(ISERROR($V1283),"",OFFSET('Smelter Look-up'!$E$4,$V1283-4,0))</f>
        <v/>
      </c>
      <c r="G1283" s="143" t="str">
        <f ca="1">IF(C1283=$X$4,"Enter smelter details",IF(ISERROR($V1283),"",OFFSET('Smelter Look-up'!$F$4,$V1283-4,0)))</f>
        <v/>
      </c>
      <c r="H1283" s="199" t="str">
        <f ca="1">IF(ISERROR($V1283),"",OFFSET('Smelter Look-up'!$G$4,$V1283-4,0))</f>
        <v/>
      </c>
      <c r="I1283" s="200" t="str">
        <f ca="1">IF(ISERROR($V1283),"",OFFSET('Smelter Look-up'!$H$4,$V1283-4,0))</f>
        <v/>
      </c>
      <c r="J1283" s="200" t="str">
        <f ca="1">IF(ISERROR($V1283),"",OFFSET('Smelter Look-up'!$I$4,$V1283-4,0))</f>
        <v/>
      </c>
      <c r="K1283" s="144"/>
      <c r="L1283" s="144"/>
      <c r="M1283" s="144"/>
      <c r="N1283" s="144"/>
      <c r="O1283" s="144"/>
      <c r="P1283" s="202"/>
      <c r="Q1283" s="145"/>
      <c r="R1283" s="143" t="str">
        <f ca="1">IF(ISERROR($V1283),"",OFFSET('Smelter Look-up'!$C$4,$V1283-4,0)&amp;"")</f>
        <v/>
      </c>
      <c r="S1283" s="149" t="str">
        <f t="shared" ca="1" si="95"/>
        <v/>
      </c>
      <c r="T1283" s="149" t="str">
        <f ca="1">IF(B1283="","",IF(ISERROR(MATCH($J1283,SorP!$B$1:$B$6261,0)),"",INDIRECT("'SorP'!$A$"&amp;MATCH($S1283&amp;$J1283,SorP!C:C,0))))</f>
        <v/>
      </c>
      <c r="U1283" s="162"/>
      <c r="V1283" s="163" t="e">
        <f>IF(C1283="",NA(),MATCH($B1283&amp;$C1283,'Smelter Look-up'!$J:$J,0))</f>
        <v>#N/A</v>
      </c>
      <c r="X1283" s="164">
        <f t="shared" ca="1" si="96"/>
        <v>0</v>
      </c>
      <c r="AB1283" s="304" t="str">
        <f t="shared" si="97"/>
        <v/>
      </c>
      <c r="AC1283" s="164" t="str">
        <f t="shared" si="98"/>
        <v/>
      </c>
      <c r="AD1283" s="164" t="str">
        <f t="shared" si="99"/>
        <v/>
      </c>
    </row>
    <row r="1284" spans="1:30" s="164" customFormat="1" ht="20.149999999999999" customHeight="1">
      <c r="A1284" s="149"/>
      <c r="B1284" s="294" t="str">
        <f>IF(LEN(A1284)=0,"",INDEX('Smelter Look-up'!$A:$A,MATCH($A1284,'Smelter Look-up'!$E:$E,0)))</f>
        <v/>
      </c>
      <c r="C1284" s="146" t="str">
        <f>IF(LEN(A1284)=0,"",INDEX('Smelter Look-up'!$C:$C,MATCH($A1284,'Smelter Look-up'!$E:$E,0)))</f>
        <v/>
      </c>
      <c r="D1284" s="143"/>
      <c r="E1284" s="143" t="str">
        <f ca="1">IF(ISERROR($V1284),"",OFFSET('Smelter Look-up'!$D$4,$V1284-4,0)&amp;"")</f>
        <v/>
      </c>
      <c r="F1284" s="143" t="str">
        <f ca="1">IF(ISERROR($V1284),"",OFFSET('Smelter Look-up'!$E$4,$V1284-4,0))</f>
        <v/>
      </c>
      <c r="G1284" s="143" t="str">
        <f ca="1">IF(C1284=$X$4,"Enter smelter details",IF(ISERROR($V1284),"",OFFSET('Smelter Look-up'!$F$4,$V1284-4,0)))</f>
        <v/>
      </c>
      <c r="H1284" s="199" t="str">
        <f ca="1">IF(ISERROR($V1284),"",OFFSET('Smelter Look-up'!$G$4,$V1284-4,0))</f>
        <v/>
      </c>
      <c r="I1284" s="200" t="str">
        <f ca="1">IF(ISERROR($V1284),"",OFFSET('Smelter Look-up'!$H$4,$V1284-4,0))</f>
        <v/>
      </c>
      <c r="J1284" s="200" t="str">
        <f ca="1">IF(ISERROR($V1284),"",OFFSET('Smelter Look-up'!$I$4,$V1284-4,0))</f>
        <v/>
      </c>
      <c r="K1284" s="144"/>
      <c r="L1284" s="144"/>
      <c r="M1284" s="144"/>
      <c r="N1284" s="144"/>
      <c r="O1284" s="144"/>
      <c r="P1284" s="202"/>
      <c r="Q1284" s="145"/>
      <c r="R1284" s="143" t="str">
        <f ca="1">IF(ISERROR($V1284),"",OFFSET('Smelter Look-up'!$C$4,$V1284-4,0)&amp;"")</f>
        <v/>
      </c>
      <c r="S1284" s="149" t="str">
        <f t="shared" ref="S1284:S1347" ca="1" si="100">IF(B1284="","",IF(ISERROR(MATCH($E1284,CL,0)),"Unknown",INDIRECT("'C'!$A$"&amp;MATCH($E1284,CL,0)+1)))</f>
        <v/>
      </c>
      <c r="T1284" s="149" t="str">
        <f ca="1">IF(B1284="","",IF(ISERROR(MATCH($J1284,SorP!$B$1:$B$6261,0)),"",INDIRECT("'SorP'!$A$"&amp;MATCH($S1284&amp;$J1284,SorP!C:C,0))))</f>
        <v/>
      </c>
      <c r="U1284" s="162"/>
      <c r="V1284" s="163" t="e">
        <f>IF(C1284="",NA(),MATCH($B1284&amp;$C1284,'Smelter Look-up'!$J:$J,0))</f>
        <v>#N/A</v>
      </c>
      <c r="X1284" s="164">
        <f t="shared" ref="X1284:X1347" ca="1" si="101">IF(AND(C1284="Smelter not listed",OR(LEN(D1284)=0,LEN(E1284)=0)),1,0)</f>
        <v>0</v>
      </c>
      <c r="AB1284" s="304" t="str">
        <f t="shared" ref="AB1284:AB1347" si="102">IF(C1284="","",B1284)</f>
        <v/>
      </c>
      <c r="AC1284" s="164" t="str">
        <f t="shared" ref="AC1284:AC1347" si="103">B1284</f>
        <v/>
      </c>
      <c r="AD1284" s="164" t="str">
        <f t="shared" ref="AD1284:AD1347" si="104">IF(C1284="Smelter not listed",D1284,C1284)</f>
        <v/>
      </c>
    </row>
    <row r="1285" spans="1:30" s="164" customFormat="1" ht="20.149999999999999" customHeight="1">
      <c r="A1285" s="149"/>
      <c r="B1285" s="294" t="str">
        <f>IF(LEN(A1285)=0,"",INDEX('Smelter Look-up'!$A:$A,MATCH($A1285,'Smelter Look-up'!$E:$E,0)))</f>
        <v/>
      </c>
      <c r="C1285" s="146" t="str">
        <f>IF(LEN(A1285)=0,"",INDEX('Smelter Look-up'!$C:$C,MATCH($A1285,'Smelter Look-up'!$E:$E,0)))</f>
        <v/>
      </c>
      <c r="D1285" s="143"/>
      <c r="E1285" s="143" t="str">
        <f ca="1">IF(ISERROR($V1285),"",OFFSET('Smelter Look-up'!$D$4,$V1285-4,0)&amp;"")</f>
        <v/>
      </c>
      <c r="F1285" s="143" t="str">
        <f ca="1">IF(ISERROR($V1285),"",OFFSET('Smelter Look-up'!$E$4,$V1285-4,0))</f>
        <v/>
      </c>
      <c r="G1285" s="143" t="str">
        <f ca="1">IF(C1285=$X$4,"Enter smelter details",IF(ISERROR($V1285),"",OFFSET('Smelter Look-up'!$F$4,$V1285-4,0)))</f>
        <v/>
      </c>
      <c r="H1285" s="199" t="str">
        <f ca="1">IF(ISERROR($V1285),"",OFFSET('Smelter Look-up'!$G$4,$V1285-4,0))</f>
        <v/>
      </c>
      <c r="I1285" s="200" t="str">
        <f ca="1">IF(ISERROR($V1285),"",OFFSET('Smelter Look-up'!$H$4,$V1285-4,0))</f>
        <v/>
      </c>
      <c r="J1285" s="200" t="str">
        <f ca="1">IF(ISERROR($V1285),"",OFFSET('Smelter Look-up'!$I$4,$V1285-4,0))</f>
        <v/>
      </c>
      <c r="K1285" s="144"/>
      <c r="L1285" s="144"/>
      <c r="M1285" s="144"/>
      <c r="N1285" s="144"/>
      <c r="O1285" s="144"/>
      <c r="P1285" s="202"/>
      <c r="Q1285" s="145"/>
      <c r="R1285" s="143" t="str">
        <f ca="1">IF(ISERROR($V1285),"",OFFSET('Smelter Look-up'!$C$4,$V1285-4,0)&amp;"")</f>
        <v/>
      </c>
      <c r="S1285" s="149" t="str">
        <f t="shared" ca="1" si="100"/>
        <v/>
      </c>
      <c r="T1285" s="149" t="str">
        <f ca="1">IF(B1285="","",IF(ISERROR(MATCH($J1285,SorP!$B$1:$B$6261,0)),"",INDIRECT("'SorP'!$A$"&amp;MATCH($S1285&amp;$J1285,SorP!C:C,0))))</f>
        <v/>
      </c>
      <c r="U1285" s="162"/>
      <c r="V1285" s="163" t="e">
        <f>IF(C1285="",NA(),MATCH($B1285&amp;$C1285,'Smelter Look-up'!$J:$J,0))</f>
        <v>#N/A</v>
      </c>
      <c r="X1285" s="164">
        <f t="shared" ca="1" si="101"/>
        <v>0</v>
      </c>
      <c r="AB1285" s="304" t="str">
        <f t="shared" si="102"/>
        <v/>
      </c>
      <c r="AC1285" s="164" t="str">
        <f t="shared" si="103"/>
        <v/>
      </c>
      <c r="AD1285" s="164" t="str">
        <f t="shared" si="104"/>
        <v/>
      </c>
    </row>
    <row r="1286" spans="1:30" s="164" customFormat="1" ht="20.149999999999999" customHeight="1">
      <c r="A1286" s="149"/>
      <c r="B1286" s="294" t="str">
        <f>IF(LEN(A1286)=0,"",INDEX('Smelter Look-up'!$A:$A,MATCH($A1286,'Smelter Look-up'!$E:$E,0)))</f>
        <v/>
      </c>
      <c r="C1286" s="146" t="str">
        <f>IF(LEN(A1286)=0,"",INDEX('Smelter Look-up'!$C:$C,MATCH($A1286,'Smelter Look-up'!$E:$E,0)))</f>
        <v/>
      </c>
      <c r="D1286" s="143"/>
      <c r="E1286" s="143" t="str">
        <f ca="1">IF(ISERROR($V1286),"",OFFSET('Smelter Look-up'!$D$4,$V1286-4,0)&amp;"")</f>
        <v/>
      </c>
      <c r="F1286" s="143" t="str">
        <f ca="1">IF(ISERROR($V1286),"",OFFSET('Smelter Look-up'!$E$4,$V1286-4,0))</f>
        <v/>
      </c>
      <c r="G1286" s="143" t="str">
        <f ca="1">IF(C1286=$X$4,"Enter smelter details",IF(ISERROR($V1286),"",OFFSET('Smelter Look-up'!$F$4,$V1286-4,0)))</f>
        <v/>
      </c>
      <c r="H1286" s="199" t="str">
        <f ca="1">IF(ISERROR($V1286),"",OFFSET('Smelter Look-up'!$G$4,$V1286-4,0))</f>
        <v/>
      </c>
      <c r="I1286" s="200" t="str">
        <f ca="1">IF(ISERROR($V1286),"",OFFSET('Smelter Look-up'!$H$4,$V1286-4,0))</f>
        <v/>
      </c>
      <c r="J1286" s="200" t="str">
        <f ca="1">IF(ISERROR($V1286),"",OFFSET('Smelter Look-up'!$I$4,$V1286-4,0))</f>
        <v/>
      </c>
      <c r="K1286" s="144"/>
      <c r="L1286" s="144"/>
      <c r="M1286" s="144"/>
      <c r="N1286" s="144"/>
      <c r="O1286" s="144"/>
      <c r="P1286" s="202"/>
      <c r="Q1286" s="145"/>
      <c r="R1286" s="143" t="str">
        <f ca="1">IF(ISERROR($V1286),"",OFFSET('Smelter Look-up'!$C$4,$V1286-4,0)&amp;"")</f>
        <v/>
      </c>
      <c r="S1286" s="149" t="str">
        <f t="shared" ca="1" si="100"/>
        <v/>
      </c>
      <c r="T1286" s="149" t="str">
        <f ca="1">IF(B1286="","",IF(ISERROR(MATCH($J1286,SorP!$B$1:$B$6261,0)),"",INDIRECT("'SorP'!$A$"&amp;MATCH($S1286&amp;$J1286,SorP!C:C,0))))</f>
        <v/>
      </c>
      <c r="U1286" s="162"/>
      <c r="V1286" s="163" t="e">
        <f>IF(C1286="",NA(),MATCH($B1286&amp;$C1286,'Smelter Look-up'!$J:$J,0))</f>
        <v>#N/A</v>
      </c>
      <c r="X1286" s="164">
        <f t="shared" ca="1" si="101"/>
        <v>0</v>
      </c>
      <c r="AB1286" s="304" t="str">
        <f t="shared" si="102"/>
        <v/>
      </c>
      <c r="AC1286" s="164" t="str">
        <f t="shared" si="103"/>
        <v/>
      </c>
      <c r="AD1286" s="164" t="str">
        <f t="shared" si="104"/>
        <v/>
      </c>
    </row>
    <row r="1287" spans="1:30" s="164" customFormat="1" ht="20.149999999999999" customHeight="1">
      <c r="A1287" s="149"/>
      <c r="B1287" s="294" t="str">
        <f>IF(LEN(A1287)=0,"",INDEX('Smelter Look-up'!$A:$A,MATCH($A1287,'Smelter Look-up'!$E:$E,0)))</f>
        <v/>
      </c>
      <c r="C1287" s="146" t="str">
        <f>IF(LEN(A1287)=0,"",INDEX('Smelter Look-up'!$C:$C,MATCH($A1287,'Smelter Look-up'!$E:$E,0)))</f>
        <v/>
      </c>
      <c r="D1287" s="143"/>
      <c r="E1287" s="143" t="str">
        <f ca="1">IF(ISERROR($V1287),"",OFFSET('Smelter Look-up'!$D$4,$V1287-4,0)&amp;"")</f>
        <v/>
      </c>
      <c r="F1287" s="143" t="str">
        <f ca="1">IF(ISERROR($V1287),"",OFFSET('Smelter Look-up'!$E$4,$V1287-4,0))</f>
        <v/>
      </c>
      <c r="G1287" s="143" t="str">
        <f ca="1">IF(C1287=$X$4,"Enter smelter details",IF(ISERROR($V1287),"",OFFSET('Smelter Look-up'!$F$4,$V1287-4,0)))</f>
        <v/>
      </c>
      <c r="H1287" s="199" t="str">
        <f ca="1">IF(ISERROR($V1287),"",OFFSET('Smelter Look-up'!$G$4,$V1287-4,0))</f>
        <v/>
      </c>
      <c r="I1287" s="200" t="str">
        <f ca="1">IF(ISERROR($V1287),"",OFFSET('Smelter Look-up'!$H$4,$V1287-4,0))</f>
        <v/>
      </c>
      <c r="J1287" s="200" t="str">
        <f ca="1">IF(ISERROR($V1287),"",OFFSET('Smelter Look-up'!$I$4,$V1287-4,0))</f>
        <v/>
      </c>
      <c r="K1287" s="144"/>
      <c r="L1287" s="144"/>
      <c r="M1287" s="144"/>
      <c r="N1287" s="144"/>
      <c r="O1287" s="144"/>
      <c r="P1287" s="202"/>
      <c r="Q1287" s="145"/>
      <c r="R1287" s="143" t="str">
        <f ca="1">IF(ISERROR($V1287),"",OFFSET('Smelter Look-up'!$C$4,$V1287-4,0)&amp;"")</f>
        <v/>
      </c>
      <c r="S1287" s="149" t="str">
        <f t="shared" ca="1" si="100"/>
        <v/>
      </c>
      <c r="T1287" s="149" t="str">
        <f ca="1">IF(B1287="","",IF(ISERROR(MATCH($J1287,SorP!$B$1:$B$6261,0)),"",INDIRECT("'SorP'!$A$"&amp;MATCH($S1287&amp;$J1287,SorP!C:C,0))))</f>
        <v/>
      </c>
      <c r="U1287" s="162"/>
      <c r="V1287" s="163" t="e">
        <f>IF(C1287="",NA(),MATCH($B1287&amp;$C1287,'Smelter Look-up'!$J:$J,0))</f>
        <v>#N/A</v>
      </c>
      <c r="X1287" s="164">
        <f t="shared" ca="1" si="101"/>
        <v>0</v>
      </c>
      <c r="AB1287" s="304" t="str">
        <f t="shared" si="102"/>
        <v/>
      </c>
      <c r="AC1287" s="164" t="str">
        <f t="shared" si="103"/>
        <v/>
      </c>
      <c r="AD1287" s="164" t="str">
        <f t="shared" si="104"/>
        <v/>
      </c>
    </row>
    <row r="1288" spans="1:30" s="164" customFormat="1" ht="20.149999999999999" customHeight="1">
      <c r="A1288" s="149"/>
      <c r="B1288" s="294" t="str">
        <f>IF(LEN(A1288)=0,"",INDEX('Smelter Look-up'!$A:$A,MATCH($A1288,'Smelter Look-up'!$E:$E,0)))</f>
        <v/>
      </c>
      <c r="C1288" s="146" t="str">
        <f>IF(LEN(A1288)=0,"",INDEX('Smelter Look-up'!$C:$C,MATCH($A1288,'Smelter Look-up'!$E:$E,0)))</f>
        <v/>
      </c>
      <c r="D1288" s="143"/>
      <c r="E1288" s="143" t="str">
        <f ca="1">IF(ISERROR($V1288),"",OFFSET('Smelter Look-up'!$D$4,$V1288-4,0)&amp;"")</f>
        <v/>
      </c>
      <c r="F1288" s="143" t="str">
        <f ca="1">IF(ISERROR($V1288),"",OFFSET('Smelter Look-up'!$E$4,$V1288-4,0))</f>
        <v/>
      </c>
      <c r="G1288" s="143" t="str">
        <f ca="1">IF(C1288=$X$4,"Enter smelter details",IF(ISERROR($V1288),"",OFFSET('Smelter Look-up'!$F$4,$V1288-4,0)))</f>
        <v/>
      </c>
      <c r="H1288" s="199" t="str">
        <f ca="1">IF(ISERROR($V1288),"",OFFSET('Smelter Look-up'!$G$4,$V1288-4,0))</f>
        <v/>
      </c>
      <c r="I1288" s="200" t="str">
        <f ca="1">IF(ISERROR($V1288),"",OFFSET('Smelter Look-up'!$H$4,$V1288-4,0))</f>
        <v/>
      </c>
      <c r="J1288" s="200" t="str">
        <f ca="1">IF(ISERROR($V1288),"",OFFSET('Smelter Look-up'!$I$4,$V1288-4,0))</f>
        <v/>
      </c>
      <c r="K1288" s="144"/>
      <c r="L1288" s="144"/>
      <c r="M1288" s="144"/>
      <c r="N1288" s="144"/>
      <c r="O1288" s="144"/>
      <c r="P1288" s="202"/>
      <c r="Q1288" s="145"/>
      <c r="R1288" s="143" t="str">
        <f ca="1">IF(ISERROR($V1288),"",OFFSET('Smelter Look-up'!$C$4,$V1288-4,0)&amp;"")</f>
        <v/>
      </c>
      <c r="S1288" s="149" t="str">
        <f t="shared" ca="1" si="100"/>
        <v/>
      </c>
      <c r="T1288" s="149" t="str">
        <f ca="1">IF(B1288="","",IF(ISERROR(MATCH($J1288,SorP!$B$1:$B$6261,0)),"",INDIRECT("'SorP'!$A$"&amp;MATCH($S1288&amp;$J1288,SorP!C:C,0))))</f>
        <v/>
      </c>
      <c r="U1288" s="162"/>
      <c r="V1288" s="163" t="e">
        <f>IF(C1288="",NA(),MATCH($B1288&amp;$C1288,'Smelter Look-up'!$J:$J,0))</f>
        <v>#N/A</v>
      </c>
      <c r="X1288" s="164">
        <f t="shared" ca="1" si="101"/>
        <v>0</v>
      </c>
      <c r="AB1288" s="304" t="str">
        <f t="shared" si="102"/>
        <v/>
      </c>
      <c r="AC1288" s="164" t="str">
        <f t="shared" si="103"/>
        <v/>
      </c>
      <c r="AD1288" s="164" t="str">
        <f t="shared" si="104"/>
        <v/>
      </c>
    </row>
    <row r="1289" spans="1:30" s="164" customFormat="1" ht="20.149999999999999" customHeight="1">
      <c r="A1289" s="149"/>
      <c r="B1289" s="294" t="str">
        <f>IF(LEN(A1289)=0,"",INDEX('Smelter Look-up'!$A:$A,MATCH($A1289,'Smelter Look-up'!$E:$E,0)))</f>
        <v/>
      </c>
      <c r="C1289" s="146" t="str">
        <f>IF(LEN(A1289)=0,"",INDEX('Smelter Look-up'!$C:$C,MATCH($A1289,'Smelter Look-up'!$E:$E,0)))</f>
        <v/>
      </c>
      <c r="D1289" s="143"/>
      <c r="E1289" s="143" t="str">
        <f ca="1">IF(ISERROR($V1289),"",OFFSET('Smelter Look-up'!$D$4,$V1289-4,0)&amp;"")</f>
        <v/>
      </c>
      <c r="F1289" s="143" t="str">
        <f ca="1">IF(ISERROR($V1289),"",OFFSET('Smelter Look-up'!$E$4,$V1289-4,0))</f>
        <v/>
      </c>
      <c r="G1289" s="143" t="str">
        <f ca="1">IF(C1289=$X$4,"Enter smelter details",IF(ISERROR($V1289),"",OFFSET('Smelter Look-up'!$F$4,$V1289-4,0)))</f>
        <v/>
      </c>
      <c r="H1289" s="199" t="str">
        <f ca="1">IF(ISERROR($V1289),"",OFFSET('Smelter Look-up'!$G$4,$V1289-4,0))</f>
        <v/>
      </c>
      <c r="I1289" s="200" t="str">
        <f ca="1">IF(ISERROR($V1289),"",OFFSET('Smelter Look-up'!$H$4,$V1289-4,0))</f>
        <v/>
      </c>
      <c r="J1289" s="200" t="str">
        <f ca="1">IF(ISERROR($V1289),"",OFFSET('Smelter Look-up'!$I$4,$V1289-4,0))</f>
        <v/>
      </c>
      <c r="K1289" s="144"/>
      <c r="L1289" s="144"/>
      <c r="M1289" s="144"/>
      <c r="N1289" s="144"/>
      <c r="O1289" s="144"/>
      <c r="P1289" s="202"/>
      <c r="Q1289" s="145"/>
      <c r="R1289" s="143" t="str">
        <f ca="1">IF(ISERROR($V1289),"",OFFSET('Smelter Look-up'!$C$4,$V1289-4,0)&amp;"")</f>
        <v/>
      </c>
      <c r="S1289" s="149" t="str">
        <f t="shared" ca="1" si="100"/>
        <v/>
      </c>
      <c r="T1289" s="149" t="str">
        <f ca="1">IF(B1289="","",IF(ISERROR(MATCH($J1289,SorP!$B$1:$B$6261,0)),"",INDIRECT("'SorP'!$A$"&amp;MATCH($S1289&amp;$J1289,SorP!C:C,0))))</f>
        <v/>
      </c>
      <c r="U1289" s="162"/>
      <c r="V1289" s="163" t="e">
        <f>IF(C1289="",NA(),MATCH($B1289&amp;$C1289,'Smelter Look-up'!$J:$J,0))</f>
        <v>#N/A</v>
      </c>
      <c r="X1289" s="164">
        <f t="shared" ca="1" si="101"/>
        <v>0</v>
      </c>
      <c r="AB1289" s="304" t="str">
        <f t="shared" si="102"/>
        <v/>
      </c>
      <c r="AC1289" s="164" t="str">
        <f t="shared" si="103"/>
        <v/>
      </c>
      <c r="AD1289" s="164" t="str">
        <f t="shared" si="104"/>
        <v/>
      </c>
    </row>
    <row r="1290" spans="1:30" s="164" customFormat="1" ht="20.149999999999999" customHeight="1">
      <c r="A1290" s="149"/>
      <c r="B1290" s="294" t="str">
        <f>IF(LEN(A1290)=0,"",INDEX('Smelter Look-up'!$A:$A,MATCH($A1290,'Smelter Look-up'!$E:$E,0)))</f>
        <v/>
      </c>
      <c r="C1290" s="146" t="str">
        <f>IF(LEN(A1290)=0,"",INDEX('Smelter Look-up'!$C:$C,MATCH($A1290,'Smelter Look-up'!$E:$E,0)))</f>
        <v/>
      </c>
      <c r="D1290" s="143"/>
      <c r="E1290" s="143" t="str">
        <f ca="1">IF(ISERROR($V1290),"",OFFSET('Smelter Look-up'!$D$4,$V1290-4,0)&amp;"")</f>
        <v/>
      </c>
      <c r="F1290" s="143" t="str">
        <f ca="1">IF(ISERROR($V1290),"",OFFSET('Smelter Look-up'!$E$4,$V1290-4,0))</f>
        <v/>
      </c>
      <c r="G1290" s="143" t="str">
        <f ca="1">IF(C1290=$X$4,"Enter smelter details",IF(ISERROR($V1290),"",OFFSET('Smelter Look-up'!$F$4,$V1290-4,0)))</f>
        <v/>
      </c>
      <c r="H1290" s="199" t="str">
        <f ca="1">IF(ISERROR($V1290),"",OFFSET('Smelter Look-up'!$G$4,$V1290-4,0))</f>
        <v/>
      </c>
      <c r="I1290" s="200" t="str">
        <f ca="1">IF(ISERROR($V1290),"",OFFSET('Smelter Look-up'!$H$4,$V1290-4,0))</f>
        <v/>
      </c>
      <c r="J1290" s="200" t="str">
        <f ca="1">IF(ISERROR($V1290),"",OFFSET('Smelter Look-up'!$I$4,$V1290-4,0))</f>
        <v/>
      </c>
      <c r="K1290" s="144"/>
      <c r="L1290" s="144"/>
      <c r="M1290" s="144"/>
      <c r="N1290" s="144"/>
      <c r="O1290" s="144"/>
      <c r="P1290" s="202"/>
      <c r="Q1290" s="145"/>
      <c r="R1290" s="143" t="str">
        <f ca="1">IF(ISERROR($V1290),"",OFFSET('Smelter Look-up'!$C$4,$V1290-4,0)&amp;"")</f>
        <v/>
      </c>
      <c r="S1290" s="149" t="str">
        <f t="shared" ca="1" si="100"/>
        <v/>
      </c>
      <c r="T1290" s="149" t="str">
        <f ca="1">IF(B1290="","",IF(ISERROR(MATCH($J1290,SorP!$B$1:$B$6261,0)),"",INDIRECT("'SorP'!$A$"&amp;MATCH($S1290&amp;$J1290,SorP!C:C,0))))</f>
        <v/>
      </c>
      <c r="U1290" s="162"/>
      <c r="V1290" s="163" t="e">
        <f>IF(C1290="",NA(),MATCH($B1290&amp;$C1290,'Smelter Look-up'!$J:$J,0))</f>
        <v>#N/A</v>
      </c>
      <c r="X1290" s="164">
        <f t="shared" ca="1" si="101"/>
        <v>0</v>
      </c>
      <c r="AB1290" s="304" t="str">
        <f t="shared" si="102"/>
        <v/>
      </c>
      <c r="AC1290" s="164" t="str">
        <f t="shared" si="103"/>
        <v/>
      </c>
      <c r="AD1290" s="164" t="str">
        <f t="shared" si="104"/>
        <v/>
      </c>
    </row>
    <row r="1291" spans="1:30" s="164" customFormat="1" ht="20.149999999999999" customHeight="1">
      <c r="A1291" s="149"/>
      <c r="B1291" s="294" t="str">
        <f>IF(LEN(A1291)=0,"",INDEX('Smelter Look-up'!$A:$A,MATCH($A1291,'Smelter Look-up'!$E:$E,0)))</f>
        <v/>
      </c>
      <c r="C1291" s="146" t="str">
        <f>IF(LEN(A1291)=0,"",INDEX('Smelter Look-up'!$C:$C,MATCH($A1291,'Smelter Look-up'!$E:$E,0)))</f>
        <v/>
      </c>
      <c r="D1291" s="143"/>
      <c r="E1291" s="143" t="str">
        <f ca="1">IF(ISERROR($V1291),"",OFFSET('Smelter Look-up'!$D$4,$V1291-4,0)&amp;"")</f>
        <v/>
      </c>
      <c r="F1291" s="143" t="str">
        <f ca="1">IF(ISERROR($V1291),"",OFFSET('Smelter Look-up'!$E$4,$V1291-4,0))</f>
        <v/>
      </c>
      <c r="G1291" s="143" t="str">
        <f ca="1">IF(C1291=$X$4,"Enter smelter details",IF(ISERROR($V1291),"",OFFSET('Smelter Look-up'!$F$4,$V1291-4,0)))</f>
        <v/>
      </c>
      <c r="H1291" s="199" t="str">
        <f ca="1">IF(ISERROR($V1291),"",OFFSET('Smelter Look-up'!$G$4,$V1291-4,0))</f>
        <v/>
      </c>
      <c r="I1291" s="200" t="str">
        <f ca="1">IF(ISERROR($V1291),"",OFFSET('Smelter Look-up'!$H$4,$V1291-4,0))</f>
        <v/>
      </c>
      <c r="J1291" s="200" t="str">
        <f ca="1">IF(ISERROR($V1291),"",OFFSET('Smelter Look-up'!$I$4,$V1291-4,0))</f>
        <v/>
      </c>
      <c r="K1291" s="144"/>
      <c r="L1291" s="144"/>
      <c r="M1291" s="144"/>
      <c r="N1291" s="144"/>
      <c r="O1291" s="144"/>
      <c r="P1291" s="202"/>
      <c r="Q1291" s="145"/>
      <c r="R1291" s="143" t="str">
        <f ca="1">IF(ISERROR($V1291),"",OFFSET('Smelter Look-up'!$C$4,$V1291-4,0)&amp;"")</f>
        <v/>
      </c>
      <c r="S1291" s="149" t="str">
        <f t="shared" ca="1" si="100"/>
        <v/>
      </c>
      <c r="T1291" s="149" t="str">
        <f ca="1">IF(B1291="","",IF(ISERROR(MATCH($J1291,SorP!$B$1:$B$6261,0)),"",INDIRECT("'SorP'!$A$"&amp;MATCH($S1291&amp;$J1291,SorP!C:C,0))))</f>
        <v/>
      </c>
      <c r="U1291" s="162"/>
      <c r="V1291" s="163" t="e">
        <f>IF(C1291="",NA(),MATCH($B1291&amp;$C1291,'Smelter Look-up'!$J:$J,0))</f>
        <v>#N/A</v>
      </c>
      <c r="X1291" s="164">
        <f t="shared" ca="1" si="101"/>
        <v>0</v>
      </c>
      <c r="AB1291" s="304" t="str">
        <f t="shared" si="102"/>
        <v/>
      </c>
      <c r="AC1291" s="164" t="str">
        <f t="shared" si="103"/>
        <v/>
      </c>
      <c r="AD1291" s="164" t="str">
        <f t="shared" si="104"/>
        <v/>
      </c>
    </row>
    <row r="1292" spans="1:30" s="164" customFormat="1" ht="20.149999999999999" customHeight="1">
      <c r="A1292" s="149"/>
      <c r="B1292" s="294" t="str">
        <f>IF(LEN(A1292)=0,"",INDEX('Smelter Look-up'!$A:$A,MATCH($A1292,'Smelter Look-up'!$E:$E,0)))</f>
        <v/>
      </c>
      <c r="C1292" s="146" t="str">
        <f>IF(LEN(A1292)=0,"",INDEX('Smelter Look-up'!$C:$C,MATCH($A1292,'Smelter Look-up'!$E:$E,0)))</f>
        <v/>
      </c>
      <c r="D1292" s="143"/>
      <c r="E1292" s="143" t="str">
        <f ca="1">IF(ISERROR($V1292),"",OFFSET('Smelter Look-up'!$D$4,$V1292-4,0)&amp;"")</f>
        <v/>
      </c>
      <c r="F1292" s="143" t="str">
        <f ca="1">IF(ISERROR($V1292),"",OFFSET('Smelter Look-up'!$E$4,$V1292-4,0))</f>
        <v/>
      </c>
      <c r="G1292" s="143" t="str">
        <f ca="1">IF(C1292=$X$4,"Enter smelter details",IF(ISERROR($V1292),"",OFFSET('Smelter Look-up'!$F$4,$V1292-4,0)))</f>
        <v/>
      </c>
      <c r="H1292" s="199" t="str">
        <f ca="1">IF(ISERROR($V1292),"",OFFSET('Smelter Look-up'!$G$4,$V1292-4,0))</f>
        <v/>
      </c>
      <c r="I1292" s="200" t="str">
        <f ca="1">IF(ISERROR($V1292),"",OFFSET('Smelter Look-up'!$H$4,$V1292-4,0))</f>
        <v/>
      </c>
      <c r="J1292" s="200" t="str">
        <f ca="1">IF(ISERROR($V1292),"",OFFSET('Smelter Look-up'!$I$4,$V1292-4,0))</f>
        <v/>
      </c>
      <c r="K1292" s="144"/>
      <c r="L1292" s="144"/>
      <c r="M1292" s="144"/>
      <c r="N1292" s="144"/>
      <c r="O1292" s="144"/>
      <c r="P1292" s="202"/>
      <c r="Q1292" s="145"/>
      <c r="R1292" s="143" t="str">
        <f ca="1">IF(ISERROR($V1292),"",OFFSET('Smelter Look-up'!$C$4,$V1292-4,0)&amp;"")</f>
        <v/>
      </c>
      <c r="S1292" s="149" t="str">
        <f t="shared" ca="1" si="100"/>
        <v/>
      </c>
      <c r="T1292" s="149" t="str">
        <f ca="1">IF(B1292="","",IF(ISERROR(MATCH($J1292,SorP!$B$1:$B$6261,0)),"",INDIRECT("'SorP'!$A$"&amp;MATCH($S1292&amp;$J1292,SorP!C:C,0))))</f>
        <v/>
      </c>
      <c r="U1292" s="162"/>
      <c r="V1292" s="163" t="e">
        <f>IF(C1292="",NA(),MATCH($B1292&amp;$C1292,'Smelter Look-up'!$J:$J,0))</f>
        <v>#N/A</v>
      </c>
      <c r="X1292" s="164">
        <f t="shared" ca="1" si="101"/>
        <v>0</v>
      </c>
      <c r="AB1292" s="304" t="str">
        <f t="shared" si="102"/>
        <v/>
      </c>
      <c r="AC1292" s="164" t="str">
        <f t="shared" si="103"/>
        <v/>
      </c>
      <c r="AD1292" s="164" t="str">
        <f t="shared" si="104"/>
        <v/>
      </c>
    </row>
    <row r="1293" spans="1:30" s="164" customFormat="1" ht="20.149999999999999" customHeight="1">
      <c r="A1293" s="149"/>
      <c r="B1293" s="294" t="str">
        <f>IF(LEN(A1293)=0,"",INDEX('Smelter Look-up'!$A:$A,MATCH($A1293,'Smelter Look-up'!$E:$E,0)))</f>
        <v/>
      </c>
      <c r="C1293" s="146" t="str">
        <f>IF(LEN(A1293)=0,"",INDEX('Smelter Look-up'!$C:$C,MATCH($A1293,'Smelter Look-up'!$E:$E,0)))</f>
        <v/>
      </c>
      <c r="D1293" s="143"/>
      <c r="E1293" s="143" t="str">
        <f ca="1">IF(ISERROR($V1293),"",OFFSET('Smelter Look-up'!$D$4,$V1293-4,0)&amp;"")</f>
        <v/>
      </c>
      <c r="F1293" s="143" t="str">
        <f ca="1">IF(ISERROR($V1293),"",OFFSET('Smelter Look-up'!$E$4,$V1293-4,0))</f>
        <v/>
      </c>
      <c r="G1293" s="143" t="str">
        <f ca="1">IF(C1293=$X$4,"Enter smelter details",IF(ISERROR($V1293),"",OFFSET('Smelter Look-up'!$F$4,$V1293-4,0)))</f>
        <v/>
      </c>
      <c r="H1293" s="199" t="str">
        <f ca="1">IF(ISERROR($V1293),"",OFFSET('Smelter Look-up'!$G$4,$V1293-4,0))</f>
        <v/>
      </c>
      <c r="I1293" s="200" t="str">
        <f ca="1">IF(ISERROR($V1293),"",OFFSET('Smelter Look-up'!$H$4,$V1293-4,0))</f>
        <v/>
      </c>
      <c r="J1293" s="200" t="str">
        <f ca="1">IF(ISERROR($V1293),"",OFFSET('Smelter Look-up'!$I$4,$V1293-4,0))</f>
        <v/>
      </c>
      <c r="K1293" s="144"/>
      <c r="L1293" s="144"/>
      <c r="M1293" s="144"/>
      <c r="N1293" s="144"/>
      <c r="O1293" s="144"/>
      <c r="P1293" s="202"/>
      <c r="Q1293" s="145"/>
      <c r="R1293" s="143" t="str">
        <f ca="1">IF(ISERROR($V1293),"",OFFSET('Smelter Look-up'!$C$4,$V1293-4,0)&amp;"")</f>
        <v/>
      </c>
      <c r="S1293" s="149" t="str">
        <f t="shared" ca="1" si="100"/>
        <v/>
      </c>
      <c r="T1293" s="149" t="str">
        <f ca="1">IF(B1293="","",IF(ISERROR(MATCH($J1293,SorP!$B$1:$B$6261,0)),"",INDIRECT("'SorP'!$A$"&amp;MATCH($S1293&amp;$J1293,SorP!C:C,0))))</f>
        <v/>
      </c>
      <c r="U1293" s="162"/>
      <c r="V1293" s="163" t="e">
        <f>IF(C1293="",NA(),MATCH($B1293&amp;$C1293,'Smelter Look-up'!$J:$J,0))</f>
        <v>#N/A</v>
      </c>
      <c r="X1293" s="164">
        <f t="shared" ca="1" si="101"/>
        <v>0</v>
      </c>
      <c r="AB1293" s="304" t="str">
        <f t="shared" si="102"/>
        <v/>
      </c>
      <c r="AC1293" s="164" t="str">
        <f t="shared" si="103"/>
        <v/>
      </c>
      <c r="AD1293" s="164" t="str">
        <f t="shared" si="104"/>
        <v/>
      </c>
    </row>
    <row r="1294" spans="1:30" s="164" customFormat="1" ht="20.149999999999999" customHeight="1">
      <c r="A1294" s="149"/>
      <c r="B1294" s="294" t="str">
        <f>IF(LEN(A1294)=0,"",INDEX('Smelter Look-up'!$A:$A,MATCH($A1294,'Smelter Look-up'!$E:$E,0)))</f>
        <v/>
      </c>
      <c r="C1294" s="146" t="str">
        <f>IF(LEN(A1294)=0,"",INDEX('Smelter Look-up'!$C:$C,MATCH($A1294,'Smelter Look-up'!$E:$E,0)))</f>
        <v/>
      </c>
      <c r="D1294" s="143"/>
      <c r="E1294" s="143" t="str">
        <f ca="1">IF(ISERROR($V1294),"",OFFSET('Smelter Look-up'!$D$4,$V1294-4,0)&amp;"")</f>
        <v/>
      </c>
      <c r="F1294" s="143" t="str">
        <f ca="1">IF(ISERROR($V1294),"",OFFSET('Smelter Look-up'!$E$4,$V1294-4,0))</f>
        <v/>
      </c>
      <c r="G1294" s="143" t="str">
        <f ca="1">IF(C1294=$X$4,"Enter smelter details",IF(ISERROR($V1294),"",OFFSET('Smelter Look-up'!$F$4,$V1294-4,0)))</f>
        <v/>
      </c>
      <c r="H1294" s="199" t="str">
        <f ca="1">IF(ISERROR($V1294),"",OFFSET('Smelter Look-up'!$G$4,$V1294-4,0))</f>
        <v/>
      </c>
      <c r="I1294" s="200" t="str">
        <f ca="1">IF(ISERROR($V1294),"",OFFSET('Smelter Look-up'!$H$4,$V1294-4,0))</f>
        <v/>
      </c>
      <c r="J1294" s="200" t="str">
        <f ca="1">IF(ISERROR($V1294),"",OFFSET('Smelter Look-up'!$I$4,$V1294-4,0))</f>
        <v/>
      </c>
      <c r="K1294" s="144"/>
      <c r="L1294" s="144"/>
      <c r="M1294" s="144"/>
      <c r="N1294" s="144"/>
      <c r="O1294" s="144"/>
      <c r="P1294" s="202"/>
      <c r="Q1294" s="145"/>
      <c r="R1294" s="143" t="str">
        <f ca="1">IF(ISERROR($V1294),"",OFFSET('Smelter Look-up'!$C$4,$V1294-4,0)&amp;"")</f>
        <v/>
      </c>
      <c r="S1294" s="149" t="str">
        <f t="shared" ca="1" si="100"/>
        <v/>
      </c>
      <c r="T1294" s="149" t="str">
        <f ca="1">IF(B1294="","",IF(ISERROR(MATCH($J1294,SorP!$B$1:$B$6261,0)),"",INDIRECT("'SorP'!$A$"&amp;MATCH($S1294&amp;$J1294,SorP!C:C,0))))</f>
        <v/>
      </c>
      <c r="U1294" s="162"/>
      <c r="V1294" s="163" t="e">
        <f>IF(C1294="",NA(),MATCH($B1294&amp;$C1294,'Smelter Look-up'!$J:$J,0))</f>
        <v>#N/A</v>
      </c>
      <c r="X1294" s="164">
        <f t="shared" ca="1" si="101"/>
        <v>0</v>
      </c>
      <c r="AB1294" s="304" t="str">
        <f t="shared" si="102"/>
        <v/>
      </c>
      <c r="AC1294" s="164" t="str">
        <f t="shared" si="103"/>
        <v/>
      </c>
      <c r="AD1294" s="164" t="str">
        <f t="shared" si="104"/>
        <v/>
      </c>
    </row>
    <row r="1295" spans="1:30" s="164" customFormat="1" ht="20.149999999999999" customHeight="1">
      <c r="A1295" s="149"/>
      <c r="B1295" s="294" t="str">
        <f>IF(LEN(A1295)=0,"",INDEX('Smelter Look-up'!$A:$A,MATCH($A1295,'Smelter Look-up'!$E:$E,0)))</f>
        <v/>
      </c>
      <c r="C1295" s="146" t="str">
        <f>IF(LEN(A1295)=0,"",INDEX('Smelter Look-up'!$C:$C,MATCH($A1295,'Smelter Look-up'!$E:$E,0)))</f>
        <v/>
      </c>
      <c r="D1295" s="143"/>
      <c r="E1295" s="143" t="str">
        <f ca="1">IF(ISERROR($V1295),"",OFFSET('Smelter Look-up'!$D$4,$V1295-4,0)&amp;"")</f>
        <v/>
      </c>
      <c r="F1295" s="143" t="str">
        <f ca="1">IF(ISERROR($V1295),"",OFFSET('Smelter Look-up'!$E$4,$V1295-4,0))</f>
        <v/>
      </c>
      <c r="G1295" s="143" t="str">
        <f ca="1">IF(C1295=$X$4,"Enter smelter details",IF(ISERROR($V1295),"",OFFSET('Smelter Look-up'!$F$4,$V1295-4,0)))</f>
        <v/>
      </c>
      <c r="H1295" s="199" t="str">
        <f ca="1">IF(ISERROR($V1295),"",OFFSET('Smelter Look-up'!$G$4,$V1295-4,0))</f>
        <v/>
      </c>
      <c r="I1295" s="200" t="str">
        <f ca="1">IF(ISERROR($V1295),"",OFFSET('Smelter Look-up'!$H$4,$V1295-4,0))</f>
        <v/>
      </c>
      <c r="J1295" s="200" t="str">
        <f ca="1">IF(ISERROR($V1295),"",OFFSET('Smelter Look-up'!$I$4,$V1295-4,0))</f>
        <v/>
      </c>
      <c r="K1295" s="144"/>
      <c r="L1295" s="144"/>
      <c r="M1295" s="144"/>
      <c r="N1295" s="144"/>
      <c r="O1295" s="144"/>
      <c r="P1295" s="202"/>
      <c r="Q1295" s="145"/>
      <c r="R1295" s="143" t="str">
        <f ca="1">IF(ISERROR($V1295),"",OFFSET('Smelter Look-up'!$C$4,$V1295-4,0)&amp;"")</f>
        <v/>
      </c>
      <c r="S1295" s="149" t="str">
        <f t="shared" ca="1" si="100"/>
        <v/>
      </c>
      <c r="T1295" s="149" t="str">
        <f ca="1">IF(B1295="","",IF(ISERROR(MATCH($J1295,SorP!$B$1:$B$6261,0)),"",INDIRECT("'SorP'!$A$"&amp;MATCH($S1295&amp;$J1295,SorP!C:C,0))))</f>
        <v/>
      </c>
      <c r="U1295" s="162"/>
      <c r="V1295" s="163" t="e">
        <f>IF(C1295="",NA(),MATCH($B1295&amp;$C1295,'Smelter Look-up'!$J:$J,0))</f>
        <v>#N/A</v>
      </c>
      <c r="X1295" s="164">
        <f t="shared" ca="1" si="101"/>
        <v>0</v>
      </c>
      <c r="AB1295" s="304" t="str">
        <f t="shared" si="102"/>
        <v/>
      </c>
      <c r="AC1295" s="164" t="str">
        <f t="shared" si="103"/>
        <v/>
      </c>
      <c r="AD1295" s="164" t="str">
        <f t="shared" si="104"/>
        <v/>
      </c>
    </row>
    <row r="1296" spans="1:30" s="164" customFormat="1" ht="20.149999999999999" customHeight="1">
      <c r="A1296" s="149"/>
      <c r="B1296" s="294" t="str">
        <f>IF(LEN(A1296)=0,"",INDEX('Smelter Look-up'!$A:$A,MATCH($A1296,'Smelter Look-up'!$E:$E,0)))</f>
        <v/>
      </c>
      <c r="C1296" s="146" t="str">
        <f>IF(LEN(A1296)=0,"",INDEX('Smelter Look-up'!$C:$C,MATCH($A1296,'Smelter Look-up'!$E:$E,0)))</f>
        <v/>
      </c>
      <c r="D1296" s="143"/>
      <c r="E1296" s="143" t="str">
        <f ca="1">IF(ISERROR($V1296),"",OFFSET('Smelter Look-up'!$D$4,$V1296-4,0)&amp;"")</f>
        <v/>
      </c>
      <c r="F1296" s="143" t="str">
        <f ca="1">IF(ISERROR($V1296),"",OFFSET('Smelter Look-up'!$E$4,$V1296-4,0))</f>
        <v/>
      </c>
      <c r="G1296" s="143" t="str">
        <f ca="1">IF(C1296=$X$4,"Enter smelter details",IF(ISERROR($V1296),"",OFFSET('Smelter Look-up'!$F$4,$V1296-4,0)))</f>
        <v/>
      </c>
      <c r="H1296" s="199" t="str">
        <f ca="1">IF(ISERROR($V1296),"",OFFSET('Smelter Look-up'!$G$4,$V1296-4,0))</f>
        <v/>
      </c>
      <c r="I1296" s="200" t="str">
        <f ca="1">IF(ISERROR($V1296),"",OFFSET('Smelter Look-up'!$H$4,$V1296-4,0))</f>
        <v/>
      </c>
      <c r="J1296" s="200" t="str">
        <f ca="1">IF(ISERROR($V1296),"",OFFSET('Smelter Look-up'!$I$4,$V1296-4,0))</f>
        <v/>
      </c>
      <c r="K1296" s="144"/>
      <c r="L1296" s="144"/>
      <c r="M1296" s="144"/>
      <c r="N1296" s="144"/>
      <c r="O1296" s="144"/>
      <c r="P1296" s="202"/>
      <c r="Q1296" s="145"/>
      <c r="R1296" s="143" t="str">
        <f ca="1">IF(ISERROR($V1296),"",OFFSET('Smelter Look-up'!$C$4,$V1296-4,0)&amp;"")</f>
        <v/>
      </c>
      <c r="S1296" s="149" t="str">
        <f t="shared" ca="1" si="100"/>
        <v/>
      </c>
      <c r="T1296" s="149" t="str">
        <f ca="1">IF(B1296="","",IF(ISERROR(MATCH($J1296,SorP!$B$1:$B$6261,0)),"",INDIRECT("'SorP'!$A$"&amp;MATCH($S1296&amp;$J1296,SorP!C:C,0))))</f>
        <v/>
      </c>
      <c r="U1296" s="162"/>
      <c r="V1296" s="163" t="e">
        <f>IF(C1296="",NA(),MATCH($B1296&amp;$C1296,'Smelter Look-up'!$J:$J,0))</f>
        <v>#N/A</v>
      </c>
      <c r="X1296" s="164">
        <f t="shared" ca="1" si="101"/>
        <v>0</v>
      </c>
      <c r="AB1296" s="304" t="str">
        <f t="shared" si="102"/>
        <v/>
      </c>
      <c r="AC1296" s="164" t="str">
        <f t="shared" si="103"/>
        <v/>
      </c>
      <c r="AD1296" s="164" t="str">
        <f t="shared" si="104"/>
        <v/>
      </c>
    </row>
    <row r="1297" spans="1:30" s="164" customFormat="1" ht="20.149999999999999" customHeight="1">
      <c r="A1297" s="149"/>
      <c r="B1297" s="294" t="str">
        <f>IF(LEN(A1297)=0,"",INDEX('Smelter Look-up'!$A:$A,MATCH($A1297,'Smelter Look-up'!$E:$E,0)))</f>
        <v/>
      </c>
      <c r="C1297" s="146" t="str">
        <f>IF(LEN(A1297)=0,"",INDEX('Smelter Look-up'!$C:$C,MATCH($A1297,'Smelter Look-up'!$E:$E,0)))</f>
        <v/>
      </c>
      <c r="D1297" s="143"/>
      <c r="E1297" s="143" t="str">
        <f ca="1">IF(ISERROR($V1297),"",OFFSET('Smelter Look-up'!$D$4,$V1297-4,0)&amp;"")</f>
        <v/>
      </c>
      <c r="F1297" s="143" t="str">
        <f ca="1">IF(ISERROR($V1297),"",OFFSET('Smelter Look-up'!$E$4,$V1297-4,0))</f>
        <v/>
      </c>
      <c r="G1297" s="143" t="str">
        <f ca="1">IF(C1297=$X$4,"Enter smelter details",IF(ISERROR($V1297),"",OFFSET('Smelter Look-up'!$F$4,$V1297-4,0)))</f>
        <v/>
      </c>
      <c r="H1297" s="199" t="str">
        <f ca="1">IF(ISERROR($V1297),"",OFFSET('Smelter Look-up'!$G$4,$V1297-4,0))</f>
        <v/>
      </c>
      <c r="I1297" s="200" t="str">
        <f ca="1">IF(ISERROR($V1297),"",OFFSET('Smelter Look-up'!$H$4,$V1297-4,0))</f>
        <v/>
      </c>
      <c r="J1297" s="200" t="str">
        <f ca="1">IF(ISERROR($V1297),"",OFFSET('Smelter Look-up'!$I$4,$V1297-4,0))</f>
        <v/>
      </c>
      <c r="K1297" s="144"/>
      <c r="L1297" s="144"/>
      <c r="M1297" s="144"/>
      <c r="N1297" s="144"/>
      <c r="O1297" s="144"/>
      <c r="P1297" s="202"/>
      <c r="Q1297" s="145"/>
      <c r="R1297" s="143" t="str">
        <f ca="1">IF(ISERROR($V1297),"",OFFSET('Smelter Look-up'!$C$4,$V1297-4,0)&amp;"")</f>
        <v/>
      </c>
      <c r="S1297" s="149" t="str">
        <f t="shared" ca="1" si="100"/>
        <v/>
      </c>
      <c r="T1297" s="149" t="str">
        <f ca="1">IF(B1297="","",IF(ISERROR(MATCH($J1297,SorP!$B$1:$B$6261,0)),"",INDIRECT("'SorP'!$A$"&amp;MATCH($S1297&amp;$J1297,SorP!C:C,0))))</f>
        <v/>
      </c>
      <c r="U1297" s="162"/>
      <c r="V1297" s="163" t="e">
        <f>IF(C1297="",NA(),MATCH($B1297&amp;$C1297,'Smelter Look-up'!$J:$J,0))</f>
        <v>#N/A</v>
      </c>
      <c r="X1297" s="164">
        <f t="shared" ca="1" si="101"/>
        <v>0</v>
      </c>
      <c r="AB1297" s="304" t="str">
        <f t="shared" si="102"/>
        <v/>
      </c>
      <c r="AC1297" s="164" t="str">
        <f t="shared" si="103"/>
        <v/>
      </c>
      <c r="AD1297" s="164" t="str">
        <f t="shared" si="104"/>
        <v/>
      </c>
    </row>
    <row r="1298" spans="1:30" s="164" customFormat="1" ht="20.149999999999999" customHeight="1">
      <c r="A1298" s="149"/>
      <c r="B1298" s="294" t="str">
        <f>IF(LEN(A1298)=0,"",INDEX('Smelter Look-up'!$A:$A,MATCH($A1298,'Smelter Look-up'!$E:$E,0)))</f>
        <v/>
      </c>
      <c r="C1298" s="146" t="str">
        <f>IF(LEN(A1298)=0,"",INDEX('Smelter Look-up'!$C:$C,MATCH($A1298,'Smelter Look-up'!$E:$E,0)))</f>
        <v/>
      </c>
      <c r="D1298" s="143"/>
      <c r="E1298" s="143" t="str">
        <f ca="1">IF(ISERROR($V1298),"",OFFSET('Smelter Look-up'!$D$4,$V1298-4,0)&amp;"")</f>
        <v/>
      </c>
      <c r="F1298" s="143" t="str">
        <f ca="1">IF(ISERROR($V1298),"",OFFSET('Smelter Look-up'!$E$4,$V1298-4,0))</f>
        <v/>
      </c>
      <c r="G1298" s="143" t="str">
        <f ca="1">IF(C1298=$X$4,"Enter smelter details",IF(ISERROR($V1298),"",OFFSET('Smelter Look-up'!$F$4,$V1298-4,0)))</f>
        <v/>
      </c>
      <c r="H1298" s="199" t="str">
        <f ca="1">IF(ISERROR($V1298),"",OFFSET('Smelter Look-up'!$G$4,$V1298-4,0))</f>
        <v/>
      </c>
      <c r="I1298" s="200" t="str">
        <f ca="1">IF(ISERROR($V1298),"",OFFSET('Smelter Look-up'!$H$4,$V1298-4,0))</f>
        <v/>
      </c>
      <c r="J1298" s="200" t="str">
        <f ca="1">IF(ISERROR($V1298),"",OFFSET('Smelter Look-up'!$I$4,$V1298-4,0))</f>
        <v/>
      </c>
      <c r="K1298" s="144"/>
      <c r="L1298" s="144"/>
      <c r="M1298" s="144"/>
      <c r="N1298" s="144"/>
      <c r="O1298" s="144"/>
      <c r="P1298" s="202"/>
      <c r="Q1298" s="145"/>
      <c r="R1298" s="143" t="str">
        <f ca="1">IF(ISERROR($V1298),"",OFFSET('Smelter Look-up'!$C$4,$V1298-4,0)&amp;"")</f>
        <v/>
      </c>
      <c r="S1298" s="149" t="str">
        <f t="shared" ca="1" si="100"/>
        <v/>
      </c>
      <c r="T1298" s="149" t="str">
        <f ca="1">IF(B1298="","",IF(ISERROR(MATCH($J1298,SorP!$B$1:$B$6261,0)),"",INDIRECT("'SorP'!$A$"&amp;MATCH($S1298&amp;$J1298,SorP!C:C,0))))</f>
        <v/>
      </c>
      <c r="U1298" s="162"/>
      <c r="V1298" s="163" t="e">
        <f>IF(C1298="",NA(),MATCH($B1298&amp;$C1298,'Smelter Look-up'!$J:$J,0))</f>
        <v>#N/A</v>
      </c>
      <c r="X1298" s="164">
        <f t="shared" ca="1" si="101"/>
        <v>0</v>
      </c>
      <c r="AB1298" s="304" t="str">
        <f t="shared" si="102"/>
        <v/>
      </c>
      <c r="AC1298" s="164" t="str">
        <f t="shared" si="103"/>
        <v/>
      </c>
      <c r="AD1298" s="164" t="str">
        <f t="shared" si="104"/>
        <v/>
      </c>
    </row>
    <row r="1299" spans="1:30" s="164" customFormat="1" ht="20.149999999999999" customHeight="1">
      <c r="A1299" s="149"/>
      <c r="B1299" s="294" t="str">
        <f>IF(LEN(A1299)=0,"",INDEX('Smelter Look-up'!$A:$A,MATCH($A1299,'Smelter Look-up'!$E:$E,0)))</f>
        <v/>
      </c>
      <c r="C1299" s="146" t="str">
        <f>IF(LEN(A1299)=0,"",INDEX('Smelter Look-up'!$C:$C,MATCH($A1299,'Smelter Look-up'!$E:$E,0)))</f>
        <v/>
      </c>
      <c r="D1299" s="143"/>
      <c r="E1299" s="143" t="str">
        <f ca="1">IF(ISERROR($V1299),"",OFFSET('Smelter Look-up'!$D$4,$V1299-4,0)&amp;"")</f>
        <v/>
      </c>
      <c r="F1299" s="143" t="str">
        <f ca="1">IF(ISERROR($V1299),"",OFFSET('Smelter Look-up'!$E$4,$V1299-4,0))</f>
        <v/>
      </c>
      <c r="G1299" s="143" t="str">
        <f ca="1">IF(C1299=$X$4,"Enter smelter details",IF(ISERROR($V1299),"",OFFSET('Smelter Look-up'!$F$4,$V1299-4,0)))</f>
        <v/>
      </c>
      <c r="H1299" s="199" t="str">
        <f ca="1">IF(ISERROR($V1299),"",OFFSET('Smelter Look-up'!$G$4,$V1299-4,0))</f>
        <v/>
      </c>
      <c r="I1299" s="200" t="str">
        <f ca="1">IF(ISERROR($V1299),"",OFFSET('Smelter Look-up'!$H$4,$V1299-4,0))</f>
        <v/>
      </c>
      <c r="J1299" s="200" t="str">
        <f ca="1">IF(ISERROR($V1299),"",OFFSET('Smelter Look-up'!$I$4,$V1299-4,0))</f>
        <v/>
      </c>
      <c r="K1299" s="144"/>
      <c r="L1299" s="144"/>
      <c r="M1299" s="144"/>
      <c r="N1299" s="144"/>
      <c r="O1299" s="144"/>
      <c r="P1299" s="202"/>
      <c r="Q1299" s="145"/>
      <c r="R1299" s="143" t="str">
        <f ca="1">IF(ISERROR($V1299),"",OFFSET('Smelter Look-up'!$C$4,$V1299-4,0)&amp;"")</f>
        <v/>
      </c>
      <c r="S1299" s="149" t="str">
        <f t="shared" ca="1" si="100"/>
        <v/>
      </c>
      <c r="T1299" s="149" t="str">
        <f ca="1">IF(B1299="","",IF(ISERROR(MATCH($J1299,SorP!$B$1:$B$6261,0)),"",INDIRECT("'SorP'!$A$"&amp;MATCH($S1299&amp;$J1299,SorP!C:C,0))))</f>
        <v/>
      </c>
      <c r="U1299" s="162"/>
      <c r="V1299" s="163" t="e">
        <f>IF(C1299="",NA(),MATCH($B1299&amp;$C1299,'Smelter Look-up'!$J:$J,0))</f>
        <v>#N/A</v>
      </c>
      <c r="X1299" s="164">
        <f t="shared" ca="1" si="101"/>
        <v>0</v>
      </c>
      <c r="AB1299" s="304" t="str">
        <f t="shared" si="102"/>
        <v/>
      </c>
      <c r="AC1299" s="164" t="str">
        <f t="shared" si="103"/>
        <v/>
      </c>
      <c r="AD1299" s="164" t="str">
        <f t="shared" si="104"/>
        <v/>
      </c>
    </row>
    <row r="1300" spans="1:30" s="164" customFormat="1" ht="20.149999999999999" customHeight="1">
      <c r="A1300" s="149"/>
      <c r="B1300" s="294" t="str">
        <f>IF(LEN(A1300)=0,"",INDEX('Smelter Look-up'!$A:$A,MATCH($A1300,'Smelter Look-up'!$E:$E,0)))</f>
        <v/>
      </c>
      <c r="C1300" s="146" t="str">
        <f>IF(LEN(A1300)=0,"",INDEX('Smelter Look-up'!$C:$C,MATCH($A1300,'Smelter Look-up'!$E:$E,0)))</f>
        <v/>
      </c>
      <c r="D1300" s="143"/>
      <c r="E1300" s="143" t="str">
        <f ca="1">IF(ISERROR($V1300),"",OFFSET('Smelter Look-up'!$D$4,$V1300-4,0)&amp;"")</f>
        <v/>
      </c>
      <c r="F1300" s="143" t="str">
        <f ca="1">IF(ISERROR($V1300),"",OFFSET('Smelter Look-up'!$E$4,$V1300-4,0))</f>
        <v/>
      </c>
      <c r="G1300" s="143" t="str">
        <f ca="1">IF(C1300=$X$4,"Enter smelter details",IF(ISERROR($V1300),"",OFFSET('Smelter Look-up'!$F$4,$V1300-4,0)))</f>
        <v/>
      </c>
      <c r="H1300" s="199" t="str">
        <f ca="1">IF(ISERROR($V1300),"",OFFSET('Smelter Look-up'!$G$4,$V1300-4,0))</f>
        <v/>
      </c>
      <c r="I1300" s="200" t="str">
        <f ca="1">IF(ISERROR($V1300),"",OFFSET('Smelter Look-up'!$H$4,$V1300-4,0))</f>
        <v/>
      </c>
      <c r="J1300" s="200" t="str">
        <f ca="1">IF(ISERROR($V1300),"",OFFSET('Smelter Look-up'!$I$4,$V1300-4,0))</f>
        <v/>
      </c>
      <c r="K1300" s="144"/>
      <c r="L1300" s="144"/>
      <c r="M1300" s="144"/>
      <c r="N1300" s="144"/>
      <c r="O1300" s="144"/>
      <c r="P1300" s="202"/>
      <c r="Q1300" s="145"/>
      <c r="R1300" s="143" t="str">
        <f ca="1">IF(ISERROR($V1300),"",OFFSET('Smelter Look-up'!$C$4,$V1300-4,0)&amp;"")</f>
        <v/>
      </c>
      <c r="S1300" s="149" t="str">
        <f t="shared" ca="1" si="100"/>
        <v/>
      </c>
      <c r="T1300" s="149" t="str">
        <f ca="1">IF(B1300="","",IF(ISERROR(MATCH($J1300,SorP!$B$1:$B$6261,0)),"",INDIRECT("'SorP'!$A$"&amp;MATCH($S1300&amp;$J1300,SorP!C:C,0))))</f>
        <v/>
      </c>
      <c r="U1300" s="162"/>
      <c r="V1300" s="163" t="e">
        <f>IF(C1300="",NA(),MATCH($B1300&amp;$C1300,'Smelter Look-up'!$J:$J,0))</f>
        <v>#N/A</v>
      </c>
      <c r="X1300" s="164">
        <f t="shared" ca="1" si="101"/>
        <v>0</v>
      </c>
      <c r="AB1300" s="304" t="str">
        <f t="shared" si="102"/>
        <v/>
      </c>
      <c r="AC1300" s="164" t="str">
        <f t="shared" si="103"/>
        <v/>
      </c>
      <c r="AD1300" s="164" t="str">
        <f t="shared" si="104"/>
        <v/>
      </c>
    </row>
    <row r="1301" spans="1:30" s="164" customFormat="1" ht="20.149999999999999" customHeight="1">
      <c r="A1301" s="149"/>
      <c r="B1301" s="294" t="str">
        <f>IF(LEN(A1301)=0,"",INDEX('Smelter Look-up'!$A:$A,MATCH($A1301,'Smelter Look-up'!$E:$E,0)))</f>
        <v/>
      </c>
      <c r="C1301" s="146" t="str">
        <f>IF(LEN(A1301)=0,"",INDEX('Smelter Look-up'!$C:$C,MATCH($A1301,'Smelter Look-up'!$E:$E,0)))</f>
        <v/>
      </c>
      <c r="D1301" s="143"/>
      <c r="E1301" s="143" t="str">
        <f ca="1">IF(ISERROR($V1301),"",OFFSET('Smelter Look-up'!$D$4,$V1301-4,0)&amp;"")</f>
        <v/>
      </c>
      <c r="F1301" s="143" t="str">
        <f ca="1">IF(ISERROR($V1301),"",OFFSET('Smelter Look-up'!$E$4,$V1301-4,0))</f>
        <v/>
      </c>
      <c r="G1301" s="143" t="str">
        <f ca="1">IF(C1301=$X$4,"Enter smelter details",IF(ISERROR($V1301),"",OFFSET('Smelter Look-up'!$F$4,$V1301-4,0)))</f>
        <v/>
      </c>
      <c r="H1301" s="199" t="str">
        <f ca="1">IF(ISERROR($V1301),"",OFFSET('Smelter Look-up'!$G$4,$V1301-4,0))</f>
        <v/>
      </c>
      <c r="I1301" s="200" t="str">
        <f ca="1">IF(ISERROR($V1301),"",OFFSET('Smelter Look-up'!$H$4,$V1301-4,0))</f>
        <v/>
      </c>
      <c r="J1301" s="200" t="str">
        <f ca="1">IF(ISERROR($V1301),"",OFFSET('Smelter Look-up'!$I$4,$V1301-4,0))</f>
        <v/>
      </c>
      <c r="K1301" s="144"/>
      <c r="L1301" s="144"/>
      <c r="M1301" s="144"/>
      <c r="N1301" s="144"/>
      <c r="O1301" s="144"/>
      <c r="P1301" s="202"/>
      <c r="Q1301" s="145"/>
      <c r="R1301" s="143" t="str">
        <f ca="1">IF(ISERROR($V1301),"",OFFSET('Smelter Look-up'!$C$4,$V1301-4,0)&amp;"")</f>
        <v/>
      </c>
      <c r="S1301" s="149" t="str">
        <f t="shared" ca="1" si="100"/>
        <v/>
      </c>
      <c r="T1301" s="149" t="str">
        <f ca="1">IF(B1301="","",IF(ISERROR(MATCH($J1301,SorP!$B$1:$B$6261,0)),"",INDIRECT("'SorP'!$A$"&amp;MATCH($S1301&amp;$J1301,SorP!C:C,0))))</f>
        <v/>
      </c>
      <c r="U1301" s="162"/>
      <c r="V1301" s="163" t="e">
        <f>IF(C1301="",NA(),MATCH($B1301&amp;$C1301,'Smelter Look-up'!$J:$J,0))</f>
        <v>#N/A</v>
      </c>
      <c r="X1301" s="164">
        <f t="shared" ca="1" si="101"/>
        <v>0</v>
      </c>
      <c r="AB1301" s="304" t="str">
        <f t="shared" si="102"/>
        <v/>
      </c>
      <c r="AC1301" s="164" t="str">
        <f t="shared" si="103"/>
        <v/>
      </c>
      <c r="AD1301" s="164" t="str">
        <f t="shared" si="104"/>
        <v/>
      </c>
    </row>
    <row r="1302" spans="1:30" s="164" customFormat="1" ht="20.149999999999999" customHeight="1">
      <c r="A1302" s="149"/>
      <c r="B1302" s="294" t="str">
        <f>IF(LEN(A1302)=0,"",INDEX('Smelter Look-up'!$A:$A,MATCH($A1302,'Smelter Look-up'!$E:$E,0)))</f>
        <v/>
      </c>
      <c r="C1302" s="146" t="str">
        <f>IF(LEN(A1302)=0,"",INDEX('Smelter Look-up'!$C:$C,MATCH($A1302,'Smelter Look-up'!$E:$E,0)))</f>
        <v/>
      </c>
      <c r="D1302" s="143"/>
      <c r="E1302" s="143" t="str">
        <f ca="1">IF(ISERROR($V1302),"",OFFSET('Smelter Look-up'!$D$4,$V1302-4,0)&amp;"")</f>
        <v/>
      </c>
      <c r="F1302" s="143" t="str">
        <f ca="1">IF(ISERROR($V1302),"",OFFSET('Smelter Look-up'!$E$4,$V1302-4,0))</f>
        <v/>
      </c>
      <c r="G1302" s="143" t="str">
        <f ca="1">IF(C1302=$X$4,"Enter smelter details",IF(ISERROR($V1302),"",OFFSET('Smelter Look-up'!$F$4,$V1302-4,0)))</f>
        <v/>
      </c>
      <c r="H1302" s="199" t="str">
        <f ca="1">IF(ISERROR($V1302),"",OFFSET('Smelter Look-up'!$G$4,$V1302-4,0))</f>
        <v/>
      </c>
      <c r="I1302" s="200" t="str">
        <f ca="1">IF(ISERROR($V1302),"",OFFSET('Smelter Look-up'!$H$4,$V1302-4,0))</f>
        <v/>
      </c>
      <c r="J1302" s="200" t="str">
        <f ca="1">IF(ISERROR($V1302),"",OFFSET('Smelter Look-up'!$I$4,$V1302-4,0))</f>
        <v/>
      </c>
      <c r="K1302" s="144"/>
      <c r="L1302" s="144"/>
      <c r="M1302" s="144"/>
      <c r="N1302" s="144"/>
      <c r="O1302" s="144"/>
      <c r="P1302" s="202"/>
      <c r="Q1302" s="145"/>
      <c r="R1302" s="143" t="str">
        <f ca="1">IF(ISERROR($V1302),"",OFFSET('Smelter Look-up'!$C$4,$V1302-4,0)&amp;"")</f>
        <v/>
      </c>
      <c r="S1302" s="149" t="str">
        <f t="shared" ca="1" si="100"/>
        <v/>
      </c>
      <c r="T1302" s="149" t="str">
        <f ca="1">IF(B1302="","",IF(ISERROR(MATCH($J1302,SorP!$B$1:$B$6261,0)),"",INDIRECT("'SorP'!$A$"&amp;MATCH($S1302&amp;$J1302,SorP!C:C,0))))</f>
        <v/>
      </c>
      <c r="U1302" s="162"/>
      <c r="V1302" s="163" t="e">
        <f>IF(C1302="",NA(),MATCH($B1302&amp;$C1302,'Smelter Look-up'!$J:$J,0))</f>
        <v>#N/A</v>
      </c>
      <c r="X1302" s="164">
        <f t="shared" ca="1" si="101"/>
        <v>0</v>
      </c>
      <c r="AB1302" s="304" t="str">
        <f t="shared" si="102"/>
        <v/>
      </c>
      <c r="AC1302" s="164" t="str">
        <f t="shared" si="103"/>
        <v/>
      </c>
      <c r="AD1302" s="164" t="str">
        <f t="shared" si="104"/>
        <v/>
      </c>
    </row>
    <row r="1303" spans="1:30" s="164" customFormat="1" ht="20.149999999999999" customHeight="1">
      <c r="A1303" s="149"/>
      <c r="B1303" s="294" t="str">
        <f>IF(LEN(A1303)=0,"",INDEX('Smelter Look-up'!$A:$A,MATCH($A1303,'Smelter Look-up'!$E:$E,0)))</f>
        <v/>
      </c>
      <c r="C1303" s="146" t="str">
        <f>IF(LEN(A1303)=0,"",INDEX('Smelter Look-up'!$C:$C,MATCH($A1303,'Smelter Look-up'!$E:$E,0)))</f>
        <v/>
      </c>
      <c r="D1303" s="143"/>
      <c r="E1303" s="143" t="str">
        <f ca="1">IF(ISERROR($V1303),"",OFFSET('Smelter Look-up'!$D$4,$V1303-4,0)&amp;"")</f>
        <v/>
      </c>
      <c r="F1303" s="143" t="str">
        <f ca="1">IF(ISERROR($V1303),"",OFFSET('Smelter Look-up'!$E$4,$V1303-4,0))</f>
        <v/>
      </c>
      <c r="G1303" s="143" t="str">
        <f ca="1">IF(C1303=$X$4,"Enter smelter details",IF(ISERROR($V1303),"",OFFSET('Smelter Look-up'!$F$4,$V1303-4,0)))</f>
        <v/>
      </c>
      <c r="H1303" s="199" t="str">
        <f ca="1">IF(ISERROR($V1303),"",OFFSET('Smelter Look-up'!$G$4,$V1303-4,0))</f>
        <v/>
      </c>
      <c r="I1303" s="200" t="str">
        <f ca="1">IF(ISERROR($V1303),"",OFFSET('Smelter Look-up'!$H$4,$V1303-4,0))</f>
        <v/>
      </c>
      <c r="J1303" s="200" t="str">
        <f ca="1">IF(ISERROR($V1303),"",OFFSET('Smelter Look-up'!$I$4,$V1303-4,0))</f>
        <v/>
      </c>
      <c r="K1303" s="144"/>
      <c r="L1303" s="144"/>
      <c r="M1303" s="144"/>
      <c r="N1303" s="144"/>
      <c r="O1303" s="144"/>
      <c r="P1303" s="202"/>
      <c r="Q1303" s="145"/>
      <c r="R1303" s="143" t="str">
        <f ca="1">IF(ISERROR($V1303),"",OFFSET('Smelter Look-up'!$C$4,$V1303-4,0)&amp;"")</f>
        <v/>
      </c>
      <c r="S1303" s="149" t="str">
        <f t="shared" ca="1" si="100"/>
        <v/>
      </c>
      <c r="T1303" s="149" t="str">
        <f ca="1">IF(B1303="","",IF(ISERROR(MATCH($J1303,SorP!$B$1:$B$6261,0)),"",INDIRECT("'SorP'!$A$"&amp;MATCH($S1303&amp;$J1303,SorP!C:C,0))))</f>
        <v/>
      </c>
      <c r="U1303" s="162"/>
      <c r="V1303" s="163" t="e">
        <f>IF(C1303="",NA(),MATCH($B1303&amp;$C1303,'Smelter Look-up'!$J:$J,0))</f>
        <v>#N/A</v>
      </c>
      <c r="X1303" s="164">
        <f t="shared" ca="1" si="101"/>
        <v>0</v>
      </c>
      <c r="AB1303" s="304" t="str">
        <f t="shared" si="102"/>
        <v/>
      </c>
      <c r="AC1303" s="164" t="str">
        <f t="shared" si="103"/>
        <v/>
      </c>
      <c r="AD1303" s="164" t="str">
        <f t="shared" si="104"/>
        <v/>
      </c>
    </row>
    <row r="1304" spans="1:30" s="164" customFormat="1" ht="20.149999999999999" customHeight="1">
      <c r="A1304" s="149"/>
      <c r="B1304" s="294" t="str">
        <f>IF(LEN(A1304)=0,"",INDEX('Smelter Look-up'!$A:$A,MATCH($A1304,'Smelter Look-up'!$E:$E,0)))</f>
        <v/>
      </c>
      <c r="C1304" s="146" t="str">
        <f>IF(LEN(A1304)=0,"",INDEX('Smelter Look-up'!$C:$C,MATCH($A1304,'Smelter Look-up'!$E:$E,0)))</f>
        <v/>
      </c>
      <c r="D1304" s="143"/>
      <c r="E1304" s="143" t="str">
        <f ca="1">IF(ISERROR($V1304),"",OFFSET('Smelter Look-up'!$D$4,$V1304-4,0)&amp;"")</f>
        <v/>
      </c>
      <c r="F1304" s="143" t="str">
        <f ca="1">IF(ISERROR($V1304),"",OFFSET('Smelter Look-up'!$E$4,$V1304-4,0))</f>
        <v/>
      </c>
      <c r="G1304" s="143" t="str">
        <f ca="1">IF(C1304=$X$4,"Enter smelter details",IF(ISERROR($V1304),"",OFFSET('Smelter Look-up'!$F$4,$V1304-4,0)))</f>
        <v/>
      </c>
      <c r="H1304" s="199" t="str">
        <f ca="1">IF(ISERROR($V1304),"",OFFSET('Smelter Look-up'!$G$4,$V1304-4,0))</f>
        <v/>
      </c>
      <c r="I1304" s="200" t="str">
        <f ca="1">IF(ISERROR($V1304),"",OFFSET('Smelter Look-up'!$H$4,$V1304-4,0))</f>
        <v/>
      </c>
      <c r="J1304" s="200" t="str">
        <f ca="1">IF(ISERROR($V1304),"",OFFSET('Smelter Look-up'!$I$4,$V1304-4,0))</f>
        <v/>
      </c>
      <c r="K1304" s="144"/>
      <c r="L1304" s="144"/>
      <c r="M1304" s="144"/>
      <c r="N1304" s="144"/>
      <c r="O1304" s="144"/>
      <c r="P1304" s="202"/>
      <c r="Q1304" s="145"/>
      <c r="R1304" s="143" t="str">
        <f ca="1">IF(ISERROR($V1304),"",OFFSET('Smelter Look-up'!$C$4,$V1304-4,0)&amp;"")</f>
        <v/>
      </c>
      <c r="S1304" s="149" t="str">
        <f t="shared" ca="1" si="100"/>
        <v/>
      </c>
      <c r="T1304" s="149" t="str">
        <f ca="1">IF(B1304="","",IF(ISERROR(MATCH($J1304,SorP!$B$1:$B$6261,0)),"",INDIRECT("'SorP'!$A$"&amp;MATCH($S1304&amp;$J1304,SorP!C:C,0))))</f>
        <v/>
      </c>
      <c r="U1304" s="162"/>
      <c r="V1304" s="163" t="e">
        <f>IF(C1304="",NA(),MATCH($B1304&amp;$C1304,'Smelter Look-up'!$J:$J,0))</f>
        <v>#N/A</v>
      </c>
      <c r="X1304" s="164">
        <f t="shared" ca="1" si="101"/>
        <v>0</v>
      </c>
      <c r="AB1304" s="304" t="str">
        <f t="shared" si="102"/>
        <v/>
      </c>
      <c r="AC1304" s="164" t="str">
        <f t="shared" si="103"/>
        <v/>
      </c>
      <c r="AD1304" s="164" t="str">
        <f t="shared" si="104"/>
        <v/>
      </c>
    </row>
    <row r="1305" spans="1:30" s="164" customFormat="1" ht="20.149999999999999" customHeight="1">
      <c r="A1305" s="149"/>
      <c r="B1305" s="294" t="str">
        <f>IF(LEN(A1305)=0,"",INDEX('Smelter Look-up'!$A:$A,MATCH($A1305,'Smelter Look-up'!$E:$E,0)))</f>
        <v/>
      </c>
      <c r="C1305" s="146" t="str">
        <f>IF(LEN(A1305)=0,"",INDEX('Smelter Look-up'!$C:$C,MATCH($A1305,'Smelter Look-up'!$E:$E,0)))</f>
        <v/>
      </c>
      <c r="D1305" s="143"/>
      <c r="E1305" s="143" t="str">
        <f ca="1">IF(ISERROR($V1305),"",OFFSET('Smelter Look-up'!$D$4,$V1305-4,0)&amp;"")</f>
        <v/>
      </c>
      <c r="F1305" s="143" t="str">
        <f ca="1">IF(ISERROR($V1305),"",OFFSET('Smelter Look-up'!$E$4,$V1305-4,0))</f>
        <v/>
      </c>
      <c r="G1305" s="143" t="str">
        <f ca="1">IF(C1305=$X$4,"Enter smelter details",IF(ISERROR($V1305),"",OFFSET('Smelter Look-up'!$F$4,$V1305-4,0)))</f>
        <v/>
      </c>
      <c r="H1305" s="199" t="str">
        <f ca="1">IF(ISERROR($V1305),"",OFFSET('Smelter Look-up'!$G$4,$V1305-4,0))</f>
        <v/>
      </c>
      <c r="I1305" s="200" t="str">
        <f ca="1">IF(ISERROR($V1305),"",OFFSET('Smelter Look-up'!$H$4,$V1305-4,0))</f>
        <v/>
      </c>
      <c r="J1305" s="200" t="str">
        <f ca="1">IF(ISERROR($V1305),"",OFFSET('Smelter Look-up'!$I$4,$V1305-4,0))</f>
        <v/>
      </c>
      <c r="K1305" s="144"/>
      <c r="L1305" s="144"/>
      <c r="M1305" s="144"/>
      <c r="N1305" s="144"/>
      <c r="O1305" s="144"/>
      <c r="P1305" s="202"/>
      <c r="Q1305" s="145"/>
      <c r="R1305" s="143" t="str">
        <f ca="1">IF(ISERROR($V1305),"",OFFSET('Smelter Look-up'!$C$4,$V1305-4,0)&amp;"")</f>
        <v/>
      </c>
      <c r="S1305" s="149" t="str">
        <f t="shared" ca="1" si="100"/>
        <v/>
      </c>
      <c r="T1305" s="149" t="str">
        <f ca="1">IF(B1305="","",IF(ISERROR(MATCH($J1305,SorP!$B$1:$B$6261,0)),"",INDIRECT("'SorP'!$A$"&amp;MATCH($S1305&amp;$J1305,SorP!C:C,0))))</f>
        <v/>
      </c>
      <c r="U1305" s="162"/>
      <c r="V1305" s="163" t="e">
        <f>IF(C1305="",NA(),MATCH($B1305&amp;$C1305,'Smelter Look-up'!$J:$J,0))</f>
        <v>#N/A</v>
      </c>
      <c r="X1305" s="164">
        <f t="shared" ca="1" si="101"/>
        <v>0</v>
      </c>
      <c r="AB1305" s="304" t="str">
        <f t="shared" si="102"/>
        <v/>
      </c>
      <c r="AC1305" s="164" t="str">
        <f t="shared" si="103"/>
        <v/>
      </c>
      <c r="AD1305" s="164" t="str">
        <f t="shared" si="104"/>
        <v/>
      </c>
    </row>
    <row r="1306" spans="1:30" s="164" customFormat="1" ht="20.149999999999999" customHeight="1">
      <c r="A1306" s="149"/>
      <c r="B1306" s="294" t="str">
        <f>IF(LEN(A1306)=0,"",INDEX('Smelter Look-up'!$A:$A,MATCH($A1306,'Smelter Look-up'!$E:$E,0)))</f>
        <v/>
      </c>
      <c r="C1306" s="146" t="str">
        <f>IF(LEN(A1306)=0,"",INDEX('Smelter Look-up'!$C:$C,MATCH($A1306,'Smelter Look-up'!$E:$E,0)))</f>
        <v/>
      </c>
      <c r="D1306" s="143"/>
      <c r="E1306" s="143" t="str">
        <f ca="1">IF(ISERROR($V1306),"",OFFSET('Smelter Look-up'!$D$4,$V1306-4,0)&amp;"")</f>
        <v/>
      </c>
      <c r="F1306" s="143" t="str">
        <f ca="1">IF(ISERROR($V1306),"",OFFSET('Smelter Look-up'!$E$4,$V1306-4,0))</f>
        <v/>
      </c>
      <c r="G1306" s="143" t="str">
        <f ca="1">IF(C1306=$X$4,"Enter smelter details",IF(ISERROR($V1306),"",OFFSET('Smelter Look-up'!$F$4,$V1306-4,0)))</f>
        <v/>
      </c>
      <c r="H1306" s="199" t="str">
        <f ca="1">IF(ISERROR($V1306),"",OFFSET('Smelter Look-up'!$G$4,$V1306-4,0))</f>
        <v/>
      </c>
      <c r="I1306" s="200" t="str">
        <f ca="1">IF(ISERROR($V1306),"",OFFSET('Smelter Look-up'!$H$4,$V1306-4,0))</f>
        <v/>
      </c>
      <c r="J1306" s="200" t="str">
        <f ca="1">IF(ISERROR($V1306),"",OFFSET('Smelter Look-up'!$I$4,$V1306-4,0))</f>
        <v/>
      </c>
      <c r="K1306" s="144"/>
      <c r="L1306" s="144"/>
      <c r="M1306" s="144"/>
      <c r="N1306" s="144"/>
      <c r="O1306" s="144"/>
      <c r="P1306" s="202"/>
      <c r="Q1306" s="145"/>
      <c r="R1306" s="143" t="str">
        <f ca="1">IF(ISERROR($V1306),"",OFFSET('Smelter Look-up'!$C$4,$V1306-4,0)&amp;"")</f>
        <v/>
      </c>
      <c r="S1306" s="149" t="str">
        <f t="shared" ca="1" si="100"/>
        <v/>
      </c>
      <c r="T1306" s="149" t="str">
        <f ca="1">IF(B1306="","",IF(ISERROR(MATCH($J1306,SorP!$B$1:$B$6261,0)),"",INDIRECT("'SorP'!$A$"&amp;MATCH($S1306&amp;$J1306,SorP!C:C,0))))</f>
        <v/>
      </c>
      <c r="U1306" s="162"/>
      <c r="V1306" s="163" t="e">
        <f>IF(C1306="",NA(),MATCH($B1306&amp;$C1306,'Smelter Look-up'!$J:$J,0))</f>
        <v>#N/A</v>
      </c>
      <c r="X1306" s="164">
        <f t="shared" ca="1" si="101"/>
        <v>0</v>
      </c>
      <c r="AB1306" s="304" t="str">
        <f t="shared" si="102"/>
        <v/>
      </c>
      <c r="AC1306" s="164" t="str">
        <f t="shared" si="103"/>
        <v/>
      </c>
      <c r="AD1306" s="164" t="str">
        <f t="shared" si="104"/>
        <v/>
      </c>
    </row>
    <row r="1307" spans="1:30" s="164" customFormat="1" ht="20.149999999999999" customHeight="1">
      <c r="A1307" s="149"/>
      <c r="B1307" s="294" t="str">
        <f>IF(LEN(A1307)=0,"",INDEX('Smelter Look-up'!$A:$A,MATCH($A1307,'Smelter Look-up'!$E:$E,0)))</f>
        <v/>
      </c>
      <c r="C1307" s="146" t="str">
        <f>IF(LEN(A1307)=0,"",INDEX('Smelter Look-up'!$C:$C,MATCH($A1307,'Smelter Look-up'!$E:$E,0)))</f>
        <v/>
      </c>
      <c r="D1307" s="143"/>
      <c r="E1307" s="143" t="str">
        <f ca="1">IF(ISERROR($V1307),"",OFFSET('Smelter Look-up'!$D$4,$V1307-4,0)&amp;"")</f>
        <v/>
      </c>
      <c r="F1307" s="143" t="str">
        <f ca="1">IF(ISERROR($V1307),"",OFFSET('Smelter Look-up'!$E$4,$V1307-4,0))</f>
        <v/>
      </c>
      <c r="G1307" s="143" t="str">
        <f ca="1">IF(C1307=$X$4,"Enter smelter details",IF(ISERROR($V1307),"",OFFSET('Smelter Look-up'!$F$4,$V1307-4,0)))</f>
        <v/>
      </c>
      <c r="H1307" s="199" t="str">
        <f ca="1">IF(ISERROR($V1307),"",OFFSET('Smelter Look-up'!$G$4,$V1307-4,0))</f>
        <v/>
      </c>
      <c r="I1307" s="200" t="str">
        <f ca="1">IF(ISERROR($V1307),"",OFFSET('Smelter Look-up'!$H$4,$V1307-4,0))</f>
        <v/>
      </c>
      <c r="J1307" s="200" t="str">
        <f ca="1">IF(ISERROR($V1307),"",OFFSET('Smelter Look-up'!$I$4,$V1307-4,0))</f>
        <v/>
      </c>
      <c r="K1307" s="144"/>
      <c r="L1307" s="144"/>
      <c r="M1307" s="144"/>
      <c r="N1307" s="144"/>
      <c r="O1307" s="144"/>
      <c r="P1307" s="202"/>
      <c r="Q1307" s="145"/>
      <c r="R1307" s="143" t="str">
        <f ca="1">IF(ISERROR($V1307),"",OFFSET('Smelter Look-up'!$C$4,$V1307-4,0)&amp;"")</f>
        <v/>
      </c>
      <c r="S1307" s="149" t="str">
        <f t="shared" ca="1" si="100"/>
        <v/>
      </c>
      <c r="T1307" s="149" t="str">
        <f ca="1">IF(B1307="","",IF(ISERROR(MATCH($J1307,SorP!$B$1:$B$6261,0)),"",INDIRECT("'SorP'!$A$"&amp;MATCH($S1307&amp;$J1307,SorP!C:C,0))))</f>
        <v/>
      </c>
      <c r="U1307" s="162"/>
      <c r="V1307" s="163" t="e">
        <f>IF(C1307="",NA(),MATCH($B1307&amp;$C1307,'Smelter Look-up'!$J:$J,0))</f>
        <v>#N/A</v>
      </c>
      <c r="X1307" s="164">
        <f t="shared" ca="1" si="101"/>
        <v>0</v>
      </c>
      <c r="AB1307" s="304" t="str">
        <f t="shared" si="102"/>
        <v/>
      </c>
      <c r="AC1307" s="164" t="str">
        <f t="shared" si="103"/>
        <v/>
      </c>
      <c r="AD1307" s="164" t="str">
        <f t="shared" si="104"/>
        <v/>
      </c>
    </row>
    <row r="1308" spans="1:30" s="164" customFormat="1" ht="20.149999999999999" customHeight="1">
      <c r="A1308" s="149"/>
      <c r="B1308" s="294" t="str">
        <f>IF(LEN(A1308)=0,"",INDEX('Smelter Look-up'!$A:$A,MATCH($A1308,'Smelter Look-up'!$E:$E,0)))</f>
        <v/>
      </c>
      <c r="C1308" s="146" t="str">
        <f>IF(LEN(A1308)=0,"",INDEX('Smelter Look-up'!$C:$C,MATCH($A1308,'Smelter Look-up'!$E:$E,0)))</f>
        <v/>
      </c>
      <c r="D1308" s="143"/>
      <c r="E1308" s="143" t="str">
        <f ca="1">IF(ISERROR($V1308),"",OFFSET('Smelter Look-up'!$D$4,$V1308-4,0)&amp;"")</f>
        <v/>
      </c>
      <c r="F1308" s="143" t="str">
        <f ca="1">IF(ISERROR($V1308),"",OFFSET('Smelter Look-up'!$E$4,$V1308-4,0))</f>
        <v/>
      </c>
      <c r="G1308" s="143" t="str">
        <f ca="1">IF(C1308=$X$4,"Enter smelter details",IF(ISERROR($V1308),"",OFFSET('Smelter Look-up'!$F$4,$V1308-4,0)))</f>
        <v/>
      </c>
      <c r="H1308" s="199" t="str">
        <f ca="1">IF(ISERROR($V1308),"",OFFSET('Smelter Look-up'!$G$4,$V1308-4,0))</f>
        <v/>
      </c>
      <c r="I1308" s="200" t="str">
        <f ca="1">IF(ISERROR($V1308),"",OFFSET('Smelter Look-up'!$H$4,$V1308-4,0))</f>
        <v/>
      </c>
      <c r="J1308" s="200" t="str">
        <f ca="1">IF(ISERROR($V1308),"",OFFSET('Smelter Look-up'!$I$4,$V1308-4,0))</f>
        <v/>
      </c>
      <c r="K1308" s="144"/>
      <c r="L1308" s="144"/>
      <c r="M1308" s="144"/>
      <c r="N1308" s="144"/>
      <c r="O1308" s="144"/>
      <c r="P1308" s="202"/>
      <c r="Q1308" s="145"/>
      <c r="R1308" s="143" t="str">
        <f ca="1">IF(ISERROR($V1308),"",OFFSET('Smelter Look-up'!$C$4,$V1308-4,0)&amp;"")</f>
        <v/>
      </c>
      <c r="S1308" s="149" t="str">
        <f t="shared" ca="1" si="100"/>
        <v/>
      </c>
      <c r="T1308" s="149" t="str">
        <f ca="1">IF(B1308="","",IF(ISERROR(MATCH($J1308,SorP!$B$1:$B$6261,0)),"",INDIRECT("'SorP'!$A$"&amp;MATCH($S1308&amp;$J1308,SorP!C:C,0))))</f>
        <v/>
      </c>
      <c r="U1308" s="162"/>
      <c r="V1308" s="163" t="e">
        <f>IF(C1308="",NA(),MATCH($B1308&amp;$C1308,'Smelter Look-up'!$J:$J,0))</f>
        <v>#N/A</v>
      </c>
      <c r="X1308" s="164">
        <f t="shared" ca="1" si="101"/>
        <v>0</v>
      </c>
      <c r="AB1308" s="304" t="str">
        <f t="shared" si="102"/>
        <v/>
      </c>
      <c r="AC1308" s="164" t="str">
        <f t="shared" si="103"/>
        <v/>
      </c>
      <c r="AD1308" s="164" t="str">
        <f t="shared" si="104"/>
        <v/>
      </c>
    </row>
    <row r="1309" spans="1:30" s="164" customFormat="1" ht="20.149999999999999" customHeight="1">
      <c r="A1309" s="149"/>
      <c r="B1309" s="294" t="str">
        <f>IF(LEN(A1309)=0,"",INDEX('Smelter Look-up'!$A:$A,MATCH($A1309,'Smelter Look-up'!$E:$E,0)))</f>
        <v/>
      </c>
      <c r="C1309" s="146" t="str">
        <f>IF(LEN(A1309)=0,"",INDEX('Smelter Look-up'!$C:$C,MATCH($A1309,'Smelter Look-up'!$E:$E,0)))</f>
        <v/>
      </c>
      <c r="D1309" s="143"/>
      <c r="E1309" s="143" t="str">
        <f ca="1">IF(ISERROR($V1309),"",OFFSET('Smelter Look-up'!$D$4,$V1309-4,0)&amp;"")</f>
        <v/>
      </c>
      <c r="F1309" s="143" t="str">
        <f ca="1">IF(ISERROR($V1309),"",OFFSET('Smelter Look-up'!$E$4,$V1309-4,0))</f>
        <v/>
      </c>
      <c r="G1309" s="143" t="str">
        <f ca="1">IF(C1309=$X$4,"Enter smelter details",IF(ISERROR($V1309),"",OFFSET('Smelter Look-up'!$F$4,$V1309-4,0)))</f>
        <v/>
      </c>
      <c r="H1309" s="199" t="str">
        <f ca="1">IF(ISERROR($V1309),"",OFFSET('Smelter Look-up'!$G$4,$V1309-4,0))</f>
        <v/>
      </c>
      <c r="I1309" s="200" t="str">
        <f ca="1">IF(ISERROR($V1309),"",OFFSET('Smelter Look-up'!$H$4,$V1309-4,0))</f>
        <v/>
      </c>
      <c r="J1309" s="200" t="str">
        <f ca="1">IF(ISERROR($V1309),"",OFFSET('Smelter Look-up'!$I$4,$V1309-4,0))</f>
        <v/>
      </c>
      <c r="K1309" s="144"/>
      <c r="L1309" s="144"/>
      <c r="M1309" s="144"/>
      <c r="N1309" s="144"/>
      <c r="O1309" s="144"/>
      <c r="P1309" s="202"/>
      <c r="Q1309" s="145"/>
      <c r="R1309" s="143" t="str">
        <f ca="1">IF(ISERROR($V1309),"",OFFSET('Smelter Look-up'!$C$4,$V1309-4,0)&amp;"")</f>
        <v/>
      </c>
      <c r="S1309" s="149" t="str">
        <f t="shared" ca="1" si="100"/>
        <v/>
      </c>
      <c r="T1309" s="149" t="str">
        <f ca="1">IF(B1309="","",IF(ISERROR(MATCH($J1309,SorP!$B$1:$B$6261,0)),"",INDIRECT("'SorP'!$A$"&amp;MATCH($S1309&amp;$J1309,SorP!C:C,0))))</f>
        <v/>
      </c>
      <c r="U1309" s="162"/>
      <c r="V1309" s="163" t="e">
        <f>IF(C1309="",NA(),MATCH($B1309&amp;$C1309,'Smelter Look-up'!$J:$J,0))</f>
        <v>#N/A</v>
      </c>
      <c r="X1309" s="164">
        <f t="shared" ca="1" si="101"/>
        <v>0</v>
      </c>
      <c r="AB1309" s="304" t="str">
        <f t="shared" si="102"/>
        <v/>
      </c>
      <c r="AC1309" s="164" t="str">
        <f t="shared" si="103"/>
        <v/>
      </c>
      <c r="AD1309" s="164" t="str">
        <f t="shared" si="104"/>
        <v/>
      </c>
    </row>
    <row r="1310" spans="1:30" s="164" customFormat="1" ht="20.149999999999999" customHeight="1">
      <c r="A1310" s="149"/>
      <c r="B1310" s="294" t="str">
        <f>IF(LEN(A1310)=0,"",INDEX('Smelter Look-up'!$A:$A,MATCH($A1310,'Smelter Look-up'!$E:$E,0)))</f>
        <v/>
      </c>
      <c r="C1310" s="146" t="str">
        <f>IF(LEN(A1310)=0,"",INDEX('Smelter Look-up'!$C:$C,MATCH($A1310,'Smelter Look-up'!$E:$E,0)))</f>
        <v/>
      </c>
      <c r="D1310" s="143"/>
      <c r="E1310" s="143" t="str">
        <f ca="1">IF(ISERROR($V1310),"",OFFSET('Smelter Look-up'!$D$4,$V1310-4,0)&amp;"")</f>
        <v/>
      </c>
      <c r="F1310" s="143" t="str">
        <f ca="1">IF(ISERROR($V1310),"",OFFSET('Smelter Look-up'!$E$4,$V1310-4,0))</f>
        <v/>
      </c>
      <c r="G1310" s="143" t="str">
        <f ca="1">IF(C1310=$X$4,"Enter smelter details",IF(ISERROR($V1310),"",OFFSET('Smelter Look-up'!$F$4,$V1310-4,0)))</f>
        <v/>
      </c>
      <c r="H1310" s="199" t="str">
        <f ca="1">IF(ISERROR($V1310),"",OFFSET('Smelter Look-up'!$G$4,$V1310-4,0))</f>
        <v/>
      </c>
      <c r="I1310" s="200" t="str">
        <f ca="1">IF(ISERROR($V1310),"",OFFSET('Smelter Look-up'!$H$4,$V1310-4,0))</f>
        <v/>
      </c>
      <c r="J1310" s="200" t="str">
        <f ca="1">IF(ISERROR($V1310),"",OFFSET('Smelter Look-up'!$I$4,$V1310-4,0))</f>
        <v/>
      </c>
      <c r="K1310" s="144"/>
      <c r="L1310" s="144"/>
      <c r="M1310" s="144"/>
      <c r="N1310" s="144"/>
      <c r="O1310" s="144"/>
      <c r="P1310" s="202"/>
      <c r="Q1310" s="145"/>
      <c r="R1310" s="143" t="str">
        <f ca="1">IF(ISERROR($V1310),"",OFFSET('Smelter Look-up'!$C$4,$V1310-4,0)&amp;"")</f>
        <v/>
      </c>
      <c r="S1310" s="149" t="str">
        <f t="shared" ca="1" si="100"/>
        <v/>
      </c>
      <c r="T1310" s="149" t="str">
        <f ca="1">IF(B1310="","",IF(ISERROR(MATCH($J1310,SorP!$B$1:$B$6261,0)),"",INDIRECT("'SorP'!$A$"&amp;MATCH($S1310&amp;$J1310,SorP!C:C,0))))</f>
        <v/>
      </c>
      <c r="U1310" s="162"/>
      <c r="V1310" s="163" t="e">
        <f>IF(C1310="",NA(),MATCH($B1310&amp;$C1310,'Smelter Look-up'!$J:$J,0))</f>
        <v>#N/A</v>
      </c>
      <c r="X1310" s="164">
        <f t="shared" ca="1" si="101"/>
        <v>0</v>
      </c>
      <c r="AB1310" s="304" t="str">
        <f t="shared" si="102"/>
        <v/>
      </c>
      <c r="AC1310" s="164" t="str">
        <f t="shared" si="103"/>
        <v/>
      </c>
      <c r="AD1310" s="164" t="str">
        <f t="shared" si="104"/>
        <v/>
      </c>
    </row>
    <row r="1311" spans="1:30" s="164" customFormat="1" ht="20.149999999999999" customHeight="1">
      <c r="A1311" s="149"/>
      <c r="B1311" s="294" t="str">
        <f>IF(LEN(A1311)=0,"",INDEX('Smelter Look-up'!$A:$A,MATCH($A1311,'Smelter Look-up'!$E:$E,0)))</f>
        <v/>
      </c>
      <c r="C1311" s="146" t="str">
        <f>IF(LEN(A1311)=0,"",INDEX('Smelter Look-up'!$C:$C,MATCH($A1311,'Smelter Look-up'!$E:$E,0)))</f>
        <v/>
      </c>
      <c r="D1311" s="143"/>
      <c r="E1311" s="143" t="str">
        <f ca="1">IF(ISERROR($V1311),"",OFFSET('Smelter Look-up'!$D$4,$V1311-4,0)&amp;"")</f>
        <v/>
      </c>
      <c r="F1311" s="143" t="str">
        <f ca="1">IF(ISERROR($V1311),"",OFFSET('Smelter Look-up'!$E$4,$V1311-4,0))</f>
        <v/>
      </c>
      <c r="G1311" s="143" t="str">
        <f ca="1">IF(C1311=$X$4,"Enter smelter details",IF(ISERROR($V1311),"",OFFSET('Smelter Look-up'!$F$4,$V1311-4,0)))</f>
        <v/>
      </c>
      <c r="H1311" s="199" t="str">
        <f ca="1">IF(ISERROR($V1311),"",OFFSET('Smelter Look-up'!$G$4,$V1311-4,0))</f>
        <v/>
      </c>
      <c r="I1311" s="200" t="str">
        <f ca="1">IF(ISERROR($V1311),"",OFFSET('Smelter Look-up'!$H$4,$V1311-4,0))</f>
        <v/>
      </c>
      <c r="J1311" s="200" t="str">
        <f ca="1">IF(ISERROR($V1311),"",OFFSET('Smelter Look-up'!$I$4,$V1311-4,0))</f>
        <v/>
      </c>
      <c r="K1311" s="144"/>
      <c r="L1311" s="144"/>
      <c r="M1311" s="144"/>
      <c r="N1311" s="144"/>
      <c r="O1311" s="144"/>
      <c r="P1311" s="202"/>
      <c r="Q1311" s="145"/>
      <c r="R1311" s="143" t="str">
        <f ca="1">IF(ISERROR($V1311),"",OFFSET('Smelter Look-up'!$C$4,$V1311-4,0)&amp;"")</f>
        <v/>
      </c>
      <c r="S1311" s="149" t="str">
        <f t="shared" ca="1" si="100"/>
        <v/>
      </c>
      <c r="T1311" s="149" t="str">
        <f ca="1">IF(B1311="","",IF(ISERROR(MATCH($J1311,SorP!$B$1:$B$6261,0)),"",INDIRECT("'SorP'!$A$"&amp;MATCH($S1311&amp;$J1311,SorP!C:C,0))))</f>
        <v/>
      </c>
      <c r="U1311" s="162"/>
      <c r="V1311" s="163" t="e">
        <f>IF(C1311="",NA(),MATCH($B1311&amp;$C1311,'Smelter Look-up'!$J:$J,0))</f>
        <v>#N/A</v>
      </c>
      <c r="X1311" s="164">
        <f t="shared" ca="1" si="101"/>
        <v>0</v>
      </c>
      <c r="AB1311" s="304" t="str">
        <f t="shared" si="102"/>
        <v/>
      </c>
      <c r="AC1311" s="164" t="str">
        <f t="shared" si="103"/>
        <v/>
      </c>
      <c r="AD1311" s="164" t="str">
        <f t="shared" si="104"/>
        <v/>
      </c>
    </row>
    <row r="1312" spans="1:30" s="164" customFormat="1" ht="20.149999999999999" customHeight="1">
      <c r="A1312" s="149"/>
      <c r="B1312" s="294" t="str">
        <f>IF(LEN(A1312)=0,"",INDEX('Smelter Look-up'!$A:$A,MATCH($A1312,'Smelter Look-up'!$E:$E,0)))</f>
        <v/>
      </c>
      <c r="C1312" s="146" t="str">
        <f>IF(LEN(A1312)=0,"",INDEX('Smelter Look-up'!$C:$C,MATCH($A1312,'Smelter Look-up'!$E:$E,0)))</f>
        <v/>
      </c>
      <c r="D1312" s="143"/>
      <c r="E1312" s="143" t="str">
        <f ca="1">IF(ISERROR($V1312),"",OFFSET('Smelter Look-up'!$D$4,$V1312-4,0)&amp;"")</f>
        <v/>
      </c>
      <c r="F1312" s="143" t="str">
        <f ca="1">IF(ISERROR($V1312),"",OFFSET('Smelter Look-up'!$E$4,$V1312-4,0))</f>
        <v/>
      </c>
      <c r="G1312" s="143" t="str">
        <f ca="1">IF(C1312=$X$4,"Enter smelter details",IF(ISERROR($V1312),"",OFFSET('Smelter Look-up'!$F$4,$V1312-4,0)))</f>
        <v/>
      </c>
      <c r="H1312" s="199" t="str">
        <f ca="1">IF(ISERROR($V1312),"",OFFSET('Smelter Look-up'!$G$4,$V1312-4,0))</f>
        <v/>
      </c>
      <c r="I1312" s="200" t="str">
        <f ca="1">IF(ISERROR($V1312),"",OFFSET('Smelter Look-up'!$H$4,$V1312-4,0))</f>
        <v/>
      </c>
      <c r="J1312" s="200" t="str">
        <f ca="1">IF(ISERROR($V1312),"",OFFSET('Smelter Look-up'!$I$4,$V1312-4,0))</f>
        <v/>
      </c>
      <c r="K1312" s="144"/>
      <c r="L1312" s="144"/>
      <c r="M1312" s="144"/>
      <c r="N1312" s="144"/>
      <c r="O1312" s="144"/>
      <c r="P1312" s="202"/>
      <c r="Q1312" s="145"/>
      <c r="R1312" s="143" t="str">
        <f ca="1">IF(ISERROR($V1312),"",OFFSET('Smelter Look-up'!$C$4,$V1312-4,0)&amp;"")</f>
        <v/>
      </c>
      <c r="S1312" s="149" t="str">
        <f t="shared" ca="1" si="100"/>
        <v/>
      </c>
      <c r="T1312" s="149" t="str">
        <f ca="1">IF(B1312="","",IF(ISERROR(MATCH($J1312,SorP!$B$1:$B$6261,0)),"",INDIRECT("'SorP'!$A$"&amp;MATCH($S1312&amp;$J1312,SorP!C:C,0))))</f>
        <v/>
      </c>
      <c r="U1312" s="162"/>
      <c r="V1312" s="163" t="e">
        <f>IF(C1312="",NA(),MATCH($B1312&amp;$C1312,'Smelter Look-up'!$J:$J,0))</f>
        <v>#N/A</v>
      </c>
      <c r="X1312" s="164">
        <f t="shared" ca="1" si="101"/>
        <v>0</v>
      </c>
      <c r="AB1312" s="304" t="str">
        <f t="shared" si="102"/>
        <v/>
      </c>
      <c r="AC1312" s="164" t="str">
        <f t="shared" si="103"/>
        <v/>
      </c>
      <c r="AD1312" s="164" t="str">
        <f t="shared" si="104"/>
        <v/>
      </c>
    </row>
    <row r="1313" spans="1:30" s="164" customFormat="1" ht="20.149999999999999" customHeight="1">
      <c r="A1313" s="149"/>
      <c r="B1313" s="294" t="str">
        <f>IF(LEN(A1313)=0,"",INDEX('Smelter Look-up'!$A:$A,MATCH($A1313,'Smelter Look-up'!$E:$E,0)))</f>
        <v/>
      </c>
      <c r="C1313" s="146" t="str">
        <f>IF(LEN(A1313)=0,"",INDEX('Smelter Look-up'!$C:$C,MATCH($A1313,'Smelter Look-up'!$E:$E,0)))</f>
        <v/>
      </c>
      <c r="D1313" s="143"/>
      <c r="E1313" s="143" t="str">
        <f ca="1">IF(ISERROR($V1313),"",OFFSET('Smelter Look-up'!$D$4,$V1313-4,0)&amp;"")</f>
        <v/>
      </c>
      <c r="F1313" s="143" t="str">
        <f ca="1">IF(ISERROR($V1313),"",OFFSET('Smelter Look-up'!$E$4,$V1313-4,0))</f>
        <v/>
      </c>
      <c r="G1313" s="143" t="str">
        <f ca="1">IF(C1313=$X$4,"Enter smelter details",IF(ISERROR($V1313),"",OFFSET('Smelter Look-up'!$F$4,$V1313-4,0)))</f>
        <v/>
      </c>
      <c r="H1313" s="199" t="str">
        <f ca="1">IF(ISERROR($V1313),"",OFFSET('Smelter Look-up'!$G$4,$V1313-4,0))</f>
        <v/>
      </c>
      <c r="I1313" s="200" t="str">
        <f ca="1">IF(ISERROR($V1313),"",OFFSET('Smelter Look-up'!$H$4,$V1313-4,0))</f>
        <v/>
      </c>
      <c r="J1313" s="200" t="str">
        <f ca="1">IF(ISERROR($V1313),"",OFFSET('Smelter Look-up'!$I$4,$V1313-4,0))</f>
        <v/>
      </c>
      <c r="K1313" s="144"/>
      <c r="L1313" s="144"/>
      <c r="M1313" s="144"/>
      <c r="N1313" s="144"/>
      <c r="O1313" s="144"/>
      <c r="P1313" s="202"/>
      <c r="Q1313" s="145"/>
      <c r="R1313" s="143" t="str">
        <f ca="1">IF(ISERROR($V1313),"",OFFSET('Smelter Look-up'!$C$4,$V1313-4,0)&amp;"")</f>
        <v/>
      </c>
      <c r="S1313" s="149" t="str">
        <f t="shared" ca="1" si="100"/>
        <v/>
      </c>
      <c r="T1313" s="149" t="str">
        <f ca="1">IF(B1313="","",IF(ISERROR(MATCH($J1313,SorP!$B$1:$B$6261,0)),"",INDIRECT("'SorP'!$A$"&amp;MATCH($S1313&amp;$J1313,SorP!C:C,0))))</f>
        <v/>
      </c>
      <c r="U1313" s="162"/>
      <c r="V1313" s="163" t="e">
        <f>IF(C1313="",NA(),MATCH($B1313&amp;$C1313,'Smelter Look-up'!$J:$J,0))</f>
        <v>#N/A</v>
      </c>
      <c r="X1313" s="164">
        <f t="shared" ca="1" si="101"/>
        <v>0</v>
      </c>
      <c r="AB1313" s="304" t="str">
        <f t="shared" si="102"/>
        <v/>
      </c>
      <c r="AC1313" s="164" t="str">
        <f t="shared" si="103"/>
        <v/>
      </c>
      <c r="AD1313" s="164" t="str">
        <f t="shared" si="104"/>
        <v/>
      </c>
    </row>
    <row r="1314" spans="1:30" s="164" customFormat="1" ht="20.149999999999999" customHeight="1">
      <c r="A1314" s="149"/>
      <c r="B1314" s="294" t="str">
        <f>IF(LEN(A1314)=0,"",INDEX('Smelter Look-up'!$A:$A,MATCH($A1314,'Smelter Look-up'!$E:$E,0)))</f>
        <v/>
      </c>
      <c r="C1314" s="146" t="str">
        <f>IF(LEN(A1314)=0,"",INDEX('Smelter Look-up'!$C:$C,MATCH($A1314,'Smelter Look-up'!$E:$E,0)))</f>
        <v/>
      </c>
      <c r="D1314" s="143"/>
      <c r="E1314" s="143" t="str">
        <f ca="1">IF(ISERROR($V1314),"",OFFSET('Smelter Look-up'!$D$4,$V1314-4,0)&amp;"")</f>
        <v/>
      </c>
      <c r="F1314" s="143" t="str">
        <f ca="1">IF(ISERROR($V1314),"",OFFSET('Smelter Look-up'!$E$4,$V1314-4,0))</f>
        <v/>
      </c>
      <c r="G1314" s="143" t="str">
        <f ca="1">IF(C1314=$X$4,"Enter smelter details",IF(ISERROR($V1314),"",OFFSET('Smelter Look-up'!$F$4,$V1314-4,0)))</f>
        <v/>
      </c>
      <c r="H1314" s="199" t="str">
        <f ca="1">IF(ISERROR($V1314),"",OFFSET('Smelter Look-up'!$G$4,$V1314-4,0))</f>
        <v/>
      </c>
      <c r="I1314" s="200" t="str">
        <f ca="1">IF(ISERROR($V1314),"",OFFSET('Smelter Look-up'!$H$4,$V1314-4,0))</f>
        <v/>
      </c>
      <c r="J1314" s="200" t="str">
        <f ca="1">IF(ISERROR($V1314),"",OFFSET('Smelter Look-up'!$I$4,$V1314-4,0))</f>
        <v/>
      </c>
      <c r="K1314" s="144"/>
      <c r="L1314" s="144"/>
      <c r="M1314" s="144"/>
      <c r="N1314" s="144"/>
      <c r="O1314" s="144"/>
      <c r="P1314" s="202"/>
      <c r="Q1314" s="145"/>
      <c r="R1314" s="143" t="str">
        <f ca="1">IF(ISERROR($V1314),"",OFFSET('Smelter Look-up'!$C$4,$V1314-4,0)&amp;"")</f>
        <v/>
      </c>
      <c r="S1314" s="149" t="str">
        <f t="shared" ca="1" si="100"/>
        <v/>
      </c>
      <c r="T1314" s="149" t="str">
        <f ca="1">IF(B1314="","",IF(ISERROR(MATCH($J1314,SorP!$B$1:$B$6261,0)),"",INDIRECT("'SorP'!$A$"&amp;MATCH($S1314&amp;$J1314,SorP!C:C,0))))</f>
        <v/>
      </c>
      <c r="U1314" s="162"/>
      <c r="V1314" s="163" t="e">
        <f>IF(C1314="",NA(),MATCH($B1314&amp;$C1314,'Smelter Look-up'!$J:$J,0))</f>
        <v>#N/A</v>
      </c>
      <c r="X1314" s="164">
        <f t="shared" ca="1" si="101"/>
        <v>0</v>
      </c>
      <c r="AB1314" s="304" t="str">
        <f t="shared" si="102"/>
        <v/>
      </c>
      <c r="AC1314" s="164" t="str">
        <f t="shared" si="103"/>
        <v/>
      </c>
      <c r="AD1314" s="164" t="str">
        <f t="shared" si="104"/>
        <v/>
      </c>
    </row>
    <row r="1315" spans="1:30" s="164" customFormat="1" ht="20.149999999999999" customHeight="1">
      <c r="A1315" s="149"/>
      <c r="B1315" s="294" t="str">
        <f>IF(LEN(A1315)=0,"",INDEX('Smelter Look-up'!$A:$A,MATCH($A1315,'Smelter Look-up'!$E:$E,0)))</f>
        <v/>
      </c>
      <c r="C1315" s="146" t="str">
        <f>IF(LEN(A1315)=0,"",INDEX('Smelter Look-up'!$C:$C,MATCH($A1315,'Smelter Look-up'!$E:$E,0)))</f>
        <v/>
      </c>
      <c r="D1315" s="143"/>
      <c r="E1315" s="143" t="str">
        <f ca="1">IF(ISERROR($V1315),"",OFFSET('Smelter Look-up'!$D$4,$V1315-4,0)&amp;"")</f>
        <v/>
      </c>
      <c r="F1315" s="143" t="str">
        <f ca="1">IF(ISERROR($V1315),"",OFFSET('Smelter Look-up'!$E$4,$V1315-4,0))</f>
        <v/>
      </c>
      <c r="G1315" s="143" t="str">
        <f ca="1">IF(C1315=$X$4,"Enter smelter details",IF(ISERROR($V1315),"",OFFSET('Smelter Look-up'!$F$4,$V1315-4,0)))</f>
        <v/>
      </c>
      <c r="H1315" s="199" t="str">
        <f ca="1">IF(ISERROR($V1315),"",OFFSET('Smelter Look-up'!$G$4,$V1315-4,0))</f>
        <v/>
      </c>
      <c r="I1315" s="200" t="str">
        <f ca="1">IF(ISERROR($V1315),"",OFFSET('Smelter Look-up'!$H$4,$V1315-4,0))</f>
        <v/>
      </c>
      <c r="J1315" s="200" t="str">
        <f ca="1">IF(ISERROR($V1315),"",OFFSET('Smelter Look-up'!$I$4,$V1315-4,0))</f>
        <v/>
      </c>
      <c r="K1315" s="144"/>
      <c r="L1315" s="144"/>
      <c r="M1315" s="144"/>
      <c r="N1315" s="144"/>
      <c r="O1315" s="144"/>
      <c r="P1315" s="202"/>
      <c r="Q1315" s="145"/>
      <c r="R1315" s="143" t="str">
        <f ca="1">IF(ISERROR($V1315),"",OFFSET('Smelter Look-up'!$C$4,$V1315-4,0)&amp;"")</f>
        <v/>
      </c>
      <c r="S1315" s="149" t="str">
        <f t="shared" ca="1" si="100"/>
        <v/>
      </c>
      <c r="T1315" s="149" t="str">
        <f ca="1">IF(B1315="","",IF(ISERROR(MATCH($J1315,SorP!$B$1:$B$6261,0)),"",INDIRECT("'SorP'!$A$"&amp;MATCH($S1315&amp;$J1315,SorP!C:C,0))))</f>
        <v/>
      </c>
      <c r="U1315" s="162"/>
      <c r="V1315" s="163" t="e">
        <f>IF(C1315="",NA(),MATCH($B1315&amp;$C1315,'Smelter Look-up'!$J:$J,0))</f>
        <v>#N/A</v>
      </c>
      <c r="X1315" s="164">
        <f t="shared" ca="1" si="101"/>
        <v>0</v>
      </c>
      <c r="AB1315" s="304" t="str">
        <f t="shared" si="102"/>
        <v/>
      </c>
      <c r="AC1315" s="164" t="str">
        <f t="shared" si="103"/>
        <v/>
      </c>
      <c r="AD1315" s="164" t="str">
        <f t="shared" si="104"/>
        <v/>
      </c>
    </row>
    <row r="1316" spans="1:30" s="164" customFormat="1" ht="20.149999999999999" customHeight="1">
      <c r="A1316" s="149"/>
      <c r="B1316" s="294" t="str">
        <f>IF(LEN(A1316)=0,"",INDEX('Smelter Look-up'!$A:$A,MATCH($A1316,'Smelter Look-up'!$E:$E,0)))</f>
        <v/>
      </c>
      <c r="C1316" s="146" t="str">
        <f>IF(LEN(A1316)=0,"",INDEX('Smelter Look-up'!$C:$C,MATCH($A1316,'Smelter Look-up'!$E:$E,0)))</f>
        <v/>
      </c>
      <c r="D1316" s="143"/>
      <c r="E1316" s="143" t="str">
        <f ca="1">IF(ISERROR($V1316),"",OFFSET('Smelter Look-up'!$D$4,$V1316-4,0)&amp;"")</f>
        <v/>
      </c>
      <c r="F1316" s="143" t="str">
        <f ca="1">IF(ISERROR($V1316),"",OFFSET('Smelter Look-up'!$E$4,$V1316-4,0))</f>
        <v/>
      </c>
      <c r="G1316" s="143" t="str">
        <f ca="1">IF(C1316=$X$4,"Enter smelter details",IF(ISERROR($V1316),"",OFFSET('Smelter Look-up'!$F$4,$V1316-4,0)))</f>
        <v/>
      </c>
      <c r="H1316" s="199" t="str">
        <f ca="1">IF(ISERROR($V1316),"",OFFSET('Smelter Look-up'!$G$4,$V1316-4,0))</f>
        <v/>
      </c>
      <c r="I1316" s="200" t="str">
        <f ca="1">IF(ISERROR($V1316),"",OFFSET('Smelter Look-up'!$H$4,$V1316-4,0))</f>
        <v/>
      </c>
      <c r="J1316" s="200" t="str">
        <f ca="1">IF(ISERROR($V1316),"",OFFSET('Smelter Look-up'!$I$4,$V1316-4,0))</f>
        <v/>
      </c>
      <c r="K1316" s="144"/>
      <c r="L1316" s="144"/>
      <c r="M1316" s="144"/>
      <c r="N1316" s="144"/>
      <c r="O1316" s="144"/>
      <c r="P1316" s="202"/>
      <c r="Q1316" s="145"/>
      <c r="R1316" s="143" t="str">
        <f ca="1">IF(ISERROR($V1316),"",OFFSET('Smelter Look-up'!$C$4,$V1316-4,0)&amp;"")</f>
        <v/>
      </c>
      <c r="S1316" s="149" t="str">
        <f t="shared" ca="1" si="100"/>
        <v/>
      </c>
      <c r="T1316" s="149" t="str">
        <f ca="1">IF(B1316="","",IF(ISERROR(MATCH($J1316,SorP!$B$1:$B$6261,0)),"",INDIRECT("'SorP'!$A$"&amp;MATCH($S1316&amp;$J1316,SorP!C:C,0))))</f>
        <v/>
      </c>
      <c r="U1316" s="162"/>
      <c r="V1316" s="163" t="e">
        <f>IF(C1316="",NA(),MATCH($B1316&amp;$C1316,'Smelter Look-up'!$J:$J,0))</f>
        <v>#N/A</v>
      </c>
      <c r="X1316" s="164">
        <f t="shared" ca="1" si="101"/>
        <v>0</v>
      </c>
      <c r="AB1316" s="304" t="str">
        <f t="shared" si="102"/>
        <v/>
      </c>
      <c r="AC1316" s="164" t="str">
        <f t="shared" si="103"/>
        <v/>
      </c>
      <c r="AD1316" s="164" t="str">
        <f t="shared" si="104"/>
        <v/>
      </c>
    </row>
    <row r="1317" spans="1:30" s="164" customFormat="1" ht="20.149999999999999" customHeight="1">
      <c r="A1317" s="149"/>
      <c r="B1317" s="294" t="str">
        <f>IF(LEN(A1317)=0,"",INDEX('Smelter Look-up'!$A:$A,MATCH($A1317,'Smelter Look-up'!$E:$E,0)))</f>
        <v/>
      </c>
      <c r="C1317" s="146" t="str">
        <f>IF(LEN(A1317)=0,"",INDEX('Smelter Look-up'!$C:$C,MATCH($A1317,'Smelter Look-up'!$E:$E,0)))</f>
        <v/>
      </c>
      <c r="D1317" s="143"/>
      <c r="E1317" s="143" t="str">
        <f ca="1">IF(ISERROR($V1317),"",OFFSET('Smelter Look-up'!$D$4,$V1317-4,0)&amp;"")</f>
        <v/>
      </c>
      <c r="F1317" s="143" t="str">
        <f ca="1">IF(ISERROR($V1317),"",OFFSET('Smelter Look-up'!$E$4,$V1317-4,0))</f>
        <v/>
      </c>
      <c r="G1317" s="143" t="str">
        <f ca="1">IF(C1317=$X$4,"Enter smelter details",IF(ISERROR($V1317),"",OFFSET('Smelter Look-up'!$F$4,$V1317-4,0)))</f>
        <v/>
      </c>
      <c r="H1317" s="199" t="str">
        <f ca="1">IF(ISERROR($V1317),"",OFFSET('Smelter Look-up'!$G$4,$V1317-4,0))</f>
        <v/>
      </c>
      <c r="I1317" s="200" t="str">
        <f ca="1">IF(ISERROR($V1317),"",OFFSET('Smelter Look-up'!$H$4,$V1317-4,0))</f>
        <v/>
      </c>
      <c r="J1317" s="200" t="str">
        <f ca="1">IF(ISERROR($V1317),"",OFFSET('Smelter Look-up'!$I$4,$V1317-4,0))</f>
        <v/>
      </c>
      <c r="K1317" s="144"/>
      <c r="L1317" s="144"/>
      <c r="M1317" s="144"/>
      <c r="N1317" s="144"/>
      <c r="O1317" s="144"/>
      <c r="P1317" s="202"/>
      <c r="Q1317" s="145"/>
      <c r="R1317" s="143" t="str">
        <f ca="1">IF(ISERROR($V1317),"",OFFSET('Smelter Look-up'!$C$4,$V1317-4,0)&amp;"")</f>
        <v/>
      </c>
      <c r="S1317" s="149" t="str">
        <f t="shared" ca="1" si="100"/>
        <v/>
      </c>
      <c r="T1317" s="149" t="str">
        <f ca="1">IF(B1317="","",IF(ISERROR(MATCH($J1317,SorP!$B$1:$B$6261,0)),"",INDIRECT("'SorP'!$A$"&amp;MATCH($S1317&amp;$J1317,SorP!C:C,0))))</f>
        <v/>
      </c>
      <c r="U1317" s="162"/>
      <c r="V1317" s="163" t="e">
        <f>IF(C1317="",NA(),MATCH($B1317&amp;$C1317,'Smelter Look-up'!$J:$J,0))</f>
        <v>#N/A</v>
      </c>
      <c r="X1317" s="164">
        <f t="shared" ca="1" si="101"/>
        <v>0</v>
      </c>
      <c r="AB1317" s="304" t="str">
        <f t="shared" si="102"/>
        <v/>
      </c>
      <c r="AC1317" s="164" t="str">
        <f t="shared" si="103"/>
        <v/>
      </c>
      <c r="AD1317" s="164" t="str">
        <f t="shared" si="104"/>
        <v/>
      </c>
    </row>
    <row r="1318" spans="1:30" s="164" customFormat="1" ht="20.149999999999999" customHeight="1">
      <c r="A1318" s="149"/>
      <c r="B1318" s="294" t="str">
        <f>IF(LEN(A1318)=0,"",INDEX('Smelter Look-up'!$A:$A,MATCH($A1318,'Smelter Look-up'!$E:$E,0)))</f>
        <v/>
      </c>
      <c r="C1318" s="146" t="str">
        <f>IF(LEN(A1318)=0,"",INDEX('Smelter Look-up'!$C:$C,MATCH($A1318,'Smelter Look-up'!$E:$E,0)))</f>
        <v/>
      </c>
      <c r="D1318" s="143"/>
      <c r="E1318" s="143" t="str">
        <f ca="1">IF(ISERROR($V1318),"",OFFSET('Smelter Look-up'!$D$4,$V1318-4,0)&amp;"")</f>
        <v/>
      </c>
      <c r="F1318" s="143" t="str">
        <f ca="1">IF(ISERROR($V1318),"",OFFSET('Smelter Look-up'!$E$4,$V1318-4,0))</f>
        <v/>
      </c>
      <c r="G1318" s="143" t="str">
        <f ca="1">IF(C1318=$X$4,"Enter smelter details",IF(ISERROR($V1318),"",OFFSET('Smelter Look-up'!$F$4,$V1318-4,0)))</f>
        <v/>
      </c>
      <c r="H1318" s="199" t="str">
        <f ca="1">IF(ISERROR($V1318),"",OFFSET('Smelter Look-up'!$G$4,$V1318-4,0))</f>
        <v/>
      </c>
      <c r="I1318" s="200" t="str">
        <f ca="1">IF(ISERROR($V1318),"",OFFSET('Smelter Look-up'!$H$4,$V1318-4,0))</f>
        <v/>
      </c>
      <c r="J1318" s="200" t="str">
        <f ca="1">IF(ISERROR($V1318),"",OFFSET('Smelter Look-up'!$I$4,$V1318-4,0))</f>
        <v/>
      </c>
      <c r="K1318" s="144"/>
      <c r="L1318" s="144"/>
      <c r="M1318" s="144"/>
      <c r="N1318" s="144"/>
      <c r="O1318" s="144"/>
      <c r="P1318" s="202"/>
      <c r="Q1318" s="145"/>
      <c r="R1318" s="143" t="str">
        <f ca="1">IF(ISERROR($V1318),"",OFFSET('Smelter Look-up'!$C$4,$V1318-4,0)&amp;"")</f>
        <v/>
      </c>
      <c r="S1318" s="149" t="str">
        <f t="shared" ca="1" si="100"/>
        <v/>
      </c>
      <c r="T1318" s="149" t="str">
        <f ca="1">IF(B1318="","",IF(ISERROR(MATCH($J1318,SorP!$B$1:$B$6261,0)),"",INDIRECT("'SorP'!$A$"&amp;MATCH($S1318&amp;$J1318,SorP!C:C,0))))</f>
        <v/>
      </c>
      <c r="U1318" s="162"/>
      <c r="V1318" s="163" t="e">
        <f>IF(C1318="",NA(),MATCH($B1318&amp;$C1318,'Smelter Look-up'!$J:$J,0))</f>
        <v>#N/A</v>
      </c>
      <c r="X1318" s="164">
        <f t="shared" ca="1" si="101"/>
        <v>0</v>
      </c>
      <c r="AB1318" s="304" t="str">
        <f t="shared" si="102"/>
        <v/>
      </c>
      <c r="AC1318" s="164" t="str">
        <f t="shared" si="103"/>
        <v/>
      </c>
      <c r="AD1318" s="164" t="str">
        <f t="shared" si="104"/>
        <v/>
      </c>
    </row>
    <row r="1319" spans="1:30" s="164" customFormat="1" ht="20.149999999999999" customHeight="1">
      <c r="A1319" s="149"/>
      <c r="B1319" s="294" t="str">
        <f>IF(LEN(A1319)=0,"",INDEX('Smelter Look-up'!$A:$A,MATCH($A1319,'Smelter Look-up'!$E:$E,0)))</f>
        <v/>
      </c>
      <c r="C1319" s="146" t="str">
        <f>IF(LEN(A1319)=0,"",INDEX('Smelter Look-up'!$C:$C,MATCH($A1319,'Smelter Look-up'!$E:$E,0)))</f>
        <v/>
      </c>
      <c r="D1319" s="143"/>
      <c r="E1319" s="143" t="str">
        <f ca="1">IF(ISERROR($V1319),"",OFFSET('Smelter Look-up'!$D$4,$V1319-4,0)&amp;"")</f>
        <v/>
      </c>
      <c r="F1319" s="143" t="str">
        <f ca="1">IF(ISERROR($V1319),"",OFFSET('Smelter Look-up'!$E$4,$V1319-4,0))</f>
        <v/>
      </c>
      <c r="G1319" s="143" t="str">
        <f ca="1">IF(C1319=$X$4,"Enter smelter details",IF(ISERROR($V1319),"",OFFSET('Smelter Look-up'!$F$4,$V1319-4,0)))</f>
        <v/>
      </c>
      <c r="H1319" s="199" t="str">
        <f ca="1">IF(ISERROR($V1319),"",OFFSET('Smelter Look-up'!$G$4,$V1319-4,0))</f>
        <v/>
      </c>
      <c r="I1319" s="200" t="str">
        <f ca="1">IF(ISERROR($V1319),"",OFFSET('Smelter Look-up'!$H$4,$V1319-4,0))</f>
        <v/>
      </c>
      <c r="J1319" s="200" t="str">
        <f ca="1">IF(ISERROR($V1319),"",OFFSET('Smelter Look-up'!$I$4,$V1319-4,0))</f>
        <v/>
      </c>
      <c r="K1319" s="144"/>
      <c r="L1319" s="144"/>
      <c r="M1319" s="144"/>
      <c r="N1319" s="144"/>
      <c r="O1319" s="144"/>
      <c r="P1319" s="202"/>
      <c r="Q1319" s="145"/>
      <c r="R1319" s="143" t="str">
        <f ca="1">IF(ISERROR($V1319),"",OFFSET('Smelter Look-up'!$C$4,$V1319-4,0)&amp;"")</f>
        <v/>
      </c>
      <c r="S1319" s="149" t="str">
        <f t="shared" ca="1" si="100"/>
        <v/>
      </c>
      <c r="T1319" s="149" t="str">
        <f ca="1">IF(B1319="","",IF(ISERROR(MATCH($J1319,SorP!$B$1:$B$6261,0)),"",INDIRECT("'SorP'!$A$"&amp;MATCH($S1319&amp;$J1319,SorP!C:C,0))))</f>
        <v/>
      </c>
      <c r="U1319" s="162"/>
      <c r="V1319" s="163" t="e">
        <f>IF(C1319="",NA(),MATCH($B1319&amp;$C1319,'Smelter Look-up'!$J:$J,0))</f>
        <v>#N/A</v>
      </c>
      <c r="X1319" s="164">
        <f t="shared" ca="1" si="101"/>
        <v>0</v>
      </c>
      <c r="AB1319" s="304" t="str">
        <f t="shared" si="102"/>
        <v/>
      </c>
      <c r="AC1319" s="164" t="str">
        <f t="shared" si="103"/>
        <v/>
      </c>
      <c r="AD1319" s="164" t="str">
        <f t="shared" si="104"/>
        <v/>
      </c>
    </row>
    <row r="1320" spans="1:30" s="164" customFormat="1" ht="20.149999999999999" customHeight="1">
      <c r="A1320" s="149"/>
      <c r="B1320" s="294" t="str">
        <f>IF(LEN(A1320)=0,"",INDEX('Smelter Look-up'!$A:$A,MATCH($A1320,'Smelter Look-up'!$E:$E,0)))</f>
        <v/>
      </c>
      <c r="C1320" s="146" t="str">
        <f>IF(LEN(A1320)=0,"",INDEX('Smelter Look-up'!$C:$C,MATCH($A1320,'Smelter Look-up'!$E:$E,0)))</f>
        <v/>
      </c>
      <c r="D1320" s="143"/>
      <c r="E1320" s="143" t="str">
        <f ca="1">IF(ISERROR($V1320),"",OFFSET('Smelter Look-up'!$D$4,$V1320-4,0)&amp;"")</f>
        <v/>
      </c>
      <c r="F1320" s="143" t="str">
        <f ca="1">IF(ISERROR($V1320),"",OFFSET('Smelter Look-up'!$E$4,$V1320-4,0))</f>
        <v/>
      </c>
      <c r="G1320" s="143" t="str">
        <f ca="1">IF(C1320=$X$4,"Enter smelter details",IF(ISERROR($V1320),"",OFFSET('Smelter Look-up'!$F$4,$V1320-4,0)))</f>
        <v/>
      </c>
      <c r="H1320" s="199" t="str">
        <f ca="1">IF(ISERROR($V1320),"",OFFSET('Smelter Look-up'!$G$4,$V1320-4,0))</f>
        <v/>
      </c>
      <c r="I1320" s="200" t="str">
        <f ca="1">IF(ISERROR($V1320),"",OFFSET('Smelter Look-up'!$H$4,$V1320-4,0))</f>
        <v/>
      </c>
      <c r="J1320" s="200" t="str">
        <f ca="1">IF(ISERROR($V1320),"",OFFSET('Smelter Look-up'!$I$4,$V1320-4,0))</f>
        <v/>
      </c>
      <c r="K1320" s="144"/>
      <c r="L1320" s="144"/>
      <c r="M1320" s="144"/>
      <c r="N1320" s="144"/>
      <c r="O1320" s="144"/>
      <c r="P1320" s="202"/>
      <c r="Q1320" s="145"/>
      <c r="R1320" s="143" t="str">
        <f ca="1">IF(ISERROR($V1320),"",OFFSET('Smelter Look-up'!$C$4,$V1320-4,0)&amp;"")</f>
        <v/>
      </c>
      <c r="S1320" s="149" t="str">
        <f t="shared" ca="1" si="100"/>
        <v/>
      </c>
      <c r="T1320" s="149" t="str">
        <f ca="1">IF(B1320="","",IF(ISERROR(MATCH($J1320,SorP!$B$1:$B$6261,0)),"",INDIRECT("'SorP'!$A$"&amp;MATCH($S1320&amp;$J1320,SorP!C:C,0))))</f>
        <v/>
      </c>
      <c r="U1320" s="162"/>
      <c r="V1320" s="163" t="e">
        <f>IF(C1320="",NA(),MATCH($B1320&amp;$C1320,'Smelter Look-up'!$J:$J,0))</f>
        <v>#N/A</v>
      </c>
      <c r="X1320" s="164">
        <f t="shared" ca="1" si="101"/>
        <v>0</v>
      </c>
      <c r="AB1320" s="304" t="str">
        <f t="shared" si="102"/>
        <v/>
      </c>
      <c r="AC1320" s="164" t="str">
        <f t="shared" si="103"/>
        <v/>
      </c>
      <c r="AD1320" s="164" t="str">
        <f t="shared" si="104"/>
        <v/>
      </c>
    </row>
    <row r="1321" spans="1:30" s="164" customFormat="1" ht="20.149999999999999" customHeight="1">
      <c r="A1321" s="149"/>
      <c r="B1321" s="294" t="str">
        <f>IF(LEN(A1321)=0,"",INDEX('Smelter Look-up'!$A:$A,MATCH($A1321,'Smelter Look-up'!$E:$E,0)))</f>
        <v/>
      </c>
      <c r="C1321" s="146" t="str">
        <f>IF(LEN(A1321)=0,"",INDEX('Smelter Look-up'!$C:$C,MATCH($A1321,'Smelter Look-up'!$E:$E,0)))</f>
        <v/>
      </c>
      <c r="D1321" s="143"/>
      <c r="E1321" s="143" t="str">
        <f ca="1">IF(ISERROR($V1321),"",OFFSET('Smelter Look-up'!$D$4,$V1321-4,0)&amp;"")</f>
        <v/>
      </c>
      <c r="F1321" s="143" t="str">
        <f ca="1">IF(ISERROR($V1321),"",OFFSET('Smelter Look-up'!$E$4,$V1321-4,0))</f>
        <v/>
      </c>
      <c r="G1321" s="143" t="str">
        <f ca="1">IF(C1321=$X$4,"Enter smelter details",IF(ISERROR($V1321),"",OFFSET('Smelter Look-up'!$F$4,$V1321-4,0)))</f>
        <v/>
      </c>
      <c r="H1321" s="199" t="str">
        <f ca="1">IF(ISERROR($V1321),"",OFFSET('Smelter Look-up'!$G$4,$V1321-4,0))</f>
        <v/>
      </c>
      <c r="I1321" s="200" t="str">
        <f ca="1">IF(ISERROR($V1321),"",OFFSET('Smelter Look-up'!$H$4,$V1321-4,0))</f>
        <v/>
      </c>
      <c r="J1321" s="200" t="str">
        <f ca="1">IF(ISERROR($V1321),"",OFFSET('Smelter Look-up'!$I$4,$V1321-4,0))</f>
        <v/>
      </c>
      <c r="K1321" s="144"/>
      <c r="L1321" s="144"/>
      <c r="M1321" s="144"/>
      <c r="N1321" s="144"/>
      <c r="O1321" s="144"/>
      <c r="P1321" s="202"/>
      <c r="Q1321" s="145"/>
      <c r="R1321" s="143" t="str">
        <f ca="1">IF(ISERROR($V1321),"",OFFSET('Smelter Look-up'!$C$4,$V1321-4,0)&amp;"")</f>
        <v/>
      </c>
      <c r="S1321" s="149" t="str">
        <f t="shared" ca="1" si="100"/>
        <v/>
      </c>
      <c r="T1321" s="149" t="str">
        <f ca="1">IF(B1321="","",IF(ISERROR(MATCH($J1321,SorP!$B$1:$B$6261,0)),"",INDIRECT("'SorP'!$A$"&amp;MATCH($S1321&amp;$J1321,SorP!C:C,0))))</f>
        <v/>
      </c>
      <c r="U1321" s="162"/>
      <c r="V1321" s="163" t="e">
        <f>IF(C1321="",NA(),MATCH($B1321&amp;$C1321,'Smelter Look-up'!$J:$J,0))</f>
        <v>#N/A</v>
      </c>
      <c r="X1321" s="164">
        <f t="shared" ca="1" si="101"/>
        <v>0</v>
      </c>
      <c r="AB1321" s="304" t="str">
        <f t="shared" si="102"/>
        <v/>
      </c>
      <c r="AC1321" s="164" t="str">
        <f t="shared" si="103"/>
        <v/>
      </c>
      <c r="AD1321" s="164" t="str">
        <f t="shared" si="104"/>
        <v/>
      </c>
    </row>
    <row r="1322" spans="1:30" s="164" customFormat="1" ht="20.149999999999999" customHeight="1">
      <c r="A1322" s="149"/>
      <c r="B1322" s="294" t="str">
        <f>IF(LEN(A1322)=0,"",INDEX('Smelter Look-up'!$A:$A,MATCH($A1322,'Smelter Look-up'!$E:$E,0)))</f>
        <v/>
      </c>
      <c r="C1322" s="146" t="str">
        <f>IF(LEN(A1322)=0,"",INDEX('Smelter Look-up'!$C:$C,MATCH($A1322,'Smelter Look-up'!$E:$E,0)))</f>
        <v/>
      </c>
      <c r="D1322" s="143"/>
      <c r="E1322" s="143" t="str">
        <f ca="1">IF(ISERROR($V1322),"",OFFSET('Smelter Look-up'!$D$4,$V1322-4,0)&amp;"")</f>
        <v/>
      </c>
      <c r="F1322" s="143" t="str">
        <f ca="1">IF(ISERROR($V1322),"",OFFSET('Smelter Look-up'!$E$4,$V1322-4,0))</f>
        <v/>
      </c>
      <c r="G1322" s="143" t="str">
        <f ca="1">IF(C1322=$X$4,"Enter smelter details",IF(ISERROR($V1322),"",OFFSET('Smelter Look-up'!$F$4,$V1322-4,0)))</f>
        <v/>
      </c>
      <c r="H1322" s="199" t="str">
        <f ca="1">IF(ISERROR($V1322),"",OFFSET('Smelter Look-up'!$G$4,$V1322-4,0))</f>
        <v/>
      </c>
      <c r="I1322" s="200" t="str">
        <f ca="1">IF(ISERROR($V1322),"",OFFSET('Smelter Look-up'!$H$4,$V1322-4,0))</f>
        <v/>
      </c>
      <c r="J1322" s="200" t="str">
        <f ca="1">IF(ISERROR($V1322),"",OFFSET('Smelter Look-up'!$I$4,$V1322-4,0))</f>
        <v/>
      </c>
      <c r="K1322" s="144"/>
      <c r="L1322" s="144"/>
      <c r="M1322" s="144"/>
      <c r="N1322" s="144"/>
      <c r="O1322" s="144"/>
      <c r="P1322" s="202"/>
      <c r="Q1322" s="145"/>
      <c r="R1322" s="143" t="str">
        <f ca="1">IF(ISERROR($V1322),"",OFFSET('Smelter Look-up'!$C$4,$V1322-4,0)&amp;"")</f>
        <v/>
      </c>
      <c r="S1322" s="149" t="str">
        <f t="shared" ca="1" si="100"/>
        <v/>
      </c>
      <c r="T1322" s="149" t="str">
        <f ca="1">IF(B1322="","",IF(ISERROR(MATCH($J1322,SorP!$B$1:$B$6261,0)),"",INDIRECT("'SorP'!$A$"&amp;MATCH($S1322&amp;$J1322,SorP!C:C,0))))</f>
        <v/>
      </c>
      <c r="U1322" s="162"/>
      <c r="V1322" s="163" t="e">
        <f>IF(C1322="",NA(),MATCH($B1322&amp;$C1322,'Smelter Look-up'!$J:$J,0))</f>
        <v>#N/A</v>
      </c>
      <c r="X1322" s="164">
        <f t="shared" ca="1" si="101"/>
        <v>0</v>
      </c>
      <c r="AB1322" s="304" t="str">
        <f t="shared" si="102"/>
        <v/>
      </c>
      <c r="AC1322" s="164" t="str">
        <f t="shared" si="103"/>
        <v/>
      </c>
      <c r="AD1322" s="164" t="str">
        <f t="shared" si="104"/>
        <v/>
      </c>
    </row>
    <row r="1323" spans="1:30" s="164" customFormat="1" ht="20.149999999999999" customHeight="1">
      <c r="A1323" s="149"/>
      <c r="B1323" s="294" t="str">
        <f>IF(LEN(A1323)=0,"",INDEX('Smelter Look-up'!$A:$A,MATCH($A1323,'Smelter Look-up'!$E:$E,0)))</f>
        <v/>
      </c>
      <c r="C1323" s="146" t="str">
        <f>IF(LEN(A1323)=0,"",INDEX('Smelter Look-up'!$C:$C,MATCH($A1323,'Smelter Look-up'!$E:$E,0)))</f>
        <v/>
      </c>
      <c r="D1323" s="143"/>
      <c r="E1323" s="143" t="str">
        <f ca="1">IF(ISERROR($V1323),"",OFFSET('Smelter Look-up'!$D$4,$V1323-4,0)&amp;"")</f>
        <v/>
      </c>
      <c r="F1323" s="143" t="str">
        <f ca="1">IF(ISERROR($V1323),"",OFFSET('Smelter Look-up'!$E$4,$V1323-4,0))</f>
        <v/>
      </c>
      <c r="G1323" s="143" t="str">
        <f ca="1">IF(C1323=$X$4,"Enter smelter details",IF(ISERROR($V1323),"",OFFSET('Smelter Look-up'!$F$4,$V1323-4,0)))</f>
        <v/>
      </c>
      <c r="H1323" s="199" t="str">
        <f ca="1">IF(ISERROR($V1323),"",OFFSET('Smelter Look-up'!$G$4,$V1323-4,0))</f>
        <v/>
      </c>
      <c r="I1323" s="200" t="str">
        <f ca="1">IF(ISERROR($V1323),"",OFFSET('Smelter Look-up'!$H$4,$V1323-4,0))</f>
        <v/>
      </c>
      <c r="J1323" s="200" t="str">
        <f ca="1">IF(ISERROR($V1323),"",OFFSET('Smelter Look-up'!$I$4,$V1323-4,0))</f>
        <v/>
      </c>
      <c r="K1323" s="144"/>
      <c r="L1323" s="144"/>
      <c r="M1323" s="144"/>
      <c r="N1323" s="144"/>
      <c r="O1323" s="144"/>
      <c r="P1323" s="202"/>
      <c r="Q1323" s="145"/>
      <c r="R1323" s="143" t="str">
        <f ca="1">IF(ISERROR($V1323),"",OFFSET('Smelter Look-up'!$C$4,$V1323-4,0)&amp;"")</f>
        <v/>
      </c>
      <c r="S1323" s="149" t="str">
        <f t="shared" ca="1" si="100"/>
        <v/>
      </c>
      <c r="T1323" s="149" t="str">
        <f ca="1">IF(B1323="","",IF(ISERROR(MATCH($J1323,SorP!$B$1:$B$6261,0)),"",INDIRECT("'SorP'!$A$"&amp;MATCH($S1323&amp;$J1323,SorP!C:C,0))))</f>
        <v/>
      </c>
      <c r="U1323" s="162"/>
      <c r="V1323" s="163" t="e">
        <f>IF(C1323="",NA(),MATCH($B1323&amp;$C1323,'Smelter Look-up'!$J:$J,0))</f>
        <v>#N/A</v>
      </c>
      <c r="X1323" s="164">
        <f t="shared" ca="1" si="101"/>
        <v>0</v>
      </c>
      <c r="AB1323" s="304" t="str">
        <f t="shared" si="102"/>
        <v/>
      </c>
      <c r="AC1323" s="164" t="str">
        <f t="shared" si="103"/>
        <v/>
      </c>
      <c r="AD1323" s="164" t="str">
        <f t="shared" si="104"/>
        <v/>
      </c>
    </row>
    <row r="1324" spans="1:30" s="164" customFormat="1" ht="20.149999999999999" customHeight="1">
      <c r="A1324" s="149"/>
      <c r="B1324" s="294" t="str">
        <f>IF(LEN(A1324)=0,"",INDEX('Smelter Look-up'!$A:$A,MATCH($A1324,'Smelter Look-up'!$E:$E,0)))</f>
        <v/>
      </c>
      <c r="C1324" s="146" t="str">
        <f>IF(LEN(A1324)=0,"",INDEX('Smelter Look-up'!$C:$C,MATCH($A1324,'Smelter Look-up'!$E:$E,0)))</f>
        <v/>
      </c>
      <c r="D1324" s="143"/>
      <c r="E1324" s="143" t="str">
        <f ca="1">IF(ISERROR($V1324),"",OFFSET('Smelter Look-up'!$D$4,$V1324-4,0)&amp;"")</f>
        <v/>
      </c>
      <c r="F1324" s="143" t="str">
        <f ca="1">IF(ISERROR($V1324),"",OFFSET('Smelter Look-up'!$E$4,$V1324-4,0))</f>
        <v/>
      </c>
      <c r="G1324" s="143" t="str">
        <f ca="1">IF(C1324=$X$4,"Enter smelter details",IF(ISERROR($V1324),"",OFFSET('Smelter Look-up'!$F$4,$V1324-4,0)))</f>
        <v/>
      </c>
      <c r="H1324" s="199" t="str">
        <f ca="1">IF(ISERROR($V1324),"",OFFSET('Smelter Look-up'!$G$4,$V1324-4,0))</f>
        <v/>
      </c>
      <c r="I1324" s="200" t="str">
        <f ca="1">IF(ISERROR($V1324),"",OFFSET('Smelter Look-up'!$H$4,$V1324-4,0))</f>
        <v/>
      </c>
      <c r="J1324" s="200" t="str">
        <f ca="1">IF(ISERROR($V1324),"",OFFSET('Smelter Look-up'!$I$4,$V1324-4,0))</f>
        <v/>
      </c>
      <c r="K1324" s="144"/>
      <c r="L1324" s="144"/>
      <c r="M1324" s="144"/>
      <c r="N1324" s="144"/>
      <c r="O1324" s="144"/>
      <c r="P1324" s="202"/>
      <c r="Q1324" s="145"/>
      <c r="R1324" s="143" t="str">
        <f ca="1">IF(ISERROR($V1324),"",OFFSET('Smelter Look-up'!$C$4,$V1324-4,0)&amp;"")</f>
        <v/>
      </c>
      <c r="S1324" s="149" t="str">
        <f t="shared" ca="1" si="100"/>
        <v/>
      </c>
      <c r="T1324" s="149" t="str">
        <f ca="1">IF(B1324="","",IF(ISERROR(MATCH($J1324,SorP!$B$1:$B$6261,0)),"",INDIRECT("'SorP'!$A$"&amp;MATCH($S1324&amp;$J1324,SorP!C:C,0))))</f>
        <v/>
      </c>
      <c r="U1324" s="162"/>
      <c r="V1324" s="163" t="e">
        <f>IF(C1324="",NA(),MATCH($B1324&amp;$C1324,'Smelter Look-up'!$J:$J,0))</f>
        <v>#N/A</v>
      </c>
      <c r="X1324" s="164">
        <f t="shared" ca="1" si="101"/>
        <v>0</v>
      </c>
      <c r="AB1324" s="304" t="str">
        <f t="shared" si="102"/>
        <v/>
      </c>
      <c r="AC1324" s="164" t="str">
        <f t="shared" si="103"/>
        <v/>
      </c>
      <c r="AD1324" s="164" t="str">
        <f t="shared" si="104"/>
        <v/>
      </c>
    </row>
    <row r="1325" spans="1:30" s="164" customFormat="1" ht="20.149999999999999" customHeight="1">
      <c r="A1325" s="149"/>
      <c r="B1325" s="294" t="str">
        <f>IF(LEN(A1325)=0,"",INDEX('Smelter Look-up'!$A:$A,MATCH($A1325,'Smelter Look-up'!$E:$E,0)))</f>
        <v/>
      </c>
      <c r="C1325" s="146" t="str">
        <f>IF(LEN(A1325)=0,"",INDEX('Smelter Look-up'!$C:$C,MATCH($A1325,'Smelter Look-up'!$E:$E,0)))</f>
        <v/>
      </c>
      <c r="D1325" s="143"/>
      <c r="E1325" s="143" t="str">
        <f ca="1">IF(ISERROR($V1325),"",OFFSET('Smelter Look-up'!$D$4,$V1325-4,0)&amp;"")</f>
        <v/>
      </c>
      <c r="F1325" s="143" t="str">
        <f ca="1">IF(ISERROR($V1325),"",OFFSET('Smelter Look-up'!$E$4,$V1325-4,0))</f>
        <v/>
      </c>
      <c r="G1325" s="143" t="str">
        <f ca="1">IF(C1325=$X$4,"Enter smelter details",IF(ISERROR($V1325),"",OFFSET('Smelter Look-up'!$F$4,$V1325-4,0)))</f>
        <v/>
      </c>
      <c r="H1325" s="199" t="str">
        <f ca="1">IF(ISERROR($V1325),"",OFFSET('Smelter Look-up'!$G$4,$V1325-4,0))</f>
        <v/>
      </c>
      <c r="I1325" s="200" t="str">
        <f ca="1">IF(ISERROR($V1325),"",OFFSET('Smelter Look-up'!$H$4,$V1325-4,0))</f>
        <v/>
      </c>
      <c r="J1325" s="200" t="str">
        <f ca="1">IF(ISERROR($V1325),"",OFFSET('Smelter Look-up'!$I$4,$V1325-4,0))</f>
        <v/>
      </c>
      <c r="K1325" s="144"/>
      <c r="L1325" s="144"/>
      <c r="M1325" s="144"/>
      <c r="N1325" s="144"/>
      <c r="O1325" s="144"/>
      <c r="P1325" s="202"/>
      <c r="Q1325" s="145"/>
      <c r="R1325" s="143" t="str">
        <f ca="1">IF(ISERROR($V1325),"",OFFSET('Smelter Look-up'!$C$4,$V1325-4,0)&amp;"")</f>
        <v/>
      </c>
      <c r="S1325" s="149" t="str">
        <f t="shared" ca="1" si="100"/>
        <v/>
      </c>
      <c r="T1325" s="149" t="str">
        <f ca="1">IF(B1325="","",IF(ISERROR(MATCH($J1325,SorP!$B$1:$B$6261,0)),"",INDIRECT("'SorP'!$A$"&amp;MATCH($S1325&amp;$J1325,SorP!C:C,0))))</f>
        <v/>
      </c>
      <c r="U1325" s="162"/>
      <c r="V1325" s="163" t="e">
        <f>IF(C1325="",NA(),MATCH($B1325&amp;$C1325,'Smelter Look-up'!$J:$J,0))</f>
        <v>#N/A</v>
      </c>
      <c r="X1325" s="164">
        <f t="shared" ca="1" si="101"/>
        <v>0</v>
      </c>
      <c r="AB1325" s="304" t="str">
        <f t="shared" si="102"/>
        <v/>
      </c>
      <c r="AC1325" s="164" t="str">
        <f t="shared" si="103"/>
        <v/>
      </c>
      <c r="AD1325" s="164" t="str">
        <f t="shared" si="104"/>
        <v/>
      </c>
    </row>
    <row r="1326" spans="1:30" s="164" customFormat="1" ht="20.149999999999999" customHeight="1">
      <c r="A1326" s="149"/>
      <c r="B1326" s="294" t="str">
        <f>IF(LEN(A1326)=0,"",INDEX('Smelter Look-up'!$A:$A,MATCH($A1326,'Smelter Look-up'!$E:$E,0)))</f>
        <v/>
      </c>
      <c r="C1326" s="146" t="str">
        <f>IF(LEN(A1326)=0,"",INDEX('Smelter Look-up'!$C:$C,MATCH($A1326,'Smelter Look-up'!$E:$E,0)))</f>
        <v/>
      </c>
      <c r="D1326" s="143"/>
      <c r="E1326" s="143" t="str">
        <f ca="1">IF(ISERROR($V1326),"",OFFSET('Smelter Look-up'!$D$4,$V1326-4,0)&amp;"")</f>
        <v/>
      </c>
      <c r="F1326" s="143" t="str">
        <f ca="1">IF(ISERROR($V1326),"",OFFSET('Smelter Look-up'!$E$4,$V1326-4,0))</f>
        <v/>
      </c>
      <c r="G1326" s="143" t="str">
        <f ca="1">IF(C1326=$X$4,"Enter smelter details",IF(ISERROR($V1326),"",OFFSET('Smelter Look-up'!$F$4,$V1326-4,0)))</f>
        <v/>
      </c>
      <c r="H1326" s="199" t="str">
        <f ca="1">IF(ISERROR($V1326),"",OFFSET('Smelter Look-up'!$G$4,$V1326-4,0))</f>
        <v/>
      </c>
      <c r="I1326" s="200" t="str">
        <f ca="1">IF(ISERROR($V1326),"",OFFSET('Smelter Look-up'!$H$4,$V1326-4,0))</f>
        <v/>
      </c>
      <c r="J1326" s="200" t="str">
        <f ca="1">IF(ISERROR($V1326),"",OFFSET('Smelter Look-up'!$I$4,$V1326-4,0))</f>
        <v/>
      </c>
      <c r="K1326" s="144"/>
      <c r="L1326" s="144"/>
      <c r="M1326" s="144"/>
      <c r="N1326" s="144"/>
      <c r="O1326" s="144"/>
      <c r="P1326" s="202"/>
      <c r="Q1326" s="145"/>
      <c r="R1326" s="143" t="str">
        <f ca="1">IF(ISERROR($V1326),"",OFFSET('Smelter Look-up'!$C$4,$V1326-4,0)&amp;"")</f>
        <v/>
      </c>
      <c r="S1326" s="149" t="str">
        <f t="shared" ca="1" si="100"/>
        <v/>
      </c>
      <c r="T1326" s="149" t="str">
        <f ca="1">IF(B1326="","",IF(ISERROR(MATCH($J1326,SorP!$B$1:$B$6261,0)),"",INDIRECT("'SorP'!$A$"&amp;MATCH($S1326&amp;$J1326,SorP!C:C,0))))</f>
        <v/>
      </c>
      <c r="U1326" s="162"/>
      <c r="V1326" s="163" t="e">
        <f>IF(C1326="",NA(),MATCH($B1326&amp;$C1326,'Smelter Look-up'!$J:$J,0))</f>
        <v>#N/A</v>
      </c>
      <c r="X1326" s="164">
        <f t="shared" ca="1" si="101"/>
        <v>0</v>
      </c>
      <c r="AB1326" s="304" t="str">
        <f t="shared" si="102"/>
        <v/>
      </c>
      <c r="AC1326" s="164" t="str">
        <f t="shared" si="103"/>
        <v/>
      </c>
      <c r="AD1326" s="164" t="str">
        <f t="shared" si="104"/>
        <v/>
      </c>
    </row>
    <row r="1327" spans="1:30" s="164" customFormat="1" ht="20.149999999999999" customHeight="1">
      <c r="A1327" s="149"/>
      <c r="B1327" s="294" t="str">
        <f>IF(LEN(A1327)=0,"",INDEX('Smelter Look-up'!$A:$A,MATCH($A1327,'Smelter Look-up'!$E:$E,0)))</f>
        <v/>
      </c>
      <c r="C1327" s="146" t="str">
        <f>IF(LEN(A1327)=0,"",INDEX('Smelter Look-up'!$C:$C,MATCH($A1327,'Smelter Look-up'!$E:$E,0)))</f>
        <v/>
      </c>
      <c r="D1327" s="143"/>
      <c r="E1327" s="143" t="str">
        <f ca="1">IF(ISERROR($V1327),"",OFFSET('Smelter Look-up'!$D$4,$V1327-4,0)&amp;"")</f>
        <v/>
      </c>
      <c r="F1327" s="143" t="str">
        <f ca="1">IF(ISERROR($V1327),"",OFFSET('Smelter Look-up'!$E$4,$V1327-4,0))</f>
        <v/>
      </c>
      <c r="G1327" s="143" t="str">
        <f ca="1">IF(C1327=$X$4,"Enter smelter details",IF(ISERROR($V1327),"",OFFSET('Smelter Look-up'!$F$4,$V1327-4,0)))</f>
        <v/>
      </c>
      <c r="H1327" s="199" t="str">
        <f ca="1">IF(ISERROR($V1327),"",OFFSET('Smelter Look-up'!$G$4,$V1327-4,0))</f>
        <v/>
      </c>
      <c r="I1327" s="200" t="str">
        <f ca="1">IF(ISERROR($V1327),"",OFFSET('Smelter Look-up'!$H$4,$V1327-4,0))</f>
        <v/>
      </c>
      <c r="J1327" s="200" t="str">
        <f ca="1">IF(ISERROR($V1327),"",OFFSET('Smelter Look-up'!$I$4,$V1327-4,0))</f>
        <v/>
      </c>
      <c r="K1327" s="144"/>
      <c r="L1327" s="144"/>
      <c r="M1327" s="144"/>
      <c r="N1327" s="144"/>
      <c r="O1327" s="144"/>
      <c r="P1327" s="202"/>
      <c r="Q1327" s="145"/>
      <c r="R1327" s="143" t="str">
        <f ca="1">IF(ISERROR($V1327),"",OFFSET('Smelter Look-up'!$C$4,$V1327-4,0)&amp;"")</f>
        <v/>
      </c>
      <c r="S1327" s="149" t="str">
        <f t="shared" ca="1" si="100"/>
        <v/>
      </c>
      <c r="T1327" s="149" t="str">
        <f ca="1">IF(B1327="","",IF(ISERROR(MATCH($J1327,SorP!$B$1:$B$6261,0)),"",INDIRECT("'SorP'!$A$"&amp;MATCH($S1327&amp;$J1327,SorP!C:C,0))))</f>
        <v/>
      </c>
      <c r="U1327" s="162"/>
      <c r="V1327" s="163" t="e">
        <f>IF(C1327="",NA(),MATCH($B1327&amp;$C1327,'Smelter Look-up'!$J:$J,0))</f>
        <v>#N/A</v>
      </c>
      <c r="X1327" s="164">
        <f t="shared" ca="1" si="101"/>
        <v>0</v>
      </c>
      <c r="AB1327" s="304" t="str">
        <f t="shared" si="102"/>
        <v/>
      </c>
      <c r="AC1327" s="164" t="str">
        <f t="shared" si="103"/>
        <v/>
      </c>
      <c r="AD1327" s="164" t="str">
        <f t="shared" si="104"/>
        <v/>
      </c>
    </row>
    <row r="1328" spans="1:30" s="164" customFormat="1" ht="20.149999999999999" customHeight="1">
      <c r="A1328" s="149"/>
      <c r="B1328" s="294" t="str">
        <f>IF(LEN(A1328)=0,"",INDEX('Smelter Look-up'!$A:$A,MATCH($A1328,'Smelter Look-up'!$E:$E,0)))</f>
        <v/>
      </c>
      <c r="C1328" s="146" t="str">
        <f>IF(LEN(A1328)=0,"",INDEX('Smelter Look-up'!$C:$C,MATCH($A1328,'Smelter Look-up'!$E:$E,0)))</f>
        <v/>
      </c>
      <c r="D1328" s="143"/>
      <c r="E1328" s="143" t="str">
        <f ca="1">IF(ISERROR($V1328),"",OFFSET('Smelter Look-up'!$D$4,$V1328-4,0)&amp;"")</f>
        <v/>
      </c>
      <c r="F1328" s="143" t="str">
        <f ca="1">IF(ISERROR($V1328),"",OFFSET('Smelter Look-up'!$E$4,$V1328-4,0))</f>
        <v/>
      </c>
      <c r="G1328" s="143" t="str">
        <f ca="1">IF(C1328=$X$4,"Enter smelter details",IF(ISERROR($V1328),"",OFFSET('Smelter Look-up'!$F$4,$V1328-4,0)))</f>
        <v/>
      </c>
      <c r="H1328" s="199" t="str">
        <f ca="1">IF(ISERROR($V1328),"",OFFSET('Smelter Look-up'!$G$4,$V1328-4,0))</f>
        <v/>
      </c>
      <c r="I1328" s="200" t="str">
        <f ca="1">IF(ISERROR($V1328),"",OFFSET('Smelter Look-up'!$H$4,$V1328-4,0))</f>
        <v/>
      </c>
      <c r="J1328" s="200" t="str">
        <f ca="1">IF(ISERROR($V1328),"",OFFSET('Smelter Look-up'!$I$4,$V1328-4,0))</f>
        <v/>
      </c>
      <c r="K1328" s="144"/>
      <c r="L1328" s="144"/>
      <c r="M1328" s="144"/>
      <c r="N1328" s="144"/>
      <c r="O1328" s="144"/>
      <c r="P1328" s="202"/>
      <c r="Q1328" s="145"/>
      <c r="R1328" s="143" t="str">
        <f ca="1">IF(ISERROR($V1328),"",OFFSET('Smelter Look-up'!$C$4,$V1328-4,0)&amp;"")</f>
        <v/>
      </c>
      <c r="S1328" s="149" t="str">
        <f t="shared" ca="1" si="100"/>
        <v/>
      </c>
      <c r="T1328" s="149" t="str">
        <f ca="1">IF(B1328="","",IF(ISERROR(MATCH($J1328,SorP!$B$1:$B$6261,0)),"",INDIRECT("'SorP'!$A$"&amp;MATCH($S1328&amp;$J1328,SorP!C:C,0))))</f>
        <v/>
      </c>
      <c r="U1328" s="162"/>
      <c r="V1328" s="163" t="e">
        <f>IF(C1328="",NA(),MATCH($B1328&amp;$C1328,'Smelter Look-up'!$J:$J,0))</f>
        <v>#N/A</v>
      </c>
      <c r="X1328" s="164">
        <f t="shared" ca="1" si="101"/>
        <v>0</v>
      </c>
      <c r="AB1328" s="304" t="str">
        <f t="shared" si="102"/>
        <v/>
      </c>
      <c r="AC1328" s="164" t="str">
        <f t="shared" si="103"/>
        <v/>
      </c>
      <c r="AD1328" s="164" t="str">
        <f t="shared" si="104"/>
        <v/>
      </c>
    </row>
    <row r="1329" spans="1:30" s="164" customFormat="1" ht="20.149999999999999" customHeight="1">
      <c r="A1329" s="149"/>
      <c r="B1329" s="294" t="str">
        <f>IF(LEN(A1329)=0,"",INDEX('Smelter Look-up'!$A:$A,MATCH($A1329,'Smelter Look-up'!$E:$E,0)))</f>
        <v/>
      </c>
      <c r="C1329" s="146" t="str">
        <f>IF(LEN(A1329)=0,"",INDEX('Smelter Look-up'!$C:$C,MATCH($A1329,'Smelter Look-up'!$E:$E,0)))</f>
        <v/>
      </c>
      <c r="D1329" s="143"/>
      <c r="E1329" s="143" t="str">
        <f ca="1">IF(ISERROR($V1329),"",OFFSET('Smelter Look-up'!$D$4,$V1329-4,0)&amp;"")</f>
        <v/>
      </c>
      <c r="F1329" s="143" t="str">
        <f ca="1">IF(ISERROR($V1329),"",OFFSET('Smelter Look-up'!$E$4,$V1329-4,0))</f>
        <v/>
      </c>
      <c r="G1329" s="143" t="str">
        <f ca="1">IF(C1329=$X$4,"Enter smelter details",IF(ISERROR($V1329),"",OFFSET('Smelter Look-up'!$F$4,$V1329-4,0)))</f>
        <v/>
      </c>
      <c r="H1329" s="199" t="str">
        <f ca="1">IF(ISERROR($V1329),"",OFFSET('Smelter Look-up'!$G$4,$V1329-4,0))</f>
        <v/>
      </c>
      <c r="I1329" s="200" t="str">
        <f ca="1">IF(ISERROR($V1329),"",OFFSET('Smelter Look-up'!$H$4,$V1329-4,0))</f>
        <v/>
      </c>
      <c r="J1329" s="200" t="str">
        <f ca="1">IF(ISERROR($V1329),"",OFFSET('Smelter Look-up'!$I$4,$V1329-4,0))</f>
        <v/>
      </c>
      <c r="K1329" s="144"/>
      <c r="L1329" s="144"/>
      <c r="M1329" s="144"/>
      <c r="N1329" s="144"/>
      <c r="O1329" s="144"/>
      <c r="P1329" s="202"/>
      <c r="Q1329" s="145"/>
      <c r="R1329" s="143" t="str">
        <f ca="1">IF(ISERROR($V1329),"",OFFSET('Smelter Look-up'!$C$4,$V1329-4,0)&amp;"")</f>
        <v/>
      </c>
      <c r="S1329" s="149" t="str">
        <f t="shared" ca="1" si="100"/>
        <v/>
      </c>
      <c r="T1329" s="149" t="str">
        <f ca="1">IF(B1329="","",IF(ISERROR(MATCH($J1329,SorP!$B$1:$B$6261,0)),"",INDIRECT("'SorP'!$A$"&amp;MATCH($S1329&amp;$J1329,SorP!C:C,0))))</f>
        <v/>
      </c>
      <c r="U1329" s="162"/>
      <c r="V1329" s="163" t="e">
        <f>IF(C1329="",NA(),MATCH($B1329&amp;$C1329,'Smelter Look-up'!$J:$J,0))</f>
        <v>#N/A</v>
      </c>
      <c r="X1329" s="164">
        <f t="shared" ca="1" si="101"/>
        <v>0</v>
      </c>
      <c r="AB1329" s="304" t="str">
        <f t="shared" si="102"/>
        <v/>
      </c>
      <c r="AC1329" s="164" t="str">
        <f t="shared" si="103"/>
        <v/>
      </c>
      <c r="AD1329" s="164" t="str">
        <f t="shared" si="104"/>
        <v/>
      </c>
    </row>
    <row r="1330" spans="1:30" s="164" customFormat="1" ht="20.149999999999999" customHeight="1">
      <c r="A1330" s="149"/>
      <c r="B1330" s="294" t="str">
        <f>IF(LEN(A1330)=0,"",INDEX('Smelter Look-up'!$A:$A,MATCH($A1330,'Smelter Look-up'!$E:$E,0)))</f>
        <v/>
      </c>
      <c r="C1330" s="146" t="str">
        <f>IF(LEN(A1330)=0,"",INDEX('Smelter Look-up'!$C:$C,MATCH($A1330,'Smelter Look-up'!$E:$E,0)))</f>
        <v/>
      </c>
      <c r="D1330" s="143"/>
      <c r="E1330" s="143" t="str">
        <f ca="1">IF(ISERROR($V1330),"",OFFSET('Smelter Look-up'!$D$4,$V1330-4,0)&amp;"")</f>
        <v/>
      </c>
      <c r="F1330" s="143" t="str">
        <f ca="1">IF(ISERROR($V1330),"",OFFSET('Smelter Look-up'!$E$4,$V1330-4,0))</f>
        <v/>
      </c>
      <c r="G1330" s="143" t="str">
        <f ca="1">IF(C1330=$X$4,"Enter smelter details",IF(ISERROR($V1330),"",OFFSET('Smelter Look-up'!$F$4,$V1330-4,0)))</f>
        <v/>
      </c>
      <c r="H1330" s="199" t="str">
        <f ca="1">IF(ISERROR($V1330),"",OFFSET('Smelter Look-up'!$G$4,$V1330-4,0))</f>
        <v/>
      </c>
      <c r="I1330" s="200" t="str">
        <f ca="1">IF(ISERROR($V1330),"",OFFSET('Smelter Look-up'!$H$4,$V1330-4,0))</f>
        <v/>
      </c>
      <c r="J1330" s="200" t="str">
        <f ca="1">IF(ISERROR($V1330),"",OFFSET('Smelter Look-up'!$I$4,$V1330-4,0))</f>
        <v/>
      </c>
      <c r="K1330" s="144"/>
      <c r="L1330" s="144"/>
      <c r="M1330" s="144"/>
      <c r="N1330" s="144"/>
      <c r="O1330" s="144"/>
      <c r="P1330" s="202"/>
      <c r="Q1330" s="145"/>
      <c r="R1330" s="143" t="str">
        <f ca="1">IF(ISERROR($V1330),"",OFFSET('Smelter Look-up'!$C$4,$V1330-4,0)&amp;"")</f>
        <v/>
      </c>
      <c r="S1330" s="149" t="str">
        <f t="shared" ca="1" si="100"/>
        <v/>
      </c>
      <c r="T1330" s="149" t="str">
        <f ca="1">IF(B1330="","",IF(ISERROR(MATCH($J1330,SorP!$B$1:$B$6261,0)),"",INDIRECT("'SorP'!$A$"&amp;MATCH($S1330&amp;$J1330,SorP!C:C,0))))</f>
        <v/>
      </c>
      <c r="U1330" s="162"/>
      <c r="V1330" s="163" t="e">
        <f>IF(C1330="",NA(),MATCH($B1330&amp;$C1330,'Smelter Look-up'!$J:$J,0))</f>
        <v>#N/A</v>
      </c>
      <c r="X1330" s="164">
        <f t="shared" ca="1" si="101"/>
        <v>0</v>
      </c>
      <c r="AB1330" s="304" t="str">
        <f t="shared" si="102"/>
        <v/>
      </c>
      <c r="AC1330" s="164" t="str">
        <f t="shared" si="103"/>
        <v/>
      </c>
      <c r="AD1330" s="164" t="str">
        <f t="shared" si="104"/>
        <v/>
      </c>
    </row>
    <row r="1331" spans="1:30" s="164" customFormat="1" ht="20.149999999999999" customHeight="1">
      <c r="A1331" s="149"/>
      <c r="B1331" s="294" t="str">
        <f>IF(LEN(A1331)=0,"",INDEX('Smelter Look-up'!$A:$A,MATCH($A1331,'Smelter Look-up'!$E:$E,0)))</f>
        <v/>
      </c>
      <c r="C1331" s="146" t="str">
        <f>IF(LEN(A1331)=0,"",INDEX('Smelter Look-up'!$C:$C,MATCH($A1331,'Smelter Look-up'!$E:$E,0)))</f>
        <v/>
      </c>
      <c r="D1331" s="143"/>
      <c r="E1331" s="143" t="str">
        <f ca="1">IF(ISERROR($V1331),"",OFFSET('Smelter Look-up'!$D$4,$V1331-4,0)&amp;"")</f>
        <v/>
      </c>
      <c r="F1331" s="143" t="str">
        <f ca="1">IF(ISERROR($V1331),"",OFFSET('Smelter Look-up'!$E$4,$V1331-4,0))</f>
        <v/>
      </c>
      <c r="G1331" s="143" t="str">
        <f ca="1">IF(C1331=$X$4,"Enter smelter details",IF(ISERROR($V1331),"",OFFSET('Smelter Look-up'!$F$4,$V1331-4,0)))</f>
        <v/>
      </c>
      <c r="H1331" s="199" t="str">
        <f ca="1">IF(ISERROR($V1331),"",OFFSET('Smelter Look-up'!$G$4,$V1331-4,0))</f>
        <v/>
      </c>
      <c r="I1331" s="200" t="str">
        <f ca="1">IF(ISERROR($V1331),"",OFFSET('Smelter Look-up'!$H$4,$V1331-4,0))</f>
        <v/>
      </c>
      <c r="J1331" s="200" t="str">
        <f ca="1">IF(ISERROR($V1331),"",OFFSET('Smelter Look-up'!$I$4,$V1331-4,0))</f>
        <v/>
      </c>
      <c r="K1331" s="144"/>
      <c r="L1331" s="144"/>
      <c r="M1331" s="144"/>
      <c r="N1331" s="144"/>
      <c r="O1331" s="144"/>
      <c r="P1331" s="202"/>
      <c r="Q1331" s="145"/>
      <c r="R1331" s="143" t="str">
        <f ca="1">IF(ISERROR($V1331),"",OFFSET('Smelter Look-up'!$C$4,$V1331-4,0)&amp;"")</f>
        <v/>
      </c>
      <c r="S1331" s="149" t="str">
        <f t="shared" ca="1" si="100"/>
        <v/>
      </c>
      <c r="T1331" s="149" t="str">
        <f ca="1">IF(B1331="","",IF(ISERROR(MATCH($J1331,SorP!$B$1:$B$6261,0)),"",INDIRECT("'SorP'!$A$"&amp;MATCH($S1331&amp;$J1331,SorP!C:C,0))))</f>
        <v/>
      </c>
      <c r="U1331" s="162"/>
      <c r="V1331" s="163" t="e">
        <f>IF(C1331="",NA(),MATCH($B1331&amp;$C1331,'Smelter Look-up'!$J:$J,0))</f>
        <v>#N/A</v>
      </c>
      <c r="X1331" s="164">
        <f t="shared" ca="1" si="101"/>
        <v>0</v>
      </c>
      <c r="AB1331" s="304" t="str">
        <f t="shared" si="102"/>
        <v/>
      </c>
      <c r="AC1331" s="164" t="str">
        <f t="shared" si="103"/>
        <v/>
      </c>
      <c r="AD1331" s="164" t="str">
        <f t="shared" si="104"/>
        <v/>
      </c>
    </row>
    <row r="1332" spans="1:30" s="164" customFormat="1" ht="20.149999999999999" customHeight="1">
      <c r="A1332" s="149"/>
      <c r="B1332" s="294" t="str">
        <f>IF(LEN(A1332)=0,"",INDEX('Smelter Look-up'!$A:$A,MATCH($A1332,'Smelter Look-up'!$E:$E,0)))</f>
        <v/>
      </c>
      <c r="C1332" s="146" t="str">
        <f>IF(LEN(A1332)=0,"",INDEX('Smelter Look-up'!$C:$C,MATCH($A1332,'Smelter Look-up'!$E:$E,0)))</f>
        <v/>
      </c>
      <c r="D1332" s="143"/>
      <c r="E1332" s="143" t="str">
        <f ca="1">IF(ISERROR($V1332),"",OFFSET('Smelter Look-up'!$D$4,$V1332-4,0)&amp;"")</f>
        <v/>
      </c>
      <c r="F1332" s="143" t="str">
        <f ca="1">IF(ISERROR($V1332),"",OFFSET('Smelter Look-up'!$E$4,$V1332-4,0))</f>
        <v/>
      </c>
      <c r="G1332" s="143" t="str">
        <f ca="1">IF(C1332=$X$4,"Enter smelter details",IF(ISERROR($V1332),"",OFFSET('Smelter Look-up'!$F$4,$V1332-4,0)))</f>
        <v/>
      </c>
      <c r="H1332" s="199" t="str">
        <f ca="1">IF(ISERROR($V1332),"",OFFSET('Smelter Look-up'!$G$4,$V1332-4,0))</f>
        <v/>
      </c>
      <c r="I1332" s="200" t="str">
        <f ca="1">IF(ISERROR($V1332),"",OFFSET('Smelter Look-up'!$H$4,$V1332-4,0))</f>
        <v/>
      </c>
      <c r="J1332" s="200" t="str">
        <f ca="1">IF(ISERROR($V1332),"",OFFSET('Smelter Look-up'!$I$4,$V1332-4,0))</f>
        <v/>
      </c>
      <c r="K1332" s="144"/>
      <c r="L1332" s="144"/>
      <c r="M1332" s="144"/>
      <c r="N1332" s="144"/>
      <c r="O1332" s="144"/>
      <c r="P1332" s="202"/>
      <c r="Q1332" s="145"/>
      <c r="R1332" s="143" t="str">
        <f ca="1">IF(ISERROR($V1332),"",OFFSET('Smelter Look-up'!$C$4,$V1332-4,0)&amp;"")</f>
        <v/>
      </c>
      <c r="S1332" s="149" t="str">
        <f t="shared" ca="1" si="100"/>
        <v/>
      </c>
      <c r="T1332" s="149" t="str">
        <f ca="1">IF(B1332="","",IF(ISERROR(MATCH($J1332,SorP!$B$1:$B$6261,0)),"",INDIRECT("'SorP'!$A$"&amp;MATCH($S1332&amp;$J1332,SorP!C:C,0))))</f>
        <v/>
      </c>
      <c r="U1332" s="162"/>
      <c r="V1332" s="163" t="e">
        <f>IF(C1332="",NA(),MATCH($B1332&amp;$C1332,'Smelter Look-up'!$J:$J,0))</f>
        <v>#N/A</v>
      </c>
      <c r="X1332" s="164">
        <f t="shared" ca="1" si="101"/>
        <v>0</v>
      </c>
      <c r="AB1332" s="304" t="str">
        <f t="shared" si="102"/>
        <v/>
      </c>
      <c r="AC1332" s="164" t="str">
        <f t="shared" si="103"/>
        <v/>
      </c>
      <c r="AD1332" s="164" t="str">
        <f t="shared" si="104"/>
        <v/>
      </c>
    </row>
    <row r="1333" spans="1:30" s="164" customFormat="1" ht="20.149999999999999" customHeight="1">
      <c r="A1333" s="149"/>
      <c r="B1333" s="294" t="str">
        <f>IF(LEN(A1333)=0,"",INDEX('Smelter Look-up'!$A:$A,MATCH($A1333,'Smelter Look-up'!$E:$E,0)))</f>
        <v/>
      </c>
      <c r="C1333" s="146" t="str">
        <f>IF(LEN(A1333)=0,"",INDEX('Smelter Look-up'!$C:$C,MATCH($A1333,'Smelter Look-up'!$E:$E,0)))</f>
        <v/>
      </c>
      <c r="D1333" s="143"/>
      <c r="E1333" s="143" t="str">
        <f ca="1">IF(ISERROR($V1333),"",OFFSET('Smelter Look-up'!$D$4,$V1333-4,0)&amp;"")</f>
        <v/>
      </c>
      <c r="F1333" s="143" t="str">
        <f ca="1">IF(ISERROR($V1333),"",OFFSET('Smelter Look-up'!$E$4,$V1333-4,0))</f>
        <v/>
      </c>
      <c r="G1333" s="143" t="str">
        <f ca="1">IF(C1333=$X$4,"Enter smelter details",IF(ISERROR($V1333),"",OFFSET('Smelter Look-up'!$F$4,$V1333-4,0)))</f>
        <v/>
      </c>
      <c r="H1333" s="199" t="str">
        <f ca="1">IF(ISERROR($V1333),"",OFFSET('Smelter Look-up'!$G$4,$V1333-4,0))</f>
        <v/>
      </c>
      <c r="I1333" s="200" t="str">
        <f ca="1">IF(ISERROR($V1333),"",OFFSET('Smelter Look-up'!$H$4,$V1333-4,0))</f>
        <v/>
      </c>
      <c r="J1333" s="200" t="str">
        <f ca="1">IF(ISERROR($V1333),"",OFFSET('Smelter Look-up'!$I$4,$V1333-4,0))</f>
        <v/>
      </c>
      <c r="K1333" s="144"/>
      <c r="L1333" s="144"/>
      <c r="M1333" s="144"/>
      <c r="N1333" s="144"/>
      <c r="O1333" s="144"/>
      <c r="P1333" s="202"/>
      <c r="Q1333" s="145"/>
      <c r="R1333" s="143" t="str">
        <f ca="1">IF(ISERROR($V1333),"",OFFSET('Smelter Look-up'!$C$4,$V1333-4,0)&amp;"")</f>
        <v/>
      </c>
      <c r="S1333" s="149" t="str">
        <f t="shared" ca="1" si="100"/>
        <v/>
      </c>
      <c r="T1333" s="149" t="str">
        <f ca="1">IF(B1333="","",IF(ISERROR(MATCH($J1333,SorP!$B$1:$B$6261,0)),"",INDIRECT("'SorP'!$A$"&amp;MATCH($S1333&amp;$J1333,SorP!C:C,0))))</f>
        <v/>
      </c>
      <c r="U1333" s="162"/>
      <c r="V1333" s="163" t="e">
        <f>IF(C1333="",NA(),MATCH($B1333&amp;$C1333,'Smelter Look-up'!$J:$J,0))</f>
        <v>#N/A</v>
      </c>
      <c r="X1333" s="164">
        <f t="shared" ca="1" si="101"/>
        <v>0</v>
      </c>
      <c r="AB1333" s="304" t="str">
        <f t="shared" si="102"/>
        <v/>
      </c>
      <c r="AC1333" s="164" t="str">
        <f t="shared" si="103"/>
        <v/>
      </c>
      <c r="AD1333" s="164" t="str">
        <f t="shared" si="104"/>
        <v/>
      </c>
    </row>
    <row r="1334" spans="1:30" s="164" customFormat="1" ht="20.149999999999999" customHeight="1">
      <c r="A1334" s="149"/>
      <c r="B1334" s="294" t="str">
        <f>IF(LEN(A1334)=0,"",INDEX('Smelter Look-up'!$A:$A,MATCH($A1334,'Smelter Look-up'!$E:$E,0)))</f>
        <v/>
      </c>
      <c r="C1334" s="146" t="str">
        <f>IF(LEN(A1334)=0,"",INDEX('Smelter Look-up'!$C:$C,MATCH($A1334,'Smelter Look-up'!$E:$E,0)))</f>
        <v/>
      </c>
      <c r="D1334" s="143"/>
      <c r="E1334" s="143" t="str">
        <f ca="1">IF(ISERROR($V1334),"",OFFSET('Smelter Look-up'!$D$4,$V1334-4,0)&amp;"")</f>
        <v/>
      </c>
      <c r="F1334" s="143" t="str">
        <f ca="1">IF(ISERROR($V1334),"",OFFSET('Smelter Look-up'!$E$4,$V1334-4,0))</f>
        <v/>
      </c>
      <c r="G1334" s="143" t="str">
        <f ca="1">IF(C1334=$X$4,"Enter smelter details",IF(ISERROR($V1334),"",OFFSET('Smelter Look-up'!$F$4,$V1334-4,0)))</f>
        <v/>
      </c>
      <c r="H1334" s="199" t="str">
        <f ca="1">IF(ISERROR($V1334),"",OFFSET('Smelter Look-up'!$G$4,$V1334-4,0))</f>
        <v/>
      </c>
      <c r="I1334" s="200" t="str">
        <f ca="1">IF(ISERROR($V1334),"",OFFSET('Smelter Look-up'!$H$4,$V1334-4,0))</f>
        <v/>
      </c>
      <c r="J1334" s="200" t="str">
        <f ca="1">IF(ISERROR($V1334),"",OFFSET('Smelter Look-up'!$I$4,$V1334-4,0))</f>
        <v/>
      </c>
      <c r="K1334" s="144"/>
      <c r="L1334" s="144"/>
      <c r="M1334" s="144"/>
      <c r="N1334" s="144"/>
      <c r="O1334" s="144"/>
      <c r="P1334" s="202"/>
      <c r="Q1334" s="145"/>
      <c r="R1334" s="143" t="str">
        <f ca="1">IF(ISERROR($V1334),"",OFFSET('Smelter Look-up'!$C$4,$V1334-4,0)&amp;"")</f>
        <v/>
      </c>
      <c r="S1334" s="149" t="str">
        <f t="shared" ca="1" si="100"/>
        <v/>
      </c>
      <c r="T1334" s="149" t="str">
        <f ca="1">IF(B1334="","",IF(ISERROR(MATCH($J1334,SorP!$B$1:$B$6261,0)),"",INDIRECT("'SorP'!$A$"&amp;MATCH($S1334&amp;$J1334,SorP!C:C,0))))</f>
        <v/>
      </c>
      <c r="U1334" s="162"/>
      <c r="V1334" s="163" t="e">
        <f>IF(C1334="",NA(),MATCH($B1334&amp;$C1334,'Smelter Look-up'!$J:$J,0))</f>
        <v>#N/A</v>
      </c>
      <c r="X1334" s="164">
        <f t="shared" ca="1" si="101"/>
        <v>0</v>
      </c>
      <c r="AB1334" s="304" t="str">
        <f t="shared" si="102"/>
        <v/>
      </c>
      <c r="AC1334" s="164" t="str">
        <f t="shared" si="103"/>
        <v/>
      </c>
      <c r="AD1334" s="164" t="str">
        <f t="shared" si="104"/>
        <v/>
      </c>
    </row>
    <row r="1335" spans="1:30" s="164" customFormat="1" ht="20.149999999999999" customHeight="1">
      <c r="A1335" s="149"/>
      <c r="B1335" s="294" t="str">
        <f>IF(LEN(A1335)=0,"",INDEX('Smelter Look-up'!$A:$A,MATCH($A1335,'Smelter Look-up'!$E:$E,0)))</f>
        <v/>
      </c>
      <c r="C1335" s="146" t="str">
        <f>IF(LEN(A1335)=0,"",INDEX('Smelter Look-up'!$C:$C,MATCH($A1335,'Smelter Look-up'!$E:$E,0)))</f>
        <v/>
      </c>
      <c r="D1335" s="143"/>
      <c r="E1335" s="143" t="str">
        <f ca="1">IF(ISERROR($V1335),"",OFFSET('Smelter Look-up'!$D$4,$V1335-4,0)&amp;"")</f>
        <v/>
      </c>
      <c r="F1335" s="143" t="str">
        <f ca="1">IF(ISERROR($V1335),"",OFFSET('Smelter Look-up'!$E$4,$V1335-4,0))</f>
        <v/>
      </c>
      <c r="G1335" s="143" t="str">
        <f ca="1">IF(C1335=$X$4,"Enter smelter details",IF(ISERROR($V1335),"",OFFSET('Smelter Look-up'!$F$4,$V1335-4,0)))</f>
        <v/>
      </c>
      <c r="H1335" s="199" t="str">
        <f ca="1">IF(ISERROR($V1335),"",OFFSET('Smelter Look-up'!$G$4,$V1335-4,0))</f>
        <v/>
      </c>
      <c r="I1335" s="200" t="str">
        <f ca="1">IF(ISERROR($V1335),"",OFFSET('Smelter Look-up'!$H$4,$V1335-4,0))</f>
        <v/>
      </c>
      <c r="J1335" s="200" t="str">
        <f ca="1">IF(ISERROR($V1335),"",OFFSET('Smelter Look-up'!$I$4,$V1335-4,0))</f>
        <v/>
      </c>
      <c r="K1335" s="144"/>
      <c r="L1335" s="144"/>
      <c r="M1335" s="144"/>
      <c r="N1335" s="144"/>
      <c r="O1335" s="144"/>
      <c r="P1335" s="202"/>
      <c r="Q1335" s="145"/>
      <c r="R1335" s="143" t="str">
        <f ca="1">IF(ISERROR($V1335),"",OFFSET('Smelter Look-up'!$C$4,$V1335-4,0)&amp;"")</f>
        <v/>
      </c>
      <c r="S1335" s="149" t="str">
        <f t="shared" ca="1" si="100"/>
        <v/>
      </c>
      <c r="T1335" s="149" t="str">
        <f ca="1">IF(B1335="","",IF(ISERROR(MATCH($J1335,SorP!$B$1:$B$6261,0)),"",INDIRECT("'SorP'!$A$"&amp;MATCH($S1335&amp;$J1335,SorP!C:C,0))))</f>
        <v/>
      </c>
      <c r="U1335" s="162"/>
      <c r="V1335" s="163" t="e">
        <f>IF(C1335="",NA(),MATCH($B1335&amp;$C1335,'Smelter Look-up'!$J:$J,0))</f>
        <v>#N/A</v>
      </c>
      <c r="X1335" s="164">
        <f t="shared" ca="1" si="101"/>
        <v>0</v>
      </c>
      <c r="AB1335" s="304" t="str">
        <f t="shared" si="102"/>
        <v/>
      </c>
      <c r="AC1335" s="164" t="str">
        <f t="shared" si="103"/>
        <v/>
      </c>
      <c r="AD1335" s="164" t="str">
        <f t="shared" si="104"/>
        <v/>
      </c>
    </row>
    <row r="1336" spans="1:30" s="164" customFormat="1" ht="20.149999999999999" customHeight="1">
      <c r="A1336" s="149"/>
      <c r="B1336" s="294" t="str">
        <f>IF(LEN(A1336)=0,"",INDEX('Smelter Look-up'!$A:$A,MATCH($A1336,'Smelter Look-up'!$E:$E,0)))</f>
        <v/>
      </c>
      <c r="C1336" s="146" t="str">
        <f>IF(LEN(A1336)=0,"",INDEX('Smelter Look-up'!$C:$C,MATCH($A1336,'Smelter Look-up'!$E:$E,0)))</f>
        <v/>
      </c>
      <c r="D1336" s="143"/>
      <c r="E1336" s="143" t="str">
        <f ca="1">IF(ISERROR($V1336),"",OFFSET('Smelter Look-up'!$D$4,$V1336-4,0)&amp;"")</f>
        <v/>
      </c>
      <c r="F1336" s="143" t="str">
        <f ca="1">IF(ISERROR($V1336),"",OFFSET('Smelter Look-up'!$E$4,$V1336-4,0))</f>
        <v/>
      </c>
      <c r="G1336" s="143" t="str">
        <f ca="1">IF(C1336=$X$4,"Enter smelter details",IF(ISERROR($V1336),"",OFFSET('Smelter Look-up'!$F$4,$V1336-4,0)))</f>
        <v/>
      </c>
      <c r="H1336" s="199" t="str">
        <f ca="1">IF(ISERROR($V1336),"",OFFSET('Smelter Look-up'!$G$4,$V1336-4,0))</f>
        <v/>
      </c>
      <c r="I1336" s="200" t="str">
        <f ca="1">IF(ISERROR($V1336),"",OFFSET('Smelter Look-up'!$H$4,$V1336-4,0))</f>
        <v/>
      </c>
      <c r="J1336" s="200" t="str">
        <f ca="1">IF(ISERROR($V1336),"",OFFSET('Smelter Look-up'!$I$4,$V1336-4,0))</f>
        <v/>
      </c>
      <c r="K1336" s="144"/>
      <c r="L1336" s="144"/>
      <c r="M1336" s="144"/>
      <c r="N1336" s="144"/>
      <c r="O1336" s="144"/>
      <c r="P1336" s="202"/>
      <c r="Q1336" s="145"/>
      <c r="R1336" s="143" t="str">
        <f ca="1">IF(ISERROR($V1336),"",OFFSET('Smelter Look-up'!$C$4,$V1336-4,0)&amp;"")</f>
        <v/>
      </c>
      <c r="S1336" s="149" t="str">
        <f t="shared" ca="1" si="100"/>
        <v/>
      </c>
      <c r="T1336" s="149" t="str">
        <f ca="1">IF(B1336="","",IF(ISERROR(MATCH($J1336,SorP!$B$1:$B$6261,0)),"",INDIRECT("'SorP'!$A$"&amp;MATCH($S1336&amp;$J1336,SorP!C:C,0))))</f>
        <v/>
      </c>
      <c r="U1336" s="162"/>
      <c r="V1336" s="163" t="e">
        <f>IF(C1336="",NA(),MATCH($B1336&amp;$C1336,'Smelter Look-up'!$J:$J,0))</f>
        <v>#N/A</v>
      </c>
      <c r="X1336" s="164">
        <f t="shared" ca="1" si="101"/>
        <v>0</v>
      </c>
      <c r="AB1336" s="304" t="str">
        <f t="shared" si="102"/>
        <v/>
      </c>
      <c r="AC1336" s="164" t="str">
        <f t="shared" si="103"/>
        <v/>
      </c>
      <c r="AD1336" s="164" t="str">
        <f t="shared" si="104"/>
        <v/>
      </c>
    </row>
    <row r="1337" spans="1:30" s="164" customFormat="1" ht="20.149999999999999" customHeight="1">
      <c r="A1337" s="149"/>
      <c r="B1337" s="294" t="str">
        <f>IF(LEN(A1337)=0,"",INDEX('Smelter Look-up'!$A:$A,MATCH($A1337,'Smelter Look-up'!$E:$E,0)))</f>
        <v/>
      </c>
      <c r="C1337" s="146" t="str">
        <f>IF(LEN(A1337)=0,"",INDEX('Smelter Look-up'!$C:$C,MATCH($A1337,'Smelter Look-up'!$E:$E,0)))</f>
        <v/>
      </c>
      <c r="D1337" s="143"/>
      <c r="E1337" s="143" t="str">
        <f ca="1">IF(ISERROR($V1337),"",OFFSET('Smelter Look-up'!$D$4,$V1337-4,0)&amp;"")</f>
        <v/>
      </c>
      <c r="F1337" s="143" t="str">
        <f ca="1">IF(ISERROR($V1337),"",OFFSET('Smelter Look-up'!$E$4,$V1337-4,0))</f>
        <v/>
      </c>
      <c r="G1337" s="143" t="str">
        <f ca="1">IF(C1337=$X$4,"Enter smelter details",IF(ISERROR($V1337),"",OFFSET('Smelter Look-up'!$F$4,$V1337-4,0)))</f>
        <v/>
      </c>
      <c r="H1337" s="199" t="str">
        <f ca="1">IF(ISERROR($V1337),"",OFFSET('Smelter Look-up'!$G$4,$V1337-4,0))</f>
        <v/>
      </c>
      <c r="I1337" s="200" t="str">
        <f ca="1">IF(ISERROR($V1337),"",OFFSET('Smelter Look-up'!$H$4,$V1337-4,0))</f>
        <v/>
      </c>
      <c r="J1337" s="200" t="str">
        <f ca="1">IF(ISERROR($V1337),"",OFFSET('Smelter Look-up'!$I$4,$V1337-4,0))</f>
        <v/>
      </c>
      <c r="K1337" s="144"/>
      <c r="L1337" s="144"/>
      <c r="M1337" s="144"/>
      <c r="N1337" s="144"/>
      <c r="O1337" s="144"/>
      <c r="P1337" s="202"/>
      <c r="Q1337" s="145"/>
      <c r="R1337" s="143" t="str">
        <f ca="1">IF(ISERROR($V1337),"",OFFSET('Smelter Look-up'!$C$4,$V1337-4,0)&amp;"")</f>
        <v/>
      </c>
      <c r="S1337" s="149" t="str">
        <f t="shared" ca="1" si="100"/>
        <v/>
      </c>
      <c r="T1337" s="149" t="str">
        <f ca="1">IF(B1337="","",IF(ISERROR(MATCH($J1337,SorP!$B$1:$B$6261,0)),"",INDIRECT("'SorP'!$A$"&amp;MATCH($S1337&amp;$J1337,SorP!C:C,0))))</f>
        <v/>
      </c>
      <c r="U1337" s="162"/>
      <c r="V1337" s="163" t="e">
        <f>IF(C1337="",NA(),MATCH($B1337&amp;$C1337,'Smelter Look-up'!$J:$J,0))</f>
        <v>#N/A</v>
      </c>
      <c r="X1337" s="164">
        <f t="shared" ca="1" si="101"/>
        <v>0</v>
      </c>
      <c r="AB1337" s="304" t="str">
        <f t="shared" si="102"/>
        <v/>
      </c>
      <c r="AC1337" s="164" t="str">
        <f t="shared" si="103"/>
        <v/>
      </c>
      <c r="AD1337" s="164" t="str">
        <f t="shared" si="104"/>
        <v/>
      </c>
    </row>
    <row r="1338" spans="1:30" s="164" customFormat="1" ht="20.149999999999999" customHeight="1">
      <c r="A1338" s="149"/>
      <c r="B1338" s="294" t="str">
        <f>IF(LEN(A1338)=0,"",INDEX('Smelter Look-up'!$A:$A,MATCH($A1338,'Smelter Look-up'!$E:$E,0)))</f>
        <v/>
      </c>
      <c r="C1338" s="146" t="str">
        <f>IF(LEN(A1338)=0,"",INDEX('Smelter Look-up'!$C:$C,MATCH($A1338,'Smelter Look-up'!$E:$E,0)))</f>
        <v/>
      </c>
      <c r="D1338" s="143"/>
      <c r="E1338" s="143" t="str">
        <f ca="1">IF(ISERROR($V1338),"",OFFSET('Smelter Look-up'!$D$4,$V1338-4,0)&amp;"")</f>
        <v/>
      </c>
      <c r="F1338" s="143" t="str">
        <f ca="1">IF(ISERROR($V1338),"",OFFSET('Smelter Look-up'!$E$4,$V1338-4,0))</f>
        <v/>
      </c>
      <c r="G1338" s="143" t="str">
        <f ca="1">IF(C1338=$X$4,"Enter smelter details",IF(ISERROR($V1338),"",OFFSET('Smelter Look-up'!$F$4,$V1338-4,0)))</f>
        <v/>
      </c>
      <c r="H1338" s="199" t="str">
        <f ca="1">IF(ISERROR($V1338),"",OFFSET('Smelter Look-up'!$G$4,$V1338-4,0))</f>
        <v/>
      </c>
      <c r="I1338" s="200" t="str">
        <f ca="1">IF(ISERROR($V1338),"",OFFSET('Smelter Look-up'!$H$4,$V1338-4,0))</f>
        <v/>
      </c>
      <c r="J1338" s="200" t="str">
        <f ca="1">IF(ISERROR($V1338),"",OFFSET('Smelter Look-up'!$I$4,$V1338-4,0))</f>
        <v/>
      </c>
      <c r="K1338" s="144"/>
      <c r="L1338" s="144"/>
      <c r="M1338" s="144"/>
      <c r="N1338" s="144"/>
      <c r="O1338" s="144"/>
      <c r="P1338" s="202"/>
      <c r="Q1338" s="145"/>
      <c r="R1338" s="143" t="str">
        <f ca="1">IF(ISERROR($V1338),"",OFFSET('Smelter Look-up'!$C$4,$V1338-4,0)&amp;"")</f>
        <v/>
      </c>
      <c r="S1338" s="149" t="str">
        <f t="shared" ca="1" si="100"/>
        <v/>
      </c>
      <c r="T1338" s="149" t="str">
        <f ca="1">IF(B1338="","",IF(ISERROR(MATCH($J1338,SorP!$B$1:$B$6261,0)),"",INDIRECT("'SorP'!$A$"&amp;MATCH($S1338&amp;$J1338,SorP!C:C,0))))</f>
        <v/>
      </c>
      <c r="U1338" s="162"/>
      <c r="V1338" s="163" t="e">
        <f>IF(C1338="",NA(),MATCH($B1338&amp;$C1338,'Smelter Look-up'!$J:$J,0))</f>
        <v>#N/A</v>
      </c>
      <c r="X1338" s="164">
        <f t="shared" ca="1" si="101"/>
        <v>0</v>
      </c>
      <c r="AB1338" s="304" t="str">
        <f t="shared" si="102"/>
        <v/>
      </c>
      <c r="AC1338" s="164" t="str">
        <f t="shared" si="103"/>
        <v/>
      </c>
      <c r="AD1338" s="164" t="str">
        <f t="shared" si="104"/>
        <v/>
      </c>
    </row>
    <row r="1339" spans="1:30" s="164" customFormat="1" ht="20.149999999999999" customHeight="1">
      <c r="A1339" s="149"/>
      <c r="B1339" s="294" t="str">
        <f>IF(LEN(A1339)=0,"",INDEX('Smelter Look-up'!$A:$A,MATCH($A1339,'Smelter Look-up'!$E:$E,0)))</f>
        <v/>
      </c>
      <c r="C1339" s="146" t="str">
        <f>IF(LEN(A1339)=0,"",INDEX('Smelter Look-up'!$C:$C,MATCH($A1339,'Smelter Look-up'!$E:$E,0)))</f>
        <v/>
      </c>
      <c r="D1339" s="143"/>
      <c r="E1339" s="143" t="str">
        <f ca="1">IF(ISERROR($V1339),"",OFFSET('Smelter Look-up'!$D$4,$V1339-4,0)&amp;"")</f>
        <v/>
      </c>
      <c r="F1339" s="143" t="str">
        <f ca="1">IF(ISERROR($V1339),"",OFFSET('Smelter Look-up'!$E$4,$V1339-4,0))</f>
        <v/>
      </c>
      <c r="G1339" s="143" t="str">
        <f ca="1">IF(C1339=$X$4,"Enter smelter details",IF(ISERROR($V1339),"",OFFSET('Smelter Look-up'!$F$4,$V1339-4,0)))</f>
        <v/>
      </c>
      <c r="H1339" s="199" t="str">
        <f ca="1">IF(ISERROR($V1339),"",OFFSET('Smelter Look-up'!$G$4,$V1339-4,0))</f>
        <v/>
      </c>
      <c r="I1339" s="200" t="str">
        <f ca="1">IF(ISERROR($V1339),"",OFFSET('Smelter Look-up'!$H$4,$V1339-4,0))</f>
        <v/>
      </c>
      <c r="J1339" s="200" t="str">
        <f ca="1">IF(ISERROR($V1339),"",OFFSET('Smelter Look-up'!$I$4,$V1339-4,0))</f>
        <v/>
      </c>
      <c r="K1339" s="144"/>
      <c r="L1339" s="144"/>
      <c r="M1339" s="144"/>
      <c r="N1339" s="144"/>
      <c r="O1339" s="144"/>
      <c r="P1339" s="202"/>
      <c r="Q1339" s="145"/>
      <c r="R1339" s="143" t="str">
        <f ca="1">IF(ISERROR($V1339),"",OFFSET('Smelter Look-up'!$C$4,$V1339-4,0)&amp;"")</f>
        <v/>
      </c>
      <c r="S1339" s="149" t="str">
        <f t="shared" ca="1" si="100"/>
        <v/>
      </c>
      <c r="T1339" s="149" t="str">
        <f ca="1">IF(B1339="","",IF(ISERROR(MATCH($J1339,SorP!$B$1:$B$6261,0)),"",INDIRECT("'SorP'!$A$"&amp;MATCH($S1339&amp;$J1339,SorP!C:C,0))))</f>
        <v/>
      </c>
      <c r="U1339" s="162"/>
      <c r="V1339" s="163" t="e">
        <f>IF(C1339="",NA(),MATCH($B1339&amp;$C1339,'Smelter Look-up'!$J:$J,0))</f>
        <v>#N/A</v>
      </c>
      <c r="X1339" s="164">
        <f t="shared" ca="1" si="101"/>
        <v>0</v>
      </c>
      <c r="AB1339" s="304" t="str">
        <f t="shared" si="102"/>
        <v/>
      </c>
      <c r="AC1339" s="164" t="str">
        <f t="shared" si="103"/>
        <v/>
      </c>
      <c r="AD1339" s="164" t="str">
        <f t="shared" si="104"/>
        <v/>
      </c>
    </row>
    <row r="1340" spans="1:30" s="164" customFormat="1" ht="20.149999999999999" customHeight="1">
      <c r="A1340" s="149"/>
      <c r="B1340" s="294" t="str">
        <f>IF(LEN(A1340)=0,"",INDEX('Smelter Look-up'!$A:$A,MATCH($A1340,'Smelter Look-up'!$E:$E,0)))</f>
        <v/>
      </c>
      <c r="C1340" s="146" t="str">
        <f>IF(LEN(A1340)=0,"",INDEX('Smelter Look-up'!$C:$C,MATCH($A1340,'Smelter Look-up'!$E:$E,0)))</f>
        <v/>
      </c>
      <c r="D1340" s="143"/>
      <c r="E1340" s="143" t="str">
        <f ca="1">IF(ISERROR($V1340),"",OFFSET('Smelter Look-up'!$D$4,$V1340-4,0)&amp;"")</f>
        <v/>
      </c>
      <c r="F1340" s="143" t="str">
        <f ca="1">IF(ISERROR($V1340),"",OFFSET('Smelter Look-up'!$E$4,$V1340-4,0))</f>
        <v/>
      </c>
      <c r="G1340" s="143" t="str">
        <f ca="1">IF(C1340=$X$4,"Enter smelter details",IF(ISERROR($V1340),"",OFFSET('Smelter Look-up'!$F$4,$V1340-4,0)))</f>
        <v/>
      </c>
      <c r="H1340" s="199" t="str">
        <f ca="1">IF(ISERROR($V1340),"",OFFSET('Smelter Look-up'!$G$4,$V1340-4,0))</f>
        <v/>
      </c>
      <c r="I1340" s="200" t="str">
        <f ca="1">IF(ISERROR($V1340),"",OFFSET('Smelter Look-up'!$H$4,$V1340-4,0))</f>
        <v/>
      </c>
      <c r="J1340" s="200" t="str">
        <f ca="1">IF(ISERROR($V1340),"",OFFSET('Smelter Look-up'!$I$4,$V1340-4,0))</f>
        <v/>
      </c>
      <c r="K1340" s="144"/>
      <c r="L1340" s="144"/>
      <c r="M1340" s="144"/>
      <c r="N1340" s="144"/>
      <c r="O1340" s="144"/>
      <c r="P1340" s="202"/>
      <c r="Q1340" s="145"/>
      <c r="R1340" s="143" t="str">
        <f ca="1">IF(ISERROR($V1340),"",OFFSET('Smelter Look-up'!$C$4,$V1340-4,0)&amp;"")</f>
        <v/>
      </c>
      <c r="S1340" s="149" t="str">
        <f t="shared" ca="1" si="100"/>
        <v/>
      </c>
      <c r="T1340" s="149" t="str">
        <f ca="1">IF(B1340="","",IF(ISERROR(MATCH($J1340,SorP!$B$1:$B$6261,0)),"",INDIRECT("'SorP'!$A$"&amp;MATCH($S1340&amp;$J1340,SorP!C:C,0))))</f>
        <v/>
      </c>
      <c r="U1340" s="162"/>
      <c r="V1340" s="163" t="e">
        <f>IF(C1340="",NA(),MATCH($B1340&amp;$C1340,'Smelter Look-up'!$J:$J,0))</f>
        <v>#N/A</v>
      </c>
      <c r="X1340" s="164">
        <f t="shared" ca="1" si="101"/>
        <v>0</v>
      </c>
      <c r="AB1340" s="304" t="str">
        <f t="shared" si="102"/>
        <v/>
      </c>
      <c r="AC1340" s="164" t="str">
        <f t="shared" si="103"/>
        <v/>
      </c>
      <c r="AD1340" s="164" t="str">
        <f t="shared" si="104"/>
        <v/>
      </c>
    </row>
    <row r="1341" spans="1:30" s="164" customFormat="1" ht="20.149999999999999" customHeight="1">
      <c r="A1341" s="149"/>
      <c r="B1341" s="294" t="str">
        <f>IF(LEN(A1341)=0,"",INDEX('Smelter Look-up'!$A:$A,MATCH($A1341,'Smelter Look-up'!$E:$E,0)))</f>
        <v/>
      </c>
      <c r="C1341" s="146" t="str">
        <f>IF(LEN(A1341)=0,"",INDEX('Smelter Look-up'!$C:$C,MATCH($A1341,'Smelter Look-up'!$E:$E,0)))</f>
        <v/>
      </c>
      <c r="D1341" s="143"/>
      <c r="E1341" s="143" t="str">
        <f ca="1">IF(ISERROR($V1341),"",OFFSET('Smelter Look-up'!$D$4,$V1341-4,0)&amp;"")</f>
        <v/>
      </c>
      <c r="F1341" s="143" t="str">
        <f ca="1">IF(ISERROR($V1341),"",OFFSET('Smelter Look-up'!$E$4,$V1341-4,0))</f>
        <v/>
      </c>
      <c r="G1341" s="143" t="str">
        <f ca="1">IF(C1341=$X$4,"Enter smelter details",IF(ISERROR($V1341),"",OFFSET('Smelter Look-up'!$F$4,$V1341-4,0)))</f>
        <v/>
      </c>
      <c r="H1341" s="199" t="str">
        <f ca="1">IF(ISERROR($V1341),"",OFFSET('Smelter Look-up'!$G$4,$V1341-4,0))</f>
        <v/>
      </c>
      <c r="I1341" s="200" t="str">
        <f ca="1">IF(ISERROR($V1341),"",OFFSET('Smelter Look-up'!$H$4,$V1341-4,0))</f>
        <v/>
      </c>
      <c r="J1341" s="200" t="str">
        <f ca="1">IF(ISERROR($V1341),"",OFFSET('Smelter Look-up'!$I$4,$V1341-4,0))</f>
        <v/>
      </c>
      <c r="K1341" s="144"/>
      <c r="L1341" s="144"/>
      <c r="M1341" s="144"/>
      <c r="N1341" s="144"/>
      <c r="O1341" s="144"/>
      <c r="P1341" s="202"/>
      <c r="Q1341" s="145"/>
      <c r="R1341" s="143" t="str">
        <f ca="1">IF(ISERROR($V1341),"",OFFSET('Smelter Look-up'!$C$4,$V1341-4,0)&amp;"")</f>
        <v/>
      </c>
      <c r="S1341" s="149" t="str">
        <f t="shared" ca="1" si="100"/>
        <v/>
      </c>
      <c r="T1341" s="149" t="str">
        <f ca="1">IF(B1341="","",IF(ISERROR(MATCH($J1341,SorP!$B$1:$B$6261,0)),"",INDIRECT("'SorP'!$A$"&amp;MATCH($S1341&amp;$J1341,SorP!C:C,0))))</f>
        <v/>
      </c>
      <c r="U1341" s="162"/>
      <c r="V1341" s="163" t="e">
        <f>IF(C1341="",NA(),MATCH($B1341&amp;$C1341,'Smelter Look-up'!$J:$J,0))</f>
        <v>#N/A</v>
      </c>
      <c r="X1341" s="164">
        <f t="shared" ca="1" si="101"/>
        <v>0</v>
      </c>
      <c r="AB1341" s="304" t="str">
        <f t="shared" si="102"/>
        <v/>
      </c>
      <c r="AC1341" s="164" t="str">
        <f t="shared" si="103"/>
        <v/>
      </c>
      <c r="AD1341" s="164" t="str">
        <f t="shared" si="104"/>
        <v/>
      </c>
    </row>
    <row r="1342" spans="1:30" s="164" customFormat="1" ht="20.149999999999999" customHeight="1">
      <c r="A1342" s="149"/>
      <c r="B1342" s="294" t="str">
        <f>IF(LEN(A1342)=0,"",INDEX('Smelter Look-up'!$A:$A,MATCH($A1342,'Smelter Look-up'!$E:$E,0)))</f>
        <v/>
      </c>
      <c r="C1342" s="146" t="str">
        <f>IF(LEN(A1342)=0,"",INDEX('Smelter Look-up'!$C:$C,MATCH($A1342,'Smelter Look-up'!$E:$E,0)))</f>
        <v/>
      </c>
      <c r="D1342" s="143"/>
      <c r="E1342" s="143" t="str">
        <f ca="1">IF(ISERROR($V1342),"",OFFSET('Smelter Look-up'!$D$4,$V1342-4,0)&amp;"")</f>
        <v/>
      </c>
      <c r="F1342" s="143" t="str">
        <f ca="1">IF(ISERROR($V1342),"",OFFSET('Smelter Look-up'!$E$4,$V1342-4,0))</f>
        <v/>
      </c>
      <c r="G1342" s="143" t="str">
        <f ca="1">IF(C1342=$X$4,"Enter smelter details",IF(ISERROR($V1342),"",OFFSET('Smelter Look-up'!$F$4,$V1342-4,0)))</f>
        <v/>
      </c>
      <c r="H1342" s="199" t="str">
        <f ca="1">IF(ISERROR($V1342),"",OFFSET('Smelter Look-up'!$G$4,$V1342-4,0))</f>
        <v/>
      </c>
      <c r="I1342" s="200" t="str">
        <f ca="1">IF(ISERROR($V1342),"",OFFSET('Smelter Look-up'!$H$4,$V1342-4,0))</f>
        <v/>
      </c>
      <c r="J1342" s="200" t="str">
        <f ca="1">IF(ISERROR($V1342),"",OFFSET('Smelter Look-up'!$I$4,$V1342-4,0))</f>
        <v/>
      </c>
      <c r="K1342" s="144"/>
      <c r="L1342" s="144"/>
      <c r="M1342" s="144"/>
      <c r="N1342" s="144"/>
      <c r="O1342" s="144"/>
      <c r="P1342" s="202"/>
      <c r="Q1342" s="145"/>
      <c r="R1342" s="143" t="str">
        <f ca="1">IF(ISERROR($V1342),"",OFFSET('Smelter Look-up'!$C$4,$V1342-4,0)&amp;"")</f>
        <v/>
      </c>
      <c r="S1342" s="149" t="str">
        <f t="shared" ca="1" si="100"/>
        <v/>
      </c>
      <c r="T1342" s="149" t="str">
        <f ca="1">IF(B1342="","",IF(ISERROR(MATCH($J1342,SorP!$B$1:$B$6261,0)),"",INDIRECT("'SorP'!$A$"&amp;MATCH($S1342&amp;$J1342,SorP!C:C,0))))</f>
        <v/>
      </c>
      <c r="U1342" s="162"/>
      <c r="V1342" s="163" t="e">
        <f>IF(C1342="",NA(),MATCH($B1342&amp;$C1342,'Smelter Look-up'!$J:$J,0))</f>
        <v>#N/A</v>
      </c>
      <c r="X1342" s="164">
        <f t="shared" ca="1" si="101"/>
        <v>0</v>
      </c>
      <c r="AB1342" s="304" t="str">
        <f t="shared" si="102"/>
        <v/>
      </c>
      <c r="AC1342" s="164" t="str">
        <f t="shared" si="103"/>
        <v/>
      </c>
      <c r="AD1342" s="164" t="str">
        <f t="shared" si="104"/>
        <v/>
      </c>
    </row>
    <row r="1343" spans="1:30" s="164" customFormat="1" ht="20.149999999999999" customHeight="1">
      <c r="A1343" s="149"/>
      <c r="B1343" s="294" t="str">
        <f>IF(LEN(A1343)=0,"",INDEX('Smelter Look-up'!$A:$A,MATCH($A1343,'Smelter Look-up'!$E:$E,0)))</f>
        <v/>
      </c>
      <c r="C1343" s="146" t="str">
        <f>IF(LEN(A1343)=0,"",INDEX('Smelter Look-up'!$C:$C,MATCH($A1343,'Smelter Look-up'!$E:$E,0)))</f>
        <v/>
      </c>
      <c r="D1343" s="143"/>
      <c r="E1343" s="143" t="str">
        <f ca="1">IF(ISERROR($V1343),"",OFFSET('Smelter Look-up'!$D$4,$V1343-4,0)&amp;"")</f>
        <v/>
      </c>
      <c r="F1343" s="143" t="str">
        <f ca="1">IF(ISERROR($V1343),"",OFFSET('Smelter Look-up'!$E$4,$V1343-4,0))</f>
        <v/>
      </c>
      <c r="G1343" s="143" t="str">
        <f ca="1">IF(C1343=$X$4,"Enter smelter details",IF(ISERROR($V1343),"",OFFSET('Smelter Look-up'!$F$4,$V1343-4,0)))</f>
        <v/>
      </c>
      <c r="H1343" s="199" t="str">
        <f ca="1">IF(ISERROR($V1343),"",OFFSET('Smelter Look-up'!$G$4,$V1343-4,0))</f>
        <v/>
      </c>
      <c r="I1343" s="200" t="str">
        <f ca="1">IF(ISERROR($V1343),"",OFFSET('Smelter Look-up'!$H$4,$V1343-4,0))</f>
        <v/>
      </c>
      <c r="J1343" s="200" t="str">
        <f ca="1">IF(ISERROR($V1343),"",OFFSET('Smelter Look-up'!$I$4,$V1343-4,0))</f>
        <v/>
      </c>
      <c r="K1343" s="144"/>
      <c r="L1343" s="144"/>
      <c r="M1343" s="144"/>
      <c r="N1343" s="144"/>
      <c r="O1343" s="144"/>
      <c r="P1343" s="202"/>
      <c r="Q1343" s="145"/>
      <c r="R1343" s="143" t="str">
        <f ca="1">IF(ISERROR($V1343),"",OFFSET('Smelter Look-up'!$C$4,$V1343-4,0)&amp;"")</f>
        <v/>
      </c>
      <c r="S1343" s="149" t="str">
        <f t="shared" ca="1" si="100"/>
        <v/>
      </c>
      <c r="T1343" s="149" t="str">
        <f ca="1">IF(B1343="","",IF(ISERROR(MATCH($J1343,SorP!$B$1:$B$6261,0)),"",INDIRECT("'SorP'!$A$"&amp;MATCH($S1343&amp;$J1343,SorP!C:C,0))))</f>
        <v/>
      </c>
      <c r="U1343" s="162"/>
      <c r="V1343" s="163" t="e">
        <f>IF(C1343="",NA(),MATCH($B1343&amp;$C1343,'Smelter Look-up'!$J:$J,0))</f>
        <v>#N/A</v>
      </c>
      <c r="X1343" s="164">
        <f t="shared" ca="1" si="101"/>
        <v>0</v>
      </c>
      <c r="AB1343" s="304" t="str">
        <f t="shared" si="102"/>
        <v/>
      </c>
      <c r="AC1343" s="164" t="str">
        <f t="shared" si="103"/>
        <v/>
      </c>
      <c r="AD1343" s="164" t="str">
        <f t="shared" si="104"/>
        <v/>
      </c>
    </row>
    <row r="1344" spans="1:30" s="164" customFormat="1" ht="20.149999999999999" customHeight="1">
      <c r="A1344" s="149"/>
      <c r="B1344" s="294" t="str">
        <f>IF(LEN(A1344)=0,"",INDEX('Smelter Look-up'!$A:$A,MATCH($A1344,'Smelter Look-up'!$E:$E,0)))</f>
        <v/>
      </c>
      <c r="C1344" s="146" t="str">
        <f>IF(LEN(A1344)=0,"",INDEX('Smelter Look-up'!$C:$C,MATCH($A1344,'Smelter Look-up'!$E:$E,0)))</f>
        <v/>
      </c>
      <c r="D1344" s="143"/>
      <c r="E1344" s="143" t="str">
        <f ca="1">IF(ISERROR($V1344),"",OFFSET('Smelter Look-up'!$D$4,$V1344-4,0)&amp;"")</f>
        <v/>
      </c>
      <c r="F1344" s="143" t="str">
        <f ca="1">IF(ISERROR($V1344),"",OFFSET('Smelter Look-up'!$E$4,$V1344-4,0))</f>
        <v/>
      </c>
      <c r="G1344" s="143" t="str">
        <f ca="1">IF(C1344=$X$4,"Enter smelter details",IF(ISERROR($V1344),"",OFFSET('Smelter Look-up'!$F$4,$V1344-4,0)))</f>
        <v/>
      </c>
      <c r="H1344" s="199" t="str">
        <f ca="1">IF(ISERROR($V1344),"",OFFSET('Smelter Look-up'!$G$4,$V1344-4,0))</f>
        <v/>
      </c>
      <c r="I1344" s="200" t="str">
        <f ca="1">IF(ISERROR($V1344),"",OFFSET('Smelter Look-up'!$H$4,$V1344-4,0))</f>
        <v/>
      </c>
      <c r="J1344" s="200" t="str">
        <f ca="1">IF(ISERROR($V1344),"",OFFSET('Smelter Look-up'!$I$4,$V1344-4,0))</f>
        <v/>
      </c>
      <c r="K1344" s="144"/>
      <c r="L1344" s="144"/>
      <c r="M1344" s="144"/>
      <c r="N1344" s="144"/>
      <c r="O1344" s="144"/>
      <c r="P1344" s="202"/>
      <c r="Q1344" s="145"/>
      <c r="R1344" s="143" t="str">
        <f ca="1">IF(ISERROR($V1344),"",OFFSET('Smelter Look-up'!$C$4,$V1344-4,0)&amp;"")</f>
        <v/>
      </c>
      <c r="S1344" s="149" t="str">
        <f t="shared" ca="1" si="100"/>
        <v/>
      </c>
      <c r="T1344" s="149" t="str">
        <f ca="1">IF(B1344="","",IF(ISERROR(MATCH($J1344,SorP!$B$1:$B$6261,0)),"",INDIRECT("'SorP'!$A$"&amp;MATCH($S1344&amp;$J1344,SorP!C:C,0))))</f>
        <v/>
      </c>
      <c r="U1344" s="162"/>
      <c r="V1344" s="163" t="e">
        <f>IF(C1344="",NA(),MATCH($B1344&amp;$C1344,'Smelter Look-up'!$J:$J,0))</f>
        <v>#N/A</v>
      </c>
      <c r="X1344" s="164">
        <f t="shared" ca="1" si="101"/>
        <v>0</v>
      </c>
      <c r="AB1344" s="304" t="str">
        <f t="shared" si="102"/>
        <v/>
      </c>
      <c r="AC1344" s="164" t="str">
        <f t="shared" si="103"/>
        <v/>
      </c>
      <c r="AD1344" s="164" t="str">
        <f t="shared" si="104"/>
        <v/>
      </c>
    </row>
    <row r="1345" spans="1:30" s="164" customFormat="1" ht="20.149999999999999" customHeight="1">
      <c r="A1345" s="149"/>
      <c r="B1345" s="294" t="str">
        <f>IF(LEN(A1345)=0,"",INDEX('Smelter Look-up'!$A:$A,MATCH($A1345,'Smelter Look-up'!$E:$E,0)))</f>
        <v/>
      </c>
      <c r="C1345" s="146" t="str">
        <f>IF(LEN(A1345)=0,"",INDEX('Smelter Look-up'!$C:$C,MATCH($A1345,'Smelter Look-up'!$E:$E,0)))</f>
        <v/>
      </c>
      <c r="D1345" s="143"/>
      <c r="E1345" s="143" t="str">
        <f ca="1">IF(ISERROR($V1345),"",OFFSET('Smelter Look-up'!$D$4,$V1345-4,0)&amp;"")</f>
        <v/>
      </c>
      <c r="F1345" s="143" t="str">
        <f ca="1">IF(ISERROR($V1345),"",OFFSET('Smelter Look-up'!$E$4,$V1345-4,0))</f>
        <v/>
      </c>
      <c r="G1345" s="143" t="str">
        <f ca="1">IF(C1345=$X$4,"Enter smelter details",IF(ISERROR($V1345),"",OFFSET('Smelter Look-up'!$F$4,$V1345-4,0)))</f>
        <v/>
      </c>
      <c r="H1345" s="199" t="str">
        <f ca="1">IF(ISERROR($V1345),"",OFFSET('Smelter Look-up'!$G$4,$V1345-4,0))</f>
        <v/>
      </c>
      <c r="I1345" s="200" t="str">
        <f ca="1">IF(ISERROR($V1345),"",OFFSET('Smelter Look-up'!$H$4,$V1345-4,0))</f>
        <v/>
      </c>
      <c r="J1345" s="200" t="str">
        <f ca="1">IF(ISERROR($V1345),"",OFFSET('Smelter Look-up'!$I$4,$V1345-4,0))</f>
        <v/>
      </c>
      <c r="K1345" s="144"/>
      <c r="L1345" s="144"/>
      <c r="M1345" s="144"/>
      <c r="N1345" s="144"/>
      <c r="O1345" s="144"/>
      <c r="P1345" s="202"/>
      <c r="Q1345" s="145"/>
      <c r="R1345" s="143" t="str">
        <f ca="1">IF(ISERROR($V1345),"",OFFSET('Smelter Look-up'!$C$4,$V1345-4,0)&amp;"")</f>
        <v/>
      </c>
      <c r="S1345" s="149" t="str">
        <f t="shared" ca="1" si="100"/>
        <v/>
      </c>
      <c r="T1345" s="149" t="str">
        <f ca="1">IF(B1345="","",IF(ISERROR(MATCH($J1345,SorP!$B$1:$B$6261,0)),"",INDIRECT("'SorP'!$A$"&amp;MATCH($S1345&amp;$J1345,SorP!C:C,0))))</f>
        <v/>
      </c>
      <c r="U1345" s="162"/>
      <c r="V1345" s="163" t="e">
        <f>IF(C1345="",NA(),MATCH($B1345&amp;$C1345,'Smelter Look-up'!$J:$J,0))</f>
        <v>#N/A</v>
      </c>
      <c r="X1345" s="164">
        <f t="shared" ca="1" si="101"/>
        <v>0</v>
      </c>
      <c r="AB1345" s="304" t="str">
        <f t="shared" si="102"/>
        <v/>
      </c>
      <c r="AC1345" s="164" t="str">
        <f t="shared" si="103"/>
        <v/>
      </c>
      <c r="AD1345" s="164" t="str">
        <f t="shared" si="104"/>
        <v/>
      </c>
    </row>
    <row r="1346" spans="1:30" s="164" customFormat="1" ht="20.149999999999999" customHeight="1">
      <c r="A1346" s="149"/>
      <c r="B1346" s="294" t="str">
        <f>IF(LEN(A1346)=0,"",INDEX('Smelter Look-up'!$A:$A,MATCH($A1346,'Smelter Look-up'!$E:$E,0)))</f>
        <v/>
      </c>
      <c r="C1346" s="146" t="str">
        <f>IF(LEN(A1346)=0,"",INDEX('Smelter Look-up'!$C:$C,MATCH($A1346,'Smelter Look-up'!$E:$E,0)))</f>
        <v/>
      </c>
      <c r="D1346" s="143"/>
      <c r="E1346" s="143" t="str">
        <f ca="1">IF(ISERROR($V1346),"",OFFSET('Smelter Look-up'!$D$4,$V1346-4,0)&amp;"")</f>
        <v/>
      </c>
      <c r="F1346" s="143" t="str">
        <f ca="1">IF(ISERROR($V1346),"",OFFSET('Smelter Look-up'!$E$4,$V1346-4,0))</f>
        <v/>
      </c>
      <c r="G1346" s="143" t="str">
        <f ca="1">IF(C1346=$X$4,"Enter smelter details",IF(ISERROR($V1346),"",OFFSET('Smelter Look-up'!$F$4,$V1346-4,0)))</f>
        <v/>
      </c>
      <c r="H1346" s="199" t="str">
        <f ca="1">IF(ISERROR($V1346),"",OFFSET('Smelter Look-up'!$G$4,$V1346-4,0))</f>
        <v/>
      </c>
      <c r="I1346" s="200" t="str">
        <f ca="1">IF(ISERROR($V1346),"",OFFSET('Smelter Look-up'!$H$4,$V1346-4,0))</f>
        <v/>
      </c>
      <c r="J1346" s="200" t="str">
        <f ca="1">IF(ISERROR($V1346),"",OFFSET('Smelter Look-up'!$I$4,$V1346-4,0))</f>
        <v/>
      </c>
      <c r="K1346" s="144"/>
      <c r="L1346" s="144"/>
      <c r="M1346" s="144"/>
      <c r="N1346" s="144"/>
      <c r="O1346" s="144"/>
      <c r="P1346" s="202"/>
      <c r="Q1346" s="145"/>
      <c r="R1346" s="143" t="str">
        <f ca="1">IF(ISERROR($V1346),"",OFFSET('Smelter Look-up'!$C$4,$V1346-4,0)&amp;"")</f>
        <v/>
      </c>
      <c r="S1346" s="149" t="str">
        <f t="shared" ca="1" si="100"/>
        <v/>
      </c>
      <c r="T1346" s="149" t="str">
        <f ca="1">IF(B1346="","",IF(ISERROR(MATCH($J1346,SorP!$B$1:$B$6261,0)),"",INDIRECT("'SorP'!$A$"&amp;MATCH($S1346&amp;$J1346,SorP!C:C,0))))</f>
        <v/>
      </c>
      <c r="U1346" s="162"/>
      <c r="V1346" s="163" t="e">
        <f>IF(C1346="",NA(),MATCH($B1346&amp;$C1346,'Smelter Look-up'!$J:$J,0))</f>
        <v>#N/A</v>
      </c>
      <c r="X1346" s="164">
        <f t="shared" ca="1" si="101"/>
        <v>0</v>
      </c>
      <c r="AB1346" s="304" t="str">
        <f t="shared" si="102"/>
        <v/>
      </c>
      <c r="AC1346" s="164" t="str">
        <f t="shared" si="103"/>
        <v/>
      </c>
      <c r="AD1346" s="164" t="str">
        <f t="shared" si="104"/>
        <v/>
      </c>
    </row>
    <row r="1347" spans="1:30" s="164" customFormat="1" ht="20.149999999999999" customHeight="1">
      <c r="A1347" s="149"/>
      <c r="B1347" s="294" t="str">
        <f>IF(LEN(A1347)=0,"",INDEX('Smelter Look-up'!$A:$A,MATCH($A1347,'Smelter Look-up'!$E:$E,0)))</f>
        <v/>
      </c>
      <c r="C1347" s="146" t="str">
        <f>IF(LEN(A1347)=0,"",INDEX('Smelter Look-up'!$C:$C,MATCH($A1347,'Smelter Look-up'!$E:$E,0)))</f>
        <v/>
      </c>
      <c r="D1347" s="143"/>
      <c r="E1347" s="143" t="str">
        <f ca="1">IF(ISERROR($V1347),"",OFFSET('Smelter Look-up'!$D$4,$V1347-4,0)&amp;"")</f>
        <v/>
      </c>
      <c r="F1347" s="143" t="str">
        <f ca="1">IF(ISERROR($V1347),"",OFFSET('Smelter Look-up'!$E$4,$V1347-4,0))</f>
        <v/>
      </c>
      <c r="G1347" s="143" t="str">
        <f ca="1">IF(C1347=$X$4,"Enter smelter details",IF(ISERROR($V1347),"",OFFSET('Smelter Look-up'!$F$4,$V1347-4,0)))</f>
        <v/>
      </c>
      <c r="H1347" s="199" t="str">
        <f ca="1">IF(ISERROR($V1347),"",OFFSET('Smelter Look-up'!$G$4,$V1347-4,0))</f>
        <v/>
      </c>
      <c r="I1347" s="200" t="str">
        <f ca="1">IF(ISERROR($V1347),"",OFFSET('Smelter Look-up'!$H$4,$V1347-4,0))</f>
        <v/>
      </c>
      <c r="J1347" s="200" t="str">
        <f ca="1">IF(ISERROR($V1347),"",OFFSET('Smelter Look-up'!$I$4,$V1347-4,0))</f>
        <v/>
      </c>
      <c r="K1347" s="144"/>
      <c r="L1347" s="144"/>
      <c r="M1347" s="144"/>
      <c r="N1347" s="144"/>
      <c r="O1347" s="144"/>
      <c r="P1347" s="202"/>
      <c r="Q1347" s="145"/>
      <c r="R1347" s="143" t="str">
        <f ca="1">IF(ISERROR($V1347),"",OFFSET('Smelter Look-up'!$C$4,$V1347-4,0)&amp;"")</f>
        <v/>
      </c>
      <c r="S1347" s="149" t="str">
        <f t="shared" ca="1" si="100"/>
        <v/>
      </c>
      <c r="T1347" s="149" t="str">
        <f ca="1">IF(B1347="","",IF(ISERROR(MATCH($J1347,SorP!$B$1:$B$6261,0)),"",INDIRECT("'SorP'!$A$"&amp;MATCH($S1347&amp;$J1347,SorP!C:C,0))))</f>
        <v/>
      </c>
      <c r="U1347" s="162"/>
      <c r="V1347" s="163" t="e">
        <f>IF(C1347="",NA(),MATCH($B1347&amp;$C1347,'Smelter Look-up'!$J:$J,0))</f>
        <v>#N/A</v>
      </c>
      <c r="X1347" s="164">
        <f t="shared" ca="1" si="101"/>
        <v>0</v>
      </c>
      <c r="AB1347" s="304" t="str">
        <f t="shared" si="102"/>
        <v/>
      </c>
      <c r="AC1347" s="164" t="str">
        <f t="shared" si="103"/>
        <v/>
      </c>
      <c r="AD1347" s="164" t="str">
        <f t="shared" si="104"/>
        <v/>
      </c>
    </row>
    <row r="1348" spans="1:30" s="164" customFormat="1" ht="20.149999999999999" customHeight="1">
      <c r="A1348" s="149"/>
      <c r="B1348" s="294" t="str">
        <f>IF(LEN(A1348)=0,"",INDEX('Smelter Look-up'!$A:$A,MATCH($A1348,'Smelter Look-up'!$E:$E,0)))</f>
        <v/>
      </c>
      <c r="C1348" s="146" t="str">
        <f>IF(LEN(A1348)=0,"",INDEX('Smelter Look-up'!$C:$C,MATCH($A1348,'Smelter Look-up'!$E:$E,0)))</f>
        <v/>
      </c>
      <c r="D1348" s="143"/>
      <c r="E1348" s="143" t="str">
        <f ca="1">IF(ISERROR($V1348),"",OFFSET('Smelter Look-up'!$D$4,$V1348-4,0)&amp;"")</f>
        <v/>
      </c>
      <c r="F1348" s="143" t="str">
        <f ca="1">IF(ISERROR($V1348),"",OFFSET('Smelter Look-up'!$E$4,$V1348-4,0))</f>
        <v/>
      </c>
      <c r="G1348" s="143" t="str">
        <f ca="1">IF(C1348=$X$4,"Enter smelter details",IF(ISERROR($V1348),"",OFFSET('Smelter Look-up'!$F$4,$V1348-4,0)))</f>
        <v/>
      </c>
      <c r="H1348" s="199" t="str">
        <f ca="1">IF(ISERROR($V1348),"",OFFSET('Smelter Look-up'!$G$4,$V1348-4,0))</f>
        <v/>
      </c>
      <c r="I1348" s="200" t="str">
        <f ca="1">IF(ISERROR($V1348),"",OFFSET('Smelter Look-up'!$H$4,$V1348-4,0))</f>
        <v/>
      </c>
      <c r="J1348" s="200" t="str">
        <f ca="1">IF(ISERROR($V1348),"",OFFSET('Smelter Look-up'!$I$4,$V1348-4,0))</f>
        <v/>
      </c>
      <c r="K1348" s="144"/>
      <c r="L1348" s="144"/>
      <c r="M1348" s="144"/>
      <c r="N1348" s="144"/>
      <c r="O1348" s="144"/>
      <c r="P1348" s="202"/>
      <c r="Q1348" s="145"/>
      <c r="R1348" s="143" t="str">
        <f ca="1">IF(ISERROR($V1348),"",OFFSET('Smelter Look-up'!$C$4,$V1348-4,0)&amp;"")</f>
        <v/>
      </c>
      <c r="S1348" s="149" t="str">
        <f t="shared" ref="S1348:S1411" ca="1" si="105">IF(B1348="","",IF(ISERROR(MATCH($E1348,CL,0)),"Unknown",INDIRECT("'C'!$A$"&amp;MATCH($E1348,CL,0)+1)))</f>
        <v/>
      </c>
      <c r="T1348" s="149" t="str">
        <f ca="1">IF(B1348="","",IF(ISERROR(MATCH($J1348,SorP!$B$1:$B$6261,0)),"",INDIRECT("'SorP'!$A$"&amp;MATCH($S1348&amp;$J1348,SorP!C:C,0))))</f>
        <v/>
      </c>
      <c r="U1348" s="162"/>
      <c r="V1348" s="163" t="e">
        <f>IF(C1348="",NA(),MATCH($B1348&amp;$C1348,'Smelter Look-up'!$J:$J,0))</f>
        <v>#N/A</v>
      </c>
      <c r="X1348" s="164">
        <f t="shared" ref="X1348:X1411" ca="1" si="106">IF(AND(C1348="Smelter not listed",OR(LEN(D1348)=0,LEN(E1348)=0)),1,0)</f>
        <v>0</v>
      </c>
      <c r="AB1348" s="304" t="str">
        <f t="shared" ref="AB1348:AB1411" si="107">IF(C1348="","",B1348)</f>
        <v/>
      </c>
      <c r="AC1348" s="164" t="str">
        <f t="shared" ref="AC1348:AC1411" si="108">B1348</f>
        <v/>
      </c>
      <c r="AD1348" s="164" t="str">
        <f t="shared" ref="AD1348:AD1411" si="109">IF(C1348="Smelter not listed",D1348,C1348)</f>
        <v/>
      </c>
    </row>
    <row r="1349" spans="1:30" s="164" customFormat="1" ht="20.149999999999999" customHeight="1">
      <c r="A1349" s="149"/>
      <c r="B1349" s="294" t="str">
        <f>IF(LEN(A1349)=0,"",INDEX('Smelter Look-up'!$A:$A,MATCH($A1349,'Smelter Look-up'!$E:$E,0)))</f>
        <v/>
      </c>
      <c r="C1349" s="146" t="str">
        <f>IF(LEN(A1349)=0,"",INDEX('Smelter Look-up'!$C:$C,MATCH($A1349,'Smelter Look-up'!$E:$E,0)))</f>
        <v/>
      </c>
      <c r="D1349" s="143"/>
      <c r="E1349" s="143" t="str">
        <f ca="1">IF(ISERROR($V1349),"",OFFSET('Smelter Look-up'!$D$4,$V1349-4,0)&amp;"")</f>
        <v/>
      </c>
      <c r="F1349" s="143" t="str">
        <f ca="1">IF(ISERROR($V1349),"",OFFSET('Smelter Look-up'!$E$4,$V1349-4,0))</f>
        <v/>
      </c>
      <c r="G1349" s="143" t="str">
        <f ca="1">IF(C1349=$X$4,"Enter smelter details",IF(ISERROR($V1349),"",OFFSET('Smelter Look-up'!$F$4,$V1349-4,0)))</f>
        <v/>
      </c>
      <c r="H1349" s="199" t="str">
        <f ca="1">IF(ISERROR($V1349),"",OFFSET('Smelter Look-up'!$G$4,$V1349-4,0))</f>
        <v/>
      </c>
      <c r="I1349" s="200" t="str">
        <f ca="1">IF(ISERROR($V1349),"",OFFSET('Smelter Look-up'!$H$4,$V1349-4,0))</f>
        <v/>
      </c>
      <c r="J1349" s="200" t="str">
        <f ca="1">IF(ISERROR($V1349),"",OFFSET('Smelter Look-up'!$I$4,$V1349-4,0))</f>
        <v/>
      </c>
      <c r="K1349" s="144"/>
      <c r="L1349" s="144"/>
      <c r="M1349" s="144"/>
      <c r="N1349" s="144"/>
      <c r="O1349" s="144"/>
      <c r="P1349" s="202"/>
      <c r="Q1349" s="145"/>
      <c r="R1349" s="143" t="str">
        <f ca="1">IF(ISERROR($V1349),"",OFFSET('Smelter Look-up'!$C$4,$V1349-4,0)&amp;"")</f>
        <v/>
      </c>
      <c r="S1349" s="149" t="str">
        <f t="shared" ca="1" si="105"/>
        <v/>
      </c>
      <c r="T1349" s="149" t="str">
        <f ca="1">IF(B1349="","",IF(ISERROR(MATCH($J1349,SorP!$B$1:$B$6261,0)),"",INDIRECT("'SorP'!$A$"&amp;MATCH($S1349&amp;$J1349,SorP!C:C,0))))</f>
        <v/>
      </c>
      <c r="U1349" s="162"/>
      <c r="V1349" s="163" t="e">
        <f>IF(C1349="",NA(),MATCH($B1349&amp;$C1349,'Smelter Look-up'!$J:$J,0))</f>
        <v>#N/A</v>
      </c>
      <c r="X1349" s="164">
        <f t="shared" ca="1" si="106"/>
        <v>0</v>
      </c>
      <c r="AB1349" s="304" t="str">
        <f t="shared" si="107"/>
        <v/>
      </c>
      <c r="AC1349" s="164" t="str">
        <f t="shared" si="108"/>
        <v/>
      </c>
      <c r="AD1349" s="164" t="str">
        <f t="shared" si="109"/>
        <v/>
      </c>
    </row>
    <row r="1350" spans="1:30" s="164" customFormat="1" ht="20.149999999999999" customHeight="1">
      <c r="A1350" s="149"/>
      <c r="B1350" s="294" t="str">
        <f>IF(LEN(A1350)=0,"",INDEX('Smelter Look-up'!$A:$A,MATCH($A1350,'Smelter Look-up'!$E:$E,0)))</f>
        <v/>
      </c>
      <c r="C1350" s="146" t="str">
        <f>IF(LEN(A1350)=0,"",INDEX('Smelter Look-up'!$C:$C,MATCH($A1350,'Smelter Look-up'!$E:$E,0)))</f>
        <v/>
      </c>
      <c r="D1350" s="143"/>
      <c r="E1350" s="143" t="str">
        <f ca="1">IF(ISERROR($V1350),"",OFFSET('Smelter Look-up'!$D$4,$V1350-4,0)&amp;"")</f>
        <v/>
      </c>
      <c r="F1350" s="143" t="str">
        <f ca="1">IF(ISERROR($V1350),"",OFFSET('Smelter Look-up'!$E$4,$V1350-4,0))</f>
        <v/>
      </c>
      <c r="G1350" s="143" t="str">
        <f ca="1">IF(C1350=$X$4,"Enter smelter details",IF(ISERROR($V1350),"",OFFSET('Smelter Look-up'!$F$4,$V1350-4,0)))</f>
        <v/>
      </c>
      <c r="H1350" s="199" t="str">
        <f ca="1">IF(ISERROR($V1350),"",OFFSET('Smelter Look-up'!$G$4,$V1350-4,0))</f>
        <v/>
      </c>
      <c r="I1350" s="200" t="str">
        <f ca="1">IF(ISERROR($V1350),"",OFFSET('Smelter Look-up'!$H$4,$V1350-4,0))</f>
        <v/>
      </c>
      <c r="J1350" s="200" t="str">
        <f ca="1">IF(ISERROR($V1350),"",OFFSET('Smelter Look-up'!$I$4,$V1350-4,0))</f>
        <v/>
      </c>
      <c r="K1350" s="144"/>
      <c r="L1350" s="144"/>
      <c r="M1350" s="144"/>
      <c r="N1350" s="144"/>
      <c r="O1350" s="144"/>
      <c r="P1350" s="202"/>
      <c r="Q1350" s="145"/>
      <c r="R1350" s="143" t="str">
        <f ca="1">IF(ISERROR($V1350),"",OFFSET('Smelter Look-up'!$C$4,$V1350-4,0)&amp;"")</f>
        <v/>
      </c>
      <c r="S1350" s="149" t="str">
        <f t="shared" ca="1" si="105"/>
        <v/>
      </c>
      <c r="T1350" s="149" t="str">
        <f ca="1">IF(B1350="","",IF(ISERROR(MATCH($J1350,SorP!$B$1:$B$6261,0)),"",INDIRECT("'SorP'!$A$"&amp;MATCH($S1350&amp;$J1350,SorP!C:C,0))))</f>
        <v/>
      </c>
      <c r="U1350" s="162"/>
      <c r="V1350" s="163" t="e">
        <f>IF(C1350="",NA(),MATCH($B1350&amp;$C1350,'Smelter Look-up'!$J:$J,0))</f>
        <v>#N/A</v>
      </c>
      <c r="X1350" s="164">
        <f t="shared" ca="1" si="106"/>
        <v>0</v>
      </c>
      <c r="AB1350" s="304" t="str">
        <f t="shared" si="107"/>
        <v/>
      </c>
      <c r="AC1350" s="164" t="str">
        <f t="shared" si="108"/>
        <v/>
      </c>
      <c r="AD1350" s="164" t="str">
        <f t="shared" si="109"/>
        <v/>
      </c>
    </row>
    <row r="1351" spans="1:30" s="164" customFormat="1" ht="20.149999999999999" customHeight="1">
      <c r="A1351" s="149"/>
      <c r="B1351" s="294" t="str">
        <f>IF(LEN(A1351)=0,"",INDEX('Smelter Look-up'!$A:$A,MATCH($A1351,'Smelter Look-up'!$E:$E,0)))</f>
        <v/>
      </c>
      <c r="C1351" s="146" t="str">
        <f>IF(LEN(A1351)=0,"",INDEX('Smelter Look-up'!$C:$C,MATCH($A1351,'Smelter Look-up'!$E:$E,0)))</f>
        <v/>
      </c>
      <c r="D1351" s="143"/>
      <c r="E1351" s="143" t="str">
        <f ca="1">IF(ISERROR($V1351),"",OFFSET('Smelter Look-up'!$D$4,$V1351-4,0)&amp;"")</f>
        <v/>
      </c>
      <c r="F1351" s="143" t="str">
        <f ca="1">IF(ISERROR($V1351),"",OFFSET('Smelter Look-up'!$E$4,$V1351-4,0))</f>
        <v/>
      </c>
      <c r="G1351" s="143" t="str">
        <f ca="1">IF(C1351=$X$4,"Enter smelter details",IF(ISERROR($V1351),"",OFFSET('Smelter Look-up'!$F$4,$V1351-4,0)))</f>
        <v/>
      </c>
      <c r="H1351" s="199" t="str">
        <f ca="1">IF(ISERROR($V1351),"",OFFSET('Smelter Look-up'!$G$4,$V1351-4,0))</f>
        <v/>
      </c>
      <c r="I1351" s="200" t="str">
        <f ca="1">IF(ISERROR($V1351),"",OFFSET('Smelter Look-up'!$H$4,$V1351-4,0))</f>
        <v/>
      </c>
      <c r="J1351" s="200" t="str">
        <f ca="1">IF(ISERROR($V1351),"",OFFSET('Smelter Look-up'!$I$4,$V1351-4,0))</f>
        <v/>
      </c>
      <c r="K1351" s="144"/>
      <c r="L1351" s="144"/>
      <c r="M1351" s="144"/>
      <c r="N1351" s="144"/>
      <c r="O1351" s="144"/>
      <c r="P1351" s="202"/>
      <c r="Q1351" s="145"/>
      <c r="R1351" s="143" t="str">
        <f ca="1">IF(ISERROR($V1351),"",OFFSET('Smelter Look-up'!$C$4,$V1351-4,0)&amp;"")</f>
        <v/>
      </c>
      <c r="S1351" s="149" t="str">
        <f t="shared" ca="1" si="105"/>
        <v/>
      </c>
      <c r="T1351" s="149" t="str">
        <f ca="1">IF(B1351="","",IF(ISERROR(MATCH($J1351,SorP!$B$1:$B$6261,0)),"",INDIRECT("'SorP'!$A$"&amp;MATCH($S1351&amp;$J1351,SorP!C:C,0))))</f>
        <v/>
      </c>
      <c r="U1351" s="162"/>
      <c r="V1351" s="163" t="e">
        <f>IF(C1351="",NA(),MATCH($B1351&amp;$C1351,'Smelter Look-up'!$J:$J,0))</f>
        <v>#N/A</v>
      </c>
      <c r="X1351" s="164">
        <f t="shared" ca="1" si="106"/>
        <v>0</v>
      </c>
      <c r="AB1351" s="304" t="str">
        <f t="shared" si="107"/>
        <v/>
      </c>
      <c r="AC1351" s="164" t="str">
        <f t="shared" si="108"/>
        <v/>
      </c>
      <c r="AD1351" s="164" t="str">
        <f t="shared" si="109"/>
        <v/>
      </c>
    </row>
    <row r="1352" spans="1:30" s="164" customFormat="1" ht="20.149999999999999" customHeight="1">
      <c r="A1352" s="149"/>
      <c r="B1352" s="294" t="str">
        <f>IF(LEN(A1352)=0,"",INDEX('Smelter Look-up'!$A:$A,MATCH($A1352,'Smelter Look-up'!$E:$E,0)))</f>
        <v/>
      </c>
      <c r="C1352" s="146" t="str">
        <f>IF(LEN(A1352)=0,"",INDEX('Smelter Look-up'!$C:$C,MATCH($A1352,'Smelter Look-up'!$E:$E,0)))</f>
        <v/>
      </c>
      <c r="D1352" s="143"/>
      <c r="E1352" s="143" t="str">
        <f ca="1">IF(ISERROR($V1352),"",OFFSET('Smelter Look-up'!$D$4,$V1352-4,0)&amp;"")</f>
        <v/>
      </c>
      <c r="F1352" s="143" t="str">
        <f ca="1">IF(ISERROR($V1352),"",OFFSET('Smelter Look-up'!$E$4,$V1352-4,0))</f>
        <v/>
      </c>
      <c r="G1352" s="143" t="str">
        <f ca="1">IF(C1352=$X$4,"Enter smelter details",IF(ISERROR($V1352),"",OFFSET('Smelter Look-up'!$F$4,$V1352-4,0)))</f>
        <v/>
      </c>
      <c r="H1352" s="199" t="str">
        <f ca="1">IF(ISERROR($V1352),"",OFFSET('Smelter Look-up'!$G$4,$V1352-4,0))</f>
        <v/>
      </c>
      <c r="I1352" s="200" t="str">
        <f ca="1">IF(ISERROR($V1352),"",OFFSET('Smelter Look-up'!$H$4,$V1352-4,0))</f>
        <v/>
      </c>
      <c r="J1352" s="200" t="str">
        <f ca="1">IF(ISERROR($V1352),"",OFFSET('Smelter Look-up'!$I$4,$V1352-4,0))</f>
        <v/>
      </c>
      <c r="K1352" s="144"/>
      <c r="L1352" s="144"/>
      <c r="M1352" s="144"/>
      <c r="N1352" s="144"/>
      <c r="O1352" s="144"/>
      <c r="P1352" s="202"/>
      <c r="Q1352" s="145"/>
      <c r="R1352" s="143" t="str">
        <f ca="1">IF(ISERROR($V1352),"",OFFSET('Smelter Look-up'!$C$4,$V1352-4,0)&amp;"")</f>
        <v/>
      </c>
      <c r="S1352" s="149" t="str">
        <f t="shared" ca="1" si="105"/>
        <v/>
      </c>
      <c r="T1352" s="149" t="str">
        <f ca="1">IF(B1352="","",IF(ISERROR(MATCH($J1352,SorP!$B$1:$B$6261,0)),"",INDIRECT("'SorP'!$A$"&amp;MATCH($S1352&amp;$J1352,SorP!C:C,0))))</f>
        <v/>
      </c>
      <c r="U1352" s="162"/>
      <c r="V1352" s="163" t="e">
        <f>IF(C1352="",NA(),MATCH($B1352&amp;$C1352,'Smelter Look-up'!$J:$J,0))</f>
        <v>#N/A</v>
      </c>
      <c r="X1352" s="164">
        <f t="shared" ca="1" si="106"/>
        <v>0</v>
      </c>
      <c r="AB1352" s="304" t="str">
        <f t="shared" si="107"/>
        <v/>
      </c>
      <c r="AC1352" s="164" t="str">
        <f t="shared" si="108"/>
        <v/>
      </c>
      <c r="AD1352" s="164" t="str">
        <f t="shared" si="109"/>
        <v/>
      </c>
    </row>
    <row r="1353" spans="1:30" s="164" customFormat="1" ht="20.149999999999999" customHeight="1">
      <c r="A1353" s="149"/>
      <c r="B1353" s="294" t="str">
        <f>IF(LEN(A1353)=0,"",INDEX('Smelter Look-up'!$A:$A,MATCH($A1353,'Smelter Look-up'!$E:$E,0)))</f>
        <v/>
      </c>
      <c r="C1353" s="146" t="str">
        <f>IF(LEN(A1353)=0,"",INDEX('Smelter Look-up'!$C:$C,MATCH($A1353,'Smelter Look-up'!$E:$E,0)))</f>
        <v/>
      </c>
      <c r="D1353" s="143"/>
      <c r="E1353" s="143" t="str">
        <f ca="1">IF(ISERROR($V1353),"",OFFSET('Smelter Look-up'!$D$4,$V1353-4,0)&amp;"")</f>
        <v/>
      </c>
      <c r="F1353" s="143" t="str">
        <f ca="1">IF(ISERROR($V1353),"",OFFSET('Smelter Look-up'!$E$4,$V1353-4,0))</f>
        <v/>
      </c>
      <c r="G1353" s="143" t="str">
        <f ca="1">IF(C1353=$X$4,"Enter smelter details",IF(ISERROR($V1353),"",OFFSET('Smelter Look-up'!$F$4,$V1353-4,0)))</f>
        <v/>
      </c>
      <c r="H1353" s="199" t="str">
        <f ca="1">IF(ISERROR($V1353),"",OFFSET('Smelter Look-up'!$G$4,$V1353-4,0))</f>
        <v/>
      </c>
      <c r="I1353" s="200" t="str">
        <f ca="1">IF(ISERROR($V1353),"",OFFSET('Smelter Look-up'!$H$4,$V1353-4,0))</f>
        <v/>
      </c>
      <c r="J1353" s="200" t="str">
        <f ca="1">IF(ISERROR($V1353),"",OFFSET('Smelter Look-up'!$I$4,$V1353-4,0))</f>
        <v/>
      </c>
      <c r="K1353" s="144"/>
      <c r="L1353" s="144"/>
      <c r="M1353" s="144"/>
      <c r="N1353" s="144"/>
      <c r="O1353" s="144"/>
      <c r="P1353" s="202"/>
      <c r="Q1353" s="145"/>
      <c r="R1353" s="143" t="str">
        <f ca="1">IF(ISERROR($V1353),"",OFFSET('Smelter Look-up'!$C$4,$V1353-4,0)&amp;"")</f>
        <v/>
      </c>
      <c r="S1353" s="149" t="str">
        <f t="shared" ca="1" si="105"/>
        <v/>
      </c>
      <c r="T1353" s="149" t="str">
        <f ca="1">IF(B1353="","",IF(ISERROR(MATCH($J1353,SorP!$B$1:$B$6261,0)),"",INDIRECT("'SorP'!$A$"&amp;MATCH($S1353&amp;$J1353,SorP!C:C,0))))</f>
        <v/>
      </c>
      <c r="U1353" s="162"/>
      <c r="V1353" s="163" t="e">
        <f>IF(C1353="",NA(),MATCH($B1353&amp;$C1353,'Smelter Look-up'!$J:$J,0))</f>
        <v>#N/A</v>
      </c>
      <c r="X1353" s="164">
        <f t="shared" ca="1" si="106"/>
        <v>0</v>
      </c>
      <c r="AB1353" s="304" t="str">
        <f t="shared" si="107"/>
        <v/>
      </c>
      <c r="AC1353" s="164" t="str">
        <f t="shared" si="108"/>
        <v/>
      </c>
      <c r="AD1353" s="164" t="str">
        <f t="shared" si="109"/>
        <v/>
      </c>
    </row>
    <row r="1354" spans="1:30" s="164" customFormat="1" ht="20.149999999999999" customHeight="1">
      <c r="A1354" s="149"/>
      <c r="B1354" s="294" t="str">
        <f>IF(LEN(A1354)=0,"",INDEX('Smelter Look-up'!$A:$A,MATCH($A1354,'Smelter Look-up'!$E:$E,0)))</f>
        <v/>
      </c>
      <c r="C1354" s="146" t="str">
        <f>IF(LEN(A1354)=0,"",INDEX('Smelter Look-up'!$C:$C,MATCH($A1354,'Smelter Look-up'!$E:$E,0)))</f>
        <v/>
      </c>
      <c r="D1354" s="143"/>
      <c r="E1354" s="143" t="str">
        <f ca="1">IF(ISERROR($V1354),"",OFFSET('Smelter Look-up'!$D$4,$V1354-4,0)&amp;"")</f>
        <v/>
      </c>
      <c r="F1354" s="143" t="str">
        <f ca="1">IF(ISERROR($V1354),"",OFFSET('Smelter Look-up'!$E$4,$V1354-4,0))</f>
        <v/>
      </c>
      <c r="G1354" s="143" t="str">
        <f ca="1">IF(C1354=$X$4,"Enter smelter details",IF(ISERROR($V1354),"",OFFSET('Smelter Look-up'!$F$4,$V1354-4,0)))</f>
        <v/>
      </c>
      <c r="H1354" s="199" t="str">
        <f ca="1">IF(ISERROR($V1354),"",OFFSET('Smelter Look-up'!$G$4,$V1354-4,0))</f>
        <v/>
      </c>
      <c r="I1354" s="200" t="str">
        <f ca="1">IF(ISERROR($V1354),"",OFFSET('Smelter Look-up'!$H$4,$V1354-4,0))</f>
        <v/>
      </c>
      <c r="J1354" s="200" t="str">
        <f ca="1">IF(ISERROR($V1354),"",OFFSET('Smelter Look-up'!$I$4,$V1354-4,0))</f>
        <v/>
      </c>
      <c r="K1354" s="144"/>
      <c r="L1354" s="144"/>
      <c r="M1354" s="144"/>
      <c r="N1354" s="144"/>
      <c r="O1354" s="144"/>
      <c r="P1354" s="202"/>
      <c r="Q1354" s="145"/>
      <c r="R1354" s="143" t="str">
        <f ca="1">IF(ISERROR($V1354),"",OFFSET('Smelter Look-up'!$C$4,$V1354-4,0)&amp;"")</f>
        <v/>
      </c>
      <c r="S1354" s="149" t="str">
        <f t="shared" ca="1" si="105"/>
        <v/>
      </c>
      <c r="T1354" s="149" t="str">
        <f ca="1">IF(B1354="","",IF(ISERROR(MATCH($J1354,SorP!$B$1:$B$6261,0)),"",INDIRECT("'SorP'!$A$"&amp;MATCH($S1354&amp;$J1354,SorP!C:C,0))))</f>
        <v/>
      </c>
      <c r="U1354" s="162"/>
      <c r="V1354" s="163" t="e">
        <f>IF(C1354="",NA(),MATCH($B1354&amp;$C1354,'Smelter Look-up'!$J:$J,0))</f>
        <v>#N/A</v>
      </c>
      <c r="X1354" s="164">
        <f t="shared" ca="1" si="106"/>
        <v>0</v>
      </c>
      <c r="AB1354" s="304" t="str">
        <f t="shared" si="107"/>
        <v/>
      </c>
      <c r="AC1354" s="164" t="str">
        <f t="shared" si="108"/>
        <v/>
      </c>
      <c r="AD1354" s="164" t="str">
        <f t="shared" si="109"/>
        <v/>
      </c>
    </row>
    <row r="1355" spans="1:30" s="164" customFormat="1" ht="20.149999999999999" customHeight="1">
      <c r="A1355" s="149"/>
      <c r="B1355" s="294" t="str">
        <f>IF(LEN(A1355)=0,"",INDEX('Smelter Look-up'!$A:$A,MATCH($A1355,'Smelter Look-up'!$E:$E,0)))</f>
        <v/>
      </c>
      <c r="C1355" s="146" t="str">
        <f>IF(LEN(A1355)=0,"",INDEX('Smelter Look-up'!$C:$C,MATCH($A1355,'Smelter Look-up'!$E:$E,0)))</f>
        <v/>
      </c>
      <c r="D1355" s="143"/>
      <c r="E1355" s="143" t="str">
        <f ca="1">IF(ISERROR($V1355),"",OFFSET('Smelter Look-up'!$D$4,$V1355-4,0)&amp;"")</f>
        <v/>
      </c>
      <c r="F1355" s="143" t="str">
        <f ca="1">IF(ISERROR($V1355),"",OFFSET('Smelter Look-up'!$E$4,$V1355-4,0))</f>
        <v/>
      </c>
      <c r="G1355" s="143" t="str">
        <f ca="1">IF(C1355=$X$4,"Enter smelter details",IF(ISERROR($V1355),"",OFFSET('Smelter Look-up'!$F$4,$V1355-4,0)))</f>
        <v/>
      </c>
      <c r="H1355" s="199" t="str">
        <f ca="1">IF(ISERROR($V1355),"",OFFSET('Smelter Look-up'!$G$4,$V1355-4,0))</f>
        <v/>
      </c>
      <c r="I1355" s="200" t="str">
        <f ca="1">IF(ISERROR($V1355),"",OFFSET('Smelter Look-up'!$H$4,$V1355-4,0))</f>
        <v/>
      </c>
      <c r="J1355" s="200" t="str">
        <f ca="1">IF(ISERROR($V1355),"",OFFSET('Smelter Look-up'!$I$4,$V1355-4,0))</f>
        <v/>
      </c>
      <c r="K1355" s="144"/>
      <c r="L1355" s="144"/>
      <c r="M1355" s="144"/>
      <c r="N1355" s="144"/>
      <c r="O1355" s="144"/>
      <c r="P1355" s="202"/>
      <c r="Q1355" s="145"/>
      <c r="R1355" s="143" t="str">
        <f ca="1">IF(ISERROR($V1355),"",OFFSET('Smelter Look-up'!$C$4,$V1355-4,0)&amp;"")</f>
        <v/>
      </c>
      <c r="S1355" s="149" t="str">
        <f t="shared" ca="1" si="105"/>
        <v/>
      </c>
      <c r="T1355" s="149" t="str">
        <f ca="1">IF(B1355="","",IF(ISERROR(MATCH($J1355,SorP!$B$1:$B$6261,0)),"",INDIRECT("'SorP'!$A$"&amp;MATCH($S1355&amp;$J1355,SorP!C:C,0))))</f>
        <v/>
      </c>
      <c r="U1355" s="162"/>
      <c r="V1355" s="163" t="e">
        <f>IF(C1355="",NA(),MATCH($B1355&amp;$C1355,'Smelter Look-up'!$J:$J,0))</f>
        <v>#N/A</v>
      </c>
      <c r="X1355" s="164">
        <f t="shared" ca="1" si="106"/>
        <v>0</v>
      </c>
      <c r="AB1355" s="304" t="str">
        <f t="shared" si="107"/>
        <v/>
      </c>
      <c r="AC1355" s="164" t="str">
        <f t="shared" si="108"/>
        <v/>
      </c>
      <c r="AD1355" s="164" t="str">
        <f t="shared" si="109"/>
        <v/>
      </c>
    </row>
    <row r="1356" spans="1:30" s="164" customFormat="1" ht="20.149999999999999" customHeight="1">
      <c r="A1356" s="149"/>
      <c r="B1356" s="294" t="str">
        <f>IF(LEN(A1356)=0,"",INDEX('Smelter Look-up'!$A:$A,MATCH($A1356,'Smelter Look-up'!$E:$E,0)))</f>
        <v/>
      </c>
      <c r="C1356" s="146" t="str">
        <f>IF(LEN(A1356)=0,"",INDEX('Smelter Look-up'!$C:$C,MATCH($A1356,'Smelter Look-up'!$E:$E,0)))</f>
        <v/>
      </c>
      <c r="D1356" s="143"/>
      <c r="E1356" s="143" t="str">
        <f ca="1">IF(ISERROR($V1356),"",OFFSET('Smelter Look-up'!$D$4,$V1356-4,0)&amp;"")</f>
        <v/>
      </c>
      <c r="F1356" s="143" t="str">
        <f ca="1">IF(ISERROR($V1356),"",OFFSET('Smelter Look-up'!$E$4,$V1356-4,0))</f>
        <v/>
      </c>
      <c r="G1356" s="143" t="str">
        <f ca="1">IF(C1356=$X$4,"Enter smelter details",IF(ISERROR($V1356),"",OFFSET('Smelter Look-up'!$F$4,$V1356-4,0)))</f>
        <v/>
      </c>
      <c r="H1356" s="199" t="str">
        <f ca="1">IF(ISERROR($V1356),"",OFFSET('Smelter Look-up'!$G$4,$V1356-4,0))</f>
        <v/>
      </c>
      <c r="I1356" s="200" t="str">
        <f ca="1">IF(ISERROR($V1356),"",OFFSET('Smelter Look-up'!$H$4,$V1356-4,0))</f>
        <v/>
      </c>
      <c r="J1356" s="200" t="str">
        <f ca="1">IF(ISERROR($V1356),"",OFFSET('Smelter Look-up'!$I$4,$V1356-4,0))</f>
        <v/>
      </c>
      <c r="K1356" s="144"/>
      <c r="L1356" s="144"/>
      <c r="M1356" s="144"/>
      <c r="N1356" s="144"/>
      <c r="O1356" s="144"/>
      <c r="P1356" s="202"/>
      <c r="Q1356" s="145"/>
      <c r="R1356" s="143" t="str">
        <f ca="1">IF(ISERROR($V1356),"",OFFSET('Smelter Look-up'!$C$4,$V1356-4,0)&amp;"")</f>
        <v/>
      </c>
      <c r="S1356" s="149" t="str">
        <f t="shared" ca="1" si="105"/>
        <v/>
      </c>
      <c r="T1356" s="149" t="str">
        <f ca="1">IF(B1356="","",IF(ISERROR(MATCH($J1356,SorP!$B$1:$B$6261,0)),"",INDIRECT("'SorP'!$A$"&amp;MATCH($S1356&amp;$J1356,SorP!C:C,0))))</f>
        <v/>
      </c>
      <c r="U1356" s="162"/>
      <c r="V1356" s="163" t="e">
        <f>IF(C1356="",NA(),MATCH($B1356&amp;$C1356,'Smelter Look-up'!$J:$J,0))</f>
        <v>#N/A</v>
      </c>
      <c r="X1356" s="164">
        <f t="shared" ca="1" si="106"/>
        <v>0</v>
      </c>
      <c r="AB1356" s="304" t="str">
        <f t="shared" si="107"/>
        <v/>
      </c>
      <c r="AC1356" s="164" t="str">
        <f t="shared" si="108"/>
        <v/>
      </c>
      <c r="AD1356" s="164" t="str">
        <f t="shared" si="109"/>
        <v/>
      </c>
    </row>
    <row r="1357" spans="1:30" s="164" customFormat="1" ht="20.149999999999999" customHeight="1">
      <c r="A1357" s="149"/>
      <c r="B1357" s="294" t="str">
        <f>IF(LEN(A1357)=0,"",INDEX('Smelter Look-up'!$A:$A,MATCH($A1357,'Smelter Look-up'!$E:$E,0)))</f>
        <v/>
      </c>
      <c r="C1357" s="146" t="str">
        <f>IF(LEN(A1357)=0,"",INDEX('Smelter Look-up'!$C:$C,MATCH($A1357,'Smelter Look-up'!$E:$E,0)))</f>
        <v/>
      </c>
      <c r="D1357" s="143"/>
      <c r="E1357" s="143" t="str">
        <f ca="1">IF(ISERROR($V1357),"",OFFSET('Smelter Look-up'!$D$4,$V1357-4,0)&amp;"")</f>
        <v/>
      </c>
      <c r="F1357" s="143" t="str">
        <f ca="1">IF(ISERROR($V1357),"",OFFSET('Smelter Look-up'!$E$4,$V1357-4,0))</f>
        <v/>
      </c>
      <c r="G1357" s="143" t="str">
        <f ca="1">IF(C1357=$X$4,"Enter smelter details",IF(ISERROR($V1357),"",OFFSET('Smelter Look-up'!$F$4,$V1357-4,0)))</f>
        <v/>
      </c>
      <c r="H1357" s="199" t="str">
        <f ca="1">IF(ISERROR($V1357),"",OFFSET('Smelter Look-up'!$G$4,$V1357-4,0))</f>
        <v/>
      </c>
      <c r="I1357" s="200" t="str">
        <f ca="1">IF(ISERROR($V1357),"",OFFSET('Smelter Look-up'!$H$4,$V1357-4,0))</f>
        <v/>
      </c>
      <c r="J1357" s="200" t="str">
        <f ca="1">IF(ISERROR($V1357),"",OFFSET('Smelter Look-up'!$I$4,$V1357-4,0))</f>
        <v/>
      </c>
      <c r="K1357" s="144"/>
      <c r="L1357" s="144"/>
      <c r="M1357" s="144"/>
      <c r="N1357" s="144"/>
      <c r="O1357" s="144"/>
      <c r="P1357" s="202"/>
      <c r="Q1357" s="145"/>
      <c r="R1357" s="143" t="str">
        <f ca="1">IF(ISERROR($V1357),"",OFFSET('Smelter Look-up'!$C$4,$V1357-4,0)&amp;"")</f>
        <v/>
      </c>
      <c r="S1357" s="149" t="str">
        <f t="shared" ca="1" si="105"/>
        <v/>
      </c>
      <c r="T1357" s="149" t="str">
        <f ca="1">IF(B1357="","",IF(ISERROR(MATCH($J1357,SorP!$B$1:$B$6261,0)),"",INDIRECT("'SorP'!$A$"&amp;MATCH($S1357&amp;$J1357,SorP!C:C,0))))</f>
        <v/>
      </c>
      <c r="U1357" s="162"/>
      <c r="V1357" s="163" t="e">
        <f>IF(C1357="",NA(),MATCH($B1357&amp;$C1357,'Smelter Look-up'!$J:$J,0))</f>
        <v>#N/A</v>
      </c>
      <c r="X1357" s="164">
        <f t="shared" ca="1" si="106"/>
        <v>0</v>
      </c>
      <c r="AB1357" s="304" t="str">
        <f t="shared" si="107"/>
        <v/>
      </c>
      <c r="AC1357" s="164" t="str">
        <f t="shared" si="108"/>
        <v/>
      </c>
      <c r="AD1357" s="164" t="str">
        <f t="shared" si="109"/>
        <v/>
      </c>
    </row>
    <row r="1358" spans="1:30" s="164" customFormat="1" ht="20.149999999999999" customHeight="1">
      <c r="A1358" s="149"/>
      <c r="B1358" s="294" t="str">
        <f>IF(LEN(A1358)=0,"",INDEX('Smelter Look-up'!$A:$A,MATCH($A1358,'Smelter Look-up'!$E:$E,0)))</f>
        <v/>
      </c>
      <c r="C1358" s="146" t="str">
        <f>IF(LEN(A1358)=0,"",INDEX('Smelter Look-up'!$C:$C,MATCH($A1358,'Smelter Look-up'!$E:$E,0)))</f>
        <v/>
      </c>
      <c r="D1358" s="143"/>
      <c r="E1358" s="143" t="str">
        <f ca="1">IF(ISERROR($V1358),"",OFFSET('Smelter Look-up'!$D$4,$V1358-4,0)&amp;"")</f>
        <v/>
      </c>
      <c r="F1358" s="143" t="str">
        <f ca="1">IF(ISERROR($V1358),"",OFFSET('Smelter Look-up'!$E$4,$V1358-4,0))</f>
        <v/>
      </c>
      <c r="G1358" s="143" t="str">
        <f ca="1">IF(C1358=$X$4,"Enter smelter details",IF(ISERROR($V1358),"",OFFSET('Smelter Look-up'!$F$4,$V1358-4,0)))</f>
        <v/>
      </c>
      <c r="H1358" s="199" t="str">
        <f ca="1">IF(ISERROR($V1358),"",OFFSET('Smelter Look-up'!$G$4,$V1358-4,0))</f>
        <v/>
      </c>
      <c r="I1358" s="200" t="str">
        <f ca="1">IF(ISERROR($V1358),"",OFFSET('Smelter Look-up'!$H$4,$V1358-4,0))</f>
        <v/>
      </c>
      <c r="J1358" s="200" t="str">
        <f ca="1">IF(ISERROR($V1358),"",OFFSET('Smelter Look-up'!$I$4,$V1358-4,0))</f>
        <v/>
      </c>
      <c r="K1358" s="144"/>
      <c r="L1358" s="144"/>
      <c r="M1358" s="144"/>
      <c r="N1358" s="144"/>
      <c r="O1358" s="144"/>
      <c r="P1358" s="202"/>
      <c r="Q1358" s="145"/>
      <c r="R1358" s="143" t="str">
        <f ca="1">IF(ISERROR($V1358),"",OFFSET('Smelter Look-up'!$C$4,$V1358-4,0)&amp;"")</f>
        <v/>
      </c>
      <c r="S1358" s="149" t="str">
        <f t="shared" ca="1" si="105"/>
        <v/>
      </c>
      <c r="T1358" s="149" t="str">
        <f ca="1">IF(B1358="","",IF(ISERROR(MATCH($J1358,SorP!$B$1:$B$6261,0)),"",INDIRECT("'SorP'!$A$"&amp;MATCH($S1358&amp;$J1358,SorP!C:C,0))))</f>
        <v/>
      </c>
      <c r="U1358" s="162"/>
      <c r="V1358" s="163" t="e">
        <f>IF(C1358="",NA(),MATCH($B1358&amp;$C1358,'Smelter Look-up'!$J:$J,0))</f>
        <v>#N/A</v>
      </c>
      <c r="X1358" s="164">
        <f t="shared" ca="1" si="106"/>
        <v>0</v>
      </c>
      <c r="AB1358" s="304" t="str">
        <f t="shared" si="107"/>
        <v/>
      </c>
      <c r="AC1358" s="164" t="str">
        <f t="shared" si="108"/>
        <v/>
      </c>
      <c r="AD1358" s="164" t="str">
        <f t="shared" si="109"/>
        <v/>
      </c>
    </row>
    <row r="1359" spans="1:30" s="164" customFormat="1" ht="20.149999999999999" customHeight="1">
      <c r="A1359" s="149"/>
      <c r="B1359" s="294" t="str">
        <f>IF(LEN(A1359)=0,"",INDEX('Smelter Look-up'!$A:$A,MATCH($A1359,'Smelter Look-up'!$E:$E,0)))</f>
        <v/>
      </c>
      <c r="C1359" s="146" t="str">
        <f>IF(LEN(A1359)=0,"",INDEX('Smelter Look-up'!$C:$C,MATCH($A1359,'Smelter Look-up'!$E:$E,0)))</f>
        <v/>
      </c>
      <c r="D1359" s="143"/>
      <c r="E1359" s="143" t="str">
        <f ca="1">IF(ISERROR($V1359),"",OFFSET('Smelter Look-up'!$D$4,$V1359-4,0)&amp;"")</f>
        <v/>
      </c>
      <c r="F1359" s="143" t="str">
        <f ca="1">IF(ISERROR($V1359),"",OFFSET('Smelter Look-up'!$E$4,$V1359-4,0))</f>
        <v/>
      </c>
      <c r="G1359" s="143" t="str">
        <f ca="1">IF(C1359=$X$4,"Enter smelter details",IF(ISERROR($V1359),"",OFFSET('Smelter Look-up'!$F$4,$V1359-4,0)))</f>
        <v/>
      </c>
      <c r="H1359" s="199" t="str">
        <f ca="1">IF(ISERROR($V1359),"",OFFSET('Smelter Look-up'!$G$4,$V1359-4,0))</f>
        <v/>
      </c>
      <c r="I1359" s="200" t="str">
        <f ca="1">IF(ISERROR($V1359),"",OFFSET('Smelter Look-up'!$H$4,$V1359-4,0))</f>
        <v/>
      </c>
      <c r="J1359" s="200" t="str">
        <f ca="1">IF(ISERROR($V1359),"",OFFSET('Smelter Look-up'!$I$4,$V1359-4,0))</f>
        <v/>
      </c>
      <c r="K1359" s="144"/>
      <c r="L1359" s="144"/>
      <c r="M1359" s="144"/>
      <c r="N1359" s="144"/>
      <c r="O1359" s="144"/>
      <c r="P1359" s="202"/>
      <c r="Q1359" s="145"/>
      <c r="R1359" s="143" t="str">
        <f ca="1">IF(ISERROR($V1359),"",OFFSET('Smelter Look-up'!$C$4,$V1359-4,0)&amp;"")</f>
        <v/>
      </c>
      <c r="S1359" s="149" t="str">
        <f t="shared" ca="1" si="105"/>
        <v/>
      </c>
      <c r="T1359" s="149" t="str">
        <f ca="1">IF(B1359="","",IF(ISERROR(MATCH($J1359,SorP!$B$1:$B$6261,0)),"",INDIRECT("'SorP'!$A$"&amp;MATCH($S1359&amp;$J1359,SorP!C:C,0))))</f>
        <v/>
      </c>
      <c r="U1359" s="162"/>
      <c r="V1359" s="163" t="e">
        <f>IF(C1359="",NA(),MATCH($B1359&amp;$C1359,'Smelter Look-up'!$J:$J,0))</f>
        <v>#N/A</v>
      </c>
      <c r="X1359" s="164">
        <f t="shared" ca="1" si="106"/>
        <v>0</v>
      </c>
      <c r="AB1359" s="304" t="str">
        <f t="shared" si="107"/>
        <v/>
      </c>
      <c r="AC1359" s="164" t="str">
        <f t="shared" si="108"/>
        <v/>
      </c>
      <c r="AD1359" s="164" t="str">
        <f t="shared" si="109"/>
        <v/>
      </c>
    </row>
    <row r="1360" spans="1:30" s="164" customFormat="1" ht="20.149999999999999" customHeight="1">
      <c r="A1360" s="149"/>
      <c r="B1360" s="294" t="str">
        <f>IF(LEN(A1360)=0,"",INDEX('Smelter Look-up'!$A:$A,MATCH($A1360,'Smelter Look-up'!$E:$E,0)))</f>
        <v/>
      </c>
      <c r="C1360" s="146" t="str">
        <f>IF(LEN(A1360)=0,"",INDEX('Smelter Look-up'!$C:$C,MATCH($A1360,'Smelter Look-up'!$E:$E,0)))</f>
        <v/>
      </c>
      <c r="D1360" s="143"/>
      <c r="E1360" s="143" t="str">
        <f ca="1">IF(ISERROR($V1360),"",OFFSET('Smelter Look-up'!$D$4,$V1360-4,0)&amp;"")</f>
        <v/>
      </c>
      <c r="F1360" s="143" t="str">
        <f ca="1">IF(ISERROR($V1360),"",OFFSET('Smelter Look-up'!$E$4,$V1360-4,0))</f>
        <v/>
      </c>
      <c r="G1360" s="143" t="str">
        <f ca="1">IF(C1360=$X$4,"Enter smelter details",IF(ISERROR($V1360),"",OFFSET('Smelter Look-up'!$F$4,$V1360-4,0)))</f>
        <v/>
      </c>
      <c r="H1360" s="199" t="str">
        <f ca="1">IF(ISERROR($V1360),"",OFFSET('Smelter Look-up'!$G$4,$V1360-4,0))</f>
        <v/>
      </c>
      <c r="I1360" s="200" t="str">
        <f ca="1">IF(ISERROR($V1360),"",OFFSET('Smelter Look-up'!$H$4,$V1360-4,0))</f>
        <v/>
      </c>
      <c r="J1360" s="200" t="str">
        <f ca="1">IF(ISERROR($V1360),"",OFFSET('Smelter Look-up'!$I$4,$V1360-4,0))</f>
        <v/>
      </c>
      <c r="K1360" s="144"/>
      <c r="L1360" s="144"/>
      <c r="M1360" s="144"/>
      <c r="N1360" s="144"/>
      <c r="O1360" s="144"/>
      <c r="P1360" s="202"/>
      <c r="Q1360" s="145"/>
      <c r="R1360" s="143" t="str">
        <f ca="1">IF(ISERROR($V1360),"",OFFSET('Smelter Look-up'!$C$4,$V1360-4,0)&amp;"")</f>
        <v/>
      </c>
      <c r="S1360" s="149" t="str">
        <f t="shared" ca="1" si="105"/>
        <v/>
      </c>
      <c r="T1360" s="149" t="str">
        <f ca="1">IF(B1360="","",IF(ISERROR(MATCH($J1360,SorP!$B$1:$B$6261,0)),"",INDIRECT("'SorP'!$A$"&amp;MATCH($S1360&amp;$J1360,SorP!C:C,0))))</f>
        <v/>
      </c>
      <c r="U1360" s="162"/>
      <c r="V1360" s="163" t="e">
        <f>IF(C1360="",NA(),MATCH($B1360&amp;$C1360,'Smelter Look-up'!$J:$J,0))</f>
        <v>#N/A</v>
      </c>
      <c r="X1360" s="164">
        <f t="shared" ca="1" si="106"/>
        <v>0</v>
      </c>
      <c r="AB1360" s="304" t="str">
        <f t="shared" si="107"/>
        <v/>
      </c>
      <c r="AC1360" s="164" t="str">
        <f t="shared" si="108"/>
        <v/>
      </c>
      <c r="AD1360" s="164" t="str">
        <f t="shared" si="109"/>
        <v/>
      </c>
    </row>
    <row r="1361" spans="1:30" s="164" customFormat="1" ht="20.149999999999999" customHeight="1">
      <c r="A1361" s="149"/>
      <c r="B1361" s="294" t="str">
        <f>IF(LEN(A1361)=0,"",INDEX('Smelter Look-up'!$A:$A,MATCH($A1361,'Smelter Look-up'!$E:$E,0)))</f>
        <v/>
      </c>
      <c r="C1361" s="146" t="str">
        <f>IF(LEN(A1361)=0,"",INDEX('Smelter Look-up'!$C:$C,MATCH($A1361,'Smelter Look-up'!$E:$E,0)))</f>
        <v/>
      </c>
      <c r="D1361" s="143"/>
      <c r="E1361" s="143" t="str">
        <f ca="1">IF(ISERROR($V1361),"",OFFSET('Smelter Look-up'!$D$4,$V1361-4,0)&amp;"")</f>
        <v/>
      </c>
      <c r="F1361" s="143" t="str">
        <f ca="1">IF(ISERROR($V1361),"",OFFSET('Smelter Look-up'!$E$4,$V1361-4,0))</f>
        <v/>
      </c>
      <c r="G1361" s="143" t="str">
        <f ca="1">IF(C1361=$X$4,"Enter smelter details",IF(ISERROR($V1361),"",OFFSET('Smelter Look-up'!$F$4,$V1361-4,0)))</f>
        <v/>
      </c>
      <c r="H1361" s="199" t="str">
        <f ca="1">IF(ISERROR($V1361),"",OFFSET('Smelter Look-up'!$G$4,$V1361-4,0))</f>
        <v/>
      </c>
      <c r="I1361" s="200" t="str">
        <f ca="1">IF(ISERROR($V1361),"",OFFSET('Smelter Look-up'!$H$4,$V1361-4,0))</f>
        <v/>
      </c>
      <c r="J1361" s="200" t="str">
        <f ca="1">IF(ISERROR($V1361),"",OFFSET('Smelter Look-up'!$I$4,$V1361-4,0))</f>
        <v/>
      </c>
      <c r="K1361" s="144"/>
      <c r="L1361" s="144"/>
      <c r="M1361" s="144"/>
      <c r="N1361" s="144"/>
      <c r="O1361" s="144"/>
      <c r="P1361" s="202"/>
      <c r="Q1361" s="145"/>
      <c r="R1361" s="143" t="str">
        <f ca="1">IF(ISERROR($V1361),"",OFFSET('Smelter Look-up'!$C$4,$V1361-4,0)&amp;"")</f>
        <v/>
      </c>
      <c r="S1361" s="149" t="str">
        <f t="shared" ca="1" si="105"/>
        <v/>
      </c>
      <c r="T1361" s="149" t="str">
        <f ca="1">IF(B1361="","",IF(ISERROR(MATCH($J1361,SorP!$B$1:$B$6261,0)),"",INDIRECT("'SorP'!$A$"&amp;MATCH($S1361&amp;$J1361,SorP!C:C,0))))</f>
        <v/>
      </c>
      <c r="U1361" s="162"/>
      <c r="V1361" s="163" t="e">
        <f>IF(C1361="",NA(),MATCH($B1361&amp;$C1361,'Smelter Look-up'!$J:$J,0))</f>
        <v>#N/A</v>
      </c>
      <c r="X1361" s="164">
        <f t="shared" ca="1" si="106"/>
        <v>0</v>
      </c>
      <c r="AB1361" s="304" t="str">
        <f t="shared" si="107"/>
        <v/>
      </c>
      <c r="AC1361" s="164" t="str">
        <f t="shared" si="108"/>
        <v/>
      </c>
      <c r="AD1361" s="164" t="str">
        <f t="shared" si="109"/>
        <v/>
      </c>
    </row>
    <row r="1362" spans="1:30" s="164" customFormat="1" ht="20.149999999999999" customHeight="1">
      <c r="A1362" s="149"/>
      <c r="B1362" s="294" t="str">
        <f>IF(LEN(A1362)=0,"",INDEX('Smelter Look-up'!$A:$A,MATCH($A1362,'Smelter Look-up'!$E:$E,0)))</f>
        <v/>
      </c>
      <c r="C1362" s="146" t="str">
        <f>IF(LEN(A1362)=0,"",INDEX('Smelter Look-up'!$C:$C,MATCH($A1362,'Smelter Look-up'!$E:$E,0)))</f>
        <v/>
      </c>
      <c r="D1362" s="143"/>
      <c r="E1362" s="143" t="str">
        <f ca="1">IF(ISERROR($V1362),"",OFFSET('Smelter Look-up'!$D$4,$V1362-4,0)&amp;"")</f>
        <v/>
      </c>
      <c r="F1362" s="143" t="str">
        <f ca="1">IF(ISERROR($V1362),"",OFFSET('Smelter Look-up'!$E$4,$V1362-4,0))</f>
        <v/>
      </c>
      <c r="G1362" s="143" t="str">
        <f ca="1">IF(C1362=$X$4,"Enter smelter details",IF(ISERROR($V1362),"",OFFSET('Smelter Look-up'!$F$4,$V1362-4,0)))</f>
        <v/>
      </c>
      <c r="H1362" s="199" t="str">
        <f ca="1">IF(ISERROR($V1362),"",OFFSET('Smelter Look-up'!$G$4,$V1362-4,0))</f>
        <v/>
      </c>
      <c r="I1362" s="200" t="str">
        <f ca="1">IF(ISERROR($V1362),"",OFFSET('Smelter Look-up'!$H$4,$V1362-4,0))</f>
        <v/>
      </c>
      <c r="J1362" s="200" t="str">
        <f ca="1">IF(ISERROR($V1362),"",OFFSET('Smelter Look-up'!$I$4,$V1362-4,0))</f>
        <v/>
      </c>
      <c r="K1362" s="144"/>
      <c r="L1362" s="144"/>
      <c r="M1362" s="144"/>
      <c r="N1362" s="144"/>
      <c r="O1362" s="144"/>
      <c r="P1362" s="202"/>
      <c r="Q1362" s="145"/>
      <c r="R1362" s="143" t="str">
        <f ca="1">IF(ISERROR($V1362),"",OFFSET('Smelter Look-up'!$C$4,$V1362-4,0)&amp;"")</f>
        <v/>
      </c>
      <c r="S1362" s="149" t="str">
        <f t="shared" ca="1" si="105"/>
        <v/>
      </c>
      <c r="T1362" s="149" t="str">
        <f ca="1">IF(B1362="","",IF(ISERROR(MATCH($J1362,SorP!$B$1:$B$6261,0)),"",INDIRECT("'SorP'!$A$"&amp;MATCH($S1362&amp;$J1362,SorP!C:C,0))))</f>
        <v/>
      </c>
      <c r="U1362" s="162"/>
      <c r="V1362" s="163" t="e">
        <f>IF(C1362="",NA(),MATCH($B1362&amp;$C1362,'Smelter Look-up'!$J:$J,0))</f>
        <v>#N/A</v>
      </c>
      <c r="X1362" s="164">
        <f t="shared" ca="1" si="106"/>
        <v>0</v>
      </c>
      <c r="AB1362" s="304" t="str">
        <f t="shared" si="107"/>
        <v/>
      </c>
      <c r="AC1362" s="164" t="str">
        <f t="shared" si="108"/>
        <v/>
      </c>
      <c r="AD1362" s="164" t="str">
        <f t="shared" si="109"/>
        <v/>
      </c>
    </row>
    <row r="1363" spans="1:30" s="164" customFormat="1" ht="20.149999999999999" customHeight="1">
      <c r="A1363" s="149"/>
      <c r="B1363" s="294" t="str">
        <f>IF(LEN(A1363)=0,"",INDEX('Smelter Look-up'!$A:$A,MATCH($A1363,'Smelter Look-up'!$E:$E,0)))</f>
        <v/>
      </c>
      <c r="C1363" s="146" t="str">
        <f>IF(LEN(A1363)=0,"",INDEX('Smelter Look-up'!$C:$C,MATCH($A1363,'Smelter Look-up'!$E:$E,0)))</f>
        <v/>
      </c>
      <c r="D1363" s="143"/>
      <c r="E1363" s="143" t="str">
        <f ca="1">IF(ISERROR($V1363),"",OFFSET('Smelter Look-up'!$D$4,$V1363-4,0)&amp;"")</f>
        <v/>
      </c>
      <c r="F1363" s="143" t="str">
        <f ca="1">IF(ISERROR($V1363),"",OFFSET('Smelter Look-up'!$E$4,$V1363-4,0))</f>
        <v/>
      </c>
      <c r="G1363" s="143" t="str">
        <f ca="1">IF(C1363=$X$4,"Enter smelter details",IF(ISERROR($V1363),"",OFFSET('Smelter Look-up'!$F$4,$V1363-4,0)))</f>
        <v/>
      </c>
      <c r="H1363" s="199" t="str">
        <f ca="1">IF(ISERROR($V1363),"",OFFSET('Smelter Look-up'!$G$4,$V1363-4,0))</f>
        <v/>
      </c>
      <c r="I1363" s="200" t="str">
        <f ca="1">IF(ISERROR($V1363),"",OFFSET('Smelter Look-up'!$H$4,$V1363-4,0))</f>
        <v/>
      </c>
      <c r="J1363" s="200" t="str">
        <f ca="1">IF(ISERROR($V1363),"",OFFSET('Smelter Look-up'!$I$4,$V1363-4,0))</f>
        <v/>
      </c>
      <c r="K1363" s="144"/>
      <c r="L1363" s="144"/>
      <c r="M1363" s="144"/>
      <c r="N1363" s="144"/>
      <c r="O1363" s="144"/>
      <c r="P1363" s="202"/>
      <c r="Q1363" s="145"/>
      <c r="R1363" s="143" t="str">
        <f ca="1">IF(ISERROR($V1363),"",OFFSET('Smelter Look-up'!$C$4,$V1363-4,0)&amp;"")</f>
        <v/>
      </c>
      <c r="S1363" s="149" t="str">
        <f t="shared" ca="1" si="105"/>
        <v/>
      </c>
      <c r="T1363" s="149" t="str">
        <f ca="1">IF(B1363="","",IF(ISERROR(MATCH($J1363,SorP!$B$1:$B$6261,0)),"",INDIRECT("'SorP'!$A$"&amp;MATCH($S1363&amp;$J1363,SorP!C:C,0))))</f>
        <v/>
      </c>
      <c r="U1363" s="162"/>
      <c r="V1363" s="163" t="e">
        <f>IF(C1363="",NA(),MATCH($B1363&amp;$C1363,'Smelter Look-up'!$J:$J,0))</f>
        <v>#N/A</v>
      </c>
      <c r="X1363" s="164">
        <f t="shared" ca="1" si="106"/>
        <v>0</v>
      </c>
      <c r="AB1363" s="304" t="str">
        <f t="shared" si="107"/>
        <v/>
      </c>
      <c r="AC1363" s="164" t="str">
        <f t="shared" si="108"/>
        <v/>
      </c>
      <c r="AD1363" s="164" t="str">
        <f t="shared" si="109"/>
        <v/>
      </c>
    </row>
    <row r="1364" spans="1:30" s="164" customFormat="1" ht="20.149999999999999" customHeight="1">
      <c r="A1364" s="149"/>
      <c r="B1364" s="294" t="str">
        <f>IF(LEN(A1364)=0,"",INDEX('Smelter Look-up'!$A:$A,MATCH($A1364,'Smelter Look-up'!$E:$E,0)))</f>
        <v/>
      </c>
      <c r="C1364" s="146" t="str">
        <f>IF(LEN(A1364)=0,"",INDEX('Smelter Look-up'!$C:$C,MATCH($A1364,'Smelter Look-up'!$E:$E,0)))</f>
        <v/>
      </c>
      <c r="D1364" s="143"/>
      <c r="E1364" s="143" t="str">
        <f ca="1">IF(ISERROR($V1364),"",OFFSET('Smelter Look-up'!$D$4,$V1364-4,0)&amp;"")</f>
        <v/>
      </c>
      <c r="F1364" s="143" t="str">
        <f ca="1">IF(ISERROR($V1364),"",OFFSET('Smelter Look-up'!$E$4,$V1364-4,0))</f>
        <v/>
      </c>
      <c r="G1364" s="143" t="str">
        <f ca="1">IF(C1364=$X$4,"Enter smelter details",IF(ISERROR($V1364),"",OFFSET('Smelter Look-up'!$F$4,$V1364-4,0)))</f>
        <v/>
      </c>
      <c r="H1364" s="199" t="str">
        <f ca="1">IF(ISERROR($V1364),"",OFFSET('Smelter Look-up'!$G$4,$V1364-4,0))</f>
        <v/>
      </c>
      <c r="I1364" s="200" t="str">
        <f ca="1">IF(ISERROR($V1364),"",OFFSET('Smelter Look-up'!$H$4,$V1364-4,0))</f>
        <v/>
      </c>
      <c r="J1364" s="200" t="str">
        <f ca="1">IF(ISERROR($V1364),"",OFFSET('Smelter Look-up'!$I$4,$V1364-4,0))</f>
        <v/>
      </c>
      <c r="K1364" s="144"/>
      <c r="L1364" s="144"/>
      <c r="M1364" s="144"/>
      <c r="N1364" s="144"/>
      <c r="O1364" s="144"/>
      <c r="P1364" s="202"/>
      <c r="Q1364" s="145"/>
      <c r="R1364" s="143" t="str">
        <f ca="1">IF(ISERROR($V1364),"",OFFSET('Smelter Look-up'!$C$4,$V1364-4,0)&amp;"")</f>
        <v/>
      </c>
      <c r="S1364" s="149" t="str">
        <f t="shared" ca="1" si="105"/>
        <v/>
      </c>
      <c r="T1364" s="149" t="str">
        <f ca="1">IF(B1364="","",IF(ISERROR(MATCH($J1364,SorP!$B$1:$B$6261,0)),"",INDIRECT("'SorP'!$A$"&amp;MATCH($S1364&amp;$J1364,SorP!C:C,0))))</f>
        <v/>
      </c>
      <c r="U1364" s="162"/>
      <c r="V1364" s="163" t="e">
        <f>IF(C1364="",NA(),MATCH($B1364&amp;$C1364,'Smelter Look-up'!$J:$J,0))</f>
        <v>#N/A</v>
      </c>
      <c r="X1364" s="164">
        <f t="shared" ca="1" si="106"/>
        <v>0</v>
      </c>
      <c r="AB1364" s="304" t="str">
        <f t="shared" si="107"/>
        <v/>
      </c>
      <c r="AC1364" s="164" t="str">
        <f t="shared" si="108"/>
        <v/>
      </c>
      <c r="AD1364" s="164" t="str">
        <f t="shared" si="109"/>
        <v/>
      </c>
    </row>
    <row r="1365" spans="1:30" s="164" customFormat="1" ht="20.149999999999999" customHeight="1">
      <c r="A1365" s="149"/>
      <c r="B1365" s="294" t="str">
        <f>IF(LEN(A1365)=0,"",INDEX('Smelter Look-up'!$A:$A,MATCH($A1365,'Smelter Look-up'!$E:$E,0)))</f>
        <v/>
      </c>
      <c r="C1365" s="146" t="str">
        <f>IF(LEN(A1365)=0,"",INDEX('Smelter Look-up'!$C:$C,MATCH($A1365,'Smelter Look-up'!$E:$E,0)))</f>
        <v/>
      </c>
      <c r="D1365" s="143"/>
      <c r="E1365" s="143" t="str">
        <f ca="1">IF(ISERROR($V1365),"",OFFSET('Smelter Look-up'!$D$4,$V1365-4,0)&amp;"")</f>
        <v/>
      </c>
      <c r="F1365" s="143" t="str">
        <f ca="1">IF(ISERROR($V1365),"",OFFSET('Smelter Look-up'!$E$4,$V1365-4,0))</f>
        <v/>
      </c>
      <c r="G1365" s="143" t="str">
        <f ca="1">IF(C1365=$X$4,"Enter smelter details",IF(ISERROR($V1365),"",OFFSET('Smelter Look-up'!$F$4,$V1365-4,0)))</f>
        <v/>
      </c>
      <c r="H1365" s="199" t="str">
        <f ca="1">IF(ISERROR($V1365),"",OFFSET('Smelter Look-up'!$G$4,$V1365-4,0))</f>
        <v/>
      </c>
      <c r="I1365" s="200" t="str">
        <f ca="1">IF(ISERROR($V1365),"",OFFSET('Smelter Look-up'!$H$4,$V1365-4,0))</f>
        <v/>
      </c>
      <c r="J1365" s="200" t="str">
        <f ca="1">IF(ISERROR($V1365),"",OFFSET('Smelter Look-up'!$I$4,$V1365-4,0))</f>
        <v/>
      </c>
      <c r="K1365" s="144"/>
      <c r="L1365" s="144"/>
      <c r="M1365" s="144"/>
      <c r="N1365" s="144"/>
      <c r="O1365" s="144"/>
      <c r="P1365" s="202"/>
      <c r="Q1365" s="145"/>
      <c r="R1365" s="143" t="str">
        <f ca="1">IF(ISERROR($V1365),"",OFFSET('Smelter Look-up'!$C$4,$V1365-4,0)&amp;"")</f>
        <v/>
      </c>
      <c r="S1365" s="149" t="str">
        <f t="shared" ca="1" si="105"/>
        <v/>
      </c>
      <c r="T1365" s="149" t="str">
        <f ca="1">IF(B1365="","",IF(ISERROR(MATCH($J1365,SorP!$B$1:$B$6261,0)),"",INDIRECT("'SorP'!$A$"&amp;MATCH($S1365&amp;$J1365,SorP!C:C,0))))</f>
        <v/>
      </c>
      <c r="U1365" s="162"/>
      <c r="V1365" s="163" t="e">
        <f>IF(C1365="",NA(),MATCH($B1365&amp;$C1365,'Smelter Look-up'!$J:$J,0))</f>
        <v>#N/A</v>
      </c>
      <c r="X1365" s="164">
        <f t="shared" ca="1" si="106"/>
        <v>0</v>
      </c>
      <c r="AB1365" s="304" t="str">
        <f t="shared" si="107"/>
        <v/>
      </c>
      <c r="AC1365" s="164" t="str">
        <f t="shared" si="108"/>
        <v/>
      </c>
      <c r="AD1365" s="164" t="str">
        <f t="shared" si="109"/>
        <v/>
      </c>
    </row>
    <row r="1366" spans="1:30" s="164" customFormat="1" ht="20.149999999999999" customHeight="1">
      <c r="A1366" s="149"/>
      <c r="B1366" s="294" t="str">
        <f>IF(LEN(A1366)=0,"",INDEX('Smelter Look-up'!$A:$A,MATCH($A1366,'Smelter Look-up'!$E:$E,0)))</f>
        <v/>
      </c>
      <c r="C1366" s="146" t="str">
        <f>IF(LEN(A1366)=0,"",INDEX('Smelter Look-up'!$C:$C,MATCH($A1366,'Smelter Look-up'!$E:$E,0)))</f>
        <v/>
      </c>
      <c r="D1366" s="143"/>
      <c r="E1366" s="143" t="str">
        <f ca="1">IF(ISERROR($V1366),"",OFFSET('Smelter Look-up'!$D$4,$V1366-4,0)&amp;"")</f>
        <v/>
      </c>
      <c r="F1366" s="143" t="str">
        <f ca="1">IF(ISERROR($V1366),"",OFFSET('Smelter Look-up'!$E$4,$V1366-4,0))</f>
        <v/>
      </c>
      <c r="G1366" s="143" t="str">
        <f ca="1">IF(C1366=$X$4,"Enter smelter details",IF(ISERROR($V1366),"",OFFSET('Smelter Look-up'!$F$4,$V1366-4,0)))</f>
        <v/>
      </c>
      <c r="H1366" s="199" t="str">
        <f ca="1">IF(ISERROR($V1366),"",OFFSET('Smelter Look-up'!$G$4,$V1366-4,0))</f>
        <v/>
      </c>
      <c r="I1366" s="200" t="str">
        <f ca="1">IF(ISERROR($V1366),"",OFFSET('Smelter Look-up'!$H$4,$V1366-4,0))</f>
        <v/>
      </c>
      <c r="J1366" s="200" t="str">
        <f ca="1">IF(ISERROR($V1366),"",OFFSET('Smelter Look-up'!$I$4,$V1366-4,0))</f>
        <v/>
      </c>
      <c r="K1366" s="144"/>
      <c r="L1366" s="144"/>
      <c r="M1366" s="144"/>
      <c r="N1366" s="144"/>
      <c r="O1366" s="144"/>
      <c r="P1366" s="202"/>
      <c r="Q1366" s="145"/>
      <c r="R1366" s="143" t="str">
        <f ca="1">IF(ISERROR($V1366),"",OFFSET('Smelter Look-up'!$C$4,$V1366-4,0)&amp;"")</f>
        <v/>
      </c>
      <c r="S1366" s="149" t="str">
        <f t="shared" ca="1" si="105"/>
        <v/>
      </c>
      <c r="T1366" s="149" t="str">
        <f ca="1">IF(B1366="","",IF(ISERROR(MATCH($J1366,SorP!$B$1:$B$6261,0)),"",INDIRECT("'SorP'!$A$"&amp;MATCH($S1366&amp;$J1366,SorP!C:C,0))))</f>
        <v/>
      </c>
      <c r="U1366" s="162"/>
      <c r="V1366" s="163" t="e">
        <f>IF(C1366="",NA(),MATCH($B1366&amp;$C1366,'Smelter Look-up'!$J:$J,0))</f>
        <v>#N/A</v>
      </c>
      <c r="X1366" s="164">
        <f t="shared" ca="1" si="106"/>
        <v>0</v>
      </c>
      <c r="AB1366" s="304" t="str">
        <f t="shared" si="107"/>
        <v/>
      </c>
      <c r="AC1366" s="164" t="str">
        <f t="shared" si="108"/>
        <v/>
      </c>
      <c r="AD1366" s="164" t="str">
        <f t="shared" si="109"/>
        <v/>
      </c>
    </row>
    <row r="1367" spans="1:30" s="164" customFormat="1" ht="20.149999999999999" customHeight="1">
      <c r="A1367" s="149"/>
      <c r="B1367" s="294" t="str">
        <f>IF(LEN(A1367)=0,"",INDEX('Smelter Look-up'!$A:$A,MATCH($A1367,'Smelter Look-up'!$E:$E,0)))</f>
        <v/>
      </c>
      <c r="C1367" s="146" t="str">
        <f>IF(LEN(A1367)=0,"",INDEX('Smelter Look-up'!$C:$C,MATCH($A1367,'Smelter Look-up'!$E:$E,0)))</f>
        <v/>
      </c>
      <c r="D1367" s="143"/>
      <c r="E1367" s="143" t="str">
        <f ca="1">IF(ISERROR($V1367),"",OFFSET('Smelter Look-up'!$D$4,$V1367-4,0)&amp;"")</f>
        <v/>
      </c>
      <c r="F1367" s="143" t="str">
        <f ca="1">IF(ISERROR($V1367),"",OFFSET('Smelter Look-up'!$E$4,$V1367-4,0))</f>
        <v/>
      </c>
      <c r="G1367" s="143" t="str">
        <f ca="1">IF(C1367=$X$4,"Enter smelter details",IF(ISERROR($V1367),"",OFFSET('Smelter Look-up'!$F$4,$V1367-4,0)))</f>
        <v/>
      </c>
      <c r="H1367" s="199" t="str">
        <f ca="1">IF(ISERROR($V1367),"",OFFSET('Smelter Look-up'!$G$4,$V1367-4,0))</f>
        <v/>
      </c>
      <c r="I1367" s="200" t="str">
        <f ca="1">IF(ISERROR($V1367),"",OFFSET('Smelter Look-up'!$H$4,$V1367-4,0))</f>
        <v/>
      </c>
      <c r="J1367" s="200" t="str">
        <f ca="1">IF(ISERROR($V1367),"",OFFSET('Smelter Look-up'!$I$4,$V1367-4,0))</f>
        <v/>
      </c>
      <c r="K1367" s="144"/>
      <c r="L1367" s="144"/>
      <c r="M1367" s="144"/>
      <c r="N1367" s="144"/>
      <c r="O1367" s="144"/>
      <c r="P1367" s="202"/>
      <c r="Q1367" s="145"/>
      <c r="R1367" s="143" t="str">
        <f ca="1">IF(ISERROR($V1367),"",OFFSET('Smelter Look-up'!$C$4,$V1367-4,0)&amp;"")</f>
        <v/>
      </c>
      <c r="S1367" s="149" t="str">
        <f t="shared" ca="1" si="105"/>
        <v/>
      </c>
      <c r="T1367" s="149" t="str">
        <f ca="1">IF(B1367="","",IF(ISERROR(MATCH($J1367,SorP!$B$1:$B$6261,0)),"",INDIRECT("'SorP'!$A$"&amp;MATCH($S1367&amp;$J1367,SorP!C:C,0))))</f>
        <v/>
      </c>
      <c r="U1367" s="162"/>
      <c r="V1367" s="163" t="e">
        <f>IF(C1367="",NA(),MATCH($B1367&amp;$C1367,'Smelter Look-up'!$J:$J,0))</f>
        <v>#N/A</v>
      </c>
      <c r="X1367" s="164">
        <f t="shared" ca="1" si="106"/>
        <v>0</v>
      </c>
      <c r="AB1367" s="304" t="str">
        <f t="shared" si="107"/>
        <v/>
      </c>
      <c r="AC1367" s="164" t="str">
        <f t="shared" si="108"/>
        <v/>
      </c>
      <c r="AD1367" s="164" t="str">
        <f t="shared" si="109"/>
        <v/>
      </c>
    </row>
    <row r="1368" spans="1:30" s="164" customFormat="1" ht="20.149999999999999" customHeight="1">
      <c r="A1368" s="149"/>
      <c r="B1368" s="294" t="str">
        <f>IF(LEN(A1368)=0,"",INDEX('Smelter Look-up'!$A:$A,MATCH($A1368,'Smelter Look-up'!$E:$E,0)))</f>
        <v/>
      </c>
      <c r="C1368" s="146" t="str">
        <f>IF(LEN(A1368)=0,"",INDEX('Smelter Look-up'!$C:$C,MATCH($A1368,'Smelter Look-up'!$E:$E,0)))</f>
        <v/>
      </c>
      <c r="D1368" s="143"/>
      <c r="E1368" s="143" t="str">
        <f ca="1">IF(ISERROR($V1368),"",OFFSET('Smelter Look-up'!$D$4,$V1368-4,0)&amp;"")</f>
        <v/>
      </c>
      <c r="F1368" s="143" t="str">
        <f ca="1">IF(ISERROR($V1368),"",OFFSET('Smelter Look-up'!$E$4,$V1368-4,0))</f>
        <v/>
      </c>
      <c r="G1368" s="143" t="str">
        <f ca="1">IF(C1368=$X$4,"Enter smelter details",IF(ISERROR($V1368),"",OFFSET('Smelter Look-up'!$F$4,$V1368-4,0)))</f>
        <v/>
      </c>
      <c r="H1368" s="199" t="str">
        <f ca="1">IF(ISERROR($V1368),"",OFFSET('Smelter Look-up'!$G$4,$V1368-4,0))</f>
        <v/>
      </c>
      <c r="I1368" s="200" t="str">
        <f ca="1">IF(ISERROR($V1368),"",OFFSET('Smelter Look-up'!$H$4,$V1368-4,0))</f>
        <v/>
      </c>
      <c r="J1368" s="200" t="str">
        <f ca="1">IF(ISERROR($V1368),"",OFFSET('Smelter Look-up'!$I$4,$V1368-4,0))</f>
        <v/>
      </c>
      <c r="K1368" s="144"/>
      <c r="L1368" s="144"/>
      <c r="M1368" s="144"/>
      <c r="N1368" s="144"/>
      <c r="O1368" s="144"/>
      <c r="P1368" s="202"/>
      <c r="Q1368" s="145"/>
      <c r="R1368" s="143" t="str">
        <f ca="1">IF(ISERROR($V1368),"",OFFSET('Smelter Look-up'!$C$4,$V1368-4,0)&amp;"")</f>
        <v/>
      </c>
      <c r="S1368" s="149" t="str">
        <f t="shared" ca="1" si="105"/>
        <v/>
      </c>
      <c r="T1368" s="149" t="str">
        <f ca="1">IF(B1368="","",IF(ISERROR(MATCH($J1368,SorP!$B$1:$B$6261,0)),"",INDIRECT("'SorP'!$A$"&amp;MATCH($S1368&amp;$J1368,SorP!C:C,0))))</f>
        <v/>
      </c>
      <c r="U1368" s="162"/>
      <c r="V1368" s="163" t="e">
        <f>IF(C1368="",NA(),MATCH($B1368&amp;$C1368,'Smelter Look-up'!$J:$J,0))</f>
        <v>#N/A</v>
      </c>
      <c r="X1368" s="164">
        <f t="shared" ca="1" si="106"/>
        <v>0</v>
      </c>
      <c r="AB1368" s="304" t="str">
        <f t="shared" si="107"/>
        <v/>
      </c>
      <c r="AC1368" s="164" t="str">
        <f t="shared" si="108"/>
        <v/>
      </c>
      <c r="AD1368" s="164" t="str">
        <f t="shared" si="109"/>
        <v/>
      </c>
    </row>
    <row r="1369" spans="1:30" s="164" customFormat="1" ht="20.149999999999999" customHeight="1">
      <c r="A1369" s="149"/>
      <c r="B1369" s="294" t="str">
        <f>IF(LEN(A1369)=0,"",INDEX('Smelter Look-up'!$A:$A,MATCH($A1369,'Smelter Look-up'!$E:$E,0)))</f>
        <v/>
      </c>
      <c r="C1369" s="146" t="str">
        <f>IF(LEN(A1369)=0,"",INDEX('Smelter Look-up'!$C:$C,MATCH($A1369,'Smelter Look-up'!$E:$E,0)))</f>
        <v/>
      </c>
      <c r="D1369" s="143"/>
      <c r="E1369" s="143" t="str">
        <f ca="1">IF(ISERROR($V1369),"",OFFSET('Smelter Look-up'!$D$4,$V1369-4,0)&amp;"")</f>
        <v/>
      </c>
      <c r="F1369" s="143" t="str">
        <f ca="1">IF(ISERROR($V1369),"",OFFSET('Smelter Look-up'!$E$4,$V1369-4,0))</f>
        <v/>
      </c>
      <c r="G1369" s="143" t="str">
        <f ca="1">IF(C1369=$X$4,"Enter smelter details",IF(ISERROR($V1369),"",OFFSET('Smelter Look-up'!$F$4,$V1369-4,0)))</f>
        <v/>
      </c>
      <c r="H1369" s="199" t="str">
        <f ca="1">IF(ISERROR($V1369),"",OFFSET('Smelter Look-up'!$G$4,$V1369-4,0))</f>
        <v/>
      </c>
      <c r="I1369" s="200" t="str">
        <f ca="1">IF(ISERROR($V1369),"",OFFSET('Smelter Look-up'!$H$4,$V1369-4,0))</f>
        <v/>
      </c>
      <c r="J1369" s="200" t="str">
        <f ca="1">IF(ISERROR($V1369),"",OFFSET('Smelter Look-up'!$I$4,$V1369-4,0))</f>
        <v/>
      </c>
      <c r="K1369" s="144"/>
      <c r="L1369" s="144"/>
      <c r="M1369" s="144"/>
      <c r="N1369" s="144"/>
      <c r="O1369" s="144"/>
      <c r="P1369" s="202"/>
      <c r="Q1369" s="145"/>
      <c r="R1369" s="143" t="str">
        <f ca="1">IF(ISERROR($V1369),"",OFFSET('Smelter Look-up'!$C$4,$V1369-4,0)&amp;"")</f>
        <v/>
      </c>
      <c r="S1369" s="149" t="str">
        <f t="shared" ca="1" si="105"/>
        <v/>
      </c>
      <c r="T1369" s="149" t="str">
        <f ca="1">IF(B1369="","",IF(ISERROR(MATCH($J1369,SorP!$B$1:$B$6261,0)),"",INDIRECT("'SorP'!$A$"&amp;MATCH($S1369&amp;$J1369,SorP!C:C,0))))</f>
        <v/>
      </c>
      <c r="U1369" s="162"/>
      <c r="V1369" s="163" t="e">
        <f>IF(C1369="",NA(),MATCH($B1369&amp;$C1369,'Smelter Look-up'!$J:$J,0))</f>
        <v>#N/A</v>
      </c>
      <c r="X1369" s="164">
        <f t="shared" ca="1" si="106"/>
        <v>0</v>
      </c>
      <c r="AB1369" s="304" t="str">
        <f t="shared" si="107"/>
        <v/>
      </c>
      <c r="AC1369" s="164" t="str">
        <f t="shared" si="108"/>
        <v/>
      </c>
      <c r="AD1369" s="164" t="str">
        <f t="shared" si="109"/>
        <v/>
      </c>
    </row>
    <row r="1370" spans="1:30" s="164" customFormat="1" ht="20.149999999999999" customHeight="1">
      <c r="A1370" s="149"/>
      <c r="B1370" s="294" t="str">
        <f>IF(LEN(A1370)=0,"",INDEX('Smelter Look-up'!$A:$A,MATCH($A1370,'Smelter Look-up'!$E:$E,0)))</f>
        <v/>
      </c>
      <c r="C1370" s="146" t="str">
        <f>IF(LEN(A1370)=0,"",INDEX('Smelter Look-up'!$C:$C,MATCH($A1370,'Smelter Look-up'!$E:$E,0)))</f>
        <v/>
      </c>
      <c r="D1370" s="143"/>
      <c r="E1370" s="143" t="str">
        <f ca="1">IF(ISERROR($V1370),"",OFFSET('Smelter Look-up'!$D$4,$V1370-4,0)&amp;"")</f>
        <v/>
      </c>
      <c r="F1370" s="143" t="str">
        <f ca="1">IF(ISERROR($V1370),"",OFFSET('Smelter Look-up'!$E$4,$V1370-4,0))</f>
        <v/>
      </c>
      <c r="G1370" s="143" t="str">
        <f ca="1">IF(C1370=$X$4,"Enter smelter details",IF(ISERROR($V1370),"",OFFSET('Smelter Look-up'!$F$4,$V1370-4,0)))</f>
        <v/>
      </c>
      <c r="H1370" s="199" t="str">
        <f ca="1">IF(ISERROR($V1370),"",OFFSET('Smelter Look-up'!$G$4,$V1370-4,0))</f>
        <v/>
      </c>
      <c r="I1370" s="200" t="str">
        <f ca="1">IF(ISERROR($V1370),"",OFFSET('Smelter Look-up'!$H$4,$V1370-4,0))</f>
        <v/>
      </c>
      <c r="J1370" s="200" t="str">
        <f ca="1">IF(ISERROR($V1370),"",OFFSET('Smelter Look-up'!$I$4,$V1370-4,0))</f>
        <v/>
      </c>
      <c r="K1370" s="144"/>
      <c r="L1370" s="144"/>
      <c r="M1370" s="144"/>
      <c r="N1370" s="144"/>
      <c r="O1370" s="144"/>
      <c r="P1370" s="202"/>
      <c r="Q1370" s="145"/>
      <c r="R1370" s="143" t="str">
        <f ca="1">IF(ISERROR($V1370),"",OFFSET('Smelter Look-up'!$C$4,$V1370-4,0)&amp;"")</f>
        <v/>
      </c>
      <c r="S1370" s="149" t="str">
        <f t="shared" ca="1" si="105"/>
        <v/>
      </c>
      <c r="T1370" s="149" t="str">
        <f ca="1">IF(B1370="","",IF(ISERROR(MATCH($J1370,SorP!$B$1:$B$6261,0)),"",INDIRECT("'SorP'!$A$"&amp;MATCH($S1370&amp;$J1370,SorP!C:C,0))))</f>
        <v/>
      </c>
      <c r="U1370" s="162"/>
      <c r="V1370" s="163" t="e">
        <f>IF(C1370="",NA(),MATCH($B1370&amp;$C1370,'Smelter Look-up'!$J:$J,0))</f>
        <v>#N/A</v>
      </c>
      <c r="X1370" s="164">
        <f t="shared" ca="1" si="106"/>
        <v>0</v>
      </c>
      <c r="AB1370" s="304" t="str">
        <f t="shared" si="107"/>
        <v/>
      </c>
      <c r="AC1370" s="164" t="str">
        <f t="shared" si="108"/>
        <v/>
      </c>
      <c r="AD1370" s="164" t="str">
        <f t="shared" si="109"/>
        <v/>
      </c>
    </row>
    <row r="1371" spans="1:30" s="164" customFormat="1" ht="20.149999999999999" customHeight="1">
      <c r="A1371" s="149"/>
      <c r="B1371" s="294" t="str">
        <f>IF(LEN(A1371)=0,"",INDEX('Smelter Look-up'!$A:$A,MATCH($A1371,'Smelter Look-up'!$E:$E,0)))</f>
        <v/>
      </c>
      <c r="C1371" s="146" t="str">
        <f>IF(LEN(A1371)=0,"",INDEX('Smelter Look-up'!$C:$C,MATCH($A1371,'Smelter Look-up'!$E:$E,0)))</f>
        <v/>
      </c>
      <c r="D1371" s="143"/>
      <c r="E1371" s="143" t="str">
        <f ca="1">IF(ISERROR($V1371),"",OFFSET('Smelter Look-up'!$D$4,$V1371-4,0)&amp;"")</f>
        <v/>
      </c>
      <c r="F1371" s="143" t="str">
        <f ca="1">IF(ISERROR($V1371),"",OFFSET('Smelter Look-up'!$E$4,$V1371-4,0))</f>
        <v/>
      </c>
      <c r="G1371" s="143" t="str">
        <f ca="1">IF(C1371=$X$4,"Enter smelter details",IF(ISERROR($V1371),"",OFFSET('Smelter Look-up'!$F$4,$V1371-4,0)))</f>
        <v/>
      </c>
      <c r="H1371" s="199" t="str">
        <f ca="1">IF(ISERROR($V1371),"",OFFSET('Smelter Look-up'!$G$4,$V1371-4,0))</f>
        <v/>
      </c>
      <c r="I1371" s="200" t="str">
        <f ca="1">IF(ISERROR($V1371),"",OFFSET('Smelter Look-up'!$H$4,$V1371-4,0))</f>
        <v/>
      </c>
      <c r="J1371" s="200" t="str">
        <f ca="1">IF(ISERROR($V1371),"",OFFSET('Smelter Look-up'!$I$4,$V1371-4,0))</f>
        <v/>
      </c>
      <c r="K1371" s="144"/>
      <c r="L1371" s="144"/>
      <c r="M1371" s="144"/>
      <c r="N1371" s="144"/>
      <c r="O1371" s="144"/>
      <c r="P1371" s="202"/>
      <c r="Q1371" s="145"/>
      <c r="R1371" s="143" t="str">
        <f ca="1">IF(ISERROR($V1371),"",OFFSET('Smelter Look-up'!$C$4,$V1371-4,0)&amp;"")</f>
        <v/>
      </c>
      <c r="S1371" s="149" t="str">
        <f t="shared" ca="1" si="105"/>
        <v/>
      </c>
      <c r="T1371" s="149" t="str">
        <f ca="1">IF(B1371="","",IF(ISERROR(MATCH($J1371,SorP!$B$1:$B$6261,0)),"",INDIRECT("'SorP'!$A$"&amp;MATCH($S1371&amp;$J1371,SorP!C:C,0))))</f>
        <v/>
      </c>
      <c r="U1371" s="162"/>
      <c r="V1371" s="163" t="e">
        <f>IF(C1371="",NA(),MATCH($B1371&amp;$C1371,'Smelter Look-up'!$J:$J,0))</f>
        <v>#N/A</v>
      </c>
      <c r="X1371" s="164">
        <f t="shared" ca="1" si="106"/>
        <v>0</v>
      </c>
      <c r="AB1371" s="304" t="str">
        <f t="shared" si="107"/>
        <v/>
      </c>
      <c r="AC1371" s="164" t="str">
        <f t="shared" si="108"/>
        <v/>
      </c>
      <c r="AD1371" s="164" t="str">
        <f t="shared" si="109"/>
        <v/>
      </c>
    </row>
    <row r="1372" spans="1:30" s="164" customFormat="1" ht="20.149999999999999" customHeight="1">
      <c r="A1372" s="149"/>
      <c r="B1372" s="294" t="str">
        <f>IF(LEN(A1372)=0,"",INDEX('Smelter Look-up'!$A:$A,MATCH($A1372,'Smelter Look-up'!$E:$E,0)))</f>
        <v/>
      </c>
      <c r="C1372" s="146" t="str">
        <f>IF(LEN(A1372)=0,"",INDEX('Smelter Look-up'!$C:$C,MATCH($A1372,'Smelter Look-up'!$E:$E,0)))</f>
        <v/>
      </c>
      <c r="D1372" s="143"/>
      <c r="E1372" s="143" t="str">
        <f ca="1">IF(ISERROR($V1372),"",OFFSET('Smelter Look-up'!$D$4,$V1372-4,0)&amp;"")</f>
        <v/>
      </c>
      <c r="F1372" s="143" t="str">
        <f ca="1">IF(ISERROR($V1372),"",OFFSET('Smelter Look-up'!$E$4,$V1372-4,0))</f>
        <v/>
      </c>
      <c r="G1372" s="143" t="str">
        <f ca="1">IF(C1372=$X$4,"Enter smelter details",IF(ISERROR($V1372),"",OFFSET('Smelter Look-up'!$F$4,$V1372-4,0)))</f>
        <v/>
      </c>
      <c r="H1372" s="199" t="str">
        <f ca="1">IF(ISERROR($V1372),"",OFFSET('Smelter Look-up'!$G$4,$V1372-4,0))</f>
        <v/>
      </c>
      <c r="I1372" s="200" t="str">
        <f ca="1">IF(ISERROR($V1372),"",OFFSET('Smelter Look-up'!$H$4,$V1372-4,0))</f>
        <v/>
      </c>
      <c r="J1372" s="200" t="str">
        <f ca="1">IF(ISERROR($V1372),"",OFFSET('Smelter Look-up'!$I$4,$V1372-4,0))</f>
        <v/>
      </c>
      <c r="K1372" s="144"/>
      <c r="L1372" s="144"/>
      <c r="M1372" s="144"/>
      <c r="N1372" s="144"/>
      <c r="O1372" s="144"/>
      <c r="P1372" s="202"/>
      <c r="Q1372" s="145"/>
      <c r="R1372" s="143" t="str">
        <f ca="1">IF(ISERROR($V1372),"",OFFSET('Smelter Look-up'!$C$4,$V1372-4,0)&amp;"")</f>
        <v/>
      </c>
      <c r="S1372" s="149" t="str">
        <f t="shared" ca="1" si="105"/>
        <v/>
      </c>
      <c r="T1372" s="149" t="str">
        <f ca="1">IF(B1372="","",IF(ISERROR(MATCH($J1372,SorP!$B$1:$B$6261,0)),"",INDIRECT("'SorP'!$A$"&amp;MATCH($S1372&amp;$J1372,SorP!C:C,0))))</f>
        <v/>
      </c>
      <c r="U1372" s="162"/>
      <c r="V1372" s="163" t="e">
        <f>IF(C1372="",NA(),MATCH($B1372&amp;$C1372,'Smelter Look-up'!$J:$J,0))</f>
        <v>#N/A</v>
      </c>
      <c r="X1372" s="164">
        <f t="shared" ca="1" si="106"/>
        <v>0</v>
      </c>
      <c r="AB1372" s="304" t="str">
        <f t="shared" si="107"/>
        <v/>
      </c>
      <c r="AC1372" s="164" t="str">
        <f t="shared" si="108"/>
        <v/>
      </c>
      <c r="AD1372" s="164" t="str">
        <f t="shared" si="109"/>
        <v/>
      </c>
    </row>
    <row r="1373" spans="1:30" s="164" customFormat="1" ht="20.149999999999999" customHeight="1">
      <c r="A1373" s="149"/>
      <c r="B1373" s="294" t="str">
        <f>IF(LEN(A1373)=0,"",INDEX('Smelter Look-up'!$A:$A,MATCH($A1373,'Smelter Look-up'!$E:$E,0)))</f>
        <v/>
      </c>
      <c r="C1373" s="146" t="str">
        <f>IF(LEN(A1373)=0,"",INDEX('Smelter Look-up'!$C:$C,MATCH($A1373,'Smelter Look-up'!$E:$E,0)))</f>
        <v/>
      </c>
      <c r="D1373" s="143"/>
      <c r="E1373" s="143" t="str">
        <f ca="1">IF(ISERROR($V1373),"",OFFSET('Smelter Look-up'!$D$4,$V1373-4,0)&amp;"")</f>
        <v/>
      </c>
      <c r="F1373" s="143" t="str">
        <f ca="1">IF(ISERROR($V1373),"",OFFSET('Smelter Look-up'!$E$4,$V1373-4,0))</f>
        <v/>
      </c>
      <c r="G1373" s="143" t="str">
        <f ca="1">IF(C1373=$X$4,"Enter smelter details",IF(ISERROR($V1373),"",OFFSET('Smelter Look-up'!$F$4,$V1373-4,0)))</f>
        <v/>
      </c>
      <c r="H1373" s="199" t="str">
        <f ca="1">IF(ISERROR($V1373),"",OFFSET('Smelter Look-up'!$G$4,$V1373-4,0))</f>
        <v/>
      </c>
      <c r="I1373" s="200" t="str">
        <f ca="1">IF(ISERROR($V1373),"",OFFSET('Smelter Look-up'!$H$4,$V1373-4,0))</f>
        <v/>
      </c>
      <c r="J1373" s="200" t="str">
        <f ca="1">IF(ISERROR($V1373),"",OFFSET('Smelter Look-up'!$I$4,$V1373-4,0))</f>
        <v/>
      </c>
      <c r="K1373" s="144"/>
      <c r="L1373" s="144"/>
      <c r="M1373" s="144"/>
      <c r="N1373" s="144"/>
      <c r="O1373" s="144"/>
      <c r="P1373" s="202"/>
      <c r="Q1373" s="145"/>
      <c r="R1373" s="143" t="str">
        <f ca="1">IF(ISERROR($V1373),"",OFFSET('Smelter Look-up'!$C$4,$V1373-4,0)&amp;"")</f>
        <v/>
      </c>
      <c r="S1373" s="149" t="str">
        <f t="shared" ca="1" si="105"/>
        <v/>
      </c>
      <c r="T1373" s="149" t="str">
        <f ca="1">IF(B1373="","",IF(ISERROR(MATCH($J1373,SorP!$B$1:$B$6261,0)),"",INDIRECT("'SorP'!$A$"&amp;MATCH($S1373&amp;$J1373,SorP!C:C,0))))</f>
        <v/>
      </c>
      <c r="U1373" s="162"/>
      <c r="V1373" s="163" t="e">
        <f>IF(C1373="",NA(),MATCH($B1373&amp;$C1373,'Smelter Look-up'!$J:$J,0))</f>
        <v>#N/A</v>
      </c>
      <c r="X1373" s="164">
        <f t="shared" ca="1" si="106"/>
        <v>0</v>
      </c>
      <c r="AB1373" s="304" t="str">
        <f t="shared" si="107"/>
        <v/>
      </c>
      <c r="AC1373" s="164" t="str">
        <f t="shared" si="108"/>
        <v/>
      </c>
      <c r="AD1373" s="164" t="str">
        <f t="shared" si="109"/>
        <v/>
      </c>
    </row>
    <row r="1374" spans="1:30" s="164" customFormat="1" ht="20.149999999999999" customHeight="1">
      <c r="A1374" s="149"/>
      <c r="B1374" s="294" t="str">
        <f>IF(LEN(A1374)=0,"",INDEX('Smelter Look-up'!$A:$A,MATCH($A1374,'Smelter Look-up'!$E:$E,0)))</f>
        <v/>
      </c>
      <c r="C1374" s="146" t="str">
        <f>IF(LEN(A1374)=0,"",INDEX('Smelter Look-up'!$C:$C,MATCH($A1374,'Smelter Look-up'!$E:$E,0)))</f>
        <v/>
      </c>
      <c r="D1374" s="143"/>
      <c r="E1374" s="143" t="str">
        <f ca="1">IF(ISERROR($V1374),"",OFFSET('Smelter Look-up'!$D$4,$V1374-4,0)&amp;"")</f>
        <v/>
      </c>
      <c r="F1374" s="143" t="str">
        <f ca="1">IF(ISERROR($V1374),"",OFFSET('Smelter Look-up'!$E$4,$V1374-4,0))</f>
        <v/>
      </c>
      <c r="G1374" s="143" t="str">
        <f ca="1">IF(C1374=$X$4,"Enter smelter details",IF(ISERROR($V1374),"",OFFSET('Smelter Look-up'!$F$4,$V1374-4,0)))</f>
        <v/>
      </c>
      <c r="H1374" s="199" t="str">
        <f ca="1">IF(ISERROR($V1374),"",OFFSET('Smelter Look-up'!$G$4,$V1374-4,0))</f>
        <v/>
      </c>
      <c r="I1374" s="200" t="str">
        <f ca="1">IF(ISERROR($V1374),"",OFFSET('Smelter Look-up'!$H$4,$V1374-4,0))</f>
        <v/>
      </c>
      <c r="J1374" s="200" t="str">
        <f ca="1">IF(ISERROR($V1374),"",OFFSET('Smelter Look-up'!$I$4,$V1374-4,0))</f>
        <v/>
      </c>
      <c r="K1374" s="144"/>
      <c r="L1374" s="144"/>
      <c r="M1374" s="144"/>
      <c r="N1374" s="144"/>
      <c r="O1374" s="144"/>
      <c r="P1374" s="202"/>
      <c r="Q1374" s="145"/>
      <c r="R1374" s="143" t="str">
        <f ca="1">IF(ISERROR($V1374),"",OFFSET('Smelter Look-up'!$C$4,$V1374-4,0)&amp;"")</f>
        <v/>
      </c>
      <c r="S1374" s="149" t="str">
        <f t="shared" ca="1" si="105"/>
        <v/>
      </c>
      <c r="T1374" s="149" t="str">
        <f ca="1">IF(B1374="","",IF(ISERROR(MATCH($J1374,SorP!$B$1:$B$6261,0)),"",INDIRECT("'SorP'!$A$"&amp;MATCH($S1374&amp;$J1374,SorP!C:C,0))))</f>
        <v/>
      </c>
      <c r="U1374" s="162"/>
      <c r="V1374" s="163" t="e">
        <f>IF(C1374="",NA(),MATCH($B1374&amp;$C1374,'Smelter Look-up'!$J:$J,0))</f>
        <v>#N/A</v>
      </c>
      <c r="X1374" s="164">
        <f t="shared" ca="1" si="106"/>
        <v>0</v>
      </c>
      <c r="AB1374" s="304" t="str">
        <f t="shared" si="107"/>
        <v/>
      </c>
      <c r="AC1374" s="164" t="str">
        <f t="shared" si="108"/>
        <v/>
      </c>
      <c r="AD1374" s="164" t="str">
        <f t="shared" si="109"/>
        <v/>
      </c>
    </row>
    <row r="1375" spans="1:30" s="164" customFormat="1" ht="20.149999999999999" customHeight="1">
      <c r="A1375" s="149"/>
      <c r="B1375" s="294" t="str">
        <f>IF(LEN(A1375)=0,"",INDEX('Smelter Look-up'!$A:$A,MATCH($A1375,'Smelter Look-up'!$E:$E,0)))</f>
        <v/>
      </c>
      <c r="C1375" s="146" t="str">
        <f>IF(LEN(A1375)=0,"",INDEX('Smelter Look-up'!$C:$C,MATCH($A1375,'Smelter Look-up'!$E:$E,0)))</f>
        <v/>
      </c>
      <c r="D1375" s="143"/>
      <c r="E1375" s="143" t="str">
        <f ca="1">IF(ISERROR($V1375),"",OFFSET('Smelter Look-up'!$D$4,$V1375-4,0)&amp;"")</f>
        <v/>
      </c>
      <c r="F1375" s="143" t="str">
        <f ca="1">IF(ISERROR($V1375),"",OFFSET('Smelter Look-up'!$E$4,$V1375-4,0))</f>
        <v/>
      </c>
      <c r="G1375" s="143" t="str">
        <f ca="1">IF(C1375=$X$4,"Enter smelter details",IF(ISERROR($V1375),"",OFFSET('Smelter Look-up'!$F$4,$V1375-4,0)))</f>
        <v/>
      </c>
      <c r="H1375" s="199" t="str">
        <f ca="1">IF(ISERROR($V1375),"",OFFSET('Smelter Look-up'!$G$4,$V1375-4,0))</f>
        <v/>
      </c>
      <c r="I1375" s="200" t="str">
        <f ca="1">IF(ISERROR($V1375),"",OFFSET('Smelter Look-up'!$H$4,$V1375-4,0))</f>
        <v/>
      </c>
      <c r="J1375" s="200" t="str">
        <f ca="1">IF(ISERROR($V1375),"",OFFSET('Smelter Look-up'!$I$4,$V1375-4,0))</f>
        <v/>
      </c>
      <c r="K1375" s="144"/>
      <c r="L1375" s="144"/>
      <c r="M1375" s="144"/>
      <c r="N1375" s="144"/>
      <c r="O1375" s="144"/>
      <c r="P1375" s="202"/>
      <c r="Q1375" s="145"/>
      <c r="R1375" s="143" t="str">
        <f ca="1">IF(ISERROR($V1375),"",OFFSET('Smelter Look-up'!$C$4,$V1375-4,0)&amp;"")</f>
        <v/>
      </c>
      <c r="S1375" s="149" t="str">
        <f t="shared" ca="1" si="105"/>
        <v/>
      </c>
      <c r="T1375" s="149" t="str">
        <f ca="1">IF(B1375="","",IF(ISERROR(MATCH($J1375,SorP!$B$1:$B$6261,0)),"",INDIRECT("'SorP'!$A$"&amp;MATCH($S1375&amp;$J1375,SorP!C:C,0))))</f>
        <v/>
      </c>
      <c r="U1375" s="162"/>
      <c r="V1375" s="163" t="e">
        <f>IF(C1375="",NA(),MATCH($B1375&amp;$C1375,'Smelter Look-up'!$J:$J,0))</f>
        <v>#N/A</v>
      </c>
      <c r="X1375" s="164">
        <f t="shared" ca="1" si="106"/>
        <v>0</v>
      </c>
      <c r="AB1375" s="304" t="str">
        <f t="shared" si="107"/>
        <v/>
      </c>
      <c r="AC1375" s="164" t="str">
        <f t="shared" si="108"/>
        <v/>
      </c>
      <c r="AD1375" s="164" t="str">
        <f t="shared" si="109"/>
        <v/>
      </c>
    </row>
    <row r="1376" spans="1:30" s="164" customFormat="1" ht="20.149999999999999" customHeight="1">
      <c r="A1376" s="149"/>
      <c r="B1376" s="294" t="str">
        <f>IF(LEN(A1376)=0,"",INDEX('Smelter Look-up'!$A:$A,MATCH($A1376,'Smelter Look-up'!$E:$E,0)))</f>
        <v/>
      </c>
      <c r="C1376" s="146" t="str">
        <f>IF(LEN(A1376)=0,"",INDEX('Smelter Look-up'!$C:$C,MATCH($A1376,'Smelter Look-up'!$E:$E,0)))</f>
        <v/>
      </c>
      <c r="D1376" s="143"/>
      <c r="E1376" s="143" t="str">
        <f ca="1">IF(ISERROR($V1376),"",OFFSET('Smelter Look-up'!$D$4,$V1376-4,0)&amp;"")</f>
        <v/>
      </c>
      <c r="F1376" s="143" t="str">
        <f ca="1">IF(ISERROR($V1376),"",OFFSET('Smelter Look-up'!$E$4,$V1376-4,0))</f>
        <v/>
      </c>
      <c r="G1376" s="143" t="str">
        <f ca="1">IF(C1376=$X$4,"Enter smelter details",IF(ISERROR($V1376),"",OFFSET('Smelter Look-up'!$F$4,$V1376-4,0)))</f>
        <v/>
      </c>
      <c r="H1376" s="199" t="str">
        <f ca="1">IF(ISERROR($V1376),"",OFFSET('Smelter Look-up'!$G$4,$V1376-4,0))</f>
        <v/>
      </c>
      <c r="I1376" s="200" t="str">
        <f ca="1">IF(ISERROR($V1376),"",OFFSET('Smelter Look-up'!$H$4,$V1376-4,0))</f>
        <v/>
      </c>
      <c r="J1376" s="200" t="str">
        <f ca="1">IF(ISERROR($V1376),"",OFFSET('Smelter Look-up'!$I$4,$V1376-4,0))</f>
        <v/>
      </c>
      <c r="K1376" s="144"/>
      <c r="L1376" s="144"/>
      <c r="M1376" s="144"/>
      <c r="N1376" s="144"/>
      <c r="O1376" s="144"/>
      <c r="P1376" s="202"/>
      <c r="Q1376" s="145"/>
      <c r="R1376" s="143" t="str">
        <f ca="1">IF(ISERROR($V1376),"",OFFSET('Smelter Look-up'!$C$4,$V1376-4,0)&amp;"")</f>
        <v/>
      </c>
      <c r="S1376" s="149" t="str">
        <f t="shared" ca="1" si="105"/>
        <v/>
      </c>
      <c r="T1376" s="149" t="str">
        <f ca="1">IF(B1376="","",IF(ISERROR(MATCH($J1376,SorP!$B$1:$B$6261,0)),"",INDIRECT("'SorP'!$A$"&amp;MATCH($S1376&amp;$J1376,SorP!C:C,0))))</f>
        <v/>
      </c>
      <c r="U1376" s="162"/>
      <c r="V1376" s="163" t="e">
        <f>IF(C1376="",NA(),MATCH($B1376&amp;$C1376,'Smelter Look-up'!$J:$J,0))</f>
        <v>#N/A</v>
      </c>
      <c r="X1376" s="164">
        <f t="shared" ca="1" si="106"/>
        <v>0</v>
      </c>
      <c r="AB1376" s="304" t="str">
        <f t="shared" si="107"/>
        <v/>
      </c>
      <c r="AC1376" s="164" t="str">
        <f t="shared" si="108"/>
        <v/>
      </c>
      <c r="AD1376" s="164" t="str">
        <f t="shared" si="109"/>
        <v/>
      </c>
    </row>
    <row r="1377" spans="1:30" s="164" customFormat="1" ht="20.149999999999999" customHeight="1">
      <c r="A1377" s="149"/>
      <c r="B1377" s="294" t="str">
        <f>IF(LEN(A1377)=0,"",INDEX('Smelter Look-up'!$A:$A,MATCH($A1377,'Smelter Look-up'!$E:$E,0)))</f>
        <v/>
      </c>
      <c r="C1377" s="146" t="str">
        <f>IF(LEN(A1377)=0,"",INDEX('Smelter Look-up'!$C:$C,MATCH($A1377,'Smelter Look-up'!$E:$E,0)))</f>
        <v/>
      </c>
      <c r="D1377" s="143"/>
      <c r="E1377" s="143" t="str">
        <f ca="1">IF(ISERROR($V1377),"",OFFSET('Smelter Look-up'!$D$4,$V1377-4,0)&amp;"")</f>
        <v/>
      </c>
      <c r="F1377" s="143" t="str">
        <f ca="1">IF(ISERROR($V1377),"",OFFSET('Smelter Look-up'!$E$4,$V1377-4,0))</f>
        <v/>
      </c>
      <c r="G1377" s="143" t="str">
        <f ca="1">IF(C1377=$X$4,"Enter smelter details",IF(ISERROR($V1377),"",OFFSET('Smelter Look-up'!$F$4,$V1377-4,0)))</f>
        <v/>
      </c>
      <c r="H1377" s="199" t="str">
        <f ca="1">IF(ISERROR($V1377),"",OFFSET('Smelter Look-up'!$G$4,$V1377-4,0))</f>
        <v/>
      </c>
      <c r="I1377" s="200" t="str">
        <f ca="1">IF(ISERROR($V1377),"",OFFSET('Smelter Look-up'!$H$4,$V1377-4,0))</f>
        <v/>
      </c>
      <c r="J1377" s="200" t="str">
        <f ca="1">IF(ISERROR($V1377),"",OFFSET('Smelter Look-up'!$I$4,$V1377-4,0))</f>
        <v/>
      </c>
      <c r="K1377" s="144"/>
      <c r="L1377" s="144"/>
      <c r="M1377" s="144"/>
      <c r="N1377" s="144"/>
      <c r="O1377" s="144"/>
      <c r="P1377" s="202"/>
      <c r="Q1377" s="145"/>
      <c r="R1377" s="143" t="str">
        <f ca="1">IF(ISERROR($V1377),"",OFFSET('Smelter Look-up'!$C$4,$V1377-4,0)&amp;"")</f>
        <v/>
      </c>
      <c r="S1377" s="149" t="str">
        <f t="shared" ca="1" si="105"/>
        <v/>
      </c>
      <c r="T1377" s="149" t="str">
        <f ca="1">IF(B1377="","",IF(ISERROR(MATCH($J1377,SorP!$B$1:$B$6261,0)),"",INDIRECT("'SorP'!$A$"&amp;MATCH($S1377&amp;$J1377,SorP!C:C,0))))</f>
        <v/>
      </c>
      <c r="U1377" s="162"/>
      <c r="V1377" s="163" t="e">
        <f>IF(C1377="",NA(),MATCH($B1377&amp;$C1377,'Smelter Look-up'!$J:$J,0))</f>
        <v>#N/A</v>
      </c>
      <c r="X1377" s="164">
        <f t="shared" ca="1" si="106"/>
        <v>0</v>
      </c>
      <c r="AB1377" s="304" t="str">
        <f t="shared" si="107"/>
        <v/>
      </c>
      <c r="AC1377" s="164" t="str">
        <f t="shared" si="108"/>
        <v/>
      </c>
      <c r="AD1377" s="164" t="str">
        <f t="shared" si="109"/>
        <v/>
      </c>
    </row>
    <row r="1378" spans="1:30" s="164" customFormat="1" ht="20.149999999999999" customHeight="1">
      <c r="A1378" s="149"/>
      <c r="B1378" s="294" t="str">
        <f>IF(LEN(A1378)=0,"",INDEX('Smelter Look-up'!$A:$A,MATCH($A1378,'Smelter Look-up'!$E:$E,0)))</f>
        <v/>
      </c>
      <c r="C1378" s="146" t="str">
        <f>IF(LEN(A1378)=0,"",INDEX('Smelter Look-up'!$C:$C,MATCH($A1378,'Smelter Look-up'!$E:$E,0)))</f>
        <v/>
      </c>
      <c r="D1378" s="143"/>
      <c r="E1378" s="143" t="str">
        <f ca="1">IF(ISERROR($V1378),"",OFFSET('Smelter Look-up'!$D$4,$V1378-4,0)&amp;"")</f>
        <v/>
      </c>
      <c r="F1378" s="143" t="str">
        <f ca="1">IF(ISERROR($V1378),"",OFFSET('Smelter Look-up'!$E$4,$V1378-4,0))</f>
        <v/>
      </c>
      <c r="G1378" s="143" t="str">
        <f ca="1">IF(C1378=$X$4,"Enter smelter details",IF(ISERROR($V1378),"",OFFSET('Smelter Look-up'!$F$4,$V1378-4,0)))</f>
        <v/>
      </c>
      <c r="H1378" s="199" t="str">
        <f ca="1">IF(ISERROR($V1378),"",OFFSET('Smelter Look-up'!$G$4,$V1378-4,0))</f>
        <v/>
      </c>
      <c r="I1378" s="200" t="str">
        <f ca="1">IF(ISERROR($V1378),"",OFFSET('Smelter Look-up'!$H$4,$V1378-4,0))</f>
        <v/>
      </c>
      <c r="J1378" s="200" t="str">
        <f ca="1">IF(ISERROR($V1378),"",OFFSET('Smelter Look-up'!$I$4,$V1378-4,0))</f>
        <v/>
      </c>
      <c r="K1378" s="144"/>
      <c r="L1378" s="144"/>
      <c r="M1378" s="144"/>
      <c r="N1378" s="144"/>
      <c r="O1378" s="144"/>
      <c r="P1378" s="202"/>
      <c r="Q1378" s="145"/>
      <c r="R1378" s="143" t="str">
        <f ca="1">IF(ISERROR($V1378),"",OFFSET('Smelter Look-up'!$C$4,$V1378-4,0)&amp;"")</f>
        <v/>
      </c>
      <c r="S1378" s="149" t="str">
        <f t="shared" ca="1" si="105"/>
        <v/>
      </c>
      <c r="T1378" s="149" t="str">
        <f ca="1">IF(B1378="","",IF(ISERROR(MATCH($J1378,SorP!$B$1:$B$6261,0)),"",INDIRECT("'SorP'!$A$"&amp;MATCH($S1378&amp;$J1378,SorP!C:C,0))))</f>
        <v/>
      </c>
      <c r="U1378" s="162"/>
      <c r="V1378" s="163" t="e">
        <f>IF(C1378="",NA(),MATCH($B1378&amp;$C1378,'Smelter Look-up'!$J:$J,0))</f>
        <v>#N/A</v>
      </c>
      <c r="X1378" s="164">
        <f t="shared" ca="1" si="106"/>
        <v>0</v>
      </c>
      <c r="AB1378" s="304" t="str">
        <f t="shared" si="107"/>
        <v/>
      </c>
      <c r="AC1378" s="164" t="str">
        <f t="shared" si="108"/>
        <v/>
      </c>
      <c r="AD1378" s="164" t="str">
        <f t="shared" si="109"/>
        <v/>
      </c>
    </row>
    <row r="1379" spans="1:30" s="164" customFormat="1" ht="20.149999999999999" customHeight="1">
      <c r="A1379" s="149"/>
      <c r="B1379" s="294" t="str">
        <f>IF(LEN(A1379)=0,"",INDEX('Smelter Look-up'!$A:$A,MATCH($A1379,'Smelter Look-up'!$E:$E,0)))</f>
        <v/>
      </c>
      <c r="C1379" s="146" t="str">
        <f>IF(LEN(A1379)=0,"",INDEX('Smelter Look-up'!$C:$C,MATCH($A1379,'Smelter Look-up'!$E:$E,0)))</f>
        <v/>
      </c>
      <c r="D1379" s="143"/>
      <c r="E1379" s="143" t="str">
        <f ca="1">IF(ISERROR($V1379),"",OFFSET('Smelter Look-up'!$D$4,$V1379-4,0)&amp;"")</f>
        <v/>
      </c>
      <c r="F1379" s="143" t="str">
        <f ca="1">IF(ISERROR($V1379),"",OFFSET('Smelter Look-up'!$E$4,$V1379-4,0))</f>
        <v/>
      </c>
      <c r="G1379" s="143" t="str">
        <f ca="1">IF(C1379=$X$4,"Enter smelter details",IF(ISERROR($V1379),"",OFFSET('Smelter Look-up'!$F$4,$V1379-4,0)))</f>
        <v/>
      </c>
      <c r="H1379" s="199" t="str">
        <f ca="1">IF(ISERROR($V1379),"",OFFSET('Smelter Look-up'!$G$4,$V1379-4,0))</f>
        <v/>
      </c>
      <c r="I1379" s="200" t="str">
        <f ca="1">IF(ISERROR($V1379),"",OFFSET('Smelter Look-up'!$H$4,$V1379-4,0))</f>
        <v/>
      </c>
      <c r="J1379" s="200" t="str">
        <f ca="1">IF(ISERROR($V1379),"",OFFSET('Smelter Look-up'!$I$4,$V1379-4,0))</f>
        <v/>
      </c>
      <c r="K1379" s="144"/>
      <c r="L1379" s="144"/>
      <c r="M1379" s="144"/>
      <c r="N1379" s="144"/>
      <c r="O1379" s="144"/>
      <c r="P1379" s="202"/>
      <c r="Q1379" s="145"/>
      <c r="R1379" s="143" t="str">
        <f ca="1">IF(ISERROR($V1379),"",OFFSET('Smelter Look-up'!$C$4,$V1379-4,0)&amp;"")</f>
        <v/>
      </c>
      <c r="S1379" s="149" t="str">
        <f t="shared" ca="1" si="105"/>
        <v/>
      </c>
      <c r="T1379" s="149" t="str">
        <f ca="1">IF(B1379="","",IF(ISERROR(MATCH($J1379,SorP!$B$1:$B$6261,0)),"",INDIRECT("'SorP'!$A$"&amp;MATCH($S1379&amp;$J1379,SorP!C:C,0))))</f>
        <v/>
      </c>
      <c r="U1379" s="162"/>
      <c r="V1379" s="163" t="e">
        <f>IF(C1379="",NA(),MATCH($B1379&amp;$C1379,'Smelter Look-up'!$J:$J,0))</f>
        <v>#N/A</v>
      </c>
      <c r="X1379" s="164">
        <f t="shared" ca="1" si="106"/>
        <v>0</v>
      </c>
      <c r="AB1379" s="304" t="str">
        <f t="shared" si="107"/>
        <v/>
      </c>
      <c r="AC1379" s="164" t="str">
        <f t="shared" si="108"/>
        <v/>
      </c>
      <c r="AD1379" s="164" t="str">
        <f t="shared" si="109"/>
        <v/>
      </c>
    </row>
    <row r="1380" spans="1:30" s="164" customFormat="1" ht="20.149999999999999" customHeight="1">
      <c r="A1380" s="149"/>
      <c r="B1380" s="294" t="str">
        <f>IF(LEN(A1380)=0,"",INDEX('Smelter Look-up'!$A:$A,MATCH($A1380,'Smelter Look-up'!$E:$E,0)))</f>
        <v/>
      </c>
      <c r="C1380" s="146" t="str">
        <f>IF(LEN(A1380)=0,"",INDEX('Smelter Look-up'!$C:$C,MATCH($A1380,'Smelter Look-up'!$E:$E,0)))</f>
        <v/>
      </c>
      <c r="D1380" s="143"/>
      <c r="E1380" s="143" t="str">
        <f ca="1">IF(ISERROR($V1380),"",OFFSET('Smelter Look-up'!$D$4,$V1380-4,0)&amp;"")</f>
        <v/>
      </c>
      <c r="F1380" s="143" t="str">
        <f ca="1">IF(ISERROR($V1380),"",OFFSET('Smelter Look-up'!$E$4,$V1380-4,0))</f>
        <v/>
      </c>
      <c r="G1380" s="143" t="str">
        <f ca="1">IF(C1380=$X$4,"Enter smelter details",IF(ISERROR($V1380),"",OFFSET('Smelter Look-up'!$F$4,$V1380-4,0)))</f>
        <v/>
      </c>
      <c r="H1380" s="199" t="str">
        <f ca="1">IF(ISERROR($V1380),"",OFFSET('Smelter Look-up'!$G$4,$V1380-4,0))</f>
        <v/>
      </c>
      <c r="I1380" s="200" t="str">
        <f ca="1">IF(ISERROR($V1380),"",OFFSET('Smelter Look-up'!$H$4,$V1380-4,0))</f>
        <v/>
      </c>
      <c r="J1380" s="200" t="str">
        <f ca="1">IF(ISERROR($V1380),"",OFFSET('Smelter Look-up'!$I$4,$V1380-4,0))</f>
        <v/>
      </c>
      <c r="K1380" s="144"/>
      <c r="L1380" s="144"/>
      <c r="M1380" s="144"/>
      <c r="N1380" s="144"/>
      <c r="O1380" s="144"/>
      <c r="P1380" s="202"/>
      <c r="Q1380" s="145"/>
      <c r="R1380" s="143" t="str">
        <f ca="1">IF(ISERROR($V1380),"",OFFSET('Smelter Look-up'!$C$4,$V1380-4,0)&amp;"")</f>
        <v/>
      </c>
      <c r="S1380" s="149" t="str">
        <f t="shared" ca="1" si="105"/>
        <v/>
      </c>
      <c r="T1380" s="149" t="str">
        <f ca="1">IF(B1380="","",IF(ISERROR(MATCH($J1380,SorP!$B$1:$B$6261,0)),"",INDIRECT("'SorP'!$A$"&amp;MATCH($S1380&amp;$J1380,SorP!C:C,0))))</f>
        <v/>
      </c>
      <c r="U1380" s="162"/>
      <c r="V1380" s="163" t="e">
        <f>IF(C1380="",NA(),MATCH($B1380&amp;$C1380,'Smelter Look-up'!$J:$J,0))</f>
        <v>#N/A</v>
      </c>
      <c r="X1380" s="164">
        <f t="shared" ca="1" si="106"/>
        <v>0</v>
      </c>
      <c r="AB1380" s="304" t="str">
        <f t="shared" si="107"/>
        <v/>
      </c>
      <c r="AC1380" s="164" t="str">
        <f t="shared" si="108"/>
        <v/>
      </c>
      <c r="AD1380" s="164" t="str">
        <f t="shared" si="109"/>
        <v/>
      </c>
    </row>
    <row r="1381" spans="1:30" s="164" customFormat="1" ht="20.149999999999999" customHeight="1">
      <c r="A1381" s="149"/>
      <c r="B1381" s="294" t="str">
        <f>IF(LEN(A1381)=0,"",INDEX('Smelter Look-up'!$A:$A,MATCH($A1381,'Smelter Look-up'!$E:$E,0)))</f>
        <v/>
      </c>
      <c r="C1381" s="146" t="str">
        <f>IF(LEN(A1381)=0,"",INDEX('Smelter Look-up'!$C:$C,MATCH($A1381,'Smelter Look-up'!$E:$E,0)))</f>
        <v/>
      </c>
      <c r="D1381" s="143"/>
      <c r="E1381" s="143" t="str">
        <f ca="1">IF(ISERROR($V1381),"",OFFSET('Smelter Look-up'!$D$4,$V1381-4,0)&amp;"")</f>
        <v/>
      </c>
      <c r="F1381" s="143" t="str">
        <f ca="1">IF(ISERROR($V1381),"",OFFSET('Smelter Look-up'!$E$4,$V1381-4,0))</f>
        <v/>
      </c>
      <c r="G1381" s="143" t="str">
        <f ca="1">IF(C1381=$X$4,"Enter smelter details",IF(ISERROR($V1381),"",OFFSET('Smelter Look-up'!$F$4,$V1381-4,0)))</f>
        <v/>
      </c>
      <c r="H1381" s="199" t="str">
        <f ca="1">IF(ISERROR($V1381),"",OFFSET('Smelter Look-up'!$G$4,$V1381-4,0))</f>
        <v/>
      </c>
      <c r="I1381" s="200" t="str">
        <f ca="1">IF(ISERROR($V1381),"",OFFSET('Smelter Look-up'!$H$4,$V1381-4,0))</f>
        <v/>
      </c>
      <c r="J1381" s="200" t="str">
        <f ca="1">IF(ISERROR($V1381),"",OFFSET('Smelter Look-up'!$I$4,$V1381-4,0))</f>
        <v/>
      </c>
      <c r="K1381" s="144"/>
      <c r="L1381" s="144"/>
      <c r="M1381" s="144"/>
      <c r="N1381" s="144"/>
      <c r="O1381" s="144"/>
      <c r="P1381" s="202"/>
      <c r="Q1381" s="145"/>
      <c r="R1381" s="143" t="str">
        <f ca="1">IF(ISERROR($V1381),"",OFFSET('Smelter Look-up'!$C$4,$V1381-4,0)&amp;"")</f>
        <v/>
      </c>
      <c r="S1381" s="149" t="str">
        <f t="shared" ca="1" si="105"/>
        <v/>
      </c>
      <c r="T1381" s="149" t="str">
        <f ca="1">IF(B1381="","",IF(ISERROR(MATCH($J1381,SorP!$B$1:$B$6261,0)),"",INDIRECT("'SorP'!$A$"&amp;MATCH($S1381&amp;$J1381,SorP!C:C,0))))</f>
        <v/>
      </c>
      <c r="U1381" s="162"/>
      <c r="V1381" s="163" t="e">
        <f>IF(C1381="",NA(),MATCH($B1381&amp;$C1381,'Smelter Look-up'!$J:$J,0))</f>
        <v>#N/A</v>
      </c>
      <c r="X1381" s="164">
        <f t="shared" ca="1" si="106"/>
        <v>0</v>
      </c>
      <c r="AB1381" s="304" t="str">
        <f t="shared" si="107"/>
        <v/>
      </c>
      <c r="AC1381" s="164" t="str">
        <f t="shared" si="108"/>
        <v/>
      </c>
      <c r="AD1381" s="164" t="str">
        <f t="shared" si="109"/>
        <v/>
      </c>
    </row>
    <row r="1382" spans="1:30" s="164" customFormat="1" ht="20.149999999999999" customHeight="1">
      <c r="A1382" s="149"/>
      <c r="B1382" s="294" t="str">
        <f>IF(LEN(A1382)=0,"",INDEX('Smelter Look-up'!$A:$A,MATCH($A1382,'Smelter Look-up'!$E:$E,0)))</f>
        <v/>
      </c>
      <c r="C1382" s="146" t="str">
        <f>IF(LEN(A1382)=0,"",INDEX('Smelter Look-up'!$C:$C,MATCH($A1382,'Smelter Look-up'!$E:$E,0)))</f>
        <v/>
      </c>
      <c r="D1382" s="143"/>
      <c r="E1382" s="143" t="str">
        <f ca="1">IF(ISERROR($V1382),"",OFFSET('Smelter Look-up'!$D$4,$V1382-4,0)&amp;"")</f>
        <v/>
      </c>
      <c r="F1382" s="143" t="str">
        <f ca="1">IF(ISERROR($V1382),"",OFFSET('Smelter Look-up'!$E$4,$V1382-4,0))</f>
        <v/>
      </c>
      <c r="G1382" s="143" t="str">
        <f ca="1">IF(C1382=$X$4,"Enter smelter details",IF(ISERROR($V1382),"",OFFSET('Smelter Look-up'!$F$4,$V1382-4,0)))</f>
        <v/>
      </c>
      <c r="H1382" s="199" t="str">
        <f ca="1">IF(ISERROR($V1382),"",OFFSET('Smelter Look-up'!$G$4,$V1382-4,0))</f>
        <v/>
      </c>
      <c r="I1382" s="200" t="str">
        <f ca="1">IF(ISERROR($V1382),"",OFFSET('Smelter Look-up'!$H$4,$V1382-4,0))</f>
        <v/>
      </c>
      <c r="J1382" s="200" t="str">
        <f ca="1">IF(ISERROR($V1382),"",OFFSET('Smelter Look-up'!$I$4,$V1382-4,0))</f>
        <v/>
      </c>
      <c r="K1382" s="144"/>
      <c r="L1382" s="144"/>
      <c r="M1382" s="144"/>
      <c r="N1382" s="144"/>
      <c r="O1382" s="144"/>
      <c r="P1382" s="202"/>
      <c r="Q1382" s="145"/>
      <c r="R1382" s="143" t="str">
        <f ca="1">IF(ISERROR($V1382),"",OFFSET('Smelter Look-up'!$C$4,$V1382-4,0)&amp;"")</f>
        <v/>
      </c>
      <c r="S1382" s="149" t="str">
        <f t="shared" ca="1" si="105"/>
        <v/>
      </c>
      <c r="T1382" s="149" t="str">
        <f ca="1">IF(B1382="","",IF(ISERROR(MATCH($J1382,SorP!$B$1:$B$6261,0)),"",INDIRECT("'SorP'!$A$"&amp;MATCH($S1382&amp;$J1382,SorP!C:C,0))))</f>
        <v/>
      </c>
      <c r="U1382" s="162"/>
      <c r="V1382" s="163" t="e">
        <f>IF(C1382="",NA(),MATCH($B1382&amp;$C1382,'Smelter Look-up'!$J:$J,0))</f>
        <v>#N/A</v>
      </c>
      <c r="X1382" s="164">
        <f t="shared" ca="1" si="106"/>
        <v>0</v>
      </c>
      <c r="AB1382" s="304" t="str">
        <f t="shared" si="107"/>
        <v/>
      </c>
      <c r="AC1382" s="164" t="str">
        <f t="shared" si="108"/>
        <v/>
      </c>
      <c r="AD1382" s="164" t="str">
        <f t="shared" si="109"/>
        <v/>
      </c>
    </row>
    <row r="1383" spans="1:30" s="164" customFormat="1" ht="20.149999999999999" customHeight="1">
      <c r="A1383" s="149"/>
      <c r="B1383" s="294" t="str">
        <f>IF(LEN(A1383)=0,"",INDEX('Smelter Look-up'!$A:$A,MATCH($A1383,'Smelter Look-up'!$E:$E,0)))</f>
        <v/>
      </c>
      <c r="C1383" s="146" t="str">
        <f>IF(LEN(A1383)=0,"",INDEX('Smelter Look-up'!$C:$C,MATCH($A1383,'Smelter Look-up'!$E:$E,0)))</f>
        <v/>
      </c>
      <c r="D1383" s="143"/>
      <c r="E1383" s="143" t="str">
        <f ca="1">IF(ISERROR($V1383),"",OFFSET('Smelter Look-up'!$D$4,$V1383-4,0)&amp;"")</f>
        <v/>
      </c>
      <c r="F1383" s="143" t="str">
        <f ca="1">IF(ISERROR($V1383),"",OFFSET('Smelter Look-up'!$E$4,$V1383-4,0))</f>
        <v/>
      </c>
      <c r="G1383" s="143" t="str">
        <f ca="1">IF(C1383=$X$4,"Enter smelter details",IF(ISERROR($V1383),"",OFFSET('Smelter Look-up'!$F$4,$V1383-4,0)))</f>
        <v/>
      </c>
      <c r="H1383" s="199" t="str">
        <f ca="1">IF(ISERROR($V1383),"",OFFSET('Smelter Look-up'!$G$4,$V1383-4,0))</f>
        <v/>
      </c>
      <c r="I1383" s="200" t="str">
        <f ca="1">IF(ISERROR($V1383),"",OFFSET('Smelter Look-up'!$H$4,$V1383-4,0))</f>
        <v/>
      </c>
      <c r="J1383" s="200" t="str">
        <f ca="1">IF(ISERROR($V1383),"",OFFSET('Smelter Look-up'!$I$4,$V1383-4,0))</f>
        <v/>
      </c>
      <c r="K1383" s="144"/>
      <c r="L1383" s="144"/>
      <c r="M1383" s="144"/>
      <c r="N1383" s="144"/>
      <c r="O1383" s="144"/>
      <c r="P1383" s="202"/>
      <c r="Q1383" s="145"/>
      <c r="R1383" s="143" t="str">
        <f ca="1">IF(ISERROR($V1383),"",OFFSET('Smelter Look-up'!$C$4,$V1383-4,0)&amp;"")</f>
        <v/>
      </c>
      <c r="S1383" s="149" t="str">
        <f t="shared" ca="1" si="105"/>
        <v/>
      </c>
      <c r="T1383" s="149" t="str">
        <f ca="1">IF(B1383="","",IF(ISERROR(MATCH($J1383,SorP!$B$1:$B$6261,0)),"",INDIRECT("'SorP'!$A$"&amp;MATCH($S1383&amp;$J1383,SorP!C:C,0))))</f>
        <v/>
      </c>
      <c r="U1383" s="162"/>
      <c r="V1383" s="163" t="e">
        <f>IF(C1383="",NA(),MATCH($B1383&amp;$C1383,'Smelter Look-up'!$J:$J,0))</f>
        <v>#N/A</v>
      </c>
      <c r="X1383" s="164">
        <f t="shared" ca="1" si="106"/>
        <v>0</v>
      </c>
      <c r="AB1383" s="304" t="str">
        <f t="shared" si="107"/>
        <v/>
      </c>
      <c r="AC1383" s="164" t="str">
        <f t="shared" si="108"/>
        <v/>
      </c>
      <c r="AD1383" s="164" t="str">
        <f t="shared" si="109"/>
        <v/>
      </c>
    </row>
    <row r="1384" spans="1:30" s="164" customFormat="1" ht="20.149999999999999" customHeight="1">
      <c r="A1384" s="149"/>
      <c r="B1384" s="294" t="str">
        <f>IF(LEN(A1384)=0,"",INDEX('Smelter Look-up'!$A:$A,MATCH($A1384,'Smelter Look-up'!$E:$E,0)))</f>
        <v/>
      </c>
      <c r="C1384" s="146" t="str">
        <f>IF(LEN(A1384)=0,"",INDEX('Smelter Look-up'!$C:$C,MATCH($A1384,'Smelter Look-up'!$E:$E,0)))</f>
        <v/>
      </c>
      <c r="D1384" s="143"/>
      <c r="E1384" s="143" t="str">
        <f ca="1">IF(ISERROR($V1384),"",OFFSET('Smelter Look-up'!$D$4,$V1384-4,0)&amp;"")</f>
        <v/>
      </c>
      <c r="F1384" s="143" t="str">
        <f ca="1">IF(ISERROR($V1384),"",OFFSET('Smelter Look-up'!$E$4,$V1384-4,0))</f>
        <v/>
      </c>
      <c r="G1384" s="143" t="str">
        <f ca="1">IF(C1384=$X$4,"Enter smelter details",IF(ISERROR($V1384),"",OFFSET('Smelter Look-up'!$F$4,$V1384-4,0)))</f>
        <v/>
      </c>
      <c r="H1384" s="199" t="str">
        <f ca="1">IF(ISERROR($V1384),"",OFFSET('Smelter Look-up'!$G$4,$V1384-4,0))</f>
        <v/>
      </c>
      <c r="I1384" s="200" t="str">
        <f ca="1">IF(ISERROR($V1384),"",OFFSET('Smelter Look-up'!$H$4,$V1384-4,0))</f>
        <v/>
      </c>
      <c r="J1384" s="200" t="str">
        <f ca="1">IF(ISERROR($V1384),"",OFFSET('Smelter Look-up'!$I$4,$V1384-4,0))</f>
        <v/>
      </c>
      <c r="K1384" s="144"/>
      <c r="L1384" s="144"/>
      <c r="M1384" s="144"/>
      <c r="N1384" s="144"/>
      <c r="O1384" s="144"/>
      <c r="P1384" s="202"/>
      <c r="Q1384" s="145"/>
      <c r="R1384" s="143" t="str">
        <f ca="1">IF(ISERROR($V1384),"",OFFSET('Smelter Look-up'!$C$4,$V1384-4,0)&amp;"")</f>
        <v/>
      </c>
      <c r="S1384" s="149" t="str">
        <f t="shared" ca="1" si="105"/>
        <v/>
      </c>
      <c r="T1384" s="149" t="str">
        <f ca="1">IF(B1384="","",IF(ISERROR(MATCH($J1384,SorP!$B$1:$B$6261,0)),"",INDIRECT("'SorP'!$A$"&amp;MATCH($S1384&amp;$J1384,SorP!C:C,0))))</f>
        <v/>
      </c>
      <c r="U1384" s="162"/>
      <c r="V1384" s="163" t="e">
        <f>IF(C1384="",NA(),MATCH($B1384&amp;$C1384,'Smelter Look-up'!$J:$J,0))</f>
        <v>#N/A</v>
      </c>
      <c r="X1384" s="164">
        <f t="shared" ca="1" si="106"/>
        <v>0</v>
      </c>
      <c r="AB1384" s="304" t="str">
        <f t="shared" si="107"/>
        <v/>
      </c>
      <c r="AC1384" s="164" t="str">
        <f t="shared" si="108"/>
        <v/>
      </c>
      <c r="AD1384" s="164" t="str">
        <f t="shared" si="109"/>
        <v/>
      </c>
    </row>
    <row r="1385" spans="1:30" s="164" customFormat="1" ht="20.149999999999999" customHeight="1">
      <c r="A1385" s="149"/>
      <c r="B1385" s="294" t="str">
        <f>IF(LEN(A1385)=0,"",INDEX('Smelter Look-up'!$A:$A,MATCH($A1385,'Smelter Look-up'!$E:$E,0)))</f>
        <v/>
      </c>
      <c r="C1385" s="146" t="str">
        <f>IF(LEN(A1385)=0,"",INDEX('Smelter Look-up'!$C:$C,MATCH($A1385,'Smelter Look-up'!$E:$E,0)))</f>
        <v/>
      </c>
      <c r="D1385" s="143"/>
      <c r="E1385" s="143" t="str">
        <f ca="1">IF(ISERROR($V1385),"",OFFSET('Smelter Look-up'!$D$4,$V1385-4,0)&amp;"")</f>
        <v/>
      </c>
      <c r="F1385" s="143" t="str">
        <f ca="1">IF(ISERROR($V1385),"",OFFSET('Smelter Look-up'!$E$4,$V1385-4,0))</f>
        <v/>
      </c>
      <c r="G1385" s="143" t="str">
        <f ca="1">IF(C1385=$X$4,"Enter smelter details",IF(ISERROR($V1385),"",OFFSET('Smelter Look-up'!$F$4,$V1385-4,0)))</f>
        <v/>
      </c>
      <c r="H1385" s="199" t="str">
        <f ca="1">IF(ISERROR($V1385),"",OFFSET('Smelter Look-up'!$G$4,$V1385-4,0))</f>
        <v/>
      </c>
      <c r="I1385" s="200" t="str">
        <f ca="1">IF(ISERROR($V1385),"",OFFSET('Smelter Look-up'!$H$4,$V1385-4,0))</f>
        <v/>
      </c>
      <c r="J1385" s="200" t="str">
        <f ca="1">IF(ISERROR($V1385),"",OFFSET('Smelter Look-up'!$I$4,$V1385-4,0))</f>
        <v/>
      </c>
      <c r="K1385" s="144"/>
      <c r="L1385" s="144"/>
      <c r="M1385" s="144"/>
      <c r="N1385" s="144"/>
      <c r="O1385" s="144"/>
      <c r="P1385" s="202"/>
      <c r="Q1385" s="145"/>
      <c r="R1385" s="143" t="str">
        <f ca="1">IF(ISERROR($V1385),"",OFFSET('Smelter Look-up'!$C$4,$V1385-4,0)&amp;"")</f>
        <v/>
      </c>
      <c r="S1385" s="149" t="str">
        <f t="shared" ca="1" si="105"/>
        <v/>
      </c>
      <c r="T1385" s="149" t="str">
        <f ca="1">IF(B1385="","",IF(ISERROR(MATCH($J1385,SorP!$B$1:$B$6261,0)),"",INDIRECT("'SorP'!$A$"&amp;MATCH($S1385&amp;$J1385,SorP!C:C,0))))</f>
        <v/>
      </c>
      <c r="U1385" s="162"/>
      <c r="V1385" s="163" t="e">
        <f>IF(C1385="",NA(),MATCH($B1385&amp;$C1385,'Smelter Look-up'!$J:$J,0))</f>
        <v>#N/A</v>
      </c>
      <c r="X1385" s="164">
        <f t="shared" ca="1" si="106"/>
        <v>0</v>
      </c>
      <c r="AB1385" s="304" t="str">
        <f t="shared" si="107"/>
        <v/>
      </c>
      <c r="AC1385" s="164" t="str">
        <f t="shared" si="108"/>
        <v/>
      </c>
      <c r="AD1385" s="164" t="str">
        <f t="shared" si="109"/>
        <v/>
      </c>
    </row>
    <row r="1386" spans="1:30" s="164" customFormat="1" ht="20.149999999999999" customHeight="1">
      <c r="A1386" s="149"/>
      <c r="B1386" s="294" t="str">
        <f>IF(LEN(A1386)=0,"",INDEX('Smelter Look-up'!$A:$A,MATCH($A1386,'Smelter Look-up'!$E:$E,0)))</f>
        <v/>
      </c>
      <c r="C1386" s="146" t="str">
        <f>IF(LEN(A1386)=0,"",INDEX('Smelter Look-up'!$C:$C,MATCH($A1386,'Smelter Look-up'!$E:$E,0)))</f>
        <v/>
      </c>
      <c r="D1386" s="143"/>
      <c r="E1386" s="143" t="str">
        <f ca="1">IF(ISERROR($V1386),"",OFFSET('Smelter Look-up'!$D$4,$V1386-4,0)&amp;"")</f>
        <v/>
      </c>
      <c r="F1386" s="143" t="str">
        <f ca="1">IF(ISERROR($V1386),"",OFFSET('Smelter Look-up'!$E$4,$V1386-4,0))</f>
        <v/>
      </c>
      <c r="G1386" s="143" t="str">
        <f ca="1">IF(C1386=$X$4,"Enter smelter details",IF(ISERROR($V1386),"",OFFSET('Smelter Look-up'!$F$4,$V1386-4,0)))</f>
        <v/>
      </c>
      <c r="H1386" s="199" t="str">
        <f ca="1">IF(ISERROR($V1386),"",OFFSET('Smelter Look-up'!$G$4,$V1386-4,0))</f>
        <v/>
      </c>
      <c r="I1386" s="200" t="str">
        <f ca="1">IF(ISERROR($V1386),"",OFFSET('Smelter Look-up'!$H$4,$V1386-4,0))</f>
        <v/>
      </c>
      <c r="J1386" s="200" t="str">
        <f ca="1">IF(ISERROR($V1386),"",OFFSET('Smelter Look-up'!$I$4,$V1386-4,0))</f>
        <v/>
      </c>
      <c r="K1386" s="144"/>
      <c r="L1386" s="144"/>
      <c r="M1386" s="144"/>
      <c r="N1386" s="144"/>
      <c r="O1386" s="144"/>
      <c r="P1386" s="202"/>
      <c r="Q1386" s="145"/>
      <c r="R1386" s="143" t="str">
        <f ca="1">IF(ISERROR($V1386),"",OFFSET('Smelter Look-up'!$C$4,$V1386-4,0)&amp;"")</f>
        <v/>
      </c>
      <c r="S1386" s="149" t="str">
        <f t="shared" ca="1" si="105"/>
        <v/>
      </c>
      <c r="T1386" s="149" t="str">
        <f ca="1">IF(B1386="","",IF(ISERROR(MATCH($J1386,SorP!$B$1:$B$6261,0)),"",INDIRECT("'SorP'!$A$"&amp;MATCH($S1386&amp;$J1386,SorP!C:C,0))))</f>
        <v/>
      </c>
      <c r="U1386" s="162"/>
      <c r="V1386" s="163" t="e">
        <f>IF(C1386="",NA(),MATCH($B1386&amp;$C1386,'Smelter Look-up'!$J:$J,0))</f>
        <v>#N/A</v>
      </c>
      <c r="X1386" s="164">
        <f t="shared" ca="1" si="106"/>
        <v>0</v>
      </c>
      <c r="AB1386" s="304" t="str">
        <f t="shared" si="107"/>
        <v/>
      </c>
      <c r="AC1386" s="164" t="str">
        <f t="shared" si="108"/>
        <v/>
      </c>
      <c r="AD1386" s="164" t="str">
        <f t="shared" si="109"/>
        <v/>
      </c>
    </row>
    <row r="1387" spans="1:30" s="164" customFormat="1" ht="20.149999999999999" customHeight="1">
      <c r="A1387" s="149"/>
      <c r="B1387" s="294" t="str">
        <f>IF(LEN(A1387)=0,"",INDEX('Smelter Look-up'!$A:$A,MATCH($A1387,'Smelter Look-up'!$E:$E,0)))</f>
        <v/>
      </c>
      <c r="C1387" s="146" t="str">
        <f>IF(LEN(A1387)=0,"",INDEX('Smelter Look-up'!$C:$C,MATCH($A1387,'Smelter Look-up'!$E:$E,0)))</f>
        <v/>
      </c>
      <c r="D1387" s="143"/>
      <c r="E1387" s="143" t="str">
        <f ca="1">IF(ISERROR($V1387),"",OFFSET('Smelter Look-up'!$D$4,$V1387-4,0)&amp;"")</f>
        <v/>
      </c>
      <c r="F1387" s="143" t="str">
        <f ca="1">IF(ISERROR($V1387),"",OFFSET('Smelter Look-up'!$E$4,$V1387-4,0))</f>
        <v/>
      </c>
      <c r="G1387" s="143" t="str">
        <f ca="1">IF(C1387=$X$4,"Enter smelter details",IF(ISERROR($V1387),"",OFFSET('Smelter Look-up'!$F$4,$V1387-4,0)))</f>
        <v/>
      </c>
      <c r="H1387" s="199" t="str">
        <f ca="1">IF(ISERROR($V1387),"",OFFSET('Smelter Look-up'!$G$4,$V1387-4,0))</f>
        <v/>
      </c>
      <c r="I1387" s="200" t="str">
        <f ca="1">IF(ISERROR($V1387),"",OFFSET('Smelter Look-up'!$H$4,$V1387-4,0))</f>
        <v/>
      </c>
      <c r="J1387" s="200" t="str">
        <f ca="1">IF(ISERROR($V1387),"",OFFSET('Smelter Look-up'!$I$4,$V1387-4,0))</f>
        <v/>
      </c>
      <c r="K1387" s="144"/>
      <c r="L1387" s="144"/>
      <c r="M1387" s="144"/>
      <c r="N1387" s="144"/>
      <c r="O1387" s="144"/>
      <c r="P1387" s="202"/>
      <c r="Q1387" s="145"/>
      <c r="R1387" s="143" t="str">
        <f ca="1">IF(ISERROR($V1387),"",OFFSET('Smelter Look-up'!$C$4,$V1387-4,0)&amp;"")</f>
        <v/>
      </c>
      <c r="S1387" s="149" t="str">
        <f t="shared" ca="1" si="105"/>
        <v/>
      </c>
      <c r="T1387" s="149" t="str">
        <f ca="1">IF(B1387="","",IF(ISERROR(MATCH($J1387,SorP!$B$1:$B$6261,0)),"",INDIRECT("'SorP'!$A$"&amp;MATCH($S1387&amp;$J1387,SorP!C:C,0))))</f>
        <v/>
      </c>
      <c r="U1387" s="162"/>
      <c r="V1387" s="163" t="e">
        <f>IF(C1387="",NA(),MATCH($B1387&amp;$C1387,'Smelter Look-up'!$J:$J,0))</f>
        <v>#N/A</v>
      </c>
      <c r="X1387" s="164">
        <f t="shared" ca="1" si="106"/>
        <v>0</v>
      </c>
      <c r="AB1387" s="304" t="str">
        <f t="shared" si="107"/>
        <v/>
      </c>
      <c r="AC1387" s="164" t="str">
        <f t="shared" si="108"/>
        <v/>
      </c>
      <c r="AD1387" s="164" t="str">
        <f t="shared" si="109"/>
        <v/>
      </c>
    </row>
    <row r="1388" spans="1:30" s="164" customFormat="1" ht="20.149999999999999" customHeight="1">
      <c r="A1388" s="149"/>
      <c r="B1388" s="294" t="str">
        <f>IF(LEN(A1388)=0,"",INDEX('Smelter Look-up'!$A:$A,MATCH($A1388,'Smelter Look-up'!$E:$E,0)))</f>
        <v/>
      </c>
      <c r="C1388" s="146" t="str">
        <f>IF(LEN(A1388)=0,"",INDEX('Smelter Look-up'!$C:$C,MATCH($A1388,'Smelter Look-up'!$E:$E,0)))</f>
        <v/>
      </c>
      <c r="D1388" s="143"/>
      <c r="E1388" s="143" t="str">
        <f ca="1">IF(ISERROR($V1388),"",OFFSET('Smelter Look-up'!$D$4,$V1388-4,0)&amp;"")</f>
        <v/>
      </c>
      <c r="F1388" s="143" t="str">
        <f ca="1">IF(ISERROR($V1388),"",OFFSET('Smelter Look-up'!$E$4,$V1388-4,0))</f>
        <v/>
      </c>
      <c r="G1388" s="143" t="str">
        <f ca="1">IF(C1388=$X$4,"Enter smelter details",IF(ISERROR($V1388),"",OFFSET('Smelter Look-up'!$F$4,$V1388-4,0)))</f>
        <v/>
      </c>
      <c r="H1388" s="199" t="str">
        <f ca="1">IF(ISERROR($V1388),"",OFFSET('Smelter Look-up'!$G$4,$V1388-4,0))</f>
        <v/>
      </c>
      <c r="I1388" s="200" t="str">
        <f ca="1">IF(ISERROR($V1388),"",OFFSET('Smelter Look-up'!$H$4,$V1388-4,0))</f>
        <v/>
      </c>
      <c r="J1388" s="200" t="str">
        <f ca="1">IF(ISERROR($V1388),"",OFFSET('Smelter Look-up'!$I$4,$V1388-4,0))</f>
        <v/>
      </c>
      <c r="K1388" s="144"/>
      <c r="L1388" s="144"/>
      <c r="M1388" s="144"/>
      <c r="N1388" s="144"/>
      <c r="O1388" s="144"/>
      <c r="P1388" s="202"/>
      <c r="Q1388" s="145"/>
      <c r="R1388" s="143" t="str">
        <f ca="1">IF(ISERROR($V1388),"",OFFSET('Smelter Look-up'!$C$4,$V1388-4,0)&amp;"")</f>
        <v/>
      </c>
      <c r="S1388" s="149" t="str">
        <f t="shared" ca="1" si="105"/>
        <v/>
      </c>
      <c r="T1388" s="149" t="str">
        <f ca="1">IF(B1388="","",IF(ISERROR(MATCH($J1388,SorP!$B$1:$B$6261,0)),"",INDIRECT("'SorP'!$A$"&amp;MATCH($S1388&amp;$J1388,SorP!C:C,0))))</f>
        <v/>
      </c>
      <c r="U1388" s="162"/>
      <c r="V1388" s="163" t="e">
        <f>IF(C1388="",NA(),MATCH($B1388&amp;$C1388,'Smelter Look-up'!$J:$J,0))</f>
        <v>#N/A</v>
      </c>
      <c r="X1388" s="164">
        <f t="shared" ca="1" si="106"/>
        <v>0</v>
      </c>
      <c r="AB1388" s="304" t="str">
        <f t="shared" si="107"/>
        <v/>
      </c>
      <c r="AC1388" s="164" t="str">
        <f t="shared" si="108"/>
        <v/>
      </c>
      <c r="AD1388" s="164" t="str">
        <f t="shared" si="109"/>
        <v/>
      </c>
    </row>
    <row r="1389" spans="1:30" s="164" customFormat="1" ht="20.149999999999999" customHeight="1">
      <c r="A1389" s="149"/>
      <c r="B1389" s="294" t="str">
        <f>IF(LEN(A1389)=0,"",INDEX('Smelter Look-up'!$A:$A,MATCH($A1389,'Smelter Look-up'!$E:$E,0)))</f>
        <v/>
      </c>
      <c r="C1389" s="146" t="str">
        <f>IF(LEN(A1389)=0,"",INDEX('Smelter Look-up'!$C:$C,MATCH($A1389,'Smelter Look-up'!$E:$E,0)))</f>
        <v/>
      </c>
      <c r="D1389" s="143"/>
      <c r="E1389" s="143" t="str">
        <f ca="1">IF(ISERROR($V1389),"",OFFSET('Smelter Look-up'!$D$4,$V1389-4,0)&amp;"")</f>
        <v/>
      </c>
      <c r="F1389" s="143" t="str">
        <f ca="1">IF(ISERROR($V1389),"",OFFSET('Smelter Look-up'!$E$4,$V1389-4,0))</f>
        <v/>
      </c>
      <c r="G1389" s="143" t="str">
        <f ca="1">IF(C1389=$X$4,"Enter smelter details",IF(ISERROR($V1389),"",OFFSET('Smelter Look-up'!$F$4,$V1389-4,0)))</f>
        <v/>
      </c>
      <c r="H1389" s="199" t="str">
        <f ca="1">IF(ISERROR($V1389),"",OFFSET('Smelter Look-up'!$G$4,$V1389-4,0))</f>
        <v/>
      </c>
      <c r="I1389" s="200" t="str">
        <f ca="1">IF(ISERROR($V1389),"",OFFSET('Smelter Look-up'!$H$4,$V1389-4,0))</f>
        <v/>
      </c>
      <c r="J1389" s="200" t="str">
        <f ca="1">IF(ISERROR($V1389),"",OFFSET('Smelter Look-up'!$I$4,$V1389-4,0))</f>
        <v/>
      </c>
      <c r="K1389" s="144"/>
      <c r="L1389" s="144"/>
      <c r="M1389" s="144"/>
      <c r="N1389" s="144"/>
      <c r="O1389" s="144"/>
      <c r="P1389" s="202"/>
      <c r="Q1389" s="145"/>
      <c r="R1389" s="143" t="str">
        <f ca="1">IF(ISERROR($V1389),"",OFFSET('Smelter Look-up'!$C$4,$V1389-4,0)&amp;"")</f>
        <v/>
      </c>
      <c r="S1389" s="149" t="str">
        <f t="shared" ca="1" si="105"/>
        <v/>
      </c>
      <c r="T1389" s="149" t="str">
        <f ca="1">IF(B1389="","",IF(ISERROR(MATCH($J1389,SorP!$B$1:$B$6261,0)),"",INDIRECT("'SorP'!$A$"&amp;MATCH($S1389&amp;$J1389,SorP!C:C,0))))</f>
        <v/>
      </c>
      <c r="U1389" s="162"/>
      <c r="V1389" s="163" t="e">
        <f>IF(C1389="",NA(),MATCH($B1389&amp;$C1389,'Smelter Look-up'!$J:$J,0))</f>
        <v>#N/A</v>
      </c>
      <c r="X1389" s="164">
        <f t="shared" ca="1" si="106"/>
        <v>0</v>
      </c>
      <c r="AB1389" s="304" t="str">
        <f t="shared" si="107"/>
        <v/>
      </c>
      <c r="AC1389" s="164" t="str">
        <f t="shared" si="108"/>
        <v/>
      </c>
      <c r="AD1389" s="164" t="str">
        <f t="shared" si="109"/>
        <v/>
      </c>
    </row>
    <row r="1390" spans="1:30" s="164" customFormat="1" ht="20.149999999999999" customHeight="1">
      <c r="A1390" s="149"/>
      <c r="B1390" s="294" t="str">
        <f>IF(LEN(A1390)=0,"",INDEX('Smelter Look-up'!$A:$A,MATCH($A1390,'Smelter Look-up'!$E:$E,0)))</f>
        <v/>
      </c>
      <c r="C1390" s="146" t="str">
        <f>IF(LEN(A1390)=0,"",INDEX('Smelter Look-up'!$C:$C,MATCH($A1390,'Smelter Look-up'!$E:$E,0)))</f>
        <v/>
      </c>
      <c r="D1390" s="143"/>
      <c r="E1390" s="143" t="str">
        <f ca="1">IF(ISERROR($V1390),"",OFFSET('Smelter Look-up'!$D$4,$V1390-4,0)&amp;"")</f>
        <v/>
      </c>
      <c r="F1390" s="143" t="str">
        <f ca="1">IF(ISERROR($V1390),"",OFFSET('Smelter Look-up'!$E$4,$V1390-4,0))</f>
        <v/>
      </c>
      <c r="G1390" s="143" t="str">
        <f ca="1">IF(C1390=$X$4,"Enter smelter details",IF(ISERROR($V1390),"",OFFSET('Smelter Look-up'!$F$4,$V1390-4,0)))</f>
        <v/>
      </c>
      <c r="H1390" s="199" t="str">
        <f ca="1">IF(ISERROR($V1390),"",OFFSET('Smelter Look-up'!$G$4,$V1390-4,0))</f>
        <v/>
      </c>
      <c r="I1390" s="200" t="str">
        <f ca="1">IF(ISERROR($V1390),"",OFFSET('Smelter Look-up'!$H$4,$V1390-4,0))</f>
        <v/>
      </c>
      <c r="J1390" s="200" t="str">
        <f ca="1">IF(ISERROR($V1390),"",OFFSET('Smelter Look-up'!$I$4,$V1390-4,0))</f>
        <v/>
      </c>
      <c r="K1390" s="144"/>
      <c r="L1390" s="144"/>
      <c r="M1390" s="144"/>
      <c r="N1390" s="144"/>
      <c r="O1390" s="144"/>
      <c r="P1390" s="202"/>
      <c r="Q1390" s="145"/>
      <c r="R1390" s="143" t="str">
        <f ca="1">IF(ISERROR($V1390),"",OFFSET('Smelter Look-up'!$C$4,$V1390-4,0)&amp;"")</f>
        <v/>
      </c>
      <c r="S1390" s="149" t="str">
        <f t="shared" ca="1" si="105"/>
        <v/>
      </c>
      <c r="T1390" s="149" t="str">
        <f ca="1">IF(B1390="","",IF(ISERROR(MATCH($J1390,SorP!$B$1:$B$6261,0)),"",INDIRECT("'SorP'!$A$"&amp;MATCH($S1390&amp;$J1390,SorP!C:C,0))))</f>
        <v/>
      </c>
      <c r="U1390" s="162"/>
      <c r="V1390" s="163" t="e">
        <f>IF(C1390="",NA(),MATCH($B1390&amp;$C1390,'Smelter Look-up'!$J:$J,0))</f>
        <v>#N/A</v>
      </c>
      <c r="X1390" s="164">
        <f t="shared" ca="1" si="106"/>
        <v>0</v>
      </c>
      <c r="AB1390" s="304" t="str">
        <f t="shared" si="107"/>
        <v/>
      </c>
      <c r="AC1390" s="164" t="str">
        <f t="shared" si="108"/>
        <v/>
      </c>
      <c r="AD1390" s="164" t="str">
        <f t="shared" si="109"/>
        <v/>
      </c>
    </row>
    <row r="1391" spans="1:30" s="164" customFormat="1" ht="20.149999999999999" customHeight="1">
      <c r="A1391" s="149"/>
      <c r="B1391" s="294" t="str">
        <f>IF(LEN(A1391)=0,"",INDEX('Smelter Look-up'!$A:$A,MATCH($A1391,'Smelter Look-up'!$E:$E,0)))</f>
        <v/>
      </c>
      <c r="C1391" s="146" t="str">
        <f>IF(LEN(A1391)=0,"",INDEX('Smelter Look-up'!$C:$C,MATCH($A1391,'Smelter Look-up'!$E:$E,0)))</f>
        <v/>
      </c>
      <c r="D1391" s="143"/>
      <c r="E1391" s="143" t="str">
        <f ca="1">IF(ISERROR($V1391),"",OFFSET('Smelter Look-up'!$D$4,$V1391-4,0)&amp;"")</f>
        <v/>
      </c>
      <c r="F1391" s="143" t="str">
        <f ca="1">IF(ISERROR($V1391),"",OFFSET('Smelter Look-up'!$E$4,$V1391-4,0))</f>
        <v/>
      </c>
      <c r="G1391" s="143" t="str">
        <f ca="1">IF(C1391=$X$4,"Enter smelter details",IF(ISERROR($V1391),"",OFFSET('Smelter Look-up'!$F$4,$V1391-4,0)))</f>
        <v/>
      </c>
      <c r="H1391" s="199" t="str">
        <f ca="1">IF(ISERROR($V1391),"",OFFSET('Smelter Look-up'!$G$4,$V1391-4,0))</f>
        <v/>
      </c>
      <c r="I1391" s="200" t="str">
        <f ca="1">IF(ISERROR($V1391),"",OFFSET('Smelter Look-up'!$H$4,$V1391-4,0))</f>
        <v/>
      </c>
      <c r="J1391" s="200" t="str">
        <f ca="1">IF(ISERROR($V1391),"",OFFSET('Smelter Look-up'!$I$4,$V1391-4,0))</f>
        <v/>
      </c>
      <c r="K1391" s="144"/>
      <c r="L1391" s="144"/>
      <c r="M1391" s="144"/>
      <c r="N1391" s="144"/>
      <c r="O1391" s="144"/>
      <c r="P1391" s="202"/>
      <c r="Q1391" s="145"/>
      <c r="R1391" s="143" t="str">
        <f ca="1">IF(ISERROR($V1391),"",OFFSET('Smelter Look-up'!$C$4,$V1391-4,0)&amp;"")</f>
        <v/>
      </c>
      <c r="S1391" s="149" t="str">
        <f t="shared" ca="1" si="105"/>
        <v/>
      </c>
      <c r="T1391" s="149" t="str">
        <f ca="1">IF(B1391="","",IF(ISERROR(MATCH($J1391,SorP!$B$1:$B$6261,0)),"",INDIRECT("'SorP'!$A$"&amp;MATCH($S1391&amp;$J1391,SorP!C:C,0))))</f>
        <v/>
      </c>
      <c r="U1391" s="162"/>
      <c r="V1391" s="163" t="e">
        <f>IF(C1391="",NA(),MATCH($B1391&amp;$C1391,'Smelter Look-up'!$J:$J,0))</f>
        <v>#N/A</v>
      </c>
      <c r="X1391" s="164">
        <f t="shared" ca="1" si="106"/>
        <v>0</v>
      </c>
      <c r="AB1391" s="304" t="str">
        <f t="shared" si="107"/>
        <v/>
      </c>
      <c r="AC1391" s="164" t="str">
        <f t="shared" si="108"/>
        <v/>
      </c>
      <c r="AD1391" s="164" t="str">
        <f t="shared" si="109"/>
        <v/>
      </c>
    </row>
    <row r="1392" spans="1:30" s="164" customFormat="1" ht="20.149999999999999" customHeight="1">
      <c r="A1392" s="149"/>
      <c r="B1392" s="294" t="str">
        <f>IF(LEN(A1392)=0,"",INDEX('Smelter Look-up'!$A:$A,MATCH($A1392,'Smelter Look-up'!$E:$E,0)))</f>
        <v/>
      </c>
      <c r="C1392" s="146" t="str">
        <f>IF(LEN(A1392)=0,"",INDEX('Smelter Look-up'!$C:$C,MATCH($A1392,'Smelter Look-up'!$E:$E,0)))</f>
        <v/>
      </c>
      <c r="D1392" s="143"/>
      <c r="E1392" s="143" t="str">
        <f ca="1">IF(ISERROR($V1392),"",OFFSET('Smelter Look-up'!$D$4,$V1392-4,0)&amp;"")</f>
        <v/>
      </c>
      <c r="F1392" s="143" t="str">
        <f ca="1">IF(ISERROR($V1392),"",OFFSET('Smelter Look-up'!$E$4,$V1392-4,0))</f>
        <v/>
      </c>
      <c r="G1392" s="143" t="str">
        <f ca="1">IF(C1392=$X$4,"Enter smelter details",IF(ISERROR($V1392),"",OFFSET('Smelter Look-up'!$F$4,$V1392-4,0)))</f>
        <v/>
      </c>
      <c r="H1392" s="199" t="str">
        <f ca="1">IF(ISERROR($V1392),"",OFFSET('Smelter Look-up'!$G$4,$V1392-4,0))</f>
        <v/>
      </c>
      <c r="I1392" s="200" t="str">
        <f ca="1">IF(ISERROR($V1392),"",OFFSET('Smelter Look-up'!$H$4,$V1392-4,0))</f>
        <v/>
      </c>
      <c r="J1392" s="200" t="str">
        <f ca="1">IF(ISERROR($V1392),"",OFFSET('Smelter Look-up'!$I$4,$V1392-4,0))</f>
        <v/>
      </c>
      <c r="K1392" s="144"/>
      <c r="L1392" s="144"/>
      <c r="M1392" s="144"/>
      <c r="N1392" s="144"/>
      <c r="O1392" s="144"/>
      <c r="P1392" s="202"/>
      <c r="Q1392" s="145"/>
      <c r="R1392" s="143" t="str">
        <f ca="1">IF(ISERROR($V1392),"",OFFSET('Smelter Look-up'!$C$4,$V1392-4,0)&amp;"")</f>
        <v/>
      </c>
      <c r="S1392" s="149" t="str">
        <f t="shared" ca="1" si="105"/>
        <v/>
      </c>
      <c r="T1392" s="149" t="str">
        <f ca="1">IF(B1392="","",IF(ISERROR(MATCH($J1392,SorP!$B$1:$B$6261,0)),"",INDIRECT("'SorP'!$A$"&amp;MATCH($S1392&amp;$J1392,SorP!C:C,0))))</f>
        <v/>
      </c>
      <c r="U1392" s="162"/>
      <c r="V1392" s="163" t="e">
        <f>IF(C1392="",NA(),MATCH($B1392&amp;$C1392,'Smelter Look-up'!$J:$J,0))</f>
        <v>#N/A</v>
      </c>
      <c r="X1392" s="164">
        <f t="shared" ca="1" si="106"/>
        <v>0</v>
      </c>
      <c r="AB1392" s="304" t="str">
        <f t="shared" si="107"/>
        <v/>
      </c>
      <c r="AC1392" s="164" t="str">
        <f t="shared" si="108"/>
        <v/>
      </c>
      <c r="AD1392" s="164" t="str">
        <f t="shared" si="109"/>
        <v/>
      </c>
    </row>
    <row r="1393" spans="1:30" s="164" customFormat="1" ht="20.149999999999999" customHeight="1">
      <c r="A1393" s="149"/>
      <c r="B1393" s="294" t="str">
        <f>IF(LEN(A1393)=0,"",INDEX('Smelter Look-up'!$A:$A,MATCH($A1393,'Smelter Look-up'!$E:$E,0)))</f>
        <v/>
      </c>
      <c r="C1393" s="146" t="str">
        <f>IF(LEN(A1393)=0,"",INDEX('Smelter Look-up'!$C:$C,MATCH($A1393,'Smelter Look-up'!$E:$E,0)))</f>
        <v/>
      </c>
      <c r="D1393" s="143"/>
      <c r="E1393" s="143" t="str">
        <f ca="1">IF(ISERROR($V1393),"",OFFSET('Smelter Look-up'!$D$4,$V1393-4,0)&amp;"")</f>
        <v/>
      </c>
      <c r="F1393" s="143" t="str">
        <f ca="1">IF(ISERROR($V1393),"",OFFSET('Smelter Look-up'!$E$4,$V1393-4,0))</f>
        <v/>
      </c>
      <c r="G1393" s="143" t="str">
        <f ca="1">IF(C1393=$X$4,"Enter smelter details",IF(ISERROR($V1393),"",OFFSET('Smelter Look-up'!$F$4,$V1393-4,0)))</f>
        <v/>
      </c>
      <c r="H1393" s="199" t="str">
        <f ca="1">IF(ISERROR($V1393),"",OFFSET('Smelter Look-up'!$G$4,$V1393-4,0))</f>
        <v/>
      </c>
      <c r="I1393" s="200" t="str">
        <f ca="1">IF(ISERROR($V1393),"",OFFSET('Smelter Look-up'!$H$4,$V1393-4,0))</f>
        <v/>
      </c>
      <c r="J1393" s="200" t="str">
        <f ca="1">IF(ISERROR($V1393),"",OFFSET('Smelter Look-up'!$I$4,$V1393-4,0))</f>
        <v/>
      </c>
      <c r="K1393" s="144"/>
      <c r="L1393" s="144"/>
      <c r="M1393" s="144"/>
      <c r="N1393" s="144"/>
      <c r="O1393" s="144"/>
      <c r="P1393" s="202"/>
      <c r="Q1393" s="145"/>
      <c r="R1393" s="143" t="str">
        <f ca="1">IF(ISERROR($V1393),"",OFFSET('Smelter Look-up'!$C$4,$V1393-4,0)&amp;"")</f>
        <v/>
      </c>
      <c r="S1393" s="149" t="str">
        <f t="shared" ca="1" si="105"/>
        <v/>
      </c>
      <c r="T1393" s="149" t="str">
        <f ca="1">IF(B1393="","",IF(ISERROR(MATCH($J1393,SorP!$B$1:$B$6261,0)),"",INDIRECT("'SorP'!$A$"&amp;MATCH($S1393&amp;$J1393,SorP!C:C,0))))</f>
        <v/>
      </c>
      <c r="U1393" s="162"/>
      <c r="V1393" s="163" t="e">
        <f>IF(C1393="",NA(),MATCH($B1393&amp;$C1393,'Smelter Look-up'!$J:$J,0))</f>
        <v>#N/A</v>
      </c>
      <c r="X1393" s="164">
        <f t="shared" ca="1" si="106"/>
        <v>0</v>
      </c>
      <c r="AB1393" s="304" t="str">
        <f t="shared" si="107"/>
        <v/>
      </c>
      <c r="AC1393" s="164" t="str">
        <f t="shared" si="108"/>
        <v/>
      </c>
      <c r="AD1393" s="164" t="str">
        <f t="shared" si="109"/>
        <v/>
      </c>
    </row>
    <row r="1394" spans="1:30" s="164" customFormat="1" ht="20.149999999999999" customHeight="1">
      <c r="A1394" s="149"/>
      <c r="B1394" s="294" t="str">
        <f>IF(LEN(A1394)=0,"",INDEX('Smelter Look-up'!$A:$A,MATCH($A1394,'Smelter Look-up'!$E:$E,0)))</f>
        <v/>
      </c>
      <c r="C1394" s="146" t="str">
        <f>IF(LEN(A1394)=0,"",INDEX('Smelter Look-up'!$C:$C,MATCH($A1394,'Smelter Look-up'!$E:$E,0)))</f>
        <v/>
      </c>
      <c r="D1394" s="143"/>
      <c r="E1394" s="143" t="str">
        <f ca="1">IF(ISERROR($V1394),"",OFFSET('Smelter Look-up'!$D$4,$V1394-4,0)&amp;"")</f>
        <v/>
      </c>
      <c r="F1394" s="143" t="str">
        <f ca="1">IF(ISERROR($V1394),"",OFFSET('Smelter Look-up'!$E$4,$V1394-4,0))</f>
        <v/>
      </c>
      <c r="G1394" s="143" t="str">
        <f ca="1">IF(C1394=$X$4,"Enter smelter details",IF(ISERROR($V1394),"",OFFSET('Smelter Look-up'!$F$4,$V1394-4,0)))</f>
        <v/>
      </c>
      <c r="H1394" s="199" t="str">
        <f ca="1">IF(ISERROR($V1394),"",OFFSET('Smelter Look-up'!$G$4,$V1394-4,0))</f>
        <v/>
      </c>
      <c r="I1394" s="200" t="str">
        <f ca="1">IF(ISERROR($V1394),"",OFFSET('Smelter Look-up'!$H$4,$V1394-4,0))</f>
        <v/>
      </c>
      <c r="J1394" s="200" t="str">
        <f ca="1">IF(ISERROR($V1394),"",OFFSET('Smelter Look-up'!$I$4,$V1394-4,0))</f>
        <v/>
      </c>
      <c r="K1394" s="144"/>
      <c r="L1394" s="144"/>
      <c r="M1394" s="144"/>
      <c r="N1394" s="144"/>
      <c r="O1394" s="144"/>
      <c r="P1394" s="202"/>
      <c r="Q1394" s="145"/>
      <c r="R1394" s="143" t="str">
        <f ca="1">IF(ISERROR($V1394),"",OFFSET('Smelter Look-up'!$C$4,$V1394-4,0)&amp;"")</f>
        <v/>
      </c>
      <c r="S1394" s="149" t="str">
        <f t="shared" ca="1" si="105"/>
        <v/>
      </c>
      <c r="T1394" s="149" t="str">
        <f ca="1">IF(B1394="","",IF(ISERROR(MATCH($J1394,SorP!$B$1:$B$6261,0)),"",INDIRECT("'SorP'!$A$"&amp;MATCH($S1394&amp;$J1394,SorP!C:C,0))))</f>
        <v/>
      </c>
      <c r="U1394" s="162"/>
      <c r="V1394" s="163" t="e">
        <f>IF(C1394="",NA(),MATCH($B1394&amp;$C1394,'Smelter Look-up'!$J:$J,0))</f>
        <v>#N/A</v>
      </c>
      <c r="X1394" s="164">
        <f t="shared" ca="1" si="106"/>
        <v>0</v>
      </c>
      <c r="AB1394" s="304" t="str">
        <f t="shared" si="107"/>
        <v/>
      </c>
      <c r="AC1394" s="164" t="str">
        <f t="shared" si="108"/>
        <v/>
      </c>
      <c r="AD1394" s="164" t="str">
        <f t="shared" si="109"/>
        <v/>
      </c>
    </row>
    <row r="1395" spans="1:30" s="164" customFormat="1" ht="20.149999999999999" customHeight="1">
      <c r="A1395" s="149"/>
      <c r="B1395" s="294" t="str">
        <f>IF(LEN(A1395)=0,"",INDEX('Smelter Look-up'!$A:$A,MATCH($A1395,'Smelter Look-up'!$E:$E,0)))</f>
        <v/>
      </c>
      <c r="C1395" s="146" t="str">
        <f>IF(LEN(A1395)=0,"",INDEX('Smelter Look-up'!$C:$C,MATCH($A1395,'Smelter Look-up'!$E:$E,0)))</f>
        <v/>
      </c>
      <c r="D1395" s="143"/>
      <c r="E1395" s="143" t="str">
        <f ca="1">IF(ISERROR($V1395),"",OFFSET('Smelter Look-up'!$D$4,$V1395-4,0)&amp;"")</f>
        <v/>
      </c>
      <c r="F1395" s="143" t="str">
        <f ca="1">IF(ISERROR($V1395),"",OFFSET('Smelter Look-up'!$E$4,$V1395-4,0))</f>
        <v/>
      </c>
      <c r="G1395" s="143" t="str">
        <f ca="1">IF(C1395=$X$4,"Enter smelter details",IF(ISERROR($V1395),"",OFFSET('Smelter Look-up'!$F$4,$V1395-4,0)))</f>
        <v/>
      </c>
      <c r="H1395" s="199" t="str">
        <f ca="1">IF(ISERROR($V1395),"",OFFSET('Smelter Look-up'!$G$4,$V1395-4,0))</f>
        <v/>
      </c>
      <c r="I1395" s="200" t="str">
        <f ca="1">IF(ISERROR($V1395),"",OFFSET('Smelter Look-up'!$H$4,$V1395-4,0))</f>
        <v/>
      </c>
      <c r="J1395" s="200" t="str">
        <f ca="1">IF(ISERROR($V1395),"",OFFSET('Smelter Look-up'!$I$4,$V1395-4,0))</f>
        <v/>
      </c>
      <c r="K1395" s="144"/>
      <c r="L1395" s="144"/>
      <c r="M1395" s="144"/>
      <c r="N1395" s="144"/>
      <c r="O1395" s="144"/>
      <c r="P1395" s="202"/>
      <c r="Q1395" s="145"/>
      <c r="R1395" s="143" t="str">
        <f ca="1">IF(ISERROR($V1395),"",OFFSET('Smelter Look-up'!$C$4,$V1395-4,0)&amp;"")</f>
        <v/>
      </c>
      <c r="S1395" s="149" t="str">
        <f t="shared" ca="1" si="105"/>
        <v/>
      </c>
      <c r="T1395" s="149" t="str">
        <f ca="1">IF(B1395="","",IF(ISERROR(MATCH($J1395,SorP!$B$1:$B$6261,0)),"",INDIRECT("'SorP'!$A$"&amp;MATCH($S1395&amp;$J1395,SorP!C:C,0))))</f>
        <v/>
      </c>
      <c r="U1395" s="162"/>
      <c r="V1395" s="163" t="e">
        <f>IF(C1395="",NA(),MATCH($B1395&amp;$C1395,'Smelter Look-up'!$J:$J,0))</f>
        <v>#N/A</v>
      </c>
      <c r="X1395" s="164">
        <f t="shared" ca="1" si="106"/>
        <v>0</v>
      </c>
      <c r="AB1395" s="304" t="str">
        <f t="shared" si="107"/>
        <v/>
      </c>
      <c r="AC1395" s="164" t="str">
        <f t="shared" si="108"/>
        <v/>
      </c>
      <c r="AD1395" s="164" t="str">
        <f t="shared" si="109"/>
        <v/>
      </c>
    </row>
    <row r="1396" spans="1:30" s="164" customFormat="1" ht="20.149999999999999" customHeight="1">
      <c r="A1396" s="149"/>
      <c r="B1396" s="294" t="str">
        <f>IF(LEN(A1396)=0,"",INDEX('Smelter Look-up'!$A:$A,MATCH($A1396,'Smelter Look-up'!$E:$E,0)))</f>
        <v/>
      </c>
      <c r="C1396" s="146" t="str">
        <f>IF(LEN(A1396)=0,"",INDEX('Smelter Look-up'!$C:$C,MATCH($A1396,'Smelter Look-up'!$E:$E,0)))</f>
        <v/>
      </c>
      <c r="D1396" s="143"/>
      <c r="E1396" s="143" t="str">
        <f ca="1">IF(ISERROR($V1396),"",OFFSET('Smelter Look-up'!$D$4,$V1396-4,0)&amp;"")</f>
        <v/>
      </c>
      <c r="F1396" s="143" t="str">
        <f ca="1">IF(ISERROR($V1396),"",OFFSET('Smelter Look-up'!$E$4,$V1396-4,0))</f>
        <v/>
      </c>
      <c r="G1396" s="143" t="str">
        <f ca="1">IF(C1396=$X$4,"Enter smelter details",IF(ISERROR($V1396),"",OFFSET('Smelter Look-up'!$F$4,$V1396-4,0)))</f>
        <v/>
      </c>
      <c r="H1396" s="199" t="str">
        <f ca="1">IF(ISERROR($V1396),"",OFFSET('Smelter Look-up'!$G$4,$V1396-4,0))</f>
        <v/>
      </c>
      <c r="I1396" s="200" t="str">
        <f ca="1">IF(ISERROR($V1396),"",OFFSET('Smelter Look-up'!$H$4,$V1396-4,0))</f>
        <v/>
      </c>
      <c r="J1396" s="200" t="str">
        <f ca="1">IF(ISERROR($V1396),"",OFFSET('Smelter Look-up'!$I$4,$V1396-4,0))</f>
        <v/>
      </c>
      <c r="K1396" s="144"/>
      <c r="L1396" s="144"/>
      <c r="M1396" s="144"/>
      <c r="N1396" s="144"/>
      <c r="O1396" s="144"/>
      <c r="P1396" s="202"/>
      <c r="Q1396" s="145"/>
      <c r="R1396" s="143" t="str">
        <f ca="1">IF(ISERROR($V1396),"",OFFSET('Smelter Look-up'!$C$4,$V1396-4,0)&amp;"")</f>
        <v/>
      </c>
      <c r="S1396" s="149" t="str">
        <f t="shared" ca="1" si="105"/>
        <v/>
      </c>
      <c r="T1396" s="149" t="str">
        <f ca="1">IF(B1396="","",IF(ISERROR(MATCH($J1396,SorP!$B$1:$B$6261,0)),"",INDIRECT("'SorP'!$A$"&amp;MATCH($S1396&amp;$J1396,SorP!C:C,0))))</f>
        <v/>
      </c>
      <c r="U1396" s="162"/>
      <c r="V1396" s="163" t="e">
        <f>IF(C1396="",NA(),MATCH($B1396&amp;$C1396,'Smelter Look-up'!$J:$J,0))</f>
        <v>#N/A</v>
      </c>
      <c r="X1396" s="164">
        <f t="shared" ca="1" si="106"/>
        <v>0</v>
      </c>
      <c r="AB1396" s="304" t="str">
        <f t="shared" si="107"/>
        <v/>
      </c>
      <c r="AC1396" s="164" t="str">
        <f t="shared" si="108"/>
        <v/>
      </c>
      <c r="AD1396" s="164" t="str">
        <f t="shared" si="109"/>
        <v/>
      </c>
    </row>
    <row r="1397" spans="1:30" s="164" customFormat="1" ht="20.149999999999999" customHeight="1">
      <c r="A1397" s="149"/>
      <c r="B1397" s="294" t="str">
        <f>IF(LEN(A1397)=0,"",INDEX('Smelter Look-up'!$A:$A,MATCH($A1397,'Smelter Look-up'!$E:$E,0)))</f>
        <v/>
      </c>
      <c r="C1397" s="146" t="str">
        <f>IF(LEN(A1397)=0,"",INDEX('Smelter Look-up'!$C:$C,MATCH($A1397,'Smelter Look-up'!$E:$E,0)))</f>
        <v/>
      </c>
      <c r="D1397" s="143"/>
      <c r="E1397" s="143" t="str">
        <f ca="1">IF(ISERROR($V1397),"",OFFSET('Smelter Look-up'!$D$4,$V1397-4,0)&amp;"")</f>
        <v/>
      </c>
      <c r="F1397" s="143" t="str">
        <f ca="1">IF(ISERROR($V1397),"",OFFSET('Smelter Look-up'!$E$4,$V1397-4,0))</f>
        <v/>
      </c>
      <c r="G1397" s="143" t="str">
        <f ca="1">IF(C1397=$X$4,"Enter smelter details",IF(ISERROR($V1397),"",OFFSET('Smelter Look-up'!$F$4,$V1397-4,0)))</f>
        <v/>
      </c>
      <c r="H1397" s="199" t="str">
        <f ca="1">IF(ISERROR($V1397),"",OFFSET('Smelter Look-up'!$G$4,$V1397-4,0))</f>
        <v/>
      </c>
      <c r="I1397" s="200" t="str">
        <f ca="1">IF(ISERROR($V1397),"",OFFSET('Smelter Look-up'!$H$4,$V1397-4,0))</f>
        <v/>
      </c>
      <c r="J1397" s="200" t="str">
        <f ca="1">IF(ISERROR($V1397),"",OFFSET('Smelter Look-up'!$I$4,$V1397-4,0))</f>
        <v/>
      </c>
      <c r="K1397" s="144"/>
      <c r="L1397" s="144"/>
      <c r="M1397" s="144"/>
      <c r="N1397" s="144"/>
      <c r="O1397" s="144"/>
      <c r="P1397" s="202"/>
      <c r="Q1397" s="145"/>
      <c r="R1397" s="143" t="str">
        <f ca="1">IF(ISERROR($V1397),"",OFFSET('Smelter Look-up'!$C$4,$V1397-4,0)&amp;"")</f>
        <v/>
      </c>
      <c r="S1397" s="149" t="str">
        <f t="shared" ca="1" si="105"/>
        <v/>
      </c>
      <c r="T1397" s="149" t="str">
        <f ca="1">IF(B1397="","",IF(ISERROR(MATCH($J1397,SorP!$B$1:$B$6261,0)),"",INDIRECT("'SorP'!$A$"&amp;MATCH($S1397&amp;$J1397,SorP!C:C,0))))</f>
        <v/>
      </c>
      <c r="U1397" s="162"/>
      <c r="V1397" s="163" t="e">
        <f>IF(C1397="",NA(),MATCH($B1397&amp;$C1397,'Smelter Look-up'!$J:$J,0))</f>
        <v>#N/A</v>
      </c>
      <c r="X1397" s="164">
        <f t="shared" ca="1" si="106"/>
        <v>0</v>
      </c>
      <c r="AB1397" s="304" t="str">
        <f t="shared" si="107"/>
        <v/>
      </c>
      <c r="AC1397" s="164" t="str">
        <f t="shared" si="108"/>
        <v/>
      </c>
      <c r="AD1397" s="164" t="str">
        <f t="shared" si="109"/>
        <v/>
      </c>
    </row>
    <row r="1398" spans="1:30" s="164" customFormat="1" ht="20.149999999999999" customHeight="1">
      <c r="A1398" s="149"/>
      <c r="B1398" s="294" t="str">
        <f>IF(LEN(A1398)=0,"",INDEX('Smelter Look-up'!$A:$A,MATCH($A1398,'Smelter Look-up'!$E:$E,0)))</f>
        <v/>
      </c>
      <c r="C1398" s="146" t="str">
        <f>IF(LEN(A1398)=0,"",INDEX('Smelter Look-up'!$C:$C,MATCH($A1398,'Smelter Look-up'!$E:$E,0)))</f>
        <v/>
      </c>
      <c r="D1398" s="143"/>
      <c r="E1398" s="143" t="str">
        <f ca="1">IF(ISERROR($V1398),"",OFFSET('Smelter Look-up'!$D$4,$V1398-4,0)&amp;"")</f>
        <v/>
      </c>
      <c r="F1398" s="143" t="str">
        <f ca="1">IF(ISERROR($V1398),"",OFFSET('Smelter Look-up'!$E$4,$V1398-4,0))</f>
        <v/>
      </c>
      <c r="G1398" s="143" t="str">
        <f ca="1">IF(C1398=$X$4,"Enter smelter details",IF(ISERROR($V1398),"",OFFSET('Smelter Look-up'!$F$4,$V1398-4,0)))</f>
        <v/>
      </c>
      <c r="H1398" s="199" t="str">
        <f ca="1">IF(ISERROR($V1398),"",OFFSET('Smelter Look-up'!$G$4,$V1398-4,0))</f>
        <v/>
      </c>
      <c r="I1398" s="200" t="str">
        <f ca="1">IF(ISERROR($V1398),"",OFFSET('Smelter Look-up'!$H$4,$V1398-4,0))</f>
        <v/>
      </c>
      <c r="J1398" s="200" t="str">
        <f ca="1">IF(ISERROR($V1398),"",OFFSET('Smelter Look-up'!$I$4,$V1398-4,0))</f>
        <v/>
      </c>
      <c r="K1398" s="144"/>
      <c r="L1398" s="144"/>
      <c r="M1398" s="144"/>
      <c r="N1398" s="144"/>
      <c r="O1398" s="144"/>
      <c r="P1398" s="202"/>
      <c r="Q1398" s="145"/>
      <c r="R1398" s="143" t="str">
        <f ca="1">IF(ISERROR($V1398),"",OFFSET('Smelter Look-up'!$C$4,$V1398-4,0)&amp;"")</f>
        <v/>
      </c>
      <c r="S1398" s="149" t="str">
        <f t="shared" ca="1" si="105"/>
        <v/>
      </c>
      <c r="T1398" s="149" t="str">
        <f ca="1">IF(B1398="","",IF(ISERROR(MATCH($J1398,SorP!$B$1:$B$6261,0)),"",INDIRECT("'SorP'!$A$"&amp;MATCH($S1398&amp;$J1398,SorP!C:C,0))))</f>
        <v/>
      </c>
      <c r="U1398" s="162"/>
      <c r="V1398" s="163" t="e">
        <f>IF(C1398="",NA(),MATCH($B1398&amp;$C1398,'Smelter Look-up'!$J:$J,0))</f>
        <v>#N/A</v>
      </c>
      <c r="X1398" s="164">
        <f t="shared" ca="1" si="106"/>
        <v>0</v>
      </c>
      <c r="AB1398" s="304" t="str">
        <f t="shared" si="107"/>
        <v/>
      </c>
      <c r="AC1398" s="164" t="str">
        <f t="shared" si="108"/>
        <v/>
      </c>
      <c r="AD1398" s="164" t="str">
        <f t="shared" si="109"/>
        <v/>
      </c>
    </row>
    <row r="1399" spans="1:30" s="164" customFormat="1" ht="20.149999999999999" customHeight="1">
      <c r="A1399" s="149"/>
      <c r="B1399" s="294" t="str">
        <f>IF(LEN(A1399)=0,"",INDEX('Smelter Look-up'!$A:$A,MATCH($A1399,'Smelter Look-up'!$E:$E,0)))</f>
        <v/>
      </c>
      <c r="C1399" s="146" t="str">
        <f>IF(LEN(A1399)=0,"",INDEX('Smelter Look-up'!$C:$C,MATCH($A1399,'Smelter Look-up'!$E:$E,0)))</f>
        <v/>
      </c>
      <c r="D1399" s="143"/>
      <c r="E1399" s="143" t="str">
        <f ca="1">IF(ISERROR($V1399),"",OFFSET('Smelter Look-up'!$D$4,$V1399-4,0)&amp;"")</f>
        <v/>
      </c>
      <c r="F1399" s="143" t="str">
        <f ca="1">IF(ISERROR($V1399),"",OFFSET('Smelter Look-up'!$E$4,$V1399-4,0))</f>
        <v/>
      </c>
      <c r="G1399" s="143" t="str">
        <f ca="1">IF(C1399=$X$4,"Enter smelter details",IF(ISERROR($V1399),"",OFFSET('Smelter Look-up'!$F$4,$V1399-4,0)))</f>
        <v/>
      </c>
      <c r="H1399" s="199" t="str">
        <f ca="1">IF(ISERROR($V1399),"",OFFSET('Smelter Look-up'!$G$4,$V1399-4,0))</f>
        <v/>
      </c>
      <c r="I1399" s="200" t="str">
        <f ca="1">IF(ISERROR($V1399),"",OFFSET('Smelter Look-up'!$H$4,$V1399-4,0))</f>
        <v/>
      </c>
      <c r="J1399" s="200" t="str">
        <f ca="1">IF(ISERROR($V1399),"",OFFSET('Smelter Look-up'!$I$4,$V1399-4,0))</f>
        <v/>
      </c>
      <c r="K1399" s="144"/>
      <c r="L1399" s="144"/>
      <c r="M1399" s="144"/>
      <c r="N1399" s="144"/>
      <c r="O1399" s="144"/>
      <c r="P1399" s="202"/>
      <c r="Q1399" s="145"/>
      <c r="R1399" s="143" t="str">
        <f ca="1">IF(ISERROR($V1399),"",OFFSET('Smelter Look-up'!$C$4,$V1399-4,0)&amp;"")</f>
        <v/>
      </c>
      <c r="S1399" s="149" t="str">
        <f t="shared" ca="1" si="105"/>
        <v/>
      </c>
      <c r="T1399" s="149" t="str">
        <f ca="1">IF(B1399="","",IF(ISERROR(MATCH($J1399,SorP!$B$1:$B$6261,0)),"",INDIRECT("'SorP'!$A$"&amp;MATCH($S1399&amp;$J1399,SorP!C:C,0))))</f>
        <v/>
      </c>
      <c r="U1399" s="162"/>
      <c r="V1399" s="163" t="e">
        <f>IF(C1399="",NA(),MATCH($B1399&amp;$C1399,'Smelter Look-up'!$J:$J,0))</f>
        <v>#N/A</v>
      </c>
      <c r="X1399" s="164">
        <f t="shared" ca="1" si="106"/>
        <v>0</v>
      </c>
      <c r="AB1399" s="304" t="str">
        <f t="shared" si="107"/>
        <v/>
      </c>
      <c r="AC1399" s="164" t="str">
        <f t="shared" si="108"/>
        <v/>
      </c>
      <c r="AD1399" s="164" t="str">
        <f t="shared" si="109"/>
        <v/>
      </c>
    </row>
    <row r="1400" spans="1:30" s="164" customFormat="1" ht="20.149999999999999" customHeight="1">
      <c r="A1400" s="149"/>
      <c r="B1400" s="294" t="str">
        <f>IF(LEN(A1400)=0,"",INDEX('Smelter Look-up'!$A:$A,MATCH($A1400,'Smelter Look-up'!$E:$E,0)))</f>
        <v/>
      </c>
      <c r="C1400" s="146" t="str">
        <f>IF(LEN(A1400)=0,"",INDEX('Smelter Look-up'!$C:$C,MATCH($A1400,'Smelter Look-up'!$E:$E,0)))</f>
        <v/>
      </c>
      <c r="D1400" s="143"/>
      <c r="E1400" s="143" t="str">
        <f ca="1">IF(ISERROR($V1400),"",OFFSET('Smelter Look-up'!$D$4,$V1400-4,0)&amp;"")</f>
        <v/>
      </c>
      <c r="F1400" s="143" t="str">
        <f ca="1">IF(ISERROR($V1400),"",OFFSET('Smelter Look-up'!$E$4,$V1400-4,0))</f>
        <v/>
      </c>
      <c r="G1400" s="143" t="str">
        <f ca="1">IF(C1400=$X$4,"Enter smelter details",IF(ISERROR($V1400),"",OFFSET('Smelter Look-up'!$F$4,$V1400-4,0)))</f>
        <v/>
      </c>
      <c r="H1400" s="199" t="str">
        <f ca="1">IF(ISERROR($V1400),"",OFFSET('Smelter Look-up'!$G$4,$V1400-4,0))</f>
        <v/>
      </c>
      <c r="I1400" s="200" t="str">
        <f ca="1">IF(ISERROR($V1400),"",OFFSET('Smelter Look-up'!$H$4,$V1400-4,0))</f>
        <v/>
      </c>
      <c r="J1400" s="200" t="str">
        <f ca="1">IF(ISERROR($V1400),"",OFFSET('Smelter Look-up'!$I$4,$V1400-4,0))</f>
        <v/>
      </c>
      <c r="K1400" s="144"/>
      <c r="L1400" s="144"/>
      <c r="M1400" s="144"/>
      <c r="N1400" s="144"/>
      <c r="O1400" s="144"/>
      <c r="P1400" s="202"/>
      <c r="Q1400" s="145"/>
      <c r="R1400" s="143" t="str">
        <f ca="1">IF(ISERROR($V1400),"",OFFSET('Smelter Look-up'!$C$4,$V1400-4,0)&amp;"")</f>
        <v/>
      </c>
      <c r="S1400" s="149" t="str">
        <f t="shared" ca="1" si="105"/>
        <v/>
      </c>
      <c r="T1400" s="149" t="str">
        <f ca="1">IF(B1400="","",IF(ISERROR(MATCH($J1400,SorP!$B$1:$B$6261,0)),"",INDIRECT("'SorP'!$A$"&amp;MATCH($S1400&amp;$J1400,SorP!C:C,0))))</f>
        <v/>
      </c>
      <c r="U1400" s="162"/>
      <c r="V1400" s="163" t="e">
        <f>IF(C1400="",NA(),MATCH($B1400&amp;$C1400,'Smelter Look-up'!$J:$J,0))</f>
        <v>#N/A</v>
      </c>
      <c r="X1400" s="164">
        <f t="shared" ca="1" si="106"/>
        <v>0</v>
      </c>
      <c r="AB1400" s="304" t="str">
        <f t="shared" si="107"/>
        <v/>
      </c>
      <c r="AC1400" s="164" t="str">
        <f t="shared" si="108"/>
        <v/>
      </c>
      <c r="AD1400" s="164" t="str">
        <f t="shared" si="109"/>
        <v/>
      </c>
    </row>
    <row r="1401" spans="1:30" s="164" customFormat="1" ht="20.149999999999999" customHeight="1">
      <c r="A1401" s="149"/>
      <c r="B1401" s="294" t="str">
        <f>IF(LEN(A1401)=0,"",INDEX('Smelter Look-up'!$A:$A,MATCH($A1401,'Smelter Look-up'!$E:$E,0)))</f>
        <v/>
      </c>
      <c r="C1401" s="146" t="str">
        <f>IF(LEN(A1401)=0,"",INDEX('Smelter Look-up'!$C:$C,MATCH($A1401,'Smelter Look-up'!$E:$E,0)))</f>
        <v/>
      </c>
      <c r="D1401" s="143"/>
      <c r="E1401" s="143" t="str">
        <f ca="1">IF(ISERROR($V1401),"",OFFSET('Smelter Look-up'!$D$4,$V1401-4,0)&amp;"")</f>
        <v/>
      </c>
      <c r="F1401" s="143" t="str">
        <f ca="1">IF(ISERROR($V1401),"",OFFSET('Smelter Look-up'!$E$4,$V1401-4,0))</f>
        <v/>
      </c>
      <c r="G1401" s="143" t="str">
        <f ca="1">IF(C1401=$X$4,"Enter smelter details",IF(ISERROR($V1401),"",OFFSET('Smelter Look-up'!$F$4,$V1401-4,0)))</f>
        <v/>
      </c>
      <c r="H1401" s="199" t="str">
        <f ca="1">IF(ISERROR($V1401),"",OFFSET('Smelter Look-up'!$G$4,$V1401-4,0))</f>
        <v/>
      </c>
      <c r="I1401" s="200" t="str">
        <f ca="1">IF(ISERROR($V1401),"",OFFSET('Smelter Look-up'!$H$4,$V1401-4,0))</f>
        <v/>
      </c>
      <c r="J1401" s="200" t="str">
        <f ca="1">IF(ISERROR($V1401),"",OFFSET('Smelter Look-up'!$I$4,$V1401-4,0))</f>
        <v/>
      </c>
      <c r="K1401" s="144"/>
      <c r="L1401" s="144"/>
      <c r="M1401" s="144"/>
      <c r="N1401" s="144"/>
      <c r="O1401" s="144"/>
      <c r="P1401" s="202"/>
      <c r="Q1401" s="145"/>
      <c r="R1401" s="143" t="str">
        <f ca="1">IF(ISERROR($V1401),"",OFFSET('Smelter Look-up'!$C$4,$V1401-4,0)&amp;"")</f>
        <v/>
      </c>
      <c r="S1401" s="149" t="str">
        <f t="shared" ca="1" si="105"/>
        <v/>
      </c>
      <c r="T1401" s="149" t="str">
        <f ca="1">IF(B1401="","",IF(ISERROR(MATCH($J1401,SorP!$B$1:$B$6261,0)),"",INDIRECT("'SorP'!$A$"&amp;MATCH($S1401&amp;$J1401,SorP!C:C,0))))</f>
        <v/>
      </c>
      <c r="U1401" s="162"/>
      <c r="V1401" s="163" t="e">
        <f>IF(C1401="",NA(),MATCH($B1401&amp;$C1401,'Smelter Look-up'!$J:$J,0))</f>
        <v>#N/A</v>
      </c>
      <c r="X1401" s="164">
        <f t="shared" ca="1" si="106"/>
        <v>0</v>
      </c>
      <c r="AB1401" s="304" t="str">
        <f t="shared" si="107"/>
        <v/>
      </c>
      <c r="AC1401" s="164" t="str">
        <f t="shared" si="108"/>
        <v/>
      </c>
      <c r="AD1401" s="164" t="str">
        <f t="shared" si="109"/>
        <v/>
      </c>
    </row>
    <row r="1402" spans="1:30" s="164" customFormat="1" ht="20.149999999999999" customHeight="1">
      <c r="A1402" s="149"/>
      <c r="B1402" s="294" t="str">
        <f>IF(LEN(A1402)=0,"",INDEX('Smelter Look-up'!$A:$A,MATCH($A1402,'Smelter Look-up'!$E:$E,0)))</f>
        <v/>
      </c>
      <c r="C1402" s="146" t="str">
        <f>IF(LEN(A1402)=0,"",INDEX('Smelter Look-up'!$C:$C,MATCH($A1402,'Smelter Look-up'!$E:$E,0)))</f>
        <v/>
      </c>
      <c r="D1402" s="143"/>
      <c r="E1402" s="143" t="str">
        <f ca="1">IF(ISERROR($V1402),"",OFFSET('Smelter Look-up'!$D$4,$V1402-4,0)&amp;"")</f>
        <v/>
      </c>
      <c r="F1402" s="143" t="str">
        <f ca="1">IF(ISERROR($V1402),"",OFFSET('Smelter Look-up'!$E$4,$V1402-4,0))</f>
        <v/>
      </c>
      <c r="G1402" s="143" t="str">
        <f ca="1">IF(C1402=$X$4,"Enter smelter details",IF(ISERROR($V1402),"",OFFSET('Smelter Look-up'!$F$4,$V1402-4,0)))</f>
        <v/>
      </c>
      <c r="H1402" s="199" t="str">
        <f ca="1">IF(ISERROR($V1402),"",OFFSET('Smelter Look-up'!$G$4,$V1402-4,0))</f>
        <v/>
      </c>
      <c r="I1402" s="200" t="str">
        <f ca="1">IF(ISERROR($V1402),"",OFFSET('Smelter Look-up'!$H$4,$V1402-4,0))</f>
        <v/>
      </c>
      <c r="J1402" s="200" t="str">
        <f ca="1">IF(ISERROR($V1402),"",OFFSET('Smelter Look-up'!$I$4,$V1402-4,0))</f>
        <v/>
      </c>
      <c r="K1402" s="144"/>
      <c r="L1402" s="144"/>
      <c r="M1402" s="144"/>
      <c r="N1402" s="144"/>
      <c r="O1402" s="144"/>
      <c r="P1402" s="202"/>
      <c r="Q1402" s="145"/>
      <c r="R1402" s="143" t="str">
        <f ca="1">IF(ISERROR($V1402),"",OFFSET('Smelter Look-up'!$C$4,$V1402-4,0)&amp;"")</f>
        <v/>
      </c>
      <c r="S1402" s="149" t="str">
        <f t="shared" ca="1" si="105"/>
        <v/>
      </c>
      <c r="T1402" s="149" t="str">
        <f ca="1">IF(B1402="","",IF(ISERROR(MATCH($J1402,SorP!$B$1:$B$6261,0)),"",INDIRECT("'SorP'!$A$"&amp;MATCH($S1402&amp;$J1402,SorP!C:C,0))))</f>
        <v/>
      </c>
      <c r="U1402" s="162"/>
      <c r="V1402" s="163" t="e">
        <f>IF(C1402="",NA(),MATCH($B1402&amp;$C1402,'Smelter Look-up'!$J:$J,0))</f>
        <v>#N/A</v>
      </c>
      <c r="X1402" s="164">
        <f t="shared" ca="1" si="106"/>
        <v>0</v>
      </c>
      <c r="AB1402" s="304" t="str">
        <f t="shared" si="107"/>
        <v/>
      </c>
      <c r="AC1402" s="164" t="str">
        <f t="shared" si="108"/>
        <v/>
      </c>
      <c r="AD1402" s="164" t="str">
        <f t="shared" si="109"/>
        <v/>
      </c>
    </row>
    <row r="1403" spans="1:30" s="164" customFormat="1" ht="20.149999999999999" customHeight="1">
      <c r="A1403" s="149"/>
      <c r="B1403" s="294" t="str">
        <f>IF(LEN(A1403)=0,"",INDEX('Smelter Look-up'!$A:$A,MATCH($A1403,'Smelter Look-up'!$E:$E,0)))</f>
        <v/>
      </c>
      <c r="C1403" s="146" t="str">
        <f>IF(LEN(A1403)=0,"",INDEX('Smelter Look-up'!$C:$C,MATCH($A1403,'Smelter Look-up'!$E:$E,0)))</f>
        <v/>
      </c>
      <c r="D1403" s="143"/>
      <c r="E1403" s="143" t="str">
        <f ca="1">IF(ISERROR($V1403),"",OFFSET('Smelter Look-up'!$D$4,$V1403-4,0)&amp;"")</f>
        <v/>
      </c>
      <c r="F1403" s="143" t="str">
        <f ca="1">IF(ISERROR($V1403),"",OFFSET('Smelter Look-up'!$E$4,$V1403-4,0))</f>
        <v/>
      </c>
      <c r="G1403" s="143" t="str">
        <f ca="1">IF(C1403=$X$4,"Enter smelter details",IF(ISERROR($V1403),"",OFFSET('Smelter Look-up'!$F$4,$V1403-4,0)))</f>
        <v/>
      </c>
      <c r="H1403" s="199" t="str">
        <f ca="1">IF(ISERROR($V1403),"",OFFSET('Smelter Look-up'!$G$4,$V1403-4,0))</f>
        <v/>
      </c>
      <c r="I1403" s="200" t="str">
        <f ca="1">IF(ISERROR($V1403),"",OFFSET('Smelter Look-up'!$H$4,$V1403-4,0))</f>
        <v/>
      </c>
      <c r="J1403" s="200" t="str">
        <f ca="1">IF(ISERROR($V1403),"",OFFSET('Smelter Look-up'!$I$4,$V1403-4,0))</f>
        <v/>
      </c>
      <c r="K1403" s="144"/>
      <c r="L1403" s="144"/>
      <c r="M1403" s="144"/>
      <c r="N1403" s="144"/>
      <c r="O1403" s="144"/>
      <c r="P1403" s="202"/>
      <c r="Q1403" s="145"/>
      <c r="R1403" s="143" t="str">
        <f ca="1">IF(ISERROR($V1403),"",OFFSET('Smelter Look-up'!$C$4,$V1403-4,0)&amp;"")</f>
        <v/>
      </c>
      <c r="S1403" s="149" t="str">
        <f t="shared" ca="1" si="105"/>
        <v/>
      </c>
      <c r="T1403" s="149" t="str">
        <f ca="1">IF(B1403="","",IF(ISERROR(MATCH($J1403,SorP!$B$1:$B$6261,0)),"",INDIRECT("'SorP'!$A$"&amp;MATCH($S1403&amp;$J1403,SorP!C:C,0))))</f>
        <v/>
      </c>
      <c r="U1403" s="162"/>
      <c r="V1403" s="163" t="e">
        <f>IF(C1403="",NA(),MATCH($B1403&amp;$C1403,'Smelter Look-up'!$J:$J,0))</f>
        <v>#N/A</v>
      </c>
      <c r="X1403" s="164">
        <f t="shared" ca="1" si="106"/>
        <v>0</v>
      </c>
      <c r="AB1403" s="304" t="str">
        <f t="shared" si="107"/>
        <v/>
      </c>
      <c r="AC1403" s="164" t="str">
        <f t="shared" si="108"/>
        <v/>
      </c>
      <c r="AD1403" s="164" t="str">
        <f t="shared" si="109"/>
        <v/>
      </c>
    </row>
    <row r="1404" spans="1:30" s="164" customFormat="1" ht="20.149999999999999" customHeight="1">
      <c r="A1404" s="149"/>
      <c r="B1404" s="294" t="str">
        <f>IF(LEN(A1404)=0,"",INDEX('Smelter Look-up'!$A:$A,MATCH($A1404,'Smelter Look-up'!$E:$E,0)))</f>
        <v/>
      </c>
      <c r="C1404" s="146" t="str">
        <f>IF(LEN(A1404)=0,"",INDEX('Smelter Look-up'!$C:$C,MATCH($A1404,'Smelter Look-up'!$E:$E,0)))</f>
        <v/>
      </c>
      <c r="D1404" s="143"/>
      <c r="E1404" s="143" t="str">
        <f ca="1">IF(ISERROR($V1404),"",OFFSET('Smelter Look-up'!$D$4,$V1404-4,0)&amp;"")</f>
        <v/>
      </c>
      <c r="F1404" s="143" t="str">
        <f ca="1">IF(ISERROR($V1404),"",OFFSET('Smelter Look-up'!$E$4,$V1404-4,0))</f>
        <v/>
      </c>
      <c r="G1404" s="143" t="str">
        <f ca="1">IF(C1404=$X$4,"Enter smelter details",IF(ISERROR($V1404),"",OFFSET('Smelter Look-up'!$F$4,$V1404-4,0)))</f>
        <v/>
      </c>
      <c r="H1404" s="199" t="str">
        <f ca="1">IF(ISERROR($V1404),"",OFFSET('Smelter Look-up'!$G$4,$V1404-4,0))</f>
        <v/>
      </c>
      <c r="I1404" s="200" t="str">
        <f ca="1">IF(ISERROR($V1404),"",OFFSET('Smelter Look-up'!$H$4,$V1404-4,0))</f>
        <v/>
      </c>
      <c r="J1404" s="200" t="str">
        <f ca="1">IF(ISERROR($V1404),"",OFFSET('Smelter Look-up'!$I$4,$V1404-4,0))</f>
        <v/>
      </c>
      <c r="K1404" s="144"/>
      <c r="L1404" s="144"/>
      <c r="M1404" s="144"/>
      <c r="N1404" s="144"/>
      <c r="O1404" s="144"/>
      <c r="P1404" s="202"/>
      <c r="Q1404" s="145"/>
      <c r="R1404" s="143" t="str">
        <f ca="1">IF(ISERROR($V1404),"",OFFSET('Smelter Look-up'!$C$4,$V1404-4,0)&amp;"")</f>
        <v/>
      </c>
      <c r="S1404" s="149" t="str">
        <f t="shared" ca="1" si="105"/>
        <v/>
      </c>
      <c r="T1404" s="149" t="str">
        <f ca="1">IF(B1404="","",IF(ISERROR(MATCH($J1404,SorP!$B$1:$B$6261,0)),"",INDIRECT("'SorP'!$A$"&amp;MATCH($S1404&amp;$J1404,SorP!C:C,0))))</f>
        <v/>
      </c>
      <c r="U1404" s="162"/>
      <c r="V1404" s="163" t="e">
        <f>IF(C1404="",NA(),MATCH($B1404&amp;$C1404,'Smelter Look-up'!$J:$J,0))</f>
        <v>#N/A</v>
      </c>
      <c r="X1404" s="164">
        <f t="shared" ca="1" si="106"/>
        <v>0</v>
      </c>
      <c r="AB1404" s="304" t="str">
        <f t="shared" si="107"/>
        <v/>
      </c>
      <c r="AC1404" s="164" t="str">
        <f t="shared" si="108"/>
        <v/>
      </c>
      <c r="AD1404" s="164" t="str">
        <f t="shared" si="109"/>
        <v/>
      </c>
    </row>
    <row r="1405" spans="1:30" s="164" customFormat="1" ht="20.149999999999999" customHeight="1">
      <c r="A1405" s="149"/>
      <c r="B1405" s="294" t="str">
        <f>IF(LEN(A1405)=0,"",INDEX('Smelter Look-up'!$A:$A,MATCH($A1405,'Smelter Look-up'!$E:$E,0)))</f>
        <v/>
      </c>
      <c r="C1405" s="146" t="str">
        <f>IF(LEN(A1405)=0,"",INDEX('Smelter Look-up'!$C:$C,MATCH($A1405,'Smelter Look-up'!$E:$E,0)))</f>
        <v/>
      </c>
      <c r="D1405" s="143"/>
      <c r="E1405" s="143" t="str">
        <f ca="1">IF(ISERROR($V1405),"",OFFSET('Smelter Look-up'!$D$4,$V1405-4,0)&amp;"")</f>
        <v/>
      </c>
      <c r="F1405" s="143" t="str">
        <f ca="1">IF(ISERROR($V1405),"",OFFSET('Smelter Look-up'!$E$4,$V1405-4,0))</f>
        <v/>
      </c>
      <c r="G1405" s="143" t="str">
        <f ca="1">IF(C1405=$X$4,"Enter smelter details",IF(ISERROR($V1405),"",OFFSET('Smelter Look-up'!$F$4,$V1405-4,0)))</f>
        <v/>
      </c>
      <c r="H1405" s="199" t="str">
        <f ca="1">IF(ISERROR($V1405),"",OFFSET('Smelter Look-up'!$G$4,$V1405-4,0))</f>
        <v/>
      </c>
      <c r="I1405" s="200" t="str">
        <f ca="1">IF(ISERROR($V1405),"",OFFSET('Smelter Look-up'!$H$4,$V1405-4,0))</f>
        <v/>
      </c>
      <c r="J1405" s="200" t="str">
        <f ca="1">IF(ISERROR($V1405),"",OFFSET('Smelter Look-up'!$I$4,$V1405-4,0))</f>
        <v/>
      </c>
      <c r="K1405" s="144"/>
      <c r="L1405" s="144"/>
      <c r="M1405" s="144"/>
      <c r="N1405" s="144"/>
      <c r="O1405" s="144"/>
      <c r="P1405" s="202"/>
      <c r="Q1405" s="145"/>
      <c r="R1405" s="143" t="str">
        <f ca="1">IF(ISERROR($V1405),"",OFFSET('Smelter Look-up'!$C$4,$V1405-4,0)&amp;"")</f>
        <v/>
      </c>
      <c r="S1405" s="149" t="str">
        <f t="shared" ca="1" si="105"/>
        <v/>
      </c>
      <c r="T1405" s="149" t="str">
        <f ca="1">IF(B1405="","",IF(ISERROR(MATCH($J1405,SorP!$B$1:$B$6261,0)),"",INDIRECT("'SorP'!$A$"&amp;MATCH($S1405&amp;$J1405,SorP!C:C,0))))</f>
        <v/>
      </c>
      <c r="U1405" s="162"/>
      <c r="V1405" s="163" t="e">
        <f>IF(C1405="",NA(),MATCH($B1405&amp;$C1405,'Smelter Look-up'!$J:$J,0))</f>
        <v>#N/A</v>
      </c>
      <c r="X1405" s="164">
        <f t="shared" ca="1" si="106"/>
        <v>0</v>
      </c>
      <c r="AB1405" s="304" t="str">
        <f t="shared" si="107"/>
        <v/>
      </c>
      <c r="AC1405" s="164" t="str">
        <f t="shared" si="108"/>
        <v/>
      </c>
      <c r="AD1405" s="164" t="str">
        <f t="shared" si="109"/>
        <v/>
      </c>
    </row>
    <row r="1406" spans="1:30" s="164" customFormat="1" ht="20.149999999999999" customHeight="1">
      <c r="A1406" s="149"/>
      <c r="B1406" s="294" t="str">
        <f>IF(LEN(A1406)=0,"",INDEX('Smelter Look-up'!$A:$A,MATCH($A1406,'Smelter Look-up'!$E:$E,0)))</f>
        <v/>
      </c>
      <c r="C1406" s="146" t="str">
        <f>IF(LEN(A1406)=0,"",INDEX('Smelter Look-up'!$C:$C,MATCH($A1406,'Smelter Look-up'!$E:$E,0)))</f>
        <v/>
      </c>
      <c r="D1406" s="143"/>
      <c r="E1406" s="143" t="str">
        <f ca="1">IF(ISERROR($V1406),"",OFFSET('Smelter Look-up'!$D$4,$V1406-4,0)&amp;"")</f>
        <v/>
      </c>
      <c r="F1406" s="143" t="str">
        <f ca="1">IF(ISERROR($V1406),"",OFFSET('Smelter Look-up'!$E$4,$V1406-4,0))</f>
        <v/>
      </c>
      <c r="G1406" s="143" t="str">
        <f ca="1">IF(C1406=$X$4,"Enter smelter details",IF(ISERROR($V1406),"",OFFSET('Smelter Look-up'!$F$4,$V1406-4,0)))</f>
        <v/>
      </c>
      <c r="H1406" s="199" t="str">
        <f ca="1">IF(ISERROR($V1406),"",OFFSET('Smelter Look-up'!$G$4,$V1406-4,0))</f>
        <v/>
      </c>
      <c r="I1406" s="200" t="str">
        <f ca="1">IF(ISERROR($V1406),"",OFFSET('Smelter Look-up'!$H$4,$V1406-4,0))</f>
        <v/>
      </c>
      <c r="J1406" s="200" t="str">
        <f ca="1">IF(ISERROR($V1406),"",OFFSET('Smelter Look-up'!$I$4,$V1406-4,0))</f>
        <v/>
      </c>
      <c r="K1406" s="144"/>
      <c r="L1406" s="144"/>
      <c r="M1406" s="144"/>
      <c r="N1406" s="144"/>
      <c r="O1406" s="144"/>
      <c r="P1406" s="202"/>
      <c r="Q1406" s="145"/>
      <c r="R1406" s="143" t="str">
        <f ca="1">IF(ISERROR($V1406),"",OFFSET('Smelter Look-up'!$C$4,$V1406-4,0)&amp;"")</f>
        <v/>
      </c>
      <c r="S1406" s="149" t="str">
        <f t="shared" ca="1" si="105"/>
        <v/>
      </c>
      <c r="T1406" s="149" t="str">
        <f ca="1">IF(B1406="","",IF(ISERROR(MATCH($J1406,SorP!$B$1:$B$6261,0)),"",INDIRECT("'SorP'!$A$"&amp;MATCH($S1406&amp;$J1406,SorP!C:C,0))))</f>
        <v/>
      </c>
      <c r="U1406" s="162"/>
      <c r="V1406" s="163" t="e">
        <f>IF(C1406="",NA(),MATCH($B1406&amp;$C1406,'Smelter Look-up'!$J:$J,0))</f>
        <v>#N/A</v>
      </c>
      <c r="X1406" s="164">
        <f t="shared" ca="1" si="106"/>
        <v>0</v>
      </c>
      <c r="AB1406" s="304" t="str">
        <f t="shared" si="107"/>
        <v/>
      </c>
      <c r="AC1406" s="164" t="str">
        <f t="shared" si="108"/>
        <v/>
      </c>
      <c r="AD1406" s="164" t="str">
        <f t="shared" si="109"/>
        <v/>
      </c>
    </row>
    <row r="1407" spans="1:30" s="164" customFormat="1" ht="20.149999999999999" customHeight="1">
      <c r="A1407" s="149"/>
      <c r="B1407" s="294" t="str">
        <f>IF(LEN(A1407)=0,"",INDEX('Smelter Look-up'!$A:$A,MATCH($A1407,'Smelter Look-up'!$E:$E,0)))</f>
        <v/>
      </c>
      <c r="C1407" s="146" t="str">
        <f>IF(LEN(A1407)=0,"",INDEX('Smelter Look-up'!$C:$C,MATCH($A1407,'Smelter Look-up'!$E:$E,0)))</f>
        <v/>
      </c>
      <c r="D1407" s="143"/>
      <c r="E1407" s="143" t="str">
        <f ca="1">IF(ISERROR($V1407),"",OFFSET('Smelter Look-up'!$D$4,$V1407-4,0)&amp;"")</f>
        <v/>
      </c>
      <c r="F1407" s="143" t="str">
        <f ca="1">IF(ISERROR($V1407),"",OFFSET('Smelter Look-up'!$E$4,$V1407-4,0))</f>
        <v/>
      </c>
      <c r="G1407" s="143" t="str">
        <f ca="1">IF(C1407=$X$4,"Enter smelter details",IF(ISERROR($V1407),"",OFFSET('Smelter Look-up'!$F$4,$V1407-4,0)))</f>
        <v/>
      </c>
      <c r="H1407" s="199" t="str">
        <f ca="1">IF(ISERROR($V1407),"",OFFSET('Smelter Look-up'!$G$4,$V1407-4,0))</f>
        <v/>
      </c>
      <c r="I1407" s="200" t="str">
        <f ca="1">IF(ISERROR($V1407),"",OFFSET('Smelter Look-up'!$H$4,$V1407-4,0))</f>
        <v/>
      </c>
      <c r="J1407" s="200" t="str">
        <f ca="1">IF(ISERROR($V1407),"",OFFSET('Smelter Look-up'!$I$4,$V1407-4,0))</f>
        <v/>
      </c>
      <c r="K1407" s="144"/>
      <c r="L1407" s="144"/>
      <c r="M1407" s="144"/>
      <c r="N1407" s="144"/>
      <c r="O1407" s="144"/>
      <c r="P1407" s="202"/>
      <c r="Q1407" s="145"/>
      <c r="R1407" s="143" t="str">
        <f ca="1">IF(ISERROR($V1407),"",OFFSET('Smelter Look-up'!$C$4,$V1407-4,0)&amp;"")</f>
        <v/>
      </c>
      <c r="S1407" s="149" t="str">
        <f t="shared" ca="1" si="105"/>
        <v/>
      </c>
      <c r="T1407" s="149" t="str">
        <f ca="1">IF(B1407="","",IF(ISERROR(MATCH($J1407,SorP!$B$1:$B$6261,0)),"",INDIRECT("'SorP'!$A$"&amp;MATCH($S1407&amp;$J1407,SorP!C:C,0))))</f>
        <v/>
      </c>
      <c r="U1407" s="162"/>
      <c r="V1407" s="163" t="e">
        <f>IF(C1407="",NA(),MATCH($B1407&amp;$C1407,'Smelter Look-up'!$J:$J,0))</f>
        <v>#N/A</v>
      </c>
      <c r="X1407" s="164">
        <f t="shared" ca="1" si="106"/>
        <v>0</v>
      </c>
      <c r="AB1407" s="304" t="str">
        <f t="shared" si="107"/>
        <v/>
      </c>
      <c r="AC1407" s="164" t="str">
        <f t="shared" si="108"/>
        <v/>
      </c>
      <c r="AD1407" s="164" t="str">
        <f t="shared" si="109"/>
        <v/>
      </c>
    </row>
    <row r="1408" spans="1:30" s="164" customFormat="1" ht="20.149999999999999" customHeight="1">
      <c r="A1408" s="149"/>
      <c r="B1408" s="294" t="str">
        <f>IF(LEN(A1408)=0,"",INDEX('Smelter Look-up'!$A:$A,MATCH($A1408,'Smelter Look-up'!$E:$E,0)))</f>
        <v/>
      </c>
      <c r="C1408" s="146" t="str">
        <f>IF(LEN(A1408)=0,"",INDEX('Smelter Look-up'!$C:$C,MATCH($A1408,'Smelter Look-up'!$E:$E,0)))</f>
        <v/>
      </c>
      <c r="D1408" s="143"/>
      <c r="E1408" s="143" t="str">
        <f ca="1">IF(ISERROR($V1408),"",OFFSET('Smelter Look-up'!$D$4,$V1408-4,0)&amp;"")</f>
        <v/>
      </c>
      <c r="F1408" s="143" t="str">
        <f ca="1">IF(ISERROR($V1408),"",OFFSET('Smelter Look-up'!$E$4,$V1408-4,0))</f>
        <v/>
      </c>
      <c r="G1408" s="143" t="str">
        <f ca="1">IF(C1408=$X$4,"Enter smelter details",IF(ISERROR($V1408),"",OFFSET('Smelter Look-up'!$F$4,$V1408-4,0)))</f>
        <v/>
      </c>
      <c r="H1408" s="199" t="str">
        <f ca="1">IF(ISERROR($V1408),"",OFFSET('Smelter Look-up'!$G$4,$V1408-4,0))</f>
        <v/>
      </c>
      <c r="I1408" s="200" t="str">
        <f ca="1">IF(ISERROR($V1408),"",OFFSET('Smelter Look-up'!$H$4,$V1408-4,0))</f>
        <v/>
      </c>
      <c r="J1408" s="200" t="str">
        <f ca="1">IF(ISERROR($V1408),"",OFFSET('Smelter Look-up'!$I$4,$V1408-4,0))</f>
        <v/>
      </c>
      <c r="K1408" s="144"/>
      <c r="L1408" s="144"/>
      <c r="M1408" s="144"/>
      <c r="N1408" s="144"/>
      <c r="O1408" s="144"/>
      <c r="P1408" s="202"/>
      <c r="Q1408" s="145"/>
      <c r="R1408" s="143" t="str">
        <f ca="1">IF(ISERROR($V1408),"",OFFSET('Smelter Look-up'!$C$4,$V1408-4,0)&amp;"")</f>
        <v/>
      </c>
      <c r="S1408" s="149" t="str">
        <f t="shared" ca="1" si="105"/>
        <v/>
      </c>
      <c r="T1408" s="149" t="str">
        <f ca="1">IF(B1408="","",IF(ISERROR(MATCH($J1408,SorP!$B$1:$B$6261,0)),"",INDIRECT("'SorP'!$A$"&amp;MATCH($S1408&amp;$J1408,SorP!C:C,0))))</f>
        <v/>
      </c>
      <c r="U1408" s="162"/>
      <c r="V1408" s="163" t="e">
        <f>IF(C1408="",NA(),MATCH($B1408&amp;$C1408,'Smelter Look-up'!$J:$J,0))</f>
        <v>#N/A</v>
      </c>
      <c r="X1408" s="164">
        <f t="shared" ca="1" si="106"/>
        <v>0</v>
      </c>
      <c r="AB1408" s="304" t="str">
        <f t="shared" si="107"/>
        <v/>
      </c>
      <c r="AC1408" s="164" t="str">
        <f t="shared" si="108"/>
        <v/>
      </c>
      <c r="AD1408" s="164" t="str">
        <f t="shared" si="109"/>
        <v/>
      </c>
    </row>
    <row r="1409" spans="1:30" s="164" customFormat="1" ht="20.149999999999999" customHeight="1">
      <c r="A1409" s="149"/>
      <c r="B1409" s="294" t="str">
        <f>IF(LEN(A1409)=0,"",INDEX('Smelter Look-up'!$A:$A,MATCH($A1409,'Smelter Look-up'!$E:$E,0)))</f>
        <v/>
      </c>
      <c r="C1409" s="146" t="str">
        <f>IF(LEN(A1409)=0,"",INDEX('Smelter Look-up'!$C:$C,MATCH($A1409,'Smelter Look-up'!$E:$E,0)))</f>
        <v/>
      </c>
      <c r="D1409" s="143"/>
      <c r="E1409" s="143" t="str">
        <f ca="1">IF(ISERROR($V1409),"",OFFSET('Smelter Look-up'!$D$4,$V1409-4,0)&amp;"")</f>
        <v/>
      </c>
      <c r="F1409" s="143" t="str">
        <f ca="1">IF(ISERROR($V1409),"",OFFSET('Smelter Look-up'!$E$4,$V1409-4,0))</f>
        <v/>
      </c>
      <c r="G1409" s="143" t="str">
        <f ca="1">IF(C1409=$X$4,"Enter smelter details",IF(ISERROR($V1409),"",OFFSET('Smelter Look-up'!$F$4,$V1409-4,0)))</f>
        <v/>
      </c>
      <c r="H1409" s="199" t="str">
        <f ca="1">IF(ISERROR($V1409),"",OFFSET('Smelter Look-up'!$G$4,$V1409-4,0))</f>
        <v/>
      </c>
      <c r="I1409" s="200" t="str">
        <f ca="1">IF(ISERROR($V1409),"",OFFSET('Smelter Look-up'!$H$4,$V1409-4,0))</f>
        <v/>
      </c>
      <c r="J1409" s="200" t="str">
        <f ca="1">IF(ISERROR($V1409),"",OFFSET('Smelter Look-up'!$I$4,$V1409-4,0))</f>
        <v/>
      </c>
      <c r="K1409" s="144"/>
      <c r="L1409" s="144"/>
      <c r="M1409" s="144"/>
      <c r="N1409" s="144"/>
      <c r="O1409" s="144"/>
      <c r="P1409" s="202"/>
      <c r="Q1409" s="145"/>
      <c r="R1409" s="143" t="str">
        <f ca="1">IF(ISERROR($V1409),"",OFFSET('Smelter Look-up'!$C$4,$V1409-4,0)&amp;"")</f>
        <v/>
      </c>
      <c r="S1409" s="149" t="str">
        <f t="shared" ca="1" si="105"/>
        <v/>
      </c>
      <c r="T1409" s="149" t="str">
        <f ca="1">IF(B1409="","",IF(ISERROR(MATCH($J1409,SorP!$B$1:$B$6261,0)),"",INDIRECT("'SorP'!$A$"&amp;MATCH($S1409&amp;$J1409,SorP!C:C,0))))</f>
        <v/>
      </c>
      <c r="U1409" s="162"/>
      <c r="V1409" s="163" t="e">
        <f>IF(C1409="",NA(),MATCH($B1409&amp;$C1409,'Smelter Look-up'!$J:$J,0))</f>
        <v>#N/A</v>
      </c>
      <c r="X1409" s="164">
        <f t="shared" ca="1" si="106"/>
        <v>0</v>
      </c>
      <c r="AB1409" s="304" t="str">
        <f t="shared" si="107"/>
        <v/>
      </c>
      <c r="AC1409" s="164" t="str">
        <f t="shared" si="108"/>
        <v/>
      </c>
      <c r="AD1409" s="164" t="str">
        <f t="shared" si="109"/>
        <v/>
      </c>
    </row>
    <row r="1410" spans="1:30" s="164" customFormat="1" ht="20.149999999999999" customHeight="1">
      <c r="A1410" s="149"/>
      <c r="B1410" s="294" t="str">
        <f>IF(LEN(A1410)=0,"",INDEX('Smelter Look-up'!$A:$A,MATCH($A1410,'Smelter Look-up'!$E:$E,0)))</f>
        <v/>
      </c>
      <c r="C1410" s="146" t="str">
        <f>IF(LEN(A1410)=0,"",INDEX('Smelter Look-up'!$C:$C,MATCH($A1410,'Smelter Look-up'!$E:$E,0)))</f>
        <v/>
      </c>
      <c r="D1410" s="143"/>
      <c r="E1410" s="143" t="str">
        <f ca="1">IF(ISERROR($V1410),"",OFFSET('Smelter Look-up'!$D$4,$V1410-4,0)&amp;"")</f>
        <v/>
      </c>
      <c r="F1410" s="143" t="str">
        <f ca="1">IF(ISERROR($V1410),"",OFFSET('Smelter Look-up'!$E$4,$V1410-4,0))</f>
        <v/>
      </c>
      <c r="G1410" s="143" t="str">
        <f ca="1">IF(C1410=$X$4,"Enter smelter details",IF(ISERROR($V1410),"",OFFSET('Smelter Look-up'!$F$4,$V1410-4,0)))</f>
        <v/>
      </c>
      <c r="H1410" s="199" t="str">
        <f ca="1">IF(ISERROR($V1410),"",OFFSET('Smelter Look-up'!$G$4,$V1410-4,0))</f>
        <v/>
      </c>
      <c r="I1410" s="200" t="str">
        <f ca="1">IF(ISERROR($V1410),"",OFFSET('Smelter Look-up'!$H$4,$V1410-4,0))</f>
        <v/>
      </c>
      <c r="J1410" s="200" t="str">
        <f ca="1">IF(ISERROR($V1410),"",OFFSET('Smelter Look-up'!$I$4,$V1410-4,0))</f>
        <v/>
      </c>
      <c r="K1410" s="144"/>
      <c r="L1410" s="144"/>
      <c r="M1410" s="144"/>
      <c r="N1410" s="144"/>
      <c r="O1410" s="144"/>
      <c r="P1410" s="202"/>
      <c r="Q1410" s="145"/>
      <c r="R1410" s="143" t="str">
        <f ca="1">IF(ISERROR($V1410),"",OFFSET('Smelter Look-up'!$C$4,$V1410-4,0)&amp;"")</f>
        <v/>
      </c>
      <c r="S1410" s="149" t="str">
        <f t="shared" ca="1" si="105"/>
        <v/>
      </c>
      <c r="T1410" s="149" t="str">
        <f ca="1">IF(B1410="","",IF(ISERROR(MATCH($J1410,SorP!$B$1:$B$6261,0)),"",INDIRECT("'SorP'!$A$"&amp;MATCH($S1410&amp;$J1410,SorP!C:C,0))))</f>
        <v/>
      </c>
      <c r="U1410" s="162"/>
      <c r="V1410" s="163" t="e">
        <f>IF(C1410="",NA(),MATCH($B1410&amp;$C1410,'Smelter Look-up'!$J:$J,0))</f>
        <v>#N/A</v>
      </c>
      <c r="X1410" s="164">
        <f t="shared" ca="1" si="106"/>
        <v>0</v>
      </c>
      <c r="AB1410" s="304" t="str">
        <f t="shared" si="107"/>
        <v/>
      </c>
      <c r="AC1410" s="164" t="str">
        <f t="shared" si="108"/>
        <v/>
      </c>
      <c r="AD1410" s="164" t="str">
        <f t="shared" si="109"/>
        <v/>
      </c>
    </row>
    <row r="1411" spans="1:30" s="164" customFormat="1" ht="20.149999999999999" customHeight="1">
      <c r="A1411" s="149"/>
      <c r="B1411" s="294" t="str">
        <f>IF(LEN(A1411)=0,"",INDEX('Smelter Look-up'!$A:$A,MATCH($A1411,'Smelter Look-up'!$E:$E,0)))</f>
        <v/>
      </c>
      <c r="C1411" s="146" t="str">
        <f>IF(LEN(A1411)=0,"",INDEX('Smelter Look-up'!$C:$C,MATCH($A1411,'Smelter Look-up'!$E:$E,0)))</f>
        <v/>
      </c>
      <c r="D1411" s="143"/>
      <c r="E1411" s="143" t="str">
        <f ca="1">IF(ISERROR($V1411),"",OFFSET('Smelter Look-up'!$D$4,$V1411-4,0)&amp;"")</f>
        <v/>
      </c>
      <c r="F1411" s="143" t="str">
        <f ca="1">IF(ISERROR($V1411),"",OFFSET('Smelter Look-up'!$E$4,$V1411-4,0))</f>
        <v/>
      </c>
      <c r="G1411" s="143" t="str">
        <f ca="1">IF(C1411=$X$4,"Enter smelter details",IF(ISERROR($V1411),"",OFFSET('Smelter Look-up'!$F$4,$V1411-4,0)))</f>
        <v/>
      </c>
      <c r="H1411" s="199" t="str">
        <f ca="1">IF(ISERROR($V1411),"",OFFSET('Smelter Look-up'!$G$4,$V1411-4,0))</f>
        <v/>
      </c>
      <c r="I1411" s="200" t="str">
        <f ca="1">IF(ISERROR($V1411),"",OFFSET('Smelter Look-up'!$H$4,$V1411-4,0))</f>
        <v/>
      </c>
      <c r="J1411" s="200" t="str">
        <f ca="1">IF(ISERROR($V1411),"",OFFSET('Smelter Look-up'!$I$4,$V1411-4,0))</f>
        <v/>
      </c>
      <c r="K1411" s="144"/>
      <c r="L1411" s="144"/>
      <c r="M1411" s="144"/>
      <c r="N1411" s="144"/>
      <c r="O1411" s="144"/>
      <c r="P1411" s="202"/>
      <c r="Q1411" s="145"/>
      <c r="R1411" s="143" t="str">
        <f ca="1">IF(ISERROR($V1411),"",OFFSET('Smelter Look-up'!$C$4,$V1411-4,0)&amp;"")</f>
        <v/>
      </c>
      <c r="S1411" s="149" t="str">
        <f t="shared" ca="1" si="105"/>
        <v/>
      </c>
      <c r="T1411" s="149" t="str">
        <f ca="1">IF(B1411="","",IF(ISERROR(MATCH($J1411,SorP!$B$1:$B$6261,0)),"",INDIRECT("'SorP'!$A$"&amp;MATCH($S1411&amp;$J1411,SorP!C:C,0))))</f>
        <v/>
      </c>
      <c r="U1411" s="162"/>
      <c r="V1411" s="163" t="e">
        <f>IF(C1411="",NA(),MATCH($B1411&amp;$C1411,'Smelter Look-up'!$J:$J,0))</f>
        <v>#N/A</v>
      </c>
      <c r="X1411" s="164">
        <f t="shared" ca="1" si="106"/>
        <v>0</v>
      </c>
      <c r="AB1411" s="304" t="str">
        <f t="shared" si="107"/>
        <v/>
      </c>
      <c r="AC1411" s="164" t="str">
        <f t="shared" si="108"/>
        <v/>
      </c>
      <c r="AD1411" s="164" t="str">
        <f t="shared" si="109"/>
        <v/>
      </c>
    </row>
    <row r="1412" spans="1:30" s="164" customFormat="1" ht="20.149999999999999" customHeight="1">
      <c r="A1412" s="149"/>
      <c r="B1412" s="294" t="str">
        <f>IF(LEN(A1412)=0,"",INDEX('Smelter Look-up'!$A:$A,MATCH($A1412,'Smelter Look-up'!$E:$E,0)))</f>
        <v/>
      </c>
      <c r="C1412" s="146" t="str">
        <f>IF(LEN(A1412)=0,"",INDEX('Smelter Look-up'!$C:$C,MATCH($A1412,'Smelter Look-up'!$E:$E,0)))</f>
        <v/>
      </c>
      <c r="D1412" s="143"/>
      <c r="E1412" s="143" t="str">
        <f ca="1">IF(ISERROR($V1412),"",OFFSET('Smelter Look-up'!$D$4,$V1412-4,0)&amp;"")</f>
        <v/>
      </c>
      <c r="F1412" s="143" t="str">
        <f ca="1">IF(ISERROR($V1412),"",OFFSET('Smelter Look-up'!$E$4,$V1412-4,0))</f>
        <v/>
      </c>
      <c r="G1412" s="143" t="str">
        <f ca="1">IF(C1412=$X$4,"Enter smelter details",IF(ISERROR($V1412),"",OFFSET('Smelter Look-up'!$F$4,$V1412-4,0)))</f>
        <v/>
      </c>
      <c r="H1412" s="199" t="str">
        <f ca="1">IF(ISERROR($V1412),"",OFFSET('Smelter Look-up'!$G$4,$V1412-4,0))</f>
        <v/>
      </c>
      <c r="I1412" s="200" t="str">
        <f ca="1">IF(ISERROR($V1412),"",OFFSET('Smelter Look-up'!$H$4,$V1412-4,0))</f>
        <v/>
      </c>
      <c r="J1412" s="200" t="str">
        <f ca="1">IF(ISERROR($V1412),"",OFFSET('Smelter Look-up'!$I$4,$V1412-4,0))</f>
        <v/>
      </c>
      <c r="K1412" s="144"/>
      <c r="L1412" s="144"/>
      <c r="M1412" s="144"/>
      <c r="N1412" s="144"/>
      <c r="O1412" s="144"/>
      <c r="P1412" s="202"/>
      <c r="Q1412" s="145"/>
      <c r="R1412" s="143" t="str">
        <f ca="1">IF(ISERROR($V1412),"",OFFSET('Smelter Look-up'!$C$4,$V1412-4,0)&amp;"")</f>
        <v/>
      </c>
      <c r="S1412" s="149" t="str">
        <f t="shared" ref="S1412:S1475" ca="1" si="110">IF(B1412="","",IF(ISERROR(MATCH($E1412,CL,0)),"Unknown",INDIRECT("'C'!$A$"&amp;MATCH($E1412,CL,0)+1)))</f>
        <v/>
      </c>
      <c r="T1412" s="149" t="str">
        <f ca="1">IF(B1412="","",IF(ISERROR(MATCH($J1412,SorP!$B$1:$B$6261,0)),"",INDIRECT("'SorP'!$A$"&amp;MATCH($S1412&amp;$J1412,SorP!C:C,0))))</f>
        <v/>
      </c>
      <c r="U1412" s="162"/>
      <c r="V1412" s="163" t="e">
        <f>IF(C1412="",NA(),MATCH($B1412&amp;$C1412,'Smelter Look-up'!$J:$J,0))</f>
        <v>#N/A</v>
      </c>
      <c r="X1412" s="164">
        <f t="shared" ref="X1412:X1475" ca="1" si="111">IF(AND(C1412="Smelter not listed",OR(LEN(D1412)=0,LEN(E1412)=0)),1,0)</f>
        <v>0</v>
      </c>
      <c r="AB1412" s="304" t="str">
        <f t="shared" ref="AB1412:AB1475" si="112">IF(C1412="","",B1412)</f>
        <v/>
      </c>
      <c r="AC1412" s="164" t="str">
        <f t="shared" ref="AC1412:AC1475" si="113">B1412</f>
        <v/>
      </c>
      <c r="AD1412" s="164" t="str">
        <f t="shared" ref="AD1412:AD1475" si="114">IF(C1412="Smelter not listed",D1412,C1412)</f>
        <v/>
      </c>
    </row>
    <row r="1413" spans="1:30" s="164" customFormat="1" ht="20.149999999999999" customHeight="1">
      <c r="A1413" s="149"/>
      <c r="B1413" s="294" t="str">
        <f>IF(LEN(A1413)=0,"",INDEX('Smelter Look-up'!$A:$A,MATCH($A1413,'Smelter Look-up'!$E:$E,0)))</f>
        <v/>
      </c>
      <c r="C1413" s="146" t="str">
        <f>IF(LEN(A1413)=0,"",INDEX('Smelter Look-up'!$C:$C,MATCH($A1413,'Smelter Look-up'!$E:$E,0)))</f>
        <v/>
      </c>
      <c r="D1413" s="143"/>
      <c r="E1413" s="143" t="str">
        <f ca="1">IF(ISERROR($V1413),"",OFFSET('Smelter Look-up'!$D$4,$V1413-4,0)&amp;"")</f>
        <v/>
      </c>
      <c r="F1413" s="143" t="str">
        <f ca="1">IF(ISERROR($V1413),"",OFFSET('Smelter Look-up'!$E$4,$V1413-4,0))</f>
        <v/>
      </c>
      <c r="G1413" s="143" t="str">
        <f ca="1">IF(C1413=$X$4,"Enter smelter details",IF(ISERROR($V1413),"",OFFSET('Smelter Look-up'!$F$4,$V1413-4,0)))</f>
        <v/>
      </c>
      <c r="H1413" s="199" t="str">
        <f ca="1">IF(ISERROR($V1413),"",OFFSET('Smelter Look-up'!$G$4,$V1413-4,0))</f>
        <v/>
      </c>
      <c r="I1413" s="200" t="str">
        <f ca="1">IF(ISERROR($V1413),"",OFFSET('Smelter Look-up'!$H$4,$V1413-4,0))</f>
        <v/>
      </c>
      <c r="J1413" s="200" t="str">
        <f ca="1">IF(ISERROR($V1413),"",OFFSET('Smelter Look-up'!$I$4,$V1413-4,0))</f>
        <v/>
      </c>
      <c r="K1413" s="144"/>
      <c r="L1413" s="144"/>
      <c r="M1413" s="144"/>
      <c r="N1413" s="144"/>
      <c r="O1413" s="144"/>
      <c r="P1413" s="202"/>
      <c r="Q1413" s="145"/>
      <c r="R1413" s="143" t="str">
        <f ca="1">IF(ISERROR($V1413),"",OFFSET('Smelter Look-up'!$C$4,$V1413-4,0)&amp;"")</f>
        <v/>
      </c>
      <c r="S1413" s="149" t="str">
        <f t="shared" ca="1" si="110"/>
        <v/>
      </c>
      <c r="T1413" s="149" t="str">
        <f ca="1">IF(B1413="","",IF(ISERROR(MATCH($J1413,SorP!$B$1:$B$6261,0)),"",INDIRECT("'SorP'!$A$"&amp;MATCH($S1413&amp;$J1413,SorP!C:C,0))))</f>
        <v/>
      </c>
      <c r="U1413" s="162"/>
      <c r="V1413" s="163" t="e">
        <f>IF(C1413="",NA(),MATCH($B1413&amp;$C1413,'Smelter Look-up'!$J:$J,0))</f>
        <v>#N/A</v>
      </c>
      <c r="X1413" s="164">
        <f t="shared" ca="1" si="111"/>
        <v>0</v>
      </c>
      <c r="AB1413" s="304" t="str">
        <f t="shared" si="112"/>
        <v/>
      </c>
      <c r="AC1413" s="164" t="str">
        <f t="shared" si="113"/>
        <v/>
      </c>
      <c r="AD1413" s="164" t="str">
        <f t="shared" si="114"/>
        <v/>
      </c>
    </row>
    <row r="1414" spans="1:30" s="164" customFormat="1" ht="20.149999999999999" customHeight="1">
      <c r="A1414" s="149"/>
      <c r="B1414" s="294" t="str">
        <f>IF(LEN(A1414)=0,"",INDEX('Smelter Look-up'!$A:$A,MATCH($A1414,'Smelter Look-up'!$E:$E,0)))</f>
        <v/>
      </c>
      <c r="C1414" s="146" t="str">
        <f>IF(LEN(A1414)=0,"",INDEX('Smelter Look-up'!$C:$C,MATCH($A1414,'Smelter Look-up'!$E:$E,0)))</f>
        <v/>
      </c>
      <c r="D1414" s="143"/>
      <c r="E1414" s="143" t="str">
        <f ca="1">IF(ISERROR($V1414),"",OFFSET('Smelter Look-up'!$D$4,$V1414-4,0)&amp;"")</f>
        <v/>
      </c>
      <c r="F1414" s="143" t="str">
        <f ca="1">IF(ISERROR($V1414),"",OFFSET('Smelter Look-up'!$E$4,$V1414-4,0))</f>
        <v/>
      </c>
      <c r="G1414" s="143" t="str">
        <f ca="1">IF(C1414=$X$4,"Enter smelter details",IF(ISERROR($V1414),"",OFFSET('Smelter Look-up'!$F$4,$V1414-4,0)))</f>
        <v/>
      </c>
      <c r="H1414" s="199" t="str">
        <f ca="1">IF(ISERROR($V1414),"",OFFSET('Smelter Look-up'!$G$4,$V1414-4,0))</f>
        <v/>
      </c>
      <c r="I1414" s="200" t="str">
        <f ca="1">IF(ISERROR($V1414),"",OFFSET('Smelter Look-up'!$H$4,$V1414-4,0))</f>
        <v/>
      </c>
      <c r="J1414" s="200" t="str">
        <f ca="1">IF(ISERROR($V1414),"",OFFSET('Smelter Look-up'!$I$4,$V1414-4,0))</f>
        <v/>
      </c>
      <c r="K1414" s="144"/>
      <c r="L1414" s="144"/>
      <c r="M1414" s="144"/>
      <c r="N1414" s="144"/>
      <c r="O1414" s="144"/>
      <c r="P1414" s="202"/>
      <c r="Q1414" s="145"/>
      <c r="R1414" s="143" t="str">
        <f ca="1">IF(ISERROR($V1414),"",OFFSET('Smelter Look-up'!$C$4,$V1414-4,0)&amp;"")</f>
        <v/>
      </c>
      <c r="S1414" s="149" t="str">
        <f t="shared" ca="1" si="110"/>
        <v/>
      </c>
      <c r="T1414" s="149" t="str">
        <f ca="1">IF(B1414="","",IF(ISERROR(MATCH($J1414,SorP!$B$1:$B$6261,0)),"",INDIRECT("'SorP'!$A$"&amp;MATCH($S1414&amp;$J1414,SorP!C:C,0))))</f>
        <v/>
      </c>
      <c r="U1414" s="162"/>
      <c r="V1414" s="163" t="e">
        <f>IF(C1414="",NA(),MATCH($B1414&amp;$C1414,'Smelter Look-up'!$J:$J,0))</f>
        <v>#N/A</v>
      </c>
      <c r="X1414" s="164">
        <f t="shared" ca="1" si="111"/>
        <v>0</v>
      </c>
      <c r="AB1414" s="304" t="str">
        <f t="shared" si="112"/>
        <v/>
      </c>
      <c r="AC1414" s="164" t="str">
        <f t="shared" si="113"/>
        <v/>
      </c>
      <c r="AD1414" s="164" t="str">
        <f t="shared" si="114"/>
        <v/>
      </c>
    </row>
    <row r="1415" spans="1:30" s="164" customFormat="1" ht="20.149999999999999" customHeight="1">
      <c r="A1415" s="149"/>
      <c r="B1415" s="294" t="str">
        <f>IF(LEN(A1415)=0,"",INDEX('Smelter Look-up'!$A:$A,MATCH($A1415,'Smelter Look-up'!$E:$E,0)))</f>
        <v/>
      </c>
      <c r="C1415" s="146" t="str">
        <f>IF(LEN(A1415)=0,"",INDEX('Smelter Look-up'!$C:$C,MATCH($A1415,'Smelter Look-up'!$E:$E,0)))</f>
        <v/>
      </c>
      <c r="D1415" s="143"/>
      <c r="E1415" s="143" t="str">
        <f ca="1">IF(ISERROR($V1415),"",OFFSET('Smelter Look-up'!$D$4,$V1415-4,0)&amp;"")</f>
        <v/>
      </c>
      <c r="F1415" s="143" t="str">
        <f ca="1">IF(ISERROR($V1415),"",OFFSET('Smelter Look-up'!$E$4,$V1415-4,0))</f>
        <v/>
      </c>
      <c r="G1415" s="143" t="str">
        <f ca="1">IF(C1415=$X$4,"Enter smelter details",IF(ISERROR($V1415),"",OFFSET('Smelter Look-up'!$F$4,$V1415-4,0)))</f>
        <v/>
      </c>
      <c r="H1415" s="199" t="str">
        <f ca="1">IF(ISERROR($V1415),"",OFFSET('Smelter Look-up'!$G$4,$V1415-4,0))</f>
        <v/>
      </c>
      <c r="I1415" s="200" t="str">
        <f ca="1">IF(ISERROR($V1415),"",OFFSET('Smelter Look-up'!$H$4,$V1415-4,0))</f>
        <v/>
      </c>
      <c r="J1415" s="200" t="str">
        <f ca="1">IF(ISERROR($V1415),"",OFFSET('Smelter Look-up'!$I$4,$V1415-4,0))</f>
        <v/>
      </c>
      <c r="K1415" s="144"/>
      <c r="L1415" s="144"/>
      <c r="M1415" s="144"/>
      <c r="N1415" s="144"/>
      <c r="O1415" s="144"/>
      <c r="P1415" s="202"/>
      <c r="Q1415" s="145"/>
      <c r="R1415" s="143" t="str">
        <f ca="1">IF(ISERROR($V1415),"",OFFSET('Smelter Look-up'!$C$4,$V1415-4,0)&amp;"")</f>
        <v/>
      </c>
      <c r="S1415" s="149" t="str">
        <f t="shared" ca="1" si="110"/>
        <v/>
      </c>
      <c r="T1415" s="149" t="str">
        <f ca="1">IF(B1415="","",IF(ISERROR(MATCH($J1415,SorP!$B$1:$B$6261,0)),"",INDIRECT("'SorP'!$A$"&amp;MATCH($S1415&amp;$J1415,SorP!C:C,0))))</f>
        <v/>
      </c>
      <c r="U1415" s="162"/>
      <c r="V1415" s="163" t="e">
        <f>IF(C1415="",NA(),MATCH($B1415&amp;$C1415,'Smelter Look-up'!$J:$J,0))</f>
        <v>#N/A</v>
      </c>
      <c r="X1415" s="164">
        <f t="shared" ca="1" si="111"/>
        <v>0</v>
      </c>
      <c r="AB1415" s="304" t="str">
        <f t="shared" si="112"/>
        <v/>
      </c>
      <c r="AC1415" s="164" t="str">
        <f t="shared" si="113"/>
        <v/>
      </c>
      <c r="AD1415" s="164" t="str">
        <f t="shared" si="114"/>
        <v/>
      </c>
    </row>
    <row r="1416" spans="1:30" s="164" customFormat="1" ht="20.149999999999999" customHeight="1">
      <c r="A1416" s="149"/>
      <c r="B1416" s="294" t="str">
        <f>IF(LEN(A1416)=0,"",INDEX('Smelter Look-up'!$A:$A,MATCH($A1416,'Smelter Look-up'!$E:$E,0)))</f>
        <v/>
      </c>
      <c r="C1416" s="146" t="str">
        <f>IF(LEN(A1416)=0,"",INDEX('Smelter Look-up'!$C:$C,MATCH($A1416,'Smelter Look-up'!$E:$E,0)))</f>
        <v/>
      </c>
      <c r="D1416" s="143"/>
      <c r="E1416" s="143" t="str">
        <f ca="1">IF(ISERROR($V1416),"",OFFSET('Smelter Look-up'!$D$4,$V1416-4,0)&amp;"")</f>
        <v/>
      </c>
      <c r="F1416" s="143" t="str">
        <f ca="1">IF(ISERROR($V1416),"",OFFSET('Smelter Look-up'!$E$4,$V1416-4,0))</f>
        <v/>
      </c>
      <c r="G1416" s="143" t="str">
        <f ca="1">IF(C1416=$X$4,"Enter smelter details",IF(ISERROR($V1416),"",OFFSET('Smelter Look-up'!$F$4,$V1416-4,0)))</f>
        <v/>
      </c>
      <c r="H1416" s="199" t="str">
        <f ca="1">IF(ISERROR($V1416),"",OFFSET('Smelter Look-up'!$G$4,$V1416-4,0))</f>
        <v/>
      </c>
      <c r="I1416" s="200" t="str">
        <f ca="1">IF(ISERROR($V1416),"",OFFSET('Smelter Look-up'!$H$4,$V1416-4,0))</f>
        <v/>
      </c>
      <c r="J1416" s="200" t="str">
        <f ca="1">IF(ISERROR($V1416),"",OFFSET('Smelter Look-up'!$I$4,$V1416-4,0))</f>
        <v/>
      </c>
      <c r="K1416" s="144"/>
      <c r="L1416" s="144"/>
      <c r="M1416" s="144"/>
      <c r="N1416" s="144"/>
      <c r="O1416" s="144"/>
      <c r="P1416" s="202"/>
      <c r="Q1416" s="145"/>
      <c r="R1416" s="143" t="str">
        <f ca="1">IF(ISERROR($V1416),"",OFFSET('Smelter Look-up'!$C$4,$V1416-4,0)&amp;"")</f>
        <v/>
      </c>
      <c r="S1416" s="149" t="str">
        <f t="shared" ca="1" si="110"/>
        <v/>
      </c>
      <c r="T1416" s="149" t="str">
        <f ca="1">IF(B1416="","",IF(ISERROR(MATCH($J1416,SorP!$B$1:$B$6261,0)),"",INDIRECT("'SorP'!$A$"&amp;MATCH($S1416&amp;$J1416,SorP!C:C,0))))</f>
        <v/>
      </c>
      <c r="U1416" s="162"/>
      <c r="V1416" s="163" t="e">
        <f>IF(C1416="",NA(),MATCH($B1416&amp;$C1416,'Smelter Look-up'!$J:$J,0))</f>
        <v>#N/A</v>
      </c>
      <c r="X1416" s="164">
        <f t="shared" ca="1" si="111"/>
        <v>0</v>
      </c>
      <c r="AB1416" s="304" t="str">
        <f t="shared" si="112"/>
        <v/>
      </c>
      <c r="AC1416" s="164" t="str">
        <f t="shared" si="113"/>
        <v/>
      </c>
      <c r="AD1416" s="164" t="str">
        <f t="shared" si="114"/>
        <v/>
      </c>
    </row>
    <row r="1417" spans="1:30" s="164" customFormat="1" ht="20.149999999999999" customHeight="1">
      <c r="A1417" s="149"/>
      <c r="B1417" s="294" t="str">
        <f>IF(LEN(A1417)=0,"",INDEX('Smelter Look-up'!$A:$A,MATCH($A1417,'Smelter Look-up'!$E:$E,0)))</f>
        <v/>
      </c>
      <c r="C1417" s="146" t="str">
        <f>IF(LEN(A1417)=0,"",INDEX('Smelter Look-up'!$C:$C,MATCH($A1417,'Smelter Look-up'!$E:$E,0)))</f>
        <v/>
      </c>
      <c r="D1417" s="143"/>
      <c r="E1417" s="143" t="str">
        <f ca="1">IF(ISERROR($V1417),"",OFFSET('Smelter Look-up'!$D$4,$V1417-4,0)&amp;"")</f>
        <v/>
      </c>
      <c r="F1417" s="143" t="str">
        <f ca="1">IF(ISERROR($V1417),"",OFFSET('Smelter Look-up'!$E$4,$V1417-4,0))</f>
        <v/>
      </c>
      <c r="G1417" s="143" t="str">
        <f ca="1">IF(C1417=$X$4,"Enter smelter details",IF(ISERROR($V1417),"",OFFSET('Smelter Look-up'!$F$4,$V1417-4,0)))</f>
        <v/>
      </c>
      <c r="H1417" s="199" t="str">
        <f ca="1">IF(ISERROR($V1417),"",OFFSET('Smelter Look-up'!$G$4,$V1417-4,0))</f>
        <v/>
      </c>
      <c r="I1417" s="200" t="str">
        <f ca="1">IF(ISERROR($V1417),"",OFFSET('Smelter Look-up'!$H$4,$V1417-4,0))</f>
        <v/>
      </c>
      <c r="J1417" s="200" t="str">
        <f ca="1">IF(ISERROR($V1417),"",OFFSET('Smelter Look-up'!$I$4,$V1417-4,0))</f>
        <v/>
      </c>
      <c r="K1417" s="144"/>
      <c r="L1417" s="144"/>
      <c r="M1417" s="144"/>
      <c r="N1417" s="144"/>
      <c r="O1417" s="144"/>
      <c r="P1417" s="202"/>
      <c r="Q1417" s="145"/>
      <c r="R1417" s="143" t="str">
        <f ca="1">IF(ISERROR($V1417),"",OFFSET('Smelter Look-up'!$C$4,$V1417-4,0)&amp;"")</f>
        <v/>
      </c>
      <c r="S1417" s="149" t="str">
        <f t="shared" ca="1" si="110"/>
        <v/>
      </c>
      <c r="T1417" s="149" t="str">
        <f ca="1">IF(B1417="","",IF(ISERROR(MATCH($J1417,SorP!$B$1:$B$6261,0)),"",INDIRECT("'SorP'!$A$"&amp;MATCH($S1417&amp;$J1417,SorP!C:C,0))))</f>
        <v/>
      </c>
      <c r="U1417" s="162"/>
      <c r="V1417" s="163" t="e">
        <f>IF(C1417="",NA(),MATCH($B1417&amp;$C1417,'Smelter Look-up'!$J:$J,0))</f>
        <v>#N/A</v>
      </c>
      <c r="X1417" s="164">
        <f t="shared" ca="1" si="111"/>
        <v>0</v>
      </c>
      <c r="AB1417" s="304" t="str">
        <f t="shared" si="112"/>
        <v/>
      </c>
      <c r="AC1417" s="164" t="str">
        <f t="shared" si="113"/>
        <v/>
      </c>
      <c r="AD1417" s="164" t="str">
        <f t="shared" si="114"/>
        <v/>
      </c>
    </row>
    <row r="1418" spans="1:30" s="164" customFormat="1" ht="20.149999999999999" customHeight="1">
      <c r="A1418" s="149"/>
      <c r="B1418" s="294" t="str">
        <f>IF(LEN(A1418)=0,"",INDEX('Smelter Look-up'!$A:$A,MATCH($A1418,'Smelter Look-up'!$E:$E,0)))</f>
        <v/>
      </c>
      <c r="C1418" s="146" t="str">
        <f>IF(LEN(A1418)=0,"",INDEX('Smelter Look-up'!$C:$C,MATCH($A1418,'Smelter Look-up'!$E:$E,0)))</f>
        <v/>
      </c>
      <c r="D1418" s="143"/>
      <c r="E1418" s="143" t="str">
        <f ca="1">IF(ISERROR($V1418),"",OFFSET('Smelter Look-up'!$D$4,$V1418-4,0)&amp;"")</f>
        <v/>
      </c>
      <c r="F1418" s="143" t="str">
        <f ca="1">IF(ISERROR($V1418),"",OFFSET('Smelter Look-up'!$E$4,$V1418-4,0))</f>
        <v/>
      </c>
      <c r="G1418" s="143" t="str">
        <f ca="1">IF(C1418=$X$4,"Enter smelter details",IF(ISERROR($V1418),"",OFFSET('Smelter Look-up'!$F$4,$V1418-4,0)))</f>
        <v/>
      </c>
      <c r="H1418" s="199" t="str">
        <f ca="1">IF(ISERROR($V1418),"",OFFSET('Smelter Look-up'!$G$4,$V1418-4,0))</f>
        <v/>
      </c>
      <c r="I1418" s="200" t="str">
        <f ca="1">IF(ISERROR($V1418),"",OFFSET('Smelter Look-up'!$H$4,$V1418-4,0))</f>
        <v/>
      </c>
      <c r="J1418" s="200" t="str">
        <f ca="1">IF(ISERROR($V1418),"",OFFSET('Smelter Look-up'!$I$4,$V1418-4,0))</f>
        <v/>
      </c>
      <c r="K1418" s="144"/>
      <c r="L1418" s="144"/>
      <c r="M1418" s="144"/>
      <c r="N1418" s="144"/>
      <c r="O1418" s="144"/>
      <c r="P1418" s="202"/>
      <c r="Q1418" s="145"/>
      <c r="R1418" s="143" t="str">
        <f ca="1">IF(ISERROR($V1418),"",OFFSET('Smelter Look-up'!$C$4,$V1418-4,0)&amp;"")</f>
        <v/>
      </c>
      <c r="S1418" s="149" t="str">
        <f t="shared" ca="1" si="110"/>
        <v/>
      </c>
      <c r="T1418" s="149" t="str">
        <f ca="1">IF(B1418="","",IF(ISERROR(MATCH($J1418,SorP!$B$1:$B$6261,0)),"",INDIRECT("'SorP'!$A$"&amp;MATCH($S1418&amp;$J1418,SorP!C:C,0))))</f>
        <v/>
      </c>
      <c r="U1418" s="162"/>
      <c r="V1418" s="163" t="e">
        <f>IF(C1418="",NA(),MATCH($B1418&amp;$C1418,'Smelter Look-up'!$J:$J,0))</f>
        <v>#N/A</v>
      </c>
      <c r="X1418" s="164">
        <f t="shared" ca="1" si="111"/>
        <v>0</v>
      </c>
      <c r="AB1418" s="304" t="str">
        <f t="shared" si="112"/>
        <v/>
      </c>
      <c r="AC1418" s="164" t="str">
        <f t="shared" si="113"/>
        <v/>
      </c>
      <c r="AD1418" s="164" t="str">
        <f t="shared" si="114"/>
        <v/>
      </c>
    </row>
    <row r="1419" spans="1:30" s="164" customFormat="1" ht="20.149999999999999" customHeight="1">
      <c r="A1419" s="149"/>
      <c r="B1419" s="294" t="str">
        <f>IF(LEN(A1419)=0,"",INDEX('Smelter Look-up'!$A:$A,MATCH($A1419,'Smelter Look-up'!$E:$E,0)))</f>
        <v/>
      </c>
      <c r="C1419" s="146" t="str">
        <f>IF(LEN(A1419)=0,"",INDEX('Smelter Look-up'!$C:$C,MATCH($A1419,'Smelter Look-up'!$E:$E,0)))</f>
        <v/>
      </c>
      <c r="D1419" s="143"/>
      <c r="E1419" s="143" t="str">
        <f ca="1">IF(ISERROR($V1419),"",OFFSET('Smelter Look-up'!$D$4,$V1419-4,0)&amp;"")</f>
        <v/>
      </c>
      <c r="F1419" s="143" t="str">
        <f ca="1">IF(ISERROR($V1419),"",OFFSET('Smelter Look-up'!$E$4,$V1419-4,0))</f>
        <v/>
      </c>
      <c r="G1419" s="143" t="str">
        <f ca="1">IF(C1419=$X$4,"Enter smelter details",IF(ISERROR($V1419),"",OFFSET('Smelter Look-up'!$F$4,$V1419-4,0)))</f>
        <v/>
      </c>
      <c r="H1419" s="199" t="str">
        <f ca="1">IF(ISERROR($V1419),"",OFFSET('Smelter Look-up'!$G$4,$V1419-4,0))</f>
        <v/>
      </c>
      <c r="I1419" s="200" t="str">
        <f ca="1">IF(ISERROR($V1419),"",OFFSET('Smelter Look-up'!$H$4,$V1419-4,0))</f>
        <v/>
      </c>
      <c r="J1419" s="200" t="str">
        <f ca="1">IF(ISERROR($V1419),"",OFFSET('Smelter Look-up'!$I$4,$V1419-4,0))</f>
        <v/>
      </c>
      <c r="K1419" s="144"/>
      <c r="L1419" s="144"/>
      <c r="M1419" s="144"/>
      <c r="N1419" s="144"/>
      <c r="O1419" s="144"/>
      <c r="P1419" s="202"/>
      <c r="Q1419" s="145"/>
      <c r="R1419" s="143" t="str">
        <f ca="1">IF(ISERROR($V1419),"",OFFSET('Smelter Look-up'!$C$4,$V1419-4,0)&amp;"")</f>
        <v/>
      </c>
      <c r="S1419" s="149" t="str">
        <f t="shared" ca="1" si="110"/>
        <v/>
      </c>
      <c r="T1419" s="149" t="str">
        <f ca="1">IF(B1419="","",IF(ISERROR(MATCH($J1419,SorP!$B$1:$B$6261,0)),"",INDIRECT("'SorP'!$A$"&amp;MATCH($S1419&amp;$J1419,SorP!C:C,0))))</f>
        <v/>
      </c>
      <c r="U1419" s="162"/>
      <c r="V1419" s="163" t="e">
        <f>IF(C1419="",NA(),MATCH($B1419&amp;$C1419,'Smelter Look-up'!$J:$J,0))</f>
        <v>#N/A</v>
      </c>
      <c r="X1419" s="164">
        <f t="shared" ca="1" si="111"/>
        <v>0</v>
      </c>
      <c r="AB1419" s="304" t="str">
        <f t="shared" si="112"/>
        <v/>
      </c>
      <c r="AC1419" s="164" t="str">
        <f t="shared" si="113"/>
        <v/>
      </c>
      <c r="AD1419" s="164" t="str">
        <f t="shared" si="114"/>
        <v/>
      </c>
    </row>
    <row r="1420" spans="1:30" s="164" customFormat="1" ht="20.149999999999999" customHeight="1">
      <c r="A1420" s="149"/>
      <c r="B1420" s="294" t="str">
        <f>IF(LEN(A1420)=0,"",INDEX('Smelter Look-up'!$A:$A,MATCH($A1420,'Smelter Look-up'!$E:$E,0)))</f>
        <v/>
      </c>
      <c r="C1420" s="146" t="str">
        <f>IF(LEN(A1420)=0,"",INDEX('Smelter Look-up'!$C:$C,MATCH($A1420,'Smelter Look-up'!$E:$E,0)))</f>
        <v/>
      </c>
      <c r="D1420" s="143"/>
      <c r="E1420" s="143" t="str">
        <f ca="1">IF(ISERROR($V1420),"",OFFSET('Smelter Look-up'!$D$4,$V1420-4,0)&amp;"")</f>
        <v/>
      </c>
      <c r="F1420" s="143" t="str">
        <f ca="1">IF(ISERROR($V1420),"",OFFSET('Smelter Look-up'!$E$4,$V1420-4,0))</f>
        <v/>
      </c>
      <c r="G1420" s="143" t="str">
        <f ca="1">IF(C1420=$X$4,"Enter smelter details",IF(ISERROR($V1420),"",OFFSET('Smelter Look-up'!$F$4,$V1420-4,0)))</f>
        <v/>
      </c>
      <c r="H1420" s="199" t="str">
        <f ca="1">IF(ISERROR($V1420),"",OFFSET('Smelter Look-up'!$G$4,$V1420-4,0))</f>
        <v/>
      </c>
      <c r="I1420" s="200" t="str">
        <f ca="1">IF(ISERROR($V1420),"",OFFSET('Smelter Look-up'!$H$4,$V1420-4,0))</f>
        <v/>
      </c>
      <c r="J1420" s="200" t="str">
        <f ca="1">IF(ISERROR($V1420),"",OFFSET('Smelter Look-up'!$I$4,$V1420-4,0))</f>
        <v/>
      </c>
      <c r="K1420" s="144"/>
      <c r="L1420" s="144"/>
      <c r="M1420" s="144"/>
      <c r="N1420" s="144"/>
      <c r="O1420" s="144"/>
      <c r="P1420" s="202"/>
      <c r="Q1420" s="145"/>
      <c r="R1420" s="143" t="str">
        <f ca="1">IF(ISERROR($V1420),"",OFFSET('Smelter Look-up'!$C$4,$V1420-4,0)&amp;"")</f>
        <v/>
      </c>
      <c r="S1420" s="149" t="str">
        <f t="shared" ca="1" si="110"/>
        <v/>
      </c>
      <c r="T1420" s="149" t="str">
        <f ca="1">IF(B1420="","",IF(ISERROR(MATCH($J1420,SorP!$B$1:$B$6261,0)),"",INDIRECT("'SorP'!$A$"&amp;MATCH($S1420&amp;$J1420,SorP!C:C,0))))</f>
        <v/>
      </c>
      <c r="U1420" s="162"/>
      <c r="V1420" s="163" t="e">
        <f>IF(C1420="",NA(),MATCH($B1420&amp;$C1420,'Smelter Look-up'!$J:$J,0))</f>
        <v>#N/A</v>
      </c>
      <c r="X1420" s="164">
        <f t="shared" ca="1" si="111"/>
        <v>0</v>
      </c>
      <c r="AB1420" s="304" t="str">
        <f t="shared" si="112"/>
        <v/>
      </c>
      <c r="AC1420" s="164" t="str">
        <f t="shared" si="113"/>
        <v/>
      </c>
      <c r="AD1420" s="164" t="str">
        <f t="shared" si="114"/>
        <v/>
      </c>
    </row>
    <row r="1421" spans="1:30" s="164" customFormat="1" ht="20.149999999999999" customHeight="1">
      <c r="A1421" s="149"/>
      <c r="B1421" s="294" t="str">
        <f>IF(LEN(A1421)=0,"",INDEX('Smelter Look-up'!$A:$A,MATCH($A1421,'Smelter Look-up'!$E:$E,0)))</f>
        <v/>
      </c>
      <c r="C1421" s="146" t="str">
        <f>IF(LEN(A1421)=0,"",INDEX('Smelter Look-up'!$C:$C,MATCH($A1421,'Smelter Look-up'!$E:$E,0)))</f>
        <v/>
      </c>
      <c r="D1421" s="143"/>
      <c r="E1421" s="143" t="str">
        <f ca="1">IF(ISERROR($V1421),"",OFFSET('Smelter Look-up'!$D$4,$V1421-4,0)&amp;"")</f>
        <v/>
      </c>
      <c r="F1421" s="143" t="str">
        <f ca="1">IF(ISERROR($V1421),"",OFFSET('Smelter Look-up'!$E$4,$V1421-4,0))</f>
        <v/>
      </c>
      <c r="G1421" s="143" t="str">
        <f ca="1">IF(C1421=$X$4,"Enter smelter details",IF(ISERROR($V1421),"",OFFSET('Smelter Look-up'!$F$4,$V1421-4,0)))</f>
        <v/>
      </c>
      <c r="H1421" s="199" t="str">
        <f ca="1">IF(ISERROR($V1421),"",OFFSET('Smelter Look-up'!$G$4,$V1421-4,0))</f>
        <v/>
      </c>
      <c r="I1421" s="200" t="str">
        <f ca="1">IF(ISERROR($V1421),"",OFFSET('Smelter Look-up'!$H$4,$V1421-4,0))</f>
        <v/>
      </c>
      <c r="J1421" s="200" t="str">
        <f ca="1">IF(ISERROR($V1421),"",OFFSET('Smelter Look-up'!$I$4,$V1421-4,0))</f>
        <v/>
      </c>
      <c r="K1421" s="144"/>
      <c r="L1421" s="144"/>
      <c r="M1421" s="144"/>
      <c r="N1421" s="144"/>
      <c r="O1421" s="144"/>
      <c r="P1421" s="202"/>
      <c r="Q1421" s="145"/>
      <c r="R1421" s="143" t="str">
        <f ca="1">IF(ISERROR($V1421),"",OFFSET('Smelter Look-up'!$C$4,$V1421-4,0)&amp;"")</f>
        <v/>
      </c>
      <c r="S1421" s="149" t="str">
        <f t="shared" ca="1" si="110"/>
        <v/>
      </c>
      <c r="T1421" s="149" t="str">
        <f ca="1">IF(B1421="","",IF(ISERROR(MATCH($J1421,SorP!$B$1:$B$6261,0)),"",INDIRECT("'SorP'!$A$"&amp;MATCH($S1421&amp;$J1421,SorP!C:C,0))))</f>
        <v/>
      </c>
      <c r="U1421" s="162"/>
      <c r="V1421" s="163" t="e">
        <f>IF(C1421="",NA(),MATCH($B1421&amp;$C1421,'Smelter Look-up'!$J:$J,0))</f>
        <v>#N/A</v>
      </c>
      <c r="X1421" s="164">
        <f t="shared" ca="1" si="111"/>
        <v>0</v>
      </c>
      <c r="AB1421" s="304" t="str">
        <f t="shared" si="112"/>
        <v/>
      </c>
      <c r="AC1421" s="164" t="str">
        <f t="shared" si="113"/>
        <v/>
      </c>
      <c r="AD1421" s="164" t="str">
        <f t="shared" si="114"/>
        <v/>
      </c>
    </row>
    <row r="1422" spans="1:30" s="164" customFormat="1" ht="20.149999999999999" customHeight="1">
      <c r="A1422" s="149"/>
      <c r="B1422" s="294" t="str">
        <f>IF(LEN(A1422)=0,"",INDEX('Smelter Look-up'!$A:$A,MATCH($A1422,'Smelter Look-up'!$E:$E,0)))</f>
        <v/>
      </c>
      <c r="C1422" s="146" t="str">
        <f>IF(LEN(A1422)=0,"",INDEX('Smelter Look-up'!$C:$C,MATCH($A1422,'Smelter Look-up'!$E:$E,0)))</f>
        <v/>
      </c>
      <c r="D1422" s="143"/>
      <c r="E1422" s="143" t="str">
        <f ca="1">IF(ISERROR($V1422),"",OFFSET('Smelter Look-up'!$D$4,$V1422-4,0)&amp;"")</f>
        <v/>
      </c>
      <c r="F1422" s="143" t="str">
        <f ca="1">IF(ISERROR($V1422),"",OFFSET('Smelter Look-up'!$E$4,$V1422-4,0))</f>
        <v/>
      </c>
      <c r="G1422" s="143" t="str">
        <f ca="1">IF(C1422=$X$4,"Enter smelter details",IF(ISERROR($V1422),"",OFFSET('Smelter Look-up'!$F$4,$V1422-4,0)))</f>
        <v/>
      </c>
      <c r="H1422" s="199" t="str">
        <f ca="1">IF(ISERROR($V1422),"",OFFSET('Smelter Look-up'!$G$4,$V1422-4,0))</f>
        <v/>
      </c>
      <c r="I1422" s="200" t="str">
        <f ca="1">IF(ISERROR($V1422),"",OFFSET('Smelter Look-up'!$H$4,$V1422-4,0))</f>
        <v/>
      </c>
      <c r="J1422" s="200" t="str">
        <f ca="1">IF(ISERROR($V1422),"",OFFSET('Smelter Look-up'!$I$4,$V1422-4,0))</f>
        <v/>
      </c>
      <c r="K1422" s="144"/>
      <c r="L1422" s="144"/>
      <c r="M1422" s="144"/>
      <c r="N1422" s="144"/>
      <c r="O1422" s="144"/>
      <c r="P1422" s="202"/>
      <c r="Q1422" s="145"/>
      <c r="R1422" s="143" t="str">
        <f ca="1">IF(ISERROR($V1422),"",OFFSET('Smelter Look-up'!$C$4,$V1422-4,0)&amp;"")</f>
        <v/>
      </c>
      <c r="S1422" s="149" t="str">
        <f t="shared" ca="1" si="110"/>
        <v/>
      </c>
      <c r="T1422" s="149" t="str">
        <f ca="1">IF(B1422="","",IF(ISERROR(MATCH($J1422,SorP!$B$1:$B$6261,0)),"",INDIRECT("'SorP'!$A$"&amp;MATCH($S1422&amp;$J1422,SorP!C:C,0))))</f>
        <v/>
      </c>
      <c r="U1422" s="162"/>
      <c r="V1422" s="163" t="e">
        <f>IF(C1422="",NA(),MATCH($B1422&amp;$C1422,'Smelter Look-up'!$J:$J,0))</f>
        <v>#N/A</v>
      </c>
      <c r="X1422" s="164">
        <f t="shared" ca="1" si="111"/>
        <v>0</v>
      </c>
      <c r="AB1422" s="304" t="str">
        <f t="shared" si="112"/>
        <v/>
      </c>
      <c r="AC1422" s="164" t="str">
        <f t="shared" si="113"/>
        <v/>
      </c>
      <c r="AD1422" s="164" t="str">
        <f t="shared" si="114"/>
        <v/>
      </c>
    </row>
    <row r="1423" spans="1:30" s="164" customFormat="1" ht="20.149999999999999" customHeight="1">
      <c r="A1423" s="149"/>
      <c r="B1423" s="294" t="str">
        <f>IF(LEN(A1423)=0,"",INDEX('Smelter Look-up'!$A:$A,MATCH($A1423,'Smelter Look-up'!$E:$E,0)))</f>
        <v/>
      </c>
      <c r="C1423" s="146" t="str">
        <f>IF(LEN(A1423)=0,"",INDEX('Smelter Look-up'!$C:$C,MATCH($A1423,'Smelter Look-up'!$E:$E,0)))</f>
        <v/>
      </c>
      <c r="D1423" s="143"/>
      <c r="E1423" s="143" t="str">
        <f ca="1">IF(ISERROR($V1423),"",OFFSET('Smelter Look-up'!$D$4,$V1423-4,0)&amp;"")</f>
        <v/>
      </c>
      <c r="F1423" s="143" t="str">
        <f ca="1">IF(ISERROR($V1423),"",OFFSET('Smelter Look-up'!$E$4,$V1423-4,0))</f>
        <v/>
      </c>
      <c r="G1423" s="143" t="str">
        <f ca="1">IF(C1423=$X$4,"Enter smelter details",IF(ISERROR($V1423),"",OFFSET('Smelter Look-up'!$F$4,$V1423-4,0)))</f>
        <v/>
      </c>
      <c r="H1423" s="199" t="str">
        <f ca="1">IF(ISERROR($V1423),"",OFFSET('Smelter Look-up'!$G$4,$V1423-4,0))</f>
        <v/>
      </c>
      <c r="I1423" s="200" t="str">
        <f ca="1">IF(ISERROR($V1423),"",OFFSET('Smelter Look-up'!$H$4,$V1423-4,0))</f>
        <v/>
      </c>
      <c r="J1423" s="200" t="str">
        <f ca="1">IF(ISERROR($V1423),"",OFFSET('Smelter Look-up'!$I$4,$V1423-4,0))</f>
        <v/>
      </c>
      <c r="K1423" s="144"/>
      <c r="L1423" s="144"/>
      <c r="M1423" s="144"/>
      <c r="N1423" s="144"/>
      <c r="O1423" s="144"/>
      <c r="P1423" s="202"/>
      <c r="Q1423" s="145"/>
      <c r="R1423" s="143" t="str">
        <f ca="1">IF(ISERROR($V1423),"",OFFSET('Smelter Look-up'!$C$4,$V1423-4,0)&amp;"")</f>
        <v/>
      </c>
      <c r="S1423" s="149" t="str">
        <f t="shared" ca="1" si="110"/>
        <v/>
      </c>
      <c r="T1423" s="149" t="str">
        <f ca="1">IF(B1423="","",IF(ISERROR(MATCH($J1423,SorP!$B$1:$B$6261,0)),"",INDIRECT("'SorP'!$A$"&amp;MATCH($S1423&amp;$J1423,SorP!C:C,0))))</f>
        <v/>
      </c>
      <c r="U1423" s="162"/>
      <c r="V1423" s="163" t="e">
        <f>IF(C1423="",NA(),MATCH($B1423&amp;$C1423,'Smelter Look-up'!$J:$J,0))</f>
        <v>#N/A</v>
      </c>
      <c r="X1423" s="164">
        <f t="shared" ca="1" si="111"/>
        <v>0</v>
      </c>
      <c r="AB1423" s="304" t="str">
        <f t="shared" si="112"/>
        <v/>
      </c>
      <c r="AC1423" s="164" t="str">
        <f t="shared" si="113"/>
        <v/>
      </c>
      <c r="AD1423" s="164" t="str">
        <f t="shared" si="114"/>
        <v/>
      </c>
    </row>
    <row r="1424" spans="1:30" s="164" customFormat="1" ht="20.149999999999999" customHeight="1">
      <c r="A1424" s="149"/>
      <c r="B1424" s="294" t="str">
        <f>IF(LEN(A1424)=0,"",INDEX('Smelter Look-up'!$A:$A,MATCH($A1424,'Smelter Look-up'!$E:$E,0)))</f>
        <v/>
      </c>
      <c r="C1424" s="146" t="str">
        <f>IF(LEN(A1424)=0,"",INDEX('Smelter Look-up'!$C:$C,MATCH($A1424,'Smelter Look-up'!$E:$E,0)))</f>
        <v/>
      </c>
      <c r="D1424" s="143"/>
      <c r="E1424" s="143" t="str">
        <f ca="1">IF(ISERROR($V1424),"",OFFSET('Smelter Look-up'!$D$4,$V1424-4,0)&amp;"")</f>
        <v/>
      </c>
      <c r="F1424" s="143" t="str">
        <f ca="1">IF(ISERROR($V1424),"",OFFSET('Smelter Look-up'!$E$4,$V1424-4,0))</f>
        <v/>
      </c>
      <c r="G1424" s="143" t="str">
        <f ca="1">IF(C1424=$X$4,"Enter smelter details",IF(ISERROR($V1424),"",OFFSET('Smelter Look-up'!$F$4,$V1424-4,0)))</f>
        <v/>
      </c>
      <c r="H1424" s="199" t="str">
        <f ca="1">IF(ISERROR($V1424),"",OFFSET('Smelter Look-up'!$G$4,$V1424-4,0))</f>
        <v/>
      </c>
      <c r="I1424" s="200" t="str">
        <f ca="1">IF(ISERROR($V1424),"",OFFSET('Smelter Look-up'!$H$4,$V1424-4,0))</f>
        <v/>
      </c>
      <c r="J1424" s="200" t="str">
        <f ca="1">IF(ISERROR($V1424),"",OFFSET('Smelter Look-up'!$I$4,$V1424-4,0))</f>
        <v/>
      </c>
      <c r="K1424" s="144"/>
      <c r="L1424" s="144"/>
      <c r="M1424" s="144"/>
      <c r="N1424" s="144"/>
      <c r="O1424" s="144"/>
      <c r="P1424" s="202"/>
      <c r="Q1424" s="145"/>
      <c r="R1424" s="143" t="str">
        <f ca="1">IF(ISERROR($V1424),"",OFFSET('Smelter Look-up'!$C$4,$V1424-4,0)&amp;"")</f>
        <v/>
      </c>
      <c r="S1424" s="149" t="str">
        <f t="shared" ca="1" si="110"/>
        <v/>
      </c>
      <c r="T1424" s="149" t="str">
        <f ca="1">IF(B1424="","",IF(ISERROR(MATCH($J1424,SorP!$B$1:$B$6261,0)),"",INDIRECT("'SorP'!$A$"&amp;MATCH($S1424&amp;$J1424,SorP!C:C,0))))</f>
        <v/>
      </c>
      <c r="U1424" s="162"/>
      <c r="V1424" s="163" t="e">
        <f>IF(C1424="",NA(),MATCH($B1424&amp;$C1424,'Smelter Look-up'!$J:$J,0))</f>
        <v>#N/A</v>
      </c>
      <c r="X1424" s="164">
        <f t="shared" ca="1" si="111"/>
        <v>0</v>
      </c>
      <c r="AB1424" s="304" t="str">
        <f t="shared" si="112"/>
        <v/>
      </c>
      <c r="AC1424" s="164" t="str">
        <f t="shared" si="113"/>
        <v/>
      </c>
      <c r="AD1424" s="164" t="str">
        <f t="shared" si="114"/>
        <v/>
      </c>
    </row>
    <row r="1425" spans="1:30" s="164" customFormat="1" ht="20.149999999999999" customHeight="1">
      <c r="A1425" s="149"/>
      <c r="B1425" s="294" t="str">
        <f>IF(LEN(A1425)=0,"",INDEX('Smelter Look-up'!$A:$A,MATCH($A1425,'Smelter Look-up'!$E:$E,0)))</f>
        <v/>
      </c>
      <c r="C1425" s="146" t="str">
        <f>IF(LEN(A1425)=0,"",INDEX('Smelter Look-up'!$C:$C,MATCH($A1425,'Smelter Look-up'!$E:$E,0)))</f>
        <v/>
      </c>
      <c r="D1425" s="143"/>
      <c r="E1425" s="143" t="str">
        <f ca="1">IF(ISERROR($V1425),"",OFFSET('Smelter Look-up'!$D$4,$V1425-4,0)&amp;"")</f>
        <v/>
      </c>
      <c r="F1425" s="143" t="str">
        <f ca="1">IF(ISERROR($V1425),"",OFFSET('Smelter Look-up'!$E$4,$V1425-4,0))</f>
        <v/>
      </c>
      <c r="G1425" s="143" t="str">
        <f ca="1">IF(C1425=$X$4,"Enter smelter details",IF(ISERROR($V1425),"",OFFSET('Smelter Look-up'!$F$4,$V1425-4,0)))</f>
        <v/>
      </c>
      <c r="H1425" s="199" t="str">
        <f ca="1">IF(ISERROR($V1425),"",OFFSET('Smelter Look-up'!$G$4,$V1425-4,0))</f>
        <v/>
      </c>
      <c r="I1425" s="200" t="str">
        <f ca="1">IF(ISERROR($V1425),"",OFFSET('Smelter Look-up'!$H$4,$V1425-4,0))</f>
        <v/>
      </c>
      <c r="J1425" s="200" t="str">
        <f ca="1">IF(ISERROR($V1425),"",OFFSET('Smelter Look-up'!$I$4,$V1425-4,0))</f>
        <v/>
      </c>
      <c r="K1425" s="144"/>
      <c r="L1425" s="144"/>
      <c r="M1425" s="144"/>
      <c r="N1425" s="144"/>
      <c r="O1425" s="144"/>
      <c r="P1425" s="202"/>
      <c r="Q1425" s="145"/>
      <c r="R1425" s="143" t="str">
        <f ca="1">IF(ISERROR($V1425),"",OFFSET('Smelter Look-up'!$C$4,$V1425-4,0)&amp;"")</f>
        <v/>
      </c>
      <c r="S1425" s="149" t="str">
        <f t="shared" ca="1" si="110"/>
        <v/>
      </c>
      <c r="T1425" s="149" t="str">
        <f ca="1">IF(B1425="","",IF(ISERROR(MATCH($J1425,SorP!$B$1:$B$6261,0)),"",INDIRECT("'SorP'!$A$"&amp;MATCH($S1425&amp;$J1425,SorP!C:C,0))))</f>
        <v/>
      </c>
      <c r="U1425" s="162"/>
      <c r="V1425" s="163" t="e">
        <f>IF(C1425="",NA(),MATCH($B1425&amp;$C1425,'Smelter Look-up'!$J:$J,0))</f>
        <v>#N/A</v>
      </c>
      <c r="X1425" s="164">
        <f t="shared" ca="1" si="111"/>
        <v>0</v>
      </c>
      <c r="AB1425" s="304" t="str">
        <f t="shared" si="112"/>
        <v/>
      </c>
      <c r="AC1425" s="164" t="str">
        <f t="shared" si="113"/>
        <v/>
      </c>
      <c r="AD1425" s="164" t="str">
        <f t="shared" si="114"/>
        <v/>
      </c>
    </row>
    <row r="1426" spans="1:30" s="164" customFormat="1" ht="20.149999999999999" customHeight="1">
      <c r="A1426" s="149"/>
      <c r="B1426" s="294" t="str">
        <f>IF(LEN(A1426)=0,"",INDEX('Smelter Look-up'!$A:$A,MATCH($A1426,'Smelter Look-up'!$E:$E,0)))</f>
        <v/>
      </c>
      <c r="C1426" s="146" t="str">
        <f>IF(LEN(A1426)=0,"",INDEX('Smelter Look-up'!$C:$C,MATCH($A1426,'Smelter Look-up'!$E:$E,0)))</f>
        <v/>
      </c>
      <c r="D1426" s="143"/>
      <c r="E1426" s="143" t="str">
        <f ca="1">IF(ISERROR($V1426),"",OFFSET('Smelter Look-up'!$D$4,$V1426-4,0)&amp;"")</f>
        <v/>
      </c>
      <c r="F1426" s="143" t="str">
        <f ca="1">IF(ISERROR($V1426),"",OFFSET('Smelter Look-up'!$E$4,$V1426-4,0))</f>
        <v/>
      </c>
      <c r="G1426" s="143" t="str">
        <f ca="1">IF(C1426=$X$4,"Enter smelter details",IF(ISERROR($V1426),"",OFFSET('Smelter Look-up'!$F$4,$V1426-4,0)))</f>
        <v/>
      </c>
      <c r="H1426" s="199" t="str">
        <f ca="1">IF(ISERROR($V1426),"",OFFSET('Smelter Look-up'!$G$4,$V1426-4,0))</f>
        <v/>
      </c>
      <c r="I1426" s="200" t="str">
        <f ca="1">IF(ISERROR($V1426),"",OFFSET('Smelter Look-up'!$H$4,$V1426-4,0))</f>
        <v/>
      </c>
      <c r="J1426" s="200" t="str">
        <f ca="1">IF(ISERROR($V1426),"",OFFSET('Smelter Look-up'!$I$4,$V1426-4,0))</f>
        <v/>
      </c>
      <c r="K1426" s="144"/>
      <c r="L1426" s="144"/>
      <c r="M1426" s="144"/>
      <c r="N1426" s="144"/>
      <c r="O1426" s="144"/>
      <c r="P1426" s="202"/>
      <c r="Q1426" s="145"/>
      <c r="R1426" s="143" t="str">
        <f ca="1">IF(ISERROR($V1426),"",OFFSET('Smelter Look-up'!$C$4,$V1426-4,0)&amp;"")</f>
        <v/>
      </c>
      <c r="S1426" s="149" t="str">
        <f t="shared" ca="1" si="110"/>
        <v/>
      </c>
      <c r="T1426" s="149" t="str">
        <f ca="1">IF(B1426="","",IF(ISERROR(MATCH($J1426,SorP!$B$1:$B$6261,0)),"",INDIRECT("'SorP'!$A$"&amp;MATCH($S1426&amp;$J1426,SorP!C:C,0))))</f>
        <v/>
      </c>
      <c r="U1426" s="162"/>
      <c r="V1426" s="163" t="e">
        <f>IF(C1426="",NA(),MATCH($B1426&amp;$C1426,'Smelter Look-up'!$J:$J,0))</f>
        <v>#N/A</v>
      </c>
      <c r="X1426" s="164">
        <f t="shared" ca="1" si="111"/>
        <v>0</v>
      </c>
      <c r="AB1426" s="304" t="str">
        <f t="shared" si="112"/>
        <v/>
      </c>
      <c r="AC1426" s="164" t="str">
        <f t="shared" si="113"/>
        <v/>
      </c>
      <c r="AD1426" s="164" t="str">
        <f t="shared" si="114"/>
        <v/>
      </c>
    </row>
    <row r="1427" spans="1:30" s="164" customFormat="1" ht="20.149999999999999" customHeight="1">
      <c r="A1427" s="149"/>
      <c r="B1427" s="294" t="str">
        <f>IF(LEN(A1427)=0,"",INDEX('Smelter Look-up'!$A:$A,MATCH($A1427,'Smelter Look-up'!$E:$E,0)))</f>
        <v/>
      </c>
      <c r="C1427" s="146" t="str">
        <f>IF(LEN(A1427)=0,"",INDEX('Smelter Look-up'!$C:$C,MATCH($A1427,'Smelter Look-up'!$E:$E,0)))</f>
        <v/>
      </c>
      <c r="D1427" s="143"/>
      <c r="E1427" s="143" t="str">
        <f ca="1">IF(ISERROR($V1427),"",OFFSET('Smelter Look-up'!$D$4,$V1427-4,0)&amp;"")</f>
        <v/>
      </c>
      <c r="F1427" s="143" t="str">
        <f ca="1">IF(ISERROR($V1427),"",OFFSET('Smelter Look-up'!$E$4,$V1427-4,0))</f>
        <v/>
      </c>
      <c r="G1427" s="143" t="str">
        <f ca="1">IF(C1427=$X$4,"Enter smelter details",IF(ISERROR($V1427),"",OFFSET('Smelter Look-up'!$F$4,$V1427-4,0)))</f>
        <v/>
      </c>
      <c r="H1427" s="199" t="str">
        <f ca="1">IF(ISERROR($V1427),"",OFFSET('Smelter Look-up'!$G$4,$V1427-4,0))</f>
        <v/>
      </c>
      <c r="I1427" s="200" t="str">
        <f ca="1">IF(ISERROR($V1427),"",OFFSET('Smelter Look-up'!$H$4,$V1427-4,0))</f>
        <v/>
      </c>
      <c r="J1427" s="200" t="str">
        <f ca="1">IF(ISERROR($V1427),"",OFFSET('Smelter Look-up'!$I$4,$V1427-4,0))</f>
        <v/>
      </c>
      <c r="K1427" s="144"/>
      <c r="L1427" s="144"/>
      <c r="M1427" s="144"/>
      <c r="N1427" s="144"/>
      <c r="O1427" s="144"/>
      <c r="P1427" s="202"/>
      <c r="Q1427" s="145"/>
      <c r="R1427" s="143" t="str">
        <f ca="1">IF(ISERROR($V1427),"",OFFSET('Smelter Look-up'!$C$4,$V1427-4,0)&amp;"")</f>
        <v/>
      </c>
      <c r="S1427" s="149" t="str">
        <f t="shared" ca="1" si="110"/>
        <v/>
      </c>
      <c r="T1427" s="149" t="str">
        <f ca="1">IF(B1427="","",IF(ISERROR(MATCH($J1427,SorP!$B$1:$B$6261,0)),"",INDIRECT("'SorP'!$A$"&amp;MATCH($S1427&amp;$J1427,SorP!C:C,0))))</f>
        <v/>
      </c>
      <c r="U1427" s="162"/>
      <c r="V1427" s="163" t="e">
        <f>IF(C1427="",NA(),MATCH($B1427&amp;$C1427,'Smelter Look-up'!$J:$J,0))</f>
        <v>#N/A</v>
      </c>
      <c r="X1427" s="164">
        <f t="shared" ca="1" si="111"/>
        <v>0</v>
      </c>
      <c r="AB1427" s="304" t="str">
        <f t="shared" si="112"/>
        <v/>
      </c>
      <c r="AC1427" s="164" t="str">
        <f t="shared" si="113"/>
        <v/>
      </c>
      <c r="AD1427" s="164" t="str">
        <f t="shared" si="114"/>
        <v/>
      </c>
    </row>
    <row r="1428" spans="1:30" s="164" customFormat="1" ht="20.149999999999999" customHeight="1">
      <c r="A1428" s="149"/>
      <c r="B1428" s="294" t="str">
        <f>IF(LEN(A1428)=0,"",INDEX('Smelter Look-up'!$A:$A,MATCH($A1428,'Smelter Look-up'!$E:$E,0)))</f>
        <v/>
      </c>
      <c r="C1428" s="146" t="str">
        <f>IF(LEN(A1428)=0,"",INDEX('Smelter Look-up'!$C:$C,MATCH($A1428,'Smelter Look-up'!$E:$E,0)))</f>
        <v/>
      </c>
      <c r="D1428" s="143"/>
      <c r="E1428" s="143" t="str">
        <f ca="1">IF(ISERROR($V1428),"",OFFSET('Smelter Look-up'!$D$4,$V1428-4,0)&amp;"")</f>
        <v/>
      </c>
      <c r="F1428" s="143" t="str">
        <f ca="1">IF(ISERROR($V1428),"",OFFSET('Smelter Look-up'!$E$4,$V1428-4,0))</f>
        <v/>
      </c>
      <c r="G1428" s="143" t="str">
        <f ca="1">IF(C1428=$X$4,"Enter smelter details",IF(ISERROR($V1428),"",OFFSET('Smelter Look-up'!$F$4,$V1428-4,0)))</f>
        <v/>
      </c>
      <c r="H1428" s="199" t="str">
        <f ca="1">IF(ISERROR($V1428),"",OFFSET('Smelter Look-up'!$G$4,$V1428-4,0))</f>
        <v/>
      </c>
      <c r="I1428" s="200" t="str">
        <f ca="1">IF(ISERROR($V1428),"",OFFSET('Smelter Look-up'!$H$4,$V1428-4,0))</f>
        <v/>
      </c>
      <c r="J1428" s="200" t="str">
        <f ca="1">IF(ISERROR($V1428),"",OFFSET('Smelter Look-up'!$I$4,$V1428-4,0))</f>
        <v/>
      </c>
      <c r="K1428" s="144"/>
      <c r="L1428" s="144"/>
      <c r="M1428" s="144"/>
      <c r="N1428" s="144"/>
      <c r="O1428" s="144"/>
      <c r="P1428" s="202"/>
      <c r="Q1428" s="145"/>
      <c r="R1428" s="143" t="str">
        <f ca="1">IF(ISERROR($V1428),"",OFFSET('Smelter Look-up'!$C$4,$V1428-4,0)&amp;"")</f>
        <v/>
      </c>
      <c r="S1428" s="149" t="str">
        <f t="shared" ca="1" si="110"/>
        <v/>
      </c>
      <c r="T1428" s="149" t="str">
        <f ca="1">IF(B1428="","",IF(ISERROR(MATCH($J1428,SorP!$B$1:$B$6261,0)),"",INDIRECT("'SorP'!$A$"&amp;MATCH($S1428&amp;$J1428,SorP!C:C,0))))</f>
        <v/>
      </c>
      <c r="U1428" s="162"/>
      <c r="V1428" s="163" t="e">
        <f>IF(C1428="",NA(),MATCH($B1428&amp;$C1428,'Smelter Look-up'!$J:$J,0))</f>
        <v>#N/A</v>
      </c>
      <c r="X1428" s="164">
        <f t="shared" ca="1" si="111"/>
        <v>0</v>
      </c>
      <c r="AB1428" s="304" t="str">
        <f t="shared" si="112"/>
        <v/>
      </c>
      <c r="AC1428" s="164" t="str">
        <f t="shared" si="113"/>
        <v/>
      </c>
      <c r="AD1428" s="164" t="str">
        <f t="shared" si="114"/>
        <v/>
      </c>
    </row>
    <row r="1429" spans="1:30" s="164" customFormat="1" ht="20.149999999999999" customHeight="1">
      <c r="A1429" s="149"/>
      <c r="B1429" s="294" t="str">
        <f>IF(LEN(A1429)=0,"",INDEX('Smelter Look-up'!$A:$A,MATCH($A1429,'Smelter Look-up'!$E:$E,0)))</f>
        <v/>
      </c>
      <c r="C1429" s="146" t="str">
        <f>IF(LEN(A1429)=0,"",INDEX('Smelter Look-up'!$C:$C,MATCH($A1429,'Smelter Look-up'!$E:$E,0)))</f>
        <v/>
      </c>
      <c r="D1429" s="143"/>
      <c r="E1429" s="143" t="str">
        <f ca="1">IF(ISERROR($V1429),"",OFFSET('Smelter Look-up'!$D$4,$V1429-4,0)&amp;"")</f>
        <v/>
      </c>
      <c r="F1429" s="143" t="str">
        <f ca="1">IF(ISERROR($V1429),"",OFFSET('Smelter Look-up'!$E$4,$V1429-4,0))</f>
        <v/>
      </c>
      <c r="G1429" s="143" t="str">
        <f ca="1">IF(C1429=$X$4,"Enter smelter details",IF(ISERROR($V1429),"",OFFSET('Smelter Look-up'!$F$4,$V1429-4,0)))</f>
        <v/>
      </c>
      <c r="H1429" s="199" t="str">
        <f ca="1">IF(ISERROR($V1429),"",OFFSET('Smelter Look-up'!$G$4,$V1429-4,0))</f>
        <v/>
      </c>
      <c r="I1429" s="200" t="str">
        <f ca="1">IF(ISERROR($V1429),"",OFFSET('Smelter Look-up'!$H$4,$V1429-4,0))</f>
        <v/>
      </c>
      <c r="J1429" s="200" t="str">
        <f ca="1">IF(ISERROR($V1429),"",OFFSET('Smelter Look-up'!$I$4,$V1429-4,0))</f>
        <v/>
      </c>
      <c r="K1429" s="144"/>
      <c r="L1429" s="144"/>
      <c r="M1429" s="144"/>
      <c r="N1429" s="144"/>
      <c r="O1429" s="144"/>
      <c r="P1429" s="202"/>
      <c r="Q1429" s="145"/>
      <c r="R1429" s="143" t="str">
        <f ca="1">IF(ISERROR($V1429),"",OFFSET('Smelter Look-up'!$C$4,$V1429-4,0)&amp;"")</f>
        <v/>
      </c>
      <c r="S1429" s="149" t="str">
        <f t="shared" ca="1" si="110"/>
        <v/>
      </c>
      <c r="T1429" s="149" t="str">
        <f ca="1">IF(B1429="","",IF(ISERROR(MATCH($J1429,SorP!$B$1:$B$6261,0)),"",INDIRECT("'SorP'!$A$"&amp;MATCH($S1429&amp;$J1429,SorP!C:C,0))))</f>
        <v/>
      </c>
      <c r="U1429" s="162"/>
      <c r="V1429" s="163" t="e">
        <f>IF(C1429="",NA(),MATCH($B1429&amp;$C1429,'Smelter Look-up'!$J:$J,0))</f>
        <v>#N/A</v>
      </c>
      <c r="X1429" s="164">
        <f t="shared" ca="1" si="111"/>
        <v>0</v>
      </c>
      <c r="AB1429" s="304" t="str">
        <f t="shared" si="112"/>
        <v/>
      </c>
      <c r="AC1429" s="164" t="str">
        <f t="shared" si="113"/>
        <v/>
      </c>
      <c r="AD1429" s="164" t="str">
        <f t="shared" si="114"/>
        <v/>
      </c>
    </row>
    <row r="1430" spans="1:30" s="164" customFormat="1" ht="20.149999999999999" customHeight="1">
      <c r="A1430" s="149"/>
      <c r="B1430" s="294" t="str">
        <f>IF(LEN(A1430)=0,"",INDEX('Smelter Look-up'!$A:$A,MATCH($A1430,'Smelter Look-up'!$E:$E,0)))</f>
        <v/>
      </c>
      <c r="C1430" s="146" t="str">
        <f>IF(LEN(A1430)=0,"",INDEX('Smelter Look-up'!$C:$C,MATCH($A1430,'Smelter Look-up'!$E:$E,0)))</f>
        <v/>
      </c>
      <c r="D1430" s="143"/>
      <c r="E1430" s="143" t="str">
        <f ca="1">IF(ISERROR($V1430),"",OFFSET('Smelter Look-up'!$D$4,$V1430-4,0)&amp;"")</f>
        <v/>
      </c>
      <c r="F1430" s="143" t="str">
        <f ca="1">IF(ISERROR($V1430),"",OFFSET('Smelter Look-up'!$E$4,$V1430-4,0))</f>
        <v/>
      </c>
      <c r="G1430" s="143" t="str">
        <f ca="1">IF(C1430=$X$4,"Enter smelter details",IF(ISERROR($V1430),"",OFFSET('Smelter Look-up'!$F$4,$V1430-4,0)))</f>
        <v/>
      </c>
      <c r="H1430" s="199" t="str">
        <f ca="1">IF(ISERROR($V1430),"",OFFSET('Smelter Look-up'!$G$4,$V1430-4,0))</f>
        <v/>
      </c>
      <c r="I1430" s="200" t="str">
        <f ca="1">IF(ISERROR($V1430),"",OFFSET('Smelter Look-up'!$H$4,$V1430-4,0))</f>
        <v/>
      </c>
      <c r="J1430" s="200" t="str">
        <f ca="1">IF(ISERROR($V1430),"",OFFSET('Smelter Look-up'!$I$4,$V1430-4,0))</f>
        <v/>
      </c>
      <c r="K1430" s="144"/>
      <c r="L1430" s="144"/>
      <c r="M1430" s="144"/>
      <c r="N1430" s="144"/>
      <c r="O1430" s="144"/>
      <c r="P1430" s="202"/>
      <c r="Q1430" s="145"/>
      <c r="R1430" s="143" t="str">
        <f ca="1">IF(ISERROR($V1430),"",OFFSET('Smelter Look-up'!$C$4,$V1430-4,0)&amp;"")</f>
        <v/>
      </c>
      <c r="S1430" s="149" t="str">
        <f t="shared" ca="1" si="110"/>
        <v/>
      </c>
      <c r="T1430" s="149" t="str">
        <f ca="1">IF(B1430="","",IF(ISERROR(MATCH($J1430,SorP!$B$1:$B$6261,0)),"",INDIRECT("'SorP'!$A$"&amp;MATCH($S1430&amp;$J1430,SorP!C:C,0))))</f>
        <v/>
      </c>
      <c r="U1430" s="162"/>
      <c r="V1430" s="163" t="e">
        <f>IF(C1430="",NA(),MATCH($B1430&amp;$C1430,'Smelter Look-up'!$J:$J,0))</f>
        <v>#N/A</v>
      </c>
      <c r="X1430" s="164">
        <f t="shared" ca="1" si="111"/>
        <v>0</v>
      </c>
      <c r="AB1430" s="304" t="str">
        <f t="shared" si="112"/>
        <v/>
      </c>
      <c r="AC1430" s="164" t="str">
        <f t="shared" si="113"/>
        <v/>
      </c>
      <c r="AD1430" s="164" t="str">
        <f t="shared" si="114"/>
        <v/>
      </c>
    </row>
    <row r="1431" spans="1:30" s="164" customFormat="1" ht="20.149999999999999" customHeight="1">
      <c r="A1431" s="149"/>
      <c r="B1431" s="294" t="str">
        <f>IF(LEN(A1431)=0,"",INDEX('Smelter Look-up'!$A:$A,MATCH($A1431,'Smelter Look-up'!$E:$E,0)))</f>
        <v/>
      </c>
      <c r="C1431" s="146" t="str">
        <f>IF(LEN(A1431)=0,"",INDEX('Smelter Look-up'!$C:$C,MATCH($A1431,'Smelter Look-up'!$E:$E,0)))</f>
        <v/>
      </c>
      <c r="D1431" s="143"/>
      <c r="E1431" s="143" t="str">
        <f ca="1">IF(ISERROR($V1431),"",OFFSET('Smelter Look-up'!$D$4,$V1431-4,0)&amp;"")</f>
        <v/>
      </c>
      <c r="F1431" s="143" t="str">
        <f ca="1">IF(ISERROR($V1431),"",OFFSET('Smelter Look-up'!$E$4,$V1431-4,0))</f>
        <v/>
      </c>
      <c r="G1431" s="143" t="str">
        <f ca="1">IF(C1431=$X$4,"Enter smelter details",IF(ISERROR($V1431),"",OFFSET('Smelter Look-up'!$F$4,$V1431-4,0)))</f>
        <v/>
      </c>
      <c r="H1431" s="199" t="str">
        <f ca="1">IF(ISERROR($V1431),"",OFFSET('Smelter Look-up'!$G$4,$V1431-4,0))</f>
        <v/>
      </c>
      <c r="I1431" s="200" t="str">
        <f ca="1">IF(ISERROR($V1431),"",OFFSET('Smelter Look-up'!$H$4,$V1431-4,0))</f>
        <v/>
      </c>
      <c r="J1431" s="200" t="str">
        <f ca="1">IF(ISERROR($V1431),"",OFFSET('Smelter Look-up'!$I$4,$V1431-4,0))</f>
        <v/>
      </c>
      <c r="K1431" s="144"/>
      <c r="L1431" s="144"/>
      <c r="M1431" s="144"/>
      <c r="N1431" s="144"/>
      <c r="O1431" s="144"/>
      <c r="P1431" s="202"/>
      <c r="Q1431" s="145"/>
      <c r="R1431" s="143" t="str">
        <f ca="1">IF(ISERROR($V1431),"",OFFSET('Smelter Look-up'!$C$4,$V1431-4,0)&amp;"")</f>
        <v/>
      </c>
      <c r="S1431" s="149" t="str">
        <f t="shared" ca="1" si="110"/>
        <v/>
      </c>
      <c r="T1431" s="149" t="str">
        <f ca="1">IF(B1431="","",IF(ISERROR(MATCH($J1431,SorP!$B$1:$B$6261,0)),"",INDIRECT("'SorP'!$A$"&amp;MATCH($S1431&amp;$J1431,SorP!C:C,0))))</f>
        <v/>
      </c>
      <c r="U1431" s="162"/>
      <c r="V1431" s="163" t="e">
        <f>IF(C1431="",NA(),MATCH($B1431&amp;$C1431,'Smelter Look-up'!$J:$J,0))</f>
        <v>#N/A</v>
      </c>
      <c r="X1431" s="164">
        <f t="shared" ca="1" si="111"/>
        <v>0</v>
      </c>
      <c r="AB1431" s="304" t="str">
        <f t="shared" si="112"/>
        <v/>
      </c>
      <c r="AC1431" s="164" t="str">
        <f t="shared" si="113"/>
        <v/>
      </c>
      <c r="AD1431" s="164" t="str">
        <f t="shared" si="114"/>
        <v/>
      </c>
    </row>
    <row r="1432" spans="1:30" s="164" customFormat="1" ht="20.149999999999999" customHeight="1">
      <c r="A1432" s="149"/>
      <c r="B1432" s="294" t="str">
        <f>IF(LEN(A1432)=0,"",INDEX('Smelter Look-up'!$A:$A,MATCH($A1432,'Smelter Look-up'!$E:$E,0)))</f>
        <v/>
      </c>
      <c r="C1432" s="146" t="str">
        <f>IF(LEN(A1432)=0,"",INDEX('Smelter Look-up'!$C:$C,MATCH($A1432,'Smelter Look-up'!$E:$E,0)))</f>
        <v/>
      </c>
      <c r="D1432" s="143"/>
      <c r="E1432" s="143" t="str">
        <f ca="1">IF(ISERROR($V1432),"",OFFSET('Smelter Look-up'!$D$4,$V1432-4,0)&amp;"")</f>
        <v/>
      </c>
      <c r="F1432" s="143" t="str">
        <f ca="1">IF(ISERROR($V1432),"",OFFSET('Smelter Look-up'!$E$4,$V1432-4,0))</f>
        <v/>
      </c>
      <c r="G1432" s="143" t="str">
        <f ca="1">IF(C1432=$X$4,"Enter smelter details",IF(ISERROR($V1432),"",OFFSET('Smelter Look-up'!$F$4,$V1432-4,0)))</f>
        <v/>
      </c>
      <c r="H1432" s="199" t="str">
        <f ca="1">IF(ISERROR($V1432),"",OFFSET('Smelter Look-up'!$G$4,$V1432-4,0))</f>
        <v/>
      </c>
      <c r="I1432" s="200" t="str">
        <f ca="1">IF(ISERROR($V1432),"",OFFSET('Smelter Look-up'!$H$4,$V1432-4,0))</f>
        <v/>
      </c>
      <c r="J1432" s="200" t="str">
        <f ca="1">IF(ISERROR($V1432),"",OFFSET('Smelter Look-up'!$I$4,$V1432-4,0))</f>
        <v/>
      </c>
      <c r="K1432" s="144"/>
      <c r="L1432" s="144"/>
      <c r="M1432" s="144"/>
      <c r="N1432" s="144"/>
      <c r="O1432" s="144"/>
      <c r="P1432" s="202"/>
      <c r="Q1432" s="145"/>
      <c r="R1432" s="143" t="str">
        <f ca="1">IF(ISERROR($V1432),"",OFFSET('Smelter Look-up'!$C$4,$V1432-4,0)&amp;"")</f>
        <v/>
      </c>
      <c r="S1432" s="149" t="str">
        <f t="shared" ca="1" si="110"/>
        <v/>
      </c>
      <c r="T1432" s="149" t="str">
        <f ca="1">IF(B1432="","",IF(ISERROR(MATCH($J1432,SorP!$B$1:$B$6261,0)),"",INDIRECT("'SorP'!$A$"&amp;MATCH($S1432&amp;$J1432,SorP!C:C,0))))</f>
        <v/>
      </c>
      <c r="U1432" s="162"/>
      <c r="V1432" s="163" t="e">
        <f>IF(C1432="",NA(),MATCH($B1432&amp;$C1432,'Smelter Look-up'!$J:$J,0))</f>
        <v>#N/A</v>
      </c>
      <c r="X1432" s="164">
        <f t="shared" ca="1" si="111"/>
        <v>0</v>
      </c>
      <c r="AB1432" s="304" t="str">
        <f t="shared" si="112"/>
        <v/>
      </c>
      <c r="AC1432" s="164" t="str">
        <f t="shared" si="113"/>
        <v/>
      </c>
      <c r="AD1432" s="164" t="str">
        <f t="shared" si="114"/>
        <v/>
      </c>
    </row>
    <row r="1433" spans="1:30" s="164" customFormat="1" ht="20.149999999999999" customHeight="1">
      <c r="A1433" s="149"/>
      <c r="B1433" s="294" t="str">
        <f>IF(LEN(A1433)=0,"",INDEX('Smelter Look-up'!$A:$A,MATCH($A1433,'Smelter Look-up'!$E:$E,0)))</f>
        <v/>
      </c>
      <c r="C1433" s="146" t="str">
        <f>IF(LEN(A1433)=0,"",INDEX('Smelter Look-up'!$C:$C,MATCH($A1433,'Smelter Look-up'!$E:$E,0)))</f>
        <v/>
      </c>
      <c r="D1433" s="143"/>
      <c r="E1433" s="143" t="str">
        <f ca="1">IF(ISERROR($V1433),"",OFFSET('Smelter Look-up'!$D$4,$V1433-4,0)&amp;"")</f>
        <v/>
      </c>
      <c r="F1433" s="143" t="str">
        <f ca="1">IF(ISERROR($V1433),"",OFFSET('Smelter Look-up'!$E$4,$V1433-4,0))</f>
        <v/>
      </c>
      <c r="G1433" s="143" t="str">
        <f ca="1">IF(C1433=$X$4,"Enter smelter details",IF(ISERROR($V1433),"",OFFSET('Smelter Look-up'!$F$4,$V1433-4,0)))</f>
        <v/>
      </c>
      <c r="H1433" s="199" t="str">
        <f ca="1">IF(ISERROR($V1433),"",OFFSET('Smelter Look-up'!$G$4,$V1433-4,0))</f>
        <v/>
      </c>
      <c r="I1433" s="200" t="str">
        <f ca="1">IF(ISERROR($V1433),"",OFFSET('Smelter Look-up'!$H$4,$V1433-4,0))</f>
        <v/>
      </c>
      <c r="J1433" s="200" t="str">
        <f ca="1">IF(ISERROR($V1433),"",OFFSET('Smelter Look-up'!$I$4,$V1433-4,0))</f>
        <v/>
      </c>
      <c r="K1433" s="144"/>
      <c r="L1433" s="144"/>
      <c r="M1433" s="144"/>
      <c r="N1433" s="144"/>
      <c r="O1433" s="144"/>
      <c r="P1433" s="202"/>
      <c r="Q1433" s="145"/>
      <c r="R1433" s="143" t="str">
        <f ca="1">IF(ISERROR($V1433),"",OFFSET('Smelter Look-up'!$C$4,$V1433-4,0)&amp;"")</f>
        <v/>
      </c>
      <c r="S1433" s="149" t="str">
        <f t="shared" ca="1" si="110"/>
        <v/>
      </c>
      <c r="T1433" s="149" t="str">
        <f ca="1">IF(B1433="","",IF(ISERROR(MATCH($J1433,SorP!$B$1:$B$6261,0)),"",INDIRECT("'SorP'!$A$"&amp;MATCH($S1433&amp;$J1433,SorP!C:C,0))))</f>
        <v/>
      </c>
      <c r="U1433" s="162"/>
      <c r="V1433" s="163" t="e">
        <f>IF(C1433="",NA(),MATCH($B1433&amp;$C1433,'Smelter Look-up'!$J:$J,0))</f>
        <v>#N/A</v>
      </c>
      <c r="X1433" s="164">
        <f t="shared" ca="1" si="111"/>
        <v>0</v>
      </c>
      <c r="AB1433" s="304" t="str">
        <f t="shared" si="112"/>
        <v/>
      </c>
      <c r="AC1433" s="164" t="str">
        <f t="shared" si="113"/>
        <v/>
      </c>
      <c r="AD1433" s="164" t="str">
        <f t="shared" si="114"/>
        <v/>
      </c>
    </row>
    <row r="1434" spans="1:30" s="164" customFormat="1" ht="20.149999999999999" customHeight="1">
      <c r="A1434" s="149"/>
      <c r="B1434" s="294" t="str">
        <f>IF(LEN(A1434)=0,"",INDEX('Smelter Look-up'!$A:$A,MATCH($A1434,'Smelter Look-up'!$E:$E,0)))</f>
        <v/>
      </c>
      <c r="C1434" s="146" t="str">
        <f>IF(LEN(A1434)=0,"",INDEX('Smelter Look-up'!$C:$C,MATCH($A1434,'Smelter Look-up'!$E:$E,0)))</f>
        <v/>
      </c>
      <c r="D1434" s="143"/>
      <c r="E1434" s="143" t="str">
        <f ca="1">IF(ISERROR($V1434),"",OFFSET('Smelter Look-up'!$D$4,$V1434-4,0)&amp;"")</f>
        <v/>
      </c>
      <c r="F1434" s="143" t="str">
        <f ca="1">IF(ISERROR($V1434),"",OFFSET('Smelter Look-up'!$E$4,$V1434-4,0))</f>
        <v/>
      </c>
      <c r="G1434" s="143" t="str">
        <f ca="1">IF(C1434=$X$4,"Enter smelter details",IF(ISERROR($V1434),"",OFFSET('Smelter Look-up'!$F$4,$V1434-4,0)))</f>
        <v/>
      </c>
      <c r="H1434" s="199" t="str">
        <f ca="1">IF(ISERROR($V1434),"",OFFSET('Smelter Look-up'!$G$4,$V1434-4,0))</f>
        <v/>
      </c>
      <c r="I1434" s="200" t="str">
        <f ca="1">IF(ISERROR($V1434),"",OFFSET('Smelter Look-up'!$H$4,$V1434-4,0))</f>
        <v/>
      </c>
      <c r="J1434" s="200" t="str">
        <f ca="1">IF(ISERROR($V1434),"",OFFSET('Smelter Look-up'!$I$4,$V1434-4,0))</f>
        <v/>
      </c>
      <c r="K1434" s="144"/>
      <c r="L1434" s="144"/>
      <c r="M1434" s="144"/>
      <c r="N1434" s="144"/>
      <c r="O1434" s="144"/>
      <c r="P1434" s="202"/>
      <c r="Q1434" s="145"/>
      <c r="R1434" s="143" t="str">
        <f ca="1">IF(ISERROR($V1434),"",OFFSET('Smelter Look-up'!$C$4,$V1434-4,0)&amp;"")</f>
        <v/>
      </c>
      <c r="S1434" s="149" t="str">
        <f t="shared" ca="1" si="110"/>
        <v/>
      </c>
      <c r="T1434" s="149" t="str">
        <f ca="1">IF(B1434="","",IF(ISERROR(MATCH($J1434,SorP!$B$1:$B$6261,0)),"",INDIRECT("'SorP'!$A$"&amp;MATCH($S1434&amp;$J1434,SorP!C:C,0))))</f>
        <v/>
      </c>
      <c r="U1434" s="162"/>
      <c r="V1434" s="163" t="e">
        <f>IF(C1434="",NA(),MATCH($B1434&amp;$C1434,'Smelter Look-up'!$J:$J,0))</f>
        <v>#N/A</v>
      </c>
      <c r="X1434" s="164">
        <f t="shared" ca="1" si="111"/>
        <v>0</v>
      </c>
      <c r="AB1434" s="304" t="str">
        <f t="shared" si="112"/>
        <v/>
      </c>
      <c r="AC1434" s="164" t="str">
        <f t="shared" si="113"/>
        <v/>
      </c>
      <c r="AD1434" s="164" t="str">
        <f t="shared" si="114"/>
        <v/>
      </c>
    </row>
    <row r="1435" spans="1:30" s="164" customFormat="1" ht="20.149999999999999" customHeight="1">
      <c r="A1435" s="149"/>
      <c r="B1435" s="294" t="str">
        <f>IF(LEN(A1435)=0,"",INDEX('Smelter Look-up'!$A:$A,MATCH($A1435,'Smelter Look-up'!$E:$E,0)))</f>
        <v/>
      </c>
      <c r="C1435" s="146" t="str">
        <f>IF(LEN(A1435)=0,"",INDEX('Smelter Look-up'!$C:$C,MATCH($A1435,'Smelter Look-up'!$E:$E,0)))</f>
        <v/>
      </c>
      <c r="D1435" s="143"/>
      <c r="E1435" s="143" t="str">
        <f ca="1">IF(ISERROR($V1435),"",OFFSET('Smelter Look-up'!$D$4,$V1435-4,0)&amp;"")</f>
        <v/>
      </c>
      <c r="F1435" s="143" t="str">
        <f ca="1">IF(ISERROR($V1435),"",OFFSET('Smelter Look-up'!$E$4,$V1435-4,0))</f>
        <v/>
      </c>
      <c r="G1435" s="143" t="str">
        <f ca="1">IF(C1435=$X$4,"Enter smelter details",IF(ISERROR($V1435),"",OFFSET('Smelter Look-up'!$F$4,$V1435-4,0)))</f>
        <v/>
      </c>
      <c r="H1435" s="199" t="str">
        <f ca="1">IF(ISERROR($V1435),"",OFFSET('Smelter Look-up'!$G$4,$V1435-4,0))</f>
        <v/>
      </c>
      <c r="I1435" s="200" t="str">
        <f ca="1">IF(ISERROR($V1435),"",OFFSET('Smelter Look-up'!$H$4,$V1435-4,0))</f>
        <v/>
      </c>
      <c r="J1435" s="200" t="str">
        <f ca="1">IF(ISERROR($V1435),"",OFFSET('Smelter Look-up'!$I$4,$V1435-4,0))</f>
        <v/>
      </c>
      <c r="K1435" s="144"/>
      <c r="L1435" s="144"/>
      <c r="M1435" s="144"/>
      <c r="N1435" s="144"/>
      <c r="O1435" s="144"/>
      <c r="P1435" s="202"/>
      <c r="Q1435" s="145"/>
      <c r="R1435" s="143" t="str">
        <f ca="1">IF(ISERROR($V1435),"",OFFSET('Smelter Look-up'!$C$4,$V1435-4,0)&amp;"")</f>
        <v/>
      </c>
      <c r="S1435" s="149" t="str">
        <f t="shared" ca="1" si="110"/>
        <v/>
      </c>
      <c r="T1435" s="149" t="str">
        <f ca="1">IF(B1435="","",IF(ISERROR(MATCH($J1435,SorP!$B$1:$B$6261,0)),"",INDIRECT("'SorP'!$A$"&amp;MATCH($S1435&amp;$J1435,SorP!C:C,0))))</f>
        <v/>
      </c>
      <c r="U1435" s="162"/>
      <c r="V1435" s="163" t="e">
        <f>IF(C1435="",NA(),MATCH($B1435&amp;$C1435,'Smelter Look-up'!$J:$J,0))</f>
        <v>#N/A</v>
      </c>
      <c r="X1435" s="164">
        <f t="shared" ca="1" si="111"/>
        <v>0</v>
      </c>
      <c r="AB1435" s="304" t="str">
        <f t="shared" si="112"/>
        <v/>
      </c>
      <c r="AC1435" s="164" t="str">
        <f t="shared" si="113"/>
        <v/>
      </c>
      <c r="AD1435" s="164" t="str">
        <f t="shared" si="114"/>
        <v/>
      </c>
    </row>
    <row r="1436" spans="1:30" s="164" customFormat="1" ht="20.149999999999999" customHeight="1">
      <c r="A1436" s="149"/>
      <c r="B1436" s="294" t="str">
        <f>IF(LEN(A1436)=0,"",INDEX('Smelter Look-up'!$A:$A,MATCH($A1436,'Smelter Look-up'!$E:$E,0)))</f>
        <v/>
      </c>
      <c r="C1436" s="146" t="str">
        <f>IF(LEN(A1436)=0,"",INDEX('Smelter Look-up'!$C:$C,MATCH($A1436,'Smelter Look-up'!$E:$E,0)))</f>
        <v/>
      </c>
      <c r="D1436" s="143"/>
      <c r="E1436" s="143" t="str">
        <f ca="1">IF(ISERROR($V1436),"",OFFSET('Smelter Look-up'!$D$4,$V1436-4,0)&amp;"")</f>
        <v/>
      </c>
      <c r="F1436" s="143" t="str">
        <f ca="1">IF(ISERROR($V1436),"",OFFSET('Smelter Look-up'!$E$4,$V1436-4,0))</f>
        <v/>
      </c>
      <c r="G1436" s="143" t="str">
        <f ca="1">IF(C1436=$X$4,"Enter smelter details",IF(ISERROR($V1436),"",OFFSET('Smelter Look-up'!$F$4,$V1436-4,0)))</f>
        <v/>
      </c>
      <c r="H1436" s="199" t="str">
        <f ca="1">IF(ISERROR($V1436),"",OFFSET('Smelter Look-up'!$G$4,$V1436-4,0))</f>
        <v/>
      </c>
      <c r="I1436" s="200" t="str">
        <f ca="1">IF(ISERROR($V1436),"",OFFSET('Smelter Look-up'!$H$4,$V1436-4,0))</f>
        <v/>
      </c>
      <c r="J1436" s="200" t="str">
        <f ca="1">IF(ISERROR($V1436),"",OFFSET('Smelter Look-up'!$I$4,$V1436-4,0))</f>
        <v/>
      </c>
      <c r="K1436" s="144"/>
      <c r="L1436" s="144"/>
      <c r="M1436" s="144"/>
      <c r="N1436" s="144"/>
      <c r="O1436" s="144"/>
      <c r="P1436" s="202"/>
      <c r="Q1436" s="145"/>
      <c r="R1436" s="143" t="str">
        <f ca="1">IF(ISERROR($V1436),"",OFFSET('Smelter Look-up'!$C$4,$V1436-4,0)&amp;"")</f>
        <v/>
      </c>
      <c r="S1436" s="149" t="str">
        <f t="shared" ca="1" si="110"/>
        <v/>
      </c>
      <c r="T1436" s="149" t="str">
        <f ca="1">IF(B1436="","",IF(ISERROR(MATCH($J1436,SorP!$B$1:$B$6261,0)),"",INDIRECT("'SorP'!$A$"&amp;MATCH($S1436&amp;$J1436,SorP!C:C,0))))</f>
        <v/>
      </c>
      <c r="U1436" s="162"/>
      <c r="V1436" s="163" t="e">
        <f>IF(C1436="",NA(),MATCH($B1436&amp;$C1436,'Smelter Look-up'!$J:$J,0))</f>
        <v>#N/A</v>
      </c>
      <c r="X1436" s="164">
        <f t="shared" ca="1" si="111"/>
        <v>0</v>
      </c>
      <c r="AB1436" s="304" t="str">
        <f t="shared" si="112"/>
        <v/>
      </c>
      <c r="AC1436" s="164" t="str">
        <f t="shared" si="113"/>
        <v/>
      </c>
      <c r="AD1436" s="164" t="str">
        <f t="shared" si="114"/>
        <v/>
      </c>
    </row>
    <row r="1437" spans="1:30" s="164" customFormat="1" ht="20.149999999999999" customHeight="1">
      <c r="A1437" s="149"/>
      <c r="B1437" s="294" t="str">
        <f>IF(LEN(A1437)=0,"",INDEX('Smelter Look-up'!$A:$A,MATCH($A1437,'Smelter Look-up'!$E:$E,0)))</f>
        <v/>
      </c>
      <c r="C1437" s="146" t="str">
        <f>IF(LEN(A1437)=0,"",INDEX('Smelter Look-up'!$C:$C,MATCH($A1437,'Smelter Look-up'!$E:$E,0)))</f>
        <v/>
      </c>
      <c r="D1437" s="143"/>
      <c r="E1437" s="143" t="str">
        <f ca="1">IF(ISERROR($V1437),"",OFFSET('Smelter Look-up'!$D$4,$V1437-4,0)&amp;"")</f>
        <v/>
      </c>
      <c r="F1437" s="143" t="str">
        <f ca="1">IF(ISERROR($V1437),"",OFFSET('Smelter Look-up'!$E$4,$V1437-4,0))</f>
        <v/>
      </c>
      <c r="G1437" s="143" t="str">
        <f ca="1">IF(C1437=$X$4,"Enter smelter details",IF(ISERROR($V1437),"",OFFSET('Smelter Look-up'!$F$4,$V1437-4,0)))</f>
        <v/>
      </c>
      <c r="H1437" s="199" t="str">
        <f ca="1">IF(ISERROR($V1437),"",OFFSET('Smelter Look-up'!$G$4,$V1437-4,0))</f>
        <v/>
      </c>
      <c r="I1437" s="200" t="str">
        <f ca="1">IF(ISERROR($V1437),"",OFFSET('Smelter Look-up'!$H$4,$V1437-4,0))</f>
        <v/>
      </c>
      <c r="J1437" s="200" t="str">
        <f ca="1">IF(ISERROR($V1437),"",OFFSET('Smelter Look-up'!$I$4,$V1437-4,0))</f>
        <v/>
      </c>
      <c r="K1437" s="144"/>
      <c r="L1437" s="144"/>
      <c r="M1437" s="144"/>
      <c r="N1437" s="144"/>
      <c r="O1437" s="144"/>
      <c r="P1437" s="202"/>
      <c r="Q1437" s="145"/>
      <c r="R1437" s="143" t="str">
        <f ca="1">IF(ISERROR($V1437),"",OFFSET('Smelter Look-up'!$C$4,$V1437-4,0)&amp;"")</f>
        <v/>
      </c>
      <c r="S1437" s="149" t="str">
        <f t="shared" ca="1" si="110"/>
        <v/>
      </c>
      <c r="T1437" s="149" t="str">
        <f ca="1">IF(B1437="","",IF(ISERROR(MATCH($J1437,SorP!$B$1:$B$6261,0)),"",INDIRECT("'SorP'!$A$"&amp;MATCH($S1437&amp;$J1437,SorP!C:C,0))))</f>
        <v/>
      </c>
      <c r="U1437" s="162"/>
      <c r="V1437" s="163" t="e">
        <f>IF(C1437="",NA(),MATCH($B1437&amp;$C1437,'Smelter Look-up'!$J:$J,0))</f>
        <v>#N/A</v>
      </c>
      <c r="X1437" s="164">
        <f t="shared" ca="1" si="111"/>
        <v>0</v>
      </c>
      <c r="AB1437" s="304" t="str">
        <f t="shared" si="112"/>
        <v/>
      </c>
      <c r="AC1437" s="164" t="str">
        <f t="shared" si="113"/>
        <v/>
      </c>
      <c r="AD1437" s="164" t="str">
        <f t="shared" si="114"/>
        <v/>
      </c>
    </row>
    <row r="1438" spans="1:30" s="164" customFormat="1" ht="20.149999999999999" customHeight="1">
      <c r="A1438" s="149"/>
      <c r="B1438" s="294" t="str">
        <f>IF(LEN(A1438)=0,"",INDEX('Smelter Look-up'!$A:$A,MATCH($A1438,'Smelter Look-up'!$E:$E,0)))</f>
        <v/>
      </c>
      <c r="C1438" s="146" t="str">
        <f>IF(LEN(A1438)=0,"",INDEX('Smelter Look-up'!$C:$C,MATCH($A1438,'Smelter Look-up'!$E:$E,0)))</f>
        <v/>
      </c>
      <c r="D1438" s="143"/>
      <c r="E1438" s="143" t="str">
        <f ca="1">IF(ISERROR($V1438),"",OFFSET('Smelter Look-up'!$D$4,$V1438-4,0)&amp;"")</f>
        <v/>
      </c>
      <c r="F1438" s="143" t="str">
        <f ca="1">IF(ISERROR($V1438),"",OFFSET('Smelter Look-up'!$E$4,$V1438-4,0))</f>
        <v/>
      </c>
      <c r="G1438" s="143" t="str">
        <f ca="1">IF(C1438=$X$4,"Enter smelter details",IF(ISERROR($V1438),"",OFFSET('Smelter Look-up'!$F$4,$V1438-4,0)))</f>
        <v/>
      </c>
      <c r="H1438" s="199" t="str">
        <f ca="1">IF(ISERROR($V1438),"",OFFSET('Smelter Look-up'!$G$4,$V1438-4,0))</f>
        <v/>
      </c>
      <c r="I1438" s="200" t="str">
        <f ca="1">IF(ISERROR($V1438),"",OFFSET('Smelter Look-up'!$H$4,$V1438-4,0))</f>
        <v/>
      </c>
      <c r="J1438" s="200" t="str">
        <f ca="1">IF(ISERROR($V1438),"",OFFSET('Smelter Look-up'!$I$4,$V1438-4,0))</f>
        <v/>
      </c>
      <c r="K1438" s="144"/>
      <c r="L1438" s="144"/>
      <c r="M1438" s="144"/>
      <c r="N1438" s="144"/>
      <c r="O1438" s="144"/>
      <c r="P1438" s="202"/>
      <c r="Q1438" s="145"/>
      <c r="R1438" s="143" t="str">
        <f ca="1">IF(ISERROR($V1438),"",OFFSET('Smelter Look-up'!$C$4,$V1438-4,0)&amp;"")</f>
        <v/>
      </c>
      <c r="S1438" s="149" t="str">
        <f t="shared" ca="1" si="110"/>
        <v/>
      </c>
      <c r="T1438" s="149" t="str">
        <f ca="1">IF(B1438="","",IF(ISERROR(MATCH($J1438,SorP!$B$1:$B$6261,0)),"",INDIRECT("'SorP'!$A$"&amp;MATCH($S1438&amp;$J1438,SorP!C:C,0))))</f>
        <v/>
      </c>
      <c r="U1438" s="162"/>
      <c r="V1438" s="163" t="e">
        <f>IF(C1438="",NA(),MATCH($B1438&amp;$C1438,'Smelter Look-up'!$J:$J,0))</f>
        <v>#N/A</v>
      </c>
      <c r="X1438" s="164">
        <f t="shared" ca="1" si="111"/>
        <v>0</v>
      </c>
      <c r="AB1438" s="304" t="str">
        <f t="shared" si="112"/>
        <v/>
      </c>
      <c r="AC1438" s="164" t="str">
        <f t="shared" si="113"/>
        <v/>
      </c>
      <c r="AD1438" s="164" t="str">
        <f t="shared" si="114"/>
        <v/>
      </c>
    </row>
    <row r="1439" spans="1:30" s="164" customFormat="1" ht="20.149999999999999" customHeight="1">
      <c r="A1439" s="149"/>
      <c r="B1439" s="294" t="str">
        <f>IF(LEN(A1439)=0,"",INDEX('Smelter Look-up'!$A:$A,MATCH($A1439,'Smelter Look-up'!$E:$E,0)))</f>
        <v/>
      </c>
      <c r="C1439" s="146" t="str">
        <f>IF(LEN(A1439)=0,"",INDEX('Smelter Look-up'!$C:$C,MATCH($A1439,'Smelter Look-up'!$E:$E,0)))</f>
        <v/>
      </c>
      <c r="D1439" s="143"/>
      <c r="E1439" s="143" t="str">
        <f ca="1">IF(ISERROR($V1439),"",OFFSET('Smelter Look-up'!$D$4,$V1439-4,0)&amp;"")</f>
        <v/>
      </c>
      <c r="F1439" s="143" t="str">
        <f ca="1">IF(ISERROR($V1439),"",OFFSET('Smelter Look-up'!$E$4,$V1439-4,0))</f>
        <v/>
      </c>
      <c r="G1439" s="143" t="str">
        <f ca="1">IF(C1439=$X$4,"Enter smelter details",IF(ISERROR($V1439),"",OFFSET('Smelter Look-up'!$F$4,$V1439-4,0)))</f>
        <v/>
      </c>
      <c r="H1439" s="199" t="str">
        <f ca="1">IF(ISERROR($V1439),"",OFFSET('Smelter Look-up'!$G$4,$V1439-4,0))</f>
        <v/>
      </c>
      <c r="I1439" s="200" t="str">
        <f ca="1">IF(ISERROR($V1439),"",OFFSET('Smelter Look-up'!$H$4,$V1439-4,0))</f>
        <v/>
      </c>
      <c r="J1439" s="200" t="str">
        <f ca="1">IF(ISERROR($V1439),"",OFFSET('Smelter Look-up'!$I$4,$V1439-4,0))</f>
        <v/>
      </c>
      <c r="K1439" s="144"/>
      <c r="L1439" s="144"/>
      <c r="M1439" s="144"/>
      <c r="N1439" s="144"/>
      <c r="O1439" s="144"/>
      <c r="P1439" s="202"/>
      <c r="Q1439" s="145"/>
      <c r="R1439" s="143" t="str">
        <f ca="1">IF(ISERROR($V1439),"",OFFSET('Smelter Look-up'!$C$4,$V1439-4,0)&amp;"")</f>
        <v/>
      </c>
      <c r="S1439" s="149" t="str">
        <f t="shared" ca="1" si="110"/>
        <v/>
      </c>
      <c r="T1439" s="149" t="str">
        <f ca="1">IF(B1439="","",IF(ISERROR(MATCH($J1439,SorP!$B$1:$B$6261,0)),"",INDIRECT("'SorP'!$A$"&amp;MATCH($S1439&amp;$J1439,SorP!C:C,0))))</f>
        <v/>
      </c>
      <c r="U1439" s="162"/>
      <c r="V1439" s="163" t="e">
        <f>IF(C1439="",NA(),MATCH($B1439&amp;$C1439,'Smelter Look-up'!$J:$J,0))</f>
        <v>#N/A</v>
      </c>
      <c r="X1439" s="164">
        <f t="shared" ca="1" si="111"/>
        <v>0</v>
      </c>
      <c r="AB1439" s="304" t="str">
        <f t="shared" si="112"/>
        <v/>
      </c>
      <c r="AC1439" s="164" t="str">
        <f t="shared" si="113"/>
        <v/>
      </c>
      <c r="AD1439" s="164" t="str">
        <f t="shared" si="114"/>
        <v/>
      </c>
    </row>
    <row r="1440" spans="1:30" s="164" customFormat="1" ht="20.149999999999999" customHeight="1">
      <c r="A1440" s="149"/>
      <c r="B1440" s="294" t="str">
        <f>IF(LEN(A1440)=0,"",INDEX('Smelter Look-up'!$A:$A,MATCH($A1440,'Smelter Look-up'!$E:$E,0)))</f>
        <v/>
      </c>
      <c r="C1440" s="146" t="str">
        <f>IF(LEN(A1440)=0,"",INDEX('Smelter Look-up'!$C:$C,MATCH($A1440,'Smelter Look-up'!$E:$E,0)))</f>
        <v/>
      </c>
      <c r="D1440" s="143"/>
      <c r="E1440" s="143" t="str">
        <f ca="1">IF(ISERROR($V1440),"",OFFSET('Smelter Look-up'!$D$4,$V1440-4,0)&amp;"")</f>
        <v/>
      </c>
      <c r="F1440" s="143" t="str">
        <f ca="1">IF(ISERROR($V1440),"",OFFSET('Smelter Look-up'!$E$4,$V1440-4,0))</f>
        <v/>
      </c>
      <c r="G1440" s="143" t="str">
        <f ca="1">IF(C1440=$X$4,"Enter smelter details",IF(ISERROR($V1440),"",OFFSET('Smelter Look-up'!$F$4,$V1440-4,0)))</f>
        <v/>
      </c>
      <c r="H1440" s="199" t="str">
        <f ca="1">IF(ISERROR($V1440),"",OFFSET('Smelter Look-up'!$G$4,$V1440-4,0))</f>
        <v/>
      </c>
      <c r="I1440" s="200" t="str">
        <f ca="1">IF(ISERROR($V1440),"",OFFSET('Smelter Look-up'!$H$4,$V1440-4,0))</f>
        <v/>
      </c>
      <c r="J1440" s="200" t="str">
        <f ca="1">IF(ISERROR($V1440),"",OFFSET('Smelter Look-up'!$I$4,$V1440-4,0))</f>
        <v/>
      </c>
      <c r="K1440" s="144"/>
      <c r="L1440" s="144"/>
      <c r="M1440" s="144"/>
      <c r="N1440" s="144"/>
      <c r="O1440" s="144"/>
      <c r="P1440" s="202"/>
      <c r="Q1440" s="145"/>
      <c r="R1440" s="143" t="str">
        <f ca="1">IF(ISERROR($V1440),"",OFFSET('Smelter Look-up'!$C$4,$V1440-4,0)&amp;"")</f>
        <v/>
      </c>
      <c r="S1440" s="149" t="str">
        <f t="shared" ca="1" si="110"/>
        <v/>
      </c>
      <c r="T1440" s="149" t="str">
        <f ca="1">IF(B1440="","",IF(ISERROR(MATCH($J1440,SorP!$B$1:$B$6261,0)),"",INDIRECT("'SorP'!$A$"&amp;MATCH($S1440&amp;$J1440,SorP!C:C,0))))</f>
        <v/>
      </c>
      <c r="U1440" s="162"/>
      <c r="V1440" s="163" t="e">
        <f>IF(C1440="",NA(),MATCH($B1440&amp;$C1440,'Smelter Look-up'!$J:$J,0))</f>
        <v>#N/A</v>
      </c>
      <c r="X1440" s="164">
        <f t="shared" ca="1" si="111"/>
        <v>0</v>
      </c>
      <c r="AB1440" s="304" t="str">
        <f t="shared" si="112"/>
        <v/>
      </c>
      <c r="AC1440" s="164" t="str">
        <f t="shared" si="113"/>
        <v/>
      </c>
      <c r="AD1440" s="164" t="str">
        <f t="shared" si="114"/>
        <v/>
      </c>
    </row>
    <row r="1441" spans="1:30" s="164" customFormat="1" ht="20.149999999999999" customHeight="1">
      <c r="A1441" s="149"/>
      <c r="B1441" s="294" t="str">
        <f>IF(LEN(A1441)=0,"",INDEX('Smelter Look-up'!$A:$A,MATCH($A1441,'Smelter Look-up'!$E:$E,0)))</f>
        <v/>
      </c>
      <c r="C1441" s="146" t="str">
        <f>IF(LEN(A1441)=0,"",INDEX('Smelter Look-up'!$C:$C,MATCH($A1441,'Smelter Look-up'!$E:$E,0)))</f>
        <v/>
      </c>
      <c r="D1441" s="143"/>
      <c r="E1441" s="143" t="str">
        <f ca="1">IF(ISERROR($V1441),"",OFFSET('Smelter Look-up'!$D$4,$V1441-4,0)&amp;"")</f>
        <v/>
      </c>
      <c r="F1441" s="143" t="str">
        <f ca="1">IF(ISERROR($V1441),"",OFFSET('Smelter Look-up'!$E$4,$V1441-4,0))</f>
        <v/>
      </c>
      <c r="G1441" s="143" t="str">
        <f ca="1">IF(C1441=$X$4,"Enter smelter details",IF(ISERROR($V1441),"",OFFSET('Smelter Look-up'!$F$4,$V1441-4,0)))</f>
        <v/>
      </c>
      <c r="H1441" s="199" t="str">
        <f ca="1">IF(ISERROR($V1441),"",OFFSET('Smelter Look-up'!$G$4,$V1441-4,0))</f>
        <v/>
      </c>
      <c r="I1441" s="200" t="str">
        <f ca="1">IF(ISERROR($V1441),"",OFFSET('Smelter Look-up'!$H$4,$V1441-4,0))</f>
        <v/>
      </c>
      <c r="J1441" s="200" t="str">
        <f ca="1">IF(ISERROR($V1441),"",OFFSET('Smelter Look-up'!$I$4,$V1441-4,0))</f>
        <v/>
      </c>
      <c r="K1441" s="144"/>
      <c r="L1441" s="144"/>
      <c r="M1441" s="144"/>
      <c r="N1441" s="144"/>
      <c r="O1441" s="144"/>
      <c r="P1441" s="202"/>
      <c r="Q1441" s="145"/>
      <c r="R1441" s="143" t="str">
        <f ca="1">IF(ISERROR($V1441),"",OFFSET('Smelter Look-up'!$C$4,$V1441-4,0)&amp;"")</f>
        <v/>
      </c>
      <c r="S1441" s="149" t="str">
        <f t="shared" ca="1" si="110"/>
        <v/>
      </c>
      <c r="T1441" s="149" t="str">
        <f ca="1">IF(B1441="","",IF(ISERROR(MATCH($J1441,SorP!$B$1:$B$6261,0)),"",INDIRECT("'SorP'!$A$"&amp;MATCH($S1441&amp;$J1441,SorP!C:C,0))))</f>
        <v/>
      </c>
      <c r="U1441" s="162"/>
      <c r="V1441" s="163" t="e">
        <f>IF(C1441="",NA(),MATCH($B1441&amp;$C1441,'Smelter Look-up'!$J:$J,0))</f>
        <v>#N/A</v>
      </c>
      <c r="X1441" s="164">
        <f t="shared" ca="1" si="111"/>
        <v>0</v>
      </c>
      <c r="AB1441" s="304" t="str">
        <f t="shared" si="112"/>
        <v/>
      </c>
      <c r="AC1441" s="164" t="str">
        <f t="shared" si="113"/>
        <v/>
      </c>
      <c r="AD1441" s="164" t="str">
        <f t="shared" si="114"/>
        <v/>
      </c>
    </row>
    <row r="1442" spans="1:30" s="164" customFormat="1" ht="20.149999999999999" customHeight="1">
      <c r="A1442" s="149"/>
      <c r="B1442" s="294" t="str">
        <f>IF(LEN(A1442)=0,"",INDEX('Smelter Look-up'!$A:$A,MATCH($A1442,'Smelter Look-up'!$E:$E,0)))</f>
        <v/>
      </c>
      <c r="C1442" s="146" t="str">
        <f>IF(LEN(A1442)=0,"",INDEX('Smelter Look-up'!$C:$C,MATCH($A1442,'Smelter Look-up'!$E:$E,0)))</f>
        <v/>
      </c>
      <c r="D1442" s="143"/>
      <c r="E1442" s="143" t="str">
        <f ca="1">IF(ISERROR($V1442),"",OFFSET('Smelter Look-up'!$D$4,$V1442-4,0)&amp;"")</f>
        <v/>
      </c>
      <c r="F1442" s="143" t="str">
        <f ca="1">IF(ISERROR($V1442),"",OFFSET('Smelter Look-up'!$E$4,$V1442-4,0))</f>
        <v/>
      </c>
      <c r="G1442" s="143" t="str">
        <f ca="1">IF(C1442=$X$4,"Enter smelter details",IF(ISERROR($V1442),"",OFFSET('Smelter Look-up'!$F$4,$V1442-4,0)))</f>
        <v/>
      </c>
      <c r="H1442" s="199" t="str">
        <f ca="1">IF(ISERROR($V1442),"",OFFSET('Smelter Look-up'!$G$4,$V1442-4,0))</f>
        <v/>
      </c>
      <c r="I1442" s="200" t="str">
        <f ca="1">IF(ISERROR($V1442),"",OFFSET('Smelter Look-up'!$H$4,$V1442-4,0))</f>
        <v/>
      </c>
      <c r="J1442" s="200" t="str">
        <f ca="1">IF(ISERROR($V1442),"",OFFSET('Smelter Look-up'!$I$4,$V1442-4,0))</f>
        <v/>
      </c>
      <c r="K1442" s="144"/>
      <c r="L1442" s="144"/>
      <c r="M1442" s="144"/>
      <c r="N1442" s="144"/>
      <c r="O1442" s="144"/>
      <c r="P1442" s="202"/>
      <c r="Q1442" s="145"/>
      <c r="R1442" s="143" t="str">
        <f ca="1">IF(ISERROR($V1442),"",OFFSET('Smelter Look-up'!$C$4,$V1442-4,0)&amp;"")</f>
        <v/>
      </c>
      <c r="S1442" s="149" t="str">
        <f t="shared" ca="1" si="110"/>
        <v/>
      </c>
      <c r="T1442" s="149" t="str">
        <f ca="1">IF(B1442="","",IF(ISERROR(MATCH($J1442,SorP!$B$1:$B$6261,0)),"",INDIRECT("'SorP'!$A$"&amp;MATCH($S1442&amp;$J1442,SorP!C:C,0))))</f>
        <v/>
      </c>
      <c r="U1442" s="162"/>
      <c r="V1442" s="163" t="e">
        <f>IF(C1442="",NA(),MATCH($B1442&amp;$C1442,'Smelter Look-up'!$J:$J,0))</f>
        <v>#N/A</v>
      </c>
      <c r="X1442" s="164">
        <f t="shared" ca="1" si="111"/>
        <v>0</v>
      </c>
      <c r="AB1442" s="304" t="str">
        <f t="shared" si="112"/>
        <v/>
      </c>
      <c r="AC1442" s="164" t="str">
        <f t="shared" si="113"/>
        <v/>
      </c>
      <c r="AD1442" s="164" t="str">
        <f t="shared" si="114"/>
        <v/>
      </c>
    </row>
    <row r="1443" spans="1:30" s="164" customFormat="1" ht="20.149999999999999" customHeight="1">
      <c r="A1443" s="149"/>
      <c r="B1443" s="294" t="str">
        <f>IF(LEN(A1443)=0,"",INDEX('Smelter Look-up'!$A:$A,MATCH($A1443,'Smelter Look-up'!$E:$E,0)))</f>
        <v/>
      </c>
      <c r="C1443" s="146" t="str">
        <f>IF(LEN(A1443)=0,"",INDEX('Smelter Look-up'!$C:$C,MATCH($A1443,'Smelter Look-up'!$E:$E,0)))</f>
        <v/>
      </c>
      <c r="D1443" s="143"/>
      <c r="E1443" s="143" t="str">
        <f ca="1">IF(ISERROR($V1443),"",OFFSET('Smelter Look-up'!$D$4,$V1443-4,0)&amp;"")</f>
        <v/>
      </c>
      <c r="F1443" s="143" t="str">
        <f ca="1">IF(ISERROR($V1443),"",OFFSET('Smelter Look-up'!$E$4,$V1443-4,0))</f>
        <v/>
      </c>
      <c r="G1443" s="143" t="str">
        <f ca="1">IF(C1443=$X$4,"Enter smelter details",IF(ISERROR($V1443),"",OFFSET('Smelter Look-up'!$F$4,$V1443-4,0)))</f>
        <v/>
      </c>
      <c r="H1443" s="199" t="str">
        <f ca="1">IF(ISERROR($V1443),"",OFFSET('Smelter Look-up'!$G$4,$V1443-4,0))</f>
        <v/>
      </c>
      <c r="I1443" s="200" t="str">
        <f ca="1">IF(ISERROR($V1443),"",OFFSET('Smelter Look-up'!$H$4,$V1443-4,0))</f>
        <v/>
      </c>
      <c r="J1443" s="200" t="str">
        <f ca="1">IF(ISERROR($V1443),"",OFFSET('Smelter Look-up'!$I$4,$V1443-4,0))</f>
        <v/>
      </c>
      <c r="K1443" s="144"/>
      <c r="L1443" s="144"/>
      <c r="M1443" s="144"/>
      <c r="N1443" s="144"/>
      <c r="O1443" s="144"/>
      <c r="P1443" s="202"/>
      <c r="Q1443" s="145"/>
      <c r="R1443" s="143" t="str">
        <f ca="1">IF(ISERROR($V1443),"",OFFSET('Smelter Look-up'!$C$4,$V1443-4,0)&amp;"")</f>
        <v/>
      </c>
      <c r="S1443" s="149" t="str">
        <f t="shared" ca="1" si="110"/>
        <v/>
      </c>
      <c r="T1443" s="149" t="str">
        <f ca="1">IF(B1443="","",IF(ISERROR(MATCH($J1443,SorP!$B$1:$B$6261,0)),"",INDIRECT("'SorP'!$A$"&amp;MATCH($S1443&amp;$J1443,SorP!C:C,0))))</f>
        <v/>
      </c>
      <c r="U1443" s="162"/>
      <c r="V1443" s="163" t="e">
        <f>IF(C1443="",NA(),MATCH($B1443&amp;$C1443,'Smelter Look-up'!$J:$J,0))</f>
        <v>#N/A</v>
      </c>
      <c r="X1443" s="164">
        <f t="shared" ca="1" si="111"/>
        <v>0</v>
      </c>
      <c r="AB1443" s="304" t="str">
        <f t="shared" si="112"/>
        <v/>
      </c>
      <c r="AC1443" s="164" t="str">
        <f t="shared" si="113"/>
        <v/>
      </c>
      <c r="AD1443" s="164" t="str">
        <f t="shared" si="114"/>
        <v/>
      </c>
    </row>
    <row r="1444" spans="1:30" s="164" customFormat="1" ht="20.149999999999999" customHeight="1">
      <c r="A1444" s="149"/>
      <c r="B1444" s="294" t="str">
        <f>IF(LEN(A1444)=0,"",INDEX('Smelter Look-up'!$A:$A,MATCH($A1444,'Smelter Look-up'!$E:$E,0)))</f>
        <v/>
      </c>
      <c r="C1444" s="146" t="str">
        <f>IF(LEN(A1444)=0,"",INDEX('Smelter Look-up'!$C:$C,MATCH($A1444,'Smelter Look-up'!$E:$E,0)))</f>
        <v/>
      </c>
      <c r="D1444" s="143"/>
      <c r="E1444" s="143" t="str">
        <f ca="1">IF(ISERROR($V1444),"",OFFSET('Smelter Look-up'!$D$4,$V1444-4,0)&amp;"")</f>
        <v/>
      </c>
      <c r="F1444" s="143" t="str">
        <f ca="1">IF(ISERROR($V1444),"",OFFSET('Smelter Look-up'!$E$4,$V1444-4,0))</f>
        <v/>
      </c>
      <c r="G1444" s="143" t="str">
        <f ca="1">IF(C1444=$X$4,"Enter smelter details",IF(ISERROR($V1444),"",OFFSET('Smelter Look-up'!$F$4,$V1444-4,0)))</f>
        <v/>
      </c>
      <c r="H1444" s="199" t="str">
        <f ca="1">IF(ISERROR($V1444),"",OFFSET('Smelter Look-up'!$G$4,$V1444-4,0))</f>
        <v/>
      </c>
      <c r="I1444" s="200" t="str">
        <f ca="1">IF(ISERROR($V1444),"",OFFSET('Smelter Look-up'!$H$4,$V1444-4,0))</f>
        <v/>
      </c>
      <c r="J1444" s="200" t="str">
        <f ca="1">IF(ISERROR($V1444),"",OFFSET('Smelter Look-up'!$I$4,$V1444-4,0))</f>
        <v/>
      </c>
      <c r="K1444" s="144"/>
      <c r="L1444" s="144"/>
      <c r="M1444" s="144"/>
      <c r="N1444" s="144"/>
      <c r="O1444" s="144"/>
      <c r="P1444" s="202"/>
      <c r="Q1444" s="145"/>
      <c r="R1444" s="143" t="str">
        <f ca="1">IF(ISERROR($V1444),"",OFFSET('Smelter Look-up'!$C$4,$V1444-4,0)&amp;"")</f>
        <v/>
      </c>
      <c r="S1444" s="149" t="str">
        <f t="shared" ca="1" si="110"/>
        <v/>
      </c>
      <c r="T1444" s="149" t="str">
        <f ca="1">IF(B1444="","",IF(ISERROR(MATCH($J1444,SorP!$B$1:$B$6261,0)),"",INDIRECT("'SorP'!$A$"&amp;MATCH($S1444&amp;$J1444,SorP!C:C,0))))</f>
        <v/>
      </c>
      <c r="U1444" s="162"/>
      <c r="V1444" s="163" t="e">
        <f>IF(C1444="",NA(),MATCH($B1444&amp;$C1444,'Smelter Look-up'!$J:$J,0))</f>
        <v>#N/A</v>
      </c>
      <c r="X1444" s="164">
        <f t="shared" ca="1" si="111"/>
        <v>0</v>
      </c>
      <c r="AB1444" s="304" t="str">
        <f t="shared" si="112"/>
        <v/>
      </c>
      <c r="AC1444" s="164" t="str">
        <f t="shared" si="113"/>
        <v/>
      </c>
      <c r="AD1444" s="164" t="str">
        <f t="shared" si="114"/>
        <v/>
      </c>
    </row>
    <row r="1445" spans="1:30" s="164" customFormat="1" ht="20.149999999999999" customHeight="1">
      <c r="A1445" s="149"/>
      <c r="B1445" s="294" t="str">
        <f>IF(LEN(A1445)=0,"",INDEX('Smelter Look-up'!$A:$A,MATCH($A1445,'Smelter Look-up'!$E:$E,0)))</f>
        <v/>
      </c>
      <c r="C1445" s="146" t="str">
        <f>IF(LEN(A1445)=0,"",INDEX('Smelter Look-up'!$C:$C,MATCH($A1445,'Smelter Look-up'!$E:$E,0)))</f>
        <v/>
      </c>
      <c r="D1445" s="143"/>
      <c r="E1445" s="143" t="str">
        <f ca="1">IF(ISERROR($V1445),"",OFFSET('Smelter Look-up'!$D$4,$V1445-4,0)&amp;"")</f>
        <v/>
      </c>
      <c r="F1445" s="143" t="str">
        <f ca="1">IF(ISERROR($V1445),"",OFFSET('Smelter Look-up'!$E$4,$V1445-4,0))</f>
        <v/>
      </c>
      <c r="G1445" s="143" t="str">
        <f ca="1">IF(C1445=$X$4,"Enter smelter details",IF(ISERROR($V1445),"",OFFSET('Smelter Look-up'!$F$4,$V1445-4,0)))</f>
        <v/>
      </c>
      <c r="H1445" s="199" t="str">
        <f ca="1">IF(ISERROR($V1445),"",OFFSET('Smelter Look-up'!$G$4,$V1445-4,0))</f>
        <v/>
      </c>
      <c r="I1445" s="200" t="str">
        <f ca="1">IF(ISERROR($V1445),"",OFFSET('Smelter Look-up'!$H$4,$V1445-4,0))</f>
        <v/>
      </c>
      <c r="J1445" s="200" t="str">
        <f ca="1">IF(ISERROR($V1445),"",OFFSET('Smelter Look-up'!$I$4,$V1445-4,0))</f>
        <v/>
      </c>
      <c r="K1445" s="144"/>
      <c r="L1445" s="144"/>
      <c r="M1445" s="144"/>
      <c r="N1445" s="144"/>
      <c r="O1445" s="144"/>
      <c r="P1445" s="202"/>
      <c r="Q1445" s="145"/>
      <c r="R1445" s="143" t="str">
        <f ca="1">IF(ISERROR($V1445),"",OFFSET('Smelter Look-up'!$C$4,$V1445-4,0)&amp;"")</f>
        <v/>
      </c>
      <c r="S1445" s="149" t="str">
        <f t="shared" ca="1" si="110"/>
        <v/>
      </c>
      <c r="T1445" s="149" t="str">
        <f ca="1">IF(B1445="","",IF(ISERROR(MATCH($J1445,SorP!$B$1:$B$6261,0)),"",INDIRECT("'SorP'!$A$"&amp;MATCH($S1445&amp;$J1445,SorP!C:C,0))))</f>
        <v/>
      </c>
      <c r="U1445" s="162"/>
      <c r="V1445" s="163" t="e">
        <f>IF(C1445="",NA(),MATCH($B1445&amp;$C1445,'Smelter Look-up'!$J:$J,0))</f>
        <v>#N/A</v>
      </c>
      <c r="X1445" s="164">
        <f t="shared" ca="1" si="111"/>
        <v>0</v>
      </c>
      <c r="AB1445" s="304" t="str">
        <f t="shared" si="112"/>
        <v/>
      </c>
      <c r="AC1445" s="164" t="str">
        <f t="shared" si="113"/>
        <v/>
      </c>
      <c r="AD1445" s="164" t="str">
        <f t="shared" si="114"/>
        <v/>
      </c>
    </row>
    <row r="1446" spans="1:30" s="164" customFormat="1" ht="20.149999999999999" customHeight="1">
      <c r="A1446" s="149"/>
      <c r="B1446" s="294" t="str">
        <f>IF(LEN(A1446)=0,"",INDEX('Smelter Look-up'!$A:$A,MATCH($A1446,'Smelter Look-up'!$E:$E,0)))</f>
        <v/>
      </c>
      <c r="C1446" s="146" t="str">
        <f>IF(LEN(A1446)=0,"",INDEX('Smelter Look-up'!$C:$C,MATCH($A1446,'Smelter Look-up'!$E:$E,0)))</f>
        <v/>
      </c>
      <c r="D1446" s="143"/>
      <c r="E1446" s="143" t="str">
        <f ca="1">IF(ISERROR($V1446),"",OFFSET('Smelter Look-up'!$D$4,$V1446-4,0)&amp;"")</f>
        <v/>
      </c>
      <c r="F1446" s="143" t="str">
        <f ca="1">IF(ISERROR($V1446),"",OFFSET('Smelter Look-up'!$E$4,$V1446-4,0))</f>
        <v/>
      </c>
      <c r="G1446" s="143" t="str">
        <f ca="1">IF(C1446=$X$4,"Enter smelter details",IF(ISERROR($V1446),"",OFFSET('Smelter Look-up'!$F$4,$V1446-4,0)))</f>
        <v/>
      </c>
      <c r="H1446" s="199" t="str">
        <f ca="1">IF(ISERROR($V1446),"",OFFSET('Smelter Look-up'!$G$4,$V1446-4,0))</f>
        <v/>
      </c>
      <c r="I1446" s="200" t="str">
        <f ca="1">IF(ISERROR($V1446),"",OFFSET('Smelter Look-up'!$H$4,$V1446-4,0))</f>
        <v/>
      </c>
      <c r="J1446" s="200" t="str">
        <f ca="1">IF(ISERROR($V1446),"",OFFSET('Smelter Look-up'!$I$4,$V1446-4,0))</f>
        <v/>
      </c>
      <c r="K1446" s="144"/>
      <c r="L1446" s="144"/>
      <c r="M1446" s="144"/>
      <c r="N1446" s="144"/>
      <c r="O1446" s="144"/>
      <c r="P1446" s="202"/>
      <c r="Q1446" s="145"/>
      <c r="R1446" s="143" t="str">
        <f ca="1">IF(ISERROR($V1446),"",OFFSET('Smelter Look-up'!$C$4,$V1446-4,0)&amp;"")</f>
        <v/>
      </c>
      <c r="S1446" s="149" t="str">
        <f t="shared" ca="1" si="110"/>
        <v/>
      </c>
      <c r="T1446" s="149" t="str">
        <f ca="1">IF(B1446="","",IF(ISERROR(MATCH($J1446,SorP!$B$1:$B$6261,0)),"",INDIRECT("'SorP'!$A$"&amp;MATCH($S1446&amp;$J1446,SorP!C:C,0))))</f>
        <v/>
      </c>
      <c r="U1446" s="162"/>
      <c r="V1446" s="163" t="e">
        <f>IF(C1446="",NA(),MATCH($B1446&amp;$C1446,'Smelter Look-up'!$J:$J,0))</f>
        <v>#N/A</v>
      </c>
      <c r="X1446" s="164">
        <f t="shared" ca="1" si="111"/>
        <v>0</v>
      </c>
      <c r="AB1446" s="304" t="str">
        <f t="shared" si="112"/>
        <v/>
      </c>
      <c r="AC1446" s="164" t="str">
        <f t="shared" si="113"/>
        <v/>
      </c>
      <c r="AD1446" s="164" t="str">
        <f t="shared" si="114"/>
        <v/>
      </c>
    </row>
    <row r="1447" spans="1:30" s="164" customFormat="1" ht="20.149999999999999" customHeight="1">
      <c r="A1447" s="149"/>
      <c r="B1447" s="294" t="str">
        <f>IF(LEN(A1447)=0,"",INDEX('Smelter Look-up'!$A:$A,MATCH($A1447,'Smelter Look-up'!$E:$E,0)))</f>
        <v/>
      </c>
      <c r="C1447" s="146" t="str">
        <f>IF(LEN(A1447)=0,"",INDEX('Smelter Look-up'!$C:$C,MATCH($A1447,'Smelter Look-up'!$E:$E,0)))</f>
        <v/>
      </c>
      <c r="D1447" s="143"/>
      <c r="E1447" s="143" t="str">
        <f ca="1">IF(ISERROR($V1447),"",OFFSET('Smelter Look-up'!$D$4,$V1447-4,0)&amp;"")</f>
        <v/>
      </c>
      <c r="F1447" s="143" t="str">
        <f ca="1">IF(ISERROR($V1447),"",OFFSET('Smelter Look-up'!$E$4,$V1447-4,0))</f>
        <v/>
      </c>
      <c r="G1447" s="143" t="str">
        <f ca="1">IF(C1447=$X$4,"Enter smelter details",IF(ISERROR($V1447),"",OFFSET('Smelter Look-up'!$F$4,$V1447-4,0)))</f>
        <v/>
      </c>
      <c r="H1447" s="199" t="str">
        <f ca="1">IF(ISERROR($V1447),"",OFFSET('Smelter Look-up'!$G$4,$V1447-4,0))</f>
        <v/>
      </c>
      <c r="I1447" s="200" t="str">
        <f ca="1">IF(ISERROR($V1447),"",OFFSET('Smelter Look-up'!$H$4,$V1447-4,0))</f>
        <v/>
      </c>
      <c r="J1447" s="200" t="str">
        <f ca="1">IF(ISERROR($V1447),"",OFFSET('Smelter Look-up'!$I$4,$V1447-4,0))</f>
        <v/>
      </c>
      <c r="K1447" s="144"/>
      <c r="L1447" s="144"/>
      <c r="M1447" s="144"/>
      <c r="N1447" s="144"/>
      <c r="O1447" s="144"/>
      <c r="P1447" s="202"/>
      <c r="Q1447" s="145"/>
      <c r="R1447" s="143" t="str">
        <f ca="1">IF(ISERROR($V1447),"",OFFSET('Smelter Look-up'!$C$4,$V1447-4,0)&amp;"")</f>
        <v/>
      </c>
      <c r="S1447" s="149" t="str">
        <f t="shared" ca="1" si="110"/>
        <v/>
      </c>
      <c r="T1447" s="149" t="str">
        <f ca="1">IF(B1447="","",IF(ISERROR(MATCH($J1447,SorP!$B$1:$B$6261,0)),"",INDIRECT("'SorP'!$A$"&amp;MATCH($S1447&amp;$J1447,SorP!C:C,0))))</f>
        <v/>
      </c>
      <c r="U1447" s="162"/>
      <c r="V1447" s="163" t="e">
        <f>IF(C1447="",NA(),MATCH($B1447&amp;$C1447,'Smelter Look-up'!$J:$J,0))</f>
        <v>#N/A</v>
      </c>
      <c r="X1447" s="164">
        <f t="shared" ca="1" si="111"/>
        <v>0</v>
      </c>
      <c r="AB1447" s="304" t="str">
        <f t="shared" si="112"/>
        <v/>
      </c>
      <c r="AC1447" s="164" t="str">
        <f t="shared" si="113"/>
        <v/>
      </c>
      <c r="AD1447" s="164" t="str">
        <f t="shared" si="114"/>
        <v/>
      </c>
    </row>
    <row r="1448" spans="1:30" s="164" customFormat="1" ht="20.149999999999999" customHeight="1">
      <c r="A1448" s="149"/>
      <c r="B1448" s="294" t="str">
        <f>IF(LEN(A1448)=0,"",INDEX('Smelter Look-up'!$A:$A,MATCH($A1448,'Smelter Look-up'!$E:$E,0)))</f>
        <v/>
      </c>
      <c r="C1448" s="146" t="str">
        <f>IF(LEN(A1448)=0,"",INDEX('Smelter Look-up'!$C:$C,MATCH($A1448,'Smelter Look-up'!$E:$E,0)))</f>
        <v/>
      </c>
      <c r="D1448" s="143"/>
      <c r="E1448" s="143" t="str">
        <f ca="1">IF(ISERROR($V1448),"",OFFSET('Smelter Look-up'!$D$4,$V1448-4,0)&amp;"")</f>
        <v/>
      </c>
      <c r="F1448" s="143" t="str">
        <f ca="1">IF(ISERROR($V1448),"",OFFSET('Smelter Look-up'!$E$4,$V1448-4,0))</f>
        <v/>
      </c>
      <c r="G1448" s="143" t="str">
        <f ca="1">IF(C1448=$X$4,"Enter smelter details",IF(ISERROR($V1448),"",OFFSET('Smelter Look-up'!$F$4,$V1448-4,0)))</f>
        <v/>
      </c>
      <c r="H1448" s="199" t="str">
        <f ca="1">IF(ISERROR($V1448),"",OFFSET('Smelter Look-up'!$G$4,$V1448-4,0))</f>
        <v/>
      </c>
      <c r="I1448" s="200" t="str">
        <f ca="1">IF(ISERROR($V1448),"",OFFSET('Smelter Look-up'!$H$4,$V1448-4,0))</f>
        <v/>
      </c>
      <c r="J1448" s="200" t="str">
        <f ca="1">IF(ISERROR($V1448),"",OFFSET('Smelter Look-up'!$I$4,$V1448-4,0))</f>
        <v/>
      </c>
      <c r="K1448" s="144"/>
      <c r="L1448" s="144"/>
      <c r="M1448" s="144"/>
      <c r="N1448" s="144"/>
      <c r="O1448" s="144"/>
      <c r="P1448" s="202"/>
      <c r="Q1448" s="145"/>
      <c r="R1448" s="143" t="str">
        <f ca="1">IF(ISERROR($V1448),"",OFFSET('Smelter Look-up'!$C$4,$V1448-4,0)&amp;"")</f>
        <v/>
      </c>
      <c r="S1448" s="149" t="str">
        <f t="shared" ca="1" si="110"/>
        <v/>
      </c>
      <c r="T1448" s="149" t="str">
        <f ca="1">IF(B1448="","",IF(ISERROR(MATCH($J1448,SorP!$B$1:$B$6261,0)),"",INDIRECT("'SorP'!$A$"&amp;MATCH($S1448&amp;$J1448,SorP!C:C,0))))</f>
        <v/>
      </c>
      <c r="U1448" s="162"/>
      <c r="V1448" s="163" t="e">
        <f>IF(C1448="",NA(),MATCH($B1448&amp;$C1448,'Smelter Look-up'!$J:$J,0))</f>
        <v>#N/A</v>
      </c>
      <c r="X1448" s="164">
        <f t="shared" ca="1" si="111"/>
        <v>0</v>
      </c>
      <c r="AB1448" s="304" t="str">
        <f t="shared" si="112"/>
        <v/>
      </c>
      <c r="AC1448" s="164" t="str">
        <f t="shared" si="113"/>
        <v/>
      </c>
      <c r="AD1448" s="164" t="str">
        <f t="shared" si="114"/>
        <v/>
      </c>
    </row>
    <row r="1449" spans="1:30" s="164" customFormat="1" ht="20.149999999999999" customHeight="1">
      <c r="A1449" s="149"/>
      <c r="B1449" s="294" t="str">
        <f>IF(LEN(A1449)=0,"",INDEX('Smelter Look-up'!$A:$A,MATCH($A1449,'Smelter Look-up'!$E:$E,0)))</f>
        <v/>
      </c>
      <c r="C1449" s="146" t="str">
        <f>IF(LEN(A1449)=0,"",INDEX('Smelter Look-up'!$C:$C,MATCH($A1449,'Smelter Look-up'!$E:$E,0)))</f>
        <v/>
      </c>
      <c r="D1449" s="143"/>
      <c r="E1449" s="143" t="str">
        <f ca="1">IF(ISERROR($V1449),"",OFFSET('Smelter Look-up'!$D$4,$V1449-4,0)&amp;"")</f>
        <v/>
      </c>
      <c r="F1449" s="143" t="str">
        <f ca="1">IF(ISERROR($V1449),"",OFFSET('Smelter Look-up'!$E$4,$V1449-4,0))</f>
        <v/>
      </c>
      <c r="G1449" s="143" t="str">
        <f ca="1">IF(C1449=$X$4,"Enter smelter details",IF(ISERROR($V1449),"",OFFSET('Smelter Look-up'!$F$4,$V1449-4,0)))</f>
        <v/>
      </c>
      <c r="H1449" s="199" t="str">
        <f ca="1">IF(ISERROR($V1449),"",OFFSET('Smelter Look-up'!$G$4,$V1449-4,0))</f>
        <v/>
      </c>
      <c r="I1449" s="200" t="str">
        <f ca="1">IF(ISERROR($V1449),"",OFFSET('Smelter Look-up'!$H$4,$V1449-4,0))</f>
        <v/>
      </c>
      <c r="J1449" s="200" t="str">
        <f ca="1">IF(ISERROR($V1449),"",OFFSET('Smelter Look-up'!$I$4,$V1449-4,0))</f>
        <v/>
      </c>
      <c r="K1449" s="144"/>
      <c r="L1449" s="144"/>
      <c r="M1449" s="144"/>
      <c r="N1449" s="144"/>
      <c r="O1449" s="144"/>
      <c r="P1449" s="202"/>
      <c r="Q1449" s="145"/>
      <c r="R1449" s="143" t="str">
        <f ca="1">IF(ISERROR($V1449),"",OFFSET('Smelter Look-up'!$C$4,$V1449-4,0)&amp;"")</f>
        <v/>
      </c>
      <c r="S1449" s="149" t="str">
        <f t="shared" ca="1" si="110"/>
        <v/>
      </c>
      <c r="T1449" s="149" t="str">
        <f ca="1">IF(B1449="","",IF(ISERROR(MATCH($J1449,SorP!$B$1:$B$6261,0)),"",INDIRECT("'SorP'!$A$"&amp;MATCH($S1449&amp;$J1449,SorP!C:C,0))))</f>
        <v/>
      </c>
      <c r="U1449" s="162"/>
      <c r="V1449" s="163" t="e">
        <f>IF(C1449="",NA(),MATCH($B1449&amp;$C1449,'Smelter Look-up'!$J:$J,0))</f>
        <v>#N/A</v>
      </c>
      <c r="X1449" s="164">
        <f t="shared" ca="1" si="111"/>
        <v>0</v>
      </c>
      <c r="AB1449" s="304" t="str">
        <f t="shared" si="112"/>
        <v/>
      </c>
      <c r="AC1449" s="164" t="str">
        <f t="shared" si="113"/>
        <v/>
      </c>
      <c r="AD1449" s="164" t="str">
        <f t="shared" si="114"/>
        <v/>
      </c>
    </row>
    <row r="1450" spans="1:30" s="164" customFormat="1" ht="20.149999999999999" customHeight="1">
      <c r="A1450" s="149"/>
      <c r="B1450" s="294" t="str">
        <f>IF(LEN(A1450)=0,"",INDEX('Smelter Look-up'!$A:$A,MATCH($A1450,'Smelter Look-up'!$E:$E,0)))</f>
        <v/>
      </c>
      <c r="C1450" s="146" t="str">
        <f>IF(LEN(A1450)=0,"",INDEX('Smelter Look-up'!$C:$C,MATCH($A1450,'Smelter Look-up'!$E:$E,0)))</f>
        <v/>
      </c>
      <c r="D1450" s="143"/>
      <c r="E1450" s="143" t="str">
        <f ca="1">IF(ISERROR($V1450),"",OFFSET('Smelter Look-up'!$D$4,$V1450-4,0)&amp;"")</f>
        <v/>
      </c>
      <c r="F1450" s="143" t="str">
        <f ca="1">IF(ISERROR($V1450),"",OFFSET('Smelter Look-up'!$E$4,$V1450-4,0))</f>
        <v/>
      </c>
      <c r="G1450" s="143" t="str">
        <f ca="1">IF(C1450=$X$4,"Enter smelter details",IF(ISERROR($V1450),"",OFFSET('Smelter Look-up'!$F$4,$V1450-4,0)))</f>
        <v/>
      </c>
      <c r="H1450" s="199" t="str">
        <f ca="1">IF(ISERROR($V1450),"",OFFSET('Smelter Look-up'!$G$4,$V1450-4,0))</f>
        <v/>
      </c>
      <c r="I1450" s="200" t="str">
        <f ca="1">IF(ISERROR($V1450),"",OFFSET('Smelter Look-up'!$H$4,$V1450-4,0))</f>
        <v/>
      </c>
      <c r="J1450" s="200" t="str">
        <f ca="1">IF(ISERROR($V1450),"",OFFSET('Smelter Look-up'!$I$4,$V1450-4,0))</f>
        <v/>
      </c>
      <c r="K1450" s="144"/>
      <c r="L1450" s="144"/>
      <c r="M1450" s="144"/>
      <c r="N1450" s="144"/>
      <c r="O1450" s="144"/>
      <c r="P1450" s="202"/>
      <c r="Q1450" s="145"/>
      <c r="R1450" s="143" t="str">
        <f ca="1">IF(ISERROR($V1450),"",OFFSET('Smelter Look-up'!$C$4,$V1450-4,0)&amp;"")</f>
        <v/>
      </c>
      <c r="S1450" s="149" t="str">
        <f t="shared" ca="1" si="110"/>
        <v/>
      </c>
      <c r="T1450" s="149" t="str">
        <f ca="1">IF(B1450="","",IF(ISERROR(MATCH($J1450,SorP!$B$1:$B$6261,0)),"",INDIRECT("'SorP'!$A$"&amp;MATCH($S1450&amp;$J1450,SorP!C:C,0))))</f>
        <v/>
      </c>
      <c r="U1450" s="162"/>
      <c r="V1450" s="163" t="e">
        <f>IF(C1450="",NA(),MATCH($B1450&amp;$C1450,'Smelter Look-up'!$J:$J,0))</f>
        <v>#N/A</v>
      </c>
      <c r="X1450" s="164">
        <f t="shared" ca="1" si="111"/>
        <v>0</v>
      </c>
      <c r="AB1450" s="304" t="str">
        <f t="shared" si="112"/>
        <v/>
      </c>
      <c r="AC1450" s="164" t="str">
        <f t="shared" si="113"/>
        <v/>
      </c>
      <c r="AD1450" s="164" t="str">
        <f t="shared" si="114"/>
        <v/>
      </c>
    </row>
    <row r="1451" spans="1:30" s="164" customFormat="1" ht="20.149999999999999" customHeight="1">
      <c r="A1451" s="149"/>
      <c r="B1451" s="294" t="str">
        <f>IF(LEN(A1451)=0,"",INDEX('Smelter Look-up'!$A:$A,MATCH($A1451,'Smelter Look-up'!$E:$E,0)))</f>
        <v/>
      </c>
      <c r="C1451" s="146" t="str">
        <f>IF(LEN(A1451)=0,"",INDEX('Smelter Look-up'!$C:$C,MATCH($A1451,'Smelter Look-up'!$E:$E,0)))</f>
        <v/>
      </c>
      <c r="D1451" s="143"/>
      <c r="E1451" s="143" t="str">
        <f ca="1">IF(ISERROR($V1451),"",OFFSET('Smelter Look-up'!$D$4,$V1451-4,0)&amp;"")</f>
        <v/>
      </c>
      <c r="F1451" s="143" t="str">
        <f ca="1">IF(ISERROR($V1451),"",OFFSET('Smelter Look-up'!$E$4,$V1451-4,0))</f>
        <v/>
      </c>
      <c r="G1451" s="143" t="str">
        <f ca="1">IF(C1451=$X$4,"Enter smelter details",IF(ISERROR($V1451),"",OFFSET('Smelter Look-up'!$F$4,$V1451-4,0)))</f>
        <v/>
      </c>
      <c r="H1451" s="199" t="str">
        <f ca="1">IF(ISERROR($V1451),"",OFFSET('Smelter Look-up'!$G$4,$V1451-4,0))</f>
        <v/>
      </c>
      <c r="I1451" s="200" t="str">
        <f ca="1">IF(ISERROR($V1451),"",OFFSET('Smelter Look-up'!$H$4,$V1451-4,0))</f>
        <v/>
      </c>
      <c r="J1451" s="200" t="str">
        <f ca="1">IF(ISERROR($V1451),"",OFFSET('Smelter Look-up'!$I$4,$V1451-4,0))</f>
        <v/>
      </c>
      <c r="K1451" s="144"/>
      <c r="L1451" s="144"/>
      <c r="M1451" s="144"/>
      <c r="N1451" s="144"/>
      <c r="O1451" s="144"/>
      <c r="P1451" s="202"/>
      <c r="Q1451" s="145"/>
      <c r="R1451" s="143" t="str">
        <f ca="1">IF(ISERROR($V1451),"",OFFSET('Smelter Look-up'!$C$4,$V1451-4,0)&amp;"")</f>
        <v/>
      </c>
      <c r="S1451" s="149" t="str">
        <f t="shared" ca="1" si="110"/>
        <v/>
      </c>
      <c r="T1451" s="149" t="str">
        <f ca="1">IF(B1451="","",IF(ISERROR(MATCH($J1451,SorP!$B$1:$B$6261,0)),"",INDIRECT("'SorP'!$A$"&amp;MATCH($S1451&amp;$J1451,SorP!C:C,0))))</f>
        <v/>
      </c>
      <c r="U1451" s="162"/>
      <c r="V1451" s="163" t="e">
        <f>IF(C1451="",NA(),MATCH($B1451&amp;$C1451,'Smelter Look-up'!$J:$J,0))</f>
        <v>#N/A</v>
      </c>
      <c r="X1451" s="164">
        <f t="shared" ca="1" si="111"/>
        <v>0</v>
      </c>
      <c r="AB1451" s="304" t="str">
        <f t="shared" si="112"/>
        <v/>
      </c>
      <c r="AC1451" s="164" t="str">
        <f t="shared" si="113"/>
        <v/>
      </c>
      <c r="AD1451" s="164" t="str">
        <f t="shared" si="114"/>
        <v/>
      </c>
    </row>
    <row r="1452" spans="1:30" s="164" customFormat="1" ht="20.149999999999999" customHeight="1">
      <c r="A1452" s="149"/>
      <c r="B1452" s="294" t="str">
        <f>IF(LEN(A1452)=0,"",INDEX('Smelter Look-up'!$A:$A,MATCH($A1452,'Smelter Look-up'!$E:$E,0)))</f>
        <v/>
      </c>
      <c r="C1452" s="146" t="str">
        <f>IF(LEN(A1452)=0,"",INDEX('Smelter Look-up'!$C:$C,MATCH($A1452,'Smelter Look-up'!$E:$E,0)))</f>
        <v/>
      </c>
      <c r="D1452" s="143"/>
      <c r="E1452" s="143" t="str">
        <f ca="1">IF(ISERROR($V1452),"",OFFSET('Smelter Look-up'!$D$4,$V1452-4,0)&amp;"")</f>
        <v/>
      </c>
      <c r="F1452" s="143" t="str">
        <f ca="1">IF(ISERROR($V1452),"",OFFSET('Smelter Look-up'!$E$4,$V1452-4,0))</f>
        <v/>
      </c>
      <c r="G1452" s="143" t="str">
        <f ca="1">IF(C1452=$X$4,"Enter smelter details",IF(ISERROR($V1452),"",OFFSET('Smelter Look-up'!$F$4,$V1452-4,0)))</f>
        <v/>
      </c>
      <c r="H1452" s="199" t="str">
        <f ca="1">IF(ISERROR($V1452),"",OFFSET('Smelter Look-up'!$G$4,$V1452-4,0))</f>
        <v/>
      </c>
      <c r="I1452" s="200" t="str">
        <f ca="1">IF(ISERROR($V1452),"",OFFSET('Smelter Look-up'!$H$4,$V1452-4,0))</f>
        <v/>
      </c>
      <c r="J1452" s="200" t="str">
        <f ca="1">IF(ISERROR($V1452),"",OFFSET('Smelter Look-up'!$I$4,$V1452-4,0))</f>
        <v/>
      </c>
      <c r="K1452" s="144"/>
      <c r="L1452" s="144"/>
      <c r="M1452" s="144"/>
      <c r="N1452" s="144"/>
      <c r="O1452" s="144"/>
      <c r="P1452" s="202"/>
      <c r="Q1452" s="145"/>
      <c r="R1452" s="143" t="str">
        <f ca="1">IF(ISERROR($V1452),"",OFFSET('Smelter Look-up'!$C$4,$V1452-4,0)&amp;"")</f>
        <v/>
      </c>
      <c r="S1452" s="149" t="str">
        <f t="shared" ca="1" si="110"/>
        <v/>
      </c>
      <c r="T1452" s="149" t="str">
        <f ca="1">IF(B1452="","",IF(ISERROR(MATCH($J1452,SorP!$B$1:$B$6261,0)),"",INDIRECT("'SorP'!$A$"&amp;MATCH($S1452&amp;$J1452,SorP!C:C,0))))</f>
        <v/>
      </c>
      <c r="U1452" s="162"/>
      <c r="V1452" s="163" t="e">
        <f>IF(C1452="",NA(),MATCH($B1452&amp;$C1452,'Smelter Look-up'!$J:$J,0))</f>
        <v>#N/A</v>
      </c>
      <c r="X1452" s="164">
        <f t="shared" ca="1" si="111"/>
        <v>0</v>
      </c>
      <c r="AB1452" s="304" t="str">
        <f t="shared" si="112"/>
        <v/>
      </c>
      <c r="AC1452" s="164" t="str">
        <f t="shared" si="113"/>
        <v/>
      </c>
      <c r="AD1452" s="164" t="str">
        <f t="shared" si="114"/>
        <v/>
      </c>
    </row>
    <row r="1453" spans="1:30" s="164" customFormat="1" ht="20.149999999999999" customHeight="1">
      <c r="A1453" s="149"/>
      <c r="B1453" s="294" t="str">
        <f>IF(LEN(A1453)=0,"",INDEX('Smelter Look-up'!$A:$A,MATCH($A1453,'Smelter Look-up'!$E:$E,0)))</f>
        <v/>
      </c>
      <c r="C1453" s="146" t="str">
        <f>IF(LEN(A1453)=0,"",INDEX('Smelter Look-up'!$C:$C,MATCH($A1453,'Smelter Look-up'!$E:$E,0)))</f>
        <v/>
      </c>
      <c r="D1453" s="143"/>
      <c r="E1453" s="143" t="str">
        <f ca="1">IF(ISERROR($V1453),"",OFFSET('Smelter Look-up'!$D$4,$V1453-4,0)&amp;"")</f>
        <v/>
      </c>
      <c r="F1453" s="143" t="str">
        <f ca="1">IF(ISERROR($V1453),"",OFFSET('Smelter Look-up'!$E$4,$V1453-4,0))</f>
        <v/>
      </c>
      <c r="G1453" s="143" t="str">
        <f ca="1">IF(C1453=$X$4,"Enter smelter details",IF(ISERROR($V1453),"",OFFSET('Smelter Look-up'!$F$4,$V1453-4,0)))</f>
        <v/>
      </c>
      <c r="H1453" s="199" t="str">
        <f ca="1">IF(ISERROR($V1453),"",OFFSET('Smelter Look-up'!$G$4,$V1453-4,0))</f>
        <v/>
      </c>
      <c r="I1453" s="200" t="str">
        <f ca="1">IF(ISERROR($V1453),"",OFFSET('Smelter Look-up'!$H$4,$V1453-4,0))</f>
        <v/>
      </c>
      <c r="J1453" s="200" t="str">
        <f ca="1">IF(ISERROR($V1453),"",OFFSET('Smelter Look-up'!$I$4,$V1453-4,0))</f>
        <v/>
      </c>
      <c r="K1453" s="144"/>
      <c r="L1453" s="144"/>
      <c r="M1453" s="144"/>
      <c r="N1453" s="144"/>
      <c r="O1453" s="144"/>
      <c r="P1453" s="202"/>
      <c r="Q1453" s="145"/>
      <c r="R1453" s="143" t="str">
        <f ca="1">IF(ISERROR($V1453),"",OFFSET('Smelter Look-up'!$C$4,$V1453-4,0)&amp;"")</f>
        <v/>
      </c>
      <c r="S1453" s="149" t="str">
        <f t="shared" ca="1" si="110"/>
        <v/>
      </c>
      <c r="T1453" s="149" t="str">
        <f ca="1">IF(B1453="","",IF(ISERROR(MATCH($J1453,SorP!$B$1:$B$6261,0)),"",INDIRECT("'SorP'!$A$"&amp;MATCH($S1453&amp;$J1453,SorP!C:C,0))))</f>
        <v/>
      </c>
      <c r="U1453" s="162"/>
      <c r="V1453" s="163" t="e">
        <f>IF(C1453="",NA(),MATCH($B1453&amp;$C1453,'Smelter Look-up'!$J:$J,0))</f>
        <v>#N/A</v>
      </c>
      <c r="X1453" s="164">
        <f t="shared" ca="1" si="111"/>
        <v>0</v>
      </c>
      <c r="AB1453" s="304" t="str">
        <f t="shared" si="112"/>
        <v/>
      </c>
      <c r="AC1453" s="164" t="str">
        <f t="shared" si="113"/>
        <v/>
      </c>
      <c r="AD1453" s="164" t="str">
        <f t="shared" si="114"/>
        <v/>
      </c>
    </row>
    <row r="1454" spans="1:30" s="164" customFormat="1" ht="20.149999999999999" customHeight="1">
      <c r="A1454" s="149"/>
      <c r="B1454" s="294" t="str">
        <f>IF(LEN(A1454)=0,"",INDEX('Smelter Look-up'!$A:$A,MATCH($A1454,'Smelter Look-up'!$E:$E,0)))</f>
        <v/>
      </c>
      <c r="C1454" s="146" t="str">
        <f>IF(LEN(A1454)=0,"",INDEX('Smelter Look-up'!$C:$C,MATCH($A1454,'Smelter Look-up'!$E:$E,0)))</f>
        <v/>
      </c>
      <c r="D1454" s="143"/>
      <c r="E1454" s="143" t="str">
        <f ca="1">IF(ISERROR($V1454),"",OFFSET('Smelter Look-up'!$D$4,$V1454-4,0)&amp;"")</f>
        <v/>
      </c>
      <c r="F1454" s="143" t="str">
        <f ca="1">IF(ISERROR($V1454),"",OFFSET('Smelter Look-up'!$E$4,$V1454-4,0))</f>
        <v/>
      </c>
      <c r="G1454" s="143" t="str">
        <f ca="1">IF(C1454=$X$4,"Enter smelter details",IF(ISERROR($V1454),"",OFFSET('Smelter Look-up'!$F$4,$V1454-4,0)))</f>
        <v/>
      </c>
      <c r="H1454" s="199" t="str">
        <f ca="1">IF(ISERROR($V1454),"",OFFSET('Smelter Look-up'!$G$4,$V1454-4,0))</f>
        <v/>
      </c>
      <c r="I1454" s="200" t="str">
        <f ca="1">IF(ISERROR($V1454),"",OFFSET('Smelter Look-up'!$H$4,$V1454-4,0))</f>
        <v/>
      </c>
      <c r="J1454" s="200" t="str">
        <f ca="1">IF(ISERROR($V1454),"",OFFSET('Smelter Look-up'!$I$4,$V1454-4,0))</f>
        <v/>
      </c>
      <c r="K1454" s="144"/>
      <c r="L1454" s="144"/>
      <c r="M1454" s="144"/>
      <c r="N1454" s="144"/>
      <c r="O1454" s="144"/>
      <c r="P1454" s="202"/>
      <c r="Q1454" s="145"/>
      <c r="R1454" s="143" t="str">
        <f ca="1">IF(ISERROR($V1454),"",OFFSET('Smelter Look-up'!$C$4,$V1454-4,0)&amp;"")</f>
        <v/>
      </c>
      <c r="S1454" s="149" t="str">
        <f t="shared" ca="1" si="110"/>
        <v/>
      </c>
      <c r="T1454" s="149" t="str">
        <f ca="1">IF(B1454="","",IF(ISERROR(MATCH($J1454,SorP!$B$1:$B$6261,0)),"",INDIRECT("'SorP'!$A$"&amp;MATCH($S1454&amp;$J1454,SorP!C:C,0))))</f>
        <v/>
      </c>
      <c r="U1454" s="162"/>
      <c r="V1454" s="163" t="e">
        <f>IF(C1454="",NA(),MATCH($B1454&amp;$C1454,'Smelter Look-up'!$J:$J,0))</f>
        <v>#N/A</v>
      </c>
      <c r="X1454" s="164">
        <f t="shared" ca="1" si="111"/>
        <v>0</v>
      </c>
      <c r="AB1454" s="304" t="str">
        <f t="shared" si="112"/>
        <v/>
      </c>
      <c r="AC1454" s="164" t="str">
        <f t="shared" si="113"/>
        <v/>
      </c>
      <c r="AD1454" s="164" t="str">
        <f t="shared" si="114"/>
        <v/>
      </c>
    </row>
    <row r="1455" spans="1:30" s="164" customFormat="1" ht="20.149999999999999" customHeight="1">
      <c r="A1455" s="149"/>
      <c r="B1455" s="294" t="str">
        <f>IF(LEN(A1455)=0,"",INDEX('Smelter Look-up'!$A:$A,MATCH($A1455,'Smelter Look-up'!$E:$E,0)))</f>
        <v/>
      </c>
      <c r="C1455" s="146" t="str">
        <f>IF(LEN(A1455)=0,"",INDEX('Smelter Look-up'!$C:$C,MATCH($A1455,'Smelter Look-up'!$E:$E,0)))</f>
        <v/>
      </c>
      <c r="D1455" s="143"/>
      <c r="E1455" s="143" t="str">
        <f ca="1">IF(ISERROR($V1455),"",OFFSET('Smelter Look-up'!$D$4,$V1455-4,0)&amp;"")</f>
        <v/>
      </c>
      <c r="F1455" s="143" t="str">
        <f ca="1">IF(ISERROR($V1455),"",OFFSET('Smelter Look-up'!$E$4,$V1455-4,0))</f>
        <v/>
      </c>
      <c r="G1455" s="143" t="str">
        <f ca="1">IF(C1455=$X$4,"Enter smelter details",IF(ISERROR($V1455),"",OFFSET('Smelter Look-up'!$F$4,$V1455-4,0)))</f>
        <v/>
      </c>
      <c r="H1455" s="199" t="str">
        <f ca="1">IF(ISERROR($V1455),"",OFFSET('Smelter Look-up'!$G$4,$V1455-4,0))</f>
        <v/>
      </c>
      <c r="I1455" s="200" t="str">
        <f ca="1">IF(ISERROR($V1455),"",OFFSET('Smelter Look-up'!$H$4,$V1455-4,0))</f>
        <v/>
      </c>
      <c r="J1455" s="200" t="str">
        <f ca="1">IF(ISERROR($V1455),"",OFFSET('Smelter Look-up'!$I$4,$V1455-4,0))</f>
        <v/>
      </c>
      <c r="K1455" s="144"/>
      <c r="L1455" s="144"/>
      <c r="M1455" s="144"/>
      <c r="N1455" s="144"/>
      <c r="O1455" s="144"/>
      <c r="P1455" s="202"/>
      <c r="Q1455" s="145"/>
      <c r="R1455" s="143" t="str">
        <f ca="1">IF(ISERROR($V1455),"",OFFSET('Smelter Look-up'!$C$4,$V1455-4,0)&amp;"")</f>
        <v/>
      </c>
      <c r="S1455" s="149" t="str">
        <f t="shared" ca="1" si="110"/>
        <v/>
      </c>
      <c r="T1455" s="149" t="str">
        <f ca="1">IF(B1455="","",IF(ISERROR(MATCH($J1455,SorP!$B$1:$B$6261,0)),"",INDIRECT("'SorP'!$A$"&amp;MATCH($S1455&amp;$J1455,SorP!C:C,0))))</f>
        <v/>
      </c>
      <c r="U1455" s="162"/>
      <c r="V1455" s="163" t="e">
        <f>IF(C1455="",NA(),MATCH($B1455&amp;$C1455,'Smelter Look-up'!$J:$J,0))</f>
        <v>#N/A</v>
      </c>
      <c r="X1455" s="164">
        <f t="shared" ca="1" si="111"/>
        <v>0</v>
      </c>
      <c r="AB1455" s="304" t="str">
        <f t="shared" si="112"/>
        <v/>
      </c>
      <c r="AC1455" s="164" t="str">
        <f t="shared" si="113"/>
        <v/>
      </c>
      <c r="AD1455" s="164" t="str">
        <f t="shared" si="114"/>
        <v/>
      </c>
    </row>
    <row r="1456" spans="1:30" s="164" customFormat="1" ht="20.149999999999999" customHeight="1">
      <c r="A1456" s="149"/>
      <c r="B1456" s="294" t="str">
        <f>IF(LEN(A1456)=0,"",INDEX('Smelter Look-up'!$A:$A,MATCH($A1456,'Smelter Look-up'!$E:$E,0)))</f>
        <v/>
      </c>
      <c r="C1456" s="146" t="str">
        <f>IF(LEN(A1456)=0,"",INDEX('Smelter Look-up'!$C:$C,MATCH($A1456,'Smelter Look-up'!$E:$E,0)))</f>
        <v/>
      </c>
      <c r="D1456" s="143"/>
      <c r="E1456" s="143" t="str">
        <f ca="1">IF(ISERROR($V1456),"",OFFSET('Smelter Look-up'!$D$4,$V1456-4,0)&amp;"")</f>
        <v/>
      </c>
      <c r="F1456" s="143" t="str">
        <f ca="1">IF(ISERROR($V1456),"",OFFSET('Smelter Look-up'!$E$4,$V1456-4,0))</f>
        <v/>
      </c>
      <c r="G1456" s="143" t="str">
        <f ca="1">IF(C1456=$X$4,"Enter smelter details",IF(ISERROR($V1456),"",OFFSET('Smelter Look-up'!$F$4,$V1456-4,0)))</f>
        <v/>
      </c>
      <c r="H1456" s="199" t="str">
        <f ca="1">IF(ISERROR($V1456),"",OFFSET('Smelter Look-up'!$G$4,$V1456-4,0))</f>
        <v/>
      </c>
      <c r="I1456" s="200" t="str">
        <f ca="1">IF(ISERROR($V1456),"",OFFSET('Smelter Look-up'!$H$4,$V1456-4,0))</f>
        <v/>
      </c>
      <c r="J1456" s="200" t="str">
        <f ca="1">IF(ISERROR($V1456),"",OFFSET('Smelter Look-up'!$I$4,$V1456-4,0))</f>
        <v/>
      </c>
      <c r="K1456" s="144"/>
      <c r="L1456" s="144"/>
      <c r="M1456" s="144"/>
      <c r="N1456" s="144"/>
      <c r="O1456" s="144"/>
      <c r="P1456" s="202"/>
      <c r="Q1456" s="145"/>
      <c r="R1456" s="143" t="str">
        <f ca="1">IF(ISERROR($V1456),"",OFFSET('Smelter Look-up'!$C$4,$V1456-4,0)&amp;"")</f>
        <v/>
      </c>
      <c r="S1456" s="149" t="str">
        <f t="shared" ca="1" si="110"/>
        <v/>
      </c>
      <c r="T1456" s="149" t="str">
        <f ca="1">IF(B1456="","",IF(ISERROR(MATCH($J1456,SorP!$B$1:$B$6261,0)),"",INDIRECT("'SorP'!$A$"&amp;MATCH($S1456&amp;$J1456,SorP!C:C,0))))</f>
        <v/>
      </c>
      <c r="U1456" s="162"/>
      <c r="V1456" s="163" t="e">
        <f>IF(C1456="",NA(),MATCH($B1456&amp;$C1456,'Smelter Look-up'!$J:$J,0))</f>
        <v>#N/A</v>
      </c>
      <c r="X1456" s="164">
        <f t="shared" ca="1" si="111"/>
        <v>0</v>
      </c>
      <c r="AB1456" s="304" t="str">
        <f t="shared" si="112"/>
        <v/>
      </c>
      <c r="AC1456" s="164" t="str">
        <f t="shared" si="113"/>
        <v/>
      </c>
      <c r="AD1456" s="164" t="str">
        <f t="shared" si="114"/>
        <v/>
      </c>
    </row>
    <row r="1457" spans="1:30" s="164" customFormat="1" ht="20.149999999999999" customHeight="1">
      <c r="A1457" s="149"/>
      <c r="B1457" s="294" t="str">
        <f>IF(LEN(A1457)=0,"",INDEX('Smelter Look-up'!$A:$A,MATCH($A1457,'Smelter Look-up'!$E:$E,0)))</f>
        <v/>
      </c>
      <c r="C1457" s="146" t="str">
        <f>IF(LEN(A1457)=0,"",INDEX('Smelter Look-up'!$C:$C,MATCH($A1457,'Smelter Look-up'!$E:$E,0)))</f>
        <v/>
      </c>
      <c r="D1457" s="143"/>
      <c r="E1457" s="143" t="str">
        <f ca="1">IF(ISERROR($V1457),"",OFFSET('Smelter Look-up'!$D$4,$V1457-4,0)&amp;"")</f>
        <v/>
      </c>
      <c r="F1457" s="143" t="str">
        <f ca="1">IF(ISERROR($V1457),"",OFFSET('Smelter Look-up'!$E$4,$V1457-4,0))</f>
        <v/>
      </c>
      <c r="G1457" s="143" t="str">
        <f ca="1">IF(C1457=$X$4,"Enter smelter details",IF(ISERROR($V1457),"",OFFSET('Smelter Look-up'!$F$4,$V1457-4,0)))</f>
        <v/>
      </c>
      <c r="H1457" s="199" t="str">
        <f ca="1">IF(ISERROR($V1457),"",OFFSET('Smelter Look-up'!$G$4,$V1457-4,0))</f>
        <v/>
      </c>
      <c r="I1457" s="200" t="str">
        <f ca="1">IF(ISERROR($V1457),"",OFFSET('Smelter Look-up'!$H$4,$V1457-4,0))</f>
        <v/>
      </c>
      <c r="J1457" s="200" t="str">
        <f ca="1">IF(ISERROR($V1457),"",OFFSET('Smelter Look-up'!$I$4,$V1457-4,0))</f>
        <v/>
      </c>
      <c r="K1457" s="144"/>
      <c r="L1457" s="144"/>
      <c r="M1457" s="144"/>
      <c r="N1457" s="144"/>
      <c r="O1457" s="144"/>
      <c r="P1457" s="202"/>
      <c r="Q1457" s="145"/>
      <c r="R1457" s="143" t="str">
        <f ca="1">IF(ISERROR($V1457),"",OFFSET('Smelter Look-up'!$C$4,$V1457-4,0)&amp;"")</f>
        <v/>
      </c>
      <c r="S1457" s="149" t="str">
        <f t="shared" ca="1" si="110"/>
        <v/>
      </c>
      <c r="T1457" s="149" t="str">
        <f ca="1">IF(B1457="","",IF(ISERROR(MATCH($J1457,SorP!$B$1:$B$6261,0)),"",INDIRECT("'SorP'!$A$"&amp;MATCH($S1457&amp;$J1457,SorP!C:C,0))))</f>
        <v/>
      </c>
      <c r="U1457" s="162"/>
      <c r="V1457" s="163" t="e">
        <f>IF(C1457="",NA(),MATCH($B1457&amp;$C1457,'Smelter Look-up'!$J:$J,0))</f>
        <v>#N/A</v>
      </c>
      <c r="X1457" s="164">
        <f t="shared" ca="1" si="111"/>
        <v>0</v>
      </c>
      <c r="AB1457" s="304" t="str">
        <f t="shared" si="112"/>
        <v/>
      </c>
      <c r="AC1457" s="164" t="str">
        <f t="shared" si="113"/>
        <v/>
      </c>
      <c r="AD1457" s="164" t="str">
        <f t="shared" si="114"/>
        <v/>
      </c>
    </row>
    <row r="1458" spans="1:30" s="164" customFormat="1" ht="20.149999999999999" customHeight="1">
      <c r="A1458" s="149"/>
      <c r="B1458" s="294" t="str">
        <f>IF(LEN(A1458)=0,"",INDEX('Smelter Look-up'!$A:$A,MATCH($A1458,'Smelter Look-up'!$E:$E,0)))</f>
        <v/>
      </c>
      <c r="C1458" s="146" t="str">
        <f>IF(LEN(A1458)=0,"",INDEX('Smelter Look-up'!$C:$C,MATCH($A1458,'Smelter Look-up'!$E:$E,0)))</f>
        <v/>
      </c>
      <c r="D1458" s="143"/>
      <c r="E1458" s="143" t="str">
        <f ca="1">IF(ISERROR($V1458),"",OFFSET('Smelter Look-up'!$D$4,$V1458-4,0)&amp;"")</f>
        <v/>
      </c>
      <c r="F1458" s="143" t="str">
        <f ca="1">IF(ISERROR($V1458),"",OFFSET('Smelter Look-up'!$E$4,$V1458-4,0))</f>
        <v/>
      </c>
      <c r="G1458" s="143" t="str">
        <f ca="1">IF(C1458=$X$4,"Enter smelter details",IF(ISERROR($V1458),"",OFFSET('Smelter Look-up'!$F$4,$V1458-4,0)))</f>
        <v/>
      </c>
      <c r="H1458" s="199" t="str">
        <f ca="1">IF(ISERROR($V1458),"",OFFSET('Smelter Look-up'!$G$4,$V1458-4,0))</f>
        <v/>
      </c>
      <c r="I1458" s="200" t="str">
        <f ca="1">IF(ISERROR($V1458),"",OFFSET('Smelter Look-up'!$H$4,$V1458-4,0))</f>
        <v/>
      </c>
      <c r="J1458" s="200" t="str">
        <f ca="1">IF(ISERROR($V1458),"",OFFSET('Smelter Look-up'!$I$4,$V1458-4,0))</f>
        <v/>
      </c>
      <c r="K1458" s="144"/>
      <c r="L1458" s="144"/>
      <c r="M1458" s="144"/>
      <c r="N1458" s="144"/>
      <c r="O1458" s="144"/>
      <c r="P1458" s="202"/>
      <c r="Q1458" s="145"/>
      <c r="R1458" s="143" t="str">
        <f ca="1">IF(ISERROR($V1458),"",OFFSET('Smelter Look-up'!$C$4,$V1458-4,0)&amp;"")</f>
        <v/>
      </c>
      <c r="S1458" s="149" t="str">
        <f t="shared" ca="1" si="110"/>
        <v/>
      </c>
      <c r="T1458" s="149" t="str">
        <f ca="1">IF(B1458="","",IF(ISERROR(MATCH($J1458,SorP!$B$1:$B$6261,0)),"",INDIRECT("'SorP'!$A$"&amp;MATCH($S1458&amp;$J1458,SorP!C:C,0))))</f>
        <v/>
      </c>
      <c r="U1458" s="162"/>
      <c r="V1458" s="163" t="e">
        <f>IF(C1458="",NA(),MATCH($B1458&amp;$C1458,'Smelter Look-up'!$J:$J,0))</f>
        <v>#N/A</v>
      </c>
      <c r="X1458" s="164">
        <f t="shared" ca="1" si="111"/>
        <v>0</v>
      </c>
      <c r="AB1458" s="304" t="str">
        <f t="shared" si="112"/>
        <v/>
      </c>
      <c r="AC1458" s="164" t="str">
        <f t="shared" si="113"/>
        <v/>
      </c>
      <c r="AD1458" s="164" t="str">
        <f t="shared" si="114"/>
        <v/>
      </c>
    </row>
    <row r="1459" spans="1:30" s="164" customFormat="1" ht="20.149999999999999" customHeight="1">
      <c r="A1459" s="149"/>
      <c r="B1459" s="294" t="str">
        <f>IF(LEN(A1459)=0,"",INDEX('Smelter Look-up'!$A:$A,MATCH($A1459,'Smelter Look-up'!$E:$E,0)))</f>
        <v/>
      </c>
      <c r="C1459" s="146" t="str">
        <f>IF(LEN(A1459)=0,"",INDEX('Smelter Look-up'!$C:$C,MATCH($A1459,'Smelter Look-up'!$E:$E,0)))</f>
        <v/>
      </c>
      <c r="D1459" s="143"/>
      <c r="E1459" s="143" t="str">
        <f ca="1">IF(ISERROR($V1459),"",OFFSET('Smelter Look-up'!$D$4,$V1459-4,0)&amp;"")</f>
        <v/>
      </c>
      <c r="F1459" s="143" t="str">
        <f ca="1">IF(ISERROR($V1459),"",OFFSET('Smelter Look-up'!$E$4,$V1459-4,0))</f>
        <v/>
      </c>
      <c r="G1459" s="143" t="str">
        <f ca="1">IF(C1459=$X$4,"Enter smelter details",IF(ISERROR($V1459),"",OFFSET('Smelter Look-up'!$F$4,$V1459-4,0)))</f>
        <v/>
      </c>
      <c r="H1459" s="199" t="str">
        <f ca="1">IF(ISERROR($V1459),"",OFFSET('Smelter Look-up'!$G$4,$V1459-4,0))</f>
        <v/>
      </c>
      <c r="I1459" s="200" t="str">
        <f ca="1">IF(ISERROR($V1459),"",OFFSET('Smelter Look-up'!$H$4,$V1459-4,0))</f>
        <v/>
      </c>
      <c r="J1459" s="200" t="str">
        <f ca="1">IF(ISERROR($V1459),"",OFFSET('Smelter Look-up'!$I$4,$V1459-4,0))</f>
        <v/>
      </c>
      <c r="K1459" s="144"/>
      <c r="L1459" s="144"/>
      <c r="M1459" s="144"/>
      <c r="N1459" s="144"/>
      <c r="O1459" s="144"/>
      <c r="P1459" s="202"/>
      <c r="Q1459" s="145"/>
      <c r="R1459" s="143" t="str">
        <f ca="1">IF(ISERROR($V1459),"",OFFSET('Smelter Look-up'!$C$4,$V1459-4,0)&amp;"")</f>
        <v/>
      </c>
      <c r="S1459" s="149" t="str">
        <f t="shared" ca="1" si="110"/>
        <v/>
      </c>
      <c r="T1459" s="149" t="str">
        <f ca="1">IF(B1459="","",IF(ISERROR(MATCH($J1459,SorP!$B$1:$B$6261,0)),"",INDIRECT("'SorP'!$A$"&amp;MATCH($S1459&amp;$J1459,SorP!C:C,0))))</f>
        <v/>
      </c>
      <c r="U1459" s="162"/>
      <c r="V1459" s="163" t="e">
        <f>IF(C1459="",NA(),MATCH($B1459&amp;$C1459,'Smelter Look-up'!$J:$J,0))</f>
        <v>#N/A</v>
      </c>
      <c r="X1459" s="164">
        <f t="shared" ca="1" si="111"/>
        <v>0</v>
      </c>
      <c r="AB1459" s="304" t="str">
        <f t="shared" si="112"/>
        <v/>
      </c>
      <c r="AC1459" s="164" t="str">
        <f t="shared" si="113"/>
        <v/>
      </c>
      <c r="AD1459" s="164" t="str">
        <f t="shared" si="114"/>
        <v/>
      </c>
    </row>
    <row r="1460" spans="1:30" s="164" customFormat="1" ht="20.149999999999999" customHeight="1">
      <c r="A1460" s="149"/>
      <c r="B1460" s="294" t="str">
        <f>IF(LEN(A1460)=0,"",INDEX('Smelter Look-up'!$A:$A,MATCH($A1460,'Smelter Look-up'!$E:$E,0)))</f>
        <v/>
      </c>
      <c r="C1460" s="146" t="str">
        <f>IF(LEN(A1460)=0,"",INDEX('Smelter Look-up'!$C:$C,MATCH($A1460,'Smelter Look-up'!$E:$E,0)))</f>
        <v/>
      </c>
      <c r="D1460" s="143"/>
      <c r="E1460" s="143" t="str">
        <f ca="1">IF(ISERROR($V1460),"",OFFSET('Smelter Look-up'!$D$4,$V1460-4,0)&amp;"")</f>
        <v/>
      </c>
      <c r="F1460" s="143" t="str">
        <f ca="1">IF(ISERROR($V1460),"",OFFSET('Smelter Look-up'!$E$4,$V1460-4,0))</f>
        <v/>
      </c>
      <c r="G1460" s="143" t="str">
        <f ca="1">IF(C1460=$X$4,"Enter smelter details",IF(ISERROR($V1460),"",OFFSET('Smelter Look-up'!$F$4,$V1460-4,0)))</f>
        <v/>
      </c>
      <c r="H1460" s="199" t="str">
        <f ca="1">IF(ISERROR($V1460),"",OFFSET('Smelter Look-up'!$G$4,$V1460-4,0))</f>
        <v/>
      </c>
      <c r="I1460" s="200" t="str">
        <f ca="1">IF(ISERROR($V1460),"",OFFSET('Smelter Look-up'!$H$4,$V1460-4,0))</f>
        <v/>
      </c>
      <c r="J1460" s="200" t="str">
        <f ca="1">IF(ISERROR($V1460),"",OFFSET('Smelter Look-up'!$I$4,$V1460-4,0))</f>
        <v/>
      </c>
      <c r="K1460" s="144"/>
      <c r="L1460" s="144"/>
      <c r="M1460" s="144"/>
      <c r="N1460" s="144"/>
      <c r="O1460" s="144"/>
      <c r="P1460" s="202"/>
      <c r="Q1460" s="145"/>
      <c r="R1460" s="143" t="str">
        <f ca="1">IF(ISERROR($V1460),"",OFFSET('Smelter Look-up'!$C$4,$V1460-4,0)&amp;"")</f>
        <v/>
      </c>
      <c r="S1460" s="149" t="str">
        <f t="shared" ca="1" si="110"/>
        <v/>
      </c>
      <c r="T1460" s="149" t="str">
        <f ca="1">IF(B1460="","",IF(ISERROR(MATCH($J1460,SorP!$B$1:$B$6261,0)),"",INDIRECT("'SorP'!$A$"&amp;MATCH($S1460&amp;$J1460,SorP!C:C,0))))</f>
        <v/>
      </c>
      <c r="U1460" s="162"/>
      <c r="V1460" s="163" t="e">
        <f>IF(C1460="",NA(),MATCH($B1460&amp;$C1460,'Smelter Look-up'!$J:$J,0))</f>
        <v>#N/A</v>
      </c>
      <c r="X1460" s="164">
        <f t="shared" ca="1" si="111"/>
        <v>0</v>
      </c>
      <c r="AB1460" s="304" t="str">
        <f t="shared" si="112"/>
        <v/>
      </c>
      <c r="AC1460" s="164" t="str">
        <f t="shared" si="113"/>
        <v/>
      </c>
      <c r="AD1460" s="164" t="str">
        <f t="shared" si="114"/>
        <v/>
      </c>
    </row>
    <row r="1461" spans="1:30" s="164" customFormat="1" ht="20.149999999999999" customHeight="1">
      <c r="A1461" s="149"/>
      <c r="B1461" s="294" t="str">
        <f>IF(LEN(A1461)=0,"",INDEX('Smelter Look-up'!$A:$A,MATCH($A1461,'Smelter Look-up'!$E:$E,0)))</f>
        <v/>
      </c>
      <c r="C1461" s="146" t="str">
        <f>IF(LEN(A1461)=0,"",INDEX('Smelter Look-up'!$C:$C,MATCH($A1461,'Smelter Look-up'!$E:$E,0)))</f>
        <v/>
      </c>
      <c r="D1461" s="143"/>
      <c r="E1461" s="143" t="str">
        <f ca="1">IF(ISERROR($V1461),"",OFFSET('Smelter Look-up'!$D$4,$V1461-4,0)&amp;"")</f>
        <v/>
      </c>
      <c r="F1461" s="143" t="str">
        <f ca="1">IF(ISERROR($V1461),"",OFFSET('Smelter Look-up'!$E$4,$V1461-4,0))</f>
        <v/>
      </c>
      <c r="G1461" s="143" t="str">
        <f ca="1">IF(C1461=$X$4,"Enter smelter details",IF(ISERROR($V1461),"",OFFSET('Smelter Look-up'!$F$4,$V1461-4,0)))</f>
        <v/>
      </c>
      <c r="H1461" s="199" t="str">
        <f ca="1">IF(ISERROR($V1461),"",OFFSET('Smelter Look-up'!$G$4,$V1461-4,0))</f>
        <v/>
      </c>
      <c r="I1461" s="200" t="str">
        <f ca="1">IF(ISERROR($V1461),"",OFFSET('Smelter Look-up'!$H$4,$V1461-4,0))</f>
        <v/>
      </c>
      <c r="J1461" s="200" t="str">
        <f ca="1">IF(ISERROR($V1461),"",OFFSET('Smelter Look-up'!$I$4,$V1461-4,0))</f>
        <v/>
      </c>
      <c r="K1461" s="144"/>
      <c r="L1461" s="144"/>
      <c r="M1461" s="144"/>
      <c r="N1461" s="144"/>
      <c r="O1461" s="144"/>
      <c r="P1461" s="202"/>
      <c r="Q1461" s="145"/>
      <c r="R1461" s="143" t="str">
        <f ca="1">IF(ISERROR($V1461),"",OFFSET('Smelter Look-up'!$C$4,$V1461-4,0)&amp;"")</f>
        <v/>
      </c>
      <c r="S1461" s="149" t="str">
        <f t="shared" ca="1" si="110"/>
        <v/>
      </c>
      <c r="T1461" s="149" t="str">
        <f ca="1">IF(B1461="","",IF(ISERROR(MATCH($J1461,SorP!$B$1:$B$6261,0)),"",INDIRECT("'SorP'!$A$"&amp;MATCH($S1461&amp;$J1461,SorP!C:C,0))))</f>
        <v/>
      </c>
      <c r="U1461" s="162"/>
      <c r="V1461" s="163" t="e">
        <f>IF(C1461="",NA(),MATCH($B1461&amp;$C1461,'Smelter Look-up'!$J:$J,0))</f>
        <v>#N/A</v>
      </c>
      <c r="X1461" s="164">
        <f t="shared" ca="1" si="111"/>
        <v>0</v>
      </c>
      <c r="AB1461" s="304" t="str">
        <f t="shared" si="112"/>
        <v/>
      </c>
      <c r="AC1461" s="164" t="str">
        <f t="shared" si="113"/>
        <v/>
      </c>
      <c r="AD1461" s="164" t="str">
        <f t="shared" si="114"/>
        <v/>
      </c>
    </row>
    <row r="1462" spans="1:30" s="164" customFormat="1" ht="20.149999999999999" customHeight="1">
      <c r="A1462" s="149"/>
      <c r="B1462" s="294" t="str">
        <f>IF(LEN(A1462)=0,"",INDEX('Smelter Look-up'!$A:$A,MATCH($A1462,'Smelter Look-up'!$E:$E,0)))</f>
        <v/>
      </c>
      <c r="C1462" s="146" t="str">
        <f>IF(LEN(A1462)=0,"",INDEX('Smelter Look-up'!$C:$C,MATCH($A1462,'Smelter Look-up'!$E:$E,0)))</f>
        <v/>
      </c>
      <c r="D1462" s="143"/>
      <c r="E1462" s="143" t="str">
        <f ca="1">IF(ISERROR($V1462),"",OFFSET('Smelter Look-up'!$D$4,$V1462-4,0)&amp;"")</f>
        <v/>
      </c>
      <c r="F1462" s="143" t="str">
        <f ca="1">IF(ISERROR($V1462),"",OFFSET('Smelter Look-up'!$E$4,$V1462-4,0))</f>
        <v/>
      </c>
      <c r="G1462" s="143" t="str">
        <f ca="1">IF(C1462=$X$4,"Enter smelter details",IF(ISERROR($V1462),"",OFFSET('Smelter Look-up'!$F$4,$V1462-4,0)))</f>
        <v/>
      </c>
      <c r="H1462" s="199" t="str">
        <f ca="1">IF(ISERROR($V1462),"",OFFSET('Smelter Look-up'!$G$4,$V1462-4,0))</f>
        <v/>
      </c>
      <c r="I1462" s="200" t="str">
        <f ca="1">IF(ISERROR($V1462),"",OFFSET('Smelter Look-up'!$H$4,$V1462-4,0))</f>
        <v/>
      </c>
      <c r="J1462" s="200" t="str">
        <f ca="1">IF(ISERROR($V1462),"",OFFSET('Smelter Look-up'!$I$4,$V1462-4,0))</f>
        <v/>
      </c>
      <c r="K1462" s="144"/>
      <c r="L1462" s="144"/>
      <c r="M1462" s="144"/>
      <c r="N1462" s="144"/>
      <c r="O1462" s="144"/>
      <c r="P1462" s="202"/>
      <c r="Q1462" s="145"/>
      <c r="R1462" s="143" t="str">
        <f ca="1">IF(ISERROR($V1462),"",OFFSET('Smelter Look-up'!$C$4,$V1462-4,0)&amp;"")</f>
        <v/>
      </c>
      <c r="S1462" s="149" t="str">
        <f t="shared" ca="1" si="110"/>
        <v/>
      </c>
      <c r="T1462" s="149" t="str">
        <f ca="1">IF(B1462="","",IF(ISERROR(MATCH($J1462,SorP!$B$1:$B$6261,0)),"",INDIRECT("'SorP'!$A$"&amp;MATCH($S1462&amp;$J1462,SorP!C:C,0))))</f>
        <v/>
      </c>
      <c r="U1462" s="162"/>
      <c r="V1462" s="163" t="e">
        <f>IF(C1462="",NA(),MATCH($B1462&amp;$C1462,'Smelter Look-up'!$J:$J,0))</f>
        <v>#N/A</v>
      </c>
      <c r="X1462" s="164">
        <f t="shared" ca="1" si="111"/>
        <v>0</v>
      </c>
      <c r="AB1462" s="304" t="str">
        <f t="shared" si="112"/>
        <v/>
      </c>
      <c r="AC1462" s="164" t="str">
        <f t="shared" si="113"/>
        <v/>
      </c>
      <c r="AD1462" s="164" t="str">
        <f t="shared" si="114"/>
        <v/>
      </c>
    </row>
    <row r="1463" spans="1:30" s="164" customFormat="1" ht="20.149999999999999" customHeight="1">
      <c r="A1463" s="149"/>
      <c r="B1463" s="294" t="str">
        <f>IF(LEN(A1463)=0,"",INDEX('Smelter Look-up'!$A:$A,MATCH($A1463,'Smelter Look-up'!$E:$E,0)))</f>
        <v/>
      </c>
      <c r="C1463" s="146" t="str">
        <f>IF(LEN(A1463)=0,"",INDEX('Smelter Look-up'!$C:$C,MATCH($A1463,'Smelter Look-up'!$E:$E,0)))</f>
        <v/>
      </c>
      <c r="D1463" s="143"/>
      <c r="E1463" s="143" t="str">
        <f ca="1">IF(ISERROR($V1463),"",OFFSET('Smelter Look-up'!$D$4,$V1463-4,0)&amp;"")</f>
        <v/>
      </c>
      <c r="F1463" s="143" t="str">
        <f ca="1">IF(ISERROR($V1463),"",OFFSET('Smelter Look-up'!$E$4,$V1463-4,0))</f>
        <v/>
      </c>
      <c r="G1463" s="143" t="str">
        <f ca="1">IF(C1463=$X$4,"Enter smelter details",IF(ISERROR($V1463),"",OFFSET('Smelter Look-up'!$F$4,$V1463-4,0)))</f>
        <v/>
      </c>
      <c r="H1463" s="199" t="str">
        <f ca="1">IF(ISERROR($V1463),"",OFFSET('Smelter Look-up'!$G$4,$V1463-4,0))</f>
        <v/>
      </c>
      <c r="I1463" s="200" t="str">
        <f ca="1">IF(ISERROR($V1463),"",OFFSET('Smelter Look-up'!$H$4,$V1463-4,0))</f>
        <v/>
      </c>
      <c r="J1463" s="200" t="str">
        <f ca="1">IF(ISERROR($V1463),"",OFFSET('Smelter Look-up'!$I$4,$V1463-4,0))</f>
        <v/>
      </c>
      <c r="K1463" s="144"/>
      <c r="L1463" s="144"/>
      <c r="M1463" s="144"/>
      <c r="N1463" s="144"/>
      <c r="O1463" s="144"/>
      <c r="P1463" s="202"/>
      <c r="Q1463" s="145"/>
      <c r="R1463" s="143" t="str">
        <f ca="1">IF(ISERROR($V1463),"",OFFSET('Smelter Look-up'!$C$4,$V1463-4,0)&amp;"")</f>
        <v/>
      </c>
      <c r="S1463" s="149" t="str">
        <f t="shared" ca="1" si="110"/>
        <v/>
      </c>
      <c r="T1463" s="149" t="str">
        <f ca="1">IF(B1463="","",IF(ISERROR(MATCH($J1463,SorP!$B$1:$B$6261,0)),"",INDIRECT("'SorP'!$A$"&amp;MATCH($S1463&amp;$J1463,SorP!C:C,0))))</f>
        <v/>
      </c>
      <c r="U1463" s="162"/>
      <c r="V1463" s="163" t="e">
        <f>IF(C1463="",NA(),MATCH($B1463&amp;$C1463,'Smelter Look-up'!$J:$J,0))</f>
        <v>#N/A</v>
      </c>
      <c r="X1463" s="164">
        <f t="shared" ca="1" si="111"/>
        <v>0</v>
      </c>
      <c r="AB1463" s="304" t="str">
        <f t="shared" si="112"/>
        <v/>
      </c>
      <c r="AC1463" s="164" t="str">
        <f t="shared" si="113"/>
        <v/>
      </c>
      <c r="AD1463" s="164" t="str">
        <f t="shared" si="114"/>
        <v/>
      </c>
    </row>
    <row r="1464" spans="1:30" s="164" customFormat="1" ht="20.149999999999999" customHeight="1">
      <c r="A1464" s="149"/>
      <c r="B1464" s="294" t="str">
        <f>IF(LEN(A1464)=0,"",INDEX('Smelter Look-up'!$A:$A,MATCH($A1464,'Smelter Look-up'!$E:$E,0)))</f>
        <v/>
      </c>
      <c r="C1464" s="146" t="str">
        <f>IF(LEN(A1464)=0,"",INDEX('Smelter Look-up'!$C:$C,MATCH($A1464,'Smelter Look-up'!$E:$E,0)))</f>
        <v/>
      </c>
      <c r="D1464" s="143"/>
      <c r="E1464" s="143" t="str">
        <f ca="1">IF(ISERROR($V1464),"",OFFSET('Smelter Look-up'!$D$4,$V1464-4,0)&amp;"")</f>
        <v/>
      </c>
      <c r="F1464" s="143" t="str">
        <f ca="1">IF(ISERROR($V1464),"",OFFSET('Smelter Look-up'!$E$4,$V1464-4,0))</f>
        <v/>
      </c>
      <c r="G1464" s="143" t="str">
        <f ca="1">IF(C1464=$X$4,"Enter smelter details",IF(ISERROR($V1464),"",OFFSET('Smelter Look-up'!$F$4,$V1464-4,0)))</f>
        <v/>
      </c>
      <c r="H1464" s="199" t="str">
        <f ca="1">IF(ISERROR($V1464),"",OFFSET('Smelter Look-up'!$G$4,$V1464-4,0))</f>
        <v/>
      </c>
      <c r="I1464" s="200" t="str">
        <f ca="1">IF(ISERROR($V1464),"",OFFSET('Smelter Look-up'!$H$4,$V1464-4,0))</f>
        <v/>
      </c>
      <c r="J1464" s="200" t="str">
        <f ca="1">IF(ISERROR($V1464),"",OFFSET('Smelter Look-up'!$I$4,$V1464-4,0))</f>
        <v/>
      </c>
      <c r="K1464" s="144"/>
      <c r="L1464" s="144"/>
      <c r="M1464" s="144"/>
      <c r="N1464" s="144"/>
      <c r="O1464" s="144"/>
      <c r="P1464" s="202"/>
      <c r="Q1464" s="145"/>
      <c r="R1464" s="143" t="str">
        <f ca="1">IF(ISERROR($V1464),"",OFFSET('Smelter Look-up'!$C$4,$V1464-4,0)&amp;"")</f>
        <v/>
      </c>
      <c r="S1464" s="149" t="str">
        <f t="shared" ca="1" si="110"/>
        <v/>
      </c>
      <c r="T1464" s="149" t="str">
        <f ca="1">IF(B1464="","",IF(ISERROR(MATCH($J1464,SorP!$B$1:$B$6261,0)),"",INDIRECT("'SorP'!$A$"&amp;MATCH($S1464&amp;$J1464,SorP!C:C,0))))</f>
        <v/>
      </c>
      <c r="U1464" s="162"/>
      <c r="V1464" s="163" t="e">
        <f>IF(C1464="",NA(),MATCH($B1464&amp;$C1464,'Smelter Look-up'!$J:$J,0))</f>
        <v>#N/A</v>
      </c>
      <c r="X1464" s="164">
        <f t="shared" ca="1" si="111"/>
        <v>0</v>
      </c>
      <c r="AB1464" s="304" t="str">
        <f t="shared" si="112"/>
        <v/>
      </c>
      <c r="AC1464" s="164" t="str">
        <f t="shared" si="113"/>
        <v/>
      </c>
      <c r="AD1464" s="164" t="str">
        <f t="shared" si="114"/>
        <v/>
      </c>
    </row>
    <row r="1465" spans="1:30" s="164" customFormat="1" ht="20.149999999999999" customHeight="1">
      <c r="A1465" s="149"/>
      <c r="B1465" s="294" t="str">
        <f>IF(LEN(A1465)=0,"",INDEX('Smelter Look-up'!$A:$A,MATCH($A1465,'Smelter Look-up'!$E:$E,0)))</f>
        <v/>
      </c>
      <c r="C1465" s="146" t="str">
        <f>IF(LEN(A1465)=0,"",INDEX('Smelter Look-up'!$C:$C,MATCH($A1465,'Smelter Look-up'!$E:$E,0)))</f>
        <v/>
      </c>
      <c r="D1465" s="143"/>
      <c r="E1465" s="143" t="str">
        <f ca="1">IF(ISERROR($V1465),"",OFFSET('Smelter Look-up'!$D$4,$V1465-4,0)&amp;"")</f>
        <v/>
      </c>
      <c r="F1465" s="143" t="str">
        <f ca="1">IF(ISERROR($V1465),"",OFFSET('Smelter Look-up'!$E$4,$V1465-4,0))</f>
        <v/>
      </c>
      <c r="G1465" s="143" t="str">
        <f ca="1">IF(C1465=$X$4,"Enter smelter details",IF(ISERROR($V1465),"",OFFSET('Smelter Look-up'!$F$4,$V1465-4,0)))</f>
        <v/>
      </c>
      <c r="H1465" s="199" t="str">
        <f ca="1">IF(ISERROR($V1465),"",OFFSET('Smelter Look-up'!$G$4,$V1465-4,0))</f>
        <v/>
      </c>
      <c r="I1465" s="200" t="str">
        <f ca="1">IF(ISERROR($V1465),"",OFFSET('Smelter Look-up'!$H$4,$V1465-4,0))</f>
        <v/>
      </c>
      <c r="J1465" s="200" t="str">
        <f ca="1">IF(ISERROR($V1465),"",OFFSET('Smelter Look-up'!$I$4,$V1465-4,0))</f>
        <v/>
      </c>
      <c r="K1465" s="144"/>
      <c r="L1465" s="144"/>
      <c r="M1465" s="144"/>
      <c r="N1465" s="144"/>
      <c r="O1465" s="144"/>
      <c r="P1465" s="202"/>
      <c r="Q1465" s="145"/>
      <c r="R1465" s="143" t="str">
        <f ca="1">IF(ISERROR($V1465),"",OFFSET('Smelter Look-up'!$C$4,$V1465-4,0)&amp;"")</f>
        <v/>
      </c>
      <c r="S1465" s="149" t="str">
        <f t="shared" ca="1" si="110"/>
        <v/>
      </c>
      <c r="T1465" s="149" t="str">
        <f ca="1">IF(B1465="","",IF(ISERROR(MATCH($J1465,SorP!$B$1:$B$6261,0)),"",INDIRECT("'SorP'!$A$"&amp;MATCH($S1465&amp;$J1465,SorP!C:C,0))))</f>
        <v/>
      </c>
      <c r="U1465" s="162"/>
      <c r="V1465" s="163" t="e">
        <f>IF(C1465="",NA(),MATCH($B1465&amp;$C1465,'Smelter Look-up'!$J:$J,0))</f>
        <v>#N/A</v>
      </c>
      <c r="X1465" s="164">
        <f t="shared" ca="1" si="111"/>
        <v>0</v>
      </c>
      <c r="AB1465" s="304" t="str">
        <f t="shared" si="112"/>
        <v/>
      </c>
      <c r="AC1465" s="164" t="str">
        <f t="shared" si="113"/>
        <v/>
      </c>
      <c r="AD1465" s="164" t="str">
        <f t="shared" si="114"/>
        <v/>
      </c>
    </row>
    <row r="1466" spans="1:30" s="164" customFormat="1" ht="20.149999999999999" customHeight="1">
      <c r="A1466" s="149"/>
      <c r="B1466" s="294" t="str">
        <f>IF(LEN(A1466)=0,"",INDEX('Smelter Look-up'!$A:$A,MATCH($A1466,'Smelter Look-up'!$E:$E,0)))</f>
        <v/>
      </c>
      <c r="C1466" s="146" t="str">
        <f>IF(LEN(A1466)=0,"",INDEX('Smelter Look-up'!$C:$C,MATCH($A1466,'Smelter Look-up'!$E:$E,0)))</f>
        <v/>
      </c>
      <c r="D1466" s="143"/>
      <c r="E1466" s="143" t="str">
        <f ca="1">IF(ISERROR($V1466),"",OFFSET('Smelter Look-up'!$D$4,$V1466-4,0)&amp;"")</f>
        <v/>
      </c>
      <c r="F1466" s="143" t="str">
        <f ca="1">IF(ISERROR($V1466),"",OFFSET('Smelter Look-up'!$E$4,$V1466-4,0))</f>
        <v/>
      </c>
      <c r="G1466" s="143" t="str">
        <f ca="1">IF(C1466=$X$4,"Enter smelter details",IF(ISERROR($V1466),"",OFFSET('Smelter Look-up'!$F$4,$V1466-4,0)))</f>
        <v/>
      </c>
      <c r="H1466" s="199" t="str">
        <f ca="1">IF(ISERROR($V1466),"",OFFSET('Smelter Look-up'!$G$4,$V1466-4,0))</f>
        <v/>
      </c>
      <c r="I1466" s="200" t="str">
        <f ca="1">IF(ISERROR($V1466),"",OFFSET('Smelter Look-up'!$H$4,$V1466-4,0))</f>
        <v/>
      </c>
      <c r="J1466" s="200" t="str">
        <f ca="1">IF(ISERROR($V1466),"",OFFSET('Smelter Look-up'!$I$4,$V1466-4,0))</f>
        <v/>
      </c>
      <c r="K1466" s="144"/>
      <c r="L1466" s="144"/>
      <c r="M1466" s="144"/>
      <c r="N1466" s="144"/>
      <c r="O1466" s="144"/>
      <c r="P1466" s="202"/>
      <c r="Q1466" s="145"/>
      <c r="R1466" s="143" t="str">
        <f ca="1">IF(ISERROR($V1466),"",OFFSET('Smelter Look-up'!$C$4,$V1466-4,0)&amp;"")</f>
        <v/>
      </c>
      <c r="S1466" s="149" t="str">
        <f t="shared" ca="1" si="110"/>
        <v/>
      </c>
      <c r="T1466" s="149" t="str">
        <f ca="1">IF(B1466="","",IF(ISERROR(MATCH($J1466,SorP!$B$1:$B$6261,0)),"",INDIRECT("'SorP'!$A$"&amp;MATCH($S1466&amp;$J1466,SorP!C:C,0))))</f>
        <v/>
      </c>
      <c r="U1466" s="162"/>
      <c r="V1466" s="163" t="e">
        <f>IF(C1466="",NA(),MATCH($B1466&amp;$C1466,'Smelter Look-up'!$J:$J,0))</f>
        <v>#N/A</v>
      </c>
      <c r="X1466" s="164">
        <f t="shared" ca="1" si="111"/>
        <v>0</v>
      </c>
      <c r="AB1466" s="304" t="str">
        <f t="shared" si="112"/>
        <v/>
      </c>
      <c r="AC1466" s="164" t="str">
        <f t="shared" si="113"/>
        <v/>
      </c>
      <c r="AD1466" s="164" t="str">
        <f t="shared" si="114"/>
        <v/>
      </c>
    </row>
    <row r="1467" spans="1:30" s="164" customFormat="1" ht="20.149999999999999" customHeight="1">
      <c r="A1467" s="149"/>
      <c r="B1467" s="294" t="str">
        <f>IF(LEN(A1467)=0,"",INDEX('Smelter Look-up'!$A:$A,MATCH($A1467,'Smelter Look-up'!$E:$E,0)))</f>
        <v/>
      </c>
      <c r="C1467" s="146" t="str">
        <f>IF(LEN(A1467)=0,"",INDEX('Smelter Look-up'!$C:$C,MATCH($A1467,'Smelter Look-up'!$E:$E,0)))</f>
        <v/>
      </c>
      <c r="D1467" s="143"/>
      <c r="E1467" s="143" t="str">
        <f ca="1">IF(ISERROR($V1467),"",OFFSET('Smelter Look-up'!$D$4,$V1467-4,0)&amp;"")</f>
        <v/>
      </c>
      <c r="F1467" s="143" t="str">
        <f ca="1">IF(ISERROR($V1467),"",OFFSET('Smelter Look-up'!$E$4,$V1467-4,0))</f>
        <v/>
      </c>
      <c r="G1467" s="143" t="str">
        <f ca="1">IF(C1467=$X$4,"Enter smelter details",IF(ISERROR($V1467),"",OFFSET('Smelter Look-up'!$F$4,$V1467-4,0)))</f>
        <v/>
      </c>
      <c r="H1467" s="199" t="str">
        <f ca="1">IF(ISERROR($V1467),"",OFFSET('Smelter Look-up'!$G$4,$V1467-4,0))</f>
        <v/>
      </c>
      <c r="I1467" s="200" t="str">
        <f ca="1">IF(ISERROR($V1467),"",OFFSET('Smelter Look-up'!$H$4,$V1467-4,0))</f>
        <v/>
      </c>
      <c r="J1467" s="200" t="str">
        <f ca="1">IF(ISERROR($V1467),"",OFFSET('Smelter Look-up'!$I$4,$V1467-4,0))</f>
        <v/>
      </c>
      <c r="K1467" s="144"/>
      <c r="L1467" s="144"/>
      <c r="M1467" s="144"/>
      <c r="N1467" s="144"/>
      <c r="O1467" s="144"/>
      <c r="P1467" s="202"/>
      <c r="Q1467" s="145"/>
      <c r="R1467" s="143" t="str">
        <f ca="1">IF(ISERROR($V1467),"",OFFSET('Smelter Look-up'!$C$4,$V1467-4,0)&amp;"")</f>
        <v/>
      </c>
      <c r="S1467" s="149" t="str">
        <f t="shared" ca="1" si="110"/>
        <v/>
      </c>
      <c r="T1467" s="149" t="str">
        <f ca="1">IF(B1467="","",IF(ISERROR(MATCH($J1467,SorP!$B$1:$B$6261,0)),"",INDIRECT("'SorP'!$A$"&amp;MATCH($S1467&amp;$J1467,SorP!C:C,0))))</f>
        <v/>
      </c>
      <c r="U1467" s="162"/>
      <c r="V1467" s="163" t="e">
        <f>IF(C1467="",NA(),MATCH($B1467&amp;$C1467,'Smelter Look-up'!$J:$J,0))</f>
        <v>#N/A</v>
      </c>
      <c r="X1467" s="164">
        <f t="shared" ca="1" si="111"/>
        <v>0</v>
      </c>
      <c r="AB1467" s="304" t="str">
        <f t="shared" si="112"/>
        <v/>
      </c>
      <c r="AC1467" s="164" t="str">
        <f t="shared" si="113"/>
        <v/>
      </c>
      <c r="AD1467" s="164" t="str">
        <f t="shared" si="114"/>
        <v/>
      </c>
    </row>
    <row r="1468" spans="1:30" s="164" customFormat="1" ht="20.149999999999999" customHeight="1">
      <c r="A1468" s="149"/>
      <c r="B1468" s="294" t="str">
        <f>IF(LEN(A1468)=0,"",INDEX('Smelter Look-up'!$A:$A,MATCH($A1468,'Smelter Look-up'!$E:$E,0)))</f>
        <v/>
      </c>
      <c r="C1468" s="146" t="str">
        <f>IF(LEN(A1468)=0,"",INDEX('Smelter Look-up'!$C:$C,MATCH($A1468,'Smelter Look-up'!$E:$E,0)))</f>
        <v/>
      </c>
      <c r="D1468" s="143"/>
      <c r="E1468" s="143" t="str">
        <f ca="1">IF(ISERROR($V1468),"",OFFSET('Smelter Look-up'!$D$4,$V1468-4,0)&amp;"")</f>
        <v/>
      </c>
      <c r="F1468" s="143" t="str">
        <f ca="1">IF(ISERROR($V1468),"",OFFSET('Smelter Look-up'!$E$4,$V1468-4,0))</f>
        <v/>
      </c>
      <c r="G1468" s="143" t="str">
        <f ca="1">IF(C1468=$X$4,"Enter smelter details",IF(ISERROR($V1468),"",OFFSET('Smelter Look-up'!$F$4,$V1468-4,0)))</f>
        <v/>
      </c>
      <c r="H1468" s="199" t="str">
        <f ca="1">IF(ISERROR($V1468),"",OFFSET('Smelter Look-up'!$G$4,$V1468-4,0))</f>
        <v/>
      </c>
      <c r="I1468" s="200" t="str">
        <f ca="1">IF(ISERROR($V1468),"",OFFSET('Smelter Look-up'!$H$4,$V1468-4,0))</f>
        <v/>
      </c>
      <c r="J1468" s="200" t="str">
        <f ca="1">IF(ISERROR($V1468),"",OFFSET('Smelter Look-up'!$I$4,$V1468-4,0))</f>
        <v/>
      </c>
      <c r="K1468" s="144"/>
      <c r="L1468" s="144"/>
      <c r="M1468" s="144"/>
      <c r="N1468" s="144"/>
      <c r="O1468" s="144"/>
      <c r="P1468" s="202"/>
      <c r="Q1468" s="145"/>
      <c r="R1468" s="143" t="str">
        <f ca="1">IF(ISERROR($V1468),"",OFFSET('Smelter Look-up'!$C$4,$V1468-4,0)&amp;"")</f>
        <v/>
      </c>
      <c r="S1468" s="149" t="str">
        <f t="shared" ca="1" si="110"/>
        <v/>
      </c>
      <c r="T1468" s="149" t="str">
        <f ca="1">IF(B1468="","",IF(ISERROR(MATCH($J1468,SorP!$B$1:$B$6261,0)),"",INDIRECT("'SorP'!$A$"&amp;MATCH($S1468&amp;$J1468,SorP!C:C,0))))</f>
        <v/>
      </c>
      <c r="U1468" s="162"/>
      <c r="V1468" s="163" t="e">
        <f>IF(C1468="",NA(),MATCH($B1468&amp;$C1468,'Smelter Look-up'!$J:$J,0))</f>
        <v>#N/A</v>
      </c>
      <c r="X1468" s="164">
        <f t="shared" ca="1" si="111"/>
        <v>0</v>
      </c>
      <c r="AB1468" s="304" t="str">
        <f t="shared" si="112"/>
        <v/>
      </c>
      <c r="AC1468" s="164" t="str">
        <f t="shared" si="113"/>
        <v/>
      </c>
      <c r="AD1468" s="164" t="str">
        <f t="shared" si="114"/>
        <v/>
      </c>
    </row>
    <row r="1469" spans="1:30" s="164" customFormat="1" ht="20.149999999999999" customHeight="1">
      <c r="A1469" s="149"/>
      <c r="B1469" s="294" t="str">
        <f>IF(LEN(A1469)=0,"",INDEX('Smelter Look-up'!$A:$A,MATCH($A1469,'Smelter Look-up'!$E:$E,0)))</f>
        <v/>
      </c>
      <c r="C1469" s="146" t="str">
        <f>IF(LEN(A1469)=0,"",INDEX('Smelter Look-up'!$C:$C,MATCH($A1469,'Smelter Look-up'!$E:$E,0)))</f>
        <v/>
      </c>
      <c r="D1469" s="143"/>
      <c r="E1469" s="143" t="str">
        <f ca="1">IF(ISERROR($V1469),"",OFFSET('Smelter Look-up'!$D$4,$V1469-4,0)&amp;"")</f>
        <v/>
      </c>
      <c r="F1469" s="143" t="str">
        <f ca="1">IF(ISERROR($V1469),"",OFFSET('Smelter Look-up'!$E$4,$V1469-4,0))</f>
        <v/>
      </c>
      <c r="G1469" s="143" t="str">
        <f ca="1">IF(C1469=$X$4,"Enter smelter details",IF(ISERROR($V1469),"",OFFSET('Smelter Look-up'!$F$4,$V1469-4,0)))</f>
        <v/>
      </c>
      <c r="H1469" s="199" t="str">
        <f ca="1">IF(ISERROR($V1469),"",OFFSET('Smelter Look-up'!$G$4,$V1469-4,0))</f>
        <v/>
      </c>
      <c r="I1469" s="200" t="str">
        <f ca="1">IF(ISERROR($V1469),"",OFFSET('Smelter Look-up'!$H$4,$V1469-4,0))</f>
        <v/>
      </c>
      <c r="J1469" s="200" t="str">
        <f ca="1">IF(ISERROR($V1469),"",OFFSET('Smelter Look-up'!$I$4,$V1469-4,0))</f>
        <v/>
      </c>
      <c r="K1469" s="144"/>
      <c r="L1469" s="144"/>
      <c r="M1469" s="144"/>
      <c r="N1469" s="144"/>
      <c r="O1469" s="144"/>
      <c r="P1469" s="202"/>
      <c r="Q1469" s="145"/>
      <c r="R1469" s="143" t="str">
        <f ca="1">IF(ISERROR($V1469),"",OFFSET('Smelter Look-up'!$C$4,$V1469-4,0)&amp;"")</f>
        <v/>
      </c>
      <c r="S1469" s="149" t="str">
        <f t="shared" ca="1" si="110"/>
        <v/>
      </c>
      <c r="T1469" s="149" t="str">
        <f ca="1">IF(B1469="","",IF(ISERROR(MATCH($J1469,SorP!$B$1:$B$6261,0)),"",INDIRECT("'SorP'!$A$"&amp;MATCH($S1469&amp;$J1469,SorP!C:C,0))))</f>
        <v/>
      </c>
      <c r="U1469" s="162"/>
      <c r="V1469" s="163" t="e">
        <f>IF(C1469="",NA(),MATCH($B1469&amp;$C1469,'Smelter Look-up'!$J:$J,0))</f>
        <v>#N/A</v>
      </c>
      <c r="X1469" s="164">
        <f t="shared" ca="1" si="111"/>
        <v>0</v>
      </c>
      <c r="AB1469" s="304" t="str">
        <f t="shared" si="112"/>
        <v/>
      </c>
      <c r="AC1469" s="164" t="str">
        <f t="shared" si="113"/>
        <v/>
      </c>
      <c r="AD1469" s="164" t="str">
        <f t="shared" si="114"/>
        <v/>
      </c>
    </row>
    <row r="1470" spans="1:30" s="164" customFormat="1" ht="20.149999999999999" customHeight="1">
      <c r="A1470" s="149"/>
      <c r="B1470" s="294" t="str">
        <f>IF(LEN(A1470)=0,"",INDEX('Smelter Look-up'!$A:$A,MATCH($A1470,'Smelter Look-up'!$E:$E,0)))</f>
        <v/>
      </c>
      <c r="C1470" s="146" t="str">
        <f>IF(LEN(A1470)=0,"",INDEX('Smelter Look-up'!$C:$C,MATCH($A1470,'Smelter Look-up'!$E:$E,0)))</f>
        <v/>
      </c>
      <c r="D1470" s="143"/>
      <c r="E1470" s="143" t="str">
        <f ca="1">IF(ISERROR($V1470),"",OFFSET('Smelter Look-up'!$D$4,$V1470-4,0)&amp;"")</f>
        <v/>
      </c>
      <c r="F1470" s="143" t="str">
        <f ca="1">IF(ISERROR($V1470),"",OFFSET('Smelter Look-up'!$E$4,$V1470-4,0))</f>
        <v/>
      </c>
      <c r="G1470" s="143" t="str">
        <f ca="1">IF(C1470=$X$4,"Enter smelter details",IF(ISERROR($V1470),"",OFFSET('Smelter Look-up'!$F$4,$V1470-4,0)))</f>
        <v/>
      </c>
      <c r="H1470" s="199" t="str">
        <f ca="1">IF(ISERROR($V1470),"",OFFSET('Smelter Look-up'!$G$4,$V1470-4,0))</f>
        <v/>
      </c>
      <c r="I1470" s="200" t="str">
        <f ca="1">IF(ISERROR($V1470),"",OFFSET('Smelter Look-up'!$H$4,$V1470-4,0))</f>
        <v/>
      </c>
      <c r="J1470" s="200" t="str">
        <f ca="1">IF(ISERROR($V1470),"",OFFSET('Smelter Look-up'!$I$4,$V1470-4,0))</f>
        <v/>
      </c>
      <c r="K1470" s="144"/>
      <c r="L1470" s="144"/>
      <c r="M1470" s="144"/>
      <c r="N1470" s="144"/>
      <c r="O1470" s="144"/>
      <c r="P1470" s="202"/>
      <c r="Q1470" s="145"/>
      <c r="R1470" s="143" t="str">
        <f ca="1">IF(ISERROR($V1470),"",OFFSET('Smelter Look-up'!$C$4,$V1470-4,0)&amp;"")</f>
        <v/>
      </c>
      <c r="S1470" s="149" t="str">
        <f t="shared" ca="1" si="110"/>
        <v/>
      </c>
      <c r="T1470" s="149" t="str">
        <f ca="1">IF(B1470="","",IF(ISERROR(MATCH($J1470,SorP!$B$1:$B$6261,0)),"",INDIRECT("'SorP'!$A$"&amp;MATCH($S1470&amp;$J1470,SorP!C:C,0))))</f>
        <v/>
      </c>
      <c r="U1470" s="162"/>
      <c r="V1470" s="163" t="e">
        <f>IF(C1470="",NA(),MATCH($B1470&amp;$C1470,'Smelter Look-up'!$J:$J,0))</f>
        <v>#N/A</v>
      </c>
      <c r="X1470" s="164">
        <f t="shared" ca="1" si="111"/>
        <v>0</v>
      </c>
      <c r="AB1470" s="304" t="str">
        <f t="shared" si="112"/>
        <v/>
      </c>
      <c r="AC1470" s="164" t="str">
        <f t="shared" si="113"/>
        <v/>
      </c>
      <c r="AD1470" s="164" t="str">
        <f t="shared" si="114"/>
        <v/>
      </c>
    </row>
    <row r="1471" spans="1:30" s="164" customFormat="1" ht="20.149999999999999" customHeight="1">
      <c r="A1471" s="149"/>
      <c r="B1471" s="294" t="str">
        <f>IF(LEN(A1471)=0,"",INDEX('Smelter Look-up'!$A:$A,MATCH($A1471,'Smelter Look-up'!$E:$E,0)))</f>
        <v/>
      </c>
      <c r="C1471" s="146" t="str">
        <f>IF(LEN(A1471)=0,"",INDEX('Smelter Look-up'!$C:$C,MATCH($A1471,'Smelter Look-up'!$E:$E,0)))</f>
        <v/>
      </c>
      <c r="D1471" s="143"/>
      <c r="E1471" s="143" t="str">
        <f ca="1">IF(ISERROR($V1471),"",OFFSET('Smelter Look-up'!$D$4,$V1471-4,0)&amp;"")</f>
        <v/>
      </c>
      <c r="F1471" s="143" t="str">
        <f ca="1">IF(ISERROR($V1471),"",OFFSET('Smelter Look-up'!$E$4,$V1471-4,0))</f>
        <v/>
      </c>
      <c r="G1471" s="143" t="str">
        <f ca="1">IF(C1471=$X$4,"Enter smelter details",IF(ISERROR($V1471),"",OFFSET('Smelter Look-up'!$F$4,$V1471-4,0)))</f>
        <v/>
      </c>
      <c r="H1471" s="199" t="str">
        <f ca="1">IF(ISERROR($V1471),"",OFFSET('Smelter Look-up'!$G$4,$V1471-4,0))</f>
        <v/>
      </c>
      <c r="I1471" s="200" t="str">
        <f ca="1">IF(ISERROR($V1471),"",OFFSET('Smelter Look-up'!$H$4,$V1471-4,0))</f>
        <v/>
      </c>
      <c r="J1471" s="200" t="str">
        <f ca="1">IF(ISERROR($V1471),"",OFFSET('Smelter Look-up'!$I$4,$V1471-4,0))</f>
        <v/>
      </c>
      <c r="K1471" s="144"/>
      <c r="L1471" s="144"/>
      <c r="M1471" s="144"/>
      <c r="N1471" s="144"/>
      <c r="O1471" s="144"/>
      <c r="P1471" s="202"/>
      <c r="Q1471" s="145"/>
      <c r="R1471" s="143" t="str">
        <f ca="1">IF(ISERROR($V1471),"",OFFSET('Smelter Look-up'!$C$4,$V1471-4,0)&amp;"")</f>
        <v/>
      </c>
      <c r="S1471" s="149" t="str">
        <f t="shared" ca="1" si="110"/>
        <v/>
      </c>
      <c r="T1471" s="149" t="str">
        <f ca="1">IF(B1471="","",IF(ISERROR(MATCH($J1471,SorP!$B$1:$B$6261,0)),"",INDIRECT("'SorP'!$A$"&amp;MATCH($S1471&amp;$J1471,SorP!C:C,0))))</f>
        <v/>
      </c>
      <c r="U1471" s="162"/>
      <c r="V1471" s="163" t="e">
        <f>IF(C1471="",NA(),MATCH($B1471&amp;$C1471,'Smelter Look-up'!$J:$J,0))</f>
        <v>#N/A</v>
      </c>
      <c r="X1471" s="164">
        <f t="shared" ca="1" si="111"/>
        <v>0</v>
      </c>
      <c r="AB1471" s="304" t="str">
        <f t="shared" si="112"/>
        <v/>
      </c>
      <c r="AC1471" s="164" t="str">
        <f t="shared" si="113"/>
        <v/>
      </c>
      <c r="AD1471" s="164" t="str">
        <f t="shared" si="114"/>
        <v/>
      </c>
    </row>
    <row r="1472" spans="1:30" s="164" customFormat="1" ht="20.149999999999999" customHeight="1">
      <c r="A1472" s="149"/>
      <c r="B1472" s="294" t="str">
        <f>IF(LEN(A1472)=0,"",INDEX('Smelter Look-up'!$A:$A,MATCH($A1472,'Smelter Look-up'!$E:$E,0)))</f>
        <v/>
      </c>
      <c r="C1472" s="146" t="str">
        <f>IF(LEN(A1472)=0,"",INDEX('Smelter Look-up'!$C:$C,MATCH($A1472,'Smelter Look-up'!$E:$E,0)))</f>
        <v/>
      </c>
      <c r="D1472" s="143"/>
      <c r="E1472" s="143" t="str">
        <f ca="1">IF(ISERROR($V1472),"",OFFSET('Smelter Look-up'!$D$4,$V1472-4,0)&amp;"")</f>
        <v/>
      </c>
      <c r="F1472" s="143" t="str">
        <f ca="1">IF(ISERROR($V1472),"",OFFSET('Smelter Look-up'!$E$4,$V1472-4,0))</f>
        <v/>
      </c>
      <c r="G1472" s="143" t="str">
        <f ca="1">IF(C1472=$X$4,"Enter smelter details",IF(ISERROR($V1472),"",OFFSET('Smelter Look-up'!$F$4,$V1472-4,0)))</f>
        <v/>
      </c>
      <c r="H1472" s="199" t="str">
        <f ca="1">IF(ISERROR($V1472),"",OFFSET('Smelter Look-up'!$G$4,$V1472-4,0))</f>
        <v/>
      </c>
      <c r="I1472" s="200" t="str">
        <f ca="1">IF(ISERROR($V1472),"",OFFSET('Smelter Look-up'!$H$4,$V1472-4,0))</f>
        <v/>
      </c>
      <c r="J1472" s="200" t="str">
        <f ca="1">IF(ISERROR($V1472),"",OFFSET('Smelter Look-up'!$I$4,$V1472-4,0))</f>
        <v/>
      </c>
      <c r="K1472" s="144"/>
      <c r="L1472" s="144"/>
      <c r="M1472" s="144"/>
      <c r="N1472" s="144"/>
      <c r="O1472" s="144"/>
      <c r="P1472" s="202"/>
      <c r="Q1472" s="145"/>
      <c r="R1472" s="143" t="str">
        <f ca="1">IF(ISERROR($V1472),"",OFFSET('Smelter Look-up'!$C$4,$V1472-4,0)&amp;"")</f>
        <v/>
      </c>
      <c r="S1472" s="149" t="str">
        <f t="shared" ca="1" si="110"/>
        <v/>
      </c>
      <c r="T1472" s="149" t="str">
        <f ca="1">IF(B1472="","",IF(ISERROR(MATCH($J1472,SorP!$B$1:$B$6261,0)),"",INDIRECT("'SorP'!$A$"&amp;MATCH($S1472&amp;$J1472,SorP!C:C,0))))</f>
        <v/>
      </c>
      <c r="U1472" s="162"/>
      <c r="V1472" s="163" t="e">
        <f>IF(C1472="",NA(),MATCH($B1472&amp;$C1472,'Smelter Look-up'!$J:$J,0))</f>
        <v>#N/A</v>
      </c>
      <c r="X1472" s="164">
        <f t="shared" ca="1" si="111"/>
        <v>0</v>
      </c>
      <c r="AB1472" s="304" t="str">
        <f t="shared" si="112"/>
        <v/>
      </c>
      <c r="AC1472" s="164" t="str">
        <f t="shared" si="113"/>
        <v/>
      </c>
      <c r="AD1472" s="164" t="str">
        <f t="shared" si="114"/>
        <v/>
      </c>
    </row>
    <row r="1473" spans="1:30" s="164" customFormat="1" ht="20.149999999999999" customHeight="1">
      <c r="A1473" s="149"/>
      <c r="B1473" s="294" t="str">
        <f>IF(LEN(A1473)=0,"",INDEX('Smelter Look-up'!$A:$A,MATCH($A1473,'Smelter Look-up'!$E:$E,0)))</f>
        <v/>
      </c>
      <c r="C1473" s="146" t="str">
        <f>IF(LEN(A1473)=0,"",INDEX('Smelter Look-up'!$C:$C,MATCH($A1473,'Smelter Look-up'!$E:$E,0)))</f>
        <v/>
      </c>
      <c r="D1473" s="143"/>
      <c r="E1473" s="143" t="str">
        <f ca="1">IF(ISERROR($V1473),"",OFFSET('Smelter Look-up'!$D$4,$V1473-4,0)&amp;"")</f>
        <v/>
      </c>
      <c r="F1473" s="143" t="str">
        <f ca="1">IF(ISERROR($V1473),"",OFFSET('Smelter Look-up'!$E$4,$V1473-4,0))</f>
        <v/>
      </c>
      <c r="G1473" s="143" t="str">
        <f ca="1">IF(C1473=$X$4,"Enter smelter details",IF(ISERROR($V1473),"",OFFSET('Smelter Look-up'!$F$4,$V1473-4,0)))</f>
        <v/>
      </c>
      <c r="H1473" s="199" t="str">
        <f ca="1">IF(ISERROR($V1473),"",OFFSET('Smelter Look-up'!$G$4,$V1473-4,0))</f>
        <v/>
      </c>
      <c r="I1473" s="200" t="str">
        <f ca="1">IF(ISERROR($V1473),"",OFFSET('Smelter Look-up'!$H$4,$V1473-4,0))</f>
        <v/>
      </c>
      <c r="J1473" s="200" t="str">
        <f ca="1">IF(ISERROR($V1473),"",OFFSET('Smelter Look-up'!$I$4,$V1473-4,0))</f>
        <v/>
      </c>
      <c r="K1473" s="144"/>
      <c r="L1473" s="144"/>
      <c r="M1473" s="144"/>
      <c r="N1473" s="144"/>
      <c r="O1473" s="144"/>
      <c r="P1473" s="202"/>
      <c r="Q1473" s="145"/>
      <c r="R1473" s="143" t="str">
        <f ca="1">IF(ISERROR($V1473),"",OFFSET('Smelter Look-up'!$C$4,$V1473-4,0)&amp;"")</f>
        <v/>
      </c>
      <c r="S1473" s="149" t="str">
        <f t="shared" ca="1" si="110"/>
        <v/>
      </c>
      <c r="T1473" s="149" t="str">
        <f ca="1">IF(B1473="","",IF(ISERROR(MATCH($J1473,SorP!$B$1:$B$6261,0)),"",INDIRECT("'SorP'!$A$"&amp;MATCH($S1473&amp;$J1473,SorP!C:C,0))))</f>
        <v/>
      </c>
      <c r="U1473" s="162"/>
      <c r="V1473" s="163" t="e">
        <f>IF(C1473="",NA(),MATCH($B1473&amp;$C1473,'Smelter Look-up'!$J:$J,0))</f>
        <v>#N/A</v>
      </c>
      <c r="X1473" s="164">
        <f t="shared" ca="1" si="111"/>
        <v>0</v>
      </c>
      <c r="AB1473" s="304" t="str">
        <f t="shared" si="112"/>
        <v/>
      </c>
      <c r="AC1473" s="164" t="str">
        <f t="shared" si="113"/>
        <v/>
      </c>
      <c r="AD1473" s="164" t="str">
        <f t="shared" si="114"/>
        <v/>
      </c>
    </row>
    <row r="1474" spans="1:30" s="164" customFormat="1" ht="20.149999999999999" customHeight="1">
      <c r="A1474" s="149"/>
      <c r="B1474" s="294" t="str">
        <f>IF(LEN(A1474)=0,"",INDEX('Smelter Look-up'!$A:$A,MATCH($A1474,'Smelter Look-up'!$E:$E,0)))</f>
        <v/>
      </c>
      <c r="C1474" s="146" t="str">
        <f>IF(LEN(A1474)=0,"",INDEX('Smelter Look-up'!$C:$C,MATCH($A1474,'Smelter Look-up'!$E:$E,0)))</f>
        <v/>
      </c>
      <c r="D1474" s="143"/>
      <c r="E1474" s="143" t="str">
        <f ca="1">IF(ISERROR($V1474),"",OFFSET('Smelter Look-up'!$D$4,$V1474-4,0)&amp;"")</f>
        <v/>
      </c>
      <c r="F1474" s="143" t="str">
        <f ca="1">IF(ISERROR($V1474),"",OFFSET('Smelter Look-up'!$E$4,$V1474-4,0))</f>
        <v/>
      </c>
      <c r="G1474" s="143" t="str">
        <f ca="1">IF(C1474=$X$4,"Enter smelter details",IF(ISERROR($V1474),"",OFFSET('Smelter Look-up'!$F$4,$V1474-4,0)))</f>
        <v/>
      </c>
      <c r="H1474" s="199" t="str">
        <f ca="1">IF(ISERROR($V1474),"",OFFSET('Smelter Look-up'!$G$4,$V1474-4,0))</f>
        <v/>
      </c>
      <c r="I1474" s="200" t="str">
        <f ca="1">IF(ISERROR($V1474),"",OFFSET('Smelter Look-up'!$H$4,$V1474-4,0))</f>
        <v/>
      </c>
      <c r="J1474" s="200" t="str">
        <f ca="1">IF(ISERROR($V1474),"",OFFSET('Smelter Look-up'!$I$4,$V1474-4,0))</f>
        <v/>
      </c>
      <c r="K1474" s="144"/>
      <c r="L1474" s="144"/>
      <c r="M1474" s="144"/>
      <c r="N1474" s="144"/>
      <c r="O1474" s="144"/>
      <c r="P1474" s="202"/>
      <c r="Q1474" s="145"/>
      <c r="R1474" s="143" t="str">
        <f ca="1">IF(ISERROR($V1474),"",OFFSET('Smelter Look-up'!$C$4,$V1474-4,0)&amp;"")</f>
        <v/>
      </c>
      <c r="S1474" s="149" t="str">
        <f t="shared" ca="1" si="110"/>
        <v/>
      </c>
      <c r="T1474" s="149" t="str">
        <f ca="1">IF(B1474="","",IF(ISERROR(MATCH($J1474,SorP!$B$1:$B$6261,0)),"",INDIRECT("'SorP'!$A$"&amp;MATCH($S1474&amp;$J1474,SorP!C:C,0))))</f>
        <v/>
      </c>
      <c r="U1474" s="162"/>
      <c r="V1474" s="163" t="e">
        <f>IF(C1474="",NA(),MATCH($B1474&amp;$C1474,'Smelter Look-up'!$J:$J,0))</f>
        <v>#N/A</v>
      </c>
      <c r="X1474" s="164">
        <f t="shared" ca="1" si="111"/>
        <v>0</v>
      </c>
      <c r="AB1474" s="304" t="str">
        <f t="shared" si="112"/>
        <v/>
      </c>
      <c r="AC1474" s="164" t="str">
        <f t="shared" si="113"/>
        <v/>
      </c>
      <c r="AD1474" s="164" t="str">
        <f t="shared" si="114"/>
        <v/>
      </c>
    </row>
    <row r="1475" spans="1:30" s="164" customFormat="1" ht="20.149999999999999" customHeight="1">
      <c r="A1475" s="149"/>
      <c r="B1475" s="294" t="str">
        <f>IF(LEN(A1475)=0,"",INDEX('Smelter Look-up'!$A:$A,MATCH($A1475,'Smelter Look-up'!$E:$E,0)))</f>
        <v/>
      </c>
      <c r="C1475" s="146" t="str">
        <f>IF(LEN(A1475)=0,"",INDEX('Smelter Look-up'!$C:$C,MATCH($A1475,'Smelter Look-up'!$E:$E,0)))</f>
        <v/>
      </c>
      <c r="D1475" s="143"/>
      <c r="E1475" s="143" t="str">
        <f ca="1">IF(ISERROR($V1475),"",OFFSET('Smelter Look-up'!$D$4,$V1475-4,0)&amp;"")</f>
        <v/>
      </c>
      <c r="F1475" s="143" t="str">
        <f ca="1">IF(ISERROR($V1475),"",OFFSET('Smelter Look-up'!$E$4,$V1475-4,0))</f>
        <v/>
      </c>
      <c r="G1475" s="143" t="str">
        <f ca="1">IF(C1475=$X$4,"Enter smelter details",IF(ISERROR($V1475),"",OFFSET('Smelter Look-up'!$F$4,$V1475-4,0)))</f>
        <v/>
      </c>
      <c r="H1475" s="199" t="str">
        <f ca="1">IF(ISERROR($V1475),"",OFFSET('Smelter Look-up'!$G$4,$V1475-4,0))</f>
        <v/>
      </c>
      <c r="I1475" s="200" t="str">
        <f ca="1">IF(ISERROR($V1475),"",OFFSET('Smelter Look-up'!$H$4,$V1475-4,0))</f>
        <v/>
      </c>
      <c r="J1475" s="200" t="str">
        <f ca="1">IF(ISERROR($V1475),"",OFFSET('Smelter Look-up'!$I$4,$V1475-4,0))</f>
        <v/>
      </c>
      <c r="K1475" s="144"/>
      <c r="L1475" s="144"/>
      <c r="M1475" s="144"/>
      <c r="N1475" s="144"/>
      <c r="O1475" s="144"/>
      <c r="P1475" s="202"/>
      <c r="Q1475" s="145"/>
      <c r="R1475" s="143" t="str">
        <f ca="1">IF(ISERROR($V1475),"",OFFSET('Smelter Look-up'!$C$4,$V1475-4,0)&amp;"")</f>
        <v/>
      </c>
      <c r="S1475" s="149" t="str">
        <f t="shared" ca="1" si="110"/>
        <v/>
      </c>
      <c r="T1475" s="149" t="str">
        <f ca="1">IF(B1475="","",IF(ISERROR(MATCH($J1475,SorP!$B$1:$B$6261,0)),"",INDIRECT("'SorP'!$A$"&amp;MATCH($S1475&amp;$J1475,SorP!C:C,0))))</f>
        <v/>
      </c>
      <c r="U1475" s="162"/>
      <c r="V1475" s="163" t="e">
        <f>IF(C1475="",NA(),MATCH($B1475&amp;$C1475,'Smelter Look-up'!$J:$J,0))</f>
        <v>#N/A</v>
      </c>
      <c r="X1475" s="164">
        <f t="shared" ca="1" si="111"/>
        <v>0</v>
      </c>
      <c r="AB1475" s="304" t="str">
        <f t="shared" si="112"/>
        <v/>
      </c>
      <c r="AC1475" s="164" t="str">
        <f t="shared" si="113"/>
        <v/>
      </c>
      <c r="AD1475" s="164" t="str">
        <f t="shared" si="114"/>
        <v/>
      </c>
    </row>
    <row r="1476" spans="1:30" s="164" customFormat="1" ht="20.149999999999999" customHeight="1">
      <c r="A1476" s="149"/>
      <c r="B1476" s="294" t="str">
        <f>IF(LEN(A1476)=0,"",INDEX('Smelter Look-up'!$A:$A,MATCH($A1476,'Smelter Look-up'!$E:$E,0)))</f>
        <v/>
      </c>
      <c r="C1476" s="146" t="str">
        <f>IF(LEN(A1476)=0,"",INDEX('Smelter Look-up'!$C:$C,MATCH($A1476,'Smelter Look-up'!$E:$E,0)))</f>
        <v/>
      </c>
      <c r="D1476" s="143"/>
      <c r="E1476" s="143" t="str">
        <f ca="1">IF(ISERROR($V1476),"",OFFSET('Smelter Look-up'!$D$4,$V1476-4,0)&amp;"")</f>
        <v/>
      </c>
      <c r="F1476" s="143" t="str">
        <f ca="1">IF(ISERROR($V1476),"",OFFSET('Smelter Look-up'!$E$4,$V1476-4,0))</f>
        <v/>
      </c>
      <c r="G1476" s="143" t="str">
        <f ca="1">IF(C1476=$X$4,"Enter smelter details",IF(ISERROR($V1476),"",OFFSET('Smelter Look-up'!$F$4,$V1476-4,0)))</f>
        <v/>
      </c>
      <c r="H1476" s="199" t="str">
        <f ca="1">IF(ISERROR($V1476),"",OFFSET('Smelter Look-up'!$G$4,$V1476-4,0))</f>
        <v/>
      </c>
      <c r="I1476" s="200" t="str">
        <f ca="1">IF(ISERROR($V1476),"",OFFSET('Smelter Look-up'!$H$4,$V1476-4,0))</f>
        <v/>
      </c>
      <c r="J1476" s="200" t="str">
        <f ca="1">IF(ISERROR($V1476),"",OFFSET('Smelter Look-up'!$I$4,$V1476-4,0))</f>
        <v/>
      </c>
      <c r="K1476" s="144"/>
      <c r="L1476" s="144"/>
      <c r="M1476" s="144"/>
      <c r="N1476" s="144"/>
      <c r="O1476" s="144"/>
      <c r="P1476" s="202"/>
      <c r="Q1476" s="145"/>
      <c r="R1476" s="143" t="str">
        <f ca="1">IF(ISERROR($V1476),"",OFFSET('Smelter Look-up'!$C$4,$V1476-4,0)&amp;"")</f>
        <v/>
      </c>
      <c r="S1476" s="149" t="str">
        <f t="shared" ref="S1476:S1539" ca="1" si="115">IF(B1476="","",IF(ISERROR(MATCH($E1476,CL,0)),"Unknown",INDIRECT("'C'!$A$"&amp;MATCH($E1476,CL,0)+1)))</f>
        <v/>
      </c>
      <c r="T1476" s="149" t="str">
        <f ca="1">IF(B1476="","",IF(ISERROR(MATCH($J1476,SorP!$B$1:$B$6261,0)),"",INDIRECT("'SorP'!$A$"&amp;MATCH($S1476&amp;$J1476,SorP!C:C,0))))</f>
        <v/>
      </c>
      <c r="U1476" s="162"/>
      <c r="V1476" s="163" t="e">
        <f>IF(C1476="",NA(),MATCH($B1476&amp;$C1476,'Smelter Look-up'!$J:$J,0))</f>
        <v>#N/A</v>
      </c>
      <c r="X1476" s="164">
        <f t="shared" ref="X1476:X1539" ca="1" si="116">IF(AND(C1476="Smelter not listed",OR(LEN(D1476)=0,LEN(E1476)=0)),1,0)</f>
        <v>0</v>
      </c>
      <c r="AB1476" s="304" t="str">
        <f t="shared" ref="AB1476:AB1539" si="117">IF(C1476="","",B1476)</f>
        <v/>
      </c>
      <c r="AC1476" s="164" t="str">
        <f t="shared" ref="AC1476:AC1539" si="118">B1476</f>
        <v/>
      </c>
      <c r="AD1476" s="164" t="str">
        <f t="shared" ref="AD1476:AD1539" si="119">IF(C1476="Smelter not listed",D1476,C1476)</f>
        <v/>
      </c>
    </row>
    <row r="1477" spans="1:30" s="164" customFormat="1" ht="20.149999999999999" customHeight="1">
      <c r="A1477" s="149"/>
      <c r="B1477" s="294" t="str">
        <f>IF(LEN(A1477)=0,"",INDEX('Smelter Look-up'!$A:$A,MATCH($A1477,'Smelter Look-up'!$E:$E,0)))</f>
        <v/>
      </c>
      <c r="C1477" s="146" t="str">
        <f>IF(LEN(A1477)=0,"",INDEX('Smelter Look-up'!$C:$C,MATCH($A1477,'Smelter Look-up'!$E:$E,0)))</f>
        <v/>
      </c>
      <c r="D1477" s="143"/>
      <c r="E1477" s="143" t="str">
        <f ca="1">IF(ISERROR($V1477),"",OFFSET('Smelter Look-up'!$D$4,$V1477-4,0)&amp;"")</f>
        <v/>
      </c>
      <c r="F1477" s="143" t="str">
        <f ca="1">IF(ISERROR($V1477),"",OFFSET('Smelter Look-up'!$E$4,$V1477-4,0))</f>
        <v/>
      </c>
      <c r="G1477" s="143" t="str">
        <f ca="1">IF(C1477=$X$4,"Enter smelter details",IF(ISERROR($V1477),"",OFFSET('Smelter Look-up'!$F$4,$V1477-4,0)))</f>
        <v/>
      </c>
      <c r="H1477" s="199" t="str">
        <f ca="1">IF(ISERROR($V1477),"",OFFSET('Smelter Look-up'!$G$4,$V1477-4,0))</f>
        <v/>
      </c>
      <c r="I1477" s="200" t="str">
        <f ca="1">IF(ISERROR($V1477),"",OFFSET('Smelter Look-up'!$H$4,$V1477-4,0))</f>
        <v/>
      </c>
      <c r="J1477" s="200" t="str">
        <f ca="1">IF(ISERROR($V1477),"",OFFSET('Smelter Look-up'!$I$4,$V1477-4,0))</f>
        <v/>
      </c>
      <c r="K1477" s="144"/>
      <c r="L1477" s="144"/>
      <c r="M1477" s="144"/>
      <c r="N1477" s="144"/>
      <c r="O1477" s="144"/>
      <c r="P1477" s="202"/>
      <c r="Q1477" s="145"/>
      <c r="R1477" s="143" t="str">
        <f ca="1">IF(ISERROR($V1477),"",OFFSET('Smelter Look-up'!$C$4,$V1477-4,0)&amp;"")</f>
        <v/>
      </c>
      <c r="S1477" s="149" t="str">
        <f t="shared" ca="1" si="115"/>
        <v/>
      </c>
      <c r="T1477" s="149" t="str">
        <f ca="1">IF(B1477="","",IF(ISERROR(MATCH($J1477,SorP!$B$1:$B$6261,0)),"",INDIRECT("'SorP'!$A$"&amp;MATCH($S1477&amp;$J1477,SorP!C:C,0))))</f>
        <v/>
      </c>
      <c r="U1477" s="162"/>
      <c r="V1477" s="163" t="e">
        <f>IF(C1477="",NA(),MATCH($B1477&amp;$C1477,'Smelter Look-up'!$J:$J,0))</f>
        <v>#N/A</v>
      </c>
      <c r="X1477" s="164">
        <f t="shared" ca="1" si="116"/>
        <v>0</v>
      </c>
      <c r="AB1477" s="304" t="str">
        <f t="shared" si="117"/>
        <v/>
      </c>
      <c r="AC1477" s="164" t="str">
        <f t="shared" si="118"/>
        <v/>
      </c>
      <c r="AD1477" s="164" t="str">
        <f t="shared" si="119"/>
        <v/>
      </c>
    </row>
    <row r="1478" spans="1:30" s="164" customFormat="1" ht="20.149999999999999" customHeight="1">
      <c r="A1478" s="149"/>
      <c r="B1478" s="294" t="str">
        <f>IF(LEN(A1478)=0,"",INDEX('Smelter Look-up'!$A:$A,MATCH($A1478,'Smelter Look-up'!$E:$E,0)))</f>
        <v/>
      </c>
      <c r="C1478" s="146" t="str">
        <f>IF(LEN(A1478)=0,"",INDEX('Smelter Look-up'!$C:$C,MATCH($A1478,'Smelter Look-up'!$E:$E,0)))</f>
        <v/>
      </c>
      <c r="D1478" s="143"/>
      <c r="E1478" s="143" t="str">
        <f ca="1">IF(ISERROR($V1478),"",OFFSET('Smelter Look-up'!$D$4,$V1478-4,0)&amp;"")</f>
        <v/>
      </c>
      <c r="F1478" s="143" t="str">
        <f ca="1">IF(ISERROR($V1478),"",OFFSET('Smelter Look-up'!$E$4,$V1478-4,0))</f>
        <v/>
      </c>
      <c r="G1478" s="143" t="str">
        <f ca="1">IF(C1478=$X$4,"Enter smelter details",IF(ISERROR($V1478),"",OFFSET('Smelter Look-up'!$F$4,$V1478-4,0)))</f>
        <v/>
      </c>
      <c r="H1478" s="199" t="str">
        <f ca="1">IF(ISERROR($V1478),"",OFFSET('Smelter Look-up'!$G$4,$V1478-4,0))</f>
        <v/>
      </c>
      <c r="I1478" s="200" t="str">
        <f ca="1">IF(ISERROR($V1478),"",OFFSET('Smelter Look-up'!$H$4,$V1478-4,0))</f>
        <v/>
      </c>
      <c r="J1478" s="200" t="str">
        <f ca="1">IF(ISERROR($V1478),"",OFFSET('Smelter Look-up'!$I$4,$V1478-4,0))</f>
        <v/>
      </c>
      <c r="K1478" s="144"/>
      <c r="L1478" s="144"/>
      <c r="M1478" s="144"/>
      <c r="N1478" s="144"/>
      <c r="O1478" s="144"/>
      <c r="P1478" s="202"/>
      <c r="Q1478" s="145"/>
      <c r="R1478" s="143" t="str">
        <f ca="1">IF(ISERROR($V1478),"",OFFSET('Smelter Look-up'!$C$4,$V1478-4,0)&amp;"")</f>
        <v/>
      </c>
      <c r="S1478" s="149" t="str">
        <f t="shared" ca="1" si="115"/>
        <v/>
      </c>
      <c r="T1478" s="149" t="str">
        <f ca="1">IF(B1478="","",IF(ISERROR(MATCH($J1478,SorP!$B$1:$B$6261,0)),"",INDIRECT("'SorP'!$A$"&amp;MATCH($S1478&amp;$J1478,SorP!C:C,0))))</f>
        <v/>
      </c>
      <c r="U1478" s="162"/>
      <c r="V1478" s="163" t="e">
        <f>IF(C1478="",NA(),MATCH($B1478&amp;$C1478,'Smelter Look-up'!$J:$J,0))</f>
        <v>#N/A</v>
      </c>
      <c r="X1478" s="164">
        <f t="shared" ca="1" si="116"/>
        <v>0</v>
      </c>
      <c r="AB1478" s="304" t="str">
        <f t="shared" si="117"/>
        <v/>
      </c>
      <c r="AC1478" s="164" t="str">
        <f t="shared" si="118"/>
        <v/>
      </c>
      <c r="AD1478" s="164" t="str">
        <f t="shared" si="119"/>
        <v/>
      </c>
    </row>
    <row r="1479" spans="1:30" s="164" customFormat="1" ht="20.149999999999999" customHeight="1">
      <c r="A1479" s="149"/>
      <c r="B1479" s="294" t="str">
        <f>IF(LEN(A1479)=0,"",INDEX('Smelter Look-up'!$A:$A,MATCH($A1479,'Smelter Look-up'!$E:$E,0)))</f>
        <v/>
      </c>
      <c r="C1479" s="146" t="str">
        <f>IF(LEN(A1479)=0,"",INDEX('Smelter Look-up'!$C:$C,MATCH($A1479,'Smelter Look-up'!$E:$E,0)))</f>
        <v/>
      </c>
      <c r="D1479" s="143"/>
      <c r="E1479" s="143" t="str">
        <f ca="1">IF(ISERROR($V1479),"",OFFSET('Smelter Look-up'!$D$4,$V1479-4,0)&amp;"")</f>
        <v/>
      </c>
      <c r="F1479" s="143" t="str">
        <f ca="1">IF(ISERROR($V1479),"",OFFSET('Smelter Look-up'!$E$4,$V1479-4,0))</f>
        <v/>
      </c>
      <c r="G1479" s="143" t="str">
        <f ca="1">IF(C1479=$X$4,"Enter smelter details",IF(ISERROR($V1479),"",OFFSET('Smelter Look-up'!$F$4,$V1479-4,0)))</f>
        <v/>
      </c>
      <c r="H1479" s="199" t="str">
        <f ca="1">IF(ISERROR($V1479),"",OFFSET('Smelter Look-up'!$G$4,$V1479-4,0))</f>
        <v/>
      </c>
      <c r="I1479" s="200" t="str">
        <f ca="1">IF(ISERROR($V1479),"",OFFSET('Smelter Look-up'!$H$4,$V1479-4,0))</f>
        <v/>
      </c>
      <c r="J1479" s="200" t="str">
        <f ca="1">IF(ISERROR($V1479),"",OFFSET('Smelter Look-up'!$I$4,$V1479-4,0))</f>
        <v/>
      </c>
      <c r="K1479" s="144"/>
      <c r="L1479" s="144"/>
      <c r="M1479" s="144"/>
      <c r="N1479" s="144"/>
      <c r="O1479" s="144"/>
      <c r="P1479" s="202"/>
      <c r="Q1479" s="145"/>
      <c r="R1479" s="143" t="str">
        <f ca="1">IF(ISERROR($V1479),"",OFFSET('Smelter Look-up'!$C$4,$V1479-4,0)&amp;"")</f>
        <v/>
      </c>
      <c r="S1479" s="149" t="str">
        <f t="shared" ca="1" si="115"/>
        <v/>
      </c>
      <c r="T1479" s="149" t="str">
        <f ca="1">IF(B1479="","",IF(ISERROR(MATCH($J1479,SorP!$B$1:$B$6261,0)),"",INDIRECT("'SorP'!$A$"&amp;MATCH($S1479&amp;$J1479,SorP!C:C,0))))</f>
        <v/>
      </c>
      <c r="U1479" s="162"/>
      <c r="V1479" s="163" t="e">
        <f>IF(C1479="",NA(),MATCH($B1479&amp;$C1479,'Smelter Look-up'!$J:$J,0))</f>
        <v>#N/A</v>
      </c>
      <c r="X1479" s="164">
        <f t="shared" ca="1" si="116"/>
        <v>0</v>
      </c>
      <c r="AB1479" s="304" t="str">
        <f t="shared" si="117"/>
        <v/>
      </c>
      <c r="AC1479" s="164" t="str">
        <f t="shared" si="118"/>
        <v/>
      </c>
      <c r="AD1479" s="164" t="str">
        <f t="shared" si="119"/>
        <v/>
      </c>
    </row>
    <row r="1480" spans="1:30" s="164" customFormat="1" ht="20.149999999999999" customHeight="1">
      <c r="A1480" s="149"/>
      <c r="B1480" s="294" t="str">
        <f>IF(LEN(A1480)=0,"",INDEX('Smelter Look-up'!$A:$A,MATCH($A1480,'Smelter Look-up'!$E:$E,0)))</f>
        <v/>
      </c>
      <c r="C1480" s="146" t="str">
        <f>IF(LEN(A1480)=0,"",INDEX('Smelter Look-up'!$C:$C,MATCH($A1480,'Smelter Look-up'!$E:$E,0)))</f>
        <v/>
      </c>
      <c r="D1480" s="143"/>
      <c r="E1480" s="143" t="str">
        <f ca="1">IF(ISERROR($V1480),"",OFFSET('Smelter Look-up'!$D$4,$V1480-4,0)&amp;"")</f>
        <v/>
      </c>
      <c r="F1480" s="143" t="str">
        <f ca="1">IF(ISERROR($V1480),"",OFFSET('Smelter Look-up'!$E$4,$V1480-4,0))</f>
        <v/>
      </c>
      <c r="G1480" s="143" t="str">
        <f ca="1">IF(C1480=$X$4,"Enter smelter details",IF(ISERROR($V1480),"",OFFSET('Smelter Look-up'!$F$4,$V1480-4,0)))</f>
        <v/>
      </c>
      <c r="H1480" s="199" t="str">
        <f ca="1">IF(ISERROR($V1480),"",OFFSET('Smelter Look-up'!$G$4,$V1480-4,0))</f>
        <v/>
      </c>
      <c r="I1480" s="200" t="str">
        <f ca="1">IF(ISERROR($V1480),"",OFFSET('Smelter Look-up'!$H$4,$V1480-4,0))</f>
        <v/>
      </c>
      <c r="J1480" s="200" t="str">
        <f ca="1">IF(ISERROR($V1480),"",OFFSET('Smelter Look-up'!$I$4,$V1480-4,0))</f>
        <v/>
      </c>
      <c r="K1480" s="144"/>
      <c r="L1480" s="144"/>
      <c r="M1480" s="144"/>
      <c r="N1480" s="144"/>
      <c r="O1480" s="144"/>
      <c r="P1480" s="202"/>
      <c r="Q1480" s="145"/>
      <c r="R1480" s="143" t="str">
        <f ca="1">IF(ISERROR($V1480),"",OFFSET('Smelter Look-up'!$C$4,$V1480-4,0)&amp;"")</f>
        <v/>
      </c>
      <c r="S1480" s="149" t="str">
        <f t="shared" ca="1" si="115"/>
        <v/>
      </c>
      <c r="T1480" s="149" t="str">
        <f ca="1">IF(B1480="","",IF(ISERROR(MATCH($J1480,SorP!$B$1:$B$6261,0)),"",INDIRECT("'SorP'!$A$"&amp;MATCH($S1480&amp;$J1480,SorP!C:C,0))))</f>
        <v/>
      </c>
      <c r="U1480" s="162"/>
      <c r="V1480" s="163" t="e">
        <f>IF(C1480="",NA(),MATCH($B1480&amp;$C1480,'Smelter Look-up'!$J:$J,0))</f>
        <v>#N/A</v>
      </c>
      <c r="X1480" s="164">
        <f t="shared" ca="1" si="116"/>
        <v>0</v>
      </c>
      <c r="AB1480" s="304" t="str">
        <f t="shared" si="117"/>
        <v/>
      </c>
      <c r="AC1480" s="164" t="str">
        <f t="shared" si="118"/>
        <v/>
      </c>
      <c r="AD1480" s="164" t="str">
        <f t="shared" si="119"/>
        <v/>
      </c>
    </row>
    <row r="1481" spans="1:30" s="164" customFormat="1" ht="20.149999999999999" customHeight="1">
      <c r="A1481" s="149"/>
      <c r="B1481" s="294" t="str">
        <f>IF(LEN(A1481)=0,"",INDEX('Smelter Look-up'!$A:$A,MATCH($A1481,'Smelter Look-up'!$E:$E,0)))</f>
        <v/>
      </c>
      <c r="C1481" s="146" t="str">
        <f>IF(LEN(A1481)=0,"",INDEX('Smelter Look-up'!$C:$C,MATCH($A1481,'Smelter Look-up'!$E:$E,0)))</f>
        <v/>
      </c>
      <c r="D1481" s="143"/>
      <c r="E1481" s="143" t="str">
        <f ca="1">IF(ISERROR($V1481),"",OFFSET('Smelter Look-up'!$D$4,$V1481-4,0)&amp;"")</f>
        <v/>
      </c>
      <c r="F1481" s="143" t="str">
        <f ca="1">IF(ISERROR($V1481),"",OFFSET('Smelter Look-up'!$E$4,$V1481-4,0))</f>
        <v/>
      </c>
      <c r="G1481" s="143" t="str">
        <f ca="1">IF(C1481=$X$4,"Enter smelter details",IF(ISERROR($V1481),"",OFFSET('Smelter Look-up'!$F$4,$V1481-4,0)))</f>
        <v/>
      </c>
      <c r="H1481" s="199" t="str">
        <f ca="1">IF(ISERROR($V1481),"",OFFSET('Smelter Look-up'!$G$4,$V1481-4,0))</f>
        <v/>
      </c>
      <c r="I1481" s="200" t="str">
        <f ca="1">IF(ISERROR($V1481),"",OFFSET('Smelter Look-up'!$H$4,$V1481-4,0))</f>
        <v/>
      </c>
      <c r="J1481" s="200" t="str">
        <f ca="1">IF(ISERROR($V1481),"",OFFSET('Smelter Look-up'!$I$4,$V1481-4,0))</f>
        <v/>
      </c>
      <c r="K1481" s="144"/>
      <c r="L1481" s="144"/>
      <c r="M1481" s="144"/>
      <c r="N1481" s="144"/>
      <c r="O1481" s="144"/>
      <c r="P1481" s="202"/>
      <c r="Q1481" s="145"/>
      <c r="R1481" s="143" t="str">
        <f ca="1">IF(ISERROR($V1481),"",OFFSET('Smelter Look-up'!$C$4,$V1481-4,0)&amp;"")</f>
        <v/>
      </c>
      <c r="S1481" s="149" t="str">
        <f t="shared" ca="1" si="115"/>
        <v/>
      </c>
      <c r="T1481" s="149" t="str">
        <f ca="1">IF(B1481="","",IF(ISERROR(MATCH($J1481,SorP!$B$1:$B$6261,0)),"",INDIRECT("'SorP'!$A$"&amp;MATCH($S1481&amp;$J1481,SorP!C:C,0))))</f>
        <v/>
      </c>
      <c r="U1481" s="162"/>
      <c r="V1481" s="163" t="e">
        <f>IF(C1481="",NA(),MATCH($B1481&amp;$C1481,'Smelter Look-up'!$J:$J,0))</f>
        <v>#N/A</v>
      </c>
      <c r="X1481" s="164">
        <f t="shared" ca="1" si="116"/>
        <v>0</v>
      </c>
      <c r="AB1481" s="304" t="str">
        <f t="shared" si="117"/>
        <v/>
      </c>
      <c r="AC1481" s="164" t="str">
        <f t="shared" si="118"/>
        <v/>
      </c>
      <c r="AD1481" s="164" t="str">
        <f t="shared" si="119"/>
        <v/>
      </c>
    </row>
    <row r="1482" spans="1:30" s="164" customFormat="1" ht="20.149999999999999" customHeight="1">
      <c r="A1482" s="149"/>
      <c r="B1482" s="294" t="str">
        <f>IF(LEN(A1482)=0,"",INDEX('Smelter Look-up'!$A:$A,MATCH($A1482,'Smelter Look-up'!$E:$E,0)))</f>
        <v/>
      </c>
      <c r="C1482" s="146" t="str">
        <f>IF(LEN(A1482)=0,"",INDEX('Smelter Look-up'!$C:$C,MATCH($A1482,'Smelter Look-up'!$E:$E,0)))</f>
        <v/>
      </c>
      <c r="D1482" s="143"/>
      <c r="E1482" s="143" t="str">
        <f ca="1">IF(ISERROR($V1482),"",OFFSET('Smelter Look-up'!$D$4,$V1482-4,0)&amp;"")</f>
        <v/>
      </c>
      <c r="F1482" s="143" t="str">
        <f ca="1">IF(ISERROR($V1482),"",OFFSET('Smelter Look-up'!$E$4,$V1482-4,0))</f>
        <v/>
      </c>
      <c r="G1482" s="143" t="str">
        <f ca="1">IF(C1482=$X$4,"Enter smelter details",IF(ISERROR($V1482),"",OFFSET('Smelter Look-up'!$F$4,$V1482-4,0)))</f>
        <v/>
      </c>
      <c r="H1482" s="199" t="str">
        <f ca="1">IF(ISERROR($V1482),"",OFFSET('Smelter Look-up'!$G$4,$V1482-4,0))</f>
        <v/>
      </c>
      <c r="I1482" s="200" t="str">
        <f ca="1">IF(ISERROR($V1482),"",OFFSET('Smelter Look-up'!$H$4,$V1482-4,0))</f>
        <v/>
      </c>
      <c r="J1482" s="200" t="str">
        <f ca="1">IF(ISERROR($V1482),"",OFFSET('Smelter Look-up'!$I$4,$V1482-4,0))</f>
        <v/>
      </c>
      <c r="K1482" s="144"/>
      <c r="L1482" s="144"/>
      <c r="M1482" s="144"/>
      <c r="N1482" s="144"/>
      <c r="O1482" s="144"/>
      <c r="P1482" s="202"/>
      <c r="Q1482" s="145"/>
      <c r="R1482" s="143" t="str">
        <f ca="1">IF(ISERROR($V1482),"",OFFSET('Smelter Look-up'!$C$4,$V1482-4,0)&amp;"")</f>
        <v/>
      </c>
      <c r="S1482" s="149" t="str">
        <f t="shared" ca="1" si="115"/>
        <v/>
      </c>
      <c r="T1482" s="149" t="str">
        <f ca="1">IF(B1482="","",IF(ISERROR(MATCH($J1482,SorP!$B$1:$B$6261,0)),"",INDIRECT("'SorP'!$A$"&amp;MATCH($S1482&amp;$J1482,SorP!C:C,0))))</f>
        <v/>
      </c>
      <c r="U1482" s="162"/>
      <c r="V1482" s="163" t="e">
        <f>IF(C1482="",NA(),MATCH($B1482&amp;$C1482,'Smelter Look-up'!$J:$J,0))</f>
        <v>#N/A</v>
      </c>
      <c r="X1482" s="164">
        <f t="shared" ca="1" si="116"/>
        <v>0</v>
      </c>
      <c r="AB1482" s="304" t="str">
        <f t="shared" si="117"/>
        <v/>
      </c>
      <c r="AC1482" s="164" t="str">
        <f t="shared" si="118"/>
        <v/>
      </c>
      <c r="AD1482" s="164" t="str">
        <f t="shared" si="119"/>
        <v/>
      </c>
    </row>
    <row r="1483" spans="1:30" s="164" customFormat="1" ht="20.149999999999999" customHeight="1">
      <c r="A1483" s="149"/>
      <c r="B1483" s="294" t="str">
        <f>IF(LEN(A1483)=0,"",INDEX('Smelter Look-up'!$A:$A,MATCH($A1483,'Smelter Look-up'!$E:$E,0)))</f>
        <v/>
      </c>
      <c r="C1483" s="146" t="str">
        <f>IF(LEN(A1483)=0,"",INDEX('Smelter Look-up'!$C:$C,MATCH($A1483,'Smelter Look-up'!$E:$E,0)))</f>
        <v/>
      </c>
      <c r="D1483" s="143"/>
      <c r="E1483" s="143" t="str">
        <f ca="1">IF(ISERROR($V1483),"",OFFSET('Smelter Look-up'!$D$4,$V1483-4,0)&amp;"")</f>
        <v/>
      </c>
      <c r="F1483" s="143" t="str">
        <f ca="1">IF(ISERROR($V1483),"",OFFSET('Smelter Look-up'!$E$4,$V1483-4,0))</f>
        <v/>
      </c>
      <c r="G1483" s="143" t="str">
        <f ca="1">IF(C1483=$X$4,"Enter smelter details",IF(ISERROR($V1483),"",OFFSET('Smelter Look-up'!$F$4,$V1483-4,0)))</f>
        <v/>
      </c>
      <c r="H1483" s="199" t="str">
        <f ca="1">IF(ISERROR($V1483),"",OFFSET('Smelter Look-up'!$G$4,$V1483-4,0))</f>
        <v/>
      </c>
      <c r="I1483" s="200" t="str">
        <f ca="1">IF(ISERROR($V1483),"",OFFSET('Smelter Look-up'!$H$4,$V1483-4,0))</f>
        <v/>
      </c>
      <c r="J1483" s="200" t="str">
        <f ca="1">IF(ISERROR($V1483),"",OFFSET('Smelter Look-up'!$I$4,$V1483-4,0))</f>
        <v/>
      </c>
      <c r="K1483" s="144"/>
      <c r="L1483" s="144"/>
      <c r="M1483" s="144"/>
      <c r="N1483" s="144"/>
      <c r="O1483" s="144"/>
      <c r="P1483" s="202"/>
      <c r="Q1483" s="145"/>
      <c r="R1483" s="143" t="str">
        <f ca="1">IF(ISERROR($V1483),"",OFFSET('Smelter Look-up'!$C$4,$V1483-4,0)&amp;"")</f>
        <v/>
      </c>
      <c r="S1483" s="149" t="str">
        <f t="shared" ca="1" si="115"/>
        <v/>
      </c>
      <c r="T1483" s="149" t="str">
        <f ca="1">IF(B1483="","",IF(ISERROR(MATCH($J1483,SorP!$B$1:$B$6261,0)),"",INDIRECT("'SorP'!$A$"&amp;MATCH($S1483&amp;$J1483,SorP!C:C,0))))</f>
        <v/>
      </c>
      <c r="U1483" s="162"/>
      <c r="V1483" s="163" t="e">
        <f>IF(C1483="",NA(),MATCH($B1483&amp;$C1483,'Smelter Look-up'!$J:$J,0))</f>
        <v>#N/A</v>
      </c>
      <c r="X1483" s="164">
        <f t="shared" ca="1" si="116"/>
        <v>0</v>
      </c>
      <c r="AB1483" s="304" t="str">
        <f t="shared" si="117"/>
        <v/>
      </c>
      <c r="AC1483" s="164" t="str">
        <f t="shared" si="118"/>
        <v/>
      </c>
      <c r="AD1483" s="164" t="str">
        <f t="shared" si="119"/>
        <v/>
      </c>
    </row>
    <row r="1484" spans="1:30" s="164" customFormat="1" ht="20.149999999999999" customHeight="1">
      <c r="A1484" s="149"/>
      <c r="B1484" s="294" t="str">
        <f>IF(LEN(A1484)=0,"",INDEX('Smelter Look-up'!$A:$A,MATCH($A1484,'Smelter Look-up'!$E:$E,0)))</f>
        <v/>
      </c>
      <c r="C1484" s="146" t="str">
        <f>IF(LEN(A1484)=0,"",INDEX('Smelter Look-up'!$C:$C,MATCH($A1484,'Smelter Look-up'!$E:$E,0)))</f>
        <v/>
      </c>
      <c r="D1484" s="143"/>
      <c r="E1484" s="143" t="str">
        <f ca="1">IF(ISERROR($V1484),"",OFFSET('Smelter Look-up'!$D$4,$V1484-4,0)&amp;"")</f>
        <v/>
      </c>
      <c r="F1484" s="143" t="str">
        <f ca="1">IF(ISERROR($V1484),"",OFFSET('Smelter Look-up'!$E$4,$V1484-4,0))</f>
        <v/>
      </c>
      <c r="G1484" s="143" t="str">
        <f ca="1">IF(C1484=$X$4,"Enter smelter details",IF(ISERROR($V1484),"",OFFSET('Smelter Look-up'!$F$4,$V1484-4,0)))</f>
        <v/>
      </c>
      <c r="H1484" s="199" t="str">
        <f ca="1">IF(ISERROR($V1484),"",OFFSET('Smelter Look-up'!$G$4,$V1484-4,0))</f>
        <v/>
      </c>
      <c r="I1484" s="200" t="str">
        <f ca="1">IF(ISERROR($V1484),"",OFFSET('Smelter Look-up'!$H$4,$V1484-4,0))</f>
        <v/>
      </c>
      <c r="J1484" s="200" t="str">
        <f ca="1">IF(ISERROR($V1484),"",OFFSET('Smelter Look-up'!$I$4,$V1484-4,0))</f>
        <v/>
      </c>
      <c r="K1484" s="144"/>
      <c r="L1484" s="144"/>
      <c r="M1484" s="144"/>
      <c r="N1484" s="144"/>
      <c r="O1484" s="144"/>
      <c r="P1484" s="202"/>
      <c r="Q1484" s="145"/>
      <c r="R1484" s="143" t="str">
        <f ca="1">IF(ISERROR($V1484),"",OFFSET('Smelter Look-up'!$C$4,$V1484-4,0)&amp;"")</f>
        <v/>
      </c>
      <c r="S1484" s="149" t="str">
        <f t="shared" ca="1" si="115"/>
        <v/>
      </c>
      <c r="T1484" s="149" t="str">
        <f ca="1">IF(B1484="","",IF(ISERROR(MATCH($J1484,SorP!$B$1:$B$6261,0)),"",INDIRECT("'SorP'!$A$"&amp;MATCH($S1484&amp;$J1484,SorP!C:C,0))))</f>
        <v/>
      </c>
      <c r="U1484" s="162"/>
      <c r="V1484" s="163" t="e">
        <f>IF(C1484="",NA(),MATCH($B1484&amp;$C1484,'Smelter Look-up'!$J:$J,0))</f>
        <v>#N/A</v>
      </c>
      <c r="X1484" s="164">
        <f t="shared" ca="1" si="116"/>
        <v>0</v>
      </c>
      <c r="AB1484" s="304" t="str">
        <f t="shared" si="117"/>
        <v/>
      </c>
      <c r="AC1484" s="164" t="str">
        <f t="shared" si="118"/>
        <v/>
      </c>
      <c r="AD1484" s="164" t="str">
        <f t="shared" si="119"/>
        <v/>
      </c>
    </row>
    <row r="1485" spans="1:30" s="164" customFormat="1" ht="20.149999999999999" customHeight="1">
      <c r="A1485" s="149"/>
      <c r="B1485" s="294" t="str">
        <f>IF(LEN(A1485)=0,"",INDEX('Smelter Look-up'!$A:$A,MATCH($A1485,'Smelter Look-up'!$E:$E,0)))</f>
        <v/>
      </c>
      <c r="C1485" s="146" t="str">
        <f>IF(LEN(A1485)=0,"",INDEX('Smelter Look-up'!$C:$C,MATCH($A1485,'Smelter Look-up'!$E:$E,0)))</f>
        <v/>
      </c>
      <c r="D1485" s="143"/>
      <c r="E1485" s="143" t="str">
        <f ca="1">IF(ISERROR($V1485),"",OFFSET('Smelter Look-up'!$D$4,$V1485-4,0)&amp;"")</f>
        <v/>
      </c>
      <c r="F1485" s="143" t="str">
        <f ca="1">IF(ISERROR($V1485),"",OFFSET('Smelter Look-up'!$E$4,$V1485-4,0))</f>
        <v/>
      </c>
      <c r="G1485" s="143" t="str">
        <f ca="1">IF(C1485=$X$4,"Enter smelter details",IF(ISERROR($V1485),"",OFFSET('Smelter Look-up'!$F$4,$V1485-4,0)))</f>
        <v/>
      </c>
      <c r="H1485" s="199" t="str">
        <f ca="1">IF(ISERROR($V1485),"",OFFSET('Smelter Look-up'!$G$4,$V1485-4,0))</f>
        <v/>
      </c>
      <c r="I1485" s="200" t="str">
        <f ca="1">IF(ISERROR($V1485),"",OFFSET('Smelter Look-up'!$H$4,$V1485-4,0))</f>
        <v/>
      </c>
      <c r="J1485" s="200" t="str">
        <f ca="1">IF(ISERROR($V1485),"",OFFSET('Smelter Look-up'!$I$4,$V1485-4,0))</f>
        <v/>
      </c>
      <c r="K1485" s="144"/>
      <c r="L1485" s="144"/>
      <c r="M1485" s="144"/>
      <c r="N1485" s="144"/>
      <c r="O1485" s="144"/>
      <c r="P1485" s="202"/>
      <c r="Q1485" s="145"/>
      <c r="R1485" s="143" t="str">
        <f ca="1">IF(ISERROR($V1485),"",OFFSET('Smelter Look-up'!$C$4,$V1485-4,0)&amp;"")</f>
        <v/>
      </c>
      <c r="S1485" s="149" t="str">
        <f t="shared" ca="1" si="115"/>
        <v/>
      </c>
      <c r="T1485" s="149" t="str">
        <f ca="1">IF(B1485="","",IF(ISERROR(MATCH($J1485,SorP!$B$1:$B$6261,0)),"",INDIRECT("'SorP'!$A$"&amp;MATCH($S1485&amp;$J1485,SorP!C:C,0))))</f>
        <v/>
      </c>
      <c r="U1485" s="162"/>
      <c r="V1485" s="163" t="e">
        <f>IF(C1485="",NA(),MATCH($B1485&amp;$C1485,'Smelter Look-up'!$J:$J,0))</f>
        <v>#N/A</v>
      </c>
      <c r="X1485" s="164">
        <f t="shared" ca="1" si="116"/>
        <v>0</v>
      </c>
      <c r="AB1485" s="304" t="str">
        <f t="shared" si="117"/>
        <v/>
      </c>
      <c r="AC1485" s="164" t="str">
        <f t="shared" si="118"/>
        <v/>
      </c>
      <c r="AD1485" s="164" t="str">
        <f t="shared" si="119"/>
        <v/>
      </c>
    </row>
    <row r="1486" spans="1:30" s="164" customFormat="1" ht="20.149999999999999" customHeight="1">
      <c r="A1486" s="149"/>
      <c r="B1486" s="294" t="str">
        <f>IF(LEN(A1486)=0,"",INDEX('Smelter Look-up'!$A:$A,MATCH($A1486,'Smelter Look-up'!$E:$E,0)))</f>
        <v/>
      </c>
      <c r="C1486" s="146" t="str">
        <f>IF(LEN(A1486)=0,"",INDEX('Smelter Look-up'!$C:$C,MATCH($A1486,'Smelter Look-up'!$E:$E,0)))</f>
        <v/>
      </c>
      <c r="D1486" s="143"/>
      <c r="E1486" s="143" t="str">
        <f ca="1">IF(ISERROR($V1486),"",OFFSET('Smelter Look-up'!$D$4,$V1486-4,0)&amp;"")</f>
        <v/>
      </c>
      <c r="F1486" s="143" t="str">
        <f ca="1">IF(ISERROR($V1486),"",OFFSET('Smelter Look-up'!$E$4,$V1486-4,0))</f>
        <v/>
      </c>
      <c r="G1486" s="143" t="str">
        <f ca="1">IF(C1486=$X$4,"Enter smelter details",IF(ISERROR($V1486),"",OFFSET('Smelter Look-up'!$F$4,$V1486-4,0)))</f>
        <v/>
      </c>
      <c r="H1486" s="199" t="str">
        <f ca="1">IF(ISERROR($V1486),"",OFFSET('Smelter Look-up'!$G$4,$V1486-4,0))</f>
        <v/>
      </c>
      <c r="I1486" s="200" t="str">
        <f ca="1">IF(ISERROR($V1486),"",OFFSET('Smelter Look-up'!$H$4,$V1486-4,0))</f>
        <v/>
      </c>
      <c r="J1486" s="200" t="str">
        <f ca="1">IF(ISERROR($V1486),"",OFFSET('Smelter Look-up'!$I$4,$V1486-4,0))</f>
        <v/>
      </c>
      <c r="K1486" s="144"/>
      <c r="L1486" s="144"/>
      <c r="M1486" s="144"/>
      <c r="N1486" s="144"/>
      <c r="O1486" s="144"/>
      <c r="P1486" s="202"/>
      <c r="Q1486" s="145"/>
      <c r="R1486" s="143" t="str">
        <f ca="1">IF(ISERROR($V1486),"",OFFSET('Smelter Look-up'!$C$4,$V1486-4,0)&amp;"")</f>
        <v/>
      </c>
      <c r="S1486" s="149" t="str">
        <f t="shared" ca="1" si="115"/>
        <v/>
      </c>
      <c r="T1486" s="149" t="str">
        <f ca="1">IF(B1486="","",IF(ISERROR(MATCH($J1486,SorP!$B$1:$B$6261,0)),"",INDIRECT("'SorP'!$A$"&amp;MATCH($S1486&amp;$J1486,SorP!C:C,0))))</f>
        <v/>
      </c>
      <c r="U1486" s="162"/>
      <c r="V1486" s="163" t="e">
        <f>IF(C1486="",NA(),MATCH($B1486&amp;$C1486,'Smelter Look-up'!$J:$J,0))</f>
        <v>#N/A</v>
      </c>
      <c r="X1486" s="164">
        <f t="shared" ca="1" si="116"/>
        <v>0</v>
      </c>
      <c r="AB1486" s="304" t="str">
        <f t="shared" si="117"/>
        <v/>
      </c>
      <c r="AC1486" s="164" t="str">
        <f t="shared" si="118"/>
        <v/>
      </c>
      <c r="AD1486" s="164" t="str">
        <f t="shared" si="119"/>
        <v/>
      </c>
    </row>
    <row r="1487" spans="1:30" s="164" customFormat="1" ht="20.149999999999999" customHeight="1">
      <c r="A1487" s="149"/>
      <c r="B1487" s="294" t="str">
        <f>IF(LEN(A1487)=0,"",INDEX('Smelter Look-up'!$A:$A,MATCH($A1487,'Smelter Look-up'!$E:$E,0)))</f>
        <v/>
      </c>
      <c r="C1487" s="146" t="str">
        <f>IF(LEN(A1487)=0,"",INDEX('Smelter Look-up'!$C:$C,MATCH($A1487,'Smelter Look-up'!$E:$E,0)))</f>
        <v/>
      </c>
      <c r="D1487" s="143"/>
      <c r="E1487" s="143" t="str">
        <f ca="1">IF(ISERROR($V1487),"",OFFSET('Smelter Look-up'!$D$4,$V1487-4,0)&amp;"")</f>
        <v/>
      </c>
      <c r="F1487" s="143" t="str">
        <f ca="1">IF(ISERROR($V1487),"",OFFSET('Smelter Look-up'!$E$4,$V1487-4,0))</f>
        <v/>
      </c>
      <c r="G1487" s="143" t="str">
        <f ca="1">IF(C1487=$X$4,"Enter smelter details",IF(ISERROR($V1487),"",OFFSET('Smelter Look-up'!$F$4,$V1487-4,0)))</f>
        <v/>
      </c>
      <c r="H1487" s="199" t="str">
        <f ca="1">IF(ISERROR($V1487),"",OFFSET('Smelter Look-up'!$G$4,$V1487-4,0))</f>
        <v/>
      </c>
      <c r="I1487" s="200" t="str">
        <f ca="1">IF(ISERROR($V1487),"",OFFSET('Smelter Look-up'!$H$4,$V1487-4,0))</f>
        <v/>
      </c>
      <c r="J1487" s="200" t="str">
        <f ca="1">IF(ISERROR($V1487),"",OFFSET('Smelter Look-up'!$I$4,$V1487-4,0))</f>
        <v/>
      </c>
      <c r="K1487" s="144"/>
      <c r="L1487" s="144"/>
      <c r="M1487" s="144"/>
      <c r="N1487" s="144"/>
      <c r="O1487" s="144"/>
      <c r="P1487" s="202"/>
      <c r="Q1487" s="145"/>
      <c r="R1487" s="143" t="str">
        <f ca="1">IF(ISERROR($V1487),"",OFFSET('Smelter Look-up'!$C$4,$V1487-4,0)&amp;"")</f>
        <v/>
      </c>
      <c r="S1487" s="149" t="str">
        <f t="shared" ca="1" si="115"/>
        <v/>
      </c>
      <c r="T1487" s="149" t="str">
        <f ca="1">IF(B1487="","",IF(ISERROR(MATCH($J1487,SorP!$B$1:$B$6261,0)),"",INDIRECT("'SorP'!$A$"&amp;MATCH($S1487&amp;$J1487,SorP!C:C,0))))</f>
        <v/>
      </c>
      <c r="U1487" s="162"/>
      <c r="V1487" s="163" t="e">
        <f>IF(C1487="",NA(),MATCH($B1487&amp;$C1487,'Smelter Look-up'!$J:$J,0))</f>
        <v>#N/A</v>
      </c>
      <c r="X1487" s="164">
        <f t="shared" ca="1" si="116"/>
        <v>0</v>
      </c>
      <c r="AB1487" s="304" t="str">
        <f t="shared" si="117"/>
        <v/>
      </c>
      <c r="AC1487" s="164" t="str">
        <f t="shared" si="118"/>
        <v/>
      </c>
      <c r="AD1487" s="164" t="str">
        <f t="shared" si="119"/>
        <v/>
      </c>
    </row>
    <row r="1488" spans="1:30" s="164" customFormat="1" ht="20.149999999999999" customHeight="1">
      <c r="A1488" s="149"/>
      <c r="B1488" s="294" t="str">
        <f>IF(LEN(A1488)=0,"",INDEX('Smelter Look-up'!$A:$A,MATCH($A1488,'Smelter Look-up'!$E:$E,0)))</f>
        <v/>
      </c>
      <c r="C1488" s="146" t="str">
        <f>IF(LEN(A1488)=0,"",INDEX('Smelter Look-up'!$C:$C,MATCH($A1488,'Smelter Look-up'!$E:$E,0)))</f>
        <v/>
      </c>
      <c r="D1488" s="143"/>
      <c r="E1488" s="143" t="str">
        <f ca="1">IF(ISERROR($V1488),"",OFFSET('Smelter Look-up'!$D$4,$V1488-4,0)&amp;"")</f>
        <v/>
      </c>
      <c r="F1488" s="143" t="str">
        <f ca="1">IF(ISERROR($V1488),"",OFFSET('Smelter Look-up'!$E$4,$V1488-4,0))</f>
        <v/>
      </c>
      <c r="G1488" s="143" t="str">
        <f ca="1">IF(C1488=$X$4,"Enter smelter details",IF(ISERROR($V1488),"",OFFSET('Smelter Look-up'!$F$4,$V1488-4,0)))</f>
        <v/>
      </c>
      <c r="H1488" s="199" t="str">
        <f ca="1">IF(ISERROR($V1488),"",OFFSET('Smelter Look-up'!$G$4,$V1488-4,0))</f>
        <v/>
      </c>
      <c r="I1488" s="200" t="str">
        <f ca="1">IF(ISERROR($V1488),"",OFFSET('Smelter Look-up'!$H$4,$V1488-4,0))</f>
        <v/>
      </c>
      <c r="J1488" s="200" t="str">
        <f ca="1">IF(ISERROR($V1488),"",OFFSET('Smelter Look-up'!$I$4,$V1488-4,0))</f>
        <v/>
      </c>
      <c r="K1488" s="144"/>
      <c r="L1488" s="144"/>
      <c r="M1488" s="144"/>
      <c r="N1488" s="144"/>
      <c r="O1488" s="144"/>
      <c r="P1488" s="202"/>
      <c r="Q1488" s="145"/>
      <c r="R1488" s="143" t="str">
        <f ca="1">IF(ISERROR($V1488),"",OFFSET('Smelter Look-up'!$C$4,$V1488-4,0)&amp;"")</f>
        <v/>
      </c>
      <c r="S1488" s="149" t="str">
        <f t="shared" ca="1" si="115"/>
        <v/>
      </c>
      <c r="T1488" s="149" t="str">
        <f ca="1">IF(B1488="","",IF(ISERROR(MATCH($J1488,SorP!$B$1:$B$6261,0)),"",INDIRECT("'SorP'!$A$"&amp;MATCH($S1488&amp;$J1488,SorP!C:C,0))))</f>
        <v/>
      </c>
      <c r="U1488" s="162"/>
      <c r="V1488" s="163" t="e">
        <f>IF(C1488="",NA(),MATCH($B1488&amp;$C1488,'Smelter Look-up'!$J:$J,0))</f>
        <v>#N/A</v>
      </c>
      <c r="X1488" s="164">
        <f t="shared" ca="1" si="116"/>
        <v>0</v>
      </c>
      <c r="AB1488" s="304" t="str">
        <f t="shared" si="117"/>
        <v/>
      </c>
      <c r="AC1488" s="164" t="str">
        <f t="shared" si="118"/>
        <v/>
      </c>
      <c r="AD1488" s="164" t="str">
        <f t="shared" si="119"/>
        <v/>
      </c>
    </row>
    <row r="1489" spans="1:30" s="164" customFormat="1" ht="20.149999999999999" customHeight="1">
      <c r="A1489" s="149"/>
      <c r="B1489" s="294" t="str">
        <f>IF(LEN(A1489)=0,"",INDEX('Smelter Look-up'!$A:$A,MATCH($A1489,'Smelter Look-up'!$E:$E,0)))</f>
        <v/>
      </c>
      <c r="C1489" s="146" t="str">
        <f>IF(LEN(A1489)=0,"",INDEX('Smelter Look-up'!$C:$C,MATCH($A1489,'Smelter Look-up'!$E:$E,0)))</f>
        <v/>
      </c>
      <c r="D1489" s="143"/>
      <c r="E1489" s="143" t="str">
        <f ca="1">IF(ISERROR($V1489),"",OFFSET('Smelter Look-up'!$D$4,$V1489-4,0)&amp;"")</f>
        <v/>
      </c>
      <c r="F1489" s="143" t="str">
        <f ca="1">IF(ISERROR($V1489),"",OFFSET('Smelter Look-up'!$E$4,$V1489-4,0))</f>
        <v/>
      </c>
      <c r="G1489" s="143" t="str">
        <f ca="1">IF(C1489=$X$4,"Enter smelter details",IF(ISERROR($V1489),"",OFFSET('Smelter Look-up'!$F$4,$V1489-4,0)))</f>
        <v/>
      </c>
      <c r="H1489" s="199" t="str">
        <f ca="1">IF(ISERROR($V1489),"",OFFSET('Smelter Look-up'!$G$4,$V1489-4,0))</f>
        <v/>
      </c>
      <c r="I1489" s="200" t="str">
        <f ca="1">IF(ISERROR($V1489),"",OFFSET('Smelter Look-up'!$H$4,$V1489-4,0))</f>
        <v/>
      </c>
      <c r="J1489" s="200" t="str">
        <f ca="1">IF(ISERROR($V1489),"",OFFSET('Smelter Look-up'!$I$4,$V1489-4,0))</f>
        <v/>
      </c>
      <c r="K1489" s="144"/>
      <c r="L1489" s="144"/>
      <c r="M1489" s="144"/>
      <c r="N1489" s="144"/>
      <c r="O1489" s="144"/>
      <c r="P1489" s="202"/>
      <c r="Q1489" s="145"/>
      <c r="R1489" s="143" t="str">
        <f ca="1">IF(ISERROR($V1489),"",OFFSET('Smelter Look-up'!$C$4,$V1489-4,0)&amp;"")</f>
        <v/>
      </c>
      <c r="S1489" s="149" t="str">
        <f t="shared" ca="1" si="115"/>
        <v/>
      </c>
      <c r="T1489" s="149" t="str">
        <f ca="1">IF(B1489="","",IF(ISERROR(MATCH($J1489,SorP!$B$1:$B$6261,0)),"",INDIRECT("'SorP'!$A$"&amp;MATCH($S1489&amp;$J1489,SorP!C:C,0))))</f>
        <v/>
      </c>
      <c r="U1489" s="162"/>
      <c r="V1489" s="163" t="e">
        <f>IF(C1489="",NA(),MATCH($B1489&amp;$C1489,'Smelter Look-up'!$J:$J,0))</f>
        <v>#N/A</v>
      </c>
      <c r="X1489" s="164">
        <f t="shared" ca="1" si="116"/>
        <v>0</v>
      </c>
      <c r="AB1489" s="304" t="str">
        <f t="shared" si="117"/>
        <v/>
      </c>
      <c r="AC1489" s="164" t="str">
        <f t="shared" si="118"/>
        <v/>
      </c>
      <c r="AD1489" s="164" t="str">
        <f t="shared" si="119"/>
        <v/>
      </c>
    </row>
    <row r="1490" spans="1:30" s="164" customFormat="1" ht="20.149999999999999" customHeight="1">
      <c r="A1490" s="149"/>
      <c r="B1490" s="294" t="str">
        <f>IF(LEN(A1490)=0,"",INDEX('Smelter Look-up'!$A:$A,MATCH($A1490,'Smelter Look-up'!$E:$E,0)))</f>
        <v/>
      </c>
      <c r="C1490" s="146" t="str">
        <f>IF(LEN(A1490)=0,"",INDEX('Smelter Look-up'!$C:$C,MATCH($A1490,'Smelter Look-up'!$E:$E,0)))</f>
        <v/>
      </c>
      <c r="D1490" s="143"/>
      <c r="E1490" s="143" t="str">
        <f ca="1">IF(ISERROR($V1490),"",OFFSET('Smelter Look-up'!$D$4,$V1490-4,0)&amp;"")</f>
        <v/>
      </c>
      <c r="F1490" s="143" t="str">
        <f ca="1">IF(ISERROR($V1490),"",OFFSET('Smelter Look-up'!$E$4,$V1490-4,0))</f>
        <v/>
      </c>
      <c r="G1490" s="143" t="str">
        <f ca="1">IF(C1490=$X$4,"Enter smelter details",IF(ISERROR($V1490),"",OFFSET('Smelter Look-up'!$F$4,$V1490-4,0)))</f>
        <v/>
      </c>
      <c r="H1490" s="199" t="str">
        <f ca="1">IF(ISERROR($V1490),"",OFFSET('Smelter Look-up'!$G$4,$V1490-4,0))</f>
        <v/>
      </c>
      <c r="I1490" s="200" t="str">
        <f ca="1">IF(ISERROR($V1490),"",OFFSET('Smelter Look-up'!$H$4,$V1490-4,0))</f>
        <v/>
      </c>
      <c r="J1490" s="200" t="str">
        <f ca="1">IF(ISERROR($V1490),"",OFFSET('Smelter Look-up'!$I$4,$V1490-4,0))</f>
        <v/>
      </c>
      <c r="K1490" s="144"/>
      <c r="L1490" s="144"/>
      <c r="M1490" s="144"/>
      <c r="N1490" s="144"/>
      <c r="O1490" s="144"/>
      <c r="P1490" s="202"/>
      <c r="Q1490" s="145"/>
      <c r="R1490" s="143" t="str">
        <f ca="1">IF(ISERROR($V1490),"",OFFSET('Smelter Look-up'!$C$4,$V1490-4,0)&amp;"")</f>
        <v/>
      </c>
      <c r="S1490" s="149" t="str">
        <f t="shared" ca="1" si="115"/>
        <v/>
      </c>
      <c r="T1490" s="149" t="str">
        <f ca="1">IF(B1490="","",IF(ISERROR(MATCH($J1490,SorP!$B$1:$B$6261,0)),"",INDIRECT("'SorP'!$A$"&amp;MATCH($S1490&amp;$J1490,SorP!C:C,0))))</f>
        <v/>
      </c>
      <c r="U1490" s="162"/>
      <c r="V1490" s="163" t="e">
        <f>IF(C1490="",NA(),MATCH($B1490&amp;$C1490,'Smelter Look-up'!$J:$J,0))</f>
        <v>#N/A</v>
      </c>
      <c r="X1490" s="164">
        <f t="shared" ca="1" si="116"/>
        <v>0</v>
      </c>
      <c r="AB1490" s="304" t="str">
        <f t="shared" si="117"/>
        <v/>
      </c>
      <c r="AC1490" s="164" t="str">
        <f t="shared" si="118"/>
        <v/>
      </c>
      <c r="AD1490" s="164" t="str">
        <f t="shared" si="119"/>
        <v/>
      </c>
    </row>
    <row r="1491" spans="1:30" s="164" customFormat="1" ht="20.149999999999999" customHeight="1">
      <c r="A1491" s="149"/>
      <c r="B1491" s="294" t="str">
        <f>IF(LEN(A1491)=0,"",INDEX('Smelter Look-up'!$A:$A,MATCH($A1491,'Smelter Look-up'!$E:$E,0)))</f>
        <v/>
      </c>
      <c r="C1491" s="146" t="str">
        <f>IF(LEN(A1491)=0,"",INDEX('Smelter Look-up'!$C:$C,MATCH($A1491,'Smelter Look-up'!$E:$E,0)))</f>
        <v/>
      </c>
      <c r="D1491" s="143"/>
      <c r="E1491" s="143" t="str">
        <f ca="1">IF(ISERROR($V1491),"",OFFSET('Smelter Look-up'!$D$4,$V1491-4,0)&amp;"")</f>
        <v/>
      </c>
      <c r="F1491" s="143" t="str">
        <f ca="1">IF(ISERROR($V1491),"",OFFSET('Smelter Look-up'!$E$4,$V1491-4,0))</f>
        <v/>
      </c>
      <c r="G1491" s="143" t="str">
        <f ca="1">IF(C1491=$X$4,"Enter smelter details",IF(ISERROR($V1491),"",OFFSET('Smelter Look-up'!$F$4,$V1491-4,0)))</f>
        <v/>
      </c>
      <c r="H1491" s="199" t="str">
        <f ca="1">IF(ISERROR($V1491),"",OFFSET('Smelter Look-up'!$G$4,$V1491-4,0))</f>
        <v/>
      </c>
      <c r="I1491" s="200" t="str">
        <f ca="1">IF(ISERROR($V1491),"",OFFSET('Smelter Look-up'!$H$4,$V1491-4,0))</f>
        <v/>
      </c>
      <c r="J1491" s="200" t="str">
        <f ca="1">IF(ISERROR($V1491),"",OFFSET('Smelter Look-up'!$I$4,$V1491-4,0))</f>
        <v/>
      </c>
      <c r="K1491" s="144"/>
      <c r="L1491" s="144"/>
      <c r="M1491" s="144"/>
      <c r="N1491" s="144"/>
      <c r="O1491" s="144"/>
      <c r="P1491" s="202"/>
      <c r="Q1491" s="145"/>
      <c r="R1491" s="143" t="str">
        <f ca="1">IF(ISERROR($V1491),"",OFFSET('Smelter Look-up'!$C$4,$V1491-4,0)&amp;"")</f>
        <v/>
      </c>
      <c r="S1491" s="149" t="str">
        <f t="shared" ca="1" si="115"/>
        <v/>
      </c>
      <c r="T1491" s="149" t="str">
        <f ca="1">IF(B1491="","",IF(ISERROR(MATCH($J1491,SorP!$B$1:$B$6261,0)),"",INDIRECT("'SorP'!$A$"&amp;MATCH($S1491&amp;$J1491,SorP!C:C,0))))</f>
        <v/>
      </c>
      <c r="U1491" s="162"/>
      <c r="V1491" s="163" t="e">
        <f>IF(C1491="",NA(),MATCH($B1491&amp;$C1491,'Smelter Look-up'!$J:$J,0))</f>
        <v>#N/A</v>
      </c>
      <c r="X1491" s="164">
        <f t="shared" ca="1" si="116"/>
        <v>0</v>
      </c>
      <c r="AB1491" s="304" t="str">
        <f t="shared" si="117"/>
        <v/>
      </c>
      <c r="AC1491" s="164" t="str">
        <f t="shared" si="118"/>
        <v/>
      </c>
      <c r="AD1491" s="164" t="str">
        <f t="shared" si="119"/>
        <v/>
      </c>
    </row>
    <row r="1492" spans="1:30" s="164" customFormat="1" ht="20.149999999999999" customHeight="1">
      <c r="A1492" s="149"/>
      <c r="B1492" s="294" t="str">
        <f>IF(LEN(A1492)=0,"",INDEX('Smelter Look-up'!$A:$A,MATCH($A1492,'Smelter Look-up'!$E:$E,0)))</f>
        <v/>
      </c>
      <c r="C1492" s="146" t="str">
        <f>IF(LEN(A1492)=0,"",INDEX('Smelter Look-up'!$C:$C,MATCH($A1492,'Smelter Look-up'!$E:$E,0)))</f>
        <v/>
      </c>
      <c r="D1492" s="143"/>
      <c r="E1492" s="143" t="str">
        <f ca="1">IF(ISERROR($V1492),"",OFFSET('Smelter Look-up'!$D$4,$V1492-4,0)&amp;"")</f>
        <v/>
      </c>
      <c r="F1492" s="143" t="str">
        <f ca="1">IF(ISERROR($V1492),"",OFFSET('Smelter Look-up'!$E$4,$V1492-4,0))</f>
        <v/>
      </c>
      <c r="G1492" s="143" t="str">
        <f ca="1">IF(C1492=$X$4,"Enter smelter details",IF(ISERROR($V1492),"",OFFSET('Smelter Look-up'!$F$4,$V1492-4,0)))</f>
        <v/>
      </c>
      <c r="H1492" s="199" t="str">
        <f ca="1">IF(ISERROR($V1492),"",OFFSET('Smelter Look-up'!$G$4,$V1492-4,0))</f>
        <v/>
      </c>
      <c r="I1492" s="200" t="str">
        <f ca="1">IF(ISERROR($V1492),"",OFFSET('Smelter Look-up'!$H$4,$V1492-4,0))</f>
        <v/>
      </c>
      <c r="J1492" s="200" t="str">
        <f ca="1">IF(ISERROR($V1492),"",OFFSET('Smelter Look-up'!$I$4,$V1492-4,0))</f>
        <v/>
      </c>
      <c r="K1492" s="144"/>
      <c r="L1492" s="144"/>
      <c r="M1492" s="144"/>
      <c r="N1492" s="144"/>
      <c r="O1492" s="144"/>
      <c r="P1492" s="202"/>
      <c r="Q1492" s="145"/>
      <c r="R1492" s="143" t="str">
        <f ca="1">IF(ISERROR($V1492),"",OFFSET('Smelter Look-up'!$C$4,$V1492-4,0)&amp;"")</f>
        <v/>
      </c>
      <c r="S1492" s="149" t="str">
        <f t="shared" ca="1" si="115"/>
        <v/>
      </c>
      <c r="T1492" s="149" t="str">
        <f ca="1">IF(B1492="","",IF(ISERROR(MATCH($J1492,SorP!$B$1:$B$6261,0)),"",INDIRECT("'SorP'!$A$"&amp;MATCH($S1492&amp;$J1492,SorP!C:C,0))))</f>
        <v/>
      </c>
      <c r="U1492" s="162"/>
      <c r="V1492" s="163" t="e">
        <f>IF(C1492="",NA(),MATCH($B1492&amp;$C1492,'Smelter Look-up'!$J:$J,0))</f>
        <v>#N/A</v>
      </c>
      <c r="X1492" s="164">
        <f t="shared" ca="1" si="116"/>
        <v>0</v>
      </c>
      <c r="AB1492" s="304" t="str">
        <f t="shared" si="117"/>
        <v/>
      </c>
      <c r="AC1492" s="164" t="str">
        <f t="shared" si="118"/>
        <v/>
      </c>
      <c r="AD1492" s="164" t="str">
        <f t="shared" si="119"/>
        <v/>
      </c>
    </row>
    <row r="1493" spans="1:30" s="164" customFormat="1" ht="20.149999999999999" customHeight="1">
      <c r="A1493" s="149"/>
      <c r="B1493" s="294" t="str">
        <f>IF(LEN(A1493)=0,"",INDEX('Smelter Look-up'!$A:$A,MATCH($A1493,'Smelter Look-up'!$E:$E,0)))</f>
        <v/>
      </c>
      <c r="C1493" s="146" t="str">
        <f>IF(LEN(A1493)=0,"",INDEX('Smelter Look-up'!$C:$C,MATCH($A1493,'Smelter Look-up'!$E:$E,0)))</f>
        <v/>
      </c>
      <c r="D1493" s="143"/>
      <c r="E1493" s="143" t="str">
        <f ca="1">IF(ISERROR($V1493),"",OFFSET('Smelter Look-up'!$D$4,$V1493-4,0)&amp;"")</f>
        <v/>
      </c>
      <c r="F1493" s="143" t="str">
        <f ca="1">IF(ISERROR($V1493),"",OFFSET('Smelter Look-up'!$E$4,$V1493-4,0))</f>
        <v/>
      </c>
      <c r="G1493" s="143" t="str">
        <f ca="1">IF(C1493=$X$4,"Enter smelter details",IF(ISERROR($V1493),"",OFFSET('Smelter Look-up'!$F$4,$V1493-4,0)))</f>
        <v/>
      </c>
      <c r="H1493" s="199" t="str">
        <f ca="1">IF(ISERROR($V1493),"",OFFSET('Smelter Look-up'!$G$4,$V1493-4,0))</f>
        <v/>
      </c>
      <c r="I1493" s="200" t="str">
        <f ca="1">IF(ISERROR($V1493),"",OFFSET('Smelter Look-up'!$H$4,$V1493-4,0))</f>
        <v/>
      </c>
      <c r="J1493" s="200" t="str">
        <f ca="1">IF(ISERROR($V1493),"",OFFSET('Smelter Look-up'!$I$4,$V1493-4,0))</f>
        <v/>
      </c>
      <c r="K1493" s="144"/>
      <c r="L1493" s="144"/>
      <c r="M1493" s="144"/>
      <c r="N1493" s="144"/>
      <c r="O1493" s="144"/>
      <c r="P1493" s="202"/>
      <c r="Q1493" s="145"/>
      <c r="R1493" s="143" t="str">
        <f ca="1">IF(ISERROR($V1493),"",OFFSET('Smelter Look-up'!$C$4,$V1493-4,0)&amp;"")</f>
        <v/>
      </c>
      <c r="S1493" s="149" t="str">
        <f t="shared" ca="1" si="115"/>
        <v/>
      </c>
      <c r="T1493" s="149" t="str">
        <f ca="1">IF(B1493="","",IF(ISERROR(MATCH($J1493,SorP!$B$1:$B$6261,0)),"",INDIRECT("'SorP'!$A$"&amp;MATCH($S1493&amp;$J1493,SorP!C:C,0))))</f>
        <v/>
      </c>
      <c r="U1493" s="162"/>
      <c r="V1493" s="163" t="e">
        <f>IF(C1493="",NA(),MATCH($B1493&amp;$C1493,'Smelter Look-up'!$J:$J,0))</f>
        <v>#N/A</v>
      </c>
      <c r="X1493" s="164">
        <f t="shared" ca="1" si="116"/>
        <v>0</v>
      </c>
      <c r="AB1493" s="304" t="str">
        <f t="shared" si="117"/>
        <v/>
      </c>
      <c r="AC1493" s="164" t="str">
        <f t="shared" si="118"/>
        <v/>
      </c>
      <c r="AD1493" s="164" t="str">
        <f t="shared" si="119"/>
        <v/>
      </c>
    </row>
    <row r="1494" spans="1:30" s="164" customFormat="1" ht="20.149999999999999" customHeight="1">
      <c r="A1494" s="149"/>
      <c r="B1494" s="294" t="str">
        <f>IF(LEN(A1494)=0,"",INDEX('Smelter Look-up'!$A:$A,MATCH($A1494,'Smelter Look-up'!$E:$E,0)))</f>
        <v/>
      </c>
      <c r="C1494" s="146" t="str">
        <f>IF(LEN(A1494)=0,"",INDEX('Smelter Look-up'!$C:$C,MATCH($A1494,'Smelter Look-up'!$E:$E,0)))</f>
        <v/>
      </c>
      <c r="D1494" s="143"/>
      <c r="E1494" s="143" t="str">
        <f ca="1">IF(ISERROR($V1494),"",OFFSET('Smelter Look-up'!$D$4,$V1494-4,0)&amp;"")</f>
        <v/>
      </c>
      <c r="F1494" s="143" t="str">
        <f ca="1">IF(ISERROR($V1494),"",OFFSET('Smelter Look-up'!$E$4,$V1494-4,0))</f>
        <v/>
      </c>
      <c r="G1494" s="143" t="str">
        <f ca="1">IF(C1494=$X$4,"Enter smelter details",IF(ISERROR($V1494),"",OFFSET('Smelter Look-up'!$F$4,$V1494-4,0)))</f>
        <v/>
      </c>
      <c r="H1494" s="199" t="str">
        <f ca="1">IF(ISERROR($V1494),"",OFFSET('Smelter Look-up'!$G$4,$V1494-4,0))</f>
        <v/>
      </c>
      <c r="I1494" s="200" t="str">
        <f ca="1">IF(ISERROR($V1494),"",OFFSET('Smelter Look-up'!$H$4,$V1494-4,0))</f>
        <v/>
      </c>
      <c r="J1494" s="200" t="str">
        <f ca="1">IF(ISERROR($V1494),"",OFFSET('Smelter Look-up'!$I$4,$V1494-4,0))</f>
        <v/>
      </c>
      <c r="K1494" s="144"/>
      <c r="L1494" s="144"/>
      <c r="M1494" s="144"/>
      <c r="N1494" s="144"/>
      <c r="O1494" s="144"/>
      <c r="P1494" s="202"/>
      <c r="Q1494" s="145"/>
      <c r="R1494" s="143" t="str">
        <f ca="1">IF(ISERROR($V1494),"",OFFSET('Smelter Look-up'!$C$4,$V1494-4,0)&amp;"")</f>
        <v/>
      </c>
      <c r="S1494" s="149" t="str">
        <f t="shared" ca="1" si="115"/>
        <v/>
      </c>
      <c r="T1494" s="149" t="str">
        <f ca="1">IF(B1494="","",IF(ISERROR(MATCH($J1494,SorP!$B$1:$B$6261,0)),"",INDIRECT("'SorP'!$A$"&amp;MATCH($S1494&amp;$J1494,SorP!C:C,0))))</f>
        <v/>
      </c>
      <c r="U1494" s="162"/>
      <c r="V1494" s="163" t="e">
        <f>IF(C1494="",NA(),MATCH($B1494&amp;$C1494,'Smelter Look-up'!$J:$J,0))</f>
        <v>#N/A</v>
      </c>
      <c r="X1494" s="164">
        <f t="shared" ca="1" si="116"/>
        <v>0</v>
      </c>
      <c r="AB1494" s="304" t="str">
        <f t="shared" si="117"/>
        <v/>
      </c>
      <c r="AC1494" s="164" t="str">
        <f t="shared" si="118"/>
        <v/>
      </c>
      <c r="AD1494" s="164" t="str">
        <f t="shared" si="119"/>
        <v/>
      </c>
    </row>
    <row r="1495" spans="1:30" s="164" customFormat="1" ht="20.149999999999999" customHeight="1">
      <c r="A1495" s="149"/>
      <c r="B1495" s="294" t="str">
        <f>IF(LEN(A1495)=0,"",INDEX('Smelter Look-up'!$A:$A,MATCH($A1495,'Smelter Look-up'!$E:$E,0)))</f>
        <v/>
      </c>
      <c r="C1495" s="146" t="str">
        <f>IF(LEN(A1495)=0,"",INDEX('Smelter Look-up'!$C:$C,MATCH($A1495,'Smelter Look-up'!$E:$E,0)))</f>
        <v/>
      </c>
      <c r="D1495" s="143"/>
      <c r="E1495" s="143" t="str">
        <f ca="1">IF(ISERROR($V1495),"",OFFSET('Smelter Look-up'!$D$4,$V1495-4,0)&amp;"")</f>
        <v/>
      </c>
      <c r="F1495" s="143" t="str">
        <f ca="1">IF(ISERROR($V1495),"",OFFSET('Smelter Look-up'!$E$4,$V1495-4,0))</f>
        <v/>
      </c>
      <c r="G1495" s="143" t="str">
        <f ca="1">IF(C1495=$X$4,"Enter smelter details",IF(ISERROR($V1495),"",OFFSET('Smelter Look-up'!$F$4,$V1495-4,0)))</f>
        <v/>
      </c>
      <c r="H1495" s="199" t="str">
        <f ca="1">IF(ISERROR($V1495),"",OFFSET('Smelter Look-up'!$G$4,$V1495-4,0))</f>
        <v/>
      </c>
      <c r="I1495" s="200" t="str">
        <f ca="1">IF(ISERROR($V1495),"",OFFSET('Smelter Look-up'!$H$4,$V1495-4,0))</f>
        <v/>
      </c>
      <c r="J1495" s="200" t="str">
        <f ca="1">IF(ISERROR($V1495),"",OFFSET('Smelter Look-up'!$I$4,$V1495-4,0))</f>
        <v/>
      </c>
      <c r="K1495" s="144"/>
      <c r="L1495" s="144"/>
      <c r="M1495" s="144"/>
      <c r="N1495" s="144"/>
      <c r="O1495" s="144"/>
      <c r="P1495" s="202"/>
      <c r="Q1495" s="145"/>
      <c r="R1495" s="143" t="str">
        <f ca="1">IF(ISERROR($V1495),"",OFFSET('Smelter Look-up'!$C$4,$V1495-4,0)&amp;"")</f>
        <v/>
      </c>
      <c r="S1495" s="149" t="str">
        <f t="shared" ca="1" si="115"/>
        <v/>
      </c>
      <c r="T1495" s="149" t="str">
        <f ca="1">IF(B1495="","",IF(ISERROR(MATCH($J1495,SorP!$B$1:$B$6261,0)),"",INDIRECT("'SorP'!$A$"&amp;MATCH($S1495&amp;$J1495,SorP!C:C,0))))</f>
        <v/>
      </c>
      <c r="U1495" s="162"/>
      <c r="V1495" s="163" t="e">
        <f>IF(C1495="",NA(),MATCH($B1495&amp;$C1495,'Smelter Look-up'!$J:$J,0))</f>
        <v>#N/A</v>
      </c>
      <c r="X1495" s="164">
        <f t="shared" ca="1" si="116"/>
        <v>0</v>
      </c>
      <c r="AB1495" s="304" t="str">
        <f t="shared" si="117"/>
        <v/>
      </c>
      <c r="AC1495" s="164" t="str">
        <f t="shared" si="118"/>
        <v/>
      </c>
      <c r="AD1495" s="164" t="str">
        <f t="shared" si="119"/>
        <v/>
      </c>
    </row>
    <row r="1496" spans="1:30" s="164" customFormat="1" ht="20.149999999999999" customHeight="1">
      <c r="A1496" s="149"/>
      <c r="B1496" s="294" t="str">
        <f>IF(LEN(A1496)=0,"",INDEX('Smelter Look-up'!$A:$A,MATCH($A1496,'Smelter Look-up'!$E:$E,0)))</f>
        <v/>
      </c>
      <c r="C1496" s="146" t="str">
        <f>IF(LEN(A1496)=0,"",INDEX('Smelter Look-up'!$C:$C,MATCH($A1496,'Smelter Look-up'!$E:$E,0)))</f>
        <v/>
      </c>
      <c r="D1496" s="143"/>
      <c r="E1496" s="143" t="str">
        <f ca="1">IF(ISERROR($V1496),"",OFFSET('Smelter Look-up'!$D$4,$V1496-4,0)&amp;"")</f>
        <v/>
      </c>
      <c r="F1496" s="143" t="str">
        <f ca="1">IF(ISERROR($V1496),"",OFFSET('Smelter Look-up'!$E$4,$V1496-4,0))</f>
        <v/>
      </c>
      <c r="G1496" s="143" t="str">
        <f ca="1">IF(C1496=$X$4,"Enter smelter details",IF(ISERROR($V1496),"",OFFSET('Smelter Look-up'!$F$4,$V1496-4,0)))</f>
        <v/>
      </c>
      <c r="H1496" s="199" t="str">
        <f ca="1">IF(ISERROR($V1496),"",OFFSET('Smelter Look-up'!$G$4,$V1496-4,0))</f>
        <v/>
      </c>
      <c r="I1496" s="200" t="str">
        <f ca="1">IF(ISERROR($V1496),"",OFFSET('Smelter Look-up'!$H$4,$V1496-4,0))</f>
        <v/>
      </c>
      <c r="J1496" s="200" t="str">
        <f ca="1">IF(ISERROR($V1496),"",OFFSET('Smelter Look-up'!$I$4,$V1496-4,0))</f>
        <v/>
      </c>
      <c r="K1496" s="144"/>
      <c r="L1496" s="144"/>
      <c r="M1496" s="144"/>
      <c r="N1496" s="144"/>
      <c r="O1496" s="144"/>
      <c r="P1496" s="202"/>
      <c r="Q1496" s="145"/>
      <c r="R1496" s="143" t="str">
        <f ca="1">IF(ISERROR($V1496),"",OFFSET('Smelter Look-up'!$C$4,$V1496-4,0)&amp;"")</f>
        <v/>
      </c>
      <c r="S1496" s="149" t="str">
        <f t="shared" ca="1" si="115"/>
        <v/>
      </c>
      <c r="T1496" s="149" t="str">
        <f ca="1">IF(B1496="","",IF(ISERROR(MATCH($J1496,SorP!$B$1:$B$6261,0)),"",INDIRECT("'SorP'!$A$"&amp;MATCH($S1496&amp;$J1496,SorP!C:C,0))))</f>
        <v/>
      </c>
      <c r="U1496" s="162"/>
      <c r="V1496" s="163" t="e">
        <f>IF(C1496="",NA(),MATCH($B1496&amp;$C1496,'Smelter Look-up'!$J:$J,0))</f>
        <v>#N/A</v>
      </c>
      <c r="X1496" s="164">
        <f t="shared" ca="1" si="116"/>
        <v>0</v>
      </c>
      <c r="AB1496" s="304" t="str">
        <f t="shared" si="117"/>
        <v/>
      </c>
      <c r="AC1496" s="164" t="str">
        <f t="shared" si="118"/>
        <v/>
      </c>
      <c r="AD1496" s="164" t="str">
        <f t="shared" si="119"/>
        <v/>
      </c>
    </row>
    <row r="1497" spans="1:30" s="164" customFormat="1" ht="20.149999999999999" customHeight="1">
      <c r="A1497" s="149"/>
      <c r="B1497" s="294" t="str">
        <f>IF(LEN(A1497)=0,"",INDEX('Smelter Look-up'!$A:$A,MATCH($A1497,'Smelter Look-up'!$E:$E,0)))</f>
        <v/>
      </c>
      <c r="C1497" s="146" t="str">
        <f>IF(LEN(A1497)=0,"",INDEX('Smelter Look-up'!$C:$C,MATCH($A1497,'Smelter Look-up'!$E:$E,0)))</f>
        <v/>
      </c>
      <c r="D1497" s="143"/>
      <c r="E1497" s="143" t="str">
        <f ca="1">IF(ISERROR($V1497),"",OFFSET('Smelter Look-up'!$D$4,$V1497-4,0)&amp;"")</f>
        <v/>
      </c>
      <c r="F1497" s="143" t="str">
        <f ca="1">IF(ISERROR($V1497),"",OFFSET('Smelter Look-up'!$E$4,$V1497-4,0))</f>
        <v/>
      </c>
      <c r="G1497" s="143" t="str">
        <f ca="1">IF(C1497=$X$4,"Enter smelter details",IF(ISERROR($V1497),"",OFFSET('Smelter Look-up'!$F$4,$V1497-4,0)))</f>
        <v/>
      </c>
      <c r="H1497" s="199" t="str">
        <f ca="1">IF(ISERROR($V1497),"",OFFSET('Smelter Look-up'!$G$4,$V1497-4,0))</f>
        <v/>
      </c>
      <c r="I1497" s="200" t="str">
        <f ca="1">IF(ISERROR($V1497),"",OFFSET('Smelter Look-up'!$H$4,$V1497-4,0))</f>
        <v/>
      </c>
      <c r="J1497" s="200" t="str">
        <f ca="1">IF(ISERROR($V1497),"",OFFSET('Smelter Look-up'!$I$4,$V1497-4,0))</f>
        <v/>
      </c>
      <c r="K1497" s="144"/>
      <c r="L1497" s="144"/>
      <c r="M1497" s="144"/>
      <c r="N1497" s="144"/>
      <c r="O1497" s="144"/>
      <c r="P1497" s="202"/>
      <c r="Q1497" s="145"/>
      <c r="R1497" s="143" t="str">
        <f ca="1">IF(ISERROR($V1497),"",OFFSET('Smelter Look-up'!$C$4,$V1497-4,0)&amp;"")</f>
        <v/>
      </c>
      <c r="S1497" s="149" t="str">
        <f t="shared" ca="1" si="115"/>
        <v/>
      </c>
      <c r="T1497" s="149" t="str">
        <f ca="1">IF(B1497="","",IF(ISERROR(MATCH($J1497,SorP!$B$1:$B$6261,0)),"",INDIRECT("'SorP'!$A$"&amp;MATCH($S1497&amp;$J1497,SorP!C:C,0))))</f>
        <v/>
      </c>
      <c r="U1497" s="162"/>
      <c r="V1497" s="163" t="e">
        <f>IF(C1497="",NA(),MATCH($B1497&amp;$C1497,'Smelter Look-up'!$J:$J,0))</f>
        <v>#N/A</v>
      </c>
      <c r="X1497" s="164">
        <f t="shared" ca="1" si="116"/>
        <v>0</v>
      </c>
      <c r="AB1497" s="304" t="str">
        <f t="shared" si="117"/>
        <v/>
      </c>
      <c r="AC1497" s="164" t="str">
        <f t="shared" si="118"/>
        <v/>
      </c>
      <c r="AD1497" s="164" t="str">
        <f t="shared" si="119"/>
        <v/>
      </c>
    </row>
    <row r="1498" spans="1:30" s="164" customFormat="1" ht="20.149999999999999" customHeight="1">
      <c r="A1498" s="149"/>
      <c r="B1498" s="294" t="str">
        <f>IF(LEN(A1498)=0,"",INDEX('Smelter Look-up'!$A:$A,MATCH($A1498,'Smelter Look-up'!$E:$E,0)))</f>
        <v/>
      </c>
      <c r="C1498" s="146" t="str">
        <f>IF(LEN(A1498)=0,"",INDEX('Smelter Look-up'!$C:$C,MATCH($A1498,'Smelter Look-up'!$E:$E,0)))</f>
        <v/>
      </c>
      <c r="D1498" s="143"/>
      <c r="E1498" s="143" t="str">
        <f ca="1">IF(ISERROR($V1498),"",OFFSET('Smelter Look-up'!$D$4,$V1498-4,0)&amp;"")</f>
        <v/>
      </c>
      <c r="F1498" s="143" t="str">
        <f ca="1">IF(ISERROR($V1498),"",OFFSET('Smelter Look-up'!$E$4,$V1498-4,0))</f>
        <v/>
      </c>
      <c r="G1498" s="143" t="str">
        <f ca="1">IF(C1498=$X$4,"Enter smelter details",IF(ISERROR($V1498),"",OFFSET('Smelter Look-up'!$F$4,$V1498-4,0)))</f>
        <v/>
      </c>
      <c r="H1498" s="199" t="str">
        <f ca="1">IF(ISERROR($V1498),"",OFFSET('Smelter Look-up'!$G$4,$V1498-4,0))</f>
        <v/>
      </c>
      <c r="I1498" s="200" t="str">
        <f ca="1">IF(ISERROR($V1498),"",OFFSET('Smelter Look-up'!$H$4,$V1498-4,0))</f>
        <v/>
      </c>
      <c r="J1498" s="200" t="str">
        <f ca="1">IF(ISERROR($V1498),"",OFFSET('Smelter Look-up'!$I$4,$V1498-4,0))</f>
        <v/>
      </c>
      <c r="K1498" s="144"/>
      <c r="L1498" s="144"/>
      <c r="M1498" s="144"/>
      <c r="N1498" s="144"/>
      <c r="O1498" s="144"/>
      <c r="P1498" s="202"/>
      <c r="Q1498" s="145"/>
      <c r="R1498" s="143" t="str">
        <f ca="1">IF(ISERROR($V1498),"",OFFSET('Smelter Look-up'!$C$4,$V1498-4,0)&amp;"")</f>
        <v/>
      </c>
      <c r="S1498" s="149" t="str">
        <f t="shared" ca="1" si="115"/>
        <v/>
      </c>
      <c r="T1498" s="149" t="str">
        <f ca="1">IF(B1498="","",IF(ISERROR(MATCH($J1498,SorP!$B$1:$B$6261,0)),"",INDIRECT("'SorP'!$A$"&amp;MATCH($S1498&amp;$J1498,SorP!C:C,0))))</f>
        <v/>
      </c>
      <c r="U1498" s="162"/>
      <c r="V1498" s="163" t="e">
        <f>IF(C1498="",NA(),MATCH($B1498&amp;$C1498,'Smelter Look-up'!$J:$J,0))</f>
        <v>#N/A</v>
      </c>
      <c r="X1498" s="164">
        <f t="shared" ca="1" si="116"/>
        <v>0</v>
      </c>
      <c r="AB1498" s="304" t="str">
        <f t="shared" si="117"/>
        <v/>
      </c>
      <c r="AC1498" s="164" t="str">
        <f t="shared" si="118"/>
        <v/>
      </c>
      <c r="AD1498" s="164" t="str">
        <f t="shared" si="119"/>
        <v/>
      </c>
    </row>
    <row r="1499" spans="1:30" s="164" customFormat="1" ht="20.149999999999999" customHeight="1">
      <c r="A1499" s="149"/>
      <c r="B1499" s="294" t="str">
        <f>IF(LEN(A1499)=0,"",INDEX('Smelter Look-up'!$A:$A,MATCH($A1499,'Smelter Look-up'!$E:$E,0)))</f>
        <v/>
      </c>
      <c r="C1499" s="146" t="str">
        <f>IF(LEN(A1499)=0,"",INDEX('Smelter Look-up'!$C:$C,MATCH($A1499,'Smelter Look-up'!$E:$E,0)))</f>
        <v/>
      </c>
      <c r="D1499" s="143"/>
      <c r="E1499" s="143" t="str">
        <f ca="1">IF(ISERROR($V1499),"",OFFSET('Smelter Look-up'!$D$4,$V1499-4,0)&amp;"")</f>
        <v/>
      </c>
      <c r="F1499" s="143" t="str">
        <f ca="1">IF(ISERROR($V1499),"",OFFSET('Smelter Look-up'!$E$4,$V1499-4,0))</f>
        <v/>
      </c>
      <c r="G1499" s="143" t="str">
        <f ca="1">IF(C1499=$X$4,"Enter smelter details",IF(ISERROR($V1499),"",OFFSET('Smelter Look-up'!$F$4,$V1499-4,0)))</f>
        <v/>
      </c>
      <c r="H1499" s="199" t="str">
        <f ca="1">IF(ISERROR($V1499),"",OFFSET('Smelter Look-up'!$G$4,$V1499-4,0))</f>
        <v/>
      </c>
      <c r="I1499" s="200" t="str">
        <f ca="1">IF(ISERROR($V1499),"",OFFSET('Smelter Look-up'!$H$4,$V1499-4,0))</f>
        <v/>
      </c>
      <c r="J1499" s="200" t="str">
        <f ca="1">IF(ISERROR($V1499),"",OFFSET('Smelter Look-up'!$I$4,$V1499-4,0))</f>
        <v/>
      </c>
      <c r="K1499" s="144"/>
      <c r="L1499" s="144"/>
      <c r="M1499" s="144"/>
      <c r="N1499" s="144"/>
      <c r="O1499" s="144"/>
      <c r="P1499" s="202"/>
      <c r="Q1499" s="145"/>
      <c r="R1499" s="143" t="str">
        <f ca="1">IF(ISERROR($V1499),"",OFFSET('Smelter Look-up'!$C$4,$V1499-4,0)&amp;"")</f>
        <v/>
      </c>
      <c r="S1499" s="149" t="str">
        <f t="shared" ca="1" si="115"/>
        <v/>
      </c>
      <c r="T1499" s="149" t="str">
        <f ca="1">IF(B1499="","",IF(ISERROR(MATCH($J1499,SorP!$B$1:$B$6261,0)),"",INDIRECT("'SorP'!$A$"&amp;MATCH($S1499&amp;$J1499,SorP!C:C,0))))</f>
        <v/>
      </c>
      <c r="U1499" s="162"/>
      <c r="V1499" s="163" t="e">
        <f>IF(C1499="",NA(),MATCH($B1499&amp;$C1499,'Smelter Look-up'!$J:$J,0))</f>
        <v>#N/A</v>
      </c>
      <c r="X1499" s="164">
        <f t="shared" ca="1" si="116"/>
        <v>0</v>
      </c>
      <c r="AB1499" s="304" t="str">
        <f t="shared" si="117"/>
        <v/>
      </c>
      <c r="AC1499" s="164" t="str">
        <f t="shared" si="118"/>
        <v/>
      </c>
      <c r="AD1499" s="164" t="str">
        <f t="shared" si="119"/>
        <v/>
      </c>
    </row>
    <row r="1500" spans="1:30" s="164" customFormat="1" ht="20.149999999999999" customHeight="1">
      <c r="A1500" s="149"/>
      <c r="B1500" s="294" t="str">
        <f>IF(LEN(A1500)=0,"",INDEX('Smelter Look-up'!$A:$A,MATCH($A1500,'Smelter Look-up'!$E:$E,0)))</f>
        <v/>
      </c>
      <c r="C1500" s="146" t="str">
        <f>IF(LEN(A1500)=0,"",INDEX('Smelter Look-up'!$C:$C,MATCH($A1500,'Smelter Look-up'!$E:$E,0)))</f>
        <v/>
      </c>
      <c r="D1500" s="143"/>
      <c r="E1500" s="143" t="str">
        <f ca="1">IF(ISERROR($V1500),"",OFFSET('Smelter Look-up'!$D$4,$V1500-4,0)&amp;"")</f>
        <v/>
      </c>
      <c r="F1500" s="143" t="str">
        <f ca="1">IF(ISERROR($V1500),"",OFFSET('Smelter Look-up'!$E$4,$V1500-4,0))</f>
        <v/>
      </c>
      <c r="G1500" s="143" t="str">
        <f ca="1">IF(C1500=$X$4,"Enter smelter details",IF(ISERROR($V1500),"",OFFSET('Smelter Look-up'!$F$4,$V1500-4,0)))</f>
        <v/>
      </c>
      <c r="H1500" s="199" t="str">
        <f ca="1">IF(ISERROR($V1500),"",OFFSET('Smelter Look-up'!$G$4,$V1500-4,0))</f>
        <v/>
      </c>
      <c r="I1500" s="200" t="str">
        <f ca="1">IF(ISERROR($V1500),"",OFFSET('Smelter Look-up'!$H$4,$V1500-4,0))</f>
        <v/>
      </c>
      <c r="J1500" s="200" t="str">
        <f ca="1">IF(ISERROR($V1500),"",OFFSET('Smelter Look-up'!$I$4,$V1500-4,0))</f>
        <v/>
      </c>
      <c r="K1500" s="144"/>
      <c r="L1500" s="144"/>
      <c r="M1500" s="144"/>
      <c r="N1500" s="144"/>
      <c r="O1500" s="144"/>
      <c r="P1500" s="202"/>
      <c r="Q1500" s="145"/>
      <c r="R1500" s="143" t="str">
        <f ca="1">IF(ISERROR($V1500),"",OFFSET('Smelter Look-up'!$C$4,$V1500-4,0)&amp;"")</f>
        <v/>
      </c>
      <c r="S1500" s="149" t="str">
        <f t="shared" ca="1" si="115"/>
        <v/>
      </c>
      <c r="T1500" s="149" t="str">
        <f ca="1">IF(B1500="","",IF(ISERROR(MATCH($J1500,SorP!$B$1:$B$6261,0)),"",INDIRECT("'SorP'!$A$"&amp;MATCH($S1500&amp;$J1500,SorP!C:C,0))))</f>
        <v/>
      </c>
      <c r="U1500" s="162"/>
      <c r="V1500" s="163" t="e">
        <f>IF(C1500="",NA(),MATCH($B1500&amp;$C1500,'Smelter Look-up'!$J:$J,0))</f>
        <v>#N/A</v>
      </c>
      <c r="X1500" s="164">
        <f t="shared" ca="1" si="116"/>
        <v>0</v>
      </c>
      <c r="AB1500" s="304" t="str">
        <f t="shared" si="117"/>
        <v/>
      </c>
      <c r="AC1500" s="164" t="str">
        <f t="shared" si="118"/>
        <v/>
      </c>
      <c r="AD1500" s="164" t="str">
        <f t="shared" si="119"/>
        <v/>
      </c>
    </row>
    <row r="1501" spans="1:30" s="164" customFormat="1" ht="20.149999999999999" customHeight="1">
      <c r="A1501" s="149"/>
      <c r="B1501" s="294" t="str">
        <f>IF(LEN(A1501)=0,"",INDEX('Smelter Look-up'!$A:$A,MATCH($A1501,'Smelter Look-up'!$E:$E,0)))</f>
        <v/>
      </c>
      <c r="C1501" s="146" t="str">
        <f>IF(LEN(A1501)=0,"",INDEX('Smelter Look-up'!$C:$C,MATCH($A1501,'Smelter Look-up'!$E:$E,0)))</f>
        <v/>
      </c>
      <c r="D1501" s="143"/>
      <c r="E1501" s="143" t="str">
        <f ca="1">IF(ISERROR($V1501),"",OFFSET('Smelter Look-up'!$D$4,$V1501-4,0)&amp;"")</f>
        <v/>
      </c>
      <c r="F1501" s="143" t="str">
        <f ca="1">IF(ISERROR($V1501),"",OFFSET('Smelter Look-up'!$E$4,$V1501-4,0))</f>
        <v/>
      </c>
      <c r="G1501" s="143" t="str">
        <f ca="1">IF(C1501=$X$4,"Enter smelter details",IF(ISERROR($V1501),"",OFFSET('Smelter Look-up'!$F$4,$V1501-4,0)))</f>
        <v/>
      </c>
      <c r="H1501" s="199" t="str">
        <f ca="1">IF(ISERROR($V1501),"",OFFSET('Smelter Look-up'!$G$4,$V1501-4,0))</f>
        <v/>
      </c>
      <c r="I1501" s="200" t="str">
        <f ca="1">IF(ISERROR($V1501),"",OFFSET('Smelter Look-up'!$H$4,$V1501-4,0))</f>
        <v/>
      </c>
      <c r="J1501" s="200" t="str">
        <f ca="1">IF(ISERROR($V1501),"",OFFSET('Smelter Look-up'!$I$4,$V1501-4,0))</f>
        <v/>
      </c>
      <c r="K1501" s="144"/>
      <c r="L1501" s="144"/>
      <c r="M1501" s="144"/>
      <c r="N1501" s="144"/>
      <c r="O1501" s="144"/>
      <c r="P1501" s="202"/>
      <c r="Q1501" s="145"/>
      <c r="R1501" s="143" t="str">
        <f ca="1">IF(ISERROR($V1501),"",OFFSET('Smelter Look-up'!$C$4,$V1501-4,0)&amp;"")</f>
        <v/>
      </c>
      <c r="S1501" s="149" t="str">
        <f t="shared" ca="1" si="115"/>
        <v/>
      </c>
      <c r="T1501" s="149" t="str">
        <f ca="1">IF(B1501="","",IF(ISERROR(MATCH($J1501,SorP!$B$1:$B$6261,0)),"",INDIRECT("'SorP'!$A$"&amp;MATCH($S1501&amp;$J1501,SorP!C:C,0))))</f>
        <v/>
      </c>
      <c r="U1501" s="162"/>
      <c r="V1501" s="163" t="e">
        <f>IF(C1501="",NA(),MATCH($B1501&amp;$C1501,'Smelter Look-up'!$J:$J,0))</f>
        <v>#N/A</v>
      </c>
      <c r="X1501" s="164">
        <f t="shared" ca="1" si="116"/>
        <v>0</v>
      </c>
      <c r="AB1501" s="304" t="str">
        <f t="shared" si="117"/>
        <v/>
      </c>
      <c r="AC1501" s="164" t="str">
        <f t="shared" si="118"/>
        <v/>
      </c>
      <c r="AD1501" s="164" t="str">
        <f t="shared" si="119"/>
        <v/>
      </c>
    </row>
    <row r="1502" spans="1:30" s="164" customFormat="1" ht="20.149999999999999" customHeight="1">
      <c r="A1502" s="149"/>
      <c r="B1502" s="294" t="str">
        <f>IF(LEN(A1502)=0,"",INDEX('Smelter Look-up'!$A:$A,MATCH($A1502,'Smelter Look-up'!$E:$E,0)))</f>
        <v/>
      </c>
      <c r="C1502" s="146" t="str">
        <f>IF(LEN(A1502)=0,"",INDEX('Smelter Look-up'!$C:$C,MATCH($A1502,'Smelter Look-up'!$E:$E,0)))</f>
        <v/>
      </c>
      <c r="D1502" s="143"/>
      <c r="E1502" s="143" t="str">
        <f ca="1">IF(ISERROR($V1502),"",OFFSET('Smelter Look-up'!$D$4,$V1502-4,0)&amp;"")</f>
        <v/>
      </c>
      <c r="F1502" s="143" t="str">
        <f ca="1">IF(ISERROR($V1502),"",OFFSET('Smelter Look-up'!$E$4,$V1502-4,0))</f>
        <v/>
      </c>
      <c r="G1502" s="143" t="str">
        <f ca="1">IF(C1502=$X$4,"Enter smelter details",IF(ISERROR($V1502),"",OFFSET('Smelter Look-up'!$F$4,$V1502-4,0)))</f>
        <v/>
      </c>
      <c r="H1502" s="199" t="str">
        <f ca="1">IF(ISERROR($V1502),"",OFFSET('Smelter Look-up'!$G$4,$V1502-4,0))</f>
        <v/>
      </c>
      <c r="I1502" s="200" t="str">
        <f ca="1">IF(ISERROR($V1502),"",OFFSET('Smelter Look-up'!$H$4,$V1502-4,0))</f>
        <v/>
      </c>
      <c r="J1502" s="200" t="str">
        <f ca="1">IF(ISERROR($V1502),"",OFFSET('Smelter Look-up'!$I$4,$V1502-4,0))</f>
        <v/>
      </c>
      <c r="K1502" s="144"/>
      <c r="L1502" s="144"/>
      <c r="M1502" s="144"/>
      <c r="N1502" s="144"/>
      <c r="O1502" s="144"/>
      <c r="P1502" s="202"/>
      <c r="Q1502" s="145"/>
      <c r="R1502" s="143" t="str">
        <f ca="1">IF(ISERROR($V1502),"",OFFSET('Smelter Look-up'!$C$4,$V1502-4,0)&amp;"")</f>
        <v/>
      </c>
      <c r="S1502" s="149" t="str">
        <f t="shared" ca="1" si="115"/>
        <v/>
      </c>
      <c r="T1502" s="149" t="str">
        <f ca="1">IF(B1502="","",IF(ISERROR(MATCH($J1502,SorP!$B$1:$B$6261,0)),"",INDIRECT("'SorP'!$A$"&amp;MATCH($S1502&amp;$J1502,SorP!C:C,0))))</f>
        <v/>
      </c>
      <c r="U1502" s="162"/>
      <c r="V1502" s="163" t="e">
        <f>IF(C1502="",NA(),MATCH($B1502&amp;$C1502,'Smelter Look-up'!$J:$J,0))</f>
        <v>#N/A</v>
      </c>
      <c r="X1502" s="164">
        <f t="shared" ca="1" si="116"/>
        <v>0</v>
      </c>
      <c r="AB1502" s="304" t="str">
        <f t="shared" si="117"/>
        <v/>
      </c>
      <c r="AC1502" s="164" t="str">
        <f t="shared" si="118"/>
        <v/>
      </c>
      <c r="AD1502" s="164" t="str">
        <f t="shared" si="119"/>
        <v/>
      </c>
    </row>
    <row r="1503" spans="1:30" s="164" customFormat="1" ht="20.149999999999999" customHeight="1">
      <c r="A1503" s="149"/>
      <c r="B1503" s="294" t="str">
        <f>IF(LEN(A1503)=0,"",INDEX('Smelter Look-up'!$A:$A,MATCH($A1503,'Smelter Look-up'!$E:$E,0)))</f>
        <v/>
      </c>
      <c r="C1503" s="146" t="str">
        <f>IF(LEN(A1503)=0,"",INDEX('Smelter Look-up'!$C:$C,MATCH($A1503,'Smelter Look-up'!$E:$E,0)))</f>
        <v/>
      </c>
      <c r="D1503" s="143"/>
      <c r="E1503" s="143" t="str">
        <f ca="1">IF(ISERROR($V1503),"",OFFSET('Smelter Look-up'!$D$4,$V1503-4,0)&amp;"")</f>
        <v/>
      </c>
      <c r="F1503" s="143" t="str">
        <f ca="1">IF(ISERROR($V1503),"",OFFSET('Smelter Look-up'!$E$4,$V1503-4,0))</f>
        <v/>
      </c>
      <c r="G1503" s="143" t="str">
        <f ca="1">IF(C1503=$X$4,"Enter smelter details",IF(ISERROR($V1503),"",OFFSET('Smelter Look-up'!$F$4,$V1503-4,0)))</f>
        <v/>
      </c>
      <c r="H1503" s="199" t="str">
        <f ca="1">IF(ISERROR($V1503),"",OFFSET('Smelter Look-up'!$G$4,$V1503-4,0))</f>
        <v/>
      </c>
      <c r="I1503" s="200" t="str">
        <f ca="1">IF(ISERROR($V1503),"",OFFSET('Smelter Look-up'!$H$4,$V1503-4,0))</f>
        <v/>
      </c>
      <c r="J1503" s="200" t="str">
        <f ca="1">IF(ISERROR($V1503),"",OFFSET('Smelter Look-up'!$I$4,$V1503-4,0))</f>
        <v/>
      </c>
      <c r="K1503" s="144"/>
      <c r="L1503" s="144"/>
      <c r="M1503" s="144"/>
      <c r="N1503" s="144"/>
      <c r="O1503" s="144"/>
      <c r="P1503" s="202"/>
      <c r="Q1503" s="145"/>
      <c r="R1503" s="143" t="str">
        <f ca="1">IF(ISERROR($V1503),"",OFFSET('Smelter Look-up'!$C$4,$V1503-4,0)&amp;"")</f>
        <v/>
      </c>
      <c r="S1503" s="149" t="str">
        <f t="shared" ca="1" si="115"/>
        <v/>
      </c>
      <c r="T1503" s="149" t="str">
        <f ca="1">IF(B1503="","",IF(ISERROR(MATCH($J1503,SorP!$B$1:$B$6261,0)),"",INDIRECT("'SorP'!$A$"&amp;MATCH($S1503&amp;$J1503,SorP!C:C,0))))</f>
        <v/>
      </c>
      <c r="U1503" s="162"/>
      <c r="V1503" s="163" t="e">
        <f>IF(C1503="",NA(),MATCH($B1503&amp;$C1503,'Smelter Look-up'!$J:$J,0))</f>
        <v>#N/A</v>
      </c>
      <c r="X1503" s="164">
        <f t="shared" ca="1" si="116"/>
        <v>0</v>
      </c>
      <c r="AB1503" s="304" t="str">
        <f t="shared" si="117"/>
        <v/>
      </c>
      <c r="AC1503" s="164" t="str">
        <f t="shared" si="118"/>
        <v/>
      </c>
      <c r="AD1503" s="164" t="str">
        <f t="shared" si="119"/>
        <v/>
      </c>
    </row>
    <row r="1504" spans="1:30" s="164" customFormat="1" ht="20.149999999999999" customHeight="1">
      <c r="A1504" s="149"/>
      <c r="B1504" s="294" t="str">
        <f>IF(LEN(A1504)=0,"",INDEX('Smelter Look-up'!$A:$A,MATCH($A1504,'Smelter Look-up'!$E:$E,0)))</f>
        <v/>
      </c>
      <c r="C1504" s="146" t="str">
        <f>IF(LEN(A1504)=0,"",INDEX('Smelter Look-up'!$C:$C,MATCH($A1504,'Smelter Look-up'!$E:$E,0)))</f>
        <v/>
      </c>
      <c r="D1504" s="143"/>
      <c r="E1504" s="143" t="str">
        <f ca="1">IF(ISERROR($V1504),"",OFFSET('Smelter Look-up'!$D$4,$V1504-4,0)&amp;"")</f>
        <v/>
      </c>
      <c r="F1504" s="143" t="str">
        <f ca="1">IF(ISERROR($V1504),"",OFFSET('Smelter Look-up'!$E$4,$V1504-4,0))</f>
        <v/>
      </c>
      <c r="G1504" s="143" t="str">
        <f ca="1">IF(C1504=$X$4,"Enter smelter details",IF(ISERROR($V1504),"",OFFSET('Smelter Look-up'!$F$4,$V1504-4,0)))</f>
        <v/>
      </c>
      <c r="H1504" s="199" t="str">
        <f ca="1">IF(ISERROR($V1504),"",OFFSET('Smelter Look-up'!$G$4,$V1504-4,0))</f>
        <v/>
      </c>
      <c r="I1504" s="200" t="str">
        <f ca="1">IF(ISERROR($V1504),"",OFFSET('Smelter Look-up'!$H$4,$V1504-4,0))</f>
        <v/>
      </c>
      <c r="J1504" s="200" t="str">
        <f ca="1">IF(ISERROR($V1504),"",OFFSET('Smelter Look-up'!$I$4,$V1504-4,0))</f>
        <v/>
      </c>
      <c r="K1504" s="144"/>
      <c r="L1504" s="144"/>
      <c r="M1504" s="144"/>
      <c r="N1504" s="144"/>
      <c r="O1504" s="144"/>
      <c r="P1504" s="202"/>
      <c r="Q1504" s="145"/>
      <c r="R1504" s="143" t="str">
        <f ca="1">IF(ISERROR($V1504),"",OFFSET('Smelter Look-up'!$C$4,$V1504-4,0)&amp;"")</f>
        <v/>
      </c>
      <c r="S1504" s="149" t="str">
        <f t="shared" ca="1" si="115"/>
        <v/>
      </c>
      <c r="T1504" s="149" t="str">
        <f ca="1">IF(B1504="","",IF(ISERROR(MATCH($J1504,SorP!$B$1:$B$6261,0)),"",INDIRECT("'SorP'!$A$"&amp;MATCH($S1504&amp;$J1504,SorP!C:C,0))))</f>
        <v/>
      </c>
      <c r="U1504" s="162"/>
      <c r="V1504" s="163" t="e">
        <f>IF(C1504="",NA(),MATCH($B1504&amp;$C1504,'Smelter Look-up'!$J:$J,0))</f>
        <v>#N/A</v>
      </c>
      <c r="X1504" s="164">
        <f t="shared" ca="1" si="116"/>
        <v>0</v>
      </c>
      <c r="AB1504" s="304" t="str">
        <f t="shared" si="117"/>
        <v/>
      </c>
      <c r="AC1504" s="164" t="str">
        <f t="shared" si="118"/>
        <v/>
      </c>
      <c r="AD1504" s="164" t="str">
        <f t="shared" si="119"/>
        <v/>
      </c>
    </row>
    <row r="1505" spans="1:30" s="164" customFormat="1" ht="20.149999999999999" customHeight="1">
      <c r="A1505" s="149"/>
      <c r="B1505" s="294" t="str">
        <f>IF(LEN(A1505)=0,"",INDEX('Smelter Look-up'!$A:$A,MATCH($A1505,'Smelter Look-up'!$E:$E,0)))</f>
        <v/>
      </c>
      <c r="C1505" s="146" t="str">
        <f>IF(LEN(A1505)=0,"",INDEX('Smelter Look-up'!$C:$C,MATCH($A1505,'Smelter Look-up'!$E:$E,0)))</f>
        <v/>
      </c>
      <c r="D1505" s="143"/>
      <c r="E1505" s="143" t="str">
        <f ca="1">IF(ISERROR($V1505),"",OFFSET('Smelter Look-up'!$D$4,$V1505-4,0)&amp;"")</f>
        <v/>
      </c>
      <c r="F1505" s="143" t="str">
        <f ca="1">IF(ISERROR($V1505),"",OFFSET('Smelter Look-up'!$E$4,$V1505-4,0))</f>
        <v/>
      </c>
      <c r="G1505" s="143" t="str">
        <f ca="1">IF(C1505=$X$4,"Enter smelter details",IF(ISERROR($V1505),"",OFFSET('Smelter Look-up'!$F$4,$V1505-4,0)))</f>
        <v/>
      </c>
      <c r="H1505" s="199" t="str">
        <f ca="1">IF(ISERROR($V1505),"",OFFSET('Smelter Look-up'!$G$4,$V1505-4,0))</f>
        <v/>
      </c>
      <c r="I1505" s="200" t="str">
        <f ca="1">IF(ISERROR($V1505),"",OFFSET('Smelter Look-up'!$H$4,$V1505-4,0))</f>
        <v/>
      </c>
      <c r="J1505" s="200" t="str">
        <f ca="1">IF(ISERROR($V1505),"",OFFSET('Smelter Look-up'!$I$4,$V1505-4,0))</f>
        <v/>
      </c>
      <c r="K1505" s="144"/>
      <c r="L1505" s="144"/>
      <c r="M1505" s="144"/>
      <c r="N1505" s="144"/>
      <c r="O1505" s="144"/>
      <c r="P1505" s="202"/>
      <c r="Q1505" s="145"/>
      <c r="R1505" s="143" t="str">
        <f ca="1">IF(ISERROR($V1505),"",OFFSET('Smelter Look-up'!$C$4,$V1505-4,0)&amp;"")</f>
        <v/>
      </c>
      <c r="S1505" s="149" t="str">
        <f t="shared" ca="1" si="115"/>
        <v/>
      </c>
      <c r="T1505" s="149" t="str">
        <f ca="1">IF(B1505="","",IF(ISERROR(MATCH($J1505,SorP!$B$1:$B$6261,0)),"",INDIRECT("'SorP'!$A$"&amp;MATCH($S1505&amp;$J1505,SorP!C:C,0))))</f>
        <v/>
      </c>
      <c r="U1505" s="162"/>
      <c r="V1505" s="163" t="e">
        <f>IF(C1505="",NA(),MATCH($B1505&amp;$C1505,'Smelter Look-up'!$J:$J,0))</f>
        <v>#N/A</v>
      </c>
      <c r="X1505" s="164">
        <f t="shared" ca="1" si="116"/>
        <v>0</v>
      </c>
      <c r="AB1505" s="304" t="str">
        <f t="shared" si="117"/>
        <v/>
      </c>
      <c r="AC1505" s="164" t="str">
        <f t="shared" si="118"/>
        <v/>
      </c>
      <c r="AD1505" s="164" t="str">
        <f t="shared" si="119"/>
        <v/>
      </c>
    </row>
    <row r="1506" spans="1:30" s="164" customFormat="1" ht="20.149999999999999" customHeight="1">
      <c r="A1506" s="149"/>
      <c r="B1506" s="294" t="str">
        <f>IF(LEN(A1506)=0,"",INDEX('Smelter Look-up'!$A:$A,MATCH($A1506,'Smelter Look-up'!$E:$E,0)))</f>
        <v/>
      </c>
      <c r="C1506" s="146" t="str">
        <f>IF(LEN(A1506)=0,"",INDEX('Smelter Look-up'!$C:$C,MATCH($A1506,'Smelter Look-up'!$E:$E,0)))</f>
        <v/>
      </c>
      <c r="D1506" s="143"/>
      <c r="E1506" s="143" t="str">
        <f ca="1">IF(ISERROR($V1506),"",OFFSET('Smelter Look-up'!$D$4,$V1506-4,0)&amp;"")</f>
        <v/>
      </c>
      <c r="F1506" s="143" t="str">
        <f ca="1">IF(ISERROR($V1506),"",OFFSET('Smelter Look-up'!$E$4,$V1506-4,0))</f>
        <v/>
      </c>
      <c r="G1506" s="143" t="str">
        <f ca="1">IF(C1506=$X$4,"Enter smelter details",IF(ISERROR($V1506),"",OFFSET('Smelter Look-up'!$F$4,$V1506-4,0)))</f>
        <v/>
      </c>
      <c r="H1506" s="199" t="str">
        <f ca="1">IF(ISERROR($V1506),"",OFFSET('Smelter Look-up'!$G$4,$V1506-4,0))</f>
        <v/>
      </c>
      <c r="I1506" s="200" t="str">
        <f ca="1">IF(ISERROR($V1506),"",OFFSET('Smelter Look-up'!$H$4,$V1506-4,0))</f>
        <v/>
      </c>
      <c r="J1506" s="200" t="str">
        <f ca="1">IF(ISERROR($V1506),"",OFFSET('Smelter Look-up'!$I$4,$V1506-4,0))</f>
        <v/>
      </c>
      <c r="K1506" s="144"/>
      <c r="L1506" s="144"/>
      <c r="M1506" s="144"/>
      <c r="N1506" s="144"/>
      <c r="O1506" s="144"/>
      <c r="P1506" s="202"/>
      <c r="Q1506" s="145"/>
      <c r="R1506" s="143" t="str">
        <f ca="1">IF(ISERROR($V1506),"",OFFSET('Smelter Look-up'!$C$4,$V1506-4,0)&amp;"")</f>
        <v/>
      </c>
      <c r="S1506" s="149" t="str">
        <f t="shared" ca="1" si="115"/>
        <v/>
      </c>
      <c r="T1506" s="149" t="str">
        <f ca="1">IF(B1506="","",IF(ISERROR(MATCH($J1506,SorP!$B$1:$B$6261,0)),"",INDIRECT("'SorP'!$A$"&amp;MATCH($S1506&amp;$J1506,SorP!C:C,0))))</f>
        <v/>
      </c>
      <c r="U1506" s="162"/>
      <c r="V1506" s="163" t="e">
        <f>IF(C1506="",NA(),MATCH($B1506&amp;$C1506,'Smelter Look-up'!$J:$J,0))</f>
        <v>#N/A</v>
      </c>
      <c r="X1506" s="164">
        <f t="shared" ca="1" si="116"/>
        <v>0</v>
      </c>
      <c r="AB1506" s="304" t="str">
        <f t="shared" si="117"/>
        <v/>
      </c>
      <c r="AC1506" s="164" t="str">
        <f t="shared" si="118"/>
        <v/>
      </c>
      <c r="AD1506" s="164" t="str">
        <f t="shared" si="119"/>
        <v/>
      </c>
    </row>
    <row r="1507" spans="1:30" s="164" customFormat="1" ht="20.149999999999999" customHeight="1">
      <c r="A1507" s="149"/>
      <c r="B1507" s="294" t="str">
        <f>IF(LEN(A1507)=0,"",INDEX('Smelter Look-up'!$A:$A,MATCH($A1507,'Smelter Look-up'!$E:$E,0)))</f>
        <v/>
      </c>
      <c r="C1507" s="146" t="str">
        <f>IF(LEN(A1507)=0,"",INDEX('Smelter Look-up'!$C:$C,MATCH($A1507,'Smelter Look-up'!$E:$E,0)))</f>
        <v/>
      </c>
      <c r="D1507" s="143"/>
      <c r="E1507" s="143" t="str">
        <f ca="1">IF(ISERROR($V1507),"",OFFSET('Smelter Look-up'!$D$4,$V1507-4,0)&amp;"")</f>
        <v/>
      </c>
      <c r="F1507" s="143" t="str">
        <f ca="1">IF(ISERROR($V1507),"",OFFSET('Smelter Look-up'!$E$4,$V1507-4,0))</f>
        <v/>
      </c>
      <c r="G1507" s="143" t="str">
        <f ca="1">IF(C1507=$X$4,"Enter smelter details",IF(ISERROR($V1507),"",OFFSET('Smelter Look-up'!$F$4,$V1507-4,0)))</f>
        <v/>
      </c>
      <c r="H1507" s="199" t="str">
        <f ca="1">IF(ISERROR($V1507),"",OFFSET('Smelter Look-up'!$G$4,$V1507-4,0))</f>
        <v/>
      </c>
      <c r="I1507" s="200" t="str">
        <f ca="1">IF(ISERROR($V1507),"",OFFSET('Smelter Look-up'!$H$4,$V1507-4,0))</f>
        <v/>
      </c>
      <c r="J1507" s="200" t="str">
        <f ca="1">IF(ISERROR($V1507),"",OFFSET('Smelter Look-up'!$I$4,$V1507-4,0))</f>
        <v/>
      </c>
      <c r="K1507" s="144"/>
      <c r="L1507" s="144"/>
      <c r="M1507" s="144"/>
      <c r="N1507" s="144"/>
      <c r="O1507" s="144"/>
      <c r="P1507" s="202"/>
      <c r="Q1507" s="145"/>
      <c r="R1507" s="143" t="str">
        <f ca="1">IF(ISERROR($V1507),"",OFFSET('Smelter Look-up'!$C$4,$V1507-4,0)&amp;"")</f>
        <v/>
      </c>
      <c r="S1507" s="149" t="str">
        <f t="shared" ca="1" si="115"/>
        <v/>
      </c>
      <c r="T1507" s="149" t="str">
        <f ca="1">IF(B1507="","",IF(ISERROR(MATCH($J1507,SorP!$B$1:$B$6261,0)),"",INDIRECT("'SorP'!$A$"&amp;MATCH($S1507&amp;$J1507,SorP!C:C,0))))</f>
        <v/>
      </c>
      <c r="U1507" s="162"/>
      <c r="V1507" s="163" t="e">
        <f>IF(C1507="",NA(),MATCH($B1507&amp;$C1507,'Smelter Look-up'!$J:$J,0))</f>
        <v>#N/A</v>
      </c>
      <c r="X1507" s="164">
        <f t="shared" ca="1" si="116"/>
        <v>0</v>
      </c>
      <c r="AB1507" s="304" t="str">
        <f t="shared" si="117"/>
        <v/>
      </c>
      <c r="AC1507" s="164" t="str">
        <f t="shared" si="118"/>
        <v/>
      </c>
      <c r="AD1507" s="164" t="str">
        <f t="shared" si="119"/>
        <v/>
      </c>
    </row>
    <row r="1508" spans="1:30" s="164" customFormat="1" ht="20.149999999999999" customHeight="1">
      <c r="A1508" s="149"/>
      <c r="B1508" s="294" t="str">
        <f>IF(LEN(A1508)=0,"",INDEX('Smelter Look-up'!$A:$A,MATCH($A1508,'Smelter Look-up'!$E:$E,0)))</f>
        <v/>
      </c>
      <c r="C1508" s="146" t="str">
        <f>IF(LEN(A1508)=0,"",INDEX('Smelter Look-up'!$C:$C,MATCH($A1508,'Smelter Look-up'!$E:$E,0)))</f>
        <v/>
      </c>
      <c r="D1508" s="143"/>
      <c r="E1508" s="143" t="str">
        <f ca="1">IF(ISERROR($V1508),"",OFFSET('Smelter Look-up'!$D$4,$V1508-4,0)&amp;"")</f>
        <v/>
      </c>
      <c r="F1508" s="143" t="str">
        <f ca="1">IF(ISERROR($V1508),"",OFFSET('Smelter Look-up'!$E$4,$V1508-4,0))</f>
        <v/>
      </c>
      <c r="G1508" s="143" t="str">
        <f ca="1">IF(C1508=$X$4,"Enter smelter details",IF(ISERROR($V1508),"",OFFSET('Smelter Look-up'!$F$4,$V1508-4,0)))</f>
        <v/>
      </c>
      <c r="H1508" s="199" t="str">
        <f ca="1">IF(ISERROR($V1508),"",OFFSET('Smelter Look-up'!$G$4,$V1508-4,0))</f>
        <v/>
      </c>
      <c r="I1508" s="200" t="str">
        <f ca="1">IF(ISERROR($V1508),"",OFFSET('Smelter Look-up'!$H$4,$V1508-4,0))</f>
        <v/>
      </c>
      <c r="J1508" s="200" t="str">
        <f ca="1">IF(ISERROR($V1508),"",OFFSET('Smelter Look-up'!$I$4,$V1508-4,0))</f>
        <v/>
      </c>
      <c r="K1508" s="144"/>
      <c r="L1508" s="144"/>
      <c r="M1508" s="144"/>
      <c r="N1508" s="144"/>
      <c r="O1508" s="144"/>
      <c r="P1508" s="202"/>
      <c r="Q1508" s="145"/>
      <c r="R1508" s="143" t="str">
        <f ca="1">IF(ISERROR($V1508),"",OFFSET('Smelter Look-up'!$C$4,$V1508-4,0)&amp;"")</f>
        <v/>
      </c>
      <c r="S1508" s="149" t="str">
        <f t="shared" ca="1" si="115"/>
        <v/>
      </c>
      <c r="T1508" s="149" t="str">
        <f ca="1">IF(B1508="","",IF(ISERROR(MATCH($J1508,SorP!$B$1:$B$6261,0)),"",INDIRECT("'SorP'!$A$"&amp;MATCH($S1508&amp;$J1508,SorP!C:C,0))))</f>
        <v/>
      </c>
      <c r="U1508" s="162"/>
      <c r="V1508" s="163" t="e">
        <f>IF(C1508="",NA(),MATCH($B1508&amp;$C1508,'Smelter Look-up'!$J:$J,0))</f>
        <v>#N/A</v>
      </c>
      <c r="X1508" s="164">
        <f t="shared" ca="1" si="116"/>
        <v>0</v>
      </c>
      <c r="AB1508" s="304" t="str">
        <f t="shared" si="117"/>
        <v/>
      </c>
      <c r="AC1508" s="164" t="str">
        <f t="shared" si="118"/>
        <v/>
      </c>
      <c r="AD1508" s="164" t="str">
        <f t="shared" si="119"/>
        <v/>
      </c>
    </row>
    <row r="1509" spans="1:30" s="164" customFormat="1" ht="20.149999999999999" customHeight="1">
      <c r="A1509" s="149"/>
      <c r="B1509" s="294" t="str">
        <f>IF(LEN(A1509)=0,"",INDEX('Smelter Look-up'!$A:$A,MATCH($A1509,'Smelter Look-up'!$E:$E,0)))</f>
        <v/>
      </c>
      <c r="C1509" s="146" t="str">
        <f>IF(LEN(A1509)=0,"",INDEX('Smelter Look-up'!$C:$C,MATCH($A1509,'Smelter Look-up'!$E:$E,0)))</f>
        <v/>
      </c>
      <c r="D1509" s="143"/>
      <c r="E1509" s="143" t="str">
        <f ca="1">IF(ISERROR($V1509),"",OFFSET('Smelter Look-up'!$D$4,$V1509-4,0)&amp;"")</f>
        <v/>
      </c>
      <c r="F1509" s="143" t="str">
        <f ca="1">IF(ISERROR($V1509),"",OFFSET('Smelter Look-up'!$E$4,$V1509-4,0))</f>
        <v/>
      </c>
      <c r="G1509" s="143" t="str">
        <f ca="1">IF(C1509=$X$4,"Enter smelter details",IF(ISERROR($V1509),"",OFFSET('Smelter Look-up'!$F$4,$V1509-4,0)))</f>
        <v/>
      </c>
      <c r="H1509" s="199" t="str">
        <f ca="1">IF(ISERROR($V1509),"",OFFSET('Smelter Look-up'!$G$4,$V1509-4,0))</f>
        <v/>
      </c>
      <c r="I1509" s="200" t="str">
        <f ca="1">IF(ISERROR($V1509),"",OFFSET('Smelter Look-up'!$H$4,$V1509-4,0))</f>
        <v/>
      </c>
      <c r="J1509" s="200" t="str">
        <f ca="1">IF(ISERROR($V1509),"",OFFSET('Smelter Look-up'!$I$4,$V1509-4,0))</f>
        <v/>
      </c>
      <c r="K1509" s="144"/>
      <c r="L1509" s="144"/>
      <c r="M1509" s="144"/>
      <c r="N1509" s="144"/>
      <c r="O1509" s="144"/>
      <c r="P1509" s="202"/>
      <c r="Q1509" s="145"/>
      <c r="R1509" s="143" t="str">
        <f ca="1">IF(ISERROR($V1509),"",OFFSET('Smelter Look-up'!$C$4,$V1509-4,0)&amp;"")</f>
        <v/>
      </c>
      <c r="S1509" s="149" t="str">
        <f t="shared" ca="1" si="115"/>
        <v/>
      </c>
      <c r="T1509" s="149" t="str">
        <f ca="1">IF(B1509="","",IF(ISERROR(MATCH($J1509,SorP!$B$1:$B$6261,0)),"",INDIRECT("'SorP'!$A$"&amp;MATCH($S1509&amp;$J1509,SorP!C:C,0))))</f>
        <v/>
      </c>
      <c r="U1509" s="162"/>
      <c r="V1509" s="163" t="e">
        <f>IF(C1509="",NA(),MATCH($B1509&amp;$C1509,'Smelter Look-up'!$J:$J,0))</f>
        <v>#N/A</v>
      </c>
      <c r="X1509" s="164">
        <f t="shared" ca="1" si="116"/>
        <v>0</v>
      </c>
      <c r="AB1509" s="304" t="str">
        <f t="shared" si="117"/>
        <v/>
      </c>
      <c r="AC1509" s="164" t="str">
        <f t="shared" si="118"/>
        <v/>
      </c>
      <c r="AD1509" s="164" t="str">
        <f t="shared" si="119"/>
        <v/>
      </c>
    </row>
    <row r="1510" spans="1:30" s="164" customFormat="1" ht="20.149999999999999" customHeight="1">
      <c r="A1510" s="149"/>
      <c r="B1510" s="294" t="str">
        <f>IF(LEN(A1510)=0,"",INDEX('Smelter Look-up'!$A:$A,MATCH($A1510,'Smelter Look-up'!$E:$E,0)))</f>
        <v/>
      </c>
      <c r="C1510" s="146" t="str">
        <f>IF(LEN(A1510)=0,"",INDEX('Smelter Look-up'!$C:$C,MATCH($A1510,'Smelter Look-up'!$E:$E,0)))</f>
        <v/>
      </c>
      <c r="D1510" s="143"/>
      <c r="E1510" s="143" t="str">
        <f ca="1">IF(ISERROR($V1510),"",OFFSET('Smelter Look-up'!$D$4,$V1510-4,0)&amp;"")</f>
        <v/>
      </c>
      <c r="F1510" s="143" t="str">
        <f ca="1">IF(ISERROR($V1510),"",OFFSET('Smelter Look-up'!$E$4,$V1510-4,0))</f>
        <v/>
      </c>
      <c r="G1510" s="143" t="str">
        <f ca="1">IF(C1510=$X$4,"Enter smelter details",IF(ISERROR($V1510),"",OFFSET('Smelter Look-up'!$F$4,$V1510-4,0)))</f>
        <v/>
      </c>
      <c r="H1510" s="199" t="str">
        <f ca="1">IF(ISERROR($V1510),"",OFFSET('Smelter Look-up'!$G$4,$V1510-4,0))</f>
        <v/>
      </c>
      <c r="I1510" s="200" t="str">
        <f ca="1">IF(ISERROR($V1510),"",OFFSET('Smelter Look-up'!$H$4,$V1510-4,0))</f>
        <v/>
      </c>
      <c r="J1510" s="200" t="str">
        <f ca="1">IF(ISERROR($V1510),"",OFFSET('Smelter Look-up'!$I$4,$V1510-4,0))</f>
        <v/>
      </c>
      <c r="K1510" s="144"/>
      <c r="L1510" s="144"/>
      <c r="M1510" s="144"/>
      <c r="N1510" s="144"/>
      <c r="O1510" s="144"/>
      <c r="P1510" s="202"/>
      <c r="Q1510" s="145"/>
      <c r="R1510" s="143" t="str">
        <f ca="1">IF(ISERROR($V1510),"",OFFSET('Smelter Look-up'!$C$4,$V1510-4,0)&amp;"")</f>
        <v/>
      </c>
      <c r="S1510" s="149" t="str">
        <f t="shared" ca="1" si="115"/>
        <v/>
      </c>
      <c r="T1510" s="149" t="str">
        <f ca="1">IF(B1510="","",IF(ISERROR(MATCH($J1510,SorP!$B$1:$B$6261,0)),"",INDIRECT("'SorP'!$A$"&amp;MATCH($S1510&amp;$J1510,SorP!C:C,0))))</f>
        <v/>
      </c>
      <c r="U1510" s="162"/>
      <c r="V1510" s="163" t="e">
        <f>IF(C1510="",NA(),MATCH($B1510&amp;$C1510,'Smelter Look-up'!$J:$J,0))</f>
        <v>#N/A</v>
      </c>
      <c r="X1510" s="164">
        <f t="shared" ca="1" si="116"/>
        <v>0</v>
      </c>
      <c r="AB1510" s="304" t="str">
        <f t="shared" si="117"/>
        <v/>
      </c>
      <c r="AC1510" s="164" t="str">
        <f t="shared" si="118"/>
        <v/>
      </c>
      <c r="AD1510" s="164" t="str">
        <f t="shared" si="119"/>
        <v/>
      </c>
    </row>
    <row r="1511" spans="1:30" s="164" customFormat="1" ht="20.149999999999999" customHeight="1">
      <c r="A1511" s="149"/>
      <c r="B1511" s="294" t="str">
        <f>IF(LEN(A1511)=0,"",INDEX('Smelter Look-up'!$A:$A,MATCH($A1511,'Smelter Look-up'!$E:$E,0)))</f>
        <v/>
      </c>
      <c r="C1511" s="146" t="str">
        <f>IF(LEN(A1511)=0,"",INDEX('Smelter Look-up'!$C:$C,MATCH($A1511,'Smelter Look-up'!$E:$E,0)))</f>
        <v/>
      </c>
      <c r="D1511" s="143"/>
      <c r="E1511" s="143" t="str">
        <f ca="1">IF(ISERROR($V1511),"",OFFSET('Smelter Look-up'!$D$4,$V1511-4,0)&amp;"")</f>
        <v/>
      </c>
      <c r="F1511" s="143" t="str">
        <f ca="1">IF(ISERROR($V1511),"",OFFSET('Smelter Look-up'!$E$4,$V1511-4,0))</f>
        <v/>
      </c>
      <c r="G1511" s="143" t="str">
        <f ca="1">IF(C1511=$X$4,"Enter smelter details",IF(ISERROR($V1511),"",OFFSET('Smelter Look-up'!$F$4,$V1511-4,0)))</f>
        <v/>
      </c>
      <c r="H1511" s="199" t="str">
        <f ca="1">IF(ISERROR($V1511),"",OFFSET('Smelter Look-up'!$G$4,$V1511-4,0))</f>
        <v/>
      </c>
      <c r="I1511" s="200" t="str">
        <f ca="1">IF(ISERROR($V1511),"",OFFSET('Smelter Look-up'!$H$4,$V1511-4,0))</f>
        <v/>
      </c>
      <c r="J1511" s="200" t="str">
        <f ca="1">IF(ISERROR($V1511),"",OFFSET('Smelter Look-up'!$I$4,$V1511-4,0))</f>
        <v/>
      </c>
      <c r="K1511" s="144"/>
      <c r="L1511" s="144"/>
      <c r="M1511" s="144"/>
      <c r="N1511" s="144"/>
      <c r="O1511" s="144"/>
      <c r="P1511" s="202"/>
      <c r="Q1511" s="145"/>
      <c r="R1511" s="143" t="str">
        <f ca="1">IF(ISERROR($V1511),"",OFFSET('Smelter Look-up'!$C$4,$V1511-4,0)&amp;"")</f>
        <v/>
      </c>
      <c r="S1511" s="149" t="str">
        <f t="shared" ca="1" si="115"/>
        <v/>
      </c>
      <c r="T1511" s="149" t="str">
        <f ca="1">IF(B1511="","",IF(ISERROR(MATCH($J1511,SorP!$B$1:$B$6261,0)),"",INDIRECT("'SorP'!$A$"&amp;MATCH($S1511&amp;$J1511,SorP!C:C,0))))</f>
        <v/>
      </c>
      <c r="U1511" s="162"/>
      <c r="V1511" s="163" t="e">
        <f>IF(C1511="",NA(),MATCH($B1511&amp;$C1511,'Smelter Look-up'!$J:$J,0))</f>
        <v>#N/A</v>
      </c>
      <c r="X1511" s="164">
        <f t="shared" ca="1" si="116"/>
        <v>0</v>
      </c>
      <c r="AB1511" s="304" t="str">
        <f t="shared" si="117"/>
        <v/>
      </c>
      <c r="AC1511" s="164" t="str">
        <f t="shared" si="118"/>
        <v/>
      </c>
      <c r="AD1511" s="164" t="str">
        <f t="shared" si="119"/>
        <v/>
      </c>
    </row>
    <row r="1512" spans="1:30" s="164" customFormat="1" ht="20.149999999999999" customHeight="1">
      <c r="A1512" s="149"/>
      <c r="B1512" s="294" t="str">
        <f>IF(LEN(A1512)=0,"",INDEX('Smelter Look-up'!$A:$A,MATCH($A1512,'Smelter Look-up'!$E:$E,0)))</f>
        <v/>
      </c>
      <c r="C1512" s="146" t="str">
        <f>IF(LEN(A1512)=0,"",INDEX('Smelter Look-up'!$C:$C,MATCH($A1512,'Smelter Look-up'!$E:$E,0)))</f>
        <v/>
      </c>
      <c r="D1512" s="143"/>
      <c r="E1512" s="143" t="str">
        <f ca="1">IF(ISERROR($V1512),"",OFFSET('Smelter Look-up'!$D$4,$V1512-4,0)&amp;"")</f>
        <v/>
      </c>
      <c r="F1512" s="143" t="str">
        <f ca="1">IF(ISERROR($V1512),"",OFFSET('Smelter Look-up'!$E$4,$V1512-4,0))</f>
        <v/>
      </c>
      <c r="G1512" s="143" t="str">
        <f ca="1">IF(C1512=$X$4,"Enter smelter details",IF(ISERROR($V1512),"",OFFSET('Smelter Look-up'!$F$4,$V1512-4,0)))</f>
        <v/>
      </c>
      <c r="H1512" s="199" t="str">
        <f ca="1">IF(ISERROR($V1512),"",OFFSET('Smelter Look-up'!$G$4,$V1512-4,0))</f>
        <v/>
      </c>
      <c r="I1512" s="200" t="str">
        <f ca="1">IF(ISERROR($V1512),"",OFFSET('Smelter Look-up'!$H$4,$V1512-4,0))</f>
        <v/>
      </c>
      <c r="J1512" s="200" t="str">
        <f ca="1">IF(ISERROR($V1512),"",OFFSET('Smelter Look-up'!$I$4,$V1512-4,0))</f>
        <v/>
      </c>
      <c r="K1512" s="144"/>
      <c r="L1512" s="144"/>
      <c r="M1512" s="144"/>
      <c r="N1512" s="144"/>
      <c r="O1512" s="144"/>
      <c r="P1512" s="202"/>
      <c r="Q1512" s="145"/>
      <c r="R1512" s="143" t="str">
        <f ca="1">IF(ISERROR($V1512),"",OFFSET('Smelter Look-up'!$C$4,$V1512-4,0)&amp;"")</f>
        <v/>
      </c>
      <c r="S1512" s="149" t="str">
        <f t="shared" ca="1" si="115"/>
        <v/>
      </c>
      <c r="T1512" s="149" t="str">
        <f ca="1">IF(B1512="","",IF(ISERROR(MATCH($J1512,SorP!$B$1:$B$6261,0)),"",INDIRECT("'SorP'!$A$"&amp;MATCH($S1512&amp;$J1512,SorP!C:C,0))))</f>
        <v/>
      </c>
      <c r="U1512" s="162"/>
      <c r="V1512" s="163" t="e">
        <f>IF(C1512="",NA(),MATCH($B1512&amp;$C1512,'Smelter Look-up'!$J:$J,0))</f>
        <v>#N/A</v>
      </c>
      <c r="X1512" s="164">
        <f t="shared" ca="1" si="116"/>
        <v>0</v>
      </c>
      <c r="AB1512" s="304" t="str">
        <f t="shared" si="117"/>
        <v/>
      </c>
      <c r="AC1512" s="164" t="str">
        <f t="shared" si="118"/>
        <v/>
      </c>
      <c r="AD1512" s="164" t="str">
        <f t="shared" si="119"/>
        <v/>
      </c>
    </row>
    <row r="1513" spans="1:30" s="164" customFormat="1" ht="20.149999999999999" customHeight="1">
      <c r="A1513" s="149"/>
      <c r="B1513" s="294" t="str">
        <f>IF(LEN(A1513)=0,"",INDEX('Smelter Look-up'!$A:$A,MATCH($A1513,'Smelter Look-up'!$E:$E,0)))</f>
        <v/>
      </c>
      <c r="C1513" s="146" t="str">
        <f>IF(LEN(A1513)=0,"",INDEX('Smelter Look-up'!$C:$C,MATCH($A1513,'Smelter Look-up'!$E:$E,0)))</f>
        <v/>
      </c>
      <c r="D1513" s="143"/>
      <c r="E1513" s="143" t="str">
        <f ca="1">IF(ISERROR($V1513),"",OFFSET('Smelter Look-up'!$D$4,$V1513-4,0)&amp;"")</f>
        <v/>
      </c>
      <c r="F1513" s="143" t="str">
        <f ca="1">IF(ISERROR($V1513),"",OFFSET('Smelter Look-up'!$E$4,$V1513-4,0))</f>
        <v/>
      </c>
      <c r="G1513" s="143" t="str">
        <f ca="1">IF(C1513=$X$4,"Enter smelter details",IF(ISERROR($V1513),"",OFFSET('Smelter Look-up'!$F$4,$V1513-4,0)))</f>
        <v/>
      </c>
      <c r="H1513" s="199" t="str">
        <f ca="1">IF(ISERROR($V1513),"",OFFSET('Smelter Look-up'!$G$4,$V1513-4,0))</f>
        <v/>
      </c>
      <c r="I1513" s="200" t="str">
        <f ca="1">IF(ISERROR($V1513),"",OFFSET('Smelter Look-up'!$H$4,$V1513-4,0))</f>
        <v/>
      </c>
      <c r="J1513" s="200" t="str">
        <f ca="1">IF(ISERROR($V1513),"",OFFSET('Smelter Look-up'!$I$4,$V1513-4,0))</f>
        <v/>
      </c>
      <c r="K1513" s="144"/>
      <c r="L1513" s="144"/>
      <c r="M1513" s="144"/>
      <c r="N1513" s="144"/>
      <c r="O1513" s="144"/>
      <c r="P1513" s="202"/>
      <c r="Q1513" s="145"/>
      <c r="R1513" s="143" t="str">
        <f ca="1">IF(ISERROR($V1513),"",OFFSET('Smelter Look-up'!$C$4,$V1513-4,0)&amp;"")</f>
        <v/>
      </c>
      <c r="S1513" s="149" t="str">
        <f t="shared" ca="1" si="115"/>
        <v/>
      </c>
      <c r="T1513" s="149" t="str">
        <f ca="1">IF(B1513="","",IF(ISERROR(MATCH($J1513,SorP!$B$1:$B$6261,0)),"",INDIRECT("'SorP'!$A$"&amp;MATCH($S1513&amp;$J1513,SorP!C:C,0))))</f>
        <v/>
      </c>
      <c r="U1513" s="162"/>
      <c r="V1513" s="163" t="e">
        <f>IF(C1513="",NA(),MATCH($B1513&amp;$C1513,'Smelter Look-up'!$J:$J,0))</f>
        <v>#N/A</v>
      </c>
      <c r="X1513" s="164">
        <f t="shared" ca="1" si="116"/>
        <v>0</v>
      </c>
      <c r="AB1513" s="304" t="str">
        <f t="shared" si="117"/>
        <v/>
      </c>
      <c r="AC1513" s="164" t="str">
        <f t="shared" si="118"/>
        <v/>
      </c>
      <c r="AD1513" s="164" t="str">
        <f t="shared" si="119"/>
        <v/>
      </c>
    </row>
    <row r="1514" spans="1:30" s="164" customFormat="1" ht="20.149999999999999" customHeight="1">
      <c r="A1514" s="149"/>
      <c r="B1514" s="294" t="str">
        <f>IF(LEN(A1514)=0,"",INDEX('Smelter Look-up'!$A:$A,MATCH($A1514,'Smelter Look-up'!$E:$E,0)))</f>
        <v/>
      </c>
      <c r="C1514" s="146" t="str">
        <f>IF(LEN(A1514)=0,"",INDEX('Smelter Look-up'!$C:$C,MATCH($A1514,'Smelter Look-up'!$E:$E,0)))</f>
        <v/>
      </c>
      <c r="D1514" s="143"/>
      <c r="E1514" s="143" t="str">
        <f ca="1">IF(ISERROR($V1514),"",OFFSET('Smelter Look-up'!$D$4,$V1514-4,0)&amp;"")</f>
        <v/>
      </c>
      <c r="F1514" s="143" t="str">
        <f ca="1">IF(ISERROR($V1514),"",OFFSET('Smelter Look-up'!$E$4,$V1514-4,0))</f>
        <v/>
      </c>
      <c r="G1514" s="143" t="str">
        <f ca="1">IF(C1514=$X$4,"Enter smelter details",IF(ISERROR($V1514),"",OFFSET('Smelter Look-up'!$F$4,$V1514-4,0)))</f>
        <v/>
      </c>
      <c r="H1514" s="199" t="str">
        <f ca="1">IF(ISERROR($V1514),"",OFFSET('Smelter Look-up'!$G$4,$V1514-4,0))</f>
        <v/>
      </c>
      <c r="I1514" s="200" t="str">
        <f ca="1">IF(ISERROR($V1514),"",OFFSET('Smelter Look-up'!$H$4,$V1514-4,0))</f>
        <v/>
      </c>
      <c r="J1514" s="200" t="str">
        <f ca="1">IF(ISERROR($V1514),"",OFFSET('Smelter Look-up'!$I$4,$V1514-4,0))</f>
        <v/>
      </c>
      <c r="K1514" s="144"/>
      <c r="L1514" s="144"/>
      <c r="M1514" s="144"/>
      <c r="N1514" s="144"/>
      <c r="O1514" s="144"/>
      <c r="P1514" s="202"/>
      <c r="Q1514" s="145"/>
      <c r="R1514" s="143" t="str">
        <f ca="1">IF(ISERROR($V1514),"",OFFSET('Smelter Look-up'!$C$4,$V1514-4,0)&amp;"")</f>
        <v/>
      </c>
      <c r="S1514" s="149" t="str">
        <f t="shared" ca="1" si="115"/>
        <v/>
      </c>
      <c r="T1514" s="149" t="str">
        <f ca="1">IF(B1514="","",IF(ISERROR(MATCH($J1514,SorP!$B$1:$B$6261,0)),"",INDIRECT("'SorP'!$A$"&amp;MATCH($S1514&amp;$J1514,SorP!C:C,0))))</f>
        <v/>
      </c>
      <c r="U1514" s="162"/>
      <c r="V1514" s="163" t="e">
        <f>IF(C1514="",NA(),MATCH($B1514&amp;$C1514,'Smelter Look-up'!$J:$J,0))</f>
        <v>#N/A</v>
      </c>
      <c r="X1514" s="164">
        <f t="shared" ca="1" si="116"/>
        <v>0</v>
      </c>
      <c r="AB1514" s="304" t="str">
        <f t="shared" si="117"/>
        <v/>
      </c>
      <c r="AC1514" s="164" t="str">
        <f t="shared" si="118"/>
        <v/>
      </c>
      <c r="AD1514" s="164" t="str">
        <f t="shared" si="119"/>
        <v/>
      </c>
    </row>
    <row r="1515" spans="1:30" s="164" customFormat="1" ht="20.149999999999999" customHeight="1">
      <c r="A1515" s="149"/>
      <c r="B1515" s="294" t="str">
        <f>IF(LEN(A1515)=0,"",INDEX('Smelter Look-up'!$A:$A,MATCH($A1515,'Smelter Look-up'!$E:$E,0)))</f>
        <v/>
      </c>
      <c r="C1515" s="146" t="str">
        <f>IF(LEN(A1515)=0,"",INDEX('Smelter Look-up'!$C:$C,MATCH($A1515,'Smelter Look-up'!$E:$E,0)))</f>
        <v/>
      </c>
      <c r="D1515" s="143"/>
      <c r="E1515" s="143" t="str">
        <f ca="1">IF(ISERROR($V1515),"",OFFSET('Smelter Look-up'!$D$4,$V1515-4,0)&amp;"")</f>
        <v/>
      </c>
      <c r="F1515" s="143" t="str">
        <f ca="1">IF(ISERROR($V1515),"",OFFSET('Smelter Look-up'!$E$4,$V1515-4,0))</f>
        <v/>
      </c>
      <c r="G1515" s="143" t="str">
        <f ca="1">IF(C1515=$X$4,"Enter smelter details",IF(ISERROR($V1515),"",OFFSET('Smelter Look-up'!$F$4,$V1515-4,0)))</f>
        <v/>
      </c>
      <c r="H1515" s="199" t="str">
        <f ca="1">IF(ISERROR($V1515),"",OFFSET('Smelter Look-up'!$G$4,$V1515-4,0))</f>
        <v/>
      </c>
      <c r="I1515" s="200" t="str">
        <f ca="1">IF(ISERROR($V1515),"",OFFSET('Smelter Look-up'!$H$4,$V1515-4,0))</f>
        <v/>
      </c>
      <c r="J1515" s="200" t="str">
        <f ca="1">IF(ISERROR($V1515),"",OFFSET('Smelter Look-up'!$I$4,$V1515-4,0))</f>
        <v/>
      </c>
      <c r="K1515" s="144"/>
      <c r="L1515" s="144"/>
      <c r="M1515" s="144"/>
      <c r="N1515" s="144"/>
      <c r="O1515" s="144"/>
      <c r="P1515" s="202"/>
      <c r="Q1515" s="145"/>
      <c r="R1515" s="143" t="str">
        <f ca="1">IF(ISERROR($V1515),"",OFFSET('Smelter Look-up'!$C$4,$V1515-4,0)&amp;"")</f>
        <v/>
      </c>
      <c r="S1515" s="149" t="str">
        <f t="shared" ca="1" si="115"/>
        <v/>
      </c>
      <c r="T1515" s="149" t="str">
        <f ca="1">IF(B1515="","",IF(ISERROR(MATCH($J1515,SorP!$B$1:$B$6261,0)),"",INDIRECT("'SorP'!$A$"&amp;MATCH($S1515&amp;$J1515,SorP!C:C,0))))</f>
        <v/>
      </c>
      <c r="U1515" s="162"/>
      <c r="V1515" s="163" t="e">
        <f>IF(C1515="",NA(),MATCH($B1515&amp;$C1515,'Smelter Look-up'!$J:$J,0))</f>
        <v>#N/A</v>
      </c>
      <c r="X1515" s="164">
        <f t="shared" ca="1" si="116"/>
        <v>0</v>
      </c>
      <c r="AB1515" s="304" t="str">
        <f t="shared" si="117"/>
        <v/>
      </c>
      <c r="AC1515" s="164" t="str">
        <f t="shared" si="118"/>
        <v/>
      </c>
      <c r="AD1515" s="164" t="str">
        <f t="shared" si="119"/>
        <v/>
      </c>
    </row>
    <row r="1516" spans="1:30" s="164" customFormat="1" ht="20.149999999999999" customHeight="1">
      <c r="A1516" s="149"/>
      <c r="B1516" s="294" t="str">
        <f>IF(LEN(A1516)=0,"",INDEX('Smelter Look-up'!$A:$A,MATCH($A1516,'Smelter Look-up'!$E:$E,0)))</f>
        <v/>
      </c>
      <c r="C1516" s="146" t="str">
        <f>IF(LEN(A1516)=0,"",INDEX('Smelter Look-up'!$C:$C,MATCH($A1516,'Smelter Look-up'!$E:$E,0)))</f>
        <v/>
      </c>
      <c r="D1516" s="143"/>
      <c r="E1516" s="143" t="str">
        <f ca="1">IF(ISERROR($V1516),"",OFFSET('Smelter Look-up'!$D$4,$V1516-4,0)&amp;"")</f>
        <v/>
      </c>
      <c r="F1516" s="143" t="str">
        <f ca="1">IF(ISERROR($V1516),"",OFFSET('Smelter Look-up'!$E$4,$V1516-4,0))</f>
        <v/>
      </c>
      <c r="G1516" s="143" t="str">
        <f ca="1">IF(C1516=$X$4,"Enter smelter details",IF(ISERROR($V1516),"",OFFSET('Smelter Look-up'!$F$4,$V1516-4,0)))</f>
        <v/>
      </c>
      <c r="H1516" s="199" t="str">
        <f ca="1">IF(ISERROR($V1516),"",OFFSET('Smelter Look-up'!$G$4,$V1516-4,0))</f>
        <v/>
      </c>
      <c r="I1516" s="200" t="str">
        <f ca="1">IF(ISERROR($V1516),"",OFFSET('Smelter Look-up'!$H$4,$V1516-4,0))</f>
        <v/>
      </c>
      <c r="J1516" s="200" t="str">
        <f ca="1">IF(ISERROR($V1516),"",OFFSET('Smelter Look-up'!$I$4,$V1516-4,0))</f>
        <v/>
      </c>
      <c r="K1516" s="144"/>
      <c r="L1516" s="144"/>
      <c r="M1516" s="144"/>
      <c r="N1516" s="144"/>
      <c r="O1516" s="144"/>
      <c r="P1516" s="202"/>
      <c r="Q1516" s="145"/>
      <c r="R1516" s="143" t="str">
        <f ca="1">IF(ISERROR($V1516),"",OFFSET('Smelter Look-up'!$C$4,$V1516-4,0)&amp;"")</f>
        <v/>
      </c>
      <c r="S1516" s="149" t="str">
        <f t="shared" ca="1" si="115"/>
        <v/>
      </c>
      <c r="T1516" s="149" t="str">
        <f ca="1">IF(B1516="","",IF(ISERROR(MATCH($J1516,SorP!$B$1:$B$6261,0)),"",INDIRECT("'SorP'!$A$"&amp;MATCH($S1516&amp;$J1516,SorP!C:C,0))))</f>
        <v/>
      </c>
      <c r="U1516" s="162"/>
      <c r="V1516" s="163" t="e">
        <f>IF(C1516="",NA(),MATCH($B1516&amp;$C1516,'Smelter Look-up'!$J:$J,0))</f>
        <v>#N/A</v>
      </c>
      <c r="X1516" s="164">
        <f t="shared" ca="1" si="116"/>
        <v>0</v>
      </c>
      <c r="AB1516" s="304" t="str">
        <f t="shared" si="117"/>
        <v/>
      </c>
      <c r="AC1516" s="164" t="str">
        <f t="shared" si="118"/>
        <v/>
      </c>
      <c r="AD1516" s="164" t="str">
        <f t="shared" si="119"/>
        <v/>
      </c>
    </row>
    <row r="1517" spans="1:30" s="164" customFormat="1" ht="20.149999999999999" customHeight="1">
      <c r="A1517" s="149"/>
      <c r="B1517" s="294" t="str">
        <f>IF(LEN(A1517)=0,"",INDEX('Smelter Look-up'!$A:$A,MATCH($A1517,'Smelter Look-up'!$E:$E,0)))</f>
        <v/>
      </c>
      <c r="C1517" s="146" t="str">
        <f>IF(LEN(A1517)=0,"",INDEX('Smelter Look-up'!$C:$C,MATCH($A1517,'Smelter Look-up'!$E:$E,0)))</f>
        <v/>
      </c>
      <c r="D1517" s="143"/>
      <c r="E1517" s="143" t="str">
        <f ca="1">IF(ISERROR($V1517),"",OFFSET('Smelter Look-up'!$D$4,$V1517-4,0)&amp;"")</f>
        <v/>
      </c>
      <c r="F1517" s="143" t="str">
        <f ca="1">IF(ISERROR($V1517),"",OFFSET('Smelter Look-up'!$E$4,$V1517-4,0))</f>
        <v/>
      </c>
      <c r="G1517" s="143" t="str">
        <f ca="1">IF(C1517=$X$4,"Enter smelter details",IF(ISERROR($V1517),"",OFFSET('Smelter Look-up'!$F$4,$V1517-4,0)))</f>
        <v/>
      </c>
      <c r="H1517" s="199" t="str">
        <f ca="1">IF(ISERROR($V1517),"",OFFSET('Smelter Look-up'!$G$4,$V1517-4,0))</f>
        <v/>
      </c>
      <c r="I1517" s="200" t="str">
        <f ca="1">IF(ISERROR($V1517),"",OFFSET('Smelter Look-up'!$H$4,$V1517-4,0))</f>
        <v/>
      </c>
      <c r="J1517" s="200" t="str">
        <f ca="1">IF(ISERROR($V1517),"",OFFSET('Smelter Look-up'!$I$4,$V1517-4,0))</f>
        <v/>
      </c>
      <c r="K1517" s="144"/>
      <c r="L1517" s="144"/>
      <c r="M1517" s="144"/>
      <c r="N1517" s="144"/>
      <c r="O1517" s="144"/>
      <c r="P1517" s="202"/>
      <c r="Q1517" s="145"/>
      <c r="R1517" s="143" t="str">
        <f ca="1">IF(ISERROR($V1517),"",OFFSET('Smelter Look-up'!$C$4,$V1517-4,0)&amp;"")</f>
        <v/>
      </c>
      <c r="S1517" s="149" t="str">
        <f t="shared" ca="1" si="115"/>
        <v/>
      </c>
      <c r="T1517" s="149" t="str">
        <f ca="1">IF(B1517="","",IF(ISERROR(MATCH($J1517,SorP!$B$1:$B$6261,0)),"",INDIRECT("'SorP'!$A$"&amp;MATCH($S1517&amp;$J1517,SorP!C:C,0))))</f>
        <v/>
      </c>
      <c r="U1517" s="162"/>
      <c r="V1517" s="163" t="e">
        <f>IF(C1517="",NA(),MATCH($B1517&amp;$C1517,'Smelter Look-up'!$J:$J,0))</f>
        <v>#N/A</v>
      </c>
      <c r="X1517" s="164">
        <f t="shared" ca="1" si="116"/>
        <v>0</v>
      </c>
      <c r="AB1517" s="304" t="str">
        <f t="shared" si="117"/>
        <v/>
      </c>
      <c r="AC1517" s="164" t="str">
        <f t="shared" si="118"/>
        <v/>
      </c>
      <c r="AD1517" s="164" t="str">
        <f t="shared" si="119"/>
        <v/>
      </c>
    </row>
    <row r="1518" spans="1:30" s="164" customFormat="1" ht="20.149999999999999" customHeight="1">
      <c r="A1518" s="149"/>
      <c r="B1518" s="294" t="str">
        <f>IF(LEN(A1518)=0,"",INDEX('Smelter Look-up'!$A:$A,MATCH($A1518,'Smelter Look-up'!$E:$E,0)))</f>
        <v/>
      </c>
      <c r="C1518" s="146" t="str">
        <f>IF(LEN(A1518)=0,"",INDEX('Smelter Look-up'!$C:$C,MATCH($A1518,'Smelter Look-up'!$E:$E,0)))</f>
        <v/>
      </c>
      <c r="D1518" s="143"/>
      <c r="E1518" s="143" t="str">
        <f ca="1">IF(ISERROR($V1518),"",OFFSET('Smelter Look-up'!$D$4,$V1518-4,0)&amp;"")</f>
        <v/>
      </c>
      <c r="F1518" s="143" t="str">
        <f ca="1">IF(ISERROR($V1518),"",OFFSET('Smelter Look-up'!$E$4,$V1518-4,0))</f>
        <v/>
      </c>
      <c r="G1518" s="143" t="str">
        <f ca="1">IF(C1518=$X$4,"Enter smelter details",IF(ISERROR($V1518),"",OFFSET('Smelter Look-up'!$F$4,$V1518-4,0)))</f>
        <v/>
      </c>
      <c r="H1518" s="199" t="str">
        <f ca="1">IF(ISERROR($V1518),"",OFFSET('Smelter Look-up'!$G$4,$V1518-4,0))</f>
        <v/>
      </c>
      <c r="I1518" s="200" t="str">
        <f ca="1">IF(ISERROR($V1518),"",OFFSET('Smelter Look-up'!$H$4,$V1518-4,0))</f>
        <v/>
      </c>
      <c r="J1518" s="200" t="str">
        <f ca="1">IF(ISERROR($V1518),"",OFFSET('Smelter Look-up'!$I$4,$V1518-4,0))</f>
        <v/>
      </c>
      <c r="K1518" s="144"/>
      <c r="L1518" s="144"/>
      <c r="M1518" s="144"/>
      <c r="N1518" s="144"/>
      <c r="O1518" s="144"/>
      <c r="P1518" s="202"/>
      <c r="Q1518" s="145"/>
      <c r="R1518" s="143" t="str">
        <f ca="1">IF(ISERROR($V1518),"",OFFSET('Smelter Look-up'!$C$4,$V1518-4,0)&amp;"")</f>
        <v/>
      </c>
      <c r="S1518" s="149" t="str">
        <f t="shared" ca="1" si="115"/>
        <v/>
      </c>
      <c r="T1518" s="149" t="str">
        <f ca="1">IF(B1518="","",IF(ISERROR(MATCH($J1518,SorP!$B$1:$B$6261,0)),"",INDIRECT("'SorP'!$A$"&amp;MATCH($S1518&amp;$J1518,SorP!C:C,0))))</f>
        <v/>
      </c>
      <c r="U1518" s="162"/>
      <c r="V1518" s="163" t="e">
        <f>IF(C1518="",NA(),MATCH($B1518&amp;$C1518,'Smelter Look-up'!$J:$J,0))</f>
        <v>#N/A</v>
      </c>
      <c r="X1518" s="164">
        <f t="shared" ca="1" si="116"/>
        <v>0</v>
      </c>
      <c r="AB1518" s="304" t="str">
        <f t="shared" si="117"/>
        <v/>
      </c>
      <c r="AC1518" s="164" t="str">
        <f t="shared" si="118"/>
        <v/>
      </c>
      <c r="AD1518" s="164" t="str">
        <f t="shared" si="119"/>
        <v/>
      </c>
    </row>
    <row r="1519" spans="1:30" s="164" customFormat="1" ht="20.149999999999999" customHeight="1">
      <c r="A1519" s="149"/>
      <c r="B1519" s="294" t="str">
        <f>IF(LEN(A1519)=0,"",INDEX('Smelter Look-up'!$A:$A,MATCH($A1519,'Smelter Look-up'!$E:$E,0)))</f>
        <v/>
      </c>
      <c r="C1519" s="146" t="str">
        <f>IF(LEN(A1519)=0,"",INDEX('Smelter Look-up'!$C:$C,MATCH($A1519,'Smelter Look-up'!$E:$E,0)))</f>
        <v/>
      </c>
      <c r="D1519" s="143"/>
      <c r="E1519" s="143" t="str">
        <f ca="1">IF(ISERROR($V1519),"",OFFSET('Smelter Look-up'!$D$4,$V1519-4,0)&amp;"")</f>
        <v/>
      </c>
      <c r="F1519" s="143" t="str">
        <f ca="1">IF(ISERROR($V1519),"",OFFSET('Smelter Look-up'!$E$4,$V1519-4,0))</f>
        <v/>
      </c>
      <c r="G1519" s="143" t="str">
        <f ca="1">IF(C1519=$X$4,"Enter smelter details",IF(ISERROR($V1519),"",OFFSET('Smelter Look-up'!$F$4,$V1519-4,0)))</f>
        <v/>
      </c>
      <c r="H1519" s="199" t="str">
        <f ca="1">IF(ISERROR($V1519),"",OFFSET('Smelter Look-up'!$G$4,$V1519-4,0))</f>
        <v/>
      </c>
      <c r="I1519" s="200" t="str">
        <f ca="1">IF(ISERROR($V1519),"",OFFSET('Smelter Look-up'!$H$4,$V1519-4,0))</f>
        <v/>
      </c>
      <c r="J1519" s="200" t="str">
        <f ca="1">IF(ISERROR($V1519),"",OFFSET('Smelter Look-up'!$I$4,$V1519-4,0))</f>
        <v/>
      </c>
      <c r="K1519" s="144"/>
      <c r="L1519" s="144"/>
      <c r="M1519" s="144"/>
      <c r="N1519" s="144"/>
      <c r="O1519" s="144"/>
      <c r="P1519" s="202"/>
      <c r="Q1519" s="145"/>
      <c r="R1519" s="143" t="str">
        <f ca="1">IF(ISERROR($V1519),"",OFFSET('Smelter Look-up'!$C$4,$V1519-4,0)&amp;"")</f>
        <v/>
      </c>
      <c r="S1519" s="149" t="str">
        <f t="shared" ca="1" si="115"/>
        <v/>
      </c>
      <c r="T1519" s="149" t="str">
        <f ca="1">IF(B1519="","",IF(ISERROR(MATCH($J1519,SorP!$B$1:$B$6261,0)),"",INDIRECT("'SorP'!$A$"&amp;MATCH($S1519&amp;$J1519,SorP!C:C,0))))</f>
        <v/>
      </c>
      <c r="U1519" s="162"/>
      <c r="V1519" s="163" t="e">
        <f>IF(C1519="",NA(),MATCH($B1519&amp;$C1519,'Smelter Look-up'!$J:$J,0))</f>
        <v>#N/A</v>
      </c>
      <c r="X1519" s="164">
        <f t="shared" ca="1" si="116"/>
        <v>0</v>
      </c>
      <c r="AB1519" s="304" t="str">
        <f t="shared" si="117"/>
        <v/>
      </c>
      <c r="AC1519" s="164" t="str">
        <f t="shared" si="118"/>
        <v/>
      </c>
      <c r="AD1519" s="164" t="str">
        <f t="shared" si="119"/>
        <v/>
      </c>
    </row>
    <row r="1520" spans="1:30" s="164" customFormat="1" ht="20.149999999999999" customHeight="1">
      <c r="A1520" s="149"/>
      <c r="B1520" s="294" t="str">
        <f>IF(LEN(A1520)=0,"",INDEX('Smelter Look-up'!$A:$A,MATCH($A1520,'Smelter Look-up'!$E:$E,0)))</f>
        <v/>
      </c>
      <c r="C1520" s="146" t="str">
        <f>IF(LEN(A1520)=0,"",INDEX('Smelter Look-up'!$C:$C,MATCH($A1520,'Smelter Look-up'!$E:$E,0)))</f>
        <v/>
      </c>
      <c r="D1520" s="143"/>
      <c r="E1520" s="143" t="str">
        <f ca="1">IF(ISERROR($V1520),"",OFFSET('Smelter Look-up'!$D$4,$V1520-4,0)&amp;"")</f>
        <v/>
      </c>
      <c r="F1520" s="143" t="str">
        <f ca="1">IF(ISERROR($V1520),"",OFFSET('Smelter Look-up'!$E$4,$V1520-4,0))</f>
        <v/>
      </c>
      <c r="G1520" s="143" t="str">
        <f ca="1">IF(C1520=$X$4,"Enter smelter details",IF(ISERROR($V1520),"",OFFSET('Smelter Look-up'!$F$4,$V1520-4,0)))</f>
        <v/>
      </c>
      <c r="H1520" s="199" t="str">
        <f ca="1">IF(ISERROR($V1520),"",OFFSET('Smelter Look-up'!$G$4,$V1520-4,0))</f>
        <v/>
      </c>
      <c r="I1520" s="200" t="str">
        <f ca="1">IF(ISERROR($V1520),"",OFFSET('Smelter Look-up'!$H$4,$V1520-4,0))</f>
        <v/>
      </c>
      <c r="J1520" s="200" t="str">
        <f ca="1">IF(ISERROR($V1520),"",OFFSET('Smelter Look-up'!$I$4,$V1520-4,0))</f>
        <v/>
      </c>
      <c r="K1520" s="144"/>
      <c r="L1520" s="144"/>
      <c r="M1520" s="144"/>
      <c r="N1520" s="144"/>
      <c r="O1520" s="144"/>
      <c r="P1520" s="202"/>
      <c r="Q1520" s="145"/>
      <c r="R1520" s="143" t="str">
        <f ca="1">IF(ISERROR($V1520),"",OFFSET('Smelter Look-up'!$C$4,$V1520-4,0)&amp;"")</f>
        <v/>
      </c>
      <c r="S1520" s="149" t="str">
        <f t="shared" ca="1" si="115"/>
        <v/>
      </c>
      <c r="T1520" s="149" t="str">
        <f ca="1">IF(B1520="","",IF(ISERROR(MATCH($J1520,SorP!$B$1:$B$6261,0)),"",INDIRECT("'SorP'!$A$"&amp;MATCH($S1520&amp;$J1520,SorP!C:C,0))))</f>
        <v/>
      </c>
      <c r="U1520" s="162"/>
      <c r="V1520" s="163" t="e">
        <f>IF(C1520="",NA(),MATCH($B1520&amp;$C1520,'Smelter Look-up'!$J:$J,0))</f>
        <v>#N/A</v>
      </c>
      <c r="X1520" s="164">
        <f t="shared" ca="1" si="116"/>
        <v>0</v>
      </c>
      <c r="AB1520" s="304" t="str">
        <f t="shared" si="117"/>
        <v/>
      </c>
      <c r="AC1520" s="164" t="str">
        <f t="shared" si="118"/>
        <v/>
      </c>
      <c r="AD1520" s="164" t="str">
        <f t="shared" si="119"/>
        <v/>
      </c>
    </row>
    <row r="1521" spans="1:30" s="164" customFormat="1" ht="20.149999999999999" customHeight="1">
      <c r="A1521" s="149"/>
      <c r="B1521" s="294" t="str">
        <f>IF(LEN(A1521)=0,"",INDEX('Smelter Look-up'!$A:$A,MATCH($A1521,'Smelter Look-up'!$E:$E,0)))</f>
        <v/>
      </c>
      <c r="C1521" s="146" t="str">
        <f>IF(LEN(A1521)=0,"",INDEX('Smelter Look-up'!$C:$C,MATCH($A1521,'Smelter Look-up'!$E:$E,0)))</f>
        <v/>
      </c>
      <c r="D1521" s="143"/>
      <c r="E1521" s="143" t="str">
        <f ca="1">IF(ISERROR($V1521),"",OFFSET('Smelter Look-up'!$D$4,$V1521-4,0)&amp;"")</f>
        <v/>
      </c>
      <c r="F1521" s="143" t="str">
        <f ca="1">IF(ISERROR($V1521),"",OFFSET('Smelter Look-up'!$E$4,$V1521-4,0))</f>
        <v/>
      </c>
      <c r="G1521" s="143" t="str">
        <f ca="1">IF(C1521=$X$4,"Enter smelter details",IF(ISERROR($V1521),"",OFFSET('Smelter Look-up'!$F$4,$V1521-4,0)))</f>
        <v/>
      </c>
      <c r="H1521" s="199" t="str">
        <f ca="1">IF(ISERROR($V1521),"",OFFSET('Smelter Look-up'!$G$4,$V1521-4,0))</f>
        <v/>
      </c>
      <c r="I1521" s="200" t="str">
        <f ca="1">IF(ISERROR($V1521),"",OFFSET('Smelter Look-up'!$H$4,$V1521-4,0))</f>
        <v/>
      </c>
      <c r="J1521" s="200" t="str">
        <f ca="1">IF(ISERROR($V1521),"",OFFSET('Smelter Look-up'!$I$4,$V1521-4,0))</f>
        <v/>
      </c>
      <c r="K1521" s="144"/>
      <c r="L1521" s="144"/>
      <c r="M1521" s="144"/>
      <c r="N1521" s="144"/>
      <c r="O1521" s="144"/>
      <c r="P1521" s="202"/>
      <c r="Q1521" s="145"/>
      <c r="R1521" s="143" t="str">
        <f ca="1">IF(ISERROR($V1521),"",OFFSET('Smelter Look-up'!$C$4,$V1521-4,0)&amp;"")</f>
        <v/>
      </c>
      <c r="S1521" s="149" t="str">
        <f t="shared" ca="1" si="115"/>
        <v/>
      </c>
      <c r="T1521" s="149" t="str">
        <f ca="1">IF(B1521="","",IF(ISERROR(MATCH($J1521,SorP!$B$1:$B$6261,0)),"",INDIRECT("'SorP'!$A$"&amp;MATCH($S1521&amp;$J1521,SorP!C:C,0))))</f>
        <v/>
      </c>
      <c r="U1521" s="162"/>
      <c r="V1521" s="163" t="e">
        <f>IF(C1521="",NA(),MATCH($B1521&amp;$C1521,'Smelter Look-up'!$J:$J,0))</f>
        <v>#N/A</v>
      </c>
      <c r="X1521" s="164">
        <f t="shared" ca="1" si="116"/>
        <v>0</v>
      </c>
      <c r="AB1521" s="304" t="str">
        <f t="shared" si="117"/>
        <v/>
      </c>
      <c r="AC1521" s="164" t="str">
        <f t="shared" si="118"/>
        <v/>
      </c>
      <c r="AD1521" s="164" t="str">
        <f t="shared" si="119"/>
        <v/>
      </c>
    </row>
    <row r="1522" spans="1:30" s="164" customFormat="1" ht="20.149999999999999" customHeight="1">
      <c r="A1522" s="149"/>
      <c r="B1522" s="294" t="str">
        <f>IF(LEN(A1522)=0,"",INDEX('Smelter Look-up'!$A:$A,MATCH($A1522,'Smelter Look-up'!$E:$E,0)))</f>
        <v/>
      </c>
      <c r="C1522" s="146" t="str">
        <f>IF(LEN(A1522)=0,"",INDEX('Smelter Look-up'!$C:$C,MATCH($A1522,'Smelter Look-up'!$E:$E,0)))</f>
        <v/>
      </c>
      <c r="D1522" s="143"/>
      <c r="E1522" s="143" t="str">
        <f ca="1">IF(ISERROR($V1522),"",OFFSET('Smelter Look-up'!$D$4,$V1522-4,0)&amp;"")</f>
        <v/>
      </c>
      <c r="F1522" s="143" t="str">
        <f ca="1">IF(ISERROR($V1522),"",OFFSET('Smelter Look-up'!$E$4,$V1522-4,0))</f>
        <v/>
      </c>
      <c r="G1522" s="143" t="str">
        <f ca="1">IF(C1522=$X$4,"Enter smelter details",IF(ISERROR($V1522),"",OFFSET('Smelter Look-up'!$F$4,$V1522-4,0)))</f>
        <v/>
      </c>
      <c r="H1522" s="199" t="str">
        <f ca="1">IF(ISERROR($V1522),"",OFFSET('Smelter Look-up'!$G$4,$V1522-4,0))</f>
        <v/>
      </c>
      <c r="I1522" s="200" t="str">
        <f ca="1">IF(ISERROR($V1522),"",OFFSET('Smelter Look-up'!$H$4,$V1522-4,0))</f>
        <v/>
      </c>
      <c r="J1522" s="200" t="str">
        <f ca="1">IF(ISERROR($V1522),"",OFFSET('Smelter Look-up'!$I$4,$V1522-4,0))</f>
        <v/>
      </c>
      <c r="K1522" s="144"/>
      <c r="L1522" s="144"/>
      <c r="M1522" s="144"/>
      <c r="N1522" s="144"/>
      <c r="O1522" s="144"/>
      <c r="P1522" s="202"/>
      <c r="Q1522" s="145"/>
      <c r="R1522" s="143" t="str">
        <f ca="1">IF(ISERROR($V1522),"",OFFSET('Smelter Look-up'!$C$4,$V1522-4,0)&amp;"")</f>
        <v/>
      </c>
      <c r="S1522" s="149" t="str">
        <f t="shared" ca="1" si="115"/>
        <v/>
      </c>
      <c r="T1522" s="149" t="str">
        <f ca="1">IF(B1522="","",IF(ISERROR(MATCH($J1522,SorP!$B$1:$B$6261,0)),"",INDIRECT("'SorP'!$A$"&amp;MATCH($S1522&amp;$J1522,SorP!C:C,0))))</f>
        <v/>
      </c>
      <c r="U1522" s="162"/>
      <c r="V1522" s="163" t="e">
        <f>IF(C1522="",NA(),MATCH($B1522&amp;$C1522,'Smelter Look-up'!$J:$J,0))</f>
        <v>#N/A</v>
      </c>
      <c r="X1522" s="164">
        <f t="shared" ca="1" si="116"/>
        <v>0</v>
      </c>
      <c r="AB1522" s="304" t="str">
        <f t="shared" si="117"/>
        <v/>
      </c>
      <c r="AC1522" s="164" t="str">
        <f t="shared" si="118"/>
        <v/>
      </c>
      <c r="AD1522" s="164" t="str">
        <f t="shared" si="119"/>
        <v/>
      </c>
    </row>
    <row r="1523" spans="1:30" s="164" customFormat="1" ht="20.149999999999999" customHeight="1">
      <c r="A1523" s="149"/>
      <c r="B1523" s="294" t="str">
        <f>IF(LEN(A1523)=0,"",INDEX('Smelter Look-up'!$A:$A,MATCH($A1523,'Smelter Look-up'!$E:$E,0)))</f>
        <v/>
      </c>
      <c r="C1523" s="146" t="str">
        <f>IF(LEN(A1523)=0,"",INDEX('Smelter Look-up'!$C:$C,MATCH($A1523,'Smelter Look-up'!$E:$E,0)))</f>
        <v/>
      </c>
      <c r="D1523" s="143"/>
      <c r="E1523" s="143" t="str">
        <f ca="1">IF(ISERROR($V1523),"",OFFSET('Smelter Look-up'!$D$4,$V1523-4,0)&amp;"")</f>
        <v/>
      </c>
      <c r="F1523" s="143" t="str">
        <f ca="1">IF(ISERROR($V1523),"",OFFSET('Smelter Look-up'!$E$4,$V1523-4,0))</f>
        <v/>
      </c>
      <c r="G1523" s="143" t="str">
        <f ca="1">IF(C1523=$X$4,"Enter smelter details",IF(ISERROR($V1523),"",OFFSET('Smelter Look-up'!$F$4,$V1523-4,0)))</f>
        <v/>
      </c>
      <c r="H1523" s="199" t="str">
        <f ca="1">IF(ISERROR($V1523),"",OFFSET('Smelter Look-up'!$G$4,$V1523-4,0))</f>
        <v/>
      </c>
      <c r="I1523" s="200" t="str">
        <f ca="1">IF(ISERROR($V1523),"",OFFSET('Smelter Look-up'!$H$4,$V1523-4,0))</f>
        <v/>
      </c>
      <c r="J1523" s="200" t="str">
        <f ca="1">IF(ISERROR($V1523),"",OFFSET('Smelter Look-up'!$I$4,$V1523-4,0))</f>
        <v/>
      </c>
      <c r="K1523" s="144"/>
      <c r="L1523" s="144"/>
      <c r="M1523" s="144"/>
      <c r="N1523" s="144"/>
      <c r="O1523" s="144"/>
      <c r="P1523" s="202"/>
      <c r="Q1523" s="145"/>
      <c r="R1523" s="143" t="str">
        <f ca="1">IF(ISERROR($V1523),"",OFFSET('Smelter Look-up'!$C$4,$V1523-4,0)&amp;"")</f>
        <v/>
      </c>
      <c r="S1523" s="149" t="str">
        <f t="shared" ca="1" si="115"/>
        <v/>
      </c>
      <c r="T1523" s="149" t="str">
        <f ca="1">IF(B1523="","",IF(ISERROR(MATCH($J1523,SorP!$B$1:$B$6261,0)),"",INDIRECT("'SorP'!$A$"&amp;MATCH($S1523&amp;$J1523,SorP!C:C,0))))</f>
        <v/>
      </c>
      <c r="U1523" s="162"/>
      <c r="V1523" s="163" t="e">
        <f>IF(C1523="",NA(),MATCH($B1523&amp;$C1523,'Smelter Look-up'!$J:$J,0))</f>
        <v>#N/A</v>
      </c>
      <c r="X1523" s="164">
        <f t="shared" ca="1" si="116"/>
        <v>0</v>
      </c>
      <c r="AB1523" s="304" t="str">
        <f t="shared" si="117"/>
        <v/>
      </c>
      <c r="AC1523" s="164" t="str">
        <f t="shared" si="118"/>
        <v/>
      </c>
      <c r="AD1523" s="164" t="str">
        <f t="shared" si="119"/>
        <v/>
      </c>
    </row>
    <row r="1524" spans="1:30" s="164" customFormat="1" ht="20.149999999999999" customHeight="1">
      <c r="A1524" s="149"/>
      <c r="B1524" s="294" t="str">
        <f>IF(LEN(A1524)=0,"",INDEX('Smelter Look-up'!$A:$A,MATCH($A1524,'Smelter Look-up'!$E:$E,0)))</f>
        <v/>
      </c>
      <c r="C1524" s="146" t="str">
        <f>IF(LEN(A1524)=0,"",INDEX('Smelter Look-up'!$C:$C,MATCH($A1524,'Smelter Look-up'!$E:$E,0)))</f>
        <v/>
      </c>
      <c r="D1524" s="143"/>
      <c r="E1524" s="143" t="str">
        <f ca="1">IF(ISERROR($V1524),"",OFFSET('Smelter Look-up'!$D$4,$V1524-4,0)&amp;"")</f>
        <v/>
      </c>
      <c r="F1524" s="143" t="str">
        <f ca="1">IF(ISERROR($V1524),"",OFFSET('Smelter Look-up'!$E$4,$V1524-4,0))</f>
        <v/>
      </c>
      <c r="G1524" s="143" t="str">
        <f ca="1">IF(C1524=$X$4,"Enter smelter details",IF(ISERROR($V1524),"",OFFSET('Smelter Look-up'!$F$4,$V1524-4,0)))</f>
        <v/>
      </c>
      <c r="H1524" s="199" t="str">
        <f ca="1">IF(ISERROR($V1524),"",OFFSET('Smelter Look-up'!$G$4,$V1524-4,0))</f>
        <v/>
      </c>
      <c r="I1524" s="200" t="str">
        <f ca="1">IF(ISERROR($V1524),"",OFFSET('Smelter Look-up'!$H$4,$V1524-4,0))</f>
        <v/>
      </c>
      <c r="J1524" s="200" t="str">
        <f ca="1">IF(ISERROR($V1524),"",OFFSET('Smelter Look-up'!$I$4,$V1524-4,0))</f>
        <v/>
      </c>
      <c r="K1524" s="144"/>
      <c r="L1524" s="144"/>
      <c r="M1524" s="144"/>
      <c r="N1524" s="144"/>
      <c r="O1524" s="144"/>
      <c r="P1524" s="202"/>
      <c r="Q1524" s="145"/>
      <c r="R1524" s="143" t="str">
        <f ca="1">IF(ISERROR($V1524),"",OFFSET('Smelter Look-up'!$C$4,$V1524-4,0)&amp;"")</f>
        <v/>
      </c>
      <c r="S1524" s="149" t="str">
        <f t="shared" ca="1" si="115"/>
        <v/>
      </c>
      <c r="T1524" s="149" t="str">
        <f ca="1">IF(B1524="","",IF(ISERROR(MATCH($J1524,SorP!$B$1:$B$6261,0)),"",INDIRECT("'SorP'!$A$"&amp;MATCH($S1524&amp;$J1524,SorP!C:C,0))))</f>
        <v/>
      </c>
      <c r="U1524" s="162"/>
      <c r="V1524" s="163" t="e">
        <f>IF(C1524="",NA(),MATCH($B1524&amp;$C1524,'Smelter Look-up'!$J:$J,0))</f>
        <v>#N/A</v>
      </c>
      <c r="X1524" s="164">
        <f t="shared" ca="1" si="116"/>
        <v>0</v>
      </c>
      <c r="AB1524" s="304" t="str">
        <f t="shared" si="117"/>
        <v/>
      </c>
      <c r="AC1524" s="164" t="str">
        <f t="shared" si="118"/>
        <v/>
      </c>
      <c r="AD1524" s="164" t="str">
        <f t="shared" si="119"/>
        <v/>
      </c>
    </row>
    <row r="1525" spans="1:30" s="164" customFormat="1" ht="20.149999999999999" customHeight="1">
      <c r="A1525" s="149"/>
      <c r="B1525" s="294" t="str">
        <f>IF(LEN(A1525)=0,"",INDEX('Smelter Look-up'!$A:$A,MATCH($A1525,'Smelter Look-up'!$E:$E,0)))</f>
        <v/>
      </c>
      <c r="C1525" s="146" t="str">
        <f>IF(LEN(A1525)=0,"",INDEX('Smelter Look-up'!$C:$C,MATCH($A1525,'Smelter Look-up'!$E:$E,0)))</f>
        <v/>
      </c>
      <c r="D1525" s="143"/>
      <c r="E1525" s="143" t="str">
        <f ca="1">IF(ISERROR($V1525),"",OFFSET('Smelter Look-up'!$D$4,$V1525-4,0)&amp;"")</f>
        <v/>
      </c>
      <c r="F1525" s="143" t="str">
        <f ca="1">IF(ISERROR($V1525),"",OFFSET('Smelter Look-up'!$E$4,$V1525-4,0))</f>
        <v/>
      </c>
      <c r="G1525" s="143" t="str">
        <f ca="1">IF(C1525=$X$4,"Enter smelter details",IF(ISERROR($V1525),"",OFFSET('Smelter Look-up'!$F$4,$V1525-4,0)))</f>
        <v/>
      </c>
      <c r="H1525" s="199" t="str">
        <f ca="1">IF(ISERROR($V1525),"",OFFSET('Smelter Look-up'!$G$4,$V1525-4,0))</f>
        <v/>
      </c>
      <c r="I1525" s="200" t="str">
        <f ca="1">IF(ISERROR($V1525),"",OFFSET('Smelter Look-up'!$H$4,$V1525-4,0))</f>
        <v/>
      </c>
      <c r="J1525" s="200" t="str">
        <f ca="1">IF(ISERROR($V1525),"",OFFSET('Smelter Look-up'!$I$4,$V1525-4,0))</f>
        <v/>
      </c>
      <c r="K1525" s="144"/>
      <c r="L1525" s="144"/>
      <c r="M1525" s="144"/>
      <c r="N1525" s="144"/>
      <c r="O1525" s="144"/>
      <c r="P1525" s="202"/>
      <c r="Q1525" s="145"/>
      <c r="R1525" s="143" t="str">
        <f ca="1">IF(ISERROR($V1525),"",OFFSET('Smelter Look-up'!$C$4,$V1525-4,0)&amp;"")</f>
        <v/>
      </c>
      <c r="S1525" s="149" t="str">
        <f t="shared" ca="1" si="115"/>
        <v/>
      </c>
      <c r="T1525" s="149" t="str">
        <f ca="1">IF(B1525="","",IF(ISERROR(MATCH($J1525,SorP!$B$1:$B$6261,0)),"",INDIRECT("'SorP'!$A$"&amp;MATCH($S1525&amp;$J1525,SorP!C:C,0))))</f>
        <v/>
      </c>
      <c r="U1525" s="162"/>
      <c r="V1525" s="163" t="e">
        <f>IF(C1525="",NA(),MATCH($B1525&amp;$C1525,'Smelter Look-up'!$J:$J,0))</f>
        <v>#N/A</v>
      </c>
      <c r="X1525" s="164">
        <f t="shared" ca="1" si="116"/>
        <v>0</v>
      </c>
      <c r="AB1525" s="304" t="str">
        <f t="shared" si="117"/>
        <v/>
      </c>
      <c r="AC1525" s="164" t="str">
        <f t="shared" si="118"/>
        <v/>
      </c>
      <c r="AD1525" s="164" t="str">
        <f t="shared" si="119"/>
        <v/>
      </c>
    </row>
    <row r="1526" spans="1:30" s="164" customFormat="1" ht="20.149999999999999" customHeight="1">
      <c r="A1526" s="149"/>
      <c r="B1526" s="294" t="str">
        <f>IF(LEN(A1526)=0,"",INDEX('Smelter Look-up'!$A:$A,MATCH($A1526,'Smelter Look-up'!$E:$E,0)))</f>
        <v/>
      </c>
      <c r="C1526" s="146" t="str">
        <f>IF(LEN(A1526)=0,"",INDEX('Smelter Look-up'!$C:$C,MATCH($A1526,'Smelter Look-up'!$E:$E,0)))</f>
        <v/>
      </c>
      <c r="D1526" s="143"/>
      <c r="E1526" s="143" t="str">
        <f ca="1">IF(ISERROR($V1526),"",OFFSET('Smelter Look-up'!$D$4,$V1526-4,0)&amp;"")</f>
        <v/>
      </c>
      <c r="F1526" s="143" t="str">
        <f ca="1">IF(ISERROR($V1526),"",OFFSET('Smelter Look-up'!$E$4,$V1526-4,0))</f>
        <v/>
      </c>
      <c r="G1526" s="143" t="str">
        <f ca="1">IF(C1526=$X$4,"Enter smelter details",IF(ISERROR($V1526),"",OFFSET('Smelter Look-up'!$F$4,$V1526-4,0)))</f>
        <v/>
      </c>
      <c r="H1526" s="199" t="str">
        <f ca="1">IF(ISERROR($V1526),"",OFFSET('Smelter Look-up'!$G$4,$V1526-4,0))</f>
        <v/>
      </c>
      <c r="I1526" s="200" t="str">
        <f ca="1">IF(ISERROR($V1526),"",OFFSET('Smelter Look-up'!$H$4,$V1526-4,0))</f>
        <v/>
      </c>
      <c r="J1526" s="200" t="str">
        <f ca="1">IF(ISERROR($V1526),"",OFFSET('Smelter Look-up'!$I$4,$V1526-4,0))</f>
        <v/>
      </c>
      <c r="K1526" s="144"/>
      <c r="L1526" s="144"/>
      <c r="M1526" s="144"/>
      <c r="N1526" s="144"/>
      <c r="O1526" s="144"/>
      <c r="P1526" s="202"/>
      <c r="Q1526" s="145"/>
      <c r="R1526" s="143" t="str">
        <f ca="1">IF(ISERROR($V1526),"",OFFSET('Smelter Look-up'!$C$4,$V1526-4,0)&amp;"")</f>
        <v/>
      </c>
      <c r="S1526" s="149" t="str">
        <f t="shared" ca="1" si="115"/>
        <v/>
      </c>
      <c r="T1526" s="149" t="str">
        <f ca="1">IF(B1526="","",IF(ISERROR(MATCH($J1526,SorP!$B$1:$B$6261,0)),"",INDIRECT("'SorP'!$A$"&amp;MATCH($S1526&amp;$J1526,SorP!C:C,0))))</f>
        <v/>
      </c>
      <c r="U1526" s="162"/>
      <c r="V1526" s="163" t="e">
        <f>IF(C1526="",NA(),MATCH($B1526&amp;$C1526,'Smelter Look-up'!$J:$J,0))</f>
        <v>#N/A</v>
      </c>
      <c r="X1526" s="164">
        <f t="shared" ca="1" si="116"/>
        <v>0</v>
      </c>
      <c r="AB1526" s="304" t="str">
        <f t="shared" si="117"/>
        <v/>
      </c>
      <c r="AC1526" s="164" t="str">
        <f t="shared" si="118"/>
        <v/>
      </c>
      <c r="AD1526" s="164" t="str">
        <f t="shared" si="119"/>
        <v/>
      </c>
    </row>
    <row r="1527" spans="1:30" s="164" customFormat="1" ht="20.149999999999999" customHeight="1">
      <c r="A1527" s="149"/>
      <c r="B1527" s="294" t="str">
        <f>IF(LEN(A1527)=0,"",INDEX('Smelter Look-up'!$A:$A,MATCH($A1527,'Smelter Look-up'!$E:$E,0)))</f>
        <v/>
      </c>
      <c r="C1527" s="146" t="str">
        <f>IF(LEN(A1527)=0,"",INDEX('Smelter Look-up'!$C:$C,MATCH($A1527,'Smelter Look-up'!$E:$E,0)))</f>
        <v/>
      </c>
      <c r="D1527" s="143"/>
      <c r="E1527" s="143" t="str">
        <f ca="1">IF(ISERROR($V1527),"",OFFSET('Smelter Look-up'!$D$4,$V1527-4,0)&amp;"")</f>
        <v/>
      </c>
      <c r="F1527" s="143" t="str">
        <f ca="1">IF(ISERROR($V1527),"",OFFSET('Smelter Look-up'!$E$4,$V1527-4,0))</f>
        <v/>
      </c>
      <c r="G1527" s="143" t="str">
        <f ca="1">IF(C1527=$X$4,"Enter smelter details",IF(ISERROR($V1527),"",OFFSET('Smelter Look-up'!$F$4,$V1527-4,0)))</f>
        <v/>
      </c>
      <c r="H1527" s="199" t="str">
        <f ca="1">IF(ISERROR($V1527),"",OFFSET('Smelter Look-up'!$G$4,$V1527-4,0))</f>
        <v/>
      </c>
      <c r="I1527" s="200" t="str">
        <f ca="1">IF(ISERROR($V1527),"",OFFSET('Smelter Look-up'!$H$4,$V1527-4,0))</f>
        <v/>
      </c>
      <c r="J1527" s="200" t="str">
        <f ca="1">IF(ISERROR($V1527),"",OFFSET('Smelter Look-up'!$I$4,$V1527-4,0))</f>
        <v/>
      </c>
      <c r="K1527" s="144"/>
      <c r="L1527" s="144"/>
      <c r="M1527" s="144"/>
      <c r="N1527" s="144"/>
      <c r="O1527" s="144"/>
      <c r="P1527" s="202"/>
      <c r="Q1527" s="145"/>
      <c r="R1527" s="143" t="str">
        <f ca="1">IF(ISERROR($V1527),"",OFFSET('Smelter Look-up'!$C$4,$V1527-4,0)&amp;"")</f>
        <v/>
      </c>
      <c r="S1527" s="149" t="str">
        <f t="shared" ca="1" si="115"/>
        <v/>
      </c>
      <c r="T1527" s="149" t="str">
        <f ca="1">IF(B1527="","",IF(ISERROR(MATCH($J1527,SorP!$B$1:$B$6261,0)),"",INDIRECT("'SorP'!$A$"&amp;MATCH($S1527&amp;$J1527,SorP!C:C,0))))</f>
        <v/>
      </c>
      <c r="U1527" s="162"/>
      <c r="V1527" s="163" t="e">
        <f>IF(C1527="",NA(),MATCH($B1527&amp;$C1527,'Smelter Look-up'!$J:$J,0))</f>
        <v>#N/A</v>
      </c>
      <c r="X1527" s="164">
        <f t="shared" ca="1" si="116"/>
        <v>0</v>
      </c>
      <c r="AB1527" s="304" t="str">
        <f t="shared" si="117"/>
        <v/>
      </c>
      <c r="AC1527" s="164" t="str">
        <f t="shared" si="118"/>
        <v/>
      </c>
      <c r="AD1527" s="164" t="str">
        <f t="shared" si="119"/>
        <v/>
      </c>
    </row>
    <row r="1528" spans="1:30" s="164" customFormat="1" ht="20.149999999999999" customHeight="1">
      <c r="A1528" s="149"/>
      <c r="B1528" s="294" t="str">
        <f>IF(LEN(A1528)=0,"",INDEX('Smelter Look-up'!$A:$A,MATCH($A1528,'Smelter Look-up'!$E:$E,0)))</f>
        <v/>
      </c>
      <c r="C1528" s="146" t="str">
        <f>IF(LEN(A1528)=0,"",INDEX('Smelter Look-up'!$C:$C,MATCH($A1528,'Smelter Look-up'!$E:$E,0)))</f>
        <v/>
      </c>
      <c r="D1528" s="143"/>
      <c r="E1528" s="143" t="str">
        <f ca="1">IF(ISERROR($V1528),"",OFFSET('Smelter Look-up'!$D$4,$V1528-4,0)&amp;"")</f>
        <v/>
      </c>
      <c r="F1528" s="143" t="str">
        <f ca="1">IF(ISERROR($V1528),"",OFFSET('Smelter Look-up'!$E$4,$V1528-4,0))</f>
        <v/>
      </c>
      <c r="G1528" s="143" t="str">
        <f ca="1">IF(C1528=$X$4,"Enter smelter details",IF(ISERROR($V1528),"",OFFSET('Smelter Look-up'!$F$4,$V1528-4,0)))</f>
        <v/>
      </c>
      <c r="H1528" s="199" t="str">
        <f ca="1">IF(ISERROR($V1528),"",OFFSET('Smelter Look-up'!$G$4,$V1528-4,0))</f>
        <v/>
      </c>
      <c r="I1528" s="200" t="str">
        <f ca="1">IF(ISERROR($V1528),"",OFFSET('Smelter Look-up'!$H$4,$V1528-4,0))</f>
        <v/>
      </c>
      <c r="J1528" s="200" t="str">
        <f ca="1">IF(ISERROR($V1528),"",OFFSET('Smelter Look-up'!$I$4,$V1528-4,0))</f>
        <v/>
      </c>
      <c r="K1528" s="144"/>
      <c r="L1528" s="144"/>
      <c r="M1528" s="144"/>
      <c r="N1528" s="144"/>
      <c r="O1528" s="144"/>
      <c r="P1528" s="202"/>
      <c r="Q1528" s="145"/>
      <c r="R1528" s="143" t="str">
        <f ca="1">IF(ISERROR($V1528),"",OFFSET('Smelter Look-up'!$C$4,$V1528-4,0)&amp;"")</f>
        <v/>
      </c>
      <c r="S1528" s="149" t="str">
        <f t="shared" ca="1" si="115"/>
        <v/>
      </c>
      <c r="T1528" s="149" t="str">
        <f ca="1">IF(B1528="","",IF(ISERROR(MATCH($J1528,SorP!$B$1:$B$6261,0)),"",INDIRECT("'SorP'!$A$"&amp;MATCH($S1528&amp;$J1528,SorP!C:C,0))))</f>
        <v/>
      </c>
      <c r="U1528" s="162"/>
      <c r="V1528" s="163" t="e">
        <f>IF(C1528="",NA(),MATCH($B1528&amp;$C1528,'Smelter Look-up'!$J:$J,0))</f>
        <v>#N/A</v>
      </c>
      <c r="X1528" s="164">
        <f t="shared" ca="1" si="116"/>
        <v>0</v>
      </c>
      <c r="AB1528" s="304" t="str">
        <f t="shared" si="117"/>
        <v/>
      </c>
      <c r="AC1528" s="164" t="str">
        <f t="shared" si="118"/>
        <v/>
      </c>
      <c r="AD1528" s="164" t="str">
        <f t="shared" si="119"/>
        <v/>
      </c>
    </row>
    <row r="1529" spans="1:30" s="164" customFormat="1" ht="20.149999999999999" customHeight="1">
      <c r="A1529" s="149"/>
      <c r="B1529" s="294" t="str">
        <f>IF(LEN(A1529)=0,"",INDEX('Smelter Look-up'!$A:$A,MATCH($A1529,'Smelter Look-up'!$E:$E,0)))</f>
        <v/>
      </c>
      <c r="C1529" s="146" t="str">
        <f>IF(LEN(A1529)=0,"",INDEX('Smelter Look-up'!$C:$C,MATCH($A1529,'Smelter Look-up'!$E:$E,0)))</f>
        <v/>
      </c>
      <c r="D1529" s="143"/>
      <c r="E1529" s="143" t="str">
        <f ca="1">IF(ISERROR($V1529),"",OFFSET('Smelter Look-up'!$D$4,$V1529-4,0)&amp;"")</f>
        <v/>
      </c>
      <c r="F1529" s="143" t="str">
        <f ca="1">IF(ISERROR($V1529),"",OFFSET('Smelter Look-up'!$E$4,$V1529-4,0))</f>
        <v/>
      </c>
      <c r="G1529" s="143" t="str">
        <f ca="1">IF(C1529=$X$4,"Enter smelter details",IF(ISERROR($V1529),"",OFFSET('Smelter Look-up'!$F$4,$V1529-4,0)))</f>
        <v/>
      </c>
      <c r="H1529" s="199" t="str">
        <f ca="1">IF(ISERROR($V1529),"",OFFSET('Smelter Look-up'!$G$4,$V1529-4,0))</f>
        <v/>
      </c>
      <c r="I1529" s="200" t="str">
        <f ca="1">IF(ISERROR($V1529),"",OFFSET('Smelter Look-up'!$H$4,$V1529-4,0))</f>
        <v/>
      </c>
      <c r="J1529" s="200" t="str">
        <f ca="1">IF(ISERROR($V1529),"",OFFSET('Smelter Look-up'!$I$4,$V1529-4,0))</f>
        <v/>
      </c>
      <c r="K1529" s="144"/>
      <c r="L1529" s="144"/>
      <c r="M1529" s="144"/>
      <c r="N1529" s="144"/>
      <c r="O1529" s="144"/>
      <c r="P1529" s="202"/>
      <c r="Q1529" s="145"/>
      <c r="R1529" s="143" t="str">
        <f ca="1">IF(ISERROR($V1529),"",OFFSET('Smelter Look-up'!$C$4,$V1529-4,0)&amp;"")</f>
        <v/>
      </c>
      <c r="S1529" s="149" t="str">
        <f t="shared" ca="1" si="115"/>
        <v/>
      </c>
      <c r="T1529" s="149" t="str">
        <f ca="1">IF(B1529="","",IF(ISERROR(MATCH($J1529,SorP!$B$1:$B$6261,0)),"",INDIRECT("'SorP'!$A$"&amp;MATCH($S1529&amp;$J1529,SorP!C:C,0))))</f>
        <v/>
      </c>
      <c r="U1529" s="162"/>
      <c r="V1529" s="163" t="e">
        <f>IF(C1529="",NA(),MATCH($B1529&amp;$C1529,'Smelter Look-up'!$J:$J,0))</f>
        <v>#N/A</v>
      </c>
      <c r="X1529" s="164">
        <f t="shared" ca="1" si="116"/>
        <v>0</v>
      </c>
      <c r="AB1529" s="304" t="str">
        <f t="shared" si="117"/>
        <v/>
      </c>
      <c r="AC1529" s="164" t="str">
        <f t="shared" si="118"/>
        <v/>
      </c>
      <c r="AD1529" s="164" t="str">
        <f t="shared" si="119"/>
        <v/>
      </c>
    </row>
    <row r="1530" spans="1:30" s="164" customFormat="1" ht="20.149999999999999" customHeight="1">
      <c r="A1530" s="149"/>
      <c r="B1530" s="294" t="str">
        <f>IF(LEN(A1530)=0,"",INDEX('Smelter Look-up'!$A:$A,MATCH($A1530,'Smelter Look-up'!$E:$E,0)))</f>
        <v/>
      </c>
      <c r="C1530" s="146" t="str">
        <f>IF(LEN(A1530)=0,"",INDEX('Smelter Look-up'!$C:$C,MATCH($A1530,'Smelter Look-up'!$E:$E,0)))</f>
        <v/>
      </c>
      <c r="D1530" s="143"/>
      <c r="E1530" s="143" t="str">
        <f ca="1">IF(ISERROR($V1530),"",OFFSET('Smelter Look-up'!$D$4,$V1530-4,0)&amp;"")</f>
        <v/>
      </c>
      <c r="F1530" s="143" t="str">
        <f ca="1">IF(ISERROR($V1530),"",OFFSET('Smelter Look-up'!$E$4,$V1530-4,0))</f>
        <v/>
      </c>
      <c r="G1530" s="143" t="str">
        <f ca="1">IF(C1530=$X$4,"Enter smelter details",IF(ISERROR($V1530),"",OFFSET('Smelter Look-up'!$F$4,$V1530-4,0)))</f>
        <v/>
      </c>
      <c r="H1530" s="199" t="str">
        <f ca="1">IF(ISERROR($V1530),"",OFFSET('Smelter Look-up'!$G$4,$V1530-4,0))</f>
        <v/>
      </c>
      <c r="I1530" s="200" t="str">
        <f ca="1">IF(ISERROR($V1530),"",OFFSET('Smelter Look-up'!$H$4,$V1530-4,0))</f>
        <v/>
      </c>
      <c r="J1530" s="200" t="str">
        <f ca="1">IF(ISERROR($V1530),"",OFFSET('Smelter Look-up'!$I$4,$V1530-4,0))</f>
        <v/>
      </c>
      <c r="K1530" s="144"/>
      <c r="L1530" s="144"/>
      <c r="M1530" s="144"/>
      <c r="N1530" s="144"/>
      <c r="O1530" s="144"/>
      <c r="P1530" s="202"/>
      <c r="Q1530" s="145"/>
      <c r="R1530" s="143" t="str">
        <f ca="1">IF(ISERROR($V1530),"",OFFSET('Smelter Look-up'!$C$4,$V1530-4,0)&amp;"")</f>
        <v/>
      </c>
      <c r="S1530" s="149" t="str">
        <f t="shared" ca="1" si="115"/>
        <v/>
      </c>
      <c r="T1530" s="149" t="str">
        <f ca="1">IF(B1530="","",IF(ISERROR(MATCH($J1530,SorP!$B$1:$B$6261,0)),"",INDIRECT("'SorP'!$A$"&amp;MATCH($S1530&amp;$J1530,SorP!C:C,0))))</f>
        <v/>
      </c>
      <c r="U1530" s="162"/>
      <c r="V1530" s="163" t="e">
        <f>IF(C1530="",NA(),MATCH($B1530&amp;$C1530,'Smelter Look-up'!$J:$J,0))</f>
        <v>#N/A</v>
      </c>
      <c r="X1530" s="164">
        <f t="shared" ca="1" si="116"/>
        <v>0</v>
      </c>
      <c r="AB1530" s="304" t="str">
        <f t="shared" si="117"/>
        <v/>
      </c>
      <c r="AC1530" s="164" t="str">
        <f t="shared" si="118"/>
        <v/>
      </c>
      <c r="AD1530" s="164" t="str">
        <f t="shared" si="119"/>
        <v/>
      </c>
    </row>
    <row r="1531" spans="1:30" s="164" customFormat="1" ht="20.149999999999999" customHeight="1">
      <c r="A1531" s="149"/>
      <c r="B1531" s="294" t="str">
        <f>IF(LEN(A1531)=0,"",INDEX('Smelter Look-up'!$A:$A,MATCH($A1531,'Smelter Look-up'!$E:$E,0)))</f>
        <v/>
      </c>
      <c r="C1531" s="146" t="str">
        <f>IF(LEN(A1531)=0,"",INDEX('Smelter Look-up'!$C:$C,MATCH($A1531,'Smelter Look-up'!$E:$E,0)))</f>
        <v/>
      </c>
      <c r="D1531" s="143"/>
      <c r="E1531" s="143" t="str">
        <f ca="1">IF(ISERROR($V1531),"",OFFSET('Smelter Look-up'!$D$4,$V1531-4,0)&amp;"")</f>
        <v/>
      </c>
      <c r="F1531" s="143" t="str">
        <f ca="1">IF(ISERROR($V1531),"",OFFSET('Smelter Look-up'!$E$4,$V1531-4,0))</f>
        <v/>
      </c>
      <c r="G1531" s="143" t="str">
        <f ca="1">IF(C1531=$X$4,"Enter smelter details",IF(ISERROR($V1531),"",OFFSET('Smelter Look-up'!$F$4,$V1531-4,0)))</f>
        <v/>
      </c>
      <c r="H1531" s="199" t="str">
        <f ca="1">IF(ISERROR($V1531),"",OFFSET('Smelter Look-up'!$G$4,$V1531-4,0))</f>
        <v/>
      </c>
      <c r="I1531" s="200" t="str">
        <f ca="1">IF(ISERROR($V1531),"",OFFSET('Smelter Look-up'!$H$4,$V1531-4,0))</f>
        <v/>
      </c>
      <c r="J1531" s="200" t="str">
        <f ca="1">IF(ISERROR($V1531),"",OFFSET('Smelter Look-up'!$I$4,$V1531-4,0))</f>
        <v/>
      </c>
      <c r="K1531" s="144"/>
      <c r="L1531" s="144"/>
      <c r="M1531" s="144"/>
      <c r="N1531" s="144"/>
      <c r="O1531" s="144"/>
      <c r="P1531" s="202"/>
      <c r="Q1531" s="145"/>
      <c r="R1531" s="143" t="str">
        <f ca="1">IF(ISERROR($V1531),"",OFFSET('Smelter Look-up'!$C$4,$V1531-4,0)&amp;"")</f>
        <v/>
      </c>
      <c r="S1531" s="149" t="str">
        <f t="shared" ca="1" si="115"/>
        <v/>
      </c>
      <c r="T1531" s="149" t="str">
        <f ca="1">IF(B1531="","",IF(ISERROR(MATCH($J1531,SorP!$B$1:$B$6261,0)),"",INDIRECT("'SorP'!$A$"&amp;MATCH($S1531&amp;$J1531,SorP!C:C,0))))</f>
        <v/>
      </c>
      <c r="U1531" s="162"/>
      <c r="V1531" s="163" t="e">
        <f>IF(C1531="",NA(),MATCH($B1531&amp;$C1531,'Smelter Look-up'!$J:$J,0))</f>
        <v>#N/A</v>
      </c>
      <c r="X1531" s="164">
        <f t="shared" ca="1" si="116"/>
        <v>0</v>
      </c>
      <c r="AB1531" s="304" t="str">
        <f t="shared" si="117"/>
        <v/>
      </c>
      <c r="AC1531" s="164" t="str">
        <f t="shared" si="118"/>
        <v/>
      </c>
      <c r="AD1531" s="164" t="str">
        <f t="shared" si="119"/>
        <v/>
      </c>
    </row>
    <row r="1532" spans="1:30" s="164" customFormat="1" ht="20.149999999999999" customHeight="1">
      <c r="A1532" s="149"/>
      <c r="B1532" s="294" t="str">
        <f>IF(LEN(A1532)=0,"",INDEX('Smelter Look-up'!$A:$A,MATCH($A1532,'Smelter Look-up'!$E:$E,0)))</f>
        <v/>
      </c>
      <c r="C1532" s="146" t="str">
        <f>IF(LEN(A1532)=0,"",INDEX('Smelter Look-up'!$C:$C,MATCH($A1532,'Smelter Look-up'!$E:$E,0)))</f>
        <v/>
      </c>
      <c r="D1532" s="143"/>
      <c r="E1532" s="143" t="str">
        <f ca="1">IF(ISERROR($V1532),"",OFFSET('Smelter Look-up'!$D$4,$V1532-4,0)&amp;"")</f>
        <v/>
      </c>
      <c r="F1532" s="143" t="str">
        <f ca="1">IF(ISERROR($V1532),"",OFFSET('Smelter Look-up'!$E$4,$V1532-4,0))</f>
        <v/>
      </c>
      <c r="G1532" s="143" t="str">
        <f ca="1">IF(C1532=$X$4,"Enter smelter details",IF(ISERROR($V1532),"",OFFSET('Smelter Look-up'!$F$4,$V1532-4,0)))</f>
        <v/>
      </c>
      <c r="H1532" s="199" t="str">
        <f ca="1">IF(ISERROR($V1532),"",OFFSET('Smelter Look-up'!$G$4,$V1532-4,0))</f>
        <v/>
      </c>
      <c r="I1532" s="200" t="str">
        <f ca="1">IF(ISERROR($V1532),"",OFFSET('Smelter Look-up'!$H$4,$V1532-4,0))</f>
        <v/>
      </c>
      <c r="J1532" s="200" t="str">
        <f ca="1">IF(ISERROR($V1532),"",OFFSET('Smelter Look-up'!$I$4,$V1532-4,0))</f>
        <v/>
      </c>
      <c r="K1532" s="144"/>
      <c r="L1532" s="144"/>
      <c r="M1532" s="144"/>
      <c r="N1532" s="144"/>
      <c r="O1532" s="144"/>
      <c r="P1532" s="202"/>
      <c r="Q1532" s="145"/>
      <c r="R1532" s="143" t="str">
        <f ca="1">IF(ISERROR($V1532),"",OFFSET('Smelter Look-up'!$C$4,$V1532-4,0)&amp;"")</f>
        <v/>
      </c>
      <c r="S1532" s="149" t="str">
        <f t="shared" ca="1" si="115"/>
        <v/>
      </c>
      <c r="T1532" s="149" t="str">
        <f ca="1">IF(B1532="","",IF(ISERROR(MATCH($J1532,SorP!$B$1:$B$6261,0)),"",INDIRECT("'SorP'!$A$"&amp;MATCH($S1532&amp;$J1532,SorP!C:C,0))))</f>
        <v/>
      </c>
      <c r="U1532" s="162"/>
      <c r="V1532" s="163" t="e">
        <f>IF(C1532="",NA(),MATCH($B1532&amp;$C1532,'Smelter Look-up'!$J:$J,0))</f>
        <v>#N/A</v>
      </c>
      <c r="X1532" s="164">
        <f t="shared" ca="1" si="116"/>
        <v>0</v>
      </c>
      <c r="AB1532" s="304" t="str">
        <f t="shared" si="117"/>
        <v/>
      </c>
      <c r="AC1532" s="164" t="str">
        <f t="shared" si="118"/>
        <v/>
      </c>
      <c r="AD1532" s="164" t="str">
        <f t="shared" si="119"/>
        <v/>
      </c>
    </row>
    <row r="1533" spans="1:30" s="164" customFormat="1" ht="20.149999999999999" customHeight="1">
      <c r="A1533" s="149"/>
      <c r="B1533" s="294" t="str">
        <f>IF(LEN(A1533)=0,"",INDEX('Smelter Look-up'!$A:$A,MATCH($A1533,'Smelter Look-up'!$E:$E,0)))</f>
        <v/>
      </c>
      <c r="C1533" s="146" t="str">
        <f>IF(LEN(A1533)=0,"",INDEX('Smelter Look-up'!$C:$C,MATCH($A1533,'Smelter Look-up'!$E:$E,0)))</f>
        <v/>
      </c>
      <c r="D1533" s="143"/>
      <c r="E1533" s="143" t="str">
        <f ca="1">IF(ISERROR($V1533),"",OFFSET('Smelter Look-up'!$D$4,$V1533-4,0)&amp;"")</f>
        <v/>
      </c>
      <c r="F1533" s="143" t="str">
        <f ca="1">IF(ISERROR($V1533),"",OFFSET('Smelter Look-up'!$E$4,$V1533-4,0))</f>
        <v/>
      </c>
      <c r="G1533" s="143" t="str">
        <f ca="1">IF(C1533=$X$4,"Enter smelter details",IF(ISERROR($V1533),"",OFFSET('Smelter Look-up'!$F$4,$V1533-4,0)))</f>
        <v/>
      </c>
      <c r="H1533" s="199" t="str">
        <f ca="1">IF(ISERROR($V1533),"",OFFSET('Smelter Look-up'!$G$4,$V1533-4,0))</f>
        <v/>
      </c>
      <c r="I1533" s="200" t="str">
        <f ca="1">IF(ISERROR($V1533),"",OFFSET('Smelter Look-up'!$H$4,$V1533-4,0))</f>
        <v/>
      </c>
      <c r="J1533" s="200" t="str">
        <f ca="1">IF(ISERROR($V1533),"",OFFSET('Smelter Look-up'!$I$4,$V1533-4,0))</f>
        <v/>
      </c>
      <c r="K1533" s="144"/>
      <c r="L1533" s="144"/>
      <c r="M1533" s="144"/>
      <c r="N1533" s="144"/>
      <c r="O1533" s="144"/>
      <c r="P1533" s="202"/>
      <c r="Q1533" s="145"/>
      <c r="R1533" s="143" t="str">
        <f ca="1">IF(ISERROR($V1533),"",OFFSET('Smelter Look-up'!$C$4,$V1533-4,0)&amp;"")</f>
        <v/>
      </c>
      <c r="S1533" s="149" t="str">
        <f t="shared" ca="1" si="115"/>
        <v/>
      </c>
      <c r="T1533" s="149" t="str">
        <f ca="1">IF(B1533="","",IF(ISERROR(MATCH($J1533,SorP!$B$1:$B$6261,0)),"",INDIRECT("'SorP'!$A$"&amp;MATCH($S1533&amp;$J1533,SorP!C:C,0))))</f>
        <v/>
      </c>
      <c r="U1533" s="162"/>
      <c r="V1533" s="163" t="e">
        <f>IF(C1533="",NA(),MATCH($B1533&amp;$C1533,'Smelter Look-up'!$J:$J,0))</f>
        <v>#N/A</v>
      </c>
      <c r="X1533" s="164">
        <f t="shared" ca="1" si="116"/>
        <v>0</v>
      </c>
      <c r="AB1533" s="304" t="str">
        <f t="shared" si="117"/>
        <v/>
      </c>
      <c r="AC1533" s="164" t="str">
        <f t="shared" si="118"/>
        <v/>
      </c>
      <c r="AD1533" s="164" t="str">
        <f t="shared" si="119"/>
        <v/>
      </c>
    </row>
    <row r="1534" spans="1:30" s="164" customFormat="1" ht="20.149999999999999" customHeight="1">
      <c r="A1534" s="149"/>
      <c r="B1534" s="294" t="str">
        <f>IF(LEN(A1534)=0,"",INDEX('Smelter Look-up'!$A:$A,MATCH($A1534,'Smelter Look-up'!$E:$E,0)))</f>
        <v/>
      </c>
      <c r="C1534" s="146" t="str">
        <f>IF(LEN(A1534)=0,"",INDEX('Smelter Look-up'!$C:$C,MATCH($A1534,'Smelter Look-up'!$E:$E,0)))</f>
        <v/>
      </c>
      <c r="D1534" s="143"/>
      <c r="E1534" s="143" t="str">
        <f ca="1">IF(ISERROR($V1534),"",OFFSET('Smelter Look-up'!$D$4,$V1534-4,0)&amp;"")</f>
        <v/>
      </c>
      <c r="F1534" s="143" t="str">
        <f ca="1">IF(ISERROR($V1534),"",OFFSET('Smelter Look-up'!$E$4,$V1534-4,0))</f>
        <v/>
      </c>
      <c r="G1534" s="143" t="str">
        <f ca="1">IF(C1534=$X$4,"Enter smelter details",IF(ISERROR($V1534),"",OFFSET('Smelter Look-up'!$F$4,$V1534-4,0)))</f>
        <v/>
      </c>
      <c r="H1534" s="199" t="str">
        <f ca="1">IF(ISERROR($V1534),"",OFFSET('Smelter Look-up'!$G$4,$V1534-4,0))</f>
        <v/>
      </c>
      <c r="I1534" s="200" t="str">
        <f ca="1">IF(ISERROR($V1534),"",OFFSET('Smelter Look-up'!$H$4,$V1534-4,0))</f>
        <v/>
      </c>
      <c r="J1534" s="200" t="str">
        <f ca="1">IF(ISERROR($V1534),"",OFFSET('Smelter Look-up'!$I$4,$V1534-4,0))</f>
        <v/>
      </c>
      <c r="K1534" s="144"/>
      <c r="L1534" s="144"/>
      <c r="M1534" s="144"/>
      <c r="N1534" s="144"/>
      <c r="O1534" s="144"/>
      <c r="P1534" s="202"/>
      <c r="Q1534" s="145"/>
      <c r="R1534" s="143" t="str">
        <f ca="1">IF(ISERROR($V1534),"",OFFSET('Smelter Look-up'!$C$4,$V1534-4,0)&amp;"")</f>
        <v/>
      </c>
      <c r="S1534" s="149" t="str">
        <f t="shared" ca="1" si="115"/>
        <v/>
      </c>
      <c r="T1534" s="149" t="str">
        <f ca="1">IF(B1534="","",IF(ISERROR(MATCH($J1534,SorP!$B$1:$B$6261,0)),"",INDIRECT("'SorP'!$A$"&amp;MATCH($S1534&amp;$J1534,SorP!C:C,0))))</f>
        <v/>
      </c>
      <c r="U1534" s="162"/>
      <c r="V1534" s="163" t="e">
        <f>IF(C1534="",NA(),MATCH($B1534&amp;$C1534,'Smelter Look-up'!$J:$J,0))</f>
        <v>#N/A</v>
      </c>
      <c r="X1534" s="164">
        <f t="shared" ca="1" si="116"/>
        <v>0</v>
      </c>
      <c r="AB1534" s="304" t="str">
        <f t="shared" si="117"/>
        <v/>
      </c>
      <c r="AC1534" s="164" t="str">
        <f t="shared" si="118"/>
        <v/>
      </c>
      <c r="AD1534" s="164" t="str">
        <f t="shared" si="119"/>
        <v/>
      </c>
    </row>
    <row r="1535" spans="1:30" s="164" customFormat="1" ht="20.149999999999999" customHeight="1">
      <c r="A1535" s="149"/>
      <c r="B1535" s="294" t="str">
        <f>IF(LEN(A1535)=0,"",INDEX('Smelter Look-up'!$A:$A,MATCH($A1535,'Smelter Look-up'!$E:$E,0)))</f>
        <v/>
      </c>
      <c r="C1535" s="146" t="str">
        <f>IF(LEN(A1535)=0,"",INDEX('Smelter Look-up'!$C:$C,MATCH($A1535,'Smelter Look-up'!$E:$E,0)))</f>
        <v/>
      </c>
      <c r="D1535" s="143"/>
      <c r="E1535" s="143" t="str">
        <f ca="1">IF(ISERROR($V1535),"",OFFSET('Smelter Look-up'!$D$4,$V1535-4,0)&amp;"")</f>
        <v/>
      </c>
      <c r="F1535" s="143" t="str">
        <f ca="1">IF(ISERROR($V1535),"",OFFSET('Smelter Look-up'!$E$4,$V1535-4,0))</f>
        <v/>
      </c>
      <c r="G1535" s="143" t="str">
        <f ca="1">IF(C1535=$X$4,"Enter smelter details",IF(ISERROR($V1535),"",OFFSET('Smelter Look-up'!$F$4,$V1535-4,0)))</f>
        <v/>
      </c>
      <c r="H1535" s="199" t="str">
        <f ca="1">IF(ISERROR($V1535),"",OFFSET('Smelter Look-up'!$G$4,$V1535-4,0))</f>
        <v/>
      </c>
      <c r="I1535" s="200" t="str">
        <f ca="1">IF(ISERROR($V1535),"",OFFSET('Smelter Look-up'!$H$4,$V1535-4,0))</f>
        <v/>
      </c>
      <c r="J1535" s="200" t="str">
        <f ca="1">IF(ISERROR($V1535),"",OFFSET('Smelter Look-up'!$I$4,$V1535-4,0))</f>
        <v/>
      </c>
      <c r="K1535" s="144"/>
      <c r="L1535" s="144"/>
      <c r="M1535" s="144"/>
      <c r="N1535" s="144"/>
      <c r="O1535" s="144"/>
      <c r="P1535" s="202"/>
      <c r="Q1535" s="145"/>
      <c r="R1535" s="143" t="str">
        <f ca="1">IF(ISERROR($V1535),"",OFFSET('Smelter Look-up'!$C$4,$V1535-4,0)&amp;"")</f>
        <v/>
      </c>
      <c r="S1535" s="149" t="str">
        <f t="shared" ca="1" si="115"/>
        <v/>
      </c>
      <c r="T1535" s="149" t="str">
        <f ca="1">IF(B1535="","",IF(ISERROR(MATCH($J1535,SorP!$B$1:$B$6261,0)),"",INDIRECT("'SorP'!$A$"&amp;MATCH($S1535&amp;$J1535,SorP!C:C,0))))</f>
        <v/>
      </c>
      <c r="U1535" s="162"/>
      <c r="V1535" s="163" t="e">
        <f>IF(C1535="",NA(),MATCH($B1535&amp;$C1535,'Smelter Look-up'!$J:$J,0))</f>
        <v>#N/A</v>
      </c>
      <c r="X1535" s="164">
        <f t="shared" ca="1" si="116"/>
        <v>0</v>
      </c>
      <c r="AB1535" s="304" t="str">
        <f t="shared" si="117"/>
        <v/>
      </c>
      <c r="AC1535" s="164" t="str">
        <f t="shared" si="118"/>
        <v/>
      </c>
      <c r="AD1535" s="164" t="str">
        <f t="shared" si="119"/>
        <v/>
      </c>
    </row>
    <row r="1536" spans="1:30" s="164" customFormat="1" ht="20.149999999999999" customHeight="1">
      <c r="A1536" s="149"/>
      <c r="B1536" s="294" t="str">
        <f>IF(LEN(A1536)=0,"",INDEX('Smelter Look-up'!$A:$A,MATCH($A1536,'Smelter Look-up'!$E:$E,0)))</f>
        <v/>
      </c>
      <c r="C1536" s="146" t="str">
        <f>IF(LEN(A1536)=0,"",INDEX('Smelter Look-up'!$C:$C,MATCH($A1536,'Smelter Look-up'!$E:$E,0)))</f>
        <v/>
      </c>
      <c r="D1536" s="143"/>
      <c r="E1536" s="143" t="str">
        <f ca="1">IF(ISERROR($V1536),"",OFFSET('Smelter Look-up'!$D$4,$V1536-4,0)&amp;"")</f>
        <v/>
      </c>
      <c r="F1536" s="143" t="str">
        <f ca="1">IF(ISERROR($V1536),"",OFFSET('Smelter Look-up'!$E$4,$V1536-4,0))</f>
        <v/>
      </c>
      <c r="G1536" s="143" t="str">
        <f ca="1">IF(C1536=$X$4,"Enter smelter details",IF(ISERROR($V1536),"",OFFSET('Smelter Look-up'!$F$4,$V1536-4,0)))</f>
        <v/>
      </c>
      <c r="H1536" s="199" t="str">
        <f ca="1">IF(ISERROR($V1536),"",OFFSET('Smelter Look-up'!$G$4,$V1536-4,0))</f>
        <v/>
      </c>
      <c r="I1536" s="200" t="str">
        <f ca="1">IF(ISERROR($V1536),"",OFFSET('Smelter Look-up'!$H$4,$V1536-4,0))</f>
        <v/>
      </c>
      <c r="J1536" s="200" t="str">
        <f ca="1">IF(ISERROR($V1536),"",OFFSET('Smelter Look-up'!$I$4,$V1536-4,0))</f>
        <v/>
      </c>
      <c r="K1536" s="144"/>
      <c r="L1536" s="144"/>
      <c r="M1536" s="144"/>
      <c r="N1536" s="144"/>
      <c r="O1536" s="144"/>
      <c r="P1536" s="202"/>
      <c r="Q1536" s="145"/>
      <c r="R1536" s="143" t="str">
        <f ca="1">IF(ISERROR($V1536),"",OFFSET('Smelter Look-up'!$C$4,$V1536-4,0)&amp;"")</f>
        <v/>
      </c>
      <c r="S1536" s="149" t="str">
        <f t="shared" ca="1" si="115"/>
        <v/>
      </c>
      <c r="T1536" s="149" t="str">
        <f ca="1">IF(B1536="","",IF(ISERROR(MATCH($J1536,SorP!$B$1:$B$6261,0)),"",INDIRECT("'SorP'!$A$"&amp;MATCH($S1536&amp;$J1536,SorP!C:C,0))))</f>
        <v/>
      </c>
      <c r="U1536" s="162"/>
      <c r="V1536" s="163" t="e">
        <f>IF(C1536="",NA(),MATCH($B1536&amp;$C1536,'Smelter Look-up'!$J:$J,0))</f>
        <v>#N/A</v>
      </c>
      <c r="X1536" s="164">
        <f t="shared" ca="1" si="116"/>
        <v>0</v>
      </c>
      <c r="AB1536" s="304" t="str">
        <f t="shared" si="117"/>
        <v/>
      </c>
      <c r="AC1536" s="164" t="str">
        <f t="shared" si="118"/>
        <v/>
      </c>
      <c r="AD1536" s="164" t="str">
        <f t="shared" si="119"/>
        <v/>
      </c>
    </row>
    <row r="1537" spans="1:30" s="164" customFormat="1" ht="20.149999999999999" customHeight="1">
      <c r="A1537" s="149"/>
      <c r="B1537" s="294" t="str">
        <f>IF(LEN(A1537)=0,"",INDEX('Smelter Look-up'!$A:$A,MATCH($A1537,'Smelter Look-up'!$E:$E,0)))</f>
        <v/>
      </c>
      <c r="C1537" s="146" t="str">
        <f>IF(LEN(A1537)=0,"",INDEX('Smelter Look-up'!$C:$C,MATCH($A1537,'Smelter Look-up'!$E:$E,0)))</f>
        <v/>
      </c>
      <c r="D1537" s="143"/>
      <c r="E1537" s="143" t="str">
        <f ca="1">IF(ISERROR($V1537),"",OFFSET('Smelter Look-up'!$D$4,$V1537-4,0)&amp;"")</f>
        <v/>
      </c>
      <c r="F1537" s="143" t="str">
        <f ca="1">IF(ISERROR($V1537),"",OFFSET('Smelter Look-up'!$E$4,$V1537-4,0))</f>
        <v/>
      </c>
      <c r="G1537" s="143" t="str">
        <f ca="1">IF(C1537=$X$4,"Enter smelter details",IF(ISERROR($V1537),"",OFFSET('Smelter Look-up'!$F$4,$V1537-4,0)))</f>
        <v/>
      </c>
      <c r="H1537" s="199" t="str">
        <f ca="1">IF(ISERROR($V1537),"",OFFSET('Smelter Look-up'!$G$4,$V1537-4,0))</f>
        <v/>
      </c>
      <c r="I1537" s="200" t="str">
        <f ca="1">IF(ISERROR($V1537),"",OFFSET('Smelter Look-up'!$H$4,$V1537-4,0))</f>
        <v/>
      </c>
      <c r="J1537" s="200" t="str">
        <f ca="1">IF(ISERROR($V1537),"",OFFSET('Smelter Look-up'!$I$4,$V1537-4,0))</f>
        <v/>
      </c>
      <c r="K1537" s="144"/>
      <c r="L1537" s="144"/>
      <c r="M1537" s="144"/>
      <c r="N1537" s="144"/>
      <c r="O1537" s="144"/>
      <c r="P1537" s="202"/>
      <c r="Q1537" s="145"/>
      <c r="R1537" s="143" t="str">
        <f ca="1">IF(ISERROR($V1537),"",OFFSET('Smelter Look-up'!$C$4,$V1537-4,0)&amp;"")</f>
        <v/>
      </c>
      <c r="S1537" s="149" t="str">
        <f t="shared" ca="1" si="115"/>
        <v/>
      </c>
      <c r="T1537" s="149" t="str">
        <f ca="1">IF(B1537="","",IF(ISERROR(MATCH($J1537,SorP!$B$1:$B$6261,0)),"",INDIRECT("'SorP'!$A$"&amp;MATCH($S1537&amp;$J1537,SorP!C:C,0))))</f>
        <v/>
      </c>
      <c r="U1537" s="162"/>
      <c r="V1537" s="163" t="e">
        <f>IF(C1537="",NA(),MATCH($B1537&amp;$C1537,'Smelter Look-up'!$J:$J,0))</f>
        <v>#N/A</v>
      </c>
      <c r="X1537" s="164">
        <f t="shared" ca="1" si="116"/>
        <v>0</v>
      </c>
      <c r="AB1537" s="304" t="str">
        <f t="shared" si="117"/>
        <v/>
      </c>
      <c r="AC1537" s="164" t="str">
        <f t="shared" si="118"/>
        <v/>
      </c>
      <c r="AD1537" s="164" t="str">
        <f t="shared" si="119"/>
        <v/>
      </c>
    </row>
    <row r="1538" spans="1:30" s="164" customFormat="1" ht="20.149999999999999" customHeight="1">
      <c r="A1538" s="149"/>
      <c r="B1538" s="294" t="str">
        <f>IF(LEN(A1538)=0,"",INDEX('Smelter Look-up'!$A:$A,MATCH($A1538,'Smelter Look-up'!$E:$E,0)))</f>
        <v/>
      </c>
      <c r="C1538" s="146" t="str">
        <f>IF(LEN(A1538)=0,"",INDEX('Smelter Look-up'!$C:$C,MATCH($A1538,'Smelter Look-up'!$E:$E,0)))</f>
        <v/>
      </c>
      <c r="D1538" s="143"/>
      <c r="E1538" s="143" t="str">
        <f ca="1">IF(ISERROR($V1538),"",OFFSET('Smelter Look-up'!$D$4,$V1538-4,0)&amp;"")</f>
        <v/>
      </c>
      <c r="F1538" s="143" t="str">
        <f ca="1">IF(ISERROR($V1538),"",OFFSET('Smelter Look-up'!$E$4,$V1538-4,0))</f>
        <v/>
      </c>
      <c r="G1538" s="143" t="str">
        <f ca="1">IF(C1538=$X$4,"Enter smelter details",IF(ISERROR($V1538),"",OFFSET('Smelter Look-up'!$F$4,$V1538-4,0)))</f>
        <v/>
      </c>
      <c r="H1538" s="199" t="str">
        <f ca="1">IF(ISERROR($V1538),"",OFFSET('Smelter Look-up'!$G$4,$V1538-4,0))</f>
        <v/>
      </c>
      <c r="I1538" s="200" t="str">
        <f ca="1">IF(ISERROR($V1538),"",OFFSET('Smelter Look-up'!$H$4,$V1538-4,0))</f>
        <v/>
      </c>
      <c r="J1538" s="200" t="str">
        <f ca="1">IF(ISERROR($V1538),"",OFFSET('Smelter Look-up'!$I$4,$V1538-4,0))</f>
        <v/>
      </c>
      <c r="K1538" s="144"/>
      <c r="L1538" s="144"/>
      <c r="M1538" s="144"/>
      <c r="N1538" s="144"/>
      <c r="O1538" s="144"/>
      <c r="P1538" s="202"/>
      <c r="Q1538" s="145"/>
      <c r="R1538" s="143" t="str">
        <f ca="1">IF(ISERROR($V1538),"",OFFSET('Smelter Look-up'!$C$4,$V1538-4,0)&amp;"")</f>
        <v/>
      </c>
      <c r="S1538" s="149" t="str">
        <f t="shared" ca="1" si="115"/>
        <v/>
      </c>
      <c r="T1538" s="149" t="str">
        <f ca="1">IF(B1538="","",IF(ISERROR(MATCH($J1538,SorP!$B$1:$B$6261,0)),"",INDIRECT("'SorP'!$A$"&amp;MATCH($S1538&amp;$J1538,SorP!C:C,0))))</f>
        <v/>
      </c>
      <c r="U1538" s="162"/>
      <c r="V1538" s="163" t="e">
        <f>IF(C1538="",NA(),MATCH($B1538&amp;$C1538,'Smelter Look-up'!$J:$J,0))</f>
        <v>#N/A</v>
      </c>
      <c r="X1538" s="164">
        <f t="shared" ca="1" si="116"/>
        <v>0</v>
      </c>
      <c r="AB1538" s="304" t="str">
        <f t="shared" si="117"/>
        <v/>
      </c>
      <c r="AC1538" s="164" t="str">
        <f t="shared" si="118"/>
        <v/>
      </c>
      <c r="AD1538" s="164" t="str">
        <f t="shared" si="119"/>
        <v/>
      </c>
    </row>
    <row r="1539" spans="1:30" s="164" customFormat="1" ht="20.149999999999999" customHeight="1">
      <c r="A1539" s="149"/>
      <c r="B1539" s="294" t="str">
        <f>IF(LEN(A1539)=0,"",INDEX('Smelter Look-up'!$A:$A,MATCH($A1539,'Smelter Look-up'!$E:$E,0)))</f>
        <v/>
      </c>
      <c r="C1539" s="146" t="str">
        <f>IF(LEN(A1539)=0,"",INDEX('Smelter Look-up'!$C:$C,MATCH($A1539,'Smelter Look-up'!$E:$E,0)))</f>
        <v/>
      </c>
      <c r="D1539" s="143"/>
      <c r="E1539" s="143" t="str">
        <f ca="1">IF(ISERROR($V1539),"",OFFSET('Smelter Look-up'!$D$4,$V1539-4,0)&amp;"")</f>
        <v/>
      </c>
      <c r="F1539" s="143" t="str">
        <f ca="1">IF(ISERROR($V1539),"",OFFSET('Smelter Look-up'!$E$4,$V1539-4,0))</f>
        <v/>
      </c>
      <c r="G1539" s="143" t="str">
        <f ca="1">IF(C1539=$X$4,"Enter smelter details",IF(ISERROR($V1539),"",OFFSET('Smelter Look-up'!$F$4,$V1539-4,0)))</f>
        <v/>
      </c>
      <c r="H1539" s="199" t="str">
        <f ca="1">IF(ISERROR($V1539),"",OFFSET('Smelter Look-up'!$G$4,$V1539-4,0))</f>
        <v/>
      </c>
      <c r="I1539" s="200" t="str">
        <f ca="1">IF(ISERROR($V1539),"",OFFSET('Smelter Look-up'!$H$4,$V1539-4,0))</f>
        <v/>
      </c>
      <c r="J1539" s="200" t="str">
        <f ca="1">IF(ISERROR($V1539),"",OFFSET('Smelter Look-up'!$I$4,$V1539-4,0))</f>
        <v/>
      </c>
      <c r="K1539" s="144"/>
      <c r="L1539" s="144"/>
      <c r="M1539" s="144"/>
      <c r="N1539" s="144"/>
      <c r="O1539" s="144"/>
      <c r="P1539" s="202"/>
      <c r="Q1539" s="145"/>
      <c r="R1539" s="143" t="str">
        <f ca="1">IF(ISERROR($V1539),"",OFFSET('Smelter Look-up'!$C$4,$V1539-4,0)&amp;"")</f>
        <v/>
      </c>
      <c r="S1539" s="149" t="str">
        <f t="shared" ca="1" si="115"/>
        <v/>
      </c>
      <c r="T1539" s="149" t="str">
        <f ca="1">IF(B1539="","",IF(ISERROR(MATCH($J1539,SorP!$B$1:$B$6261,0)),"",INDIRECT("'SorP'!$A$"&amp;MATCH($S1539&amp;$J1539,SorP!C:C,0))))</f>
        <v/>
      </c>
      <c r="U1539" s="162"/>
      <c r="V1539" s="163" t="e">
        <f>IF(C1539="",NA(),MATCH($B1539&amp;$C1539,'Smelter Look-up'!$J:$J,0))</f>
        <v>#N/A</v>
      </c>
      <c r="X1539" s="164">
        <f t="shared" ca="1" si="116"/>
        <v>0</v>
      </c>
      <c r="AB1539" s="304" t="str">
        <f t="shared" si="117"/>
        <v/>
      </c>
      <c r="AC1539" s="164" t="str">
        <f t="shared" si="118"/>
        <v/>
      </c>
      <c r="AD1539" s="164" t="str">
        <f t="shared" si="119"/>
        <v/>
      </c>
    </row>
    <row r="1540" spans="1:30" s="164" customFormat="1" ht="20.149999999999999" customHeight="1">
      <c r="A1540" s="149"/>
      <c r="B1540" s="294" t="str">
        <f>IF(LEN(A1540)=0,"",INDEX('Smelter Look-up'!$A:$A,MATCH($A1540,'Smelter Look-up'!$E:$E,0)))</f>
        <v/>
      </c>
      <c r="C1540" s="146" t="str">
        <f>IF(LEN(A1540)=0,"",INDEX('Smelter Look-up'!$C:$C,MATCH($A1540,'Smelter Look-up'!$E:$E,0)))</f>
        <v/>
      </c>
      <c r="D1540" s="143"/>
      <c r="E1540" s="143" t="str">
        <f ca="1">IF(ISERROR($V1540),"",OFFSET('Smelter Look-up'!$D$4,$V1540-4,0)&amp;"")</f>
        <v/>
      </c>
      <c r="F1540" s="143" t="str">
        <f ca="1">IF(ISERROR($V1540),"",OFFSET('Smelter Look-up'!$E$4,$V1540-4,0))</f>
        <v/>
      </c>
      <c r="G1540" s="143" t="str">
        <f ca="1">IF(C1540=$X$4,"Enter smelter details",IF(ISERROR($V1540),"",OFFSET('Smelter Look-up'!$F$4,$V1540-4,0)))</f>
        <v/>
      </c>
      <c r="H1540" s="199" t="str">
        <f ca="1">IF(ISERROR($V1540),"",OFFSET('Smelter Look-up'!$G$4,$V1540-4,0))</f>
        <v/>
      </c>
      <c r="I1540" s="200" t="str">
        <f ca="1">IF(ISERROR($V1540),"",OFFSET('Smelter Look-up'!$H$4,$V1540-4,0))</f>
        <v/>
      </c>
      <c r="J1540" s="200" t="str">
        <f ca="1">IF(ISERROR($V1540),"",OFFSET('Smelter Look-up'!$I$4,$V1540-4,0))</f>
        <v/>
      </c>
      <c r="K1540" s="144"/>
      <c r="L1540" s="144"/>
      <c r="M1540" s="144"/>
      <c r="N1540" s="144"/>
      <c r="O1540" s="144"/>
      <c r="P1540" s="202"/>
      <c r="Q1540" s="145"/>
      <c r="R1540" s="143" t="str">
        <f ca="1">IF(ISERROR($V1540),"",OFFSET('Smelter Look-up'!$C$4,$V1540-4,0)&amp;"")</f>
        <v/>
      </c>
      <c r="S1540" s="149" t="str">
        <f t="shared" ref="S1540:S1603" ca="1" si="120">IF(B1540="","",IF(ISERROR(MATCH($E1540,CL,0)),"Unknown",INDIRECT("'C'!$A$"&amp;MATCH($E1540,CL,0)+1)))</f>
        <v/>
      </c>
      <c r="T1540" s="149" t="str">
        <f ca="1">IF(B1540="","",IF(ISERROR(MATCH($J1540,SorP!$B$1:$B$6261,0)),"",INDIRECT("'SorP'!$A$"&amp;MATCH($S1540&amp;$J1540,SorP!C:C,0))))</f>
        <v/>
      </c>
      <c r="U1540" s="162"/>
      <c r="V1540" s="163" t="e">
        <f>IF(C1540="",NA(),MATCH($B1540&amp;$C1540,'Smelter Look-up'!$J:$J,0))</f>
        <v>#N/A</v>
      </c>
      <c r="X1540" s="164">
        <f t="shared" ref="X1540:X1603" ca="1" si="121">IF(AND(C1540="Smelter not listed",OR(LEN(D1540)=0,LEN(E1540)=0)),1,0)</f>
        <v>0</v>
      </c>
      <c r="AB1540" s="304" t="str">
        <f t="shared" ref="AB1540:AB1603" si="122">IF(C1540="","",B1540)</f>
        <v/>
      </c>
      <c r="AC1540" s="164" t="str">
        <f t="shared" ref="AC1540:AC1603" si="123">B1540</f>
        <v/>
      </c>
      <c r="AD1540" s="164" t="str">
        <f t="shared" ref="AD1540:AD1603" si="124">IF(C1540="Smelter not listed",D1540,C1540)</f>
        <v/>
      </c>
    </row>
    <row r="1541" spans="1:30" s="164" customFormat="1" ht="20.149999999999999" customHeight="1">
      <c r="A1541" s="149"/>
      <c r="B1541" s="294" t="str">
        <f>IF(LEN(A1541)=0,"",INDEX('Smelter Look-up'!$A:$A,MATCH($A1541,'Smelter Look-up'!$E:$E,0)))</f>
        <v/>
      </c>
      <c r="C1541" s="146" t="str">
        <f>IF(LEN(A1541)=0,"",INDEX('Smelter Look-up'!$C:$C,MATCH($A1541,'Smelter Look-up'!$E:$E,0)))</f>
        <v/>
      </c>
      <c r="D1541" s="143"/>
      <c r="E1541" s="143" t="str">
        <f ca="1">IF(ISERROR($V1541),"",OFFSET('Smelter Look-up'!$D$4,$V1541-4,0)&amp;"")</f>
        <v/>
      </c>
      <c r="F1541" s="143" t="str">
        <f ca="1">IF(ISERROR($V1541),"",OFFSET('Smelter Look-up'!$E$4,$V1541-4,0))</f>
        <v/>
      </c>
      <c r="G1541" s="143" t="str">
        <f ca="1">IF(C1541=$X$4,"Enter smelter details",IF(ISERROR($V1541),"",OFFSET('Smelter Look-up'!$F$4,$V1541-4,0)))</f>
        <v/>
      </c>
      <c r="H1541" s="199" t="str">
        <f ca="1">IF(ISERROR($V1541),"",OFFSET('Smelter Look-up'!$G$4,$V1541-4,0))</f>
        <v/>
      </c>
      <c r="I1541" s="200" t="str">
        <f ca="1">IF(ISERROR($V1541),"",OFFSET('Smelter Look-up'!$H$4,$V1541-4,0))</f>
        <v/>
      </c>
      <c r="J1541" s="200" t="str">
        <f ca="1">IF(ISERROR($V1541),"",OFFSET('Smelter Look-up'!$I$4,$V1541-4,0))</f>
        <v/>
      </c>
      <c r="K1541" s="144"/>
      <c r="L1541" s="144"/>
      <c r="M1541" s="144"/>
      <c r="N1541" s="144"/>
      <c r="O1541" s="144"/>
      <c r="P1541" s="202"/>
      <c r="Q1541" s="145"/>
      <c r="R1541" s="143" t="str">
        <f ca="1">IF(ISERROR($V1541),"",OFFSET('Smelter Look-up'!$C$4,$V1541-4,0)&amp;"")</f>
        <v/>
      </c>
      <c r="S1541" s="149" t="str">
        <f t="shared" ca="1" si="120"/>
        <v/>
      </c>
      <c r="T1541" s="149" t="str">
        <f ca="1">IF(B1541="","",IF(ISERROR(MATCH($J1541,SorP!$B$1:$B$6261,0)),"",INDIRECT("'SorP'!$A$"&amp;MATCH($S1541&amp;$J1541,SorP!C:C,0))))</f>
        <v/>
      </c>
      <c r="U1541" s="162"/>
      <c r="V1541" s="163" t="e">
        <f>IF(C1541="",NA(),MATCH($B1541&amp;$C1541,'Smelter Look-up'!$J:$J,0))</f>
        <v>#N/A</v>
      </c>
      <c r="X1541" s="164">
        <f t="shared" ca="1" si="121"/>
        <v>0</v>
      </c>
      <c r="AB1541" s="304" t="str">
        <f t="shared" si="122"/>
        <v/>
      </c>
      <c r="AC1541" s="164" t="str">
        <f t="shared" si="123"/>
        <v/>
      </c>
      <c r="AD1541" s="164" t="str">
        <f t="shared" si="124"/>
        <v/>
      </c>
    </row>
    <row r="1542" spans="1:30" s="164" customFormat="1" ht="20.149999999999999" customHeight="1">
      <c r="A1542" s="149"/>
      <c r="B1542" s="294" t="str">
        <f>IF(LEN(A1542)=0,"",INDEX('Smelter Look-up'!$A:$A,MATCH($A1542,'Smelter Look-up'!$E:$E,0)))</f>
        <v/>
      </c>
      <c r="C1542" s="146" t="str">
        <f>IF(LEN(A1542)=0,"",INDEX('Smelter Look-up'!$C:$C,MATCH($A1542,'Smelter Look-up'!$E:$E,0)))</f>
        <v/>
      </c>
      <c r="D1542" s="143"/>
      <c r="E1542" s="143" t="str">
        <f ca="1">IF(ISERROR($V1542),"",OFFSET('Smelter Look-up'!$D$4,$V1542-4,0)&amp;"")</f>
        <v/>
      </c>
      <c r="F1542" s="143" t="str">
        <f ca="1">IF(ISERROR($V1542),"",OFFSET('Smelter Look-up'!$E$4,$V1542-4,0))</f>
        <v/>
      </c>
      <c r="G1542" s="143" t="str">
        <f ca="1">IF(C1542=$X$4,"Enter smelter details",IF(ISERROR($V1542),"",OFFSET('Smelter Look-up'!$F$4,$V1542-4,0)))</f>
        <v/>
      </c>
      <c r="H1542" s="199" t="str">
        <f ca="1">IF(ISERROR($V1542),"",OFFSET('Smelter Look-up'!$G$4,$V1542-4,0))</f>
        <v/>
      </c>
      <c r="I1542" s="200" t="str">
        <f ca="1">IF(ISERROR($V1542),"",OFFSET('Smelter Look-up'!$H$4,$V1542-4,0))</f>
        <v/>
      </c>
      <c r="J1542" s="200" t="str">
        <f ca="1">IF(ISERROR($V1542),"",OFFSET('Smelter Look-up'!$I$4,$V1542-4,0))</f>
        <v/>
      </c>
      <c r="K1542" s="144"/>
      <c r="L1542" s="144"/>
      <c r="M1542" s="144"/>
      <c r="N1542" s="144"/>
      <c r="O1542" s="144"/>
      <c r="P1542" s="202"/>
      <c r="Q1542" s="145"/>
      <c r="R1542" s="143" t="str">
        <f ca="1">IF(ISERROR($V1542),"",OFFSET('Smelter Look-up'!$C$4,$V1542-4,0)&amp;"")</f>
        <v/>
      </c>
      <c r="S1542" s="149" t="str">
        <f t="shared" ca="1" si="120"/>
        <v/>
      </c>
      <c r="T1542" s="149" t="str">
        <f ca="1">IF(B1542="","",IF(ISERROR(MATCH($J1542,SorP!$B$1:$B$6261,0)),"",INDIRECT("'SorP'!$A$"&amp;MATCH($S1542&amp;$J1542,SorP!C:C,0))))</f>
        <v/>
      </c>
      <c r="U1542" s="162"/>
      <c r="V1542" s="163" t="e">
        <f>IF(C1542="",NA(),MATCH($B1542&amp;$C1542,'Smelter Look-up'!$J:$J,0))</f>
        <v>#N/A</v>
      </c>
      <c r="X1542" s="164">
        <f t="shared" ca="1" si="121"/>
        <v>0</v>
      </c>
      <c r="AB1542" s="304" t="str">
        <f t="shared" si="122"/>
        <v/>
      </c>
      <c r="AC1542" s="164" t="str">
        <f t="shared" si="123"/>
        <v/>
      </c>
      <c r="AD1542" s="164" t="str">
        <f t="shared" si="124"/>
        <v/>
      </c>
    </row>
    <row r="1543" spans="1:30" s="164" customFormat="1" ht="20.149999999999999" customHeight="1">
      <c r="A1543" s="149"/>
      <c r="B1543" s="294" t="str">
        <f>IF(LEN(A1543)=0,"",INDEX('Smelter Look-up'!$A:$A,MATCH($A1543,'Smelter Look-up'!$E:$E,0)))</f>
        <v/>
      </c>
      <c r="C1543" s="146" t="str">
        <f>IF(LEN(A1543)=0,"",INDEX('Smelter Look-up'!$C:$C,MATCH($A1543,'Smelter Look-up'!$E:$E,0)))</f>
        <v/>
      </c>
      <c r="D1543" s="143"/>
      <c r="E1543" s="143" t="str">
        <f ca="1">IF(ISERROR($V1543),"",OFFSET('Smelter Look-up'!$D$4,$V1543-4,0)&amp;"")</f>
        <v/>
      </c>
      <c r="F1543" s="143" t="str">
        <f ca="1">IF(ISERROR($V1543),"",OFFSET('Smelter Look-up'!$E$4,$V1543-4,0))</f>
        <v/>
      </c>
      <c r="G1543" s="143" t="str">
        <f ca="1">IF(C1543=$X$4,"Enter smelter details",IF(ISERROR($V1543),"",OFFSET('Smelter Look-up'!$F$4,$V1543-4,0)))</f>
        <v/>
      </c>
      <c r="H1543" s="199" t="str">
        <f ca="1">IF(ISERROR($V1543),"",OFFSET('Smelter Look-up'!$G$4,$V1543-4,0))</f>
        <v/>
      </c>
      <c r="I1543" s="200" t="str">
        <f ca="1">IF(ISERROR($V1543),"",OFFSET('Smelter Look-up'!$H$4,$V1543-4,0))</f>
        <v/>
      </c>
      <c r="J1543" s="200" t="str">
        <f ca="1">IF(ISERROR($V1543),"",OFFSET('Smelter Look-up'!$I$4,$V1543-4,0))</f>
        <v/>
      </c>
      <c r="K1543" s="144"/>
      <c r="L1543" s="144"/>
      <c r="M1543" s="144"/>
      <c r="N1543" s="144"/>
      <c r="O1543" s="144"/>
      <c r="P1543" s="202"/>
      <c r="Q1543" s="145"/>
      <c r="R1543" s="143" t="str">
        <f ca="1">IF(ISERROR($V1543),"",OFFSET('Smelter Look-up'!$C$4,$V1543-4,0)&amp;"")</f>
        <v/>
      </c>
      <c r="S1543" s="149" t="str">
        <f t="shared" ca="1" si="120"/>
        <v/>
      </c>
      <c r="T1543" s="149" t="str">
        <f ca="1">IF(B1543="","",IF(ISERROR(MATCH($J1543,SorP!$B$1:$B$6261,0)),"",INDIRECT("'SorP'!$A$"&amp;MATCH($S1543&amp;$J1543,SorP!C:C,0))))</f>
        <v/>
      </c>
      <c r="U1543" s="162"/>
      <c r="V1543" s="163" t="e">
        <f>IF(C1543="",NA(),MATCH($B1543&amp;$C1543,'Smelter Look-up'!$J:$J,0))</f>
        <v>#N/A</v>
      </c>
      <c r="X1543" s="164">
        <f t="shared" ca="1" si="121"/>
        <v>0</v>
      </c>
      <c r="AB1543" s="304" t="str">
        <f t="shared" si="122"/>
        <v/>
      </c>
      <c r="AC1543" s="164" t="str">
        <f t="shared" si="123"/>
        <v/>
      </c>
      <c r="AD1543" s="164" t="str">
        <f t="shared" si="124"/>
        <v/>
      </c>
    </row>
    <row r="1544" spans="1:30" s="164" customFormat="1" ht="20.149999999999999" customHeight="1">
      <c r="A1544" s="149"/>
      <c r="B1544" s="294" t="str">
        <f>IF(LEN(A1544)=0,"",INDEX('Smelter Look-up'!$A:$A,MATCH($A1544,'Smelter Look-up'!$E:$E,0)))</f>
        <v/>
      </c>
      <c r="C1544" s="146" t="str">
        <f>IF(LEN(A1544)=0,"",INDEX('Smelter Look-up'!$C:$C,MATCH($A1544,'Smelter Look-up'!$E:$E,0)))</f>
        <v/>
      </c>
      <c r="D1544" s="143"/>
      <c r="E1544" s="143" t="str">
        <f ca="1">IF(ISERROR($V1544),"",OFFSET('Smelter Look-up'!$D$4,$V1544-4,0)&amp;"")</f>
        <v/>
      </c>
      <c r="F1544" s="143" t="str">
        <f ca="1">IF(ISERROR($V1544),"",OFFSET('Smelter Look-up'!$E$4,$V1544-4,0))</f>
        <v/>
      </c>
      <c r="G1544" s="143" t="str">
        <f ca="1">IF(C1544=$X$4,"Enter smelter details",IF(ISERROR($V1544),"",OFFSET('Smelter Look-up'!$F$4,$V1544-4,0)))</f>
        <v/>
      </c>
      <c r="H1544" s="199" t="str">
        <f ca="1">IF(ISERROR($V1544),"",OFFSET('Smelter Look-up'!$G$4,$V1544-4,0))</f>
        <v/>
      </c>
      <c r="I1544" s="200" t="str">
        <f ca="1">IF(ISERROR($V1544),"",OFFSET('Smelter Look-up'!$H$4,$V1544-4,0))</f>
        <v/>
      </c>
      <c r="J1544" s="200" t="str">
        <f ca="1">IF(ISERROR($V1544),"",OFFSET('Smelter Look-up'!$I$4,$V1544-4,0))</f>
        <v/>
      </c>
      <c r="K1544" s="144"/>
      <c r="L1544" s="144"/>
      <c r="M1544" s="144"/>
      <c r="N1544" s="144"/>
      <c r="O1544" s="144"/>
      <c r="P1544" s="202"/>
      <c r="Q1544" s="145"/>
      <c r="R1544" s="143" t="str">
        <f ca="1">IF(ISERROR($V1544),"",OFFSET('Smelter Look-up'!$C$4,$V1544-4,0)&amp;"")</f>
        <v/>
      </c>
      <c r="S1544" s="149" t="str">
        <f t="shared" ca="1" si="120"/>
        <v/>
      </c>
      <c r="T1544" s="149" t="str">
        <f ca="1">IF(B1544="","",IF(ISERROR(MATCH($J1544,SorP!$B$1:$B$6261,0)),"",INDIRECT("'SorP'!$A$"&amp;MATCH($S1544&amp;$J1544,SorP!C:C,0))))</f>
        <v/>
      </c>
      <c r="U1544" s="162"/>
      <c r="V1544" s="163" t="e">
        <f>IF(C1544="",NA(),MATCH($B1544&amp;$C1544,'Smelter Look-up'!$J:$J,0))</f>
        <v>#N/A</v>
      </c>
      <c r="X1544" s="164">
        <f t="shared" ca="1" si="121"/>
        <v>0</v>
      </c>
      <c r="AB1544" s="304" t="str">
        <f t="shared" si="122"/>
        <v/>
      </c>
      <c r="AC1544" s="164" t="str">
        <f t="shared" si="123"/>
        <v/>
      </c>
      <c r="AD1544" s="164" t="str">
        <f t="shared" si="124"/>
        <v/>
      </c>
    </row>
    <row r="1545" spans="1:30" s="164" customFormat="1" ht="20.149999999999999" customHeight="1">
      <c r="A1545" s="149"/>
      <c r="B1545" s="294" t="str">
        <f>IF(LEN(A1545)=0,"",INDEX('Smelter Look-up'!$A:$A,MATCH($A1545,'Smelter Look-up'!$E:$E,0)))</f>
        <v/>
      </c>
      <c r="C1545" s="146" t="str">
        <f>IF(LEN(A1545)=0,"",INDEX('Smelter Look-up'!$C:$C,MATCH($A1545,'Smelter Look-up'!$E:$E,0)))</f>
        <v/>
      </c>
      <c r="D1545" s="143"/>
      <c r="E1545" s="143" t="str">
        <f ca="1">IF(ISERROR($V1545),"",OFFSET('Smelter Look-up'!$D$4,$V1545-4,0)&amp;"")</f>
        <v/>
      </c>
      <c r="F1545" s="143" t="str">
        <f ca="1">IF(ISERROR($V1545),"",OFFSET('Smelter Look-up'!$E$4,$V1545-4,0))</f>
        <v/>
      </c>
      <c r="G1545" s="143" t="str">
        <f ca="1">IF(C1545=$X$4,"Enter smelter details",IF(ISERROR($V1545),"",OFFSET('Smelter Look-up'!$F$4,$V1545-4,0)))</f>
        <v/>
      </c>
      <c r="H1545" s="199" t="str">
        <f ca="1">IF(ISERROR($V1545),"",OFFSET('Smelter Look-up'!$G$4,$V1545-4,0))</f>
        <v/>
      </c>
      <c r="I1545" s="200" t="str">
        <f ca="1">IF(ISERROR($V1545),"",OFFSET('Smelter Look-up'!$H$4,$V1545-4,0))</f>
        <v/>
      </c>
      <c r="J1545" s="200" t="str">
        <f ca="1">IF(ISERROR($V1545),"",OFFSET('Smelter Look-up'!$I$4,$V1545-4,0))</f>
        <v/>
      </c>
      <c r="K1545" s="144"/>
      <c r="L1545" s="144"/>
      <c r="M1545" s="144"/>
      <c r="N1545" s="144"/>
      <c r="O1545" s="144"/>
      <c r="P1545" s="202"/>
      <c r="Q1545" s="145"/>
      <c r="R1545" s="143" t="str">
        <f ca="1">IF(ISERROR($V1545),"",OFFSET('Smelter Look-up'!$C$4,$V1545-4,0)&amp;"")</f>
        <v/>
      </c>
      <c r="S1545" s="149" t="str">
        <f t="shared" ca="1" si="120"/>
        <v/>
      </c>
      <c r="T1545" s="149" t="str">
        <f ca="1">IF(B1545="","",IF(ISERROR(MATCH($J1545,SorP!$B$1:$B$6261,0)),"",INDIRECT("'SorP'!$A$"&amp;MATCH($S1545&amp;$J1545,SorP!C:C,0))))</f>
        <v/>
      </c>
      <c r="U1545" s="162"/>
      <c r="V1545" s="163" t="e">
        <f>IF(C1545="",NA(),MATCH($B1545&amp;$C1545,'Smelter Look-up'!$J:$J,0))</f>
        <v>#N/A</v>
      </c>
      <c r="X1545" s="164">
        <f t="shared" ca="1" si="121"/>
        <v>0</v>
      </c>
      <c r="AB1545" s="304" t="str">
        <f t="shared" si="122"/>
        <v/>
      </c>
      <c r="AC1545" s="164" t="str">
        <f t="shared" si="123"/>
        <v/>
      </c>
      <c r="AD1545" s="164" t="str">
        <f t="shared" si="124"/>
        <v/>
      </c>
    </row>
    <row r="1546" spans="1:30" s="164" customFormat="1" ht="20.149999999999999" customHeight="1">
      <c r="A1546" s="149"/>
      <c r="B1546" s="294" t="str">
        <f>IF(LEN(A1546)=0,"",INDEX('Smelter Look-up'!$A:$A,MATCH($A1546,'Smelter Look-up'!$E:$E,0)))</f>
        <v/>
      </c>
      <c r="C1546" s="146" t="str">
        <f>IF(LEN(A1546)=0,"",INDEX('Smelter Look-up'!$C:$C,MATCH($A1546,'Smelter Look-up'!$E:$E,0)))</f>
        <v/>
      </c>
      <c r="D1546" s="143"/>
      <c r="E1546" s="143" t="str">
        <f ca="1">IF(ISERROR($V1546),"",OFFSET('Smelter Look-up'!$D$4,$V1546-4,0)&amp;"")</f>
        <v/>
      </c>
      <c r="F1546" s="143" t="str">
        <f ca="1">IF(ISERROR($V1546),"",OFFSET('Smelter Look-up'!$E$4,$V1546-4,0))</f>
        <v/>
      </c>
      <c r="G1546" s="143" t="str">
        <f ca="1">IF(C1546=$X$4,"Enter smelter details",IF(ISERROR($V1546),"",OFFSET('Smelter Look-up'!$F$4,$V1546-4,0)))</f>
        <v/>
      </c>
      <c r="H1546" s="199" t="str">
        <f ca="1">IF(ISERROR($V1546),"",OFFSET('Smelter Look-up'!$G$4,$V1546-4,0))</f>
        <v/>
      </c>
      <c r="I1546" s="200" t="str">
        <f ca="1">IF(ISERROR($V1546),"",OFFSET('Smelter Look-up'!$H$4,$V1546-4,0))</f>
        <v/>
      </c>
      <c r="J1546" s="200" t="str">
        <f ca="1">IF(ISERROR($V1546),"",OFFSET('Smelter Look-up'!$I$4,$V1546-4,0))</f>
        <v/>
      </c>
      <c r="K1546" s="144"/>
      <c r="L1546" s="144"/>
      <c r="M1546" s="144"/>
      <c r="N1546" s="144"/>
      <c r="O1546" s="144"/>
      <c r="P1546" s="202"/>
      <c r="Q1546" s="145"/>
      <c r="R1546" s="143" t="str">
        <f ca="1">IF(ISERROR($V1546),"",OFFSET('Smelter Look-up'!$C$4,$V1546-4,0)&amp;"")</f>
        <v/>
      </c>
      <c r="S1546" s="149" t="str">
        <f t="shared" ca="1" si="120"/>
        <v/>
      </c>
      <c r="T1546" s="149" t="str">
        <f ca="1">IF(B1546="","",IF(ISERROR(MATCH($J1546,SorP!$B$1:$B$6261,0)),"",INDIRECT("'SorP'!$A$"&amp;MATCH($S1546&amp;$J1546,SorP!C:C,0))))</f>
        <v/>
      </c>
      <c r="U1546" s="162"/>
      <c r="V1546" s="163" t="e">
        <f>IF(C1546="",NA(),MATCH($B1546&amp;$C1546,'Smelter Look-up'!$J:$J,0))</f>
        <v>#N/A</v>
      </c>
      <c r="X1546" s="164">
        <f t="shared" ca="1" si="121"/>
        <v>0</v>
      </c>
      <c r="AB1546" s="304" t="str">
        <f t="shared" si="122"/>
        <v/>
      </c>
      <c r="AC1546" s="164" t="str">
        <f t="shared" si="123"/>
        <v/>
      </c>
      <c r="AD1546" s="164" t="str">
        <f t="shared" si="124"/>
        <v/>
      </c>
    </row>
    <row r="1547" spans="1:30" s="164" customFormat="1" ht="20.149999999999999" customHeight="1">
      <c r="A1547" s="149"/>
      <c r="B1547" s="294" t="str">
        <f>IF(LEN(A1547)=0,"",INDEX('Smelter Look-up'!$A:$A,MATCH($A1547,'Smelter Look-up'!$E:$E,0)))</f>
        <v/>
      </c>
      <c r="C1547" s="146" t="str">
        <f>IF(LEN(A1547)=0,"",INDEX('Smelter Look-up'!$C:$C,MATCH($A1547,'Smelter Look-up'!$E:$E,0)))</f>
        <v/>
      </c>
      <c r="D1547" s="143"/>
      <c r="E1547" s="143" t="str">
        <f ca="1">IF(ISERROR($V1547),"",OFFSET('Smelter Look-up'!$D$4,$V1547-4,0)&amp;"")</f>
        <v/>
      </c>
      <c r="F1547" s="143" t="str">
        <f ca="1">IF(ISERROR($V1547),"",OFFSET('Smelter Look-up'!$E$4,$V1547-4,0))</f>
        <v/>
      </c>
      <c r="G1547" s="143" t="str">
        <f ca="1">IF(C1547=$X$4,"Enter smelter details",IF(ISERROR($V1547),"",OFFSET('Smelter Look-up'!$F$4,$V1547-4,0)))</f>
        <v/>
      </c>
      <c r="H1547" s="199" t="str">
        <f ca="1">IF(ISERROR($V1547),"",OFFSET('Smelter Look-up'!$G$4,$V1547-4,0))</f>
        <v/>
      </c>
      <c r="I1547" s="200" t="str">
        <f ca="1">IF(ISERROR($V1547),"",OFFSET('Smelter Look-up'!$H$4,$V1547-4,0))</f>
        <v/>
      </c>
      <c r="J1547" s="200" t="str">
        <f ca="1">IF(ISERROR($V1547),"",OFFSET('Smelter Look-up'!$I$4,$V1547-4,0))</f>
        <v/>
      </c>
      <c r="K1547" s="144"/>
      <c r="L1547" s="144"/>
      <c r="M1547" s="144"/>
      <c r="N1547" s="144"/>
      <c r="O1547" s="144"/>
      <c r="P1547" s="202"/>
      <c r="Q1547" s="145"/>
      <c r="R1547" s="143" t="str">
        <f ca="1">IF(ISERROR($V1547),"",OFFSET('Smelter Look-up'!$C$4,$V1547-4,0)&amp;"")</f>
        <v/>
      </c>
      <c r="S1547" s="149" t="str">
        <f t="shared" ca="1" si="120"/>
        <v/>
      </c>
      <c r="T1547" s="149" t="str">
        <f ca="1">IF(B1547="","",IF(ISERROR(MATCH($J1547,SorP!$B$1:$B$6261,0)),"",INDIRECT("'SorP'!$A$"&amp;MATCH($S1547&amp;$J1547,SorP!C:C,0))))</f>
        <v/>
      </c>
      <c r="U1547" s="162"/>
      <c r="V1547" s="163" t="e">
        <f>IF(C1547="",NA(),MATCH($B1547&amp;$C1547,'Smelter Look-up'!$J:$J,0))</f>
        <v>#N/A</v>
      </c>
      <c r="X1547" s="164">
        <f t="shared" ca="1" si="121"/>
        <v>0</v>
      </c>
      <c r="AB1547" s="304" t="str">
        <f t="shared" si="122"/>
        <v/>
      </c>
      <c r="AC1547" s="164" t="str">
        <f t="shared" si="123"/>
        <v/>
      </c>
      <c r="AD1547" s="164" t="str">
        <f t="shared" si="124"/>
        <v/>
      </c>
    </row>
    <row r="1548" spans="1:30" s="164" customFormat="1" ht="20.149999999999999" customHeight="1">
      <c r="A1548" s="149"/>
      <c r="B1548" s="294" t="str">
        <f>IF(LEN(A1548)=0,"",INDEX('Smelter Look-up'!$A:$A,MATCH($A1548,'Smelter Look-up'!$E:$E,0)))</f>
        <v/>
      </c>
      <c r="C1548" s="146" t="str">
        <f>IF(LEN(A1548)=0,"",INDEX('Smelter Look-up'!$C:$C,MATCH($A1548,'Smelter Look-up'!$E:$E,0)))</f>
        <v/>
      </c>
      <c r="D1548" s="143"/>
      <c r="E1548" s="143" t="str">
        <f ca="1">IF(ISERROR($V1548),"",OFFSET('Smelter Look-up'!$D$4,$V1548-4,0)&amp;"")</f>
        <v/>
      </c>
      <c r="F1548" s="143" t="str">
        <f ca="1">IF(ISERROR($V1548),"",OFFSET('Smelter Look-up'!$E$4,$V1548-4,0))</f>
        <v/>
      </c>
      <c r="G1548" s="143" t="str">
        <f ca="1">IF(C1548=$X$4,"Enter smelter details",IF(ISERROR($V1548),"",OFFSET('Smelter Look-up'!$F$4,$V1548-4,0)))</f>
        <v/>
      </c>
      <c r="H1548" s="199" t="str">
        <f ca="1">IF(ISERROR($V1548),"",OFFSET('Smelter Look-up'!$G$4,$V1548-4,0))</f>
        <v/>
      </c>
      <c r="I1548" s="200" t="str">
        <f ca="1">IF(ISERROR($V1548),"",OFFSET('Smelter Look-up'!$H$4,$V1548-4,0))</f>
        <v/>
      </c>
      <c r="J1548" s="200" t="str">
        <f ca="1">IF(ISERROR($V1548),"",OFFSET('Smelter Look-up'!$I$4,$V1548-4,0))</f>
        <v/>
      </c>
      <c r="K1548" s="144"/>
      <c r="L1548" s="144"/>
      <c r="M1548" s="144"/>
      <c r="N1548" s="144"/>
      <c r="O1548" s="144"/>
      <c r="P1548" s="202"/>
      <c r="Q1548" s="145"/>
      <c r="R1548" s="143" t="str">
        <f ca="1">IF(ISERROR($V1548),"",OFFSET('Smelter Look-up'!$C$4,$V1548-4,0)&amp;"")</f>
        <v/>
      </c>
      <c r="S1548" s="149" t="str">
        <f t="shared" ca="1" si="120"/>
        <v/>
      </c>
      <c r="T1548" s="149" t="str">
        <f ca="1">IF(B1548="","",IF(ISERROR(MATCH($J1548,SorP!$B$1:$B$6261,0)),"",INDIRECT("'SorP'!$A$"&amp;MATCH($S1548&amp;$J1548,SorP!C:C,0))))</f>
        <v/>
      </c>
      <c r="U1548" s="162"/>
      <c r="V1548" s="163" t="e">
        <f>IF(C1548="",NA(),MATCH($B1548&amp;$C1548,'Smelter Look-up'!$J:$J,0))</f>
        <v>#N/A</v>
      </c>
      <c r="X1548" s="164">
        <f t="shared" ca="1" si="121"/>
        <v>0</v>
      </c>
      <c r="AB1548" s="304" t="str">
        <f t="shared" si="122"/>
        <v/>
      </c>
      <c r="AC1548" s="164" t="str">
        <f t="shared" si="123"/>
        <v/>
      </c>
      <c r="AD1548" s="164" t="str">
        <f t="shared" si="124"/>
        <v/>
      </c>
    </row>
    <row r="1549" spans="1:30" s="164" customFormat="1" ht="20.149999999999999" customHeight="1">
      <c r="A1549" s="149"/>
      <c r="B1549" s="294" t="str">
        <f>IF(LEN(A1549)=0,"",INDEX('Smelter Look-up'!$A:$A,MATCH($A1549,'Smelter Look-up'!$E:$E,0)))</f>
        <v/>
      </c>
      <c r="C1549" s="146" t="str">
        <f>IF(LEN(A1549)=0,"",INDEX('Smelter Look-up'!$C:$C,MATCH($A1549,'Smelter Look-up'!$E:$E,0)))</f>
        <v/>
      </c>
      <c r="D1549" s="143"/>
      <c r="E1549" s="143" t="str">
        <f ca="1">IF(ISERROR($V1549),"",OFFSET('Smelter Look-up'!$D$4,$V1549-4,0)&amp;"")</f>
        <v/>
      </c>
      <c r="F1549" s="143" t="str">
        <f ca="1">IF(ISERROR($V1549),"",OFFSET('Smelter Look-up'!$E$4,$V1549-4,0))</f>
        <v/>
      </c>
      <c r="G1549" s="143" t="str">
        <f ca="1">IF(C1549=$X$4,"Enter smelter details",IF(ISERROR($V1549),"",OFFSET('Smelter Look-up'!$F$4,$V1549-4,0)))</f>
        <v/>
      </c>
      <c r="H1549" s="199" t="str">
        <f ca="1">IF(ISERROR($V1549),"",OFFSET('Smelter Look-up'!$G$4,$V1549-4,0))</f>
        <v/>
      </c>
      <c r="I1549" s="200" t="str">
        <f ca="1">IF(ISERROR($V1549),"",OFFSET('Smelter Look-up'!$H$4,$V1549-4,0))</f>
        <v/>
      </c>
      <c r="J1549" s="200" t="str">
        <f ca="1">IF(ISERROR($V1549),"",OFFSET('Smelter Look-up'!$I$4,$V1549-4,0))</f>
        <v/>
      </c>
      <c r="K1549" s="144"/>
      <c r="L1549" s="144"/>
      <c r="M1549" s="144"/>
      <c r="N1549" s="144"/>
      <c r="O1549" s="144"/>
      <c r="P1549" s="202"/>
      <c r="Q1549" s="145"/>
      <c r="R1549" s="143" t="str">
        <f ca="1">IF(ISERROR($V1549),"",OFFSET('Smelter Look-up'!$C$4,$V1549-4,0)&amp;"")</f>
        <v/>
      </c>
      <c r="S1549" s="149" t="str">
        <f t="shared" ca="1" si="120"/>
        <v/>
      </c>
      <c r="T1549" s="149" t="str">
        <f ca="1">IF(B1549="","",IF(ISERROR(MATCH($J1549,SorP!$B$1:$B$6261,0)),"",INDIRECT("'SorP'!$A$"&amp;MATCH($S1549&amp;$J1549,SorP!C:C,0))))</f>
        <v/>
      </c>
      <c r="U1549" s="162"/>
      <c r="V1549" s="163" t="e">
        <f>IF(C1549="",NA(),MATCH($B1549&amp;$C1549,'Smelter Look-up'!$J:$J,0))</f>
        <v>#N/A</v>
      </c>
      <c r="X1549" s="164">
        <f t="shared" ca="1" si="121"/>
        <v>0</v>
      </c>
      <c r="AB1549" s="304" t="str">
        <f t="shared" si="122"/>
        <v/>
      </c>
      <c r="AC1549" s="164" t="str">
        <f t="shared" si="123"/>
        <v/>
      </c>
      <c r="AD1549" s="164" t="str">
        <f t="shared" si="124"/>
        <v/>
      </c>
    </row>
    <row r="1550" spans="1:30" s="164" customFormat="1" ht="20.149999999999999" customHeight="1">
      <c r="A1550" s="149"/>
      <c r="B1550" s="294" t="str">
        <f>IF(LEN(A1550)=0,"",INDEX('Smelter Look-up'!$A:$A,MATCH($A1550,'Smelter Look-up'!$E:$E,0)))</f>
        <v/>
      </c>
      <c r="C1550" s="146" t="str">
        <f>IF(LEN(A1550)=0,"",INDEX('Smelter Look-up'!$C:$C,MATCH($A1550,'Smelter Look-up'!$E:$E,0)))</f>
        <v/>
      </c>
      <c r="D1550" s="143"/>
      <c r="E1550" s="143" t="str">
        <f ca="1">IF(ISERROR($V1550),"",OFFSET('Smelter Look-up'!$D$4,$V1550-4,0)&amp;"")</f>
        <v/>
      </c>
      <c r="F1550" s="143" t="str">
        <f ca="1">IF(ISERROR($V1550),"",OFFSET('Smelter Look-up'!$E$4,$V1550-4,0))</f>
        <v/>
      </c>
      <c r="G1550" s="143" t="str">
        <f ca="1">IF(C1550=$X$4,"Enter smelter details",IF(ISERROR($V1550),"",OFFSET('Smelter Look-up'!$F$4,$V1550-4,0)))</f>
        <v/>
      </c>
      <c r="H1550" s="199" t="str">
        <f ca="1">IF(ISERROR($V1550),"",OFFSET('Smelter Look-up'!$G$4,$V1550-4,0))</f>
        <v/>
      </c>
      <c r="I1550" s="200" t="str">
        <f ca="1">IF(ISERROR($V1550),"",OFFSET('Smelter Look-up'!$H$4,$V1550-4,0))</f>
        <v/>
      </c>
      <c r="J1550" s="200" t="str">
        <f ca="1">IF(ISERROR($V1550),"",OFFSET('Smelter Look-up'!$I$4,$V1550-4,0))</f>
        <v/>
      </c>
      <c r="K1550" s="144"/>
      <c r="L1550" s="144"/>
      <c r="M1550" s="144"/>
      <c r="N1550" s="144"/>
      <c r="O1550" s="144"/>
      <c r="P1550" s="202"/>
      <c r="Q1550" s="145"/>
      <c r="R1550" s="143" t="str">
        <f ca="1">IF(ISERROR($V1550),"",OFFSET('Smelter Look-up'!$C$4,$V1550-4,0)&amp;"")</f>
        <v/>
      </c>
      <c r="S1550" s="149" t="str">
        <f t="shared" ca="1" si="120"/>
        <v/>
      </c>
      <c r="T1550" s="149" t="str">
        <f ca="1">IF(B1550="","",IF(ISERROR(MATCH($J1550,SorP!$B$1:$B$6261,0)),"",INDIRECT("'SorP'!$A$"&amp;MATCH($S1550&amp;$J1550,SorP!C:C,0))))</f>
        <v/>
      </c>
      <c r="U1550" s="162"/>
      <c r="V1550" s="163" t="e">
        <f>IF(C1550="",NA(),MATCH($B1550&amp;$C1550,'Smelter Look-up'!$J:$J,0))</f>
        <v>#N/A</v>
      </c>
      <c r="X1550" s="164">
        <f t="shared" ca="1" si="121"/>
        <v>0</v>
      </c>
      <c r="AB1550" s="304" t="str">
        <f t="shared" si="122"/>
        <v/>
      </c>
      <c r="AC1550" s="164" t="str">
        <f t="shared" si="123"/>
        <v/>
      </c>
      <c r="AD1550" s="164" t="str">
        <f t="shared" si="124"/>
        <v/>
      </c>
    </row>
    <row r="1551" spans="1:30" s="164" customFormat="1" ht="20.149999999999999" customHeight="1">
      <c r="A1551" s="149"/>
      <c r="B1551" s="294" t="str">
        <f>IF(LEN(A1551)=0,"",INDEX('Smelter Look-up'!$A:$A,MATCH($A1551,'Smelter Look-up'!$E:$E,0)))</f>
        <v/>
      </c>
      <c r="C1551" s="146" t="str">
        <f>IF(LEN(A1551)=0,"",INDEX('Smelter Look-up'!$C:$C,MATCH($A1551,'Smelter Look-up'!$E:$E,0)))</f>
        <v/>
      </c>
      <c r="D1551" s="143"/>
      <c r="E1551" s="143" t="str">
        <f ca="1">IF(ISERROR($V1551),"",OFFSET('Smelter Look-up'!$D$4,$V1551-4,0)&amp;"")</f>
        <v/>
      </c>
      <c r="F1551" s="143" t="str">
        <f ca="1">IF(ISERROR($V1551),"",OFFSET('Smelter Look-up'!$E$4,$V1551-4,0))</f>
        <v/>
      </c>
      <c r="G1551" s="143" t="str">
        <f ca="1">IF(C1551=$X$4,"Enter smelter details",IF(ISERROR($V1551),"",OFFSET('Smelter Look-up'!$F$4,$V1551-4,0)))</f>
        <v/>
      </c>
      <c r="H1551" s="199" t="str">
        <f ca="1">IF(ISERROR($V1551),"",OFFSET('Smelter Look-up'!$G$4,$V1551-4,0))</f>
        <v/>
      </c>
      <c r="I1551" s="200" t="str">
        <f ca="1">IF(ISERROR($V1551),"",OFFSET('Smelter Look-up'!$H$4,$V1551-4,0))</f>
        <v/>
      </c>
      <c r="J1551" s="200" t="str">
        <f ca="1">IF(ISERROR($V1551),"",OFFSET('Smelter Look-up'!$I$4,$V1551-4,0))</f>
        <v/>
      </c>
      <c r="K1551" s="144"/>
      <c r="L1551" s="144"/>
      <c r="M1551" s="144"/>
      <c r="N1551" s="144"/>
      <c r="O1551" s="144"/>
      <c r="P1551" s="202"/>
      <c r="Q1551" s="145"/>
      <c r="R1551" s="143" t="str">
        <f ca="1">IF(ISERROR($V1551),"",OFFSET('Smelter Look-up'!$C$4,$V1551-4,0)&amp;"")</f>
        <v/>
      </c>
      <c r="S1551" s="149" t="str">
        <f t="shared" ca="1" si="120"/>
        <v/>
      </c>
      <c r="T1551" s="149" t="str">
        <f ca="1">IF(B1551="","",IF(ISERROR(MATCH($J1551,SorP!$B$1:$B$6261,0)),"",INDIRECT("'SorP'!$A$"&amp;MATCH($S1551&amp;$J1551,SorP!C:C,0))))</f>
        <v/>
      </c>
      <c r="U1551" s="162"/>
      <c r="V1551" s="163" t="e">
        <f>IF(C1551="",NA(),MATCH($B1551&amp;$C1551,'Smelter Look-up'!$J:$J,0))</f>
        <v>#N/A</v>
      </c>
      <c r="X1551" s="164">
        <f t="shared" ca="1" si="121"/>
        <v>0</v>
      </c>
      <c r="AB1551" s="304" t="str">
        <f t="shared" si="122"/>
        <v/>
      </c>
      <c r="AC1551" s="164" t="str">
        <f t="shared" si="123"/>
        <v/>
      </c>
      <c r="AD1551" s="164" t="str">
        <f t="shared" si="124"/>
        <v/>
      </c>
    </row>
    <row r="1552" spans="1:30" s="164" customFormat="1" ht="20.149999999999999" customHeight="1">
      <c r="A1552" s="149"/>
      <c r="B1552" s="294" t="str">
        <f>IF(LEN(A1552)=0,"",INDEX('Smelter Look-up'!$A:$A,MATCH($A1552,'Smelter Look-up'!$E:$E,0)))</f>
        <v/>
      </c>
      <c r="C1552" s="146" t="str">
        <f>IF(LEN(A1552)=0,"",INDEX('Smelter Look-up'!$C:$C,MATCH($A1552,'Smelter Look-up'!$E:$E,0)))</f>
        <v/>
      </c>
      <c r="D1552" s="143"/>
      <c r="E1552" s="143" t="str">
        <f ca="1">IF(ISERROR($V1552),"",OFFSET('Smelter Look-up'!$D$4,$V1552-4,0)&amp;"")</f>
        <v/>
      </c>
      <c r="F1552" s="143" t="str">
        <f ca="1">IF(ISERROR($V1552),"",OFFSET('Smelter Look-up'!$E$4,$V1552-4,0))</f>
        <v/>
      </c>
      <c r="G1552" s="143" t="str">
        <f ca="1">IF(C1552=$X$4,"Enter smelter details",IF(ISERROR($V1552),"",OFFSET('Smelter Look-up'!$F$4,$V1552-4,0)))</f>
        <v/>
      </c>
      <c r="H1552" s="199" t="str">
        <f ca="1">IF(ISERROR($V1552),"",OFFSET('Smelter Look-up'!$G$4,$V1552-4,0))</f>
        <v/>
      </c>
      <c r="I1552" s="200" t="str">
        <f ca="1">IF(ISERROR($V1552),"",OFFSET('Smelter Look-up'!$H$4,$V1552-4,0))</f>
        <v/>
      </c>
      <c r="J1552" s="200" t="str">
        <f ca="1">IF(ISERROR($V1552),"",OFFSET('Smelter Look-up'!$I$4,$V1552-4,0))</f>
        <v/>
      </c>
      <c r="K1552" s="144"/>
      <c r="L1552" s="144"/>
      <c r="M1552" s="144"/>
      <c r="N1552" s="144"/>
      <c r="O1552" s="144"/>
      <c r="P1552" s="202"/>
      <c r="Q1552" s="145"/>
      <c r="R1552" s="143" t="str">
        <f ca="1">IF(ISERROR($V1552),"",OFFSET('Smelter Look-up'!$C$4,$V1552-4,0)&amp;"")</f>
        <v/>
      </c>
      <c r="S1552" s="149" t="str">
        <f t="shared" ca="1" si="120"/>
        <v/>
      </c>
      <c r="T1552" s="149" t="str">
        <f ca="1">IF(B1552="","",IF(ISERROR(MATCH($J1552,SorP!$B$1:$B$6261,0)),"",INDIRECT("'SorP'!$A$"&amp;MATCH($S1552&amp;$J1552,SorP!C:C,0))))</f>
        <v/>
      </c>
      <c r="U1552" s="162"/>
      <c r="V1552" s="163" t="e">
        <f>IF(C1552="",NA(),MATCH($B1552&amp;$C1552,'Smelter Look-up'!$J:$J,0))</f>
        <v>#N/A</v>
      </c>
      <c r="X1552" s="164">
        <f t="shared" ca="1" si="121"/>
        <v>0</v>
      </c>
      <c r="AB1552" s="304" t="str">
        <f t="shared" si="122"/>
        <v/>
      </c>
      <c r="AC1552" s="164" t="str">
        <f t="shared" si="123"/>
        <v/>
      </c>
      <c r="AD1552" s="164" t="str">
        <f t="shared" si="124"/>
        <v/>
      </c>
    </row>
    <row r="1553" spans="1:30" s="164" customFormat="1" ht="20.149999999999999" customHeight="1">
      <c r="A1553" s="149"/>
      <c r="B1553" s="294" t="str">
        <f>IF(LEN(A1553)=0,"",INDEX('Smelter Look-up'!$A:$A,MATCH($A1553,'Smelter Look-up'!$E:$E,0)))</f>
        <v/>
      </c>
      <c r="C1553" s="146" t="str">
        <f>IF(LEN(A1553)=0,"",INDEX('Smelter Look-up'!$C:$C,MATCH($A1553,'Smelter Look-up'!$E:$E,0)))</f>
        <v/>
      </c>
      <c r="D1553" s="143"/>
      <c r="E1553" s="143" t="str">
        <f ca="1">IF(ISERROR($V1553),"",OFFSET('Smelter Look-up'!$D$4,$V1553-4,0)&amp;"")</f>
        <v/>
      </c>
      <c r="F1553" s="143" t="str">
        <f ca="1">IF(ISERROR($V1553),"",OFFSET('Smelter Look-up'!$E$4,$V1553-4,0))</f>
        <v/>
      </c>
      <c r="G1553" s="143" t="str">
        <f ca="1">IF(C1553=$X$4,"Enter smelter details",IF(ISERROR($V1553),"",OFFSET('Smelter Look-up'!$F$4,$V1553-4,0)))</f>
        <v/>
      </c>
      <c r="H1553" s="199" t="str">
        <f ca="1">IF(ISERROR($V1553),"",OFFSET('Smelter Look-up'!$G$4,$V1553-4,0))</f>
        <v/>
      </c>
      <c r="I1553" s="200" t="str">
        <f ca="1">IF(ISERROR($V1553),"",OFFSET('Smelter Look-up'!$H$4,$V1553-4,0))</f>
        <v/>
      </c>
      <c r="J1553" s="200" t="str">
        <f ca="1">IF(ISERROR($V1553),"",OFFSET('Smelter Look-up'!$I$4,$V1553-4,0))</f>
        <v/>
      </c>
      <c r="K1553" s="144"/>
      <c r="L1553" s="144"/>
      <c r="M1553" s="144"/>
      <c r="N1553" s="144"/>
      <c r="O1553" s="144"/>
      <c r="P1553" s="202"/>
      <c r="Q1553" s="145"/>
      <c r="R1553" s="143" t="str">
        <f ca="1">IF(ISERROR($V1553),"",OFFSET('Smelter Look-up'!$C$4,$V1553-4,0)&amp;"")</f>
        <v/>
      </c>
      <c r="S1553" s="149" t="str">
        <f t="shared" ca="1" si="120"/>
        <v/>
      </c>
      <c r="T1553" s="149" t="str">
        <f ca="1">IF(B1553="","",IF(ISERROR(MATCH($J1553,SorP!$B$1:$B$6261,0)),"",INDIRECT("'SorP'!$A$"&amp;MATCH($S1553&amp;$J1553,SorP!C:C,0))))</f>
        <v/>
      </c>
      <c r="U1553" s="162"/>
      <c r="V1553" s="163" t="e">
        <f>IF(C1553="",NA(),MATCH($B1553&amp;$C1553,'Smelter Look-up'!$J:$J,0))</f>
        <v>#N/A</v>
      </c>
      <c r="X1553" s="164">
        <f t="shared" ca="1" si="121"/>
        <v>0</v>
      </c>
      <c r="AB1553" s="304" t="str">
        <f t="shared" si="122"/>
        <v/>
      </c>
      <c r="AC1553" s="164" t="str">
        <f t="shared" si="123"/>
        <v/>
      </c>
      <c r="AD1553" s="164" t="str">
        <f t="shared" si="124"/>
        <v/>
      </c>
    </row>
    <row r="1554" spans="1:30" s="164" customFormat="1" ht="20.149999999999999" customHeight="1">
      <c r="A1554" s="149"/>
      <c r="B1554" s="294" t="str">
        <f>IF(LEN(A1554)=0,"",INDEX('Smelter Look-up'!$A:$A,MATCH($A1554,'Smelter Look-up'!$E:$E,0)))</f>
        <v/>
      </c>
      <c r="C1554" s="146" t="str">
        <f>IF(LEN(A1554)=0,"",INDEX('Smelter Look-up'!$C:$C,MATCH($A1554,'Smelter Look-up'!$E:$E,0)))</f>
        <v/>
      </c>
      <c r="D1554" s="143"/>
      <c r="E1554" s="143" t="str">
        <f ca="1">IF(ISERROR($V1554),"",OFFSET('Smelter Look-up'!$D$4,$V1554-4,0)&amp;"")</f>
        <v/>
      </c>
      <c r="F1554" s="143" t="str">
        <f ca="1">IF(ISERROR($V1554),"",OFFSET('Smelter Look-up'!$E$4,$V1554-4,0))</f>
        <v/>
      </c>
      <c r="G1554" s="143" t="str">
        <f ca="1">IF(C1554=$X$4,"Enter smelter details",IF(ISERROR($V1554),"",OFFSET('Smelter Look-up'!$F$4,$V1554-4,0)))</f>
        <v/>
      </c>
      <c r="H1554" s="199" t="str">
        <f ca="1">IF(ISERROR($V1554),"",OFFSET('Smelter Look-up'!$G$4,$V1554-4,0))</f>
        <v/>
      </c>
      <c r="I1554" s="200" t="str">
        <f ca="1">IF(ISERROR($V1554),"",OFFSET('Smelter Look-up'!$H$4,$V1554-4,0))</f>
        <v/>
      </c>
      <c r="J1554" s="200" t="str">
        <f ca="1">IF(ISERROR($V1554),"",OFFSET('Smelter Look-up'!$I$4,$V1554-4,0))</f>
        <v/>
      </c>
      <c r="K1554" s="144"/>
      <c r="L1554" s="144"/>
      <c r="M1554" s="144"/>
      <c r="N1554" s="144"/>
      <c r="O1554" s="144"/>
      <c r="P1554" s="202"/>
      <c r="Q1554" s="145"/>
      <c r="R1554" s="143" t="str">
        <f ca="1">IF(ISERROR($V1554),"",OFFSET('Smelter Look-up'!$C$4,$V1554-4,0)&amp;"")</f>
        <v/>
      </c>
      <c r="S1554" s="149" t="str">
        <f t="shared" ca="1" si="120"/>
        <v/>
      </c>
      <c r="T1554" s="149" t="str">
        <f ca="1">IF(B1554="","",IF(ISERROR(MATCH($J1554,SorP!$B$1:$B$6261,0)),"",INDIRECT("'SorP'!$A$"&amp;MATCH($S1554&amp;$J1554,SorP!C:C,0))))</f>
        <v/>
      </c>
      <c r="U1554" s="162"/>
      <c r="V1554" s="163" t="e">
        <f>IF(C1554="",NA(),MATCH($B1554&amp;$C1554,'Smelter Look-up'!$J:$J,0))</f>
        <v>#N/A</v>
      </c>
      <c r="X1554" s="164">
        <f t="shared" ca="1" si="121"/>
        <v>0</v>
      </c>
      <c r="AB1554" s="304" t="str">
        <f t="shared" si="122"/>
        <v/>
      </c>
      <c r="AC1554" s="164" t="str">
        <f t="shared" si="123"/>
        <v/>
      </c>
      <c r="AD1554" s="164" t="str">
        <f t="shared" si="124"/>
        <v/>
      </c>
    </row>
    <row r="1555" spans="1:30" s="164" customFormat="1" ht="20.149999999999999" customHeight="1">
      <c r="A1555" s="149"/>
      <c r="B1555" s="294" t="str">
        <f>IF(LEN(A1555)=0,"",INDEX('Smelter Look-up'!$A:$A,MATCH($A1555,'Smelter Look-up'!$E:$E,0)))</f>
        <v/>
      </c>
      <c r="C1555" s="146" t="str">
        <f>IF(LEN(A1555)=0,"",INDEX('Smelter Look-up'!$C:$C,MATCH($A1555,'Smelter Look-up'!$E:$E,0)))</f>
        <v/>
      </c>
      <c r="D1555" s="143"/>
      <c r="E1555" s="143" t="str">
        <f ca="1">IF(ISERROR($V1555),"",OFFSET('Smelter Look-up'!$D$4,$V1555-4,0)&amp;"")</f>
        <v/>
      </c>
      <c r="F1555" s="143" t="str">
        <f ca="1">IF(ISERROR($V1555),"",OFFSET('Smelter Look-up'!$E$4,$V1555-4,0))</f>
        <v/>
      </c>
      <c r="G1555" s="143" t="str">
        <f ca="1">IF(C1555=$X$4,"Enter smelter details",IF(ISERROR($V1555),"",OFFSET('Smelter Look-up'!$F$4,$V1555-4,0)))</f>
        <v/>
      </c>
      <c r="H1555" s="199" t="str">
        <f ca="1">IF(ISERROR($V1555),"",OFFSET('Smelter Look-up'!$G$4,$V1555-4,0))</f>
        <v/>
      </c>
      <c r="I1555" s="200" t="str">
        <f ca="1">IF(ISERROR($V1555),"",OFFSET('Smelter Look-up'!$H$4,$V1555-4,0))</f>
        <v/>
      </c>
      <c r="J1555" s="200" t="str">
        <f ca="1">IF(ISERROR($V1555),"",OFFSET('Smelter Look-up'!$I$4,$V1555-4,0))</f>
        <v/>
      </c>
      <c r="K1555" s="144"/>
      <c r="L1555" s="144"/>
      <c r="M1555" s="144"/>
      <c r="N1555" s="144"/>
      <c r="O1555" s="144"/>
      <c r="P1555" s="202"/>
      <c r="Q1555" s="145"/>
      <c r="R1555" s="143" t="str">
        <f ca="1">IF(ISERROR($V1555),"",OFFSET('Smelter Look-up'!$C$4,$V1555-4,0)&amp;"")</f>
        <v/>
      </c>
      <c r="S1555" s="149" t="str">
        <f t="shared" ca="1" si="120"/>
        <v/>
      </c>
      <c r="T1555" s="149" t="str">
        <f ca="1">IF(B1555="","",IF(ISERROR(MATCH($J1555,SorP!$B$1:$B$6261,0)),"",INDIRECT("'SorP'!$A$"&amp;MATCH($S1555&amp;$J1555,SorP!C:C,0))))</f>
        <v/>
      </c>
      <c r="U1555" s="162"/>
      <c r="V1555" s="163" t="e">
        <f>IF(C1555="",NA(),MATCH($B1555&amp;$C1555,'Smelter Look-up'!$J:$J,0))</f>
        <v>#N/A</v>
      </c>
      <c r="X1555" s="164">
        <f t="shared" ca="1" si="121"/>
        <v>0</v>
      </c>
      <c r="AB1555" s="304" t="str">
        <f t="shared" si="122"/>
        <v/>
      </c>
      <c r="AC1555" s="164" t="str">
        <f t="shared" si="123"/>
        <v/>
      </c>
      <c r="AD1555" s="164" t="str">
        <f t="shared" si="124"/>
        <v/>
      </c>
    </row>
    <row r="1556" spans="1:30" s="164" customFormat="1" ht="20.149999999999999" customHeight="1">
      <c r="A1556" s="149"/>
      <c r="B1556" s="294" t="str">
        <f>IF(LEN(A1556)=0,"",INDEX('Smelter Look-up'!$A:$A,MATCH($A1556,'Smelter Look-up'!$E:$E,0)))</f>
        <v/>
      </c>
      <c r="C1556" s="146" t="str">
        <f>IF(LEN(A1556)=0,"",INDEX('Smelter Look-up'!$C:$C,MATCH($A1556,'Smelter Look-up'!$E:$E,0)))</f>
        <v/>
      </c>
      <c r="D1556" s="143"/>
      <c r="E1556" s="143" t="str">
        <f ca="1">IF(ISERROR($V1556),"",OFFSET('Smelter Look-up'!$D$4,$V1556-4,0)&amp;"")</f>
        <v/>
      </c>
      <c r="F1556" s="143" t="str">
        <f ca="1">IF(ISERROR($V1556),"",OFFSET('Smelter Look-up'!$E$4,$V1556-4,0))</f>
        <v/>
      </c>
      <c r="G1556" s="143" t="str">
        <f ca="1">IF(C1556=$X$4,"Enter smelter details",IF(ISERROR($V1556),"",OFFSET('Smelter Look-up'!$F$4,$V1556-4,0)))</f>
        <v/>
      </c>
      <c r="H1556" s="199" t="str">
        <f ca="1">IF(ISERROR($V1556),"",OFFSET('Smelter Look-up'!$G$4,$V1556-4,0))</f>
        <v/>
      </c>
      <c r="I1556" s="200" t="str">
        <f ca="1">IF(ISERROR($V1556),"",OFFSET('Smelter Look-up'!$H$4,$V1556-4,0))</f>
        <v/>
      </c>
      <c r="J1556" s="200" t="str">
        <f ca="1">IF(ISERROR($V1556),"",OFFSET('Smelter Look-up'!$I$4,$V1556-4,0))</f>
        <v/>
      </c>
      <c r="K1556" s="144"/>
      <c r="L1556" s="144"/>
      <c r="M1556" s="144"/>
      <c r="N1556" s="144"/>
      <c r="O1556" s="144"/>
      <c r="P1556" s="202"/>
      <c r="Q1556" s="145"/>
      <c r="R1556" s="143" t="str">
        <f ca="1">IF(ISERROR($V1556),"",OFFSET('Smelter Look-up'!$C$4,$V1556-4,0)&amp;"")</f>
        <v/>
      </c>
      <c r="S1556" s="149" t="str">
        <f t="shared" ca="1" si="120"/>
        <v/>
      </c>
      <c r="T1556" s="149" t="str">
        <f ca="1">IF(B1556="","",IF(ISERROR(MATCH($J1556,SorP!$B$1:$B$6261,0)),"",INDIRECT("'SorP'!$A$"&amp;MATCH($S1556&amp;$J1556,SorP!C:C,0))))</f>
        <v/>
      </c>
      <c r="U1556" s="162"/>
      <c r="V1556" s="163" t="e">
        <f>IF(C1556="",NA(),MATCH($B1556&amp;$C1556,'Smelter Look-up'!$J:$J,0))</f>
        <v>#N/A</v>
      </c>
      <c r="X1556" s="164">
        <f t="shared" ca="1" si="121"/>
        <v>0</v>
      </c>
      <c r="AB1556" s="304" t="str">
        <f t="shared" si="122"/>
        <v/>
      </c>
      <c r="AC1556" s="164" t="str">
        <f t="shared" si="123"/>
        <v/>
      </c>
      <c r="AD1556" s="164" t="str">
        <f t="shared" si="124"/>
        <v/>
      </c>
    </row>
    <row r="1557" spans="1:30" s="164" customFormat="1" ht="20.149999999999999" customHeight="1">
      <c r="A1557" s="149"/>
      <c r="B1557" s="294" t="str">
        <f>IF(LEN(A1557)=0,"",INDEX('Smelter Look-up'!$A:$A,MATCH($A1557,'Smelter Look-up'!$E:$E,0)))</f>
        <v/>
      </c>
      <c r="C1557" s="146" t="str">
        <f>IF(LEN(A1557)=0,"",INDEX('Smelter Look-up'!$C:$C,MATCH($A1557,'Smelter Look-up'!$E:$E,0)))</f>
        <v/>
      </c>
      <c r="D1557" s="143"/>
      <c r="E1557" s="143" t="str">
        <f ca="1">IF(ISERROR($V1557),"",OFFSET('Smelter Look-up'!$D$4,$V1557-4,0)&amp;"")</f>
        <v/>
      </c>
      <c r="F1557" s="143" t="str">
        <f ca="1">IF(ISERROR($V1557),"",OFFSET('Smelter Look-up'!$E$4,$V1557-4,0))</f>
        <v/>
      </c>
      <c r="G1557" s="143" t="str">
        <f ca="1">IF(C1557=$X$4,"Enter smelter details",IF(ISERROR($V1557),"",OFFSET('Smelter Look-up'!$F$4,$V1557-4,0)))</f>
        <v/>
      </c>
      <c r="H1557" s="199" t="str">
        <f ca="1">IF(ISERROR($V1557),"",OFFSET('Smelter Look-up'!$G$4,$V1557-4,0))</f>
        <v/>
      </c>
      <c r="I1557" s="200" t="str">
        <f ca="1">IF(ISERROR($V1557),"",OFFSET('Smelter Look-up'!$H$4,$V1557-4,0))</f>
        <v/>
      </c>
      <c r="J1557" s="200" t="str">
        <f ca="1">IF(ISERROR($V1557),"",OFFSET('Smelter Look-up'!$I$4,$V1557-4,0))</f>
        <v/>
      </c>
      <c r="K1557" s="144"/>
      <c r="L1557" s="144"/>
      <c r="M1557" s="144"/>
      <c r="N1557" s="144"/>
      <c r="O1557" s="144"/>
      <c r="P1557" s="202"/>
      <c r="Q1557" s="145"/>
      <c r="R1557" s="143" t="str">
        <f ca="1">IF(ISERROR($V1557),"",OFFSET('Smelter Look-up'!$C$4,$V1557-4,0)&amp;"")</f>
        <v/>
      </c>
      <c r="S1557" s="149" t="str">
        <f t="shared" ca="1" si="120"/>
        <v/>
      </c>
      <c r="T1557" s="149" t="str">
        <f ca="1">IF(B1557="","",IF(ISERROR(MATCH($J1557,SorP!$B$1:$B$6261,0)),"",INDIRECT("'SorP'!$A$"&amp;MATCH($S1557&amp;$J1557,SorP!C:C,0))))</f>
        <v/>
      </c>
      <c r="U1557" s="162"/>
      <c r="V1557" s="163" t="e">
        <f>IF(C1557="",NA(),MATCH($B1557&amp;$C1557,'Smelter Look-up'!$J:$J,0))</f>
        <v>#N/A</v>
      </c>
      <c r="X1557" s="164">
        <f t="shared" ca="1" si="121"/>
        <v>0</v>
      </c>
      <c r="AB1557" s="304" t="str">
        <f t="shared" si="122"/>
        <v/>
      </c>
      <c r="AC1557" s="164" t="str">
        <f t="shared" si="123"/>
        <v/>
      </c>
      <c r="AD1557" s="164" t="str">
        <f t="shared" si="124"/>
        <v/>
      </c>
    </row>
    <row r="1558" spans="1:30" s="164" customFormat="1" ht="20.149999999999999" customHeight="1">
      <c r="A1558" s="149"/>
      <c r="B1558" s="294" t="str">
        <f>IF(LEN(A1558)=0,"",INDEX('Smelter Look-up'!$A:$A,MATCH($A1558,'Smelter Look-up'!$E:$E,0)))</f>
        <v/>
      </c>
      <c r="C1558" s="146" t="str">
        <f>IF(LEN(A1558)=0,"",INDEX('Smelter Look-up'!$C:$C,MATCH($A1558,'Smelter Look-up'!$E:$E,0)))</f>
        <v/>
      </c>
      <c r="D1558" s="143"/>
      <c r="E1558" s="143" t="str">
        <f ca="1">IF(ISERROR($V1558),"",OFFSET('Smelter Look-up'!$D$4,$V1558-4,0)&amp;"")</f>
        <v/>
      </c>
      <c r="F1558" s="143" t="str">
        <f ca="1">IF(ISERROR($V1558),"",OFFSET('Smelter Look-up'!$E$4,$V1558-4,0))</f>
        <v/>
      </c>
      <c r="G1558" s="143" t="str">
        <f ca="1">IF(C1558=$X$4,"Enter smelter details",IF(ISERROR($V1558),"",OFFSET('Smelter Look-up'!$F$4,$V1558-4,0)))</f>
        <v/>
      </c>
      <c r="H1558" s="199" t="str">
        <f ca="1">IF(ISERROR($V1558),"",OFFSET('Smelter Look-up'!$G$4,$V1558-4,0))</f>
        <v/>
      </c>
      <c r="I1558" s="200" t="str">
        <f ca="1">IF(ISERROR($V1558),"",OFFSET('Smelter Look-up'!$H$4,$V1558-4,0))</f>
        <v/>
      </c>
      <c r="J1558" s="200" t="str">
        <f ca="1">IF(ISERROR($V1558),"",OFFSET('Smelter Look-up'!$I$4,$V1558-4,0))</f>
        <v/>
      </c>
      <c r="K1558" s="144"/>
      <c r="L1558" s="144"/>
      <c r="M1558" s="144"/>
      <c r="N1558" s="144"/>
      <c r="O1558" s="144"/>
      <c r="P1558" s="202"/>
      <c r="Q1558" s="145"/>
      <c r="R1558" s="143" t="str">
        <f ca="1">IF(ISERROR($V1558),"",OFFSET('Smelter Look-up'!$C$4,$V1558-4,0)&amp;"")</f>
        <v/>
      </c>
      <c r="S1558" s="149" t="str">
        <f t="shared" ca="1" si="120"/>
        <v/>
      </c>
      <c r="T1558" s="149" t="str">
        <f ca="1">IF(B1558="","",IF(ISERROR(MATCH($J1558,SorP!$B$1:$B$6261,0)),"",INDIRECT("'SorP'!$A$"&amp;MATCH($S1558&amp;$J1558,SorP!C:C,0))))</f>
        <v/>
      </c>
      <c r="U1558" s="162"/>
      <c r="V1558" s="163" t="e">
        <f>IF(C1558="",NA(),MATCH($B1558&amp;$C1558,'Smelter Look-up'!$J:$J,0))</f>
        <v>#N/A</v>
      </c>
      <c r="X1558" s="164">
        <f t="shared" ca="1" si="121"/>
        <v>0</v>
      </c>
      <c r="AB1558" s="304" t="str">
        <f t="shared" si="122"/>
        <v/>
      </c>
      <c r="AC1558" s="164" t="str">
        <f t="shared" si="123"/>
        <v/>
      </c>
      <c r="AD1558" s="164" t="str">
        <f t="shared" si="124"/>
        <v/>
      </c>
    </row>
    <row r="1559" spans="1:30" s="164" customFormat="1" ht="20.149999999999999" customHeight="1">
      <c r="A1559" s="149"/>
      <c r="B1559" s="294" t="str">
        <f>IF(LEN(A1559)=0,"",INDEX('Smelter Look-up'!$A:$A,MATCH($A1559,'Smelter Look-up'!$E:$E,0)))</f>
        <v/>
      </c>
      <c r="C1559" s="146" t="str">
        <f>IF(LEN(A1559)=0,"",INDEX('Smelter Look-up'!$C:$C,MATCH($A1559,'Smelter Look-up'!$E:$E,0)))</f>
        <v/>
      </c>
      <c r="D1559" s="143"/>
      <c r="E1559" s="143" t="str">
        <f ca="1">IF(ISERROR($V1559),"",OFFSET('Smelter Look-up'!$D$4,$V1559-4,0)&amp;"")</f>
        <v/>
      </c>
      <c r="F1559" s="143" t="str">
        <f ca="1">IF(ISERROR($V1559),"",OFFSET('Smelter Look-up'!$E$4,$V1559-4,0))</f>
        <v/>
      </c>
      <c r="G1559" s="143" t="str">
        <f ca="1">IF(C1559=$X$4,"Enter smelter details",IF(ISERROR($V1559),"",OFFSET('Smelter Look-up'!$F$4,$V1559-4,0)))</f>
        <v/>
      </c>
      <c r="H1559" s="199" t="str">
        <f ca="1">IF(ISERROR($V1559),"",OFFSET('Smelter Look-up'!$G$4,$V1559-4,0))</f>
        <v/>
      </c>
      <c r="I1559" s="200" t="str">
        <f ca="1">IF(ISERROR($V1559),"",OFFSET('Smelter Look-up'!$H$4,$V1559-4,0))</f>
        <v/>
      </c>
      <c r="J1559" s="200" t="str">
        <f ca="1">IF(ISERROR($V1559),"",OFFSET('Smelter Look-up'!$I$4,$V1559-4,0))</f>
        <v/>
      </c>
      <c r="K1559" s="144"/>
      <c r="L1559" s="144"/>
      <c r="M1559" s="144"/>
      <c r="N1559" s="144"/>
      <c r="O1559" s="144"/>
      <c r="P1559" s="202"/>
      <c r="Q1559" s="145"/>
      <c r="R1559" s="143" t="str">
        <f ca="1">IF(ISERROR($V1559),"",OFFSET('Smelter Look-up'!$C$4,$V1559-4,0)&amp;"")</f>
        <v/>
      </c>
      <c r="S1559" s="149" t="str">
        <f t="shared" ca="1" si="120"/>
        <v/>
      </c>
      <c r="T1559" s="149" t="str">
        <f ca="1">IF(B1559="","",IF(ISERROR(MATCH($J1559,SorP!$B$1:$B$6261,0)),"",INDIRECT("'SorP'!$A$"&amp;MATCH($S1559&amp;$J1559,SorP!C:C,0))))</f>
        <v/>
      </c>
      <c r="U1559" s="162"/>
      <c r="V1559" s="163" t="e">
        <f>IF(C1559="",NA(),MATCH($B1559&amp;$C1559,'Smelter Look-up'!$J:$J,0))</f>
        <v>#N/A</v>
      </c>
      <c r="X1559" s="164">
        <f t="shared" ca="1" si="121"/>
        <v>0</v>
      </c>
      <c r="AB1559" s="304" t="str">
        <f t="shared" si="122"/>
        <v/>
      </c>
      <c r="AC1559" s="164" t="str">
        <f t="shared" si="123"/>
        <v/>
      </c>
      <c r="AD1559" s="164" t="str">
        <f t="shared" si="124"/>
        <v/>
      </c>
    </row>
    <row r="1560" spans="1:30" s="164" customFormat="1" ht="20.149999999999999" customHeight="1">
      <c r="A1560" s="149"/>
      <c r="B1560" s="294" t="str">
        <f>IF(LEN(A1560)=0,"",INDEX('Smelter Look-up'!$A:$A,MATCH($A1560,'Smelter Look-up'!$E:$E,0)))</f>
        <v/>
      </c>
      <c r="C1560" s="146" t="str">
        <f>IF(LEN(A1560)=0,"",INDEX('Smelter Look-up'!$C:$C,MATCH($A1560,'Smelter Look-up'!$E:$E,0)))</f>
        <v/>
      </c>
      <c r="D1560" s="143"/>
      <c r="E1560" s="143" t="str">
        <f ca="1">IF(ISERROR($V1560),"",OFFSET('Smelter Look-up'!$D$4,$V1560-4,0)&amp;"")</f>
        <v/>
      </c>
      <c r="F1560" s="143" t="str">
        <f ca="1">IF(ISERROR($V1560),"",OFFSET('Smelter Look-up'!$E$4,$V1560-4,0))</f>
        <v/>
      </c>
      <c r="G1560" s="143" t="str">
        <f ca="1">IF(C1560=$X$4,"Enter smelter details",IF(ISERROR($V1560),"",OFFSET('Smelter Look-up'!$F$4,$V1560-4,0)))</f>
        <v/>
      </c>
      <c r="H1560" s="199" t="str">
        <f ca="1">IF(ISERROR($V1560),"",OFFSET('Smelter Look-up'!$G$4,$V1560-4,0))</f>
        <v/>
      </c>
      <c r="I1560" s="200" t="str">
        <f ca="1">IF(ISERROR($V1560),"",OFFSET('Smelter Look-up'!$H$4,$V1560-4,0))</f>
        <v/>
      </c>
      <c r="J1560" s="200" t="str">
        <f ca="1">IF(ISERROR($V1560),"",OFFSET('Smelter Look-up'!$I$4,$V1560-4,0))</f>
        <v/>
      </c>
      <c r="K1560" s="144"/>
      <c r="L1560" s="144"/>
      <c r="M1560" s="144"/>
      <c r="N1560" s="144"/>
      <c r="O1560" s="144"/>
      <c r="P1560" s="202"/>
      <c r="Q1560" s="145"/>
      <c r="R1560" s="143" t="str">
        <f ca="1">IF(ISERROR($V1560),"",OFFSET('Smelter Look-up'!$C$4,$V1560-4,0)&amp;"")</f>
        <v/>
      </c>
      <c r="S1560" s="149" t="str">
        <f t="shared" ca="1" si="120"/>
        <v/>
      </c>
      <c r="T1560" s="149" t="str">
        <f ca="1">IF(B1560="","",IF(ISERROR(MATCH($J1560,SorP!$B$1:$B$6261,0)),"",INDIRECT("'SorP'!$A$"&amp;MATCH($S1560&amp;$J1560,SorP!C:C,0))))</f>
        <v/>
      </c>
      <c r="U1560" s="162"/>
      <c r="V1560" s="163" t="e">
        <f>IF(C1560="",NA(),MATCH($B1560&amp;$C1560,'Smelter Look-up'!$J:$J,0))</f>
        <v>#N/A</v>
      </c>
      <c r="X1560" s="164">
        <f t="shared" ca="1" si="121"/>
        <v>0</v>
      </c>
      <c r="AB1560" s="304" t="str">
        <f t="shared" si="122"/>
        <v/>
      </c>
      <c r="AC1560" s="164" t="str">
        <f t="shared" si="123"/>
        <v/>
      </c>
      <c r="AD1560" s="164" t="str">
        <f t="shared" si="124"/>
        <v/>
      </c>
    </row>
    <row r="1561" spans="1:30" s="164" customFormat="1" ht="20.149999999999999" customHeight="1">
      <c r="A1561" s="149"/>
      <c r="B1561" s="294" t="str">
        <f>IF(LEN(A1561)=0,"",INDEX('Smelter Look-up'!$A:$A,MATCH($A1561,'Smelter Look-up'!$E:$E,0)))</f>
        <v/>
      </c>
      <c r="C1561" s="146" t="str">
        <f>IF(LEN(A1561)=0,"",INDEX('Smelter Look-up'!$C:$C,MATCH($A1561,'Smelter Look-up'!$E:$E,0)))</f>
        <v/>
      </c>
      <c r="D1561" s="143"/>
      <c r="E1561" s="143" t="str">
        <f ca="1">IF(ISERROR($V1561),"",OFFSET('Smelter Look-up'!$D$4,$V1561-4,0)&amp;"")</f>
        <v/>
      </c>
      <c r="F1561" s="143" t="str">
        <f ca="1">IF(ISERROR($V1561),"",OFFSET('Smelter Look-up'!$E$4,$V1561-4,0))</f>
        <v/>
      </c>
      <c r="G1561" s="143" t="str">
        <f ca="1">IF(C1561=$X$4,"Enter smelter details",IF(ISERROR($V1561),"",OFFSET('Smelter Look-up'!$F$4,$V1561-4,0)))</f>
        <v/>
      </c>
      <c r="H1561" s="199" t="str">
        <f ca="1">IF(ISERROR($V1561),"",OFFSET('Smelter Look-up'!$G$4,$V1561-4,0))</f>
        <v/>
      </c>
      <c r="I1561" s="200" t="str">
        <f ca="1">IF(ISERROR($V1561),"",OFFSET('Smelter Look-up'!$H$4,$V1561-4,0))</f>
        <v/>
      </c>
      <c r="J1561" s="200" t="str">
        <f ca="1">IF(ISERROR($V1561),"",OFFSET('Smelter Look-up'!$I$4,$V1561-4,0))</f>
        <v/>
      </c>
      <c r="K1561" s="144"/>
      <c r="L1561" s="144"/>
      <c r="M1561" s="144"/>
      <c r="N1561" s="144"/>
      <c r="O1561" s="144"/>
      <c r="P1561" s="202"/>
      <c r="Q1561" s="145"/>
      <c r="R1561" s="143" t="str">
        <f ca="1">IF(ISERROR($V1561),"",OFFSET('Smelter Look-up'!$C$4,$V1561-4,0)&amp;"")</f>
        <v/>
      </c>
      <c r="S1561" s="149" t="str">
        <f t="shared" ca="1" si="120"/>
        <v/>
      </c>
      <c r="T1561" s="149" t="str">
        <f ca="1">IF(B1561="","",IF(ISERROR(MATCH($J1561,SorP!$B$1:$B$6261,0)),"",INDIRECT("'SorP'!$A$"&amp;MATCH($S1561&amp;$J1561,SorP!C:C,0))))</f>
        <v/>
      </c>
      <c r="U1561" s="162"/>
      <c r="V1561" s="163" t="e">
        <f>IF(C1561="",NA(),MATCH($B1561&amp;$C1561,'Smelter Look-up'!$J:$J,0))</f>
        <v>#N/A</v>
      </c>
      <c r="X1561" s="164">
        <f t="shared" ca="1" si="121"/>
        <v>0</v>
      </c>
      <c r="AB1561" s="304" t="str">
        <f t="shared" si="122"/>
        <v/>
      </c>
      <c r="AC1561" s="164" t="str">
        <f t="shared" si="123"/>
        <v/>
      </c>
      <c r="AD1561" s="164" t="str">
        <f t="shared" si="124"/>
        <v/>
      </c>
    </row>
    <row r="1562" spans="1:30" s="164" customFormat="1" ht="20.149999999999999" customHeight="1">
      <c r="A1562" s="149"/>
      <c r="B1562" s="294" t="str">
        <f>IF(LEN(A1562)=0,"",INDEX('Smelter Look-up'!$A:$A,MATCH($A1562,'Smelter Look-up'!$E:$E,0)))</f>
        <v/>
      </c>
      <c r="C1562" s="146" t="str">
        <f>IF(LEN(A1562)=0,"",INDEX('Smelter Look-up'!$C:$C,MATCH($A1562,'Smelter Look-up'!$E:$E,0)))</f>
        <v/>
      </c>
      <c r="D1562" s="143"/>
      <c r="E1562" s="143" t="str">
        <f ca="1">IF(ISERROR($V1562),"",OFFSET('Smelter Look-up'!$D$4,$V1562-4,0)&amp;"")</f>
        <v/>
      </c>
      <c r="F1562" s="143" t="str">
        <f ca="1">IF(ISERROR($V1562),"",OFFSET('Smelter Look-up'!$E$4,$V1562-4,0))</f>
        <v/>
      </c>
      <c r="G1562" s="143" t="str">
        <f ca="1">IF(C1562=$X$4,"Enter smelter details",IF(ISERROR($V1562),"",OFFSET('Smelter Look-up'!$F$4,$V1562-4,0)))</f>
        <v/>
      </c>
      <c r="H1562" s="199" t="str">
        <f ca="1">IF(ISERROR($V1562),"",OFFSET('Smelter Look-up'!$G$4,$V1562-4,0))</f>
        <v/>
      </c>
      <c r="I1562" s="200" t="str">
        <f ca="1">IF(ISERROR($V1562),"",OFFSET('Smelter Look-up'!$H$4,$V1562-4,0))</f>
        <v/>
      </c>
      <c r="J1562" s="200" t="str">
        <f ca="1">IF(ISERROR($V1562),"",OFFSET('Smelter Look-up'!$I$4,$V1562-4,0))</f>
        <v/>
      </c>
      <c r="K1562" s="144"/>
      <c r="L1562" s="144"/>
      <c r="M1562" s="144"/>
      <c r="N1562" s="144"/>
      <c r="O1562" s="144"/>
      <c r="P1562" s="202"/>
      <c r="Q1562" s="145"/>
      <c r="R1562" s="143" t="str">
        <f ca="1">IF(ISERROR($V1562),"",OFFSET('Smelter Look-up'!$C$4,$V1562-4,0)&amp;"")</f>
        <v/>
      </c>
      <c r="S1562" s="149" t="str">
        <f t="shared" ca="1" si="120"/>
        <v/>
      </c>
      <c r="T1562" s="149" t="str">
        <f ca="1">IF(B1562="","",IF(ISERROR(MATCH($J1562,SorP!$B$1:$B$6261,0)),"",INDIRECT("'SorP'!$A$"&amp;MATCH($S1562&amp;$J1562,SorP!C:C,0))))</f>
        <v/>
      </c>
      <c r="U1562" s="162"/>
      <c r="V1562" s="163" t="e">
        <f>IF(C1562="",NA(),MATCH($B1562&amp;$C1562,'Smelter Look-up'!$J:$J,0))</f>
        <v>#N/A</v>
      </c>
      <c r="X1562" s="164">
        <f t="shared" ca="1" si="121"/>
        <v>0</v>
      </c>
      <c r="AB1562" s="304" t="str">
        <f t="shared" si="122"/>
        <v/>
      </c>
      <c r="AC1562" s="164" t="str">
        <f t="shared" si="123"/>
        <v/>
      </c>
      <c r="AD1562" s="164" t="str">
        <f t="shared" si="124"/>
        <v/>
      </c>
    </row>
    <row r="1563" spans="1:30" s="164" customFormat="1" ht="20.149999999999999" customHeight="1">
      <c r="A1563" s="149"/>
      <c r="B1563" s="294" t="str">
        <f>IF(LEN(A1563)=0,"",INDEX('Smelter Look-up'!$A:$A,MATCH($A1563,'Smelter Look-up'!$E:$E,0)))</f>
        <v/>
      </c>
      <c r="C1563" s="146" t="str">
        <f>IF(LEN(A1563)=0,"",INDEX('Smelter Look-up'!$C:$C,MATCH($A1563,'Smelter Look-up'!$E:$E,0)))</f>
        <v/>
      </c>
      <c r="D1563" s="143"/>
      <c r="E1563" s="143" t="str">
        <f ca="1">IF(ISERROR($V1563),"",OFFSET('Smelter Look-up'!$D$4,$V1563-4,0)&amp;"")</f>
        <v/>
      </c>
      <c r="F1563" s="143" t="str">
        <f ca="1">IF(ISERROR($V1563),"",OFFSET('Smelter Look-up'!$E$4,$V1563-4,0))</f>
        <v/>
      </c>
      <c r="G1563" s="143" t="str">
        <f ca="1">IF(C1563=$X$4,"Enter smelter details",IF(ISERROR($V1563),"",OFFSET('Smelter Look-up'!$F$4,$V1563-4,0)))</f>
        <v/>
      </c>
      <c r="H1563" s="199" t="str">
        <f ca="1">IF(ISERROR($V1563),"",OFFSET('Smelter Look-up'!$G$4,$V1563-4,0))</f>
        <v/>
      </c>
      <c r="I1563" s="200" t="str">
        <f ca="1">IF(ISERROR($V1563),"",OFFSET('Smelter Look-up'!$H$4,$V1563-4,0))</f>
        <v/>
      </c>
      <c r="J1563" s="200" t="str">
        <f ca="1">IF(ISERROR($V1563),"",OFFSET('Smelter Look-up'!$I$4,$V1563-4,0))</f>
        <v/>
      </c>
      <c r="K1563" s="144"/>
      <c r="L1563" s="144"/>
      <c r="M1563" s="144"/>
      <c r="N1563" s="144"/>
      <c r="O1563" s="144"/>
      <c r="P1563" s="202"/>
      <c r="Q1563" s="145"/>
      <c r="R1563" s="143" t="str">
        <f ca="1">IF(ISERROR($V1563),"",OFFSET('Smelter Look-up'!$C$4,$V1563-4,0)&amp;"")</f>
        <v/>
      </c>
      <c r="S1563" s="149" t="str">
        <f t="shared" ca="1" si="120"/>
        <v/>
      </c>
      <c r="T1563" s="149" t="str">
        <f ca="1">IF(B1563="","",IF(ISERROR(MATCH($J1563,SorP!$B$1:$B$6261,0)),"",INDIRECT("'SorP'!$A$"&amp;MATCH($S1563&amp;$J1563,SorP!C:C,0))))</f>
        <v/>
      </c>
      <c r="U1563" s="162"/>
      <c r="V1563" s="163" t="e">
        <f>IF(C1563="",NA(),MATCH($B1563&amp;$C1563,'Smelter Look-up'!$J:$J,0))</f>
        <v>#N/A</v>
      </c>
      <c r="X1563" s="164">
        <f t="shared" ca="1" si="121"/>
        <v>0</v>
      </c>
      <c r="AB1563" s="304" t="str">
        <f t="shared" si="122"/>
        <v/>
      </c>
      <c r="AC1563" s="164" t="str">
        <f t="shared" si="123"/>
        <v/>
      </c>
      <c r="AD1563" s="164" t="str">
        <f t="shared" si="124"/>
        <v/>
      </c>
    </row>
    <row r="1564" spans="1:30" s="164" customFormat="1" ht="20.149999999999999" customHeight="1">
      <c r="A1564" s="149"/>
      <c r="B1564" s="294" t="str">
        <f>IF(LEN(A1564)=0,"",INDEX('Smelter Look-up'!$A:$A,MATCH($A1564,'Smelter Look-up'!$E:$E,0)))</f>
        <v/>
      </c>
      <c r="C1564" s="146" t="str">
        <f>IF(LEN(A1564)=0,"",INDEX('Smelter Look-up'!$C:$C,MATCH($A1564,'Smelter Look-up'!$E:$E,0)))</f>
        <v/>
      </c>
      <c r="D1564" s="143"/>
      <c r="E1564" s="143" t="str">
        <f ca="1">IF(ISERROR($V1564),"",OFFSET('Smelter Look-up'!$D$4,$V1564-4,0)&amp;"")</f>
        <v/>
      </c>
      <c r="F1564" s="143" t="str">
        <f ca="1">IF(ISERROR($V1564),"",OFFSET('Smelter Look-up'!$E$4,$V1564-4,0))</f>
        <v/>
      </c>
      <c r="G1564" s="143" t="str">
        <f ca="1">IF(C1564=$X$4,"Enter smelter details",IF(ISERROR($V1564),"",OFFSET('Smelter Look-up'!$F$4,$V1564-4,0)))</f>
        <v/>
      </c>
      <c r="H1564" s="199" t="str">
        <f ca="1">IF(ISERROR($V1564),"",OFFSET('Smelter Look-up'!$G$4,$V1564-4,0))</f>
        <v/>
      </c>
      <c r="I1564" s="200" t="str">
        <f ca="1">IF(ISERROR($V1564),"",OFFSET('Smelter Look-up'!$H$4,$V1564-4,0))</f>
        <v/>
      </c>
      <c r="J1564" s="200" t="str">
        <f ca="1">IF(ISERROR($V1564),"",OFFSET('Smelter Look-up'!$I$4,$V1564-4,0))</f>
        <v/>
      </c>
      <c r="K1564" s="144"/>
      <c r="L1564" s="144"/>
      <c r="M1564" s="144"/>
      <c r="N1564" s="144"/>
      <c r="O1564" s="144"/>
      <c r="P1564" s="202"/>
      <c r="Q1564" s="145"/>
      <c r="R1564" s="143" t="str">
        <f ca="1">IF(ISERROR($V1564),"",OFFSET('Smelter Look-up'!$C$4,$V1564-4,0)&amp;"")</f>
        <v/>
      </c>
      <c r="S1564" s="149" t="str">
        <f t="shared" ca="1" si="120"/>
        <v/>
      </c>
      <c r="T1564" s="149" t="str">
        <f ca="1">IF(B1564="","",IF(ISERROR(MATCH($J1564,SorP!$B$1:$B$6261,0)),"",INDIRECT("'SorP'!$A$"&amp;MATCH($S1564&amp;$J1564,SorP!C:C,0))))</f>
        <v/>
      </c>
      <c r="U1564" s="162"/>
      <c r="V1564" s="163" t="e">
        <f>IF(C1564="",NA(),MATCH($B1564&amp;$C1564,'Smelter Look-up'!$J:$J,0))</f>
        <v>#N/A</v>
      </c>
      <c r="X1564" s="164">
        <f t="shared" ca="1" si="121"/>
        <v>0</v>
      </c>
      <c r="AB1564" s="304" t="str">
        <f t="shared" si="122"/>
        <v/>
      </c>
      <c r="AC1564" s="164" t="str">
        <f t="shared" si="123"/>
        <v/>
      </c>
      <c r="AD1564" s="164" t="str">
        <f t="shared" si="124"/>
        <v/>
      </c>
    </row>
    <row r="1565" spans="1:30" s="164" customFormat="1" ht="20.149999999999999" customHeight="1">
      <c r="A1565" s="149"/>
      <c r="B1565" s="294" t="str">
        <f>IF(LEN(A1565)=0,"",INDEX('Smelter Look-up'!$A:$A,MATCH($A1565,'Smelter Look-up'!$E:$E,0)))</f>
        <v/>
      </c>
      <c r="C1565" s="146" t="str">
        <f>IF(LEN(A1565)=0,"",INDEX('Smelter Look-up'!$C:$C,MATCH($A1565,'Smelter Look-up'!$E:$E,0)))</f>
        <v/>
      </c>
      <c r="D1565" s="143"/>
      <c r="E1565" s="143" t="str">
        <f ca="1">IF(ISERROR($V1565),"",OFFSET('Smelter Look-up'!$D$4,$V1565-4,0)&amp;"")</f>
        <v/>
      </c>
      <c r="F1565" s="143" t="str">
        <f ca="1">IF(ISERROR($V1565),"",OFFSET('Smelter Look-up'!$E$4,$V1565-4,0))</f>
        <v/>
      </c>
      <c r="G1565" s="143" t="str">
        <f ca="1">IF(C1565=$X$4,"Enter smelter details",IF(ISERROR($V1565),"",OFFSET('Smelter Look-up'!$F$4,$V1565-4,0)))</f>
        <v/>
      </c>
      <c r="H1565" s="199" t="str">
        <f ca="1">IF(ISERROR($V1565),"",OFFSET('Smelter Look-up'!$G$4,$V1565-4,0))</f>
        <v/>
      </c>
      <c r="I1565" s="200" t="str">
        <f ca="1">IF(ISERROR($V1565),"",OFFSET('Smelter Look-up'!$H$4,$V1565-4,0))</f>
        <v/>
      </c>
      <c r="J1565" s="200" t="str">
        <f ca="1">IF(ISERROR($V1565),"",OFFSET('Smelter Look-up'!$I$4,$V1565-4,0))</f>
        <v/>
      </c>
      <c r="K1565" s="144"/>
      <c r="L1565" s="144"/>
      <c r="M1565" s="144"/>
      <c r="N1565" s="144"/>
      <c r="O1565" s="144"/>
      <c r="P1565" s="202"/>
      <c r="Q1565" s="145"/>
      <c r="R1565" s="143" t="str">
        <f ca="1">IF(ISERROR($V1565),"",OFFSET('Smelter Look-up'!$C$4,$V1565-4,0)&amp;"")</f>
        <v/>
      </c>
      <c r="S1565" s="149" t="str">
        <f t="shared" ca="1" si="120"/>
        <v/>
      </c>
      <c r="T1565" s="149" t="str">
        <f ca="1">IF(B1565="","",IF(ISERROR(MATCH($J1565,SorP!$B$1:$B$6261,0)),"",INDIRECT("'SorP'!$A$"&amp;MATCH($S1565&amp;$J1565,SorP!C:C,0))))</f>
        <v/>
      </c>
      <c r="U1565" s="162"/>
      <c r="V1565" s="163" t="e">
        <f>IF(C1565="",NA(),MATCH($B1565&amp;$C1565,'Smelter Look-up'!$J:$J,0))</f>
        <v>#N/A</v>
      </c>
      <c r="X1565" s="164">
        <f t="shared" ca="1" si="121"/>
        <v>0</v>
      </c>
      <c r="AB1565" s="304" t="str">
        <f t="shared" si="122"/>
        <v/>
      </c>
      <c r="AC1565" s="164" t="str">
        <f t="shared" si="123"/>
        <v/>
      </c>
      <c r="AD1565" s="164" t="str">
        <f t="shared" si="124"/>
        <v/>
      </c>
    </row>
    <row r="1566" spans="1:30" s="164" customFormat="1" ht="20.149999999999999" customHeight="1">
      <c r="A1566" s="149"/>
      <c r="B1566" s="294" t="str">
        <f>IF(LEN(A1566)=0,"",INDEX('Smelter Look-up'!$A:$A,MATCH($A1566,'Smelter Look-up'!$E:$E,0)))</f>
        <v/>
      </c>
      <c r="C1566" s="146" t="str">
        <f>IF(LEN(A1566)=0,"",INDEX('Smelter Look-up'!$C:$C,MATCH($A1566,'Smelter Look-up'!$E:$E,0)))</f>
        <v/>
      </c>
      <c r="D1566" s="143"/>
      <c r="E1566" s="143" t="str">
        <f ca="1">IF(ISERROR($V1566),"",OFFSET('Smelter Look-up'!$D$4,$V1566-4,0)&amp;"")</f>
        <v/>
      </c>
      <c r="F1566" s="143" t="str">
        <f ca="1">IF(ISERROR($V1566),"",OFFSET('Smelter Look-up'!$E$4,$V1566-4,0))</f>
        <v/>
      </c>
      <c r="G1566" s="143" t="str">
        <f ca="1">IF(C1566=$X$4,"Enter smelter details",IF(ISERROR($V1566),"",OFFSET('Smelter Look-up'!$F$4,$V1566-4,0)))</f>
        <v/>
      </c>
      <c r="H1566" s="199" t="str">
        <f ca="1">IF(ISERROR($V1566),"",OFFSET('Smelter Look-up'!$G$4,$V1566-4,0))</f>
        <v/>
      </c>
      <c r="I1566" s="200" t="str">
        <f ca="1">IF(ISERROR($V1566),"",OFFSET('Smelter Look-up'!$H$4,$V1566-4,0))</f>
        <v/>
      </c>
      <c r="J1566" s="200" t="str">
        <f ca="1">IF(ISERROR($V1566),"",OFFSET('Smelter Look-up'!$I$4,$V1566-4,0))</f>
        <v/>
      </c>
      <c r="K1566" s="144"/>
      <c r="L1566" s="144"/>
      <c r="M1566" s="144"/>
      <c r="N1566" s="144"/>
      <c r="O1566" s="144"/>
      <c r="P1566" s="202"/>
      <c r="Q1566" s="145"/>
      <c r="R1566" s="143" t="str">
        <f ca="1">IF(ISERROR($V1566),"",OFFSET('Smelter Look-up'!$C$4,$V1566-4,0)&amp;"")</f>
        <v/>
      </c>
      <c r="S1566" s="149" t="str">
        <f t="shared" ca="1" si="120"/>
        <v/>
      </c>
      <c r="T1566" s="149" t="str">
        <f ca="1">IF(B1566="","",IF(ISERROR(MATCH($J1566,SorP!$B$1:$B$6261,0)),"",INDIRECT("'SorP'!$A$"&amp;MATCH($S1566&amp;$J1566,SorP!C:C,0))))</f>
        <v/>
      </c>
      <c r="U1566" s="162"/>
      <c r="V1566" s="163" t="e">
        <f>IF(C1566="",NA(),MATCH($B1566&amp;$C1566,'Smelter Look-up'!$J:$J,0))</f>
        <v>#N/A</v>
      </c>
      <c r="X1566" s="164">
        <f t="shared" ca="1" si="121"/>
        <v>0</v>
      </c>
      <c r="AB1566" s="304" t="str">
        <f t="shared" si="122"/>
        <v/>
      </c>
      <c r="AC1566" s="164" t="str">
        <f t="shared" si="123"/>
        <v/>
      </c>
      <c r="AD1566" s="164" t="str">
        <f t="shared" si="124"/>
        <v/>
      </c>
    </row>
    <row r="1567" spans="1:30" s="164" customFormat="1" ht="20.149999999999999" customHeight="1">
      <c r="A1567" s="149"/>
      <c r="B1567" s="294" t="str">
        <f>IF(LEN(A1567)=0,"",INDEX('Smelter Look-up'!$A:$A,MATCH($A1567,'Smelter Look-up'!$E:$E,0)))</f>
        <v/>
      </c>
      <c r="C1567" s="146" t="str">
        <f>IF(LEN(A1567)=0,"",INDEX('Smelter Look-up'!$C:$C,MATCH($A1567,'Smelter Look-up'!$E:$E,0)))</f>
        <v/>
      </c>
      <c r="D1567" s="143"/>
      <c r="E1567" s="143" t="str">
        <f ca="1">IF(ISERROR($V1567),"",OFFSET('Smelter Look-up'!$D$4,$V1567-4,0)&amp;"")</f>
        <v/>
      </c>
      <c r="F1567" s="143" t="str">
        <f ca="1">IF(ISERROR($V1567),"",OFFSET('Smelter Look-up'!$E$4,$V1567-4,0))</f>
        <v/>
      </c>
      <c r="G1567" s="143" t="str">
        <f ca="1">IF(C1567=$X$4,"Enter smelter details",IF(ISERROR($V1567),"",OFFSET('Smelter Look-up'!$F$4,$V1567-4,0)))</f>
        <v/>
      </c>
      <c r="H1567" s="199" t="str">
        <f ca="1">IF(ISERROR($V1567),"",OFFSET('Smelter Look-up'!$G$4,$V1567-4,0))</f>
        <v/>
      </c>
      <c r="I1567" s="200" t="str">
        <f ca="1">IF(ISERROR($V1567),"",OFFSET('Smelter Look-up'!$H$4,$V1567-4,0))</f>
        <v/>
      </c>
      <c r="J1567" s="200" t="str">
        <f ca="1">IF(ISERROR($V1567),"",OFFSET('Smelter Look-up'!$I$4,$V1567-4,0))</f>
        <v/>
      </c>
      <c r="K1567" s="144"/>
      <c r="L1567" s="144"/>
      <c r="M1567" s="144"/>
      <c r="N1567" s="144"/>
      <c r="O1567" s="144"/>
      <c r="P1567" s="202"/>
      <c r="Q1567" s="145"/>
      <c r="R1567" s="143" t="str">
        <f ca="1">IF(ISERROR($V1567),"",OFFSET('Smelter Look-up'!$C$4,$V1567-4,0)&amp;"")</f>
        <v/>
      </c>
      <c r="S1567" s="149" t="str">
        <f t="shared" ca="1" si="120"/>
        <v/>
      </c>
      <c r="T1567" s="149" t="str">
        <f ca="1">IF(B1567="","",IF(ISERROR(MATCH($J1567,SorP!$B$1:$B$6261,0)),"",INDIRECT("'SorP'!$A$"&amp;MATCH($S1567&amp;$J1567,SorP!C:C,0))))</f>
        <v/>
      </c>
      <c r="U1567" s="162"/>
      <c r="V1567" s="163" t="e">
        <f>IF(C1567="",NA(),MATCH($B1567&amp;$C1567,'Smelter Look-up'!$J:$J,0))</f>
        <v>#N/A</v>
      </c>
      <c r="X1567" s="164">
        <f t="shared" ca="1" si="121"/>
        <v>0</v>
      </c>
      <c r="AB1567" s="304" t="str">
        <f t="shared" si="122"/>
        <v/>
      </c>
      <c r="AC1567" s="164" t="str">
        <f t="shared" si="123"/>
        <v/>
      </c>
      <c r="AD1567" s="164" t="str">
        <f t="shared" si="124"/>
        <v/>
      </c>
    </row>
    <row r="1568" spans="1:30" s="164" customFormat="1" ht="20.149999999999999" customHeight="1">
      <c r="A1568" s="149"/>
      <c r="B1568" s="294" t="str">
        <f>IF(LEN(A1568)=0,"",INDEX('Smelter Look-up'!$A:$A,MATCH($A1568,'Smelter Look-up'!$E:$E,0)))</f>
        <v/>
      </c>
      <c r="C1568" s="146" t="str">
        <f>IF(LEN(A1568)=0,"",INDEX('Smelter Look-up'!$C:$C,MATCH($A1568,'Smelter Look-up'!$E:$E,0)))</f>
        <v/>
      </c>
      <c r="D1568" s="143"/>
      <c r="E1568" s="143" t="str">
        <f ca="1">IF(ISERROR($V1568),"",OFFSET('Smelter Look-up'!$D$4,$V1568-4,0)&amp;"")</f>
        <v/>
      </c>
      <c r="F1568" s="143" t="str">
        <f ca="1">IF(ISERROR($V1568),"",OFFSET('Smelter Look-up'!$E$4,$V1568-4,0))</f>
        <v/>
      </c>
      <c r="G1568" s="143" t="str">
        <f ca="1">IF(C1568=$X$4,"Enter smelter details",IF(ISERROR($V1568),"",OFFSET('Smelter Look-up'!$F$4,$V1568-4,0)))</f>
        <v/>
      </c>
      <c r="H1568" s="199" t="str">
        <f ca="1">IF(ISERROR($V1568),"",OFFSET('Smelter Look-up'!$G$4,$V1568-4,0))</f>
        <v/>
      </c>
      <c r="I1568" s="200" t="str">
        <f ca="1">IF(ISERROR($V1568),"",OFFSET('Smelter Look-up'!$H$4,$V1568-4,0))</f>
        <v/>
      </c>
      <c r="J1568" s="200" t="str">
        <f ca="1">IF(ISERROR($V1568),"",OFFSET('Smelter Look-up'!$I$4,$V1568-4,0))</f>
        <v/>
      </c>
      <c r="K1568" s="144"/>
      <c r="L1568" s="144"/>
      <c r="M1568" s="144"/>
      <c r="N1568" s="144"/>
      <c r="O1568" s="144"/>
      <c r="P1568" s="202"/>
      <c r="Q1568" s="145"/>
      <c r="R1568" s="143" t="str">
        <f ca="1">IF(ISERROR($V1568),"",OFFSET('Smelter Look-up'!$C$4,$V1568-4,0)&amp;"")</f>
        <v/>
      </c>
      <c r="S1568" s="149" t="str">
        <f t="shared" ca="1" si="120"/>
        <v/>
      </c>
      <c r="T1568" s="149" t="str">
        <f ca="1">IF(B1568="","",IF(ISERROR(MATCH($J1568,SorP!$B$1:$B$6261,0)),"",INDIRECT("'SorP'!$A$"&amp;MATCH($S1568&amp;$J1568,SorP!C:C,0))))</f>
        <v/>
      </c>
      <c r="U1568" s="162"/>
      <c r="V1568" s="163" t="e">
        <f>IF(C1568="",NA(),MATCH($B1568&amp;$C1568,'Smelter Look-up'!$J:$J,0))</f>
        <v>#N/A</v>
      </c>
      <c r="X1568" s="164">
        <f t="shared" ca="1" si="121"/>
        <v>0</v>
      </c>
      <c r="AB1568" s="304" t="str">
        <f t="shared" si="122"/>
        <v/>
      </c>
      <c r="AC1568" s="164" t="str">
        <f t="shared" si="123"/>
        <v/>
      </c>
      <c r="AD1568" s="164" t="str">
        <f t="shared" si="124"/>
        <v/>
      </c>
    </row>
    <row r="1569" spans="1:30" s="164" customFormat="1" ht="20.149999999999999" customHeight="1">
      <c r="A1569" s="149"/>
      <c r="B1569" s="294" t="str">
        <f>IF(LEN(A1569)=0,"",INDEX('Smelter Look-up'!$A:$A,MATCH($A1569,'Smelter Look-up'!$E:$E,0)))</f>
        <v/>
      </c>
      <c r="C1569" s="146" t="str">
        <f>IF(LEN(A1569)=0,"",INDEX('Smelter Look-up'!$C:$C,MATCH($A1569,'Smelter Look-up'!$E:$E,0)))</f>
        <v/>
      </c>
      <c r="D1569" s="143"/>
      <c r="E1569" s="143" t="str">
        <f ca="1">IF(ISERROR($V1569),"",OFFSET('Smelter Look-up'!$D$4,$V1569-4,0)&amp;"")</f>
        <v/>
      </c>
      <c r="F1569" s="143" t="str">
        <f ca="1">IF(ISERROR($V1569),"",OFFSET('Smelter Look-up'!$E$4,$V1569-4,0))</f>
        <v/>
      </c>
      <c r="G1569" s="143" t="str">
        <f ca="1">IF(C1569=$X$4,"Enter smelter details",IF(ISERROR($V1569),"",OFFSET('Smelter Look-up'!$F$4,$V1569-4,0)))</f>
        <v/>
      </c>
      <c r="H1569" s="199" t="str">
        <f ca="1">IF(ISERROR($V1569),"",OFFSET('Smelter Look-up'!$G$4,$V1569-4,0))</f>
        <v/>
      </c>
      <c r="I1569" s="200" t="str">
        <f ca="1">IF(ISERROR($V1569),"",OFFSET('Smelter Look-up'!$H$4,$V1569-4,0))</f>
        <v/>
      </c>
      <c r="J1569" s="200" t="str">
        <f ca="1">IF(ISERROR($V1569),"",OFFSET('Smelter Look-up'!$I$4,$V1569-4,0))</f>
        <v/>
      </c>
      <c r="K1569" s="144"/>
      <c r="L1569" s="144"/>
      <c r="M1569" s="144"/>
      <c r="N1569" s="144"/>
      <c r="O1569" s="144"/>
      <c r="P1569" s="202"/>
      <c r="Q1569" s="145"/>
      <c r="R1569" s="143" t="str">
        <f ca="1">IF(ISERROR($V1569),"",OFFSET('Smelter Look-up'!$C$4,$V1569-4,0)&amp;"")</f>
        <v/>
      </c>
      <c r="S1569" s="149" t="str">
        <f t="shared" ca="1" si="120"/>
        <v/>
      </c>
      <c r="T1569" s="149" t="str">
        <f ca="1">IF(B1569="","",IF(ISERROR(MATCH($J1569,SorP!$B$1:$B$6261,0)),"",INDIRECT("'SorP'!$A$"&amp;MATCH($S1569&amp;$J1569,SorP!C:C,0))))</f>
        <v/>
      </c>
      <c r="U1569" s="162"/>
      <c r="V1569" s="163" t="e">
        <f>IF(C1569="",NA(),MATCH($B1569&amp;$C1569,'Smelter Look-up'!$J:$J,0))</f>
        <v>#N/A</v>
      </c>
      <c r="X1569" s="164">
        <f t="shared" ca="1" si="121"/>
        <v>0</v>
      </c>
      <c r="AB1569" s="304" t="str">
        <f t="shared" si="122"/>
        <v/>
      </c>
      <c r="AC1569" s="164" t="str">
        <f t="shared" si="123"/>
        <v/>
      </c>
      <c r="AD1569" s="164" t="str">
        <f t="shared" si="124"/>
        <v/>
      </c>
    </row>
    <row r="1570" spans="1:30" s="164" customFormat="1" ht="20.149999999999999" customHeight="1">
      <c r="A1570" s="149"/>
      <c r="B1570" s="294" t="str">
        <f>IF(LEN(A1570)=0,"",INDEX('Smelter Look-up'!$A:$A,MATCH($A1570,'Smelter Look-up'!$E:$E,0)))</f>
        <v/>
      </c>
      <c r="C1570" s="146" t="str">
        <f>IF(LEN(A1570)=0,"",INDEX('Smelter Look-up'!$C:$C,MATCH($A1570,'Smelter Look-up'!$E:$E,0)))</f>
        <v/>
      </c>
      <c r="D1570" s="143"/>
      <c r="E1570" s="143" t="str">
        <f ca="1">IF(ISERROR($V1570),"",OFFSET('Smelter Look-up'!$D$4,$V1570-4,0)&amp;"")</f>
        <v/>
      </c>
      <c r="F1570" s="143" t="str">
        <f ca="1">IF(ISERROR($V1570),"",OFFSET('Smelter Look-up'!$E$4,$V1570-4,0))</f>
        <v/>
      </c>
      <c r="G1570" s="143" t="str">
        <f ca="1">IF(C1570=$X$4,"Enter smelter details",IF(ISERROR($V1570),"",OFFSET('Smelter Look-up'!$F$4,$V1570-4,0)))</f>
        <v/>
      </c>
      <c r="H1570" s="199" t="str">
        <f ca="1">IF(ISERROR($V1570),"",OFFSET('Smelter Look-up'!$G$4,$V1570-4,0))</f>
        <v/>
      </c>
      <c r="I1570" s="200" t="str">
        <f ca="1">IF(ISERROR($V1570),"",OFFSET('Smelter Look-up'!$H$4,$V1570-4,0))</f>
        <v/>
      </c>
      <c r="J1570" s="200" t="str">
        <f ca="1">IF(ISERROR($V1570),"",OFFSET('Smelter Look-up'!$I$4,$V1570-4,0))</f>
        <v/>
      </c>
      <c r="K1570" s="144"/>
      <c r="L1570" s="144"/>
      <c r="M1570" s="144"/>
      <c r="N1570" s="144"/>
      <c r="O1570" s="144"/>
      <c r="P1570" s="202"/>
      <c r="Q1570" s="145"/>
      <c r="R1570" s="143" t="str">
        <f ca="1">IF(ISERROR($V1570),"",OFFSET('Smelter Look-up'!$C$4,$V1570-4,0)&amp;"")</f>
        <v/>
      </c>
      <c r="S1570" s="149" t="str">
        <f t="shared" ca="1" si="120"/>
        <v/>
      </c>
      <c r="T1570" s="149" t="str">
        <f ca="1">IF(B1570="","",IF(ISERROR(MATCH($J1570,SorP!$B$1:$B$6261,0)),"",INDIRECT("'SorP'!$A$"&amp;MATCH($S1570&amp;$J1570,SorP!C:C,0))))</f>
        <v/>
      </c>
      <c r="U1570" s="162"/>
      <c r="V1570" s="163" t="e">
        <f>IF(C1570="",NA(),MATCH($B1570&amp;$C1570,'Smelter Look-up'!$J:$J,0))</f>
        <v>#N/A</v>
      </c>
      <c r="X1570" s="164">
        <f t="shared" ca="1" si="121"/>
        <v>0</v>
      </c>
      <c r="AB1570" s="304" t="str">
        <f t="shared" si="122"/>
        <v/>
      </c>
      <c r="AC1570" s="164" t="str">
        <f t="shared" si="123"/>
        <v/>
      </c>
      <c r="AD1570" s="164" t="str">
        <f t="shared" si="124"/>
        <v/>
      </c>
    </row>
    <row r="1571" spans="1:30" s="164" customFormat="1" ht="20.149999999999999" customHeight="1">
      <c r="A1571" s="149"/>
      <c r="B1571" s="294" t="str">
        <f>IF(LEN(A1571)=0,"",INDEX('Smelter Look-up'!$A:$A,MATCH($A1571,'Smelter Look-up'!$E:$E,0)))</f>
        <v/>
      </c>
      <c r="C1571" s="146" t="str">
        <f>IF(LEN(A1571)=0,"",INDEX('Smelter Look-up'!$C:$C,MATCH($A1571,'Smelter Look-up'!$E:$E,0)))</f>
        <v/>
      </c>
      <c r="D1571" s="143"/>
      <c r="E1571" s="143" t="str">
        <f ca="1">IF(ISERROR($V1571),"",OFFSET('Smelter Look-up'!$D$4,$V1571-4,0)&amp;"")</f>
        <v/>
      </c>
      <c r="F1571" s="143" t="str">
        <f ca="1">IF(ISERROR($V1571),"",OFFSET('Smelter Look-up'!$E$4,$V1571-4,0))</f>
        <v/>
      </c>
      <c r="G1571" s="143" t="str">
        <f ca="1">IF(C1571=$X$4,"Enter smelter details",IF(ISERROR($V1571),"",OFFSET('Smelter Look-up'!$F$4,$V1571-4,0)))</f>
        <v/>
      </c>
      <c r="H1571" s="199" t="str">
        <f ca="1">IF(ISERROR($V1571),"",OFFSET('Smelter Look-up'!$G$4,$V1571-4,0))</f>
        <v/>
      </c>
      <c r="I1571" s="200" t="str">
        <f ca="1">IF(ISERROR($V1571),"",OFFSET('Smelter Look-up'!$H$4,$V1571-4,0))</f>
        <v/>
      </c>
      <c r="J1571" s="200" t="str">
        <f ca="1">IF(ISERROR($V1571),"",OFFSET('Smelter Look-up'!$I$4,$V1571-4,0))</f>
        <v/>
      </c>
      <c r="K1571" s="144"/>
      <c r="L1571" s="144"/>
      <c r="M1571" s="144"/>
      <c r="N1571" s="144"/>
      <c r="O1571" s="144"/>
      <c r="P1571" s="202"/>
      <c r="Q1571" s="145"/>
      <c r="R1571" s="143" t="str">
        <f ca="1">IF(ISERROR($V1571),"",OFFSET('Smelter Look-up'!$C$4,$V1571-4,0)&amp;"")</f>
        <v/>
      </c>
      <c r="S1571" s="149" t="str">
        <f t="shared" ca="1" si="120"/>
        <v/>
      </c>
      <c r="T1571" s="149" t="str">
        <f ca="1">IF(B1571="","",IF(ISERROR(MATCH($J1571,SorP!$B$1:$B$6261,0)),"",INDIRECT("'SorP'!$A$"&amp;MATCH($S1571&amp;$J1571,SorP!C:C,0))))</f>
        <v/>
      </c>
      <c r="U1571" s="162"/>
      <c r="V1571" s="163" t="e">
        <f>IF(C1571="",NA(),MATCH($B1571&amp;$C1571,'Smelter Look-up'!$J:$J,0))</f>
        <v>#N/A</v>
      </c>
      <c r="X1571" s="164">
        <f t="shared" ca="1" si="121"/>
        <v>0</v>
      </c>
      <c r="AB1571" s="304" t="str">
        <f t="shared" si="122"/>
        <v/>
      </c>
      <c r="AC1571" s="164" t="str">
        <f t="shared" si="123"/>
        <v/>
      </c>
      <c r="AD1571" s="164" t="str">
        <f t="shared" si="124"/>
        <v/>
      </c>
    </row>
    <row r="1572" spans="1:30" s="164" customFormat="1" ht="20.149999999999999" customHeight="1">
      <c r="A1572" s="149"/>
      <c r="B1572" s="294" t="str">
        <f>IF(LEN(A1572)=0,"",INDEX('Smelter Look-up'!$A:$A,MATCH($A1572,'Smelter Look-up'!$E:$E,0)))</f>
        <v/>
      </c>
      <c r="C1572" s="146" t="str">
        <f>IF(LEN(A1572)=0,"",INDEX('Smelter Look-up'!$C:$C,MATCH($A1572,'Smelter Look-up'!$E:$E,0)))</f>
        <v/>
      </c>
      <c r="D1572" s="143"/>
      <c r="E1572" s="143" t="str">
        <f ca="1">IF(ISERROR($V1572),"",OFFSET('Smelter Look-up'!$D$4,$V1572-4,0)&amp;"")</f>
        <v/>
      </c>
      <c r="F1572" s="143" t="str">
        <f ca="1">IF(ISERROR($V1572),"",OFFSET('Smelter Look-up'!$E$4,$V1572-4,0))</f>
        <v/>
      </c>
      <c r="G1572" s="143" t="str">
        <f ca="1">IF(C1572=$X$4,"Enter smelter details",IF(ISERROR($V1572),"",OFFSET('Smelter Look-up'!$F$4,$V1572-4,0)))</f>
        <v/>
      </c>
      <c r="H1572" s="199" t="str">
        <f ca="1">IF(ISERROR($V1572),"",OFFSET('Smelter Look-up'!$G$4,$V1572-4,0))</f>
        <v/>
      </c>
      <c r="I1572" s="200" t="str">
        <f ca="1">IF(ISERROR($V1572),"",OFFSET('Smelter Look-up'!$H$4,$V1572-4,0))</f>
        <v/>
      </c>
      <c r="J1572" s="200" t="str">
        <f ca="1">IF(ISERROR($V1572),"",OFFSET('Smelter Look-up'!$I$4,$V1572-4,0))</f>
        <v/>
      </c>
      <c r="K1572" s="144"/>
      <c r="L1572" s="144"/>
      <c r="M1572" s="144"/>
      <c r="N1572" s="144"/>
      <c r="O1572" s="144"/>
      <c r="P1572" s="202"/>
      <c r="Q1572" s="145"/>
      <c r="R1572" s="143" t="str">
        <f ca="1">IF(ISERROR($V1572),"",OFFSET('Smelter Look-up'!$C$4,$V1572-4,0)&amp;"")</f>
        <v/>
      </c>
      <c r="S1572" s="149" t="str">
        <f t="shared" ca="1" si="120"/>
        <v/>
      </c>
      <c r="T1572" s="149" t="str">
        <f ca="1">IF(B1572="","",IF(ISERROR(MATCH($J1572,SorP!$B$1:$B$6261,0)),"",INDIRECT("'SorP'!$A$"&amp;MATCH($S1572&amp;$J1572,SorP!C:C,0))))</f>
        <v/>
      </c>
      <c r="U1572" s="162"/>
      <c r="V1572" s="163" t="e">
        <f>IF(C1572="",NA(),MATCH($B1572&amp;$C1572,'Smelter Look-up'!$J:$J,0))</f>
        <v>#N/A</v>
      </c>
      <c r="X1572" s="164">
        <f t="shared" ca="1" si="121"/>
        <v>0</v>
      </c>
      <c r="AB1572" s="304" t="str">
        <f t="shared" si="122"/>
        <v/>
      </c>
      <c r="AC1572" s="164" t="str">
        <f t="shared" si="123"/>
        <v/>
      </c>
      <c r="AD1572" s="164" t="str">
        <f t="shared" si="124"/>
        <v/>
      </c>
    </row>
    <row r="1573" spans="1:30" s="164" customFormat="1" ht="20.149999999999999" customHeight="1">
      <c r="A1573" s="149"/>
      <c r="B1573" s="294" t="str">
        <f>IF(LEN(A1573)=0,"",INDEX('Smelter Look-up'!$A:$A,MATCH($A1573,'Smelter Look-up'!$E:$E,0)))</f>
        <v/>
      </c>
      <c r="C1573" s="146" t="str">
        <f>IF(LEN(A1573)=0,"",INDEX('Smelter Look-up'!$C:$C,MATCH($A1573,'Smelter Look-up'!$E:$E,0)))</f>
        <v/>
      </c>
      <c r="D1573" s="143"/>
      <c r="E1573" s="143" t="str">
        <f ca="1">IF(ISERROR($V1573),"",OFFSET('Smelter Look-up'!$D$4,$V1573-4,0)&amp;"")</f>
        <v/>
      </c>
      <c r="F1573" s="143" t="str">
        <f ca="1">IF(ISERROR($V1573),"",OFFSET('Smelter Look-up'!$E$4,$V1573-4,0))</f>
        <v/>
      </c>
      <c r="G1573" s="143" t="str">
        <f ca="1">IF(C1573=$X$4,"Enter smelter details",IF(ISERROR($V1573),"",OFFSET('Smelter Look-up'!$F$4,$V1573-4,0)))</f>
        <v/>
      </c>
      <c r="H1573" s="199" t="str">
        <f ca="1">IF(ISERROR($V1573),"",OFFSET('Smelter Look-up'!$G$4,$V1573-4,0))</f>
        <v/>
      </c>
      <c r="I1573" s="200" t="str">
        <f ca="1">IF(ISERROR($V1573),"",OFFSET('Smelter Look-up'!$H$4,$V1573-4,0))</f>
        <v/>
      </c>
      <c r="J1573" s="200" t="str">
        <f ca="1">IF(ISERROR($V1573),"",OFFSET('Smelter Look-up'!$I$4,$V1573-4,0))</f>
        <v/>
      </c>
      <c r="K1573" s="144"/>
      <c r="L1573" s="144"/>
      <c r="M1573" s="144"/>
      <c r="N1573" s="144"/>
      <c r="O1573" s="144"/>
      <c r="P1573" s="202"/>
      <c r="Q1573" s="145"/>
      <c r="R1573" s="143" t="str">
        <f ca="1">IF(ISERROR($V1573),"",OFFSET('Smelter Look-up'!$C$4,$V1573-4,0)&amp;"")</f>
        <v/>
      </c>
      <c r="S1573" s="149" t="str">
        <f t="shared" ca="1" si="120"/>
        <v/>
      </c>
      <c r="T1573" s="149" t="str">
        <f ca="1">IF(B1573="","",IF(ISERROR(MATCH($J1573,SorP!$B$1:$B$6261,0)),"",INDIRECT("'SorP'!$A$"&amp;MATCH($S1573&amp;$J1573,SorP!C:C,0))))</f>
        <v/>
      </c>
      <c r="U1573" s="162"/>
      <c r="V1573" s="163" t="e">
        <f>IF(C1573="",NA(),MATCH($B1573&amp;$C1573,'Smelter Look-up'!$J:$J,0))</f>
        <v>#N/A</v>
      </c>
      <c r="X1573" s="164">
        <f t="shared" ca="1" si="121"/>
        <v>0</v>
      </c>
      <c r="AB1573" s="304" t="str">
        <f t="shared" si="122"/>
        <v/>
      </c>
      <c r="AC1573" s="164" t="str">
        <f t="shared" si="123"/>
        <v/>
      </c>
      <c r="AD1573" s="164" t="str">
        <f t="shared" si="124"/>
        <v/>
      </c>
    </row>
    <row r="1574" spans="1:30" s="164" customFormat="1" ht="20.149999999999999" customHeight="1">
      <c r="A1574" s="149"/>
      <c r="B1574" s="294" t="str">
        <f>IF(LEN(A1574)=0,"",INDEX('Smelter Look-up'!$A:$A,MATCH($A1574,'Smelter Look-up'!$E:$E,0)))</f>
        <v/>
      </c>
      <c r="C1574" s="146" t="str">
        <f>IF(LEN(A1574)=0,"",INDEX('Smelter Look-up'!$C:$C,MATCH($A1574,'Smelter Look-up'!$E:$E,0)))</f>
        <v/>
      </c>
      <c r="D1574" s="143"/>
      <c r="E1574" s="143" t="str">
        <f ca="1">IF(ISERROR($V1574),"",OFFSET('Smelter Look-up'!$D$4,$V1574-4,0)&amp;"")</f>
        <v/>
      </c>
      <c r="F1574" s="143" t="str">
        <f ca="1">IF(ISERROR($V1574),"",OFFSET('Smelter Look-up'!$E$4,$V1574-4,0))</f>
        <v/>
      </c>
      <c r="G1574" s="143" t="str">
        <f ca="1">IF(C1574=$X$4,"Enter smelter details",IF(ISERROR($V1574),"",OFFSET('Smelter Look-up'!$F$4,$V1574-4,0)))</f>
        <v/>
      </c>
      <c r="H1574" s="199" t="str">
        <f ca="1">IF(ISERROR($V1574),"",OFFSET('Smelter Look-up'!$G$4,$V1574-4,0))</f>
        <v/>
      </c>
      <c r="I1574" s="200" t="str">
        <f ca="1">IF(ISERROR($V1574),"",OFFSET('Smelter Look-up'!$H$4,$V1574-4,0))</f>
        <v/>
      </c>
      <c r="J1574" s="200" t="str">
        <f ca="1">IF(ISERROR($V1574),"",OFFSET('Smelter Look-up'!$I$4,$V1574-4,0))</f>
        <v/>
      </c>
      <c r="K1574" s="144"/>
      <c r="L1574" s="144"/>
      <c r="M1574" s="144"/>
      <c r="N1574" s="144"/>
      <c r="O1574" s="144"/>
      <c r="P1574" s="202"/>
      <c r="Q1574" s="145"/>
      <c r="R1574" s="143" t="str">
        <f ca="1">IF(ISERROR($V1574),"",OFFSET('Smelter Look-up'!$C$4,$V1574-4,0)&amp;"")</f>
        <v/>
      </c>
      <c r="S1574" s="149" t="str">
        <f t="shared" ca="1" si="120"/>
        <v/>
      </c>
      <c r="T1574" s="149" t="str">
        <f ca="1">IF(B1574="","",IF(ISERROR(MATCH($J1574,SorP!$B$1:$B$6261,0)),"",INDIRECT("'SorP'!$A$"&amp;MATCH($S1574&amp;$J1574,SorP!C:C,0))))</f>
        <v/>
      </c>
      <c r="U1574" s="162"/>
      <c r="V1574" s="163" t="e">
        <f>IF(C1574="",NA(),MATCH($B1574&amp;$C1574,'Smelter Look-up'!$J:$J,0))</f>
        <v>#N/A</v>
      </c>
      <c r="X1574" s="164">
        <f t="shared" ca="1" si="121"/>
        <v>0</v>
      </c>
      <c r="AB1574" s="304" t="str">
        <f t="shared" si="122"/>
        <v/>
      </c>
      <c r="AC1574" s="164" t="str">
        <f t="shared" si="123"/>
        <v/>
      </c>
      <c r="AD1574" s="164" t="str">
        <f t="shared" si="124"/>
        <v/>
      </c>
    </row>
    <row r="1575" spans="1:30" s="164" customFormat="1" ht="20.149999999999999" customHeight="1">
      <c r="A1575" s="149"/>
      <c r="B1575" s="294" t="str">
        <f>IF(LEN(A1575)=0,"",INDEX('Smelter Look-up'!$A:$A,MATCH($A1575,'Smelter Look-up'!$E:$E,0)))</f>
        <v/>
      </c>
      <c r="C1575" s="146" t="str">
        <f>IF(LEN(A1575)=0,"",INDEX('Smelter Look-up'!$C:$C,MATCH($A1575,'Smelter Look-up'!$E:$E,0)))</f>
        <v/>
      </c>
      <c r="D1575" s="143"/>
      <c r="E1575" s="143" t="str">
        <f ca="1">IF(ISERROR($V1575),"",OFFSET('Smelter Look-up'!$D$4,$V1575-4,0)&amp;"")</f>
        <v/>
      </c>
      <c r="F1575" s="143" t="str">
        <f ca="1">IF(ISERROR($V1575),"",OFFSET('Smelter Look-up'!$E$4,$V1575-4,0))</f>
        <v/>
      </c>
      <c r="G1575" s="143" t="str">
        <f ca="1">IF(C1575=$X$4,"Enter smelter details",IF(ISERROR($V1575),"",OFFSET('Smelter Look-up'!$F$4,$V1575-4,0)))</f>
        <v/>
      </c>
      <c r="H1575" s="199" t="str">
        <f ca="1">IF(ISERROR($V1575),"",OFFSET('Smelter Look-up'!$G$4,$V1575-4,0))</f>
        <v/>
      </c>
      <c r="I1575" s="200" t="str">
        <f ca="1">IF(ISERROR($V1575),"",OFFSET('Smelter Look-up'!$H$4,$V1575-4,0))</f>
        <v/>
      </c>
      <c r="J1575" s="200" t="str">
        <f ca="1">IF(ISERROR($V1575),"",OFFSET('Smelter Look-up'!$I$4,$V1575-4,0))</f>
        <v/>
      </c>
      <c r="K1575" s="144"/>
      <c r="L1575" s="144"/>
      <c r="M1575" s="144"/>
      <c r="N1575" s="144"/>
      <c r="O1575" s="144"/>
      <c r="P1575" s="202"/>
      <c r="Q1575" s="145"/>
      <c r="R1575" s="143" t="str">
        <f ca="1">IF(ISERROR($V1575),"",OFFSET('Smelter Look-up'!$C$4,$V1575-4,0)&amp;"")</f>
        <v/>
      </c>
      <c r="S1575" s="149" t="str">
        <f t="shared" ca="1" si="120"/>
        <v/>
      </c>
      <c r="T1575" s="149" t="str">
        <f ca="1">IF(B1575="","",IF(ISERROR(MATCH($J1575,SorP!$B$1:$B$6261,0)),"",INDIRECT("'SorP'!$A$"&amp;MATCH($S1575&amp;$J1575,SorP!C:C,0))))</f>
        <v/>
      </c>
      <c r="U1575" s="162"/>
      <c r="V1575" s="163" t="e">
        <f>IF(C1575="",NA(),MATCH($B1575&amp;$C1575,'Smelter Look-up'!$J:$J,0))</f>
        <v>#N/A</v>
      </c>
      <c r="X1575" s="164">
        <f t="shared" ca="1" si="121"/>
        <v>0</v>
      </c>
      <c r="AB1575" s="304" t="str">
        <f t="shared" si="122"/>
        <v/>
      </c>
      <c r="AC1575" s="164" t="str">
        <f t="shared" si="123"/>
        <v/>
      </c>
      <c r="AD1575" s="164" t="str">
        <f t="shared" si="124"/>
        <v/>
      </c>
    </row>
    <row r="1576" spans="1:30" s="164" customFormat="1" ht="20.149999999999999" customHeight="1">
      <c r="A1576" s="149"/>
      <c r="B1576" s="294" t="str">
        <f>IF(LEN(A1576)=0,"",INDEX('Smelter Look-up'!$A:$A,MATCH($A1576,'Smelter Look-up'!$E:$E,0)))</f>
        <v/>
      </c>
      <c r="C1576" s="146" t="str">
        <f>IF(LEN(A1576)=0,"",INDEX('Smelter Look-up'!$C:$C,MATCH($A1576,'Smelter Look-up'!$E:$E,0)))</f>
        <v/>
      </c>
      <c r="D1576" s="143"/>
      <c r="E1576" s="143" t="str">
        <f ca="1">IF(ISERROR($V1576),"",OFFSET('Smelter Look-up'!$D$4,$V1576-4,0)&amp;"")</f>
        <v/>
      </c>
      <c r="F1576" s="143" t="str">
        <f ca="1">IF(ISERROR($V1576),"",OFFSET('Smelter Look-up'!$E$4,$V1576-4,0))</f>
        <v/>
      </c>
      <c r="G1576" s="143" t="str">
        <f ca="1">IF(C1576=$X$4,"Enter smelter details",IF(ISERROR($V1576),"",OFFSET('Smelter Look-up'!$F$4,$V1576-4,0)))</f>
        <v/>
      </c>
      <c r="H1576" s="199" t="str">
        <f ca="1">IF(ISERROR($V1576),"",OFFSET('Smelter Look-up'!$G$4,$V1576-4,0))</f>
        <v/>
      </c>
      <c r="I1576" s="200" t="str">
        <f ca="1">IF(ISERROR($V1576),"",OFFSET('Smelter Look-up'!$H$4,$V1576-4,0))</f>
        <v/>
      </c>
      <c r="J1576" s="200" t="str">
        <f ca="1">IF(ISERROR($V1576),"",OFFSET('Smelter Look-up'!$I$4,$V1576-4,0))</f>
        <v/>
      </c>
      <c r="K1576" s="144"/>
      <c r="L1576" s="144"/>
      <c r="M1576" s="144"/>
      <c r="N1576" s="144"/>
      <c r="O1576" s="144"/>
      <c r="P1576" s="202"/>
      <c r="Q1576" s="145"/>
      <c r="R1576" s="143" t="str">
        <f ca="1">IF(ISERROR($V1576),"",OFFSET('Smelter Look-up'!$C$4,$V1576-4,0)&amp;"")</f>
        <v/>
      </c>
      <c r="S1576" s="149" t="str">
        <f t="shared" ca="1" si="120"/>
        <v/>
      </c>
      <c r="T1576" s="149" t="str">
        <f ca="1">IF(B1576="","",IF(ISERROR(MATCH($J1576,SorP!$B$1:$B$6261,0)),"",INDIRECT("'SorP'!$A$"&amp;MATCH($S1576&amp;$J1576,SorP!C:C,0))))</f>
        <v/>
      </c>
      <c r="U1576" s="162"/>
      <c r="V1576" s="163" t="e">
        <f>IF(C1576="",NA(),MATCH($B1576&amp;$C1576,'Smelter Look-up'!$J:$J,0))</f>
        <v>#N/A</v>
      </c>
      <c r="X1576" s="164">
        <f t="shared" ca="1" si="121"/>
        <v>0</v>
      </c>
      <c r="AB1576" s="304" t="str">
        <f t="shared" si="122"/>
        <v/>
      </c>
      <c r="AC1576" s="164" t="str">
        <f t="shared" si="123"/>
        <v/>
      </c>
      <c r="AD1576" s="164" t="str">
        <f t="shared" si="124"/>
        <v/>
      </c>
    </row>
    <row r="1577" spans="1:30" s="164" customFormat="1" ht="20.149999999999999" customHeight="1">
      <c r="A1577" s="149"/>
      <c r="B1577" s="294" t="str">
        <f>IF(LEN(A1577)=0,"",INDEX('Smelter Look-up'!$A:$A,MATCH($A1577,'Smelter Look-up'!$E:$E,0)))</f>
        <v/>
      </c>
      <c r="C1577" s="146" t="str">
        <f>IF(LEN(A1577)=0,"",INDEX('Smelter Look-up'!$C:$C,MATCH($A1577,'Smelter Look-up'!$E:$E,0)))</f>
        <v/>
      </c>
      <c r="D1577" s="143"/>
      <c r="E1577" s="143" t="str">
        <f ca="1">IF(ISERROR($V1577),"",OFFSET('Smelter Look-up'!$D$4,$V1577-4,0)&amp;"")</f>
        <v/>
      </c>
      <c r="F1577" s="143" t="str">
        <f ca="1">IF(ISERROR($V1577),"",OFFSET('Smelter Look-up'!$E$4,$V1577-4,0))</f>
        <v/>
      </c>
      <c r="G1577" s="143" t="str">
        <f ca="1">IF(C1577=$X$4,"Enter smelter details",IF(ISERROR($V1577),"",OFFSET('Smelter Look-up'!$F$4,$V1577-4,0)))</f>
        <v/>
      </c>
      <c r="H1577" s="199" t="str">
        <f ca="1">IF(ISERROR($V1577),"",OFFSET('Smelter Look-up'!$G$4,$V1577-4,0))</f>
        <v/>
      </c>
      <c r="I1577" s="200" t="str">
        <f ca="1">IF(ISERROR($V1577),"",OFFSET('Smelter Look-up'!$H$4,$V1577-4,0))</f>
        <v/>
      </c>
      <c r="J1577" s="200" t="str">
        <f ca="1">IF(ISERROR($V1577),"",OFFSET('Smelter Look-up'!$I$4,$V1577-4,0))</f>
        <v/>
      </c>
      <c r="K1577" s="144"/>
      <c r="L1577" s="144"/>
      <c r="M1577" s="144"/>
      <c r="N1577" s="144"/>
      <c r="O1577" s="144"/>
      <c r="P1577" s="202"/>
      <c r="Q1577" s="145"/>
      <c r="R1577" s="143" t="str">
        <f ca="1">IF(ISERROR($V1577),"",OFFSET('Smelter Look-up'!$C$4,$V1577-4,0)&amp;"")</f>
        <v/>
      </c>
      <c r="S1577" s="149" t="str">
        <f t="shared" ca="1" si="120"/>
        <v/>
      </c>
      <c r="T1577" s="149" t="str">
        <f ca="1">IF(B1577="","",IF(ISERROR(MATCH($J1577,SorP!$B$1:$B$6261,0)),"",INDIRECT("'SorP'!$A$"&amp;MATCH($S1577&amp;$J1577,SorP!C:C,0))))</f>
        <v/>
      </c>
      <c r="U1577" s="162"/>
      <c r="V1577" s="163" t="e">
        <f>IF(C1577="",NA(),MATCH($B1577&amp;$C1577,'Smelter Look-up'!$J:$J,0))</f>
        <v>#N/A</v>
      </c>
      <c r="X1577" s="164">
        <f t="shared" ca="1" si="121"/>
        <v>0</v>
      </c>
      <c r="AB1577" s="304" t="str">
        <f t="shared" si="122"/>
        <v/>
      </c>
      <c r="AC1577" s="164" t="str">
        <f t="shared" si="123"/>
        <v/>
      </c>
      <c r="AD1577" s="164" t="str">
        <f t="shared" si="124"/>
        <v/>
      </c>
    </row>
    <row r="1578" spans="1:30" s="164" customFormat="1" ht="20.149999999999999" customHeight="1">
      <c r="A1578" s="149"/>
      <c r="B1578" s="294" t="str">
        <f>IF(LEN(A1578)=0,"",INDEX('Smelter Look-up'!$A:$A,MATCH($A1578,'Smelter Look-up'!$E:$E,0)))</f>
        <v/>
      </c>
      <c r="C1578" s="146" t="str">
        <f>IF(LEN(A1578)=0,"",INDEX('Smelter Look-up'!$C:$C,MATCH($A1578,'Smelter Look-up'!$E:$E,0)))</f>
        <v/>
      </c>
      <c r="D1578" s="143"/>
      <c r="E1578" s="143" t="str">
        <f ca="1">IF(ISERROR($V1578),"",OFFSET('Smelter Look-up'!$D$4,$V1578-4,0)&amp;"")</f>
        <v/>
      </c>
      <c r="F1578" s="143" t="str">
        <f ca="1">IF(ISERROR($V1578),"",OFFSET('Smelter Look-up'!$E$4,$V1578-4,0))</f>
        <v/>
      </c>
      <c r="G1578" s="143" t="str">
        <f ca="1">IF(C1578=$X$4,"Enter smelter details",IF(ISERROR($V1578),"",OFFSET('Smelter Look-up'!$F$4,$V1578-4,0)))</f>
        <v/>
      </c>
      <c r="H1578" s="199" t="str">
        <f ca="1">IF(ISERROR($V1578),"",OFFSET('Smelter Look-up'!$G$4,$V1578-4,0))</f>
        <v/>
      </c>
      <c r="I1578" s="200" t="str">
        <f ca="1">IF(ISERROR($V1578),"",OFFSET('Smelter Look-up'!$H$4,$V1578-4,0))</f>
        <v/>
      </c>
      <c r="J1578" s="200" t="str">
        <f ca="1">IF(ISERROR($V1578),"",OFFSET('Smelter Look-up'!$I$4,$V1578-4,0))</f>
        <v/>
      </c>
      <c r="K1578" s="144"/>
      <c r="L1578" s="144"/>
      <c r="M1578" s="144"/>
      <c r="N1578" s="144"/>
      <c r="O1578" s="144"/>
      <c r="P1578" s="202"/>
      <c r="Q1578" s="145"/>
      <c r="R1578" s="143" t="str">
        <f ca="1">IF(ISERROR($V1578),"",OFFSET('Smelter Look-up'!$C$4,$V1578-4,0)&amp;"")</f>
        <v/>
      </c>
      <c r="S1578" s="149" t="str">
        <f t="shared" ca="1" si="120"/>
        <v/>
      </c>
      <c r="T1578" s="149" t="str">
        <f ca="1">IF(B1578="","",IF(ISERROR(MATCH($J1578,SorP!$B$1:$B$6261,0)),"",INDIRECT("'SorP'!$A$"&amp;MATCH($S1578&amp;$J1578,SorP!C:C,0))))</f>
        <v/>
      </c>
      <c r="U1578" s="162"/>
      <c r="V1578" s="163" t="e">
        <f>IF(C1578="",NA(),MATCH($B1578&amp;$C1578,'Smelter Look-up'!$J:$J,0))</f>
        <v>#N/A</v>
      </c>
      <c r="X1578" s="164">
        <f t="shared" ca="1" si="121"/>
        <v>0</v>
      </c>
      <c r="AB1578" s="304" t="str">
        <f t="shared" si="122"/>
        <v/>
      </c>
      <c r="AC1578" s="164" t="str">
        <f t="shared" si="123"/>
        <v/>
      </c>
      <c r="AD1578" s="164" t="str">
        <f t="shared" si="124"/>
        <v/>
      </c>
    </row>
    <row r="1579" spans="1:30" s="164" customFormat="1" ht="20.149999999999999" customHeight="1">
      <c r="A1579" s="149"/>
      <c r="B1579" s="294" t="str">
        <f>IF(LEN(A1579)=0,"",INDEX('Smelter Look-up'!$A:$A,MATCH($A1579,'Smelter Look-up'!$E:$E,0)))</f>
        <v/>
      </c>
      <c r="C1579" s="146" t="str">
        <f>IF(LEN(A1579)=0,"",INDEX('Smelter Look-up'!$C:$C,MATCH($A1579,'Smelter Look-up'!$E:$E,0)))</f>
        <v/>
      </c>
      <c r="D1579" s="143"/>
      <c r="E1579" s="143" t="str">
        <f ca="1">IF(ISERROR($V1579),"",OFFSET('Smelter Look-up'!$D$4,$V1579-4,0)&amp;"")</f>
        <v/>
      </c>
      <c r="F1579" s="143" t="str">
        <f ca="1">IF(ISERROR($V1579),"",OFFSET('Smelter Look-up'!$E$4,$V1579-4,0))</f>
        <v/>
      </c>
      <c r="G1579" s="143" t="str">
        <f ca="1">IF(C1579=$X$4,"Enter smelter details",IF(ISERROR($V1579),"",OFFSET('Smelter Look-up'!$F$4,$V1579-4,0)))</f>
        <v/>
      </c>
      <c r="H1579" s="199" t="str">
        <f ca="1">IF(ISERROR($V1579),"",OFFSET('Smelter Look-up'!$G$4,$V1579-4,0))</f>
        <v/>
      </c>
      <c r="I1579" s="200" t="str">
        <f ca="1">IF(ISERROR($V1579),"",OFFSET('Smelter Look-up'!$H$4,$V1579-4,0))</f>
        <v/>
      </c>
      <c r="J1579" s="200" t="str">
        <f ca="1">IF(ISERROR($V1579),"",OFFSET('Smelter Look-up'!$I$4,$V1579-4,0))</f>
        <v/>
      </c>
      <c r="K1579" s="144"/>
      <c r="L1579" s="144"/>
      <c r="M1579" s="144"/>
      <c r="N1579" s="144"/>
      <c r="O1579" s="144"/>
      <c r="P1579" s="202"/>
      <c r="Q1579" s="145"/>
      <c r="R1579" s="143" t="str">
        <f ca="1">IF(ISERROR($V1579),"",OFFSET('Smelter Look-up'!$C$4,$V1579-4,0)&amp;"")</f>
        <v/>
      </c>
      <c r="S1579" s="149" t="str">
        <f t="shared" ca="1" si="120"/>
        <v/>
      </c>
      <c r="T1579" s="149" t="str">
        <f ca="1">IF(B1579="","",IF(ISERROR(MATCH($J1579,SorP!$B$1:$B$6261,0)),"",INDIRECT("'SorP'!$A$"&amp;MATCH($S1579&amp;$J1579,SorP!C:C,0))))</f>
        <v/>
      </c>
      <c r="U1579" s="162"/>
      <c r="V1579" s="163" t="e">
        <f>IF(C1579="",NA(),MATCH($B1579&amp;$C1579,'Smelter Look-up'!$J:$J,0))</f>
        <v>#N/A</v>
      </c>
      <c r="X1579" s="164">
        <f t="shared" ca="1" si="121"/>
        <v>0</v>
      </c>
      <c r="AB1579" s="304" t="str">
        <f t="shared" si="122"/>
        <v/>
      </c>
      <c r="AC1579" s="164" t="str">
        <f t="shared" si="123"/>
        <v/>
      </c>
      <c r="AD1579" s="164" t="str">
        <f t="shared" si="124"/>
        <v/>
      </c>
    </row>
    <row r="1580" spans="1:30" s="164" customFormat="1" ht="20.149999999999999" customHeight="1">
      <c r="A1580" s="149"/>
      <c r="B1580" s="294" t="str">
        <f>IF(LEN(A1580)=0,"",INDEX('Smelter Look-up'!$A:$A,MATCH($A1580,'Smelter Look-up'!$E:$E,0)))</f>
        <v/>
      </c>
      <c r="C1580" s="146" t="str">
        <f>IF(LEN(A1580)=0,"",INDEX('Smelter Look-up'!$C:$C,MATCH($A1580,'Smelter Look-up'!$E:$E,0)))</f>
        <v/>
      </c>
      <c r="D1580" s="143"/>
      <c r="E1580" s="143" t="str">
        <f ca="1">IF(ISERROR($V1580),"",OFFSET('Smelter Look-up'!$D$4,$V1580-4,0)&amp;"")</f>
        <v/>
      </c>
      <c r="F1580" s="143" t="str">
        <f ca="1">IF(ISERROR($V1580),"",OFFSET('Smelter Look-up'!$E$4,$V1580-4,0))</f>
        <v/>
      </c>
      <c r="G1580" s="143" t="str">
        <f ca="1">IF(C1580=$X$4,"Enter smelter details",IF(ISERROR($V1580),"",OFFSET('Smelter Look-up'!$F$4,$V1580-4,0)))</f>
        <v/>
      </c>
      <c r="H1580" s="199" t="str">
        <f ca="1">IF(ISERROR($V1580),"",OFFSET('Smelter Look-up'!$G$4,$V1580-4,0))</f>
        <v/>
      </c>
      <c r="I1580" s="200" t="str">
        <f ca="1">IF(ISERROR($V1580),"",OFFSET('Smelter Look-up'!$H$4,$V1580-4,0))</f>
        <v/>
      </c>
      <c r="J1580" s="200" t="str">
        <f ca="1">IF(ISERROR($V1580),"",OFFSET('Smelter Look-up'!$I$4,$V1580-4,0))</f>
        <v/>
      </c>
      <c r="K1580" s="144"/>
      <c r="L1580" s="144"/>
      <c r="M1580" s="144"/>
      <c r="N1580" s="144"/>
      <c r="O1580" s="144"/>
      <c r="P1580" s="202"/>
      <c r="Q1580" s="145"/>
      <c r="R1580" s="143" t="str">
        <f ca="1">IF(ISERROR($V1580),"",OFFSET('Smelter Look-up'!$C$4,$V1580-4,0)&amp;"")</f>
        <v/>
      </c>
      <c r="S1580" s="149" t="str">
        <f t="shared" ca="1" si="120"/>
        <v/>
      </c>
      <c r="T1580" s="149" t="str">
        <f ca="1">IF(B1580="","",IF(ISERROR(MATCH($J1580,SorP!$B$1:$B$6261,0)),"",INDIRECT("'SorP'!$A$"&amp;MATCH($S1580&amp;$J1580,SorP!C:C,0))))</f>
        <v/>
      </c>
      <c r="U1580" s="162"/>
      <c r="V1580" s="163" t="e">
        <f>IF(C1580="",NA(),MATCH($B1580&amp;$C1580,'Smelter Look-up'!$J:$J,0))</f>
        <v>#N/A</v>
      </c>
      <c r="X1580" s="164">
        <f t="shared" ca="1" si="121"/>
        <v>0</v>
      </c>
      <c r="AB1580" s="304" t="str">
        <f t="shared" si="122"/>
        <v/>
      </c>
      <c r="AC1580" s="164" t="str">
        <f t="shared" si="123"/>
        <v/>
      </c>
      <c r="AD1580" s="164" t="str">
        <f t="shared" si="124"/>
        <v/>
      </c>
    </row>
    <row r="1581" spans="1:30" s="164" customFormat="1" ht="20.149999999999999" customHeight="1">
      <c r="A1581" s="149"/>
      <c r="B1581" s="294" t="str">
        <f>IF(LEN(A1581)=0,"",INDEX('Smelter Look-up'!$A:$A,MATCH($A1581,'Smelter Look-up'!$E:$E,0)))</f>
        <v/>
      </c>
      <c r="C1581" s="146" t="str">
        <f>IF(LEN(A1581)=0,"",INDEX('Smelter Look-up'!$C:$C,MATCH($A1581,'Smelter Look-up'!$E:$E,0)))</f>
        <v/>
      </c>
      <c r="D1581" s="143"/>
      <c r="E1581" s="143" t="str">
        <f ca="1">IF(ISERROR($V1581),"",OFFSET('Smelter Look-up'!$D$4,$V1581-4,0)&amp;"")</f>
        <v/>
      </c>
      <c r="F1581" s="143" t="str">
        <f ca="1">IF(ISERROR($V1581),"",OFFSET('Smelter Look-up'!$E$4,$V1581-4,0))</f>
        <v/>
      </c>
      <c r="G1581" s="143" t="str">
        <f ca="1">IF(C1581=$X$4,"Enter smelter details",IF(ISERROR($V1581),"",OFFSET('Smelter Look-up'!$F$4,$V1581-4,0)))</f>
        <v/>
      </c>
      <c r="H1581" s="199" t="str">
        <f ca="1">IF(ISERROR($V1581),"",OFFSET('Smelter Look-up'!$G$4,$V1581-4,0))</f>
        <v/>
      </c>
      <c r="I1581" s="200" t="str">
        <f ca="1">IF(ISERROR($V1581),"",OFFSET('Smelter Look-up'!$H$4,$V1581-4,0))</f>
        <v/>
      </c>
      <c r="J1581" s="200" t="str">
        <f ca="1">IF(ISERROR($V1581),"",OFFSET('Smelter Look-up'!$I$4,$V1581-4,0))</f>
        <v/>
      </c>
      <c r="K1581" s="144"/>
      <c r="L1581" s="144"/>
      <c r="M1581" s="144"/>
      <c r="N1581" s="144"/>
      <c r="O1581" s="144"/>
      <c r="P1581" s="202"/>
      <c r="Q1581" s="145"/>
      <c r="R1581" s="143" t="str">
        <f ca="1">IF(ISERROR($V1581),"",OFFSET('Smelter Look-up'!$C$4,$V1581-4,0)&amp;"")</f>
        <v/>
      </c>
      <c r="S1581" s="149" t="str">
        <f t="shared" ca="1" si="120"/>
        <v/>
      </c>
      <c r="T1581" s="149" t="str">
        <f ca="1">IF(B1581="","",IF(ISERROR(MATCH($J1581,SorP!$B$1:$B$6261,0)),"",INDIRECT("'SorP'!$A$"&amp;MATCH($S1581&amp;$J1581,SorP!C:C,0))))</f>
        <v/>
      </c>
      <c r="U1581" s="162"/>
      <c r="V1581" s="163" t="e">
        <f>IF(C1581="",NA(),MATCH($B1581&amp;$C1581,'Smelter Look-up'!$J:$J,0))</f>
        <v>#N/A</v>
      </c>
      <c r="X1581" s="164">
        <f t="shared" ca="1" si="121"/>
        <v>0</v>
      </c>
      <c r="AB1581" s="304" t="str">
        <f t="shared" si="122"/>
        <v/>
      </c>
      <c r="AC1581" s="164" t="str">
        <f t="shared" si="123"/>
        <v/>
      </c>
      <c r="AD1581" s="164" t="str">
        <f t="shared" si="124"/>
        <v/>
      </c>
    </row>
    <row r="1582" spans="1:30" s="164" customFormat="1" ht="20.149999999999999" customHeight="1">
      <c r="A1582" s="149"/>
      <c r="B1582" s="294" t="str">
        <f>IF(LEN(A1582)=0,"",INDEX('Smelter Look-up'!$A:$A,MATCH($A1582,'Smelter Look-up'!$E:$E,0)))</f>
        <v/>
      </c>
      <c r="C1582" s="146" t="str">
        <f>IF(LEN(A1582)=0,"",INDEX('Smelter Look-up'!$C:$C,MATCH($A1582,'Smelter Look-up'!$E:$E,0)))</f>
        <v/>
      </c>
      <c r="D1582" s="143"/>
      <c r="E1582" s="143" t="str">
        <f ca="1">IF(ISERROR($V1582),"",OFFSET('Smelter Look-up'!$D$4,$V1582-4,0)&amp;"")</f>
        <v/>
      </c>
      <c r="F1582" s="143" t="str">
        <f ca="1">IF(ISERROR($V1582),"",OFFSET('Smelter Look-up'!$E$4,$V1582-4,0))</f>
        <v/>
      </c>
      <c r="G1582" s="143" t="str">
        <f ca="1">IF(C1582=$X$4,"Enter smelter details",IF(ISERROR($V1582),"",OFFSET('Smelter Look-up'!$F$4,$V1582-4,0)))</f>
        <v/>
      </c>
      <c r="H1582" s="199" t="str">
        <f ca="1">IF(ISERROR($V1582),"",OFFSET('Smelter Look-up'!$G$4,$V1582-4,0))</f>
        <v/>
      </c>
      <c r="I1582" s="200" t="str">
        <f ca="1">IF(ISERROR($V1582),"",OFFSET('Smelter Look-up'!$H$4,$V1582-4,0))</f>
        <v/>
      </c>
      <c r="J1582" s="200" t="str">
        <f ca="1">IF(ISERROR($V1582),"",OFFSET('Smelter Look-up'!$I$4,$V1582-4,0))</f>
        <v/>
      </c>
      <c r="K1582" s="144"/>
      <c r="L1582" s="144"/>
      <c r="M1582" s="144"/>
      <c r="N1582" s="144"/>
      <c r="O1582" s="144"/>
      <c r="P1582" s="202"/>
      <c r="Q1582" s="145"/>
      <c r="R1582" s="143" t="str">
        <f ca="1">IF(ISERROR($V1582),"",OFFSET('Smelter Look-up'!$C$4,$V1582-4,0)&amp;"")</f>
        <v/>
      </c>
      <c r="S1582" s="149" t="str">
        <f t="shared" ca="1" si="120"/>
        <v/>
      </c>
      <c r="T1582" s="149" t="str">
        <f ca="1">IF(B1582="","",IF(ISERROR(MATCH($J1582,SorP!$B$1:$B$6261,0)),"",INDIRECT("'SorP'!$A$"&amp;MATCH($S1582&amp;$J1582,SorP!C:C,0))))</f>
        <v/>
      </c>
      <c r="U1582" s="162"/>
      <c r="V1582" s="163" t="e">
        <f>IF(C1582="",NA(),MATCH($B1582&amp;$C1582,'Smelter Look-up'!$J:$J,0))</f>
        <v>#N/A</v>
      </c>
      <c r="X1582" s="164">
        <f t="shared" ca="1" si="121"/>
        <v>0</v>
      </c>
      <c r="AB1582" s="304" t="str">
        <f t="shared" si="122"/>
        <v/>
      </c>
      <c r="AC1582" s="164" t="str">
        <f t="shared" si="123"/>
        <v/>
      </c>
      <c r="AD1582" s="164" t="str">
        <f t="shared" si="124"/>
        <v/>
      </c>
    </row>
    <row r="1583" spans="1:30" s="164" customFormat="1" ht="20.149999999999999" customHeight="1">
      <c r="A1583" s="149"/>
      <c r="B1583" s="294" t="str">
        <f>IF(LEN(A1583)=0,"",INDEX('Smelter Look-up'!$A:$A,MATCH($A1583,'Smelter Look-up'!$E:$E,0)))</f>
        <v/>
      </c>
      <c r="C1583" s="146" t="str">
        <f>IF(LEN(A1583)=0,"",INDEX('Smelter Look-up'!$C:$C,MATCH($A1583,'Smelter Look-up'!$E:$E,0)))</f>
        <v/>
      </c>
      <c r="D1583" s="143"/>
      <c r="E1583" s="143" t="str">
        <f ca="1">IF(ISERROR($V1583),"",OFFSET('Smelter Look-up'!$D$4,$V1583-4,0)&amp;"")</f>
        <v/>
      </c>
      <c r="F1583" s="143" t="str">
        <f ca="1">IF(ISERROR($V1583),"",OFFSET('Smelter Look-up'!$E$4,$V1583-4,0))</f>
        <v/>
      </c>
      <c r="G1583" s="143" t="str">
        <f ca="1">IF(C1583=$X$4,"Enter smelter details",IF(ISERROR($V1583),"",OFFSET('Smelter Look-up'!$F$4,$V1583-4,0)))</f>
        <v/>
      </c>
      <c r="H1583" s="199" t="str">
        <f ca="1">IF(ISERROR($V1583),"",OFFSET('Smelter Look-up'!$G$4,$V1583-4,0))</f>
        <v/>
      </c>
      <c r="I1583" s="200" t="str">
        <f ca="1">IF(ISERROR($V1583),"",OFFSET('Smelter Look-up'!$H$4,$V1583-4,0))</f>
        <v/>
      </c>
      <c r="J1583" s="200" t="str">
        <f ca="1">IF(ISERROR($V1583),"",OFFSET('Smelter Look-up'!$I$4,$V1583-4,0))</f>
        <v/>
      </c>
      <c r="K1583" s="144"/>
      <c r="L1583" s="144"/>
      <c r="M1583" s="144"/>
      <c r="N1583" s="144"/>
      <c r="O1583" s="144"/>
      <c r="P1583" s="202"/>
      <c r="Q1583" s="145"/>
      <c r="R1583" s="143" t="str">
        <f ca="1">IF(ISERROR($V1583),"",OFFSET('Smelter Look-up'!$C$4,$V1583-4,0)&amp;"")</f>
        <v/>
      </c>
      <c r="S1583" s="149" t="str">
        <f t="shared" ca="1" si="120"/>
        <v/>
      </c>
      <c r="T1583" s="149" t="str">
        <f ca="1">IF(B1583="","",IF(ISERROR(MATCH($J1583,SorP!$B$1:$B$6261,0)),"",INDIRECT("'SorP'!$A$"&amp;MATCH($S1583&amp;$J1583,SorP!C:C,0))))</f>
        <v/>
      </c>
      <c r="U1583" s="162"/>
      <c r="V1583" s="163" t="e">
        <f>IF(C1583="",NA(),MATCH($B1583&amp;$C1583,'Smelter Look-up'!$J:$J,0))</f>
        <v>#N/A</v>
      </c>
      <c r="X1583" s="164">
        <f t="shared" ca="1" si="121"/>
        <v>0</v>
      </c>
      <c r="AB1583" s="304" t="str">
        <f t="shared" si="122"/>
        <v/>
      </c>
      <c r="AC1583" s="164" t="str">
        <f t="shared" si="123"/>
        <v/>
      </c>
      <c r="AD1583" s="164" t="str">
        <f t="shared" si="124"/>
        <v/>
      </c>
    </row>
    <row r="1584" spans="1:30" s="164" customFormat="1" ht="20.149999999999999" customHeight="1">
      <c r="A1584" s="149"/>
      <c r="B1584" s="294" t="str">
        <f>IF(LEN(A1584)=0,"",INDEX('Smelter Look-up'!$A:$A,MATCH($A1584,'Smelter Look-up'!$E:$E,0)))</f>
        <v/>
      </c>
      <c r="C1584" s="146" t="str">
        <f>IF(LEN(A1584)=0,"",INDEX('Smelter Look-up'!$C:$C,MATCH($A1584,'Smelter Look-up'!$E:$E,0)))</f>
        <v/>
      </c>
      <c r="D1584" s="143"/>
      <c r="E1584" s="143" t="str">
        <f ca="1">IF(ISERROR($V1584),"",OFFSET('Smelter Look-up'!$D$4,$V1584-4,0)&amp;"")</f>
        <v/>
      </c>
      <c r="F1584" s="143" t="str">
        <f ca="1">IF(ISERROR($V1584),"",OFFSET('Smelter Look-up'!$E$4,$V1584-4,0))</f>
        <v/>
      </c>
      <c r="G1584" s="143" t="str">
        <f ca="1">IF(C1584=$X$4,"Enter smelter details",IF(ISERROR($V1584),"",OFFSET('Smelter Look-up'!$F$4,$V1584-4,0)))</f>
        <v/>
      </c>
      <c r="H1584" s="199" t="str">
        <f ca="1">IF(ISERROR($V1584),"",OFFSET('Smelter Look-up'!$G$4,$V1584-4,0))</f>
        <v/>
      </c>
      <c r="I1584" s="200" t="str">
        <f ca="1">IF(ISERROR($V1584),"",OFFSET('Smelter Look-up'!$H$4,$V1584-4,0))</f>
        <v/>
      </c>
      <c r="J1584" s="200" t="str">
        <f ca="1">IF(ISERROR($V1584),"",OFFSET('Smelter Look-up'!$I$4,$V1584-4,0))</f>
        <v/>
      </c>
      <c r="K1584" s="144"/>
      <c r="L1584" s="144"/>
      <c r="M1584" s="144"/>
      <c r="N1584" s="144"/>
      <c r="O1584" s="144"/>
      <c r="P1584" s="202"/>
      <c r="Q1584" s="145"/>
      <c r="R1584" s="143" t="str">
        <f ca="1">IF(ISERROR($V1584),"",OFFSET('Smelter Look-up'!$C$4,$V1584-4,0)&amp;"")</f>
        <v/>
      </c>
      <c r="S1584" s="149" t="str">
        <f t="shared" ca="1" si="120"/>
        <v/>
      </c>
      <c r="T1584" s="149" t="str">
        <f ca="1">IF(B1584="","",IF(ISERROR(MATCH($J1584,SorP!$B$1:$B$6261,0)),"",INDIRECT("'SorP'!$A$"&amp;MATCH($S1584&amp;$J1584,SorP!C:C,0))))</f>
        <v/>
      </c>
      <c r="U1584" s="162"/>
      <c r="V1584" s="163" t="e">
        <f>IF(C1584="",NA(),MATCH($B1584&amp;$C1584,'Smelter Look-up'!$J:$J,0))</f>
        <v>#N/A</v>
      </c>
      <c r="X1584" s="164">
        <f t="shared" ca="1" si="121"/>
        <v>0</v>
      </c>
      <c r="AB1584" s="304" t="str">
        <f t="shared" si="122"/>
        <v/>
      </c>
      <c r="AC1584" s="164" t="str">
        <f t="shared" si="123"/>
        <v/>
      </c>
      <c r="AD1584" s="164" t="str">
        <f t="shared" si="124"/>
        <v/>
      </c>
    </row>
    <row r="1585" spans="1:30" s="164" customFormat="1" ht="20.149999999999999" customHeight="1">
      <c r="A1585" s="149"/>
      <c r="B1585" s="294" t="str">
        <f>IF(LEN(A1585)=0,"",INDEX('Smelter Look-up'!$A:$A,MATCH($A1585,'Smelter Look-up'!$E:$E,0)))</f>
        <v/>
      </c>
      <c r="C1585" s="146" t="str">
        <f>IF(LEN(A1585)=0,"",INDEX('Smelter Look-up'!$C:$C,MATCH($A1585,'Smelter Look-up'!$E:$E,0)))</f>
        <v/>
      </c>
      <c r="D1585" s="143"/>
      <c r="E1585" s="143" t="str">
        <f ca="1">IF(ISERROR($V1585),"",OFFSET('Smelter Look-up'!$D$4,$V1585-4,0)&amp;"")</f>
        <v/>
      </c>
      <c r="F1585" s="143" t="str">
        <f ca="1">IF(ISERROR($V1585),"",OFFSET('Smelter Look-up'!$E$4,$V1585-4,0))</f>
        <v/>
      </c>
      <c r="G1585" s="143" t="str">
        <f ca="1">IF(C1585=$X$4,"Enter smelter details",IF(ISERROR($V1585),"",OFFSET('Smelter Look-up'!$F$4,$V1585-4,0)))</f>
        <v/>
      </c>
      <c r="H1585" s="199" t="str">
        <f ca="1">IF(ISERROR($V1585),"",OFFSET('Smelter Look-up'!$G$4,$V1585-4,0))</f>
        <v/>
      </c>
      <c r="I1585" s="200" t="str">
        <f ca="1">IF(ISERROR($V1585),"",OFFSET('Smelter Look-up'!$H$4,$V1585-4,0))</f>
        <v/>
      </c>
      <c r="J1585" s="200" t="str">
        <f ca="1">IF(ISERROR($V1585),"",OFFSET('Smelter Look-up'!$I$4,$V1585-4,0))</f>
        <v/>
      </c>
      <c r="K1585" s="144"/>
      <c r="L1585" s="144"/>
      <c r="M1585" s="144"/>
      <c r="N1585" s="144"/>
      <c r="O1585" s="144"/>
      <c r="P1585" s="202"/>
      <c r="Q1585" s="145"/>
      <c r="R1585" s="143" t="str">
        <f ca="1">IF(ISERROR($V1585),"",OFFSET('Smelter Look-up'!$C$4,$V1585-4,0)&amp;"")</f>
        <v/>
      </c>
      <c r="S1585" s="149" t="str">
        <f t="shared" ca="1" si="120"/>
        <v/>
      </c>
      <c r="T1585" s="149" t="str">
        <f ca="1">IF(B1585="","",IF(ISERROR(MATCH($J1585,SorP!$B$1:$B$6261,0)),"",INDIRECT("'SorP'!$A$"&amp;MATCH($S1585&amp;$J1585,SorP!C:C,0))))</f>
        <v/>
      </c>
      <c r="U1585" s="162"/>
      <c r="V1585" s="163" t="e">
        <f>IF(C1585="",NA(),MATCH($B1585&amp;$C1585,'Smelter Look-up'!$J:$J,0))</f>
        <v>#N/A</v>
      </c>
      <c r="X1585" s="164">
        <f t="shared" ca="1" si="121"/>
        <v>0</v>
      </c>
      <c r="AB1585" s="304" t="str">
        <f t="shared" si="122"/>
        <v/>
      </c>
      <c r="AC1585" s="164" t="str">
        <f t="shared" si="123"/>
        <v/>
      </c>
      <c r="AD1585" s="164" t="str">
        <f t="shared" si="124"/>
        <v/>
      </c>
    </row>
    <row r="1586" spans="1:30" s="164" customFormat="1" ht="20.149999999999999" customHeight="1">
      <c r="A1586" s="149"/>
      <c r="B1586" s="294" t="str">
        <f>IF(LEN(A1586)=0,"",INDEX('Smelter Look-up'!$A:$A,MATCH($A1586,'Smelter Look-up'!$E:$E,0)))</f>
        <v/>
      </c>
      <c r="C1586" s="146" t="str">
        <f>IF(LEN(A1586)=0,"",INDEX('Smelter Look-up'!$C:$C,MATCH($A1586,'Smelter Look-up'!$E:$E,0)))</f>
        <v/>
      </c>
      <c r="D1586" s="143"/>
      <c r="E1586" s="143" t="str">
        <f ca="1">IF(ISERROR($V1586),"",OFFSET('Smelter Look-up'!$D$4,$V1586-4,0)&amp;"")</f>
        <v/>
      </c>
      <c r="F1586" s="143" t="str">
        <f ca="1">IF(ISERROR($V1586),"",OFFSET('Smelter Look-up'!$E$4,$V1586-4,0))</f>
        <v/>
      </c>
      <c r="G1586" s="143" t="str">
        <f ca="1">IF(C1586=$X$4,"Enter smelter details",IF(ISERROR($V1586),"",OFFSET('Smelter Look-up'!$F$4,$V1586-4,0)))</f>
        <v/>
      </c>
      <c r="H1586" s="199" t="str">
        <f ca="1">IF(ISERROR($V1586),"",OFFSET('Smelter Look-up'!$G$4,$V1586-4,0))</f>
        <v/>
      </c>
      <c r="I1586" s="200" t="str">
        <f ca="1">IF(ISERROR($V1586),"",OFFSET('Smelter Look-up'!$H$4,$V1586-4,0))</f>
        <v/>
      </c>
      <c r="J1586" s="200" t="str">
        <f ca="1">IF(ISERROR($V1586),"",OFFSET('Smelter Look-up'!$I$4,$V1586-4,0))</f>
        <v/>
      </c>
      <c r="K1586" s="144"/>
      <c r="L1586" s="144"/>
      <c r="M1586" s="144"/>
      <c r="N1586" s="144"/>
      <c r="O1586" s="144"/>
      <c r="P1586" s="202"/>
      <c r="Q1586" s="145"/>
      <c r="R1586" s="143" t="str">
        <f ca="1">IF(ISERROR($V1586),"",OFFSET('Smelter Look-up'!$C$4,$V1586-4,0)&amp;"")</f>
        <v/>
      </c>
      <c r="S1586" s="149" t="str">
        <f t="shared" ca="1" si="120"/>
        <v/>
      </c>
      <c r="T1586" s="149" t="str">
        <f ca="1">IF(B1586="","",IF(ISERROR(MATCH($J1586,SorP!$B$1:$B$6261,0)),"",INDIRECT("'SorP'!$A$"&amp;MATCH($S1586&amp;$J1586,SorP!C:C,0))))</f>
        <v/>
      </c>
      <c r="U1586" s="162"/>
      <c r="V1586" s="163" t="e">
        <f>IF(C1586="",NA(),MATCH($B1586&amp;$C1586,'Smelter Look-up'!$J:$J,0))</f>
        <v>#N/A</v>
      </c>
      <c r="X1586" s="164">
        <f t="shared" ca="1" si="121"/>
        <v>0</v>
      </c>
      <c r="AB1586" s="304" t="str">
        <f t="shared" si="122"/>
        <v/>
      </c>
      <c r="AC1586" s="164" t="str">
        <f t="shared" si="123"/>
        <v/>
      </c>
      <c r="AD1586" s="164" t="str">
        <f t="shared" si="124"/>
        <v/>
      </c>
    </row>
    <row r="1587" spans="1:30" s="164" customFormat="1" ht="20.149999999999999" customHeight="1">
      <c r="A1587" s="149"/>
      <c r="B1587" s="294" t="str">
        <f>IF(LEN(A1587)=0,"",INDEX('Smelter Look-up'!$A:$A,MATCH($A1587,'Smelter Look-up'!$E:$E,0)))</f>
        <v/>
      </c>
      <c r="C1587" s="146" t="str">
        <f>IF(LEN(A1587)=0,"",INDEX('Smelter Look-up'!$C:$C,MATCH($A1587,'Smelter Look-up'!$E:$E,0)))</f>
        <v/>
      </c>
      <c r="D1587" s="143"/>
      <c r="E1587" s="143" t="str">
        <f ca="1">IF(ISERROR($V1587),"",OFFSET('Smelter Look-up'!$D$4,$V1587-4,0)&amp;"")</f>
        <v/>
      </c>
      <c r="F1587" s="143" t="str">
        <f ca="1">IF(ISERROR($V1587),"",OFFSET('Smelter Look-up'!$E$4,$V1587-4,0))</f>
        <v/>
      </c>
      <c r="G1587" s="143" t="str">
        <f ca="1">IF(C1587=$X$4,"Enter smelter details",IF(ISERROR($V1587),"",OFFSET('Smelter Look-up'!$F$4,$V1587-4,0)))</f>
        <v/>
      </c>
      <c r="H1587" s="199" t="str">
        <f ca="1">IF(ISERROR($V1587),"",OFFSET('Smelter Look-up'!$G$4,$V1587-4,0))</f>
        <v/>
      </c>
      <c r="I1587" s="200" t="str">
        <f ca="1">IF(ISERROR($V1587),"",OFFSET('Smelter Look-up'!$H$4,$V1587-4,0))</f>
        <v/>
      </c>
      <c r="J1587" s="200" t="str">
        <f ca="1">IF(ISERROR($V1587),"",OFFSET('Smelter Look-up'!$I$4,$V1587-4,0))</f>
        <v/>
      </c>
      <c r="K1587" s="144"/>
      <c r="L1587" s="144"/>
      <c r="M1587" s="144"/>
      <c r="N1587" s="144"/>
      <c r="O1587" s="144"/>
      <c r="P1587" s="202"/>
      <c r="Q1587" s="145"/>
      <c r="R1587" s="143" t="str">
        <f ca="1">IF(ISERROR($V1587),"",OFFSET('Smelter Look-up'!$C$4,$V1587-4,0)&amp;"")</f>
        <v/>
      </c>
      <c r="S1587" s="149" t="str">
        <f t="shared" ca="1" si="120"/>
        <v/>
      </c>
      <c r="T1587" s="149" t="str">
        <f ca="1">IF(B1587="","",IF(ISERROR(MATCH($J1587,SorP!$B$1:$B$6261,0)),"",INDIRECT("'SorP'!$A$"&amp;MATCH($S1587&amp;$J1587,SorP!C:C,0))))</f>
        <v/>
      </c>
      <c r="U1587" s="162"/>
      <c r="V1587" s="163" t="e">
        <f>IF(C1587="",NA(),MATCH($B1587&amp;$C1587,'Smelter Look-up'!$J:$J,0))</f>
        <v>#N/A</v>
      </c>
      <c r="X1587" s="164">
        <f t="shared" ca="1" si="121"/>
        <v>0</v>
      </c>
      <c r="AB1587" s="304" t="str">
        <f t="shared" si="122"/>
        <v/>
      </c>
      <c r="AC1587" s="164" t="str">
        <f t="shared" si="123"/>
        <v/>
      </c>
      <c r="AD1587" s="164" t="str">
        <f t="shared" si="124"/>
        <v/>
      </c>
    </row>
    <row r="1588" spans="1:30" s="164" customFormat="1" ht="20.149999999999999" customHeight="1">
      <c r="A1588" s="149"/>
      <c r="B1588" s="294" t="str">
        <f>IF(LEN(A1588)=0,"",INDEX('Smelter Look-up'!$A:$A,MATCH($A1588,'Smelter Look-up'!$E:$E,0)))</f>
        <v/>
      </c>
      <c r="C1588" s="146" t="str">
        <f>IF(LEN(A1588)=0,"",INDEX('Smelter Look-up'!$C:$C,MATCH($A1588,'Smelter Look-up'!$E:$E,0)))</f>
        <v/>
      </c>
      <c r="D1588" s="143"/>
      <c r="E1588" s="143" t="str">
        <f ca="1">IF(ISERROR($V1588),"",OFFSET('Smelter Look-up'!$D$4,$V1588-4,0)&amp;"")</f>
        <v/>
      </c>
      <c r="F1588" s="143" t="str">
        <f ca="1">IF(ISERROR($V1588),"",OFFSET('Smelter Look-up'!$E$4,$V1588-4,0))</f>
        <v/>
      </c>
      <c r="G1588" s="143" t="str">
        <f ca="1">IF(C1588=$X$4,"Enter smelter details",IF(ISERROR($V1588),"",OFFSET('Smelter Look-up'!$F$4,$V1588-4,0)))</f>
        <v/>
      </c>
      <c r="H1588" s="199" t="str">
        <f ca="1">IF(ISERROR($V1588),"",OFFSET('Smelter Look-up'!$G$4,$V1588-4,0))</f>
        <v/>
      </c>
      <c r="I1588" s="200" t="str">
        <f ca="1">IF(ISERROR($V1588),"",OFFSET('Smelter Look-up'!$H$4,$V1588-4,0))</f>
        <v/>
      </c>
      <c r="J1588" s="200" t="str">
        <f ca="1">IF(ISERROR($V1588),"",OFFSET('Smelter Look-up'!$I$4,$V1588-4,0))</f>
        <v/>
      </c>
      <c r="K1588" s="144"/>
      <c r="L1588" s="144"/>
      <c r="M1588" s="144"/>
      <c r="N1588" s="144"/>
      <c r="O1588" s="144"/>
      <c r="P1588" s="202"/>
      <c r="Q1588" s="145"/>
      <c r="R1588" s="143" t="str">
        <f ca="1">IF(ISERROR($V1588),"",OFFSET('Smelter Look-up'!$C$4,$V1588-4,0)&amp;"")</f>
        <v/>
      </c>
      <c r="S1588" s="149" t="str">
        <f t="shared" ca="1" si="120"/>
        <v/>
      </c>
      <c r="T1588" s="149" t="str">
        <f ca="1">IF(B1588="","",IF(ISERROR(MATCH($J1588,SorP!$B$1:$B$6261,0)),"",INDIRECT("'SorP'!$A$"&amp;MATCH($S1588&amp;$J1588,SorP!C:C,0))))</f>
        <v/>
      </c>
      <c r="U1588" s="162"/>
      <c r="V1588" s="163" t="e">
        <f>IF(C1588="",NA(),MATCH($B1588&amp;$C1588,'Smelter Look-up'!$J:$J,0))</f>
        <v>#N/A</v>
      </c>
      <c r="X1588" s="164">
        <f t="shared" ca="1" si="121"/>
        <v>0</v>
      </c>
      <c r="AB1588" s="304" t="str">
        <f t="shared" si="122"/>
        <v/>
      </c>
      <c r="AC1588" s="164" t="str">
        <f t="shared" si="123"/>
        <v/>
      </c>
      <c r="AD1588" s="164" t="str">
        <f t="shared" si="124"/>
        <v/>
      </c>
    </row>
    <row r="1589" spans="1:30" s="164" customFormat="1" ht="20.149999999999999" customHeight="1">
      <c r="A1589" s="149"/>
      <c r="B1589" s="294" t="str">
        <f>IF(LEN(A1589)=0,"",INDEX('Smelter Look-up'!$A:$A,MATCH($A1589,'Smelter Look-up'!$E:$E,0)))</f>
        <v/>
      </c>
      <c r="C1589" s="146" t="str">
        <f>IF(LEN(A1589)=0,"",INDEX('Smelter Look-up'!$C:$C,MATCH($A1589,'Smelter Look-up'!$E:$E,0)))</f>
        <v/>
      </c>
      <c r="D1589" s="143"/>
      <c r="E1589" s="143" t="str">
        <f ca="1">IF(ISERROR($V1589),"",OFFSET('Smelter Look-up'!$D$4,$V1589-4,0)&amp;"")</f>
        <v/>
      </c>
      <c r="F1589" s="143" t="str">
        <f ca="1">IF(ISERROR($V1589),"",OFFSET('Smelter Look-up'!$E$4,$V1589-4,0))</f>
        <v/>
      </c>
      <c r="G1589" s="143" t="str">
        <f ca="1">IF(C1589=$X$4,"Enter smelter details",IF(ISERROR($V1589),"",OFFSET('Smelter Look-up'!$F$4,$V1589-4,0)))</f>
        <v/>
      </c>
      <c r="H1589" s="199" t="str">
        <f ca="1">IF(ISERROR($V1589),"",OFFSET('Smelter Look-up'!$G$4,$V1589-4,0))</f>
        <v/>
      </c>
      <c r="I1589" s="200" t="str">
        <f ca="1">IF(ISERROR($V1589),"",OFFSET('Smelter Look-up'!$H$4,$V1589-4,0))</f>
        <v/>
      </c>
      <c r="J1589" s="200" t="str">
        <f ca="1">IF(ISERROR($V1589),"",OFFSET('Smelter Look-up'!$I$4,$V1589-4,0))</f>
        <v/>
      </c>
      <c r="K1589" s="144"/>
      <c r="L1589" s="144"/>
      <c r="M1589" s="144"/>
      <c r="N1589" s="144"/>
      <c r="O1589" s="144"/>
      <c r="P1589" s="202"/>
      <c r="Q1589" s="145"/>
      <c r="R1589" s="143" t="str">
        <f ca="1">IF(ISERROR($V1589),"",OFFSET('Smelter Look-up'!$C$4,$V1589-4,0)&amp;"")</f>
        <v/>
      </c>
      <c r="S1589" s="149" t="str">
        <f t="shared" ca="1" si="120"/>
        <v/>
      </c>
      <c r="T1589" s="149" t="str">
        <f ca="1">IF(B1589="","",IF(ISERROR(MATCH($J1589,SorP!$B$1:$B$6261,0)),"",INDIRECT("'SorP'!$A$"&amp;MATCH($S1589&amp;$J1589,SorP!C:C,0))))</f>
        <v/>
      </c>
      <c r="U1589" s="162"/>
      <c r="V1589" s="163" t="e">
        <f>IF(C1589="",NA(),MATCH($B1589&amp;$C1589,'Smelter Look-up'!$J:$J,0))</f>
        <v>#N/A</v>
      </c>
      <c r="X1589" s="164">
        <f t="shared" ca="1" si="121"/>
        <v>0</v>
      </c>
      <c r="AB1589" s="304" t="str">
        <f t="shared" si="122"/>
        <v/>
      </c>
      <c r="AC1589" s="164" t="str">
        <f t="shared" si="123"/>
        <v/>
      </c>
      <c r="AD1589" s="164" t="str">
        <f t="shared" si="124"/>
        <v/>
      </c>
    </row>
    <row r="1590" spans="1:30" s="164" customFormat="1" ht="20.149999999999999" customHeight="1">
      <c r="A1590" s="149"/>
      <c r="B1590" s="294" t="str">
        <f>IF(LEN(A1590)=0,"",INDEX('Smelter Look-up'!$A:$A,MATCH($A1590,'Smelter Look-up'!$E:$E,0)))</f>
        <v/>
      </c>
      <c r="C1590" s="146" t="str">
        <f>IF(LEN(A1590)=0,"",INDEX('Smelter Look-up'!$C:$C,MATCH($A1590,'Smelter Look-up'!$E:$E,0)))</f>
        <v/>
      </c>
      <c r="D1590" s="143"/>
      <c r="E1590" s="143" t="str">
        <f ca="1">IF(ISERROR($V1590),"",OFFSET('Smelter Look-up'!$D$4,$V1590-4,0)&amp;"")</f>
        <v/>
      </c>
      <c r="F1590" s="143" t="str">
        <f ca="1">IF(ISERROR($V1590),"",OFFSET('Smelter Look-up'!$E$4,$V1590-4,0))</f>
        <v/>
      </c>
      <c r="G1590" s="143" t="str">
        <f ca="1">IF(C1590=$X$4,"Enter smelter details",IF(ISERROR($V1590),"",OFFSET('Smelter Look-up'!$F$4,$V1590-4,0)))</f>
        <v/>
      </c>
      <c r="H1590" s="199" t="str">
        <f ca="1">IF(ISERROR($V1590),"",OFFSET('Smelter Look-up'!$G$4,$V1590-4,0))</f>
        <v/>
      </c>
      <c r="I1590" s="200" t="str">
        <f ca="1">IF(ISERROR($V1590),"",OFFSET('Smelter Look-up'!$H$4,$V1590-4,0))</f>
        <v/>
      </c>
      <c r="J1590" s="200" t="str">
        <f ca="1">IF(ISERROR($V1590),"",OFFSET('Smelter Look-up'!$I$4,$V1590-4,0))</f>
        <v/>
      </c>
      <c r="K1590" s="144"/>
      <c r="L1590" s="144"/>
      <c r="M1590" s="144"/>
      <c r="N1590" s="144"/>
      <c r="O1590" s="144"/>
      <c r="P1590" s="202"/>
      <c r="Q1590" s="145"/>
      <c r="R1590" s="143" t="str">
        <f ca="1">IF(ISERROR($V1590),"",OFFSET('Smelter Look-up'!$C$4,$V1590-4,0)&amp;"")</f>
        <v/>
      </c>
      <c r="S1590" s="149" t="str">
        <f t="shared" ca="1" si="120"/>
        <v/>
      </c>
      <c r="T1590" s="149" t="str">
        <f ca="1">IF(B1590="","",IF(ISERROR(MATCH($J1590,SorP!$B$1:$B$6261,0)),"",INDIRECT("'SorP'!$A$"&amp;MATCH($S1590&amp;$J1590,SorP!C:C,0))))</f>
        <v/>
      </c>
      <c r="U1590" s="162"/>
      <c r="V1590" s="163" t="e">
        <f>IF(C1590="",NA(),MATCH($B1590&amp;$C1590,'Smelter Look-up'!$J:$J,0))</f>
        <v>#N/A</v>
      </c>
      <c r="X1590" s="164">
        <f t="shared" ca="1" si="121"/>
        <v>0</v>
      </c>
      <c r="AB1590" s="304" t="str">
        <f t="shared" si="122"/>
        <v/>
      </c>
      <c r="AC1590" s="164" t="str">
        <f t="shared" si="123"/>
        <v/>
      </c>
      <c r="AD1590" s="164" t="str">
        <f t="shared" si="124"/>
        <v/>
      </c>
    </row>
    <row r="1591" spans="1:30" s="164" customFormat="1" ht="20.149999999999999" customHeight="1">
      <c r="A1591" s="149"/>
      <c r="B1591" s="294" t="str">
        <f>IF(LEN(A1591)=0,"",INDEX('Smelter Look-up'!$A:$A,MATCH($A1591,'Smelter Look-up'!$E:$E,0)))</f>
        <v/>
      </c>
      <c r="C1591" s="146" t="str">
        <f>IF(LEN(A1591)=0,"",INDEX('Smelter Look-up'!$C:$C,MATCH($A1591,'Smelter Look-up'!$E:$E,0)))</f>
        <v/>
      </c>
      <c r="D1591" s="143"/>
      <c r="E1591" s="143" t="str">
        <f ca="1">IF(ISERROR($V1591),"",OFFSET('Smelter Look-up'!$D$4,$V1591-4,0)&amp;"")</f>
        <v/>
      </c>
      <c r="F1591" s="143" t="str">
        <f ca="1">IF(ISERROR($V1591),"",OFFSET('Smelter Look-up'!$E$4,$V1591-4,0))</f>
        <v/>
      </c>
      <c r="G1591" s="143" t="str">
        <f ca="1">IF(C1591=$X$4,"Enter smelter details",IF(ISERROR($V1591),"",OFFSET('Smelter Look-up'!$F$4,$V1591-4,0)))</f>
        <v/>
      </c>
      <c r="H1591" s="199" t="str">
        <f ca="1">IF(ISERROR($V1591),"",OFFSET('Smelter Look-up'!$G$4,$V1591-4,0))</f>
        <v/>
      </c>
      <c r="I1591" s="200" t="str">
        <f ca="1">IF(ISERROR($V1591),"",OFFSET('Smelter Look-up'!$H$4,$V1591-4,0))</f>
        <v/>
      </c>
      <c r="J1591" s="200" t="str">
        <f ca="1">IF(ISERROR($V1591),"",OFFSET('Smelter Look-up'!$I$4,$V1591-4,0))</f>
        <v/>
      </c>
      <c r="K1591" s="144"/>
      <c r="L1591" s="144"/>
      <c r="M1591" s="144"/>
      <c r="N1591" s="144"/>
      <c r="O1591" s="144"/>
      <c r="P1591" s="202"/>
      <c r="Q1591" s="145"/>
      <c r="R1591" s="143" t="str">
        <f ca="1">IF(ISERROR($V1591),"",OFFSET('Smelter Look-up'!$C$4,$V1591-4,0)&amp;"")</f>
        <v/>
      </c>
      <c r="S1591" s="149" t="str">
        <f t="shared" ca="1" si="120"/>
        <v/>
      </c>
      <c r="T1591" s="149" t="str">
        <f ca="1">IF(B1591="","",IF(ISERROR(MATCH($J1591,SorP!$B$1:$B$6261,0)),"",INDIRECT("'SorP'!$A$"&amp;MATCH($S1591&amp;$J1591,SorP!C:C,0))))</f>
        <v/>
      </c>
      <c r="U1591" s="162"/>
      <c r="V1591" s="163" t="e">
        <f>IF(C1591="",NA(),MATCH($B1591&amp;$C1591,'Smelter Look-up'!$J:$J,0))</f>
        <v>#N/A</v>
      </c>
      <c r="X1591" s="164">
        <f t="shared" ca="1" si="121"/>
        <v>0</v>
      </c>
      <c r="AB1591" s="304" t="str">
        <f t="shared" si="122"/>
        <v/>
      </c>
      <c r="AC1591" s="164" t="str">
        <f t="shared" si="123"/>
        <v/>
      </c>
      <c r="AD1591" s="164" t="str">
        <f t="shared" si="124"/>
        <v/>
      </c>
    </row>
    <row r="1592" spans="1:30" s="164" customFormat="1" ht="20.149999999999999" customHeight="1">
      <c r="A1592" s="149"/>
      <c r="B1592" s="294" t="str">
        <f>IF(LEN(A1592)=0,"",INDEX('Smelter Look-up'!$A:$A,MATCH($A1592,'Smelter Look-up'!$E:$E,0)))</f>
        <v/>
      </c>
      <c r="C1592" s="146" t="str">
        <f>IF(LEN(A1592)=0,"",INDEX('Smelter Look-up'!$C:$C,MATCH($A1592,'Smelter Look-up'!$E:$E,0)))</f>
        <v/>
      </c>
      <c r="D1592" s="143"/>
      <c r="E1592" s="143" t="str">
        <f ca="1">IF(ISERROR($V1592),"",OFFSET('Smelter Look-up'!$D$4,$V1592-4,0)&amp;"")</f>
        <v/>
      </c>
      <c r="F1592" s="143" t="str">
        <f ca="1">IF(ISERROR($V1592),"",OFFSET('Smelter Look-up'!$E$4,$V1592-4,0))</f>
        <v/>
      </c>
      <c r="G1592" s="143" t="str">
        <f ca="1">IF(C1592=$X$4,"Enter smelter details",IF(ISERROR($V1592),"",OFFSET('Smelter Look-up'!$F$4,$V1592-4,0)))</f>
        <v/>
      </c>
      <c r="H1592" s="199" t="str">
        <f ca="1">IF(ISERROR($V1592),"",OFFSET('Smelter Look-up'!$G$4,$V1592-4,0))</f>
        <v/>
      </c>
      <c r="I1592" s="200" t="str">
        <f ca="1">IF(ISERROR($V1592),"",OFFSET('Smelter Look-up'!$H$4,$V1592-4,0))</f>
        <v/>
      </c>
      <c r="J1592" s="200" t="str">
        <f ca="1">IF(ISERROR($V1592),"",OFFSET('Smelter Look-up'!$I$4,$V1592-4,0))</f>
        <v/>
      </c>
      <c r="K1592" s="144"/>
      <c r="L1592" s="144"/>
      <c r="M1592" s="144"/>
      <c r="N1592" s="144"/>
      <c r="O1592" s="144"/>
      <c r="P1592" s="202"/>
      <c r="Q1592" s="145"/>
      <c r="R1592" s="143" t="str">
        <f ca="1">IF(ISERROR($V1592),"",OFFSET('Smelter Look-up'!$C$4,$V1592-4,0)&amp;"")</f>
        <v/>
      </c>
      <c r="S1592" s="149" t="str">
        <f t="shared" ca="1" si="120"/>
        <v/>
      </c>
      <c r="T1592" s="149" t="str">
        <f ca="1">IF(B1592="","",IF(ISERROR(MATCH($J1592,SorP!$B$1:$B$6261,0)),"",INDIRECT("'SorP'!$A$"&amp;MATCH($S1592&amp;$J1592,SorP!C:C,0))))</f>
        <v/>
      </c>
      <c r="U1592" s="162"/>
      <c r="V1592" s="163" t="e">
        <f>IF(C1592="",NA(),MATCH($B1592&amp;$C1592,'Smelter Look-up'!$J:$J,0))</f>
        <v>#N/A</v>
      </c>
      <c r="X1592" s="164">
        <f t="shared" ca="1" si="121"/>
        <v>0</v>
      </c>
      <c r="AB1592" s="304" t="str">
        <f t="shared" si="122"/>
        <v/>
      </c>
      <c r="AC1592" s="164" t="str">
        <f t="shared" si="123"/>
        <v/>
      </c>
      <c r="AD1592" s="164" t="str">
        <f t="shared" si="124"/>
        <v/>
      </c>
    </row>
    <row r="1593" spans="1:30" s="164" customFormat="1" ht="20.149999999999999" customHeight="1">
      <c r="A1593" s="149"/>
      <c r="B1593" s="294" t="str">
        <f>IF(LEN(A1593)=0,"",INDEX('Smelter Look-up'!$A:$A,MATCH($A1593,'Smelter Look-up'!$E:$E,0)))</f>
        <v/>
      </c>
      <c r="C1593" s="146" t="str">
        <f>IF(LEN(A1593)=0,"",INDEX('Smelter Look-up'!$C:$C,MATCH($A1593,'Smelter Look-up'!$E:$E,0)))</f>
        <v/>
      </c>
      <c r="D1593" s="143"/>
      <c r="E1593" s="143" t="str">
        <f ca="1">IF(ISERROR($V1593),"",OFFSET('Smelter Look-up'!$D$4,$V1593-4,0)&amp;"")</f>
        <v/>
      </c>
      <c r="F1593" s="143" t="str">
        <f ca="1">IF(ISERROR($V1593),"",OFFSET('Smelter Look-up'!$E$4,$V1593-4,0))</f>
        <v/>
      </c>
      <c r="G1593" s="143" t="str">
        <f ca="1">IF(C1593=$X$4,"Enter smelter details",IF(ISERROR($V1593),"",OFFSET('Smelter Look-up'!$F$4,$V1593-4,0)))</f>
        <v/>
      </c>
      <c r="H1593" s="199" t="str">
        <f ca="1">IF(ISERROR($V1593),"",OFFSET('Smelter Look-up'!$G$4,$V1593-4,0))</f>
        <v/>
      </c>
      <c r="I1593" s="200" t="str">
        <f ca="1">IF(ISERROR($V1593),"",OFFSET('Smelter Look-up'!$H$4,$V1593-4,0))</f>
        <v/>
      </c>
      <c r="J1593" s="200" t="str">
        <f ca="1">IF(ISERROR($V1593),"",OFFSET('Smelter Look-up'!$I$4,$V1593-4,0))</f>
        <v/>
      </c>
      <c r="K1593" s="144"/>
      <c r="L1593" s="144"/>
      <c r="M1593" s="144"/>
      <c r="N1593" s="144"/>
      <c r="O1593" s="144"/>
      <c r="P1593" s="202"/>
      <c r="Q1593" s="145"/>
      <c r="R1593" s="143" t="str">
        <f ca="1">IF(ISERROR($V1593),"",OFFSET('Smelter Look-up'!$C$4,$V1593-4,0)&amp;"")</f>
        <v/>
      </c>
      <c r="S1593" s="149" t="str">
        <f t="shared" ca="1" si="120"/>
        <v/>
      </c>
      <c r="T1593" s="149" t="str">
        <f ca="1">IF(B1593="","",IF(ISERROR(MATCH($J1593,SorP!$B$1:$B$6261,0)),"",INDIRECT("'SorP'!$A$"&amp;MATCH($S1593&amp;$J1593,SorP!C:C,0))))</f>
        <v/>
      </c>
      <c r="U1593" s="162"/>
      <c r="V1593" s="163" t="e">
        <f>IF(C1593="",NA(),MATCH($B1593&amp;$C1593,'Smelter Look-up'!$J:$J,0))</f>
        <v>#N/A</v>
      </c>
      <c r="X1593" s="164">
        <f t="shared" ca="1" si="121"/>
        <v>0</v>
      </c>
      <c r="AB1593" s="304" t="str">
        <f t="shared" si="122"/>
        <v/>
      </c>
      <c r="AC1593" s="164" t="str">
        <f t="shared" si="123"/>
        <v/>
      </c>
      <c r="AD1593" s="164" t="str">
        <f t="shared" si="124"/>
        <v/>
      </c>
    </row>
    <row r="1594" spans="1:30" s="164" customFormat="1" ht="20.149999999999999" customHeight="1">
      <c r="A1594" s="149"/>
      <c r="B1594" s="294" t="str">
        <f>IF(LEN(A1594)=0,"",INDEX('Smelter Look-up'!$A:$A,MATCH($A1594,'Smelter Look-up'!$E:$E,0)))</f>
        <v/>
      </c>
      <c r="C1594" s="146" t="str">
        <f>IF(LEN(A1594)=0,"",INDEX('Smelter Look-up'!$C:$C,MATCH($A1594,'Smelter Look-up'!$E:$E,0)))</f>
        <v/>
      </c>
      <c r="D1594" s="143"/>
      <c r="E1594" s="143" t="str">
        <f ca="1">IF(ISERROR($V1594),"",OFFSET('Smelter Look-up'!$D$4,$V1594-4,0)&amp;"")</f>
        <v/>
      </c>
      <c r="F1594" s="143" t="str">
        <f ca="1">IF(ISERROR($V1594),"",OFFSET('Smelter Look-up'!$E$4,$V1594-4,0))</f>
        <v/>
      </c>
      <c r="G1594" s="143" t="str">
        <f ca="1">IF(C1594=$X$4,"Enter smelter details",IF(ISERROR($V1594),"",OFFSET('Smelter Look-up'!$F$4,$V1594-4,0)))</f>
        <v/>
      </c>
      <c r="H1594" s="199" t="str">
        <f ca="1">IF(ISERROR($V1594),"",OFFSET('Smelter Look-up'!$G$4,$V1594-4,0))</f>
        <v/>
      </c>
      <c r="I1594" s="200" t="str">
        <f ca="1">IF(ISERROR($V1594),"",OFFSET('Smelter Look-up'!$H$4,$V1594-4,0))</f>
        <v/>
      </c>
      <c r="J1594" s="200" t="str">
        <f ca="1">IF(ISERROR($V1594),"",OFFSET('Smelter Look-up'!$I$4,$V1594-4,0))</f>
        <v/>
      </c>
      <c r="K1594" s="144"/>
      <c r="L1594" s="144"/>
      <c r="M1594" s="144"/>
      <c r="N1594" s="144"/>
      <c r="O1594" s="144"/>
      <c r="P1594" s="202"/>
      <c r="Q1594" s="145"/>
      <c r="R1594" s="143" t="str">
        <f ca="1">IF(ISERROR($V1594),"",OFFSET('Smelter Look-up'!$C$4,$V1594-4,0)&amp;"")</f>
        <v/>
      </c>
      <c r="S1594" s="149" t="str">
        <f t="shared" ca="1" si="120"/>
        <v/>
      </c>
      <c r="T1594" s="149" t="str">
        <f ca="1">IF(B1594="","",IF(ISERROR(MATCH($J1594,SorP!$B$1:$B$6261,0)),"",INDIRECT("'SorP'!$A$"&amp;MATCH($S1594&amp;$J1594,SorP!C:C,0))))</f>
        <v/>
      </c>
      <c r="U1594" s="162"/>
      <c r="V1594" s="163" t="e">
        <f>IF(C1594="",NA(),MATCH($B1594&amp;$C1594,'Smelter Look-up'!$J:$J,0))</f>
        <v>#N/A</v>
      </c>
      <c r="X1594" s="164">
        <f t="shared" ca="1" si="121"/>
        <v>0</v>
      </c>
      <c r="AB1594" s="304" t="str">
        <f t="shared" si="122"/>
        <v/>
      </c>
      <c r="AC1594" s="164" t="str">
        <f t="shared" si="123"/>
        <v/>
      </c>
      <c r="AD1594" s="164" t="str">
        <f t="shared" si="124"/>
        <v/>
      </c>
    </row>
    <row r="1595" spans="1:30" s="164" customFormat="1" ht="20.149999999999999" customHeight="1">
      <c r="A1595" s="149"/>
      <c r="B1595" s="294" t="str">
        <f>IF(LEN(A1595)=0,"",INDEX('Smelter Look-up'!$A:$A,MATCH($A1595,'Smelter Look-up'!$E:$E,0)))</f>
        <v/>
      </c>
      <c r="C1595" s="146" t="str">
        <f>IF(LEN(A1595)=0,"",INDEX('Smelter Look-up'!$C:$C,MATCH($A1595,'Smelter Look-up'!$E:$E,0)))</f>
        <v/>
      </c>
      <c r="D1595" s="143"/>
      <c r="E1595" s="143" t="str">
        <f ca="1">IF(ISERROR($V1595),"",OFFSET('Smelter Look-up'!$D$4,$V1595-4,0)&amp;"")</f>
        <v/>
      </c>
      <c r="F1595" s="143" t="str">
        <f ca="1">IF(ISERROR($V1595),"",OFFSET('Smelter Look-up'!$E$4,$V1595-4,0))</f>
        <v/>
      </c>
      <c r="G1595" s="143" t="str">
        <f ca="1">IF(C1595=$X$4,"Enter smelter details",IF(ISERROR($V1595),"",OFFSET('Smelter Look-up'!$F$4,$V1595-4,0)))</f>
        <v/>
      </c>
      <c r="H1595" s="199" t="str">
        <f ca="1">IF(ISERROR($V1595),"",OFFSET('Smelter Look-up'!$G$4,$V1595-4,0))</f>
        <v/>
      </c>
      <c r="I1595" s="200" t="str">
        <f ca="1">IF(ISERROR($V1595),"",OFFSET('Smelter Look-up'!$H$4,$V1595-4,0))</f>
        <v/>
      </c>
      <c r="J1595" s="200" t="str">
        <f ca="1">IF(ISERROR($V1595),"",OFFSET('Smelter Look-up'!$I$4,$V1595-4,0))</f>
        <v/>
      </c>
      <c r="K1595" s="144"/>
      <c r="L1595" s="144"/>
      <c r="M1595" s="144"/>
      <c r="N1595" s="144"/>
      <c r="O1595" s="144"/>
      <c r="P1595" s="202"/>
      <c r="Q1595" s="145"/>
      <c r="R1595" s="143" t="str">
        <f ca="1">IF(ISERROR($V1595),"",OFFSET('Smelter Look-up'!$C$4,$V1595-4,0)&amp;"")</f>
        <v/>
      </c>
      <c r="S1595" s="149" t="str">
        <f t="shared" ca="1" si="120"/>
        <v/>
      </c>
      <c r="T1595" s="149" t="str">
        <f ca="1">IF(B1595="","",IF(ISERROR(MATCH($J1595,SorP!$B$1:$B$6261,0)),"",INDIRECT("'SorP'!$A$"&amp;MATCH($S1595&amp;$J1595,SorP!C:C,0))))</f>
        <v/>
      </c>
      <c r="U1595" s="162"/>
      <c r="V1595" s="163" t="e">
        <f>IF(C1595="",NA(),MATCH($B1595&amp;$C1595,'Smelter Look-up'!$J:$J,0))</f>
        <v>#N/A</v>
      </c>
      <c r="X1595" s="164">
        <f t="shared" ca="1" si="121"/>
        <v>0</v>
      </c>
      <c r="AB1595" s="304" t="str">
        <f t="shared" si="122"/>
        <v/>
      </c>
      <c r="AC1595" s="164" t="str">
        <f t="shared" si="123"/>
        <v/>
      </c>
      <c r="AD1595" s="164" t="str">
        <f t="shared" si="124"/>
        <v/>
      </c>
    </row>
    <row r="1596" spans="1:30" s="164" customFormat="1" ht="20.149999999999999" customHeight="1">
      <c r="A1596" s="149"/>
      <c r="B1596" s="294" t="str">
        <f>IF(LEN(A1596)=0,"",INDEX('Smelter Look-up'!$A:$A,MATCH($A1596,'Smelter Look-up'!$E:$E,0)))</f>
        <v/>
      </c>
      <c r="C1596" s="146" t="str">
        <f>IF(LEN(A1596)=0,"",INDEX('Smelter Look-up'!$C:$C,MATCH($A1596,'Smelter Look-up'!$E:$E,0)))</f>
        <v/>
      </c>
      <c r="D1596" s="143"/>
      <c r="E1596" s="143" t="str">
        <f ca="1">IF(ISERROR($V1596),"",OFFSET('Smelter Look-up'!$D$4,$V1596-4,0)&amp;"")</f>
        <v/>
      </c>
      <c r="F1596" s="143" t="str">
        <f ca="1">IF(ISERROR($V1596),"",OFFSET('Smelter Look-up'!$E$4,$V1596-4,0))</f>
        <v/>
      </c>
      <c r="G1596" s="143" t="str">
        <f ca="1">IF(C1596=$X$4,"Enter smelter details",IF(ISERROR($V1596),"",OFFSET('Smelter Look-up'!$F$4,$V1596-4,0)))</f>
        <v/>
      </c>
      <c r="H1596" s="199" t="str">
        <f ca="1">IF(ISERROR($V1596),"",OFFSET('Smelter Look-up'!$G$4,$V1596-4,0))</f>
        <v/>
      </c>
      <c r="I1596" s="200" t="str">
        <f ca="1">IF(ISERROR($V1596),"",OFFSET('Smelter Look-up'!$H$4,$V1596-4,0))</f>
        <v/>
      </c>
      <c r="J1596" s="200" t="str">
        <f ca="1">IF(ISERROR($V1596),"",OFFSET('Smelter Look-up'!$I$4,$V1596-4,0))</f>
        <v/>
      </c>
      <c r="K1596" s="144"/>
      <c r="L1596" s="144"/>
      <c r="M1596" s="144"/>
      <c r="N1596" s="144"/>
      <c r="O1596" s="144"/>
      <c r="P1596" s="202"/>
      <c r="Q1596" s="145"/>
      <c r="R1596" s="143" t="str">
        <f ca="1">IF(ISERROR($V1596),"",OFFSET('Smelter Look-up'!$C$4,$V1596-4,0)&amp;"")</f>
        <v/>
      </c>
      <c r="S1596" s="149" t="str">
        <f t="shared" ca="1" si="120"/>
        <v/>
      </c>
      <c r="T1596" s="149" t="str">
        <f ca="1">IF(B1596="","",IF(ISERROR(MATCH($J1596,SorP!$B$1:$B$6261,0)),"",INDIRECT("'SorP'!$A$"&amp;MATCH($S1596&amp;$J1596,SorP!C:C,0))))</f>
        <v/>
      </c>
      <c r="U1596" s="162"/>
      <c r="V1596" s="163" t="e">
        <f>IF(C1596="",NA(),MATCH($B1596&amp;$C1596,'Smelter Look-up'!$J:$J,0))</f>
        <v>#N/A</v>
      </c>
      <c r="X1596" s="164">
        <f t="shared" ca="1" si="121"/>
        <v>0</v>
      </c>
      <c r="AB1596" s="304" t="str">
        <f t="shared" si="122"/>
        <v/>
      </c>
      <c r="AC1596" s="164" t="str">
        <f t="shared" si="123"/>
        <v/>
      </c>
      <c r="AD1596" s="164" t="str">
        <f t="shared" si="124"/>
        <v/>
      </c>
    </row>
    <row r="1597" spans="1:30" s="164" customFormat="1" ht="20.149999999999999" customHeight="1">
      <c r="A1597" s="149"/>
      <c r="B1597" s="294" t="str">
        <f>IF(LEN(A1597)=0,"",INDEX('Smelter Look-up'!$A:$A,MATCH($A1597,'Smelter Look-up'!$E:$E,0)))</f>
        <v/>
      </c>
      <c r="C1597" s="146" t="str">
        <f>IF(LEN(A1597)=0,"",INDEX('Smelter Look-up'!$C:$C,MATCH($A1597,'Smelter Look-up'!$E:$E,0)))</f>
        <v/>
      </c>
      <c r="D1597" s="143"/>
      <c r="E1597" s="143" t="str">
        <f ca="1">IF(ISERROR($V1597),"",OFFSET('Smelter Look-up'!$D$4,$V1597-4,0)&amp;"")</f>
        <v/>
      </c>
      <c r="F1597" s="143" t="str">
        <f ca="1">IF(ISERROR($V1597),"",OFFSET('Smelter Look-up'!$E$4,$V1597-4,0))</f>
        <v/>
      </c>
      <c r="G1597" s="143" t="str">
        <f ca="1">IF(C1597=$X$4,"Enter smelter details",IF(ISERROR($V1597),"",OFFSET('Smelter Look-up'!$F$4,$V1597-4,0)))</f>
        <v/>
      </c>
      <c r="H1597" s="199" t="str">
        <f ca="1">IF(ISERROR($V1597),"",OFFSET('Smelter Look-up'!$G$4,$V1597-4,0))</f>
        <v/>
      </c>
      <c r="I1597" s="200" t="str">
        <f ca="1">IF(ISERROR($V1597),"",OFFSET('Smelter Look-up'!$H$4,$V1597-4,0))</f>
        <v/>
      </c>
      <c r="J1597" s="200" t="str">
        <f ca="1">IF(ISERROR($V1597),"",OFFSET('Smelter Look-up'!$I$4,$V1597-4,0))</f>
        <v/>
      </c>
      <c r="K1597" s="144"/>
      <c r="L1597" s="144"/>
      <c r="M1597" s="144"/>
      <c r="N1597" s="144"/>
      <c r="O1597" s="144"/>
      <c r="P1597" s="202"/>
      <c r="Q1597" s="145"/>
      <c r="R1597" s="143" t="str">
        <f ca="1">IF(ISERROR($V1597),"",OFFSET('Smelter Look-up'!$C$4,$V1597-4,0)&amp;"")</f>
        <v/>
      </c>
      <c r="S1597" s="149" t="str">
        <f t="shared" ca="1" si="120"/>
        <v/>
      </c>
      <c r="T1597" s="149" t="str">
        <f ca="1">IF(B1597="","",IF(ISERROR(MATCH($J1597,SorP!$B$1:$B$6261,0)),"",INDIRECT("'SorP'!$A$"&amp;MATCH($S1597&amp;$J1597,SorP!C:C,0))))</f>
        <v/>
      </c>
      <c r="U1597" s="162"/>
      <c r="V1597" s="163" t="e">
        <f>IF(C1597="",NA(),MATCH($B1597&amp;$C1597,'Smelter Look-up'!$J:$J,0))</f>
        <v>#N/A</v>
      </c>
      <c r="X1597" s="164">
        <f t="shared" ca="1" si="121"/>
        <v>0</v>
      </c>
      <c r="AB1597" s="304" t="str">
        <f t="shared" si="122"/>
        <v/>
      </c>
      <c r="AC1597" s="164" t="str">
        <f t="shared" si="123"/>
        <v/>
      </c>
      <c r="AD1597" s="164" t="str">
        <f t="shared" si="124"/>
        <v/>
      </c>
    </row>
    <row r="1598" spans="1:30" s="164" customFormat="1" ht="20.149999999999999" customHeight="1">
      <c r="A1598" s="149"/>
      <c r="B1598" s="294" t="str">
        <f>IF(LEN(A1598)=0,"",INDEX('Smelter Look-up'!$A:$A,MATCH($A1598,'Smelter Look-up'!$E:$E,0)))</f>
        <v/>
      </c>
      <c r="C1598" s="146" t="str">
        <f>IF(LEN(A1598)=0,"",INDEX('Smelter Look-up'!$C:$C,MATCH($A1598,'Smelter Look-up'!$E:$E,0)))</f>
        <v/>
      </c>
      <c r="D1598" s="143"/>
      <c r="E1598" s="143" t="str">
        <f ca="1">IF(ISERROR($V1598),"",OFFSET('Smelter Look-up'!$D$4,$V1598-4,0)&amp;"")</f>
        <v/>
      </c>
      <c r="F1598" s="143" t="str">
        <f ca="1">IF(ISERROR($V1598),"",OFFSET('Smelter Look-up'!$E$4,$V1598-4,0))</f>
        <v/>
      </c>
      <c r="G1598" s="143" t="str">
        <f ca="1">IF(C1598=$X$4,"Enter smelter details",IF(ISERROR($V1598),"",OFFSET('Smelter Look-up'!$F$4,$V1598-4,0)))</f>
        <v/>
      </c>
      <c r="H1598" s="199" t="str">
        <f ca="1">IF(ISERROR($V1598),"",OFFSET('Smelter Look-up'!$G$4,$V1598-4,0))</f>
        <v/>
      </c>
      <c r="I1598" s="200" t="str">
        <f ca="1">IF(ISERROR($V1598),"",OFFSET('Smelter Look-up'!$H$4,$V1598-4,0))</f>
        <v/>
      </c>
      <c r="J1598" s="200" t="str">
        <f ca="1">IF(ISERROR($V1598),"",OFFSET('Smelter Look-up'!$I$4,$V1598-4,0))</f>
        <v/>
      </c>
      <c r="K1598" s="144"/>
      <c r="L1598" s="144"/>
      <c r="M1598" s="144"/>
      <c r="N1598" s="144"/>
      <c r="O1598" s="144"/>
      <c r="P1598" s="202"/>
      <c r="Q1598" s="145"/>
      <c r="R1598" s="143" t="str">
        <f ca="1">IF(ISERROR($V1598),"",OFFSET('Smelter Look-up'!$C$4,$V1598-4,0)&amp;"")</f>
        <v/>
      </c>
      <c r="S1598" s="149" t="str">
        <f t="shared" ca="1" si="120"/>
        <v/>
      </c>
      <c r="T1598" s="149" t="str">
        <f ca="1">IF(B1598="","",IF(ISERROR(MATCH($J1598,SorP!$B$1:$B$6261,0)),"",INDIRECT("'SorP'!$A$"&amp;MATCH($S1598&amp;$J1598,SorP!C:C,0))))</f>
        <v/>
      </c>
      <c r="U1598" s="162"/>
      <c r="V1598" s="163" t="e">
        <f>IF(C1598="",NA(),MATCH($B1598&amp;$C1598,'Smelter Look-up'!$J:$J,0))</f>
        <v>#N/A</v>
      </c>
      <c r="X1598" s="164">
        <f t="shared" ca="1" si="121"/>
        <v>0</v>
      </c>
      <c r="AB1598" s="304" t="str">
        <f t="shared" si="122"/>
        <v/>
      </c>
      <c r="AC1598" s="164" t="str">
        <f t="shared" si="123"/>
        <v/>
      </c>
      <c r="AD1598" s="164" t="str">
        <f t="shared" si="124"/>
        <v/>
      </c>
    </row>
    <row r="1599" spans="1:30" s="164" customFormat="1" ht="20.149999999999999" customHeight="1">
      <c r="A1599" s="149"/>
      <c r="B1599" s="294" t="str">
        <f>IF(LEN(A1599)=0,"",INDEX('Smelter Look-up'!$A:$A,MATCH($A1599,'Smelter Look-up'!$E:$E,0)))</f>
        <v/>
      </c>
      <c r="C1599" s="146" t="str">
        <f>IF(LEN(A1599)=0,"",INDEX('Smelter Look-up'!$C:$C,MATCH($A1599,'Smelter Look-up'!$E:$E,0)))</f>
        <v/>
      </c>
      <c r="D1599" s="143"/>
      <c r="E1599" s="143" t="str">
        <f ca="1">IF(ISERROR($V1599),"",OFFSET('Smelter Look-up'!$D$4,$V1599-4,0)&amp;"")</f>
        <v/>
      </c>
      <c r="F1599" s="143" t="str">
        <f ca="1">IF(ISERROR($V1599),"",OFFSET('Smelter Look-up'!$E$4,$V1599-4,0))</f>
        <v/>
      </c>
      <c r="G1599" s="143" t="str">
        <f ca="1">IF(C1599=$X$4,"Enter smelter details",IF(ISERROR($V1599),"",OFFSET('Smelter Look-up'!$F$4,$V1599-4,0)))</f>
        <v/>
      </c>
      <c r="H1599" s="199" t="str">
        <f ca="1">IF(ISERROR($V1599),"",OFFSET('Smelter Look-up'!$G$4,$V1599-4,0))</f>
        <v/>
      </c>
      <c r="I1599" s="200" t="str">
        <f ca="1">IF(ISERROR($V1599),"",OFFSET('Smelter Look-up'!$H$4,$V1599-4,0))</f>
        <v/>
      </c>
      <c r="J1599" s="200" t="str">
        <f ca="1">IF(ISERROR($V1599),"",OFFSET('Smelter Look-up'!$I$4,$V1599-4,0))</f>
        <v/>
      </c>
      <c r="K1599" s="144"/>
      <c r="L1599" s="144"/>
      <c r="M1599" s="144"/>
      <c r="N1599" s="144"/>
      <c r="O1599" s="144"/>
      <c r="P1599" s="202"/>
      <c r="Q1599" s="145"/>
      <c r="R1599" s="143" t="str">
        <f ca="1">IF(ISERROR($V1599),"",OFFSET('Smelter Look-up'!$C$4,$V1599-4,0)&amp;"")</f>
        <v/>
      </c>
      <c r="S1599" s="149" t="str">
        <f t="shared" ca="1" si="120"/>
        <v/>
      </c>
      <c r="T1599" s="149" t="str">
        <f ca="1">IF(B1599="","",IF(ISERROR(MATCH($J1599,SorP!$B$1:$B$6261,0)),"",INDIRECT("'SorP'!$A$"&amp;MATCH($S1599&amp;$J1599,SorP!C:C,0))))</f>
        <v/>
      </c>
      <c r="U1599" s="162"/>
      <c r="V1599" s="163" t="e">
        <f>IF(C1599="",NA(),MATCH($B1599&amp;$C1599,'Smelter Look-up'!$J:$J,0))</f>
        <v>#N/A</v>
      </c>
      <c r="X1599" s="164">
        <f t="shared" ca="1" si="121"/>
        <v>0</v>
      </c>
      <c r="AB1599" s="304" t="str">
        <f t="shared" si="122"/>
        <v/>
      </c>
      <c r="AC1599" s="164" t="str">
        <f t="shared" si="123"/>
        <v/>
      </c>
      <c r="AD1599" s="164" t="str">
        <f t="shared" si="124"/>
        <v/>
      </c>
    </row>
    <row r="1600" spans="1:30" s="164" customFormat="1" ht="20.149999999999999" customHeight="1">
      <c r="A1600" s="149"/>
      <c r="B1600" s="294" t="str">
        <f>IF(LEN(A1600)=0,"",INDEX('Smelter Look-up'!$A:$A,MATCH($A1600,'Smelter Look-up'!$E:$E,0)))</f>
        <v/>
      </c>
      <c r="C1600" s="146" t="str">
        <f>IF(LEN(A1600)=0,"",INDEX('Smelter Look-up'!$C:$C,MATCH($A1600,'Smelter Look-up'!$E:$E,0)))</f>
        <v/>
      </c>
      <c r="D1600" s="143"/>
      <c r="E1600" s="143" t="str">
        <f ca="1">IF(ISERROR($V1600),"",OFFSET('Smelter Look-up'!$D$4,$V1600-4,0)&amp;"")</f>
        <v/>
      </c>
      <c r="F1600" s="143" t="str">
        <f ca="1">IF(ISERROR($V1600),"",OFFSET('Smelter Look-up'!$E$4,$V1600-4,0))</f>
        <v/>
      </c>
      <c r="G1600" s="143" t="str">
        <f ca="1">IF(C1600=$X$4,"Enter smelter details",IF(ISERROR($V1600),"",OFFSET('Smelter Look-up'!$F$4,$V1600-4,0)))</f>
        <v/>
      </c>
      <c r="H1600" s="199" t="str">
        <f ca="1">IF(ISERROR($V1600),"",OFFSET('Smelter Look-up'!$G$4,$V1600-4,0))</f>
        <v/>
      </c>
      <c r="I1600" s="200" t="str">
        <f ca="1">IF(ISERROR($V1600),"",OFFSET('Smelter Look-up'!$H$4,$V1600-4,0))</f>
        <v/>
      </c>
      <c r="J1600" s="200" t="str">
        <f ca="1">IF(ISERROR($V1600),"",OFFSET('Smelter Look-up'!$I$4,$V1600-4,0))</f>
        <v/>
      </c>
      <c r="K1600" s="144"/>
      <c r="L1600" s="144"/>
      <c r="M1600" s="144"/>
      <c r="N1600" s="144"/>
      <c r="O1600" s="144"/>
      <c r="P1600" s="202"/>
      <c r="Q1600" s="145"/>
      <c r="R1600" s="143" t="str">
        <f ca="1">IF(ISERROR($V1600),"",OFFSET('Smelter Look-up'!$C$4,$V1600-4,0)&amp;"")</f>
        <v/>
      </c>
      <c r="S1600" s="149" t="str">
        <f t="shared" ca="1" si="120"/>
        <v/>
      </c>
      <c r="T1600" s="149" t="str">
        <f ca="1">IF(B1600="","",IF(ISERROR(MATCH($J1600,SorP!$B$1:$B$6261,0)),"",INDIRECT("'SorP'!$A$"&amp;MATCH($S1600&amp;$J1600,SorP!C:C,0))))</f>
        <v/>
      </c>
      <c r="U1600" s="162"/>
      <c r="V1600" s="163" t="e">
        <f>IF(C1600="",NA(),MATCH($B1600&amp;$C1600,'Smelter Look-up'!$J:$J,0))</f>
        <v>#N/A</v>
      </c>
      <c r="X1600" s="164">
        <f t="shared" ca="1" si="121"/>
        <v>0</v>
      </c>
      <c r="AB1600" s="304" t="str">
        <f t="shared" si="122"/>
        <v/>
      </c>
      <c r="AC1600" s="164" t="str">
        <f t="shared" si="123"/>
        <v/>
      </c>
      <c r="AD1600" s="164" t="str">
        <f t="shared" si="124"/>
        <v/>
      </c>
    </row>
    <row r="1601" spans="1:30" s="164" customFormat="1" ht="20.149999999999999" customHeight="1">
      <c r="A1601" s="149"/>
      <c r="B1601" s="294" t="str">
        <f>IF(LEN(A1601)=0,"",INDEX('Smelter Look-up'!$A:$A,MATCH($A1601,'Smelter Look-up'!$E:$E,0)))</f>
        <v/>
      </c>
      <c r="C1601" s="146" t="str">
        <f>IF(LEN(A1601)=0,"",INDEX('Smelter Look-up'!$C:$C,MATCH($A1601,'Smelter Look-up'!$E:$E,0)))</f>
        <v/>
      </c>
      <c r="D1601" s="143"/>
      <c r="E1601" s="143" t="str">
        <f ca="1">IF(ISERROR($V1601),"",OFFSET('Smelter Look-up'!$D$4,$V1601-4,0)&amp;"")</f>
        <v/>
      </c>
      <c r="F1601" s="143" t="str">
        <f ca="1">IF(ISERROR($V1601),"",OFFSET('Smelter Look-up'!$E$4,$V1601-4,0))</f>
        <v/>
      </c>
      <c r="G1601" s="143" t="str">
        <f ca="1">IF(C1601=$X$4,"Enter smelter details",IF(ISERROR($V1601),"",OFFSET('Smelter Look-up'!$F$4,$V1601-4,0)))</f>
        <v/>
      </c>
      <c r="H1601" s="199" t="str">
        <f ca="1">IF(ISERROR($V1601),"",OFFSET('Smelter Look-up'!$G$4,$V1601-4,0))</f>
        <v/>
      </c>
      <c r="I1601" s="200" t="str">
        <f ca="1">IF(ISERROR($V1601),"",OFFSET('Smelter Look-up'!$H$4,$V1601-4,0))</f>
        <v/>
      </c>
      <c r="J1601" s="200" t="str">
        <f ca="1">IF(ISERROR($V1601),"",OFFSET('Smelter Look-up'!$I$4,$V1601-4,0))</f>
        <v/>
      </c>
      <c r="K1601" s="144"/>
      <c r="L1601" s="144"/>
      <c r="M1601" s="144"/>
      <c r="N1601" s="144"/>
      <c r="O1601" s="144"/>
      <c r="P1601" s="202"/>
      <c r="Q1601" s="145"/>
      <c r="R1601" s="143" t="str">
        <f ca="1">IF(ISERROR($V1601),"",OFFSET('Smelter Look-up'!$C$4,$V1601-4,0)&amp;"")</f>
        <v/>
      </c>
      <c r="S1601" s="149" t="str">
        <f t="shared" ca="1" si="120"/>
        <v/>
      </c>
      <c r="T1601" s="149" t="str">
        <f ca="1">IF(B1601="","",IF(ISERROR(MATCH($J1601,SorP!$B$1:$B$6261,0)),"",INDIRECT("'SorP'!$A$"&amp;MATCH($S1601&amp;$J1601,SorP!C:C,0))))</f>
        <v/>
      </c>
      <c r="U1601" s="162"/>
      <c r="V1601" s="163" t="e">
        <f>IF(C1601="",NA(),MATCH($B1601&amp;$C1601,'Smelter Look-up'!$J:$J,0))</f>
        <v>#N/A</v>
      </c>
      <c r="X1601" s="164">
        <f t="shared" ca="1" si="121"/>
        <v>0</v>
      </c>
      <c r="AB1601" s="304" t="str">
        <f t="shared" si="122"/>
        <v/>
      </c>
      <c r="AC1601" s="164" t="str">
        <f t="shared" si="123"/>
        <v/>
      </c>
      <c r="AD1601" s="164" t="str">
        <f t="shared" si="124"/>
        <v/>
      </c>
    </row>
    <row r="1602" spans="1:30" s="164" customFormat="1" ht="20.149999999999999" customHeight="1">
      <c r="A1602" s="149"/>
      <c r="B1602" s="294" t="str">
        <f>IF(LEN(A1602)=0,"",INDEX('Smelter Look-up'!$A:$A,MATCH($A1602,'Smelter Look-up'!$E:$E,0)))</f>
        <v/>
      </c>
      <c r="C1602" s="146" t="str">
        <f>IF(LEN(A1602)=0,"",INDEX('Smelter Look-up'!$C:$C,MATCH($A1602,'Smelter Look-up'!$E:$E,0)))</f>
        <v/>
      </c>
      <c r="D1602" s="143"/>
      <c r="E1602" s="143" t="str">
        <f ca="1">IF(ISERROR($V1602),"",OFFSET('Smelter Look-up'!$D$4,$V1602-4,0)&amp;"")</f>
        <v/>
      </c>
      <c r="F1602" s="143" t="str">
        <f ca="1">IF(ISERROR($V1602),"",OFFSET('Smelter Look-up'!$E$4,$V1602-4,0))</f>
        <v/>
      </c>
      <c r="G1602" s="143" t="str">
        <f ca="1">IF(C1602=$X$4,"Enter smelter details",IF(ISERROR($V1602),"",OFFSET('Smelter Look-up'!$F$4,$V1602-4,0)))</f>
        <v/>
      </c>
      <c r="H1602" s="199" t="str">
        <f ca="1">IF(ISERROR($V1602),"",OFFSET('Smelter Look-up'!$G$4,$V1602-4,0))</f>
        <v/>
      </c>
      <c r="I1602" s="200" t="str">
        <f ca="1">IF(ISERROR($V1602),"",OFFSET('Smelter Look-up'!$H$4,$V1602-4,0))</f>
        <v/>
      </c>
      <c r="J1602" s="200" t="str">
        <f ca="1">IF(ISERROR($V1602),"",OFFSET('Smelter Look-up'!$I$4,$V1602-4,0))</f>
        <v/>
      </c>
      <c r="K1602" s="144"/>
      <c r="L1602" s="144"/>
      <c r="M1602" s="144"/>
      <c r="N1602" s="144"/>
      <c r="O1602" s="144"/>
      <c r="P1602" s="202"/>
      <c r="Q1602" s="145"/>
      <c r="R1602" s="143" t="str">
        <f ca="1">IF(ISERROR($V1602),"",OFFSET('Smelter Look-up'!$C$4,$V1602-4,0)&amp;"")</f>
        <v/>
      </c>
      <c r="S1602" s="149" t="str">
        <f t="shared" ca="1" si="120"/>
        <v/>
      </c>
      <c r="T1602" s="149" t="str">
        <f ca="1">IF(B1602="","",IF(ISERROR(MATCH($J1602,SorP!$B$1:$B$6261,0)),"",INDIRECT("'SorP'!$A$"&amp;MATCH($S1602&amp;$J1602,SorP!C:C,0))))</f>
        <v/>
      </c>
      <c r="U1602" s="162"/>
      <c r="V1602" s="163" t="e">
        <f>IF(C1602="",NA(),MATCH($B1602&amp;$C1602,'Smelter Look-up'!$J:$J,0))</f>
        <v>#N/A</v>
      </c>
      <c r="X1602" s="164">
        <f t="shared" ca="1" si="121"/>
        <v>0</v>
      </c>
      <c r="AB1602" s="304" t="str">
        <f t="shared" si="122"/>
        <v/>
      </c>
      <c r="AC1602" s="164" t="str">
        <f t="shared" si="123"/>
        <v/>
      </c>
      <c r="AD1602" s="164" t="str">
        <f t="shared" si="124"/>
        <v/>
      </c>
    </row>
    <row r="1603" spans="1:30" s="164" customFormat="1" ht="20.149999999999999" customHeight="1">
      <c r="A1603" s="149"/>
      <c r="B1603" s="294" t="str">
        <f>IF(LEN(A1603)=0,"",INDEX('Smelter Look-up'!$A:$A,MATCH($A1603,'Smelter Look-up'!$E:$E,0)))</f>
        <v/>
      </c>
      <c r="C1603" s="146" t="str">
        <f>IF(LEN(A1603)=0,"",INDEX('Smelter Look-up'!$C:$C,MATCH($A1603,'Smelter Look-up'!$E:$E,0)))</f>
        <v/>
      </c>
      <c r="D1603" s="143"/>
      <c r="E1603" s="143" t="str">
        <f ca="1">IF(ISERROR($V1603),"",OFFSET('Smelter Look-up'!$D$4,$V1603-4,0)&amp;"")</f>
        <v/>
      </c>
      <c r="F1603" s="143" t="str">
        <f ca="1">IF(ISERROR($V1603),"",OFFSET('Smelter Look-up'!$E$4,$V1603-4,0))</f>
        <v/>
      </c>
      <c r="G1603" s="143" t="str">
        <f ca="1">IF(C1603=$X$4,"Enter smelter details",IF(ISERROR($V1603),"",OFFSET('Smelter Look-up'!$F$4,$V1603-4,0)))</f>
        <v/>
      </c>
      <c r="H1603" s="199" t="str">
        <f ca="1">IF(ISERROR($V1603),"",OFFSET('Smelter Look-up'!$G$4,$V1603-4,0))</f>
        <v/>
      </c>
      <c r="I1603" s="200" t="str">
        <f ca="1">IF(ISERROR($V1603),"",OFFSET('Smelter Look-up'!$H$4,$V1603-4,0))</f>
        <v/>
      </c>
      <c r="J1603" s="200" t="str">
        <f ca="1">IF(ISERROR($V1603),"",OFFSET('Smelter Look-up'!$I$4,$V1603-4,0))</f>
        <v/>
      </c>
      <c r="K1603" s="144"/>
      <c r="L1603" s="144"/>
      <c r="M1603" s="144"/>
      <c r="N1603" s="144"/>
      <c r="O1603" s="144"/>
      <c r="P1603" s="202"/>
      <c r="Q1603" s="145"/>
      <c r="R1603" s="143" t="str">
        <f ca="1">IF(ISERROR($V1603),"",OFFSET('Smelter Look-up'!$C$4,$V1603-4,0)&amp;"")</f>
        <v/>
      </c>
      <c r="S1603" s="149" t="str">
        <f t="shared" ca="1" si="120"/>
        <v/>
      </c>
      <c r="T1603" s="149" t="str">
        <f ca="1">IF(B1603="","",IF(ISERROR(MATCH($J1603,SorP!$B$1:$B$6261,0)),"",INDIRECT("'SorP'!$A$"&amp;MATCH($S1603&amp;$J1603,SorP!C:C,0))))</f>
        <v/>
      </c>
      <c r="U1603" s="162"/>
      <c r="V1603" s="163" t="e">
        <f>IF(C1603="",NA(),MATCH($B1603&amp;$C1603,'Smelter Look-up'!$J:$J,0))</f>
        <v>#N/A</v>
      </c>
      <c r="X1603" s="164">
        <f t="shared" ca="1" si="121"/>
        <v>0</v>
      </c>
      <c r="AB1603" s="304" t="str">
        <f t="shared" si="122"/>
        <v/>
      </c>
      <c r="AC1603" s="164" t="str">
        <f t="shared" si="123"/>
        <v/>
      </c>
      <c r="AD1603" s="164" t="str">
        <f t="shared" si="124"/>
        <v/>
      </c>
    </row>
    <row r="1604" spans="1:30" s="164" customFormat="1" ht="20.149999999999999" customHeight="1">
      <c r="A1604" s="149"/>
      <c r="B1604" s="294" t="str">
        <f>IF(LEN(A1604)=0,"",INDEX('Smelter Look-up'!$A:$A,MATCH($A1604,'Smelter Look-up'!$E:$E,0)))</f>
        <v/>
      </c>
      <c r="C1604" s="146" t="str">
        <f>IF(LEN(A1604)=0,"",INDEX('Smelter Look-up'!$C:$C,MATCH($A1604,'Smelter Look-up'!$E:$E,0)))</f>
        <v/>
      </c>
      <c r="D1604" s="143"/>
      <c r="E1604" s="143" t="str">
        <f ca="1">IF(ISERROR($V1604),"",OFFSET('Smelter Look-up'!$D$4,$V1604-4,0)&amp;"")</f>
        <v/>
      </c>
      <c r="F1604" s="143" t="str">
        <f ca="1">IF(ISERROR($V1604),"",OFFSET('Smelter Look-up'!$E$4,$V1604-4,0))</f>
        <v/>
      </c>
      <c r="G1604" s="143" t="str">
        <f ca="1">IF(C1604=$X$4,"Enter smelter details",IF(ISERROR($V1604),"",OFFSET('Smelter Look-up'!$F$4,$V1604-4,0)))</f>
        <v/>
      </c>
      <c r="H1604" s="199" t="str">
        <f ca="1">IF(ISERROR($V1604),"",OFFSET('Smelter Look-up'!$G$4,$V1604-4,0))</f>
        <v/>
      </c>
      <c r="I1604" s="200" t="str">
        <f ca="1">IF(ISERROR($V1604),"",OFFSET('Smelter Look-up'!$H$4,$V1604-4,0))</f>
        <v/>
      </c>
      <c r="J1604" s="200" t="str">
        <f ca="1">IF(ISERROR($V1604),"",OFFSET('Smelter Look-up'!$I$4,$V1604-4,0))</f>
        <v/>
      </c>
      <c r="K1604" s="144"/>
      <c r="L1604" s="144"/>
      <c r="M1604" s="144"/>
      <c r="N1604" s="144"/>
      <c r="O1604" s="144"/>
      <c r="P1604" s="202"/>
      <c r="Q1604" s="145"/>
      <c r="R1604" s="143" t="str">
        <f ca="1">IF(ISERROR($V1604),"",OFFSET('Smelter Look-up'!$C$4,$V1604-4,0)&amp;"")</f>
        <v/>
      </c>
      <c r="S1604" s="149" t="str">
        <f t="shared" ref="S1604:S1667" ca="1" si="125">IF(B1604="","",IF(ISERROR(MATCH($E1604,CL,0)),"Unknown",INDIRECT("'C'!$A$"&amp;MATCH($E1604,CL,0)+1)))</f>
        <v/>
      </c>
      <c r="T1604" s="149" t="str">
        <f ca="1">IF(B1604="","",IF(ISERROR(MATCH($J1604,SorP!$B$1:$B$6261,0)),"",INDIRECT("'SorP'!$A$"&amp;MATCH($S1604&amp;$J1604,SorP!C:C,0))))</f>
        <v/>
      </c>
      <c r="U1604" s="162"/>
      <c r="V1604" s="163" t="e">
        <f>IF(C1604="",NA(),MATCH($B1604&amp;$C1604,'Smelter Look-up'!$J:$J,0))</f>
        <v>#N/A</v>
      </c>
      <c r="X1604" s="164">
        <f t="shared" ref="X1604:X1667" ca="1" si="126">IF(AND(C1604="Smelter not listed",OR(LEN(D1604)=0,LEN(E1604)=0)),1,0)</f>
        <v>0</v>
      </c>
      <c r="AB1604" s="304" t="str">
        <f t="shared" ref="AB1604:AB1667" si="127">IF(C1604="","",B1604)</f>
        <v/>
      </c>
      <c r="AC1604" s="164" t="str">
        <f t="shared" ref="AC1604:AC1667" si="128">B1604</f>
        <v/>
      </c>
      <c r="AD1604" s="164" t="str">
        <f t="shared" ref="AD1604:AD1667" si="129">IF(C1604="Smelter not listed",D1604,C1604)</f>
        <v/>
      </c>
    </row>
    <row r="1605" spans="1:30" s="164" customFormat="1" ht="20.149999999999999" customHeight="1">
      <c r="A1605" s="149"/>
      <c r="B1605" s="294" t="str">
        <f>IF(LEN(A1605)=0,"",INDEX('Smelter Look-up'!$A:$A,MATCH($A1605,'Smelter Look-up'!$E:$E,0)))</f>
        <v/>
      </c>
      <c r="C1605" s="146" t="str">
        <f>IF(LEN(A1605)=0,"",INDEX('Smelter Look-up'!$C:$C,MATCH($A1605,'Smelter Look-up'!$E:$E,0)))</f>
        <v/>
      </c>
      <c r="D1605" s="143"/>
      <c r="E1605" s="143" t="str">
        <f ca="1">IF(ISERROR($V1605),"",OFFSET('Smelter Look-up'!$D$4,$V1605-4,0)&amp;"")</f>
        <v/>
      </c>
      <c r="F1605" s="143" t="str">
        <f ca="1">IF(ISERROR($V1605),"",OFFSET('Smelter Look-up'!$E$4,$V1605-4,0))</f>
        <v/>
      </c>
      <c r="G1605" s="143" t="str">
        <f ca="1">IF(C1605=$X$4,"Enter smelter details",IF(ISERROR($V1605),"",OFFSET('Smelter Look-up'!$F$4,$V1605-4,0)))</f>
        <v/>
      </c>
      <c r="H1605" s="199" t="str">
        <f ca="1">IF(ISERROR($V1605),"",OFFSET('Smelter Look-up'!$G$4,$V1605-4,0))</f>
        <v/>
      </c>
      <c r="I1605" s="200" t="str">
        <f ca="1">IF(ISERROR($V1605),"",OFFSET('Smelter Look-up'!$H$4,$V1605-4,0))</f>
        <v/>
      </c>
      <c r="J1605" s="200" t="str">
        <f ca="1">IF(ISERROR($V1605),"",OFFSET('Smelter Look-up'!$I$4,$V1605-4,0))</f>
        <v/>
      </c>
      <c r="K1605" s="144"/>
      <c r="L1605" s="144"/>
      <c r="M1605" s="144"/>
      <c r="N1605" s="144"/>
      <c r="O1605" s="144"/>
      <c r="P1605" s="202"/>
      <c r="Q1605" s="145"/>
      <c r="R1605" s="143" t="str">
        <f ca="1">IF(ISERROR($V1605),"",OFFSET('Smelter Look-up'!$C$4,$V1605-4,0)&amp;"")</f>
        <v/>
      </c>
      <c r="S1605" s="149" t="str">
        <f t="shared" ca="1" si="125"/>
        <v/>
      </c>
      <c r="T1605" s="149" t="str">
        <f ca="1">IF(B1605="","",IF(ISERROR(MATCH($J1605,SorP!$B$1:$B$6261,0)),"",INDIRECT("'SorP'!$A$"&amp;MATCH($S1605&amp;$J1605,SorP!C:C,0))))</f>
        <v/>
      </c>
      <c r="U1605" s="162"/>
      <c r="V1605" s="163" t="e">
        <f>IF(C1605="",NA(),MATCH($B1605&amp;$C1605,'Smelter Look-up'!$J:$J,0))</f>
        <v>#N/A</v>
      </c>
      <c r="X1605" s="164">
        <f t="shared" ca="1" si="126"/>
        <v>0</v>
      </c>
      <c r="AB1605" s="304" t="str">
        <f t="shared" si="127"/>
        <v/>
      </c>
      <c r="AC1605" s="164" t="str">
        <f t="shared" si="128"/>
        <v/>
      </c>
      <c r="AD1605" s="164" t="str">
        <f t="shared" si="129"/>
        <v/>
      </c>
    </row>
    <row r="1606" spans="1:30" s="164" customFormat="1" ht="20.149999999999999" customHeight="1">
      <c r="A1606" s="149"/>
      <c r="B1606" s="294" t="str">
        <f>IF(LEN(A1606)=0,"",INDEX('Smelter Look-up'!$A:$A,MATCH($A1606,'Smelter Look-up'!$E:$E,0)))</f>
        <v/>
      </c>
      <c r="C1606" s="146" t="str">
        <f>IF(LEN(A1606)=0,"",INDEX('Smelter Look-up'!$C:$C,MATCH($A1606,'Smelter Look-up'!$E:$E,0)))</f>
        <v/>
      </c>
      <c r="D1606" s="143"/>
      <c r="E1606" s="143" t="str">
        <f ca="1">IF(ISERROR($V1606),"",OFFSET('Smelter Look-up'!$D$4,$V1606-4,0)&amp;"")</f>
        <v/>
      </c>
      <c r="F1606" s="143" t="str">
        <f ca="1">IF(ISERROR($V1606),"",OFFSET('Smelter Look-up'!$E$4,$V1606-4,0))</f>
        <v/>
      </c>
      <c r="G1606" s="143" t="str">
        <f ca="1">IF(C1606=$X$4,"Enter smelter details",IF(ISERROR($V1606),"",OFFSET('Smelter Look-up'!$F$4,$V1606-4,0)))</f>
        <v/>
      </c>
      <c r="H1606" s="199" t="str">
        <f ca="1">IF(ISERROR($V1606),"",OFFSET('Smelter Look-up'!$G$4,$V1606-4,0))</f>
        <v/>
      </c>
      <c r="I1606" s="200" t="str">
        <f ca="1">IF(ISERROR($V1606),"",OFFSET('Smelter Look-up'!$H$4,$V1606-4,0))</f>
        <v/>
      </c>
      <c r="J1606" s="200" t="str">
        <f ca="1">IF(ISERROR($V1606),"",OFFSET('Smelter Look-up'!$I$4,$V1606-4,0))</f>
        <v/>
      </c>
      <c r="K1606" s="144"/>
      <c r="L1606" s="144"/>
      <c r="M1606" s="144"/>
      <c r="N1606" s="144"/>
      <c r="O1606" s="144"/>
      <c r="P1606" s="202"/>
      <c r="Q1606" s="145"/>
      <c r="R1606" s="143" t="str">
        <f ca="1">IF(ISERROR($V1606),"",OFFSET('Smelter Look-up'!$C$4,$V1606-4,0)&amp;"")</f>
        <v/>
      </c>
      <c r="S1606" s="149" t="str">
        <f t="shared" ca="1" si="125"/>
        <v/>
      </c>
      <c r="T1606" s="149" t="str">
        <f ca="1">IF(B1606="","",IF(ISERROR(MATCH($J1606,SorP!$B$1:$B$6261,0)),"",INDIRECT("'SorP'!$A$"&amp;MATCH($S1606&amp;$J1606,SorP!C:C,0))))</f>
        <v/>
      </c>
      <c r="U1606" s="162"/>
      <c r="V1606" s="163" t="e">
        <f>IF(C1606="",NA(),MATCH($B1606&amp;$C1606,'Smelter Look-up'!$J:$J,0))</f>
        <v>#N/A</v>
      </c>
      <c r="X1606" s="164">
        <f t="shared" ca="1" si="126"/>
        <v>0</v>
      </c>
      <c r="AB1606" s="304" t="str">
        <f t="shared" si="127"/>
        <v/>
      </c>
      <c r="AC1606" s="164" t="str">
        <f t="shared" si="128"/>
        <v/>
      </c>
      <c r="AD1606" s="164" t="str">
        <f t="shared" si="129"/>
        <v/>
      </c>
    </row>
    <row r="1607" spans="1:30" s="164" customFormat="1" ht="20.149999999999999" customHeight="1">
      <c r="A1607" s="149"/>
      <c r="B1607" s="294" t="str">
        <f>IF(LEN(A1607)=0,"",INDEX('Smelter Look-up'!$A:$A,MATCH($A1607,'Smelter Look-up'!$E:$E,0)))</f>
        <v/>
      </c>
      <c r="C1607" s="146" t="str">
        <f>IF(LEN(A1607)=0,"",INDEX('Smelter Look-up'!$C:$C,MATCH($A1607,'Smelter Look-up'!$E:$E,0)))</f>
        <v/>
      </c>
      <c r="D1607" s="143"/>
      <c r="E1607" s="143" t="str">
        <f ca="1">IF(ISERROR($V1607),"",OFFSET('Smelter Look-up'!$D$4,$V1607-4,0)&amp;"")</f>
        <v/>
      </c>
      <c r="F1607" s="143" t="str">
        <f ca="1">IF(ISERROR($V1607),"",OFFSET('Smelter Look-up'!$E$4,$V1607-4,0))</f>
        <v/>
      </c>
      <c r="G1607" s="143" t="str">
        <f ca="1">IF(C1607=$X$4,"Enter smelter details",IF(ISERROR($V1607),"",OFFSET('Smelter Look-up'!$F$4,$V1607-4,0)))</f>
        <v/>
      </c>
      <c r="H1607" s="199" t="str">
        <f ca="1">IF(ISERROR($V1607),"",OFFSET('Smelter Look-up'!$G$4,$V1607-4,0))</f>
        <v/>
      </c>
      <c r="I1607" s="200" t="str">
        <f ca="1">IF(ISERROR($V1607),"",OFFSET('Smelter Look-up'!$H$4,$V1607-4,0))</f>
        <v/>
      </c>
      <c r="J1607" s="200" t="str">
        <f ca="1">IF(ISERROR($V1607),"",OFFSET('Smelter Look-up'!$I$4,$V1607-4,0))</f>
        <v/>
      </c>
      <c r="K1607" s="144"/>
      <c r="L1607" s="144"/>
      <c r="M1607" s="144"/>
      <c r="N1607" s="144"/>
      <c r="O1607" s="144"/>
      <c r="P1607" s="202"/>
      <c r="Q1607" s="145"/>
      <c r="R1607" s="143" t="str">
        <f ca="1">IF(ISERROR($V1607),"",OFFSET('Smelter Look-up'!$C$4,$V1607-4,0)&amp;"")</f>
        <v/>
      </c>
      <c r="S1607" s="149" t="str">
        <f t="shared" ca="1" si="125"/>
        <v/>
      </c>
      <c r="T1607" s="149" t="str">
        <f ca="1">IF(B1607="","",IF(ISERROR(MATCH($J1607,SorP!$B$1:$B$6261,0)),"",INDIRECT("'SorP'!$A$"&amp;MATCH($S1607&amp;$J1607,SorP!C:C,0))))</f>
        <v/>
      </c>
      <c r="U1607" s="162"/>
      <c r="V1607" s="163" t="e">
        <f>IF(C1607="",NA(),MATCH($B1607&amp;$C1607,'Smelter Look-up'!$J:$J,0))</f>
        <v>#N/A</v>
      </c>
      <c r="X1607" s="164">
        <f t="shared" ca="1" si="126"/>
        <v>0</v>
      </c>
      <c r="AB1607" s="304" t="str">
        <f t="shared" si="127"/>
        <v/>
      </c>
      <c r="AC1607" s="164" t="str">
        <f t="shared" si="128"/>
        <v/>
      </c>
      <c r="AD1607" s="164" t="str">
        <f t="shared" si="129"/>
        <v/>
      </c>
    </row>
    <row r="1608" spans="1:30" s="164" customFormat="1" ht="20.149999999999999" customHeight="1">
      <c r="A1608" s="149"/>
      <c r="B1608" s="294" t="str">
        <f>IF(LEN(A1608)=0,"",INDEX('Smelter Look-up'!$A:$A,MATCH($A1608,'Smelter Look-up'!$E:$E,0)))</f>
        <v/>
      </c>
      <c r="C1608" s="146" t="str">
        <f>IF(LEN(A1608)=0,"",INDEX('Smelter Look-up'!$C:$C,MATCH($A1608,'Smelter Look-up'!$E:$E,0)))</f>
        <v/>
      </c>
      <c r="D1608" s="143"/>
      <c r="E1608" s="143" t="str">
        <f ca="1">IF(ISERROR($V1608),"",OFFSET('Smelter Look-up'!$D$4,$V1608-4,0)&amp;"")</f>
        <v/>
      </c>
      <c r="F1608" s="143" t="str">
        <f ca="1">IF(ISERROR($V1608),"",OFFSET('Smelter Look-up'!$E$4,$V1608-4,0))</f>
        <v/>
      </c>
      <c r="G1608" s="143" t="str">
        <f ca="1">IF(C1608=$X$4,"Enter smelter details",IF(ISERROR($V1608),"",OFFSET('Smelter Look-up'!$F$4,$V1608-4,0)))</f>
        <v/>
      </c>
      <c r="H1608" s="199" t="str">
        <f ca="1">IF(ISERROR($V1608),"",OFFSET('Smelter Look-up'!$G$4,$V1608-4,0))</f>
        <v/>
      </c>
      <c r="I1608" s="200" t="str">
        <f ca="1">IF(ISERROR($V1608),"",OFFSET('Smelter Look-up'!$H$4,$V1608-4,0))</f>
        <v/>
      </c>
      <c r="J1608" s="200" t="str">
        <f ca="1">IF(ISERROR($V1608),"",OFFSET('Smelter Look-up'!$I$4,$V1608-4,0))</f>
        <v/>
      </c>
      <c r="K1608" s="144"/>
      <c r="L1608" s="144"/>
      <c r="M1608" s="144"/>
      <c r="N1608" s="144"/>
      <c r="O1608" s="144"/>
      <c r="P1608" s="202"/>
      <c r="Q1608" s="145"/>
      <c r="R1608" s="143" t="str">
        <f ca="1">IF(ISERROR($V1608),"",OFFSET('Smelter Look-up'!$C$4,$V1608-4,0)&amp;"")</f>
        <v/>
      </c>
      <c r="S1608" s="149" t="str">
        <f t="shared" ca="1" si="125"/>
        <v/>
      </c>
      <c r="T1608" s="149" t="str">
        <f ca="1">IF(B1608="","",IF(ISERROR(MATCH($J1608,SorP!$B$1:$B$6261,0)),"",INDIRECT("'SorP'!$A$"&amp;MATCH($S1608&amp;$J1608,SorP!C:C,0))))</f>
        <v/>
      </c>
      <c r="U1608" s="162"/>
      <c r="V1608" s="163" t="e">
        <f>IF(C1608="",NA(),MATCH($B1608&amp;$C1608,'Smelter Look-up'!$J:$J,0))</f>
        <v>#N/A</v>
      </c>
      <c r="X1608" s="164">
        <f t="shared" ca="1" si="126"/>
        <v>0</v>
      </c>
      <c r="AB1608" s="304" t="str">
        <f t="shared" si="127"/>
        <v/>
      </c>
      <c r="AC1608" s="164" t="str">
        <f t="shared" si="128"/>
        <v/>
      </c>
      <c r="AD1608" s="164" t="str">
        <f t="shared" si="129"/>
        <v/>
      </c>
    </row>
    <row r="1609" spans="1:30" s="164" customFormat="1" ht="20.149999999999999" customHeight="1">
      <c r="A1609" s="149"/>
      <c r="B1609" s="294" t="str">
        <f>IF(LEN(A1609)=0,"",INDEX('Smelter Look-up'!$A:$A,MATCH($A1609,'Smelter Look-up'!$E:$E,0)))</f>
        <v/>
      </c>
      <c r="C1609" s="146" t="str">
        <f>IF(LEN(A1609)=0,"",INDEX('Smelter Look-up'!$C:$C,MATCH($A1609,'Smelter Look-up'!$E:$E,0)))</f>
        <v/>
      </c>
      <c r="D1609" s="143"/>
      <c r="E1609" s="143" t="str">
        <f ca="1">IF(ISERROR($V1609),"",OFFSET('Smelter Look-up'!$D$4,$V1609-4,0)&amp;"")</f>
        <v/>
      </c>
      <c r="F1609" s="143" t="str">
        <f ca="1">IF(ISERROR($V1609),"",OFFSET('Smelter Look-up'!$E$4,$V1609-4,0))</f>
        <v/>
      </c>
      <c r="G1609" s="143" t="str">
        <f ca="1">IF(C1609=$X$4,"Enter smelter details",IF(ISERROR($V1609),"",OFFSET('Smelter Look-up'!$F$4,$V1609-4,0)))</f>
        <v/>
      </c>
      <c r="H1609" s="199" t="str">
        <f ca="1">IF(ISERROR($V1609),"",OFFSET('Smelter Look-up'!$G$4,$V1609-4,0))</f>
        <v/>
      </c>
      <c r="I1609" s="200" t="str">
        <f ca="1">IF(ISERROR($V1609),"",OFFSET('Smelter Look-up'!$H$4,$V1609-4,0))</f>
        <v/>
      </c>
      <c r="J1609" s="200" t="str">
        <f ca="1">IF(ISERROR($V1609),"",OFFSET('Smelter Look-up'!$I$4,$V1609-4,0))</f>
        <v/>
      </c>
      <c r="K1609" s="144"/>
      <c r="L1609" s="144"/>
      <c r="M1609" s="144"/>
      <c r="N1609" s="144"/>
      <c r="O1609" s="144"/>
      <c r="P1609" s="202"/>
      <c r="Q1609" s="145"/>
      <c r="R1609" s="143" t="str">
        <f ca="1">IF(ISERROR($V1609),"",OFFSET('Smelter Look-up'!$C$4,$V1609-4,0)&amp;"")</f>
        <v/>
      </c>
      <c r="S1609" s="149" t="str">
        <f t="shared" ca="1" si="125"/>
        <v/>
      </c>
      <c r="T1609" s="149" t="str">
        <f ca="1">IF(B1609="","",IF(ISERROR(MATCH($J1609,SorP!$B$1:$B$6261,0)),"",INDIRECT("'SorP'!$A$"&amp;MATCH($S1609&amp;$J1609,SorP!C:C,0))))</f>
        <v/>
      </c>
      <c r="U1609" s="162"/>
      <c r="V1609" s="163" t="e">
        <f>IF(C1609="",NA(),MATCH($B1609&amp;$C1609,'Smelter Look-up'!$J:$J,0))</f>
        <v>#N/A</v>
      </c>
      <c r="X1609" s="164">
        <f t="shared" ca="1" si="126"/>
        <v>0</v>
      </c>
      <c r="AB1609" s="304" t="str">
        <f t="shared" si="127"/>
        <v/>
      </c>
      <c r="AC1609" s="164" t="str">
        <f t="shared" si="128"/>
        <v/>
      </c>
      <c r="AD1609" s="164" t="str">
        <f t="shared" si="129"/>
        <v/>
      </c>
    </row>
    <row r="1610" spans="1:30" s="164" customFormat="1" ht="20.149999999999999" customHeight="1">
      <c r="A1610" s="149"/>
      <c r="B1610" s="294" t="str">
        <f>IF(LEN(A1610)=0,"",INDEX('Smelter Look-up'!$A:$A,MATCH($A1610,'Smelter Look-up'!$E:$E,0)))</f>
        <v/>
      </c>
      <c r="C1610" s="146" t="str">
        <f>IF(LEN(A1610)=0,"",INDEX('Smelter Look-up'!$C:$C,MATCH($A1610,'Smelter Look-up'!$E:$E,0)))</f>
        <v/>
      </c>
      <c r="D1610" s="143"/>
      <c r="E1610" s="143" t="str">
        <f ca="1">IF(ISERROR($V1610),"",OFFSET('Smelter Look-up'!$D$4,$V1610-4,0)&amp;"")</f>
        <v/>
      </c>
      <c r="F1610" s="143" t="str">
        <f ca="1">IF(ISERROR($V1610),"",OFFSET('Smelter Look-up'!$E$4,$V1610-4,0))</f>
        <v/>
      </c>
      <c r="G1610" s="143" t="str">
        <f ca="1">IF(C1610=$X$4,"Enter smelter details",IF(ISERROR($V1610),"",OFFSET('Smelter Look-up'!$F$4,$V1610-4,0)))</f>
        <v/>
      </c>
      <c r="H1610" s="199" t="str">
        <f ca="1">IF(ISERROR($V1610),"",OFFSET('Smelter Look-up'!$G$4,$V1610-4,0))</f>
        <v/>
      </c>
      <c r="I1610" s="200" t="str">
        <f ca="1">IF(ISERROR($V1610),"",OFFSET('Smelter Look-up'!$H$4,$V1610-4,0))</f>
        <v/>
      </c>
      <c r="J1610" s="200" t="str">
        <f ca="1">IF(ISERROR($V1610),"",OFFSET('Smelter Look-up'!$I$4,$V1610-4,0))</f>
        <v/>
      </c>
      <c r="K1610" s="144"/>
      <c r="L1610" s="144"/>
      <c r="M1610" s="144"/>
      <c r="N1610" s="144"/>
      <c r="O1610" s="144"/>
      <c r="P1610" s="202"/>
      <c r="Q1610" s="145"/>
      <c r="R1610" s="143" t="str">
        <f ca="1">IF(ISERROR($V1610),"",OFFSET('Smelter Look-up'!$C$4,$V1610-4,0)&amp;"")</f>
        <v/>
      </c>
      <c r="S1610" s="149" t="str">
        <f t="shared" ca="1" si="125"/>
        <v/>
      </c>
      <c r="T1610" s="149" t="str">
        <f ca="1">IF(B1610="","",IF(ISERROR(MATCH($J1610,SorP!$B$1:$B$6261,0)),"",INDIRECT("'SorP'!$A$"&amp;MATCH($S1610&amp;$J1610,SorP!C:C,0))))</f>
        <v/>
      </c>
      <c r="U1610" s="162"/>
      <c r="V1610" s="163" t="e">
        <f>IF(C1610="",NA(),MATCH($B1610&amp;$C1610,'Smelter Look-up'!$J:$J,0))</f>
        <v>#N/A</v>
      </c>
      <c r="X1610" s="164">
        <f t="shared" ca="1" si="126"/>
        <v>0</v>
      </c>
      <c r="AB1610" s="304" t="str">
        <f t="shared" si="127"/>
        <v/>
      </c>
      <c r="AC1610" s="164" t="str">
        <f t="shared" si="128"/>
        <v/>
      </c>
      <c r="AD1610" s="164" t="str">
        <f t="shared" si="129"/>
        <v/>
      </c>
    </row>
    <row r="1611" spans="1:30" s="164" customFormat="1" ht="20.149999999999999" customHeight="1">
      <c r="A1611" s="149"/>
      <c r="B1611" s="294" t="str">
        <f>IF(LEN(A1611)=0,"",INDEX('Smelter Look-up'!$A:$A,MATCH($A1611,'Smelter Look-up'!$E:$E,0)))</f>
        <v/>
      </c>
      <c r="C1611" s="146" t="str">
        <f>IF(LEN(A1611)=0,"",INDEX('Smelter Look-up'!$C:$C,MATCH($A1611,'Smelter Look-up'!$E:$E,0)))</f>
        <v/>
      </c>
      <c r="D1611" s="143"/>
      <c r="E1611" s="143" t="str">
        <f ca="1">IF(ISERROR($V1611),"",OFFSET('Smelter Look-up'!$D$4,$V1611-4,0)&amp;"")</f>
        <v/>
      </c>
      <c r="F1611" s="143" t="str">
        <f ca="1">IF(ISERROR($V1611),"",OFFSET('Smelter Look-up'!$E$4,$V1611-4,0))</f>
        <v/>
      </c>
      <c r="G1611" s="143" t="str">
        <f ca="1">IF(C1611=$X$4,"Enter smelter details",IF(ISERROR($V1611),"",OFFSET('Smelter Look-up'!$F$4,$V1611-4,0)))</f>
        <v/>
      </c>
      <c r="H1611" s="199" t="str">
        <f ca="1">IF(ISERROR($V1611),"",OFFSET('Smelter Look-up'!$G$4,$V1611-4,0))</f>
        <v/>
      </c>
      <c r="I1611" s="200" t="str">
        <f ca="1">IF(ISERROR($V1611),"",OFFSET('Smelter Look-up'!$H$4,$V1611-4,0))</f>
        <v/>
      </c>
      <c r="J1611" s="200" t="str">
        <f ca="1">IF(ISERROR($V1611),"",OFFSET('Smelter Look-up'!$I$4,$V1611-4,0))</f>
        <v/>
      </c>
      <c r="K1611" s="144"/>
      <c r="L1611" s="144"/>
      <c r="M1611" s="144"/>
      <c r="N1611" s="144"/>
      <c r="O1611" s="144"/>
      <c r="P1611" s="202"/>
      <c r="Q1611" s="145"/>
      <c r="R1611" s="143" t="str">
        <f ca="1">IF(ISERROR($V1611),"",OFFSET('Smelter Look-up'!$C$4,$V1611-4,0)&amp;"")</f>
        <v/>
      </c>
      <c r="S1611" s="149" t="str">
        <f t="shared" ca="1" si="125"/>
        <v/>
      </c>
      <c r="T1611" s="149" t="str">
        <f ca="1">IF(B1611="","",IF(ISERROR(MATCH($J1611,SorP!$B$1:$B$6261,0)),"",INDIRECT("'SorP'!$A$"&amp;MATCH($S1611&amp;$J1611,SorP!C:C,0))))</f>
        <v/>
      </c>
      <c r="U1611" s="162"/>
      <c r="V1611" s="163" t="e">
        <f>IF(C1611="",NA(),MATCH($B1611&amp;$C1611,'Smelter Look-up'!$J:$J,0))</f>
        <v>#N/A</v>
      </c>
      <c r="X1611" s="164">
        <f t="shared" ca="1" si="126"/>
        <v>0</v>
      </c>
      <c r="AB1611" s="304" t="str">
        <f t="shared" si="127"/>
        <v/>
      </c>
      <c r="AC1611" s="164" t="str">
        <f t="shared" si="128"/>
        <v/>
      </c>
      <c r="AD1611" s="164" t="str">
        <f t="shared" si="129"/>
        <v/>
      </c>
    </row>
    <row r="1612" spans="1:30" s="164" customFormat="1" ht="20.149999999999999" customHeight="1">
      <c r="A1612" s="149"/>
      <c r="B1612" s="294" t="str">
        <f>IF(LEN(A1612)=0,"",INDEX('Smelter Look-up'!$A:$A,MATCH($A1612,'Smelter Look-up'!$E:$E,0)))</f>
        <v/>
      </c>
      <c r="C1612" s="146" t="str">
        <f>IF(LEN(A1612)=0,"",INDEX('Smelter Look-up'!$C:$C,MATCH($A1612,'Smelter Look-up'!$E:$E,0)))</f>
        <v/>
      </c>
      <c r="D1612" s="143"/>
      <c r="E1612" s="143" t="str">
        <f ca="1">IF(ISERROR($V1612),"",OFFSET('Smelter Look-up'!$D$4,$V1612-4,0)&amp;"")</f>
        <v/>
      </c>
      <c r="F1612" s="143" t="str">
        <f ca="1">IF(ISERROR($V1612),"",OFFSET('Smelter Look-up'!$E$4,$V1612-4,0))</f>
        <v/>
      </c>
      <c r="G1612" s="143" t="str">
        <f ca="1">IF(C1612=$X$4,"Enter smelter details",IF(ISERROR($V1612),"",OFFSET('Smelter Look-up'!$F$4,$V1612-4,0)))</f>
        <v/>
      </c>
      <c r="H1612" s="199" t="str">
        <f ca="1">IF(ISERROR($V1612),"",OFFSET('Smelter Look-up'!$G$4,$V1612-4,0))</f>
        <v/>
      </c>
      <c r="I1612" s="200" t="str">
        <f ca="1">IF(ISERROR($V1612),"",OFFSET('Smelter Look-up'!$H$4,$V1612-4,0))</f>
        <v/>
      </c>
      <c r="J1612" s="200" t="str">
        <f ca="1">IF(ISERROR($V1612),"",OFFSET('Smelter Look-up'!$I$4,$V1612-4,0))</f>
        <v/>
      </c>
      <c r="K1612" s="144"/>
      <c r="L1612" s="144"/>
      <c r="M1612" s="144"/>
      <c r="N1612" s="144"/>
      <c r="O1612" s="144"/>
      <c r="P1612" s="202"/>
      <c r="Q1612" s="145"/>
      <c r="R1612" s="143" t="str">
        <f ca="1">IF(ISERROR($V1612),"",OFFSET('Smelter Look-up'!$C$4,$V1612-4,0)&amp;"")</f>
        <v/>
      </c>
      <c r="S1612" s="149" t="str">
        <f t="shared" ca="1" si="125"/>
        <v/>
      </c>
      <c r="T1612" s="149" t="str">
        <f ca="1">IF(B1612="","",IF(ISERROR(MATCH($J1612,SorP!$B$1:$B$6261,0)),"",INDIRECT("'SorP'!$A$"&amp;MATCH($S1612&amp;$J1612,SorP!C:C,0))))</f>
        <v/>
      </c>
      <c r="U1612" s="162"/>
      <c r="V1612" s="163" t="e">
        <f>IF(C1612="",NA(),MATCH($B1612&amp;$C1612,'Smelter Look-up'!$J:$J,0))</f>
        <v>#N/A</v>
      </c>
      <c r="X1612" s="164">
        <f t="shared" ca="1" si="126"/>
        <v>0</v>
      </c>
      <c r="AB1612" s="304" t="str">
        <f t="shared" si="127"/>
        <v/>
      </c>
      <c r="AC1612" s="164" t="str">
        <f t="shared" si="128"/>
        <v/>
      </c>
      <c r="AD1612" s="164" t="str">
        <f t="shared" si="129"/>
        <v/>
      </c>
    </row>
    <row r="1613" spans="1:30" s="164" customFormat="1" ht="20.149999999999999" customHeight="1">
      <c r="A1613" s="149"/>
      <c r="B1613" s="294" t="str">
        <f>IF(LEN(A1613)=0,"",INDEX('Smelter Look-up'!$A:$A,MATCH($A1613,'Smelter Look-up'!$E:$E,0)))</f>
        <v/>
      </c>
      <c r="C1613" s="146" t="str">
        <f>IF(LEN(A1613)=0,"",INDEX('Smelter Look-up'!$C:$C,MATCH($A1613,'Smelter Look-up'!$E:$E,0)))</f>
        <v/>
      </c>
      <c r="D1613" s="143"/>
      <c r="E1613" s="143" t="str">
        <f ca="1">IF(ISERROR($V1613),"",OFFSET('Smelter Look-up'!$D$4,$V1613-4,0)&amp;"")</f>
        <v/>
      </c>
      <c r="F1613" s="143" t="str">
        <f ca="1">IF(ISERROR($V1613),"",OFFSET('Smelter Look-up'!$E$4,$V1613-4,0))</f>
        <v/>
      </c>
      <c r="G1613" s="143" t="str">
        <f ca="1">IF(C1613=$X$4,"Enter smelter details",IF(ISERROR($V1613),"",OFFSET('Smelter Look-up'!$F$4,$V1613-4,0)))</f>
        <v/>
      </c>
      <c r="H1613" s="199" t="str">
        <f ca="1">IF(ISERROR($V1613),"",OFFSET('Smelter Look-up'!$G$4,$V1613-4,0))</f>
        <v/>
      </c>
      <c r="I1613" s="200" t="str">
        <f ca="1">IF(ISERROR($V1613),"",OFFSET('Smelter Look-up'!$H$4,$V1613-4,0))</f>
        <v/>
      </c>
      <c r="J1613" s="200" t="str">
        <f ca="1">IF(ISERROR($V1613),"",OFFSET('Smelter Look-up'!$I$4,$V1613-4,0))</f>
        <v/>
      </c>
      <c r="K1613" s="144"/>
      <c r="L1613" s="144"/>
      <c r="M1613" s="144"/>
      <c r="N1613" s="144"/>
      <c r="O1613" s="144"/>
      <c r="P1613" s="202"/>
      <c r="Q1613" s="145"/>
      <c r="R1613" s="143" t="str">
        <f ca="1">IF(ISERROR($V1613),"",OFFSET('Smelter Look-up'!$C$4,$V1613-4,0)&amp;"")</f>
        <v/>
      </c>
      <c r="S1613" s="149" t="str">
        <f t="shared" ca="1" si="125"/>
        <v/>
      </c>
      <c r="T1613" s="149" t="str">
        <f ca="1">IF(B1613="","",IF(ISERROR(MATCH($J1613,SorP!$B$1:$B$6261,0)),"",INDIRECT("'SorP'!$A$"&amp;MATCH($S1613&amp;$J1613,SorP!C:C,0))))</f>
        <v/>
      </c>
      <c r="U1613" s="162"/>
      <c r="V1613" s="163" t="e">
        <f>IF(C1613="",NA(),MATCH($B1613&amp;$C1613,'Smelter Look-up'!$J:$J,0))</f>
        <v>#N/A</v>
      </c>
      <c r="X1613" s="164">
        <f t="shared" ca="1" si="126"/>
        <v>0</v>
      </c>
      <c r="AB1613" s="304" t="str">
        <f t="shared" si="127"/>
        <v/>
      </c>
      <c r="AC1613" s="164" t="str">
        <f t="shared" si="128"/>
        <v/>
      </c>
      <c r="AD1613" s="164" t="str">
        <f t="shared" si="129"/>
        <v/>
      </c>
    </row>
    <row r="1614" spans="1:30" s="164" customFormat="1" ht="20.149999999999999" customHeight="1">
      <c r="A1614" s="149"/>
      <c r="B1614" s="294" t="str">
        <f>IF(LEN(A1614)=0,"",INDEX('Smelter Look-up'!$A:$A,MATCH($A1614,'Smelter Look-up'!$E:$E,0)))</f>
        <v/>
      </c>
      <c r="C1614" s="146" t="str">
        <f>IF(LEN(A1614)=0,"",INDEX('Smelter Look-up'!$C:$C,MATCH($A1614,'Smelter Look-up'!$E:$E,0)))</f>
        <v/>
      </c>
      <c r="D1614" s="143"/>
      <c r="E1614" s="143" t="str">
        <f ca="1">IF(ISERROR($V1614),"",OFFSET('Smelter Look-up'!$D$4,$V1614-4,0)&amp;"")</f>
        <v/>
      </c>
      <c r="F1614" s="143" t="str">
        <f ca="1">IF(ISERROR($V1614),"",OFFSET('Smelter Look-up'!$E$4,$V1614-4,0))</f>
        <v/>
      </c>
      <c r="G1614" s="143" t="str">
        <f ca="1">IF(C1614=$X$4,"Enter smelter details",IF(ISERROR($V1614),"",OFFSET('Smelter Look-up'!$F$4,$V1614-4,0)))</f>
        <v/>
      </c>
      <c r="H1614" s="199" t="str">
        <f ca="1">IF(ISERROR($V1614),"",OFFSET('Smelter Look-up'!$G$4,$V1614-4,0))</f>
        <v/>
      </c>
      <c r="I1614" s="200" t="str">
        <f ca="1">IF(ISERROR($V1614),"",OFFSET('Smelter Look-up'!$H$4,$V1614-4,0))</f>
        <v/>
      </c>
      <c r="J1614" s="200" t="str">
        <f ca="1">IF(ISERROR($V1614),"",OFFSET('Smelter Look-up'!$I$4,$V1614-4,0))</f>
        <v/>
      </c>
      <c r="K1614" s="144"/>
      <c r="L1614" s="144"/>
      <c r="M1614" s="144"/>
      <c r="N1614" s="144"/>
      <c r="O1614" s="144"/>
      <c r="P1614" s="202"/>
      <c r="Q1614" s="145"/>
      <c r="R1614" s="143" t="str">
        <f ca="1">IF(ISERROR($V1614),"",OFFSET('Smelter Look-up'!$C$4,$V1614-4,0)&amp;"")</f>
        <v/>
      </c>
      <c r="S1614" s="149" t="str">
        <f t="shared" ca="1" si="125"/>
        <v/>
      </c>
      <c r="T1614" s="149" t="str">
        <f ca="1">IF(B1614="","",IF(ISERROR(MATCH($J1614,SorP!$B$1:$B$6261,0)),"",INDIRECT("'SorP'!$A$"&amp;MATCH($S1614&amp;$J1614,SorP!C:C,0))))</f>
        <v/>
      </c>
      <c r="U1614" s="162"/>
      <c r="V1614" s="163" t="e">
        <f>IF(C1614="",NA(),MATCH($B1614&amp;$C1614,'Smelter Look-up'!$J:$J,0))</f>
        <v>#N/A</v>
      </c>
      <c r="X1614" s="164">
        <f t="shared" ca="1" si="126"/>
        <v>0</v>
      </c>
      <c r="AB1614" s="304" t="str">
        <f t="shared" si="127"/>
        <v/>
      </c>
      <c r="AC1614" s="164" t="str">
        <f t="shared" si="128"/>
        <v/>
      </c>
      <c r="AD1614" s="164" t="str">
        <f t="shared" si="129"/>
        <v/>
      </c>
    </row>
    <row r="1615" spans="1:30" s="164" customFormat="1" ht="20.149999999999999" customHeight="1">
      <c r="A1615" s="149"/>
      <c r="B1615" s="294" t="str">
        <f>IF(LEN(A1615)=0,"",INDEX('Smelter Look-up'!$A:$A,MATCH($A1615,'Smelter Look-up'!$E:$E,0)))</f>
        <v/>
      </c>
      <c r="C1615" s="146" t="str">
        <f>IF(LEN(A1615)=0,"",INDEX('Smelter Look-up'!$C:$C,MATCH($A1615,'Smelter Look-up'!$E:$E,0)))</f>
        <v/>
      </c>
      <c r="D1615" s="143"/>
      <c r="E1615" s="143" t="str">
        <f ca="1">IF(ISERROR($V1615),"",OFFSET('Smelter Look-up'!$D$4,$V1615-4,0)&amp;"")</f>
        <v/>
      </c>
      <c r="F1615" s="143" t="str">
        <f ca="1">IF(ISERROR($V1615),"",OFFSET('Smelter Look-up'!$E$4,$V1615-4,0))</f>
        <v/>
      </c>
      <c r="G1615" s="143" t="str">
        <f ca="1">IF(C1615=$X$4,"Enter smelter details",IF(ISERROR($V1615),"",OFFSET('Smelter Look-up'!$F$4,$V1615-4,0)))</f>
        <v/>
      </c>
      <c r="H1615" s="199" t="str">
        <f ca="1">IF(ISERROR($V1615),"",OFFSET('Smelter Look-up'!$G$4,$V1615-4,0))</f>
        <v/>
      </c>
      <c r="I1615" s="200" t="str">
        <f ca="1">IF(ISERROR($V1615),"",OFFSET('Smelter Look-up'!$H$4,$V1615-4,0))</f>
        <v/>
      </c>
      <c r="J1615" s="200" t="str">
        <f ca="1">IF(ISERROR($V1615),"",OFFSET('Smelter Look-up'!$I$4,$V1615-4,0))</f>
        <v/>
      </c>
      <c r="K1615" s="144"/>
      <c r="L1615" s="144"/>
      <c r="M1615" s="144"/>
      <c r="N1615" s="144"/>
      <c r="O1615" s="144"/>
      <c r="P1615" s="202"/>
      <c r="Q1615" s="145"/>
      <c r="R1615" s="143" t="str">
        <f ca="1">IF(ISERROR($V1615),"",OFFSET('Smelter Look-up'!$C$4,$V1615-4,0)&amp;"")</f>
        <v/>
      </c>
      <c r="S1615" s="149" t="str">
        <f t="shared" ca="1" si="125"/>
        <v/>
      </c>
      <c r="T1615" s="149" t="str">
        <f ca="1">IF(B1615="","",IF(ISERROR(MATCH($J1615,SorP!$B$1:$B$6261,0)),"",INDIRECT("'SorP'!$A$"&amp;MATCH($S1615&amp;$J1615,SorP!C:C,0))))</f>
        <v/>
      </c>
      <c r="U1615" s="162"/>
      <c r="V1615" s="163" t="e">
        <f>IF(C1615="",NA(),MATCH($B1615&amp;$C1615,'Smelter Look-up'!$J:$J,0))</f>
        <v>#N/A</v>
      </c>
      <c r="X1615" s="164">
        <f t="shared" ca="1" si="126"/>
        <v>0</v>
      </c>
      <c r="AB1615" s="304" t="str">
        <f t="shared" si="127"/>
        <v/>
      </c>
      <c r="AC1615" s="164" t="str">
        <f t="shared" si="128"/>
        <v/>
      </c>
      <c r="AD1615" s="164" t="str">
        <f t="shared" si="129"/>
        <v/>
      </c>
    </row>
    <row r="1616" spans="1:30" s="164" customFormat="1" ht="20.149999999999999" customHeight="1">
      <c r="A1616" s="149"/>
      <c r="B1616" s="294" t="str">
        <f>IF(LEN(A1616)=0,"",INDEX('Smelter Look-up'!$A:$A,MATCH($A1616,'Smelter Look-up'!$E:$E,0)))</f>
        <v/>
      </c>
      <c r="C1616" s="146" t="str">
        <f>IF(LEN(A1616)=0,"",INDEX('Smelter Look-up'!$C:$C,MATCH($A1616,'Smelter Look-up'!$E:$E,0)))</f>
        <v/>
      </c>
      <c r="D1616" s="143"/>
      <c r="E1616" s="143" t="str">
        <f ca="1">IF(ISERROR($V1616),"",OFFSET('Smelter Look-up'!$D$4,$V1616-4,0)&amp;"")</f>
        <v/>
      </c>
      <c r="F1616" s="143" t="str">
        <f ca="1">IF(ISERROR($V1616),"",OFFSET('Smelter Look-up'!$E$4,$V1616-4,0))</f>
        <v/>
      </c>
      <c r="G1616" s="143" t="str">
        <f ca="1">IF(C1616=$X$4,"Enter smelter details",IF(ISERROR($V1616),"",OFFSET('Smelter Look-up'!$F$4,$V1616-4,0)))</f>
        <v/>
      </c>
      <c r="H1616" s="199" t="str">
        <f ca="1">IF(ISERROR($V1616),"",OFFSET('Smelter Look-up'!$G$4,$V1616-4,0))</f>
        <v/>
      </c>
      <c r="I1616" s="200" t="str">
        <f ca="1">IF(ISERROR($V1616),"",OFFSET('Smelter Look-up'!$H$4,$V1616-4,0))</f>
        <v/>
      </c>
      <c r="J1616" s="200" t="str">
        <f ca="1">IF(ISERROR($V1616),"",OFFSET('Smelter Look-up'!$I$4,$V1616-4,0))</f>
        <v/>
      </c>
      <c r="K1616" s="144"/>
      <c r="L1616" s="144"/>
      <c r="M1616" s="144"/>
      <c r="N1616" s="144"/>
      <c r="O1616" s="144"/>
      <c r="P1616" s="202"/>
      <c r="Q1616" s="145"/>
      <c r="R1616" s="143" t="str">
        <f ca="1">IF(ISERROR($V1616),"",OFFSET('Smelter Look-up'!$C$4,$V1616-4,0)&amp;"")</f>
        <v/>
      </c>
      <c r="S1616" s="149" t="str">
        <f t="shared" ca="1" si="125"/>
        <v/>
      </c>
      <c r="T1616" s="149" t="str">
        <f ca="1">IF(B1616="","",IF(ISERROR(MATCH($J1616,SorP!$B$1:$B$6261,0)),"",INDIRECT("'SorP'!$A$"&amp;MATCH($S1616&amp;$J1616,SorP!C:C,0))))</f>
        <v/>
      </c>
      <c r="U1616" s="162"/>
      <c r="V1616" s="163" t="e">
        <f>IF(C1616="",NA(),MATCH($B1616&amp;$C1616,'Smelter Look-up'!$J:$J,0))</f>
        <v>#N/A</v>
      </c>
      <c r="X1616" s="164">
        <f t="shared" ca="1" si="126"/>
        <v>0</v>
      </c>
      <c r="AB1616" s="304" t="str">
        <f t="shared" si="127"/>
        <v/>
      </c>
      <c r="AC1616" s="164" t="str">
        <f t="shared" si="128"/>
        <v/>
      </c>
      <c r="AD1616" s="164" t="str">
        <f t="shared" si="129"/>
        <v/>
      </c>
    </row>
    <row r="1617" spans="1:30" s="164" customFormat="1" ht="20.149999999999999" customHeight="1">
      <c r="A1617" s="149"/>
      <c r="B1617" s="294" t="str">
        <f>IF(LEN(A1617)=0,"",INDEX('Smelter Look-up'!$A:$A,MATCH($A1617,'Smelter Look-up'!$E:$E,0)))</f>
        <v/>
      </c>
      <c r="C1617" s="146" t="str">
        <f>IF(LEN(A1617)=0,"",INDEX('Smelter Look-up'!$C:$C,MATCH($A1617,'Smelter Look-up'!$E:$E,0)))</f>
        <v/>
      </c>
      <c r="D1617" s="143"/>
      <c r="E1617" s="143" t="str">
        <f ca="1">IF(ISERROR($V1617),"",OFFSET('Smelter Look-up'!$D$4,$V1617-4,0)&amp;"")</f>
        <v/>
      </c>
      <c r="F1617" s="143" t="str">
        <f ca="1">IF(ISERROR($V1617),"",OFFSET('Smelter Look-up'!$E$4,$V1617-4,0))</f>
        <v/>
      </c>
      <c r="G1617" s="143" t="str">
        <f ca="1">IF(C1617=$X$4,"Enter smelter details",IF(ISERROR($V1617),"",OFFSET('Smelter Look-up'!$F$4,$V1617-4,0)))</f>
        <v/>
      </c>
      <c r="H1617" s="199" t="str">
        <f ca="1">IF(ISERROR($V1617),"",OFFSET('Smelter Look-up'!$G$4,$V1617-4,0))</f>
        <v/>
      </c>
      <c r="I1617" s="200" t="str">
        <f ca="1">IF(ISERROR($V1617),"",OFFSET('Smelter Look-up'!$H$4,$V1617-4,0))</f>
        <v/>
      </c>
      <c r="J1617" s="200" t="str">
        <f ca="1">IF(ISERROR($V1617),"",OFFSET('Smelter Look-up'!$I$4,$V1617-4,0))</f>
        <v/>
      </c>
      <c r="K1617" s="144"/>
      <c r="L1617" s="144"/>
      <c r="M1617" s="144"/>
      <c r="N1617" s="144"/>
      <c r="O1617" s="144"/>
      <c r="P1617" s="202"/>
      <c r="Q1617" s="145"/>
      <c r="R1617" s="143" t="str">
        <f ca="1">IF(ISERROR($V1617),"",OFFSET('Smelter Look-up'!$C$4,$V1617-4,0)&amp;"")</f>
        <v/>
      </c>
      <c r="S1617" s="149" t="str">
        <f t="shared" ca="1" si="125"/>
        <v/>
      </c>
      <c r="T1617" s="149" t="str">
        <f ca="1">IF(B1617="","",IF(ISERROR(MATCH($J1617,SorP!$B$1:$B$6261,0)),"",INDIRECT("'SorP'!$A$"&amp;MATCH($S1617&amp;$J1617,SorP!C:C,0))))</f>
        <v/>
      </c>
      <c r="U1617" s="162"/>
      <c r="V1617" s="163" t="e">
        <f>IF(C1617="",NA(),MATCH($B1617&amp;$C1617,'Smelter Look-up'!$J:$J,0))</f>
        <v>#N/A</v>
      </c>
      <c r="X1617" s="164">
        <f t="shared" ca="1" si="126"/>
        <v>0</v>
      </c>
      <c r="AB1617" s="304" t="str">
        <f t="shared" si="127"/>
        <v/>
      </c>
      <c r="AC1617" s="164" t="str">
        <f t="shared" si="128"/>
        <v/>
      </c>
      <c r="AD1617" s="164" t="str">
        <f t="shared" si="129"/>
        <v/>
      </c>
    </row>
    <row r="1618" spans="1:30" s="164" customFormat="1" ht="20.149999999999999" customHeight="1">
      <c r="A1618" s="149"/>
      <c r="B1618" s="294" t="str">
        <f>IF(LEN(A1618)=0,"",INDEX('Smelter Look-up'!$A:$A,MATCH($A1618,'Smelter Look-up'!$E:$E,0)))</f>
        <v/>
      </c>
      <c r="C1618" s="146" t="str">
        <f>IF(LEN(A1618)=0,"",INDEX('Smelter Look-up'!$C:$C,MATCH($A1618,'Smelter Look-up'!$E:$E,0)))</f>
        <v/>
      </c>
      <c r="D1618" s="143"/>
      <c r="E1618" s="143" t="str">
        <f ca="1">IF(ISERROR($V1618),"",OFFSET('Smelter Look-up'!$D$4,$V1618-4,0)&amp;"")</f>
        <v/>
      </c>
      <c r="F1618" s="143" t="str">
        <f ca="1">IF(ISERROR($V1618),"",OFFSET('Smelter Look-up'!$E$4,$V1618-4,0))</f>
        <v/>
      </c>
      <c r="G1618" s="143" t="str">
        <f ca="1">IF(C1618=$X$4,"Enter smelter details",IF(ISERROR($V1618),"",OFFSET('Smelter Look-up'!$F$4,$V1618-4,0)))</f>
        <v/>
      </c>
      <c r="H1618" s="199" t="str">
        <f ca="1">IF(ISERROR($V1618),"",OFFSET('Smelter Look-up'!$G$4,$V1618-4,0))</f>
        <v/>
      </c>
      <c r="I1618" s="200" t="str">
        <f ca="1">IF(ISERROR($V1618),"",OFFSET('Smelter Look-up'!$H$4,$V1618-4,0))</f>
        <v/>
      </c>
      <c r="J1618" s="200" t="str">
        <f ca="1">IF(ISERROR($V1618),"",OFFSET('Smelter Look-up'!$I$4,$V1618-4,0))</f>
        <v/>
      </c>
      <c r="K1618" s="144"/>
      <c r="L1618" s="144"/>
      <c r="M1618" s="144"/>
      <c r="N1618" s="144"/>
      <c r="O1618" s="144"/>
      <c r="P1618" s="202"/>
      <c r="Q1618" s="145"/>
      <c r="R1618" s="143" t="str">
        <f ca="1">IF(ISERROR($V1618),"",OFFSET('Smelter Look-up'!$C$4,$V1618-4,0)&amp;"")</f>
        <v/>
      </c>
      <c r="S1618" s="149" t="str">
        <f t="shared" ca="1" si="125"/>
        <v/>
      </c>
      <c r="T1618" s="149" t="str">
        <f ca="1">IF(B1618="","",IF(ISERROR(MATCH($J1618,SorP!$B$1:$B$6261,0)),"",INDIRECT("'SorP'!$A$"&amp;MATCH($S1618&amp;$J1618,SorP!C:C,0))))</f>
        <v/>
      </c>
      <c r="U1618" s="162"/>
      <c r="V1618" s="163" t="e">
        <f>IF(C1618="",NA(),MATCH($B1618&amp;$C1618,'Smelter Look-up'!$J:$J,0))</f>
        <v>#N/A</v>
      </c>
      <c r="X1618" s="164">
        <f t="shared" ca="1" si="126"/>
        <v>0</v>
      </c>
      <c r="AB1618" s="304" t="str">
        <f t="shared" si="127"/>
        <v/>
      </c>
      <c r="AC1618" s="164" t="str">
        <f t="shared" si="128"/>
        <v/>
      </c>
      <c r="AD1618" s="164" t="str">
        <f t="shared" si="129"/>
        <v/>
      </c>
    </row>
    <row r="1619" spans="1:30" s="164" customFormat="1" ht="20.149999999999999" customHeight="1">
      <c r="A1619" s="149"/>
      <c r="B1619" s="294" t="str">
        <f>IF(LEN(A1619)=0,"",INDEX('Smelter Look-up'!$A:$A,MATCH($A1619,'Smelter Look-up'!$E:$E,0)))</f>
        <v/>
      </c>
      <c r="C1619" s="146" t="str">
        <f>IF(LEN(A1619)=0,"",INDEX('Smelter Look-up'!$C:$C,MATCH($A1619,'Smelter Look-up'!$E:$E,0)))</f>
        <v/>
      </c>
      <c r="D1619" s="143"/>
      <c r="E1619" s="143" t="str">
        <f ca="1">IF(ISERROR($V1619),"",OFFSET('Smelter Look-up'!$D$4,$V1619-4,0)&amp;"")</f>
        <v/>
      </c>
      <c r="F1619" s="143" t="str">
        <f ca="1">IF(ISERROR($V1619),"",OFFSET('Smelter Look-up'!$E$4,$V1619-4,0))</f>
        <v/>
      </c>
      <c r="G1619" s="143" t="str">
        <f ca="1">IF(C1619=$X$4,"Enter smelter details",IF(ISERROR($V1619),"",OFFSET('Smelter Look-up'!$F$4,$V1619-4,0)))</f>
        <v/>
      </c>
      <c r="H1619" s="199" t="str">
        <f ca="1">IF(ISERROR($V1619),"",OFFSET('Smelter Look-up'!$G$4,$V1619-4,0))</f>
        <v/>
      </c>
      <c r="I1619" s="200" t="str">
        <f ca="1">IF(ISERROR($V1619),"",OFFSET('Smelter Look-up'!$H$4,$V1619-4,0))</f>
        <v/>
      </c>
      <c r="J1619" s="200" t="str">
        <f ca="1">IF(ISERROR($V1619),"",OFFSET('Smelter Look-up'!$I$4,$V1619-4,0))</f>
        <v/>
      </c>
      <c r="K1619" s="144"/>
      <c r="L1619" s="144"/>
      <c r="M1619" s="144"/>
      <c r="N1619" s="144"/>
      <c r="O1619" s="144"/>
      <c r="P1619" s="202"/>
      <c r="Q1619" s="145"/>
      <c r="R1619" s="143" t="str">
        <f ca="1">IF(ISERROR($V1619),"",OFFSET('Smelter Look-up'!$C$4,$V1619-4,0)&amp;"")</f>
        <v/>
      </c>
      <c r="S1619" s="149" t="str">
        <f t="shared" ca="1" si="125"/>
        <v/>
      </c>
      <c r="T1619" s="149" t="str">
        <f ca="1">IF(B1619="","",IF(ISERROR(MATCH($J1619,SorP!$B$1:$B$6261,0)),"",INDIRECT("'SorP'!$A$"&amp;MATCH($S1619&amp;$J1619,SorP!C:C,0))))</f>
        <v/>
      </c>
      <c r="U1619" s="162"/>
      <c r="V1619" s="163" t="e">
        <f>IF(C1619="",NA(),MATCH($B1619&amp;$C1619,'Smelter Look-up'!$J:$J,0))</f>
        <v>#N/A</v>
      </c>
      <c r="X1619" s="164">
        <f t="shared" ca="1" si="126"/>
        <v>0</v>
      </c>
      <c r="AB1619" s="304" t="str">
        <f t="shared" si="127"/>
        <v/>
      </c>
      <c r="AC1619" s="164" t="str">
        <f t="shared" si="128"/>
        <v/>
      </c>
      <c r="AD1619" s="164" t="str">
        <f t="shared" si="129"/>
        <v/>
      </c>
    </row>
    <row r="1620" spans="1:30" s="164" customFormat="1" ht="20.149999999999999" customHeight="1">
      <c r="A1620" s="149"/>
      <c r="B1620" s="294" t="str">
        <f>IF(LEN(A1620)=0,"",INDEX('Smelter Look-up'!$A:$A,MATCH($A1620,'Smelter Look-up'!$E:$E,0)))</f>
        <v/>
      </c>
      <c r="C1620" s="146" t="str">
        <f>IF(LEN(A1620)=0,"",INDEX('Smelter Look-up'!$C:$C,MATCH($A1620,'Smelter Look-up'!$E:$E,0)))</f>
        <v/>
      </c>
      <c r="D1620" s="143"/>
      <c r="E1620" s="143" t="str">
        <f ca="1">IF(ISERROR($V1620),"",OFFSET('Smelter Look-up'!$D$4,$V1620-4,0)&amp;"")</f>
        <v/>
      </c>
      <c r="F1620" s="143" t="str">
        <f ca="1">IF(ISERROR($V1620),"",OFFSET('Smelter Look-up'!$E$4,$V1620-4,0))</f>
        <v/>
      </c>
      <c r="G1620" s="143" t="str">
        <f ca="1">IF(C1620=$X$4,"Enter smelter details",IF(ISERROR($V1620),"",OFFSET('Smelter Look-up'!$F$4,$V1620-4,0)))</f>
        <v/>
      </c>
      <c r="H1620" s="199" t="str">
        <f ca="1">IF(ISERROR($V1620),"",OFFSET('Smelter Look-up'!$G$4,$V1620-4,0))</f>
        <v/>
      </c>
      <c r="I1620" s="200" t="str">
        <f ca="1">IF(ISERROR($V1620),"",OFFSET('Smelter Look-up'!$H$4,$V1620-4,0))</f>
        <v/>
      </c>
      <c r="J1620" s="200" t="str">
        <f ca="1">IF(ISERROR($V1620),"",OFFSET('Smelter Look-up'!$I$4,$V1620-4,0))</f>
        <v/>
      </c>
      <c r="K1620" s="144"/>
      <c r="L1620" s="144"/>
      <c r="M1620" s="144"/>
      <c r="N1620" s="144"/>
      <c r="O1620" s="144"/>
      <c r="P1620" s="202"/>
      <c r="Q1620" s="145"/>
      <c r="R1620" s="143" t="str">
        <f ca="1">IF(ISERROR($V1620),"",OFFSET('Smelter Look-up'!$C$4,$V1620-4,0)&amp;"")</f>
        <v/>
      </c>
      <c r="S1620" s="149" t="str">
        <f t="shared" ca="1" si="125"/>
        <v/>
      </c>
      <c r="T1620" s="149" t="str">
        <f ca="1">IF(B1620="","",IF(ISERROR(MATCH($J1620,SorP!$B$1:$B$6261,0)),"",INDIRECT("'SorP'!$A$"&amp;MATCH($S1620&amp;$J1620,SorP!C:C,0))))</f>
        <v/>
      </c>
      <c r="U1620" s="162"/>
      <c r="V1620" s="163" t="e">
        <f>IF(C1620="",NA(),MATCH($B1620&amp;$C1620,'Smelter Look-up'!$J:$J,0))</f>
        <v>#N/A</v>
      </c>
      <c r="X1620" s="164">
        <f t="shared" ca="1" si="126"/>
        <v>0</v>
      </c>
      <c r="AB1620" s="304" t="str">
        <f t="shared" si="127"/>
        <v/>
      </c>
      <c r="AC1620" s="164" t="str">
        <f t="shared" si="128"/>
        <v/>
      </c>
      <c r="AD1620" s="164" t="str">
        <f t="shared" si="129"/>
        <v/>
      </c>
    </row>
    <row r="1621" spans="1:30" s="164" customFormat="1" ht="20.149999999999999" customHeight="1">
      <c r="A1621" s="149"/>
      <c r="B1621" s="294" t="str">
        <f>IF(LEN(A1621)=0,"",INDEX('Smelter Look-up'!$A:$A,MATCH($A1621,'Smelter Look-up'!$E:$E,0)))</f>
        <v/>
      </c>
      <c r="C1621" s="146" t="str">
        <f>IF(LEN(A1621)=0,"",INDEX('Smelter Look-up'!$C:$C,MATCH($A1621,'Smelter Look-up'!$E:$E,0)))</f>
        <v/>
      </c>
      <c r="D1621" s="143"/>
      <c r="E1621" s="143" t="str">
        <f ca="1">IF(ISERROR($V1621),"",OFFSET('Smelter Look-up'!$D$4,$V1621-4,0)&amp;"")</f>
        <v/>
      </c>
      <c r="F1621" s="143" t="str">
        <f ca="1">IF(ISERROR($V1621),"",OFFSET('Smelter Look-up'!$E$4,$V1621-4,0))</f>
        <v/>
      </c>
      <c r="G1621" s="143" t="str">
        <f ca="1">IF(C1621=$X$4,"Enter smelter details",IF(ISERROR($V1621),"",OFFSET('Smelter Look-up'!$F$4,$V1621-4,0)))</f>
        <v/>
      </c>
      <c r="H1621" s="199" t="str">
        <f ca="1">IF(ISERROR($V1621),"",OFFSET('Smelter Look-up'!$G$4,$V1621-4,0))</f>
        <v/>
      </c>
      <c r="I1621" s="200" t="str">
        <f ca="1">IF(ISERROR($V1621),"",OFFSET('Smelter Look-up'!$H$4,$V1621-4,0))</f>
        <v/>
      </c>
      <c r="J1621" s="200" t="str">
        <f ca="1">IF(ISERROR($V1621),"",OFFSET('Smelter Look-up'!$I$4,$V1621-4,0))</f>
        <v/>
      </c>
      <c r="K1621" s="144"/>
      <c r="L1621" s="144"/>
      <c r="M1621" s="144"/>
      <c r="N1621" s="144"/>
      <c r="O1621" s="144"/>
      <c r="P1621" s="202"/>
      <c r="Q1621" s="145"/>
      <c r="R1621" s="143" t="str">
        <f ca="1">IF(ISERROR($V1621),"",OFFSET('Smelter Look-up'!$C$4,$V1621-4,0)&amp;"")</f>
        <v/>
      </c>
      <c r="S1621" s="149" t="str">
        <f t="shared" ca="1" si="125"/>
        <v/>
      </c>
      <c r="T1621" s="149" t="str">
        <f ca="1">IF(B1621="","",IF(ISERROR(MATCH($J1621,SorP!$B$1:$B$6261,0)),"",INDIRECT("'SorP'!$A$"&amp;MATCH($S1621&amp;$J1621,SorP!C:C,0))))</f>
        <v/>
      </c>
      <c r="U1621" s="162"/>
      <c r="V1621" s="163" t="e">
        <f>IF(C1621="",NA(),MATCH($B1621&amp;$C1621,'Smelter Look-up'!$J:$J,0))</f>
        <v>#N/A</v>
      </c>
      <c r="X1621" s="164">
        <f t="shared" ca="1" si="126"/>
        <v>0</v>
      </c>
      <c r="AB1621" s="304" t="str">
        <f t="shared" si="127"/>
        <v/>
      </c>
      <c r="AC1621" s="164" t="str">
        <f t="shared" si="128"/>
        <v/>
      </c>
      <c r="AD1621" s="164" t="str">
        <f t="shared" si="129"/>
        <v/>
      </c>
    </row>
    <row r="1622" spans="1:30" s="164" customFormat="1" ht="20.149999999999999" customHeight="1">
      <c r="A1622" s="149"/>
      <c r="B1622" s="294" t="str">
        <f>IF(LEN(A1622)=0,"",INDEX('Smelter Look-up'!$A:$A,MATCH($A1622,'Smelter Look-up'!$E:$E,0)))</f>
        <v/>
      </c>
      <c r="C1622" s="146" t="str">
        <f>IF(LEN(A1622)=0,"",INDEX('Smelter Look-up'!$C:$C,MATCH($A1622,'Smelter Look-up'!$E:$E,0)))</f>
        <v/>
      </c>
      <c r="D1622" s="143"/>
      <c r="E1622" s="143" t="str">
        <f ca="1">IF(ISERROR($V1622),"",OFFSET('Smelter Look-up'!$D$4,$V1622-4,0)&amp;"")</f>
        <v/>
      </c>
      <c r="F1622" s="143" t="str">
        <f ca="1">IF(ISERROR($V1622),"",OFFSET('Smelter Look-up'!$E$4,$V1622-4,0))</f>
        <v/>
      </c>
      <c r="G1622" s="143" t="str">
        <f ca="1">IF(C1622=$X$4,"Enter smelter details",IF(ISERROR($V1622),"",OFFSET('Smelter Look-up'!$F$4,$V1622-4,0)))</f>
        <v/>
      </c>
      <c r="H1622" s="199" t="str">
        <f ca="1">IF(ISERROR($V1622),"",OFFSET('Smelter Look-up'!$G$4,$V1622-4,0))</f>
        <v/>
      </c>
      <c r="I1622" s="200" t="str">
        <f ca="1">IF(ISERROR($V1622),"",OFFSET('Smelter Look-up'!$H$4,$V1622-4,0))</f>
        <v/>
      </c>
      <c r="J1622" s="200" t="str">
        <f ca="1">IF(ISERROR($V1622),"",OFFSET('Smelter Look-up'!$I$4,$V1622-4,0))</f>
        <v/>
      </c>
      <c r="K1622" s="144"/>
      <c r="L1622" s="144"/>
      <c r="M1622" s="144"/>
      <c r="N1622" s="144"/>
      <c r="O1622" s="144"/>
      <c r="P1622" s="202"/>
      <c r="Q1622" s="145"/>
      <c r="R1622" s="143" t="str">
        <f ca="1">IF(ISERROR($V1622),"",OFFSET('Smelter Look-up'!$C$4,$V1622-4,0)&amp;"")</f>
        <v/>
      </c>
      <c r="S1622" s="149" t="str">
        <f t="shared" ca="1" si="125"/>
        <v/>
      </c>
      <c r="T1622" s="149" t="str">
        <f ca="1">IF(B1622="","",IF(ISERROR(MATCH($J1622,SorP!$B$1:$B$6261,0)),"",INDIRECT("'SorP'!$A$"&amp;MATCH($S1622&amp;$J1622,SorP!C:C,0))))</f>
        <v/>
      </c>
      <c r="U1622" s="162"/>
      <c r="V1622" s="163" t="e">
        <f>IF(C1622="",NA(),MATCH($B1622&amp;$C1622,'Smelter Look-up'!$J:$J,0))</f>
        <v>#N/A</v>
      </c>
      <c r="X1622" s="164">
        <f t="shared" ca="1" si="126"/>
        <v>0</v>
      </c>
      <c r="AB1622" s="304" t="str">
        <f t="shared" si="127"/>
        <v/>
      </c>
      <c r="AC1622" s="164" t="str">
        <f t="shared" si="128"/>
        <v/>
      </c>
      <c r="AD1622" s="164" t="str">
        <f t="shared" si="129"/>
        <v/>
      </c>
    </row>
    <row r="1623" spans="1:30" s="164" customFormat="1" ht="20.149999999999999" customHeight="1">
      <c r="A1623" s="149"/>
      <c r="B1623" s="294" t="str">
        <f>IF(LEN(A1623)=0,"",INDEX('Smelter Look-up'!$A:$A,MATCH($A1623,'Smelter Look-up'!$E:$E,0)))</f>
        <v/>
      </c>
      <c r="C1623" s="146" t="str">
        <f>IF(LEN(A1623)=0,"",INDEX('Smelter Look-up'!$C:$C,MATCH($A1623,'Smelter Look-up'!$E:$E,0)))</f>
        <v/>
      </c>
      <c r="D1623" s="143"/>
      <c r="E1623" s="143" t="str">
        <f ca="1">IF(ISERROR($V1623),"",OFFSET('Smelter Look-up'!$D$4,$V1623-4,0)&amp;"")</f>
        <v/>
      </c>
      <c r="F1623" s="143" t="str">
        <f ca="1">IF(ISERROR($V1623),"",OFFSET('Smelter Look-up'!$E$4,$V1623-4,0))</f>
        <v/>
      </c>
      <c r="G1623" s="143" t="str">
        <f ca="1">IF(C1623=$X$4,"Enter smelter details",IF(ISERROR($V1623),"",OFFSET('Smelter Look-up'!$F$4,$V1623-4,0)))</f>
        <v/>
      </c>
      <c r="H1623" s="199" t="str">
        <f ca="1">IF(ISERROR($V1623),"",OFFSET('Smelter Look-up'!$G$4,$V1623-4,0))</f>
        <v/>
      </c>
      <c r="I1623" s="200" t="str">
        <f ca="1">IF(ISERROR($V1623),"",OFFSET('Smelter Look-up'!$H$4,$V1623-4,0))</f>
        <v/>
      </c>
      <c r="J1623" s="200" t="str">
        <f ca="1">IF(ISERROR($V1623),"",OFFSET('Smelter Look-up'!$I$4,$V1623-4,0))</f>
        <v/>
      </c>
      <c r="K1623" s="144"/>
      <c r="L1623" s="144"/>
      <c r="M1623" s="144"/>
      <c r="N1623" s="144"/>
      <c r="O1623" s="144"/>
      <c r="P1623" s="202"/>
      <c r="Q1623" s="145"/>
      <c r="R1623" s="143" t="str">
        <f ca="1">IF(ISERROR($V1623),"",OFFSET('Smelter Look-up'!$C$4,$V1623-4,0)&amp;"")</f>
        <v/>
      </c>
      <c r="S1623" s="149" t="str">
        <f t="shared" ca="1" si="125"/>
        <v/>
      </c>
      <c r="T1623" s="149" t="str">
        <f ca="1">IF(B1623="","",IF(ISERROR(MATCH($J1623,SorP!$B$1:$B$6261,0)),"",INDIRECT("'SorP'!$A$"&amp;MATCH($S1623&amp;$J1623,SorP!C:C,0))))</f>
        <v/>
      </c>
      <c r="U1623" s="162"/>
      <c r="V1623" s="163" t="e">
        <f>IF(C1623="",NA(),MATCH($B1623&amp;$C1623,'Smelter Look-up'!$J:$J,0))</f>
        <v>#N/A</v>
      </c>
      <c r="X1623" s="164">
        <f t="shared" ca="1" si="126"/>
        <v>0</v>
      </c>
      <c r="AB1623" s="304" t="str">
        <f t="shared" si="127"/>
        <v/>
      </c>
      <c r="AC1623" s="164" t="str">
        <f t="shared" si="128"/>
        <v/>
      </c>
      <c r="AD1623" s="164" t="str">
        <f t="shared" si="129"/>
        <v/>
      </c>
    </row>
    <row r="1624" spans="1:30" s="164" customFormat="1" ht="20.149999999999999" customHeight="1">
      <c r="A1624" s="149"/>
      <c r="B1624" s="294" t="str">
        <f>IF(LEN(A1624)=0,"",INDEX('Smelter Look-up'!$A:$A,MATCH($A1624,'Smelter Look-up'!$E:$E,0)))</f>
        <v/>
      </c>
      <c r="C1624" s="146" t="str">
        <f>IF(LEN(A1624)=0,"",INDEX('Smelter Look-up'!$C:$C,MATCH($A1624,'Smelter Look-up'!$E:$E,0)))</f>
        <v/>
      </c>
      <c r="D1624" s="143"/>
      <c r="E1624" s="143" t="str">
        <f ca="1">IF(ISERROR($V1624),"",OFFSET('Smelter Look-up'!$D$4,$V1624-4,0)&amp;"")</f>
        <v/>
      </c>
      <c r="F1624" s="143" t="str">
        <f ca="1">IF(ISERROR($V1624),"",OFFSET('Smelter Look-up'!$E$4,$V1624-4,0))</f>
        <v/>
      </c>
      <c r="G1624" s="143" t="str">
        <f ca="1">IF(C1624=$X$4,"Enter smelter details",IF(ISERROR($V1624),"",OFFSET('Smelter Look-up'!$F$4,$V1624-4,0)))</f>
        <v/>
      </c>
      <c r="H1624" s="199" t="str">
        <f ca="1">IF(ISERROR($V1624),"",OFFSET('Smelter Look-up'!$G$4,$V1624-4,0))</f>
        <v/>
      </c>
      <c r="I1624" s="200" t="str">
        <f ca="1">IF(ISERROR($V1624),"",OFFSET('Smelter Look-up'!$H$4,$V1624-4,0))</f>
        <v/>
      </c>
      <c r="J1624" s="200" t="str">
        <f ca="1">IF(ISERROR($V1624),"",OFFSET('Smelter Look-up'!$I$4,$V1624-4,0))</f>
        <v/>
      </c>
      <c r="K1624" s="144"/>
      <c r="L1624" s="144"/>
      <c r="M1624" s="144"/>
      <c r="N1624" s="144"/>
      <c r="O1624" s="144"/>
      <c r="P1624" s="202"/>
      <c r="Q1624" s="145"/>
      <c r="R1624" s="143" t="str">
        <f ca="1">IF(ISERROR($V1624),"",OFFSET('Smelter Look-up'!$C$4,$V1624-4,0)&amp;"")</f>
        <v/>
      </c>
      <c r="S1624" s="149" t="str">
        <f t="shared" ca="1" si="125"/>
        <v/>
      </c>
      <c r="T1624" s="149" t="str">
        <f ca="1">IF(B1624="","",IF(ISERROR(MATCH($J1624,SorP!$B$1:$B$6261,0)),"",INDIRECT("'SorP'!$A$"&amp;MATCH($S1624&amp;$J1624,SorP!C:C,0))))</f>
        <v/>
      </c>
      <c r="U1624" s="162"/>
      <c r="V1624" s="163" t="e">
        <f>IF(C1624="",NA(),MATCH($B1624&amp;$C1624,'Smelter Look-up'!$J:$J,0))</f>
        <v>#N/A</v>
      </c>
      <c r="X1624" s="164">
        <f t="shared" ca="1" si="126"/>
        <v>0</v>
      </c>
      <c r="AB1624" s="304" t="str">
        <f t="shared" si="127"/>
        <v/>
      </c>
      <c r="AC1624" s="164" t="str">
        <f t="shared" si="128"/>
        <v/>
      </c>
      <c r="AD1624" s="164" t="str">
        <f t="shared" si="129"/>
        <v/>
      </c>
    </row>
    <row r="1625" spans="1:30" s="164" customFormat="1" ht="20.149999999999999" customHeight="1">
      <c r="A1625" s="149"/>
      <c r="B1625" s="294" t="str">
        <f>IF(LEN(A1625)=0,"",INDEX('Smelter Look-up'!$A:$A,MATCH($A1625,'Smelter Look-up'!$E:$E,0)))</f>
        <v/>
      </c>
      <c r="C1625" s="146" t="str">
        <f>IF(LEN(A1625)=0,"",INDEX('Smelter Look-up'!$C:$C,MATCH($A1625,'Smelter Look-up'!$E:$E,0)))</f>
        <v/>
      </c>
      <c r="D1625" s="143"/>
      <c r="E1625" s="143" t="str">
        <f ca="1">IF(ISERROR($V1625),"",OFFSET('Smelter Look-up'!$D$4,$V1625-4,0)&amp;"")</f>
        <v/>
      </c>
      <c r="F1625" s="143" t="str">
        <f ca="1">IF(ISERROR($V1625),"",OFFSET('Smelter Look-up'!$E$4,$V1625-4,0))</f>
        <v/>
      </c>
      <c r="G1625" s="143" t="str">
        <f ca="1">IF(C1625=$X$4,"Enter smelter details",IF(ISERROR($V1625),"",OFFSET('Smelter Look-up'!$F$4,$V1625-4,0)))</f>
        <v/>
      </c>
      <c r="H1625" s="199" t="str">
        <f ca="1">IF(ISERROR($V1625),"",OFFSET('Smelter Look-up'!$G$4,$V1625-4,0))</f>
        <v/>
      </c>
      <c r="I1625" s="200" t="str">
        <f ca="1">IF(ISERROR($V1625),"",OFFSET('Smelter Look-up'!$H$4,$V1625-4,0))</f>
        <v/>
      </c>
      <c r="J1625" s="200" t="str">
        <f ca="1">IF(ISERROR($V1625),"",OFFSET('Smelter Look-up'!$I$4,$V1625-4,0))</f>
        <v/>
      </c>
      <c r="K1625" s="144"/>
      <c r="L1625" s="144"/>
      <c r="M1625" s="144"/>
      <c r="N1625" s="144"/>
      <c r="O1625" s="144"/>
      <c r="P1625" s="202"/>
      <c r="Q1625" s="145"/>
      <c r="R1625" s="143" t="str">
        <f ca="1">IF(ISERROR($V1625),"",OFFSET('Smelter Look-up'!$C$4,$V1625-4,0)&amp;"")</f>
        <v/>
      </c>
      <c r="S1625" s="149" t="str">
        <f t="shared" ca="1" si="125"/>
        <v/>
      </c>
      <c r="T1625" s="149" t="str">
        <f ca="1">IF(B1625="","",IF(ISERROR(MATCH($J1625,SorP!$B$1:$B$6261,0)),"",INDIRECT("'SorP'!$A$"&amp;MATCH($S1625&amp;$J1625,SorP!C:C,0))))</f>
        <v/>
      </c>
      <c r="U1625" s="162"/>
      <c r="V1625" s="163" t="e">
        <f>IF(C1625="",NA(),MATCH($B1625&amp;$C1625,'Smelter Look-up'!$J:$J,0))</f>
        <v>#N/A</v>
      </c>
      <c r="X1625" s="164">
        <f t="shared" ca="1" si="126"/>
        <v>0</v>
      </c>
      <c r="AB1625" s="304" t="str">
        <f t="shared" si="127"/>
        <v/>
      </c>
      <c r="AC1625" s="164" t="str">
        <f t="shared" si="128"/>
        <v/>
      </c>
      <c r="AD1625" s="164" t="str">
        <f t="shared" si="129"/>
        <v/>
      </c>
    </row>
    <row r="1626" spans="1:30" s="164" customFormat="1" ht="20.149999999999999" customHeight="1">
      <c r="A1626" s="149"/>
      <c r="B1626" s="294" t="str">
        <f>IF(LEN(A1626)=0,"",INDEX('Smelter Look-up'!$A:$A,MATCH($A1626,'Smelter Look-up'!$E:$E,0)))</f>
        <v/>
      </c>
      <c r="C1626" s="146" t="str">
        <f>IF(LEN(A1626)=0,"",INDEX('Smelter Look-up'!$C:$C,MATCH($A1626,'Smelter Look-up'!$E:$E,0)))</f>
        <v/>
      </c>
      <c r="D1626" s="143"/>
      <c r="E1626" s="143" t="str">
        <f ca="1">IF(ISERROR($V1626),"",OFFSET('Smelter Look-up'!$D$4,$V1626-4,0)&amp;"")</f>
        <v/>
      </c>
      <c r="F1626" s="143" t="str">
        <f ca="1">IF(ISERROR($V1626),"",OFFSET('Smelter Look-up'!$E$4,$V1626-4,0))</f>
        <v/>
      </c>
      <c r="G1626" s="143" t="str">
        <f ca="1">IF(C1626=$X$4,"Enter smelter details",IF(ISERROR($V1626),"",OFFSET('Smelter Look-up'!$F$4,$V1626-4,0)))</f>
        <v/>
      </c>
      <c r="H1626" s="199" t="str">
        <f ca="1">IF(ISERROR($V1626),"",OFFSET('Smelter Look-up'!$G$4,$V1626-4,0))</f>
        <v/>
      </c>
      <c r="I1626" s="200" t="str">
        <f ca="1">IF(ISERROR($V1626),"",OFFSET('Smelter Look-up'!$H$4,$V1626-4,0))</f>
        <v/>
      </c>
      <c r="J1626" s="200" t="str">
        <f ca="1">IF(ISERROR($V1626),"",OFFSET('Smelter Look-up'!$I$4,$V1626-4,0))</f>
        <v/>
      </c>
      <c r="K1626" s="144"/>
      <c r="L1626" s="144"/>
      <c r="M1626" s="144"/>
      <c r="N1626" s="144"/>
      <c r="O1626" s="144"/>
      <c r="P1626" s="202"/>
      <c r="Q1626" s="145"/>
      <c r="R1626" s="143" t="str">
        <f ca="1">IF(ISERROR($V1626),"",OFFSET('Smelter Look-up'!$C$4,$V1626-4,0)&amp;"")</f>
        <v/>
      </c>
      <c r="S1626" s="149" t="str">
        <f t="shared" ca="1" si="125"/>
        <v/>
      </c>
      <c r="T1626" s="149" t="str">
        <f ca="1">IF(B1626="","",IF(ISERROR(MATCH($J1626,SorP!$B$1:$B$6261,0)),"",INDIRECT("'SorP'!$A$"&amp;MATCH($S1626&amp;$J1626,SorP!C:C,0))))</f>
        <v/>
      </c>
      <c r="U1626" s="162"/>
      <c r="V1626" s="163" t="e">
        <f>IF(C1626="",NA(),MATCH($B1626&amp;$C1626,'Smelter Look-up'!$J:$J,0))</f>
        <v>#N/A</v>
      </c>
      <c r="X1626" s="164">
        <f t="shared" ca="1" si="126"/>
        <v>0</v>
      </c>
      <c r="AB1626" s="304" t="str">
        <f t="shared" si="127"/>
        <v/>
      </c>
      <c r="AC1626" s="164" t="str">
        <f t="shared" si="128"/>
        <v/>
      </c>
      <c r="AD1626" s="164" t="str">
        <f t="shared" si="129"/>
        <v/>
      </c>
    </row>
    <row r="1627" spans="1:30" s="164" customFormat="1" ht="20.149999999999999" customHeight="1">
      <c r="A1627" s="149"/>
      <c r="B1627" s="294" t="str">
        <f>IF(LEN(A1627)=0,"",INDEX('Smelter Look-up'!$A:$A,MATCH($A1627,'Smelter Look-up'!$E:$E,0)))</f>
        <v/>
      </c>
      <c r="C1627" s="146" t="str">
        <f>IF(LEN(A1627)=0,"",INDEX('Smelter Look-up'!$C:$C,MATCH($A1627,'Smelter Look-up'!$E:$E,0)))</f>
        <v/>
      </c>
      <c r="D1627" s="143"/>
      <c r="E1627" s="143" t="str">
        <f ca="1">IF(ISERROR($V1627),"",OFFSET('Smelter Look-up'!$D$4,$V1627-4,0)&amp;"")</f>
        <v/>
      </c>
      <c r="F1627" s="143" t="str">
        <f ca="1">IF(ISERROR($V1627),"",OFFSET('Smelter Look-up'!$E$4,$V1627-4,0))</f>
        <v/>
      </c>
      <c r="G1627" s="143" t="str">
        <f ca="1">IF(C1627=$X$4,"Enter smelter details",IF(ISERROR($V1627),"",OFFSET('Smelter Look-up'!$F$4,$V1627-4,0)))</f>
        <v/>
      </c>
      <c r="H1627" s="199" t="str">
        <f ca="1">IF(ISERROR($V1627),"",OFFSET('Smelter Look-up'!$G$4,$V1627-4,0))</f>
        <v/>
      </c>
      <c r="I1627" s="200" t="str">
        <f ca="1">IF(ISERROR($V1627),"",OFFSET('Smelter Look-up'!$H$4,$V1627-4,0))</f>
        <v/>
      </c>
      <c r="J1627" s="200" t="str">
        <f ca="1">IF(ISERROR($V1627),"",OFFSET('Smelter Look-up'!$I$4,$V1627-4,0))</f>
        <v/>
      </c>
      <c r="K1627" s="144"/>
      <c r="L1627" s="144"/>
      <c r="M1627" s="144"/>
      <c r="N1627" s="144"/>
      <c r="O1627" s="144"/>
      <c r="P1627" s="202"/>
      <c r="Q1627" s="145"/>
      <c r="R1627" s="143" t="str">
        <f ca="1">IF(ISERROR($V1627),"",OFFSET('Smelter Look-up'!$C$4,$V1627-4,0)&amp;"")</f>
        <v/>
      </c>
      <c r="S1627" s="149" t="str">
        <f t="shared" ca="1" si="125"/>
        <v/>
      </c>
      <c r="T1627" s="149" t="str">
        <f ca="1">IF(B1627="","",IF(ISERROR(MATCH($J1627,SorP!$B$1:$B$6261,0)),"",INDIRECT("'SorP'!$A$"&amp;MATCH($S1627&amp;$J1627,SorP!C:C,0))))</f>
        <v/>
      </c>
      <c r="U1627" s="162"/>
      <c r="V1627" s="163" t="e">
        <f>IF(C1627="",NA(),MATCH($B1627&amp;$C1627,'Smelter Look-up'!$J:$J,0))</f>
        <v>#N/A</v>
      </c>
      <c r="X1627" s="164">
        <f t="shared" ca="1" si="126"/>
        <v>0</v>
      </c>
      <c r="AB1627" s="304" t="str">
        <f t="shared" si="127"/>
        <v/>
      </c>
      <c r="AC1627" s="164" t="str">
        <f t="shared" si="128"/>
        <v/>
      </c>
      <c r="AD1627" s="164" t="str">
        <f t="shared" si="129"/>
        <v/>
      </c>
    </row>
    <row r="1628" spans="1:30" s="164" customFormat="1" ht="20.149999999999999" customHeight="1">
      <c r="A1628" s="149"/>
      <c r="B1628" s="294" t="str">
        <f>IF(LEN(A1628)=0,"",INDEX('Smelter Look-up'!$A:$A,MATCH($A1628,'Smelter Look-up'!$E:$E,0)))</f>
        <v/>
      </c>
      <c r="C1628" s="146" t="str">
        <f>IF(LEN(A1628)=0,"",INDEX('Smelter Look-up'!$C:$C,MATCH($A1628,'Smelter Look-up'!$E:$E,0)))</f>
        <v/>
      </c>
      <c r="D1628" s="143"/>
      <c r="E1628" s="143" t="str">
        <f ca="1">IF(ISERROR($V1628),"",OFFSET('Smelter Look-up'!$D$4,$V1628-4,0)&amp;"")</f>
        <v/>
      </c>
      <c r="F1628" s="143" t="str">
        <f ca="1">IF(ISERROR($V1628),"",OFFSET('Smelter Look-up'!$E$4,$V1628-4,0))</f>
        <v/>
      </c>
      <c r="G1628" s="143" t="str">
        <f ca="1">IF(C1628=$X$4,"Enter smelter details",IF(ISERROR($V1628),"",OFFSET('Smelter Look-up'!$F$4,$V1628-4,0)))</f>
        <v/>
      </c>
      <c r="H1628" s="199" t="str">
        <f ca="1">IF(ISERROR($V1628),"",OFFSET('Smelter Look-up'!$G$4,$V1628-4,0))</f>
        <v/>
      </c>
      <c r="I1628" s="200" t="str">
        <f ca="1">IF(ISERROR($V1628),"",OFFSET('Smelter Look-up'!$H$4,$V1628-4,0))</f>
        <v/>
      </c>
      <c r="J1628" s="200" t="str">
        <f ca="1">IF(ISERROR($V1628),"",OFFSET('Smelter Look-up'!$I$4,$V1628-4,0))</f>
        <v/>
      </c>
      <c r="K1628" s="144"/>
      <c r="L1628" s="144"/>
      <c r="M1628" s="144"/>
      <c r="N1628" s="144"/>
      <c r="O1628" s="144"/>
      <c r="P1628" s="202"/>
      <c r="Q1628" s="145"/>
      <c r="R1628" s="143" t="str">
        <f ca="1">IF(ISERROR($V1628),"",OFFSET('Smelter Look-up'!$C$4,$V1628-4,0)&amp;"")</f>
        <v/>
      </c>
      <c r="S1628" s="149" t="str">
        <f t="shared" ca="1" si="125"/>
        <v/>
      </c>
      <c r="T1628" s="149" t="str">
        <f ca="1">IF(B1628="","",IF(ISERROR(MATCH($J1628,SorP!$B$1:$B$6261,0)),"",INDIRECT("'SorP'!$A$"&amp;MATCH($S1628&amp;$J1628,SorP!C:C,0))))</f>
        <v/>
      </c>
      <c r="U1628" s="162"/>
      <c r="V1628" s="163" t="e">
        <f>IF(C1628="",NA(),MATCH($B1628&amp;$C1628,'Smelter Look-up'!$J:$J,0))</f>
        <v>#N/A</v>
      </c>
      <c r="X1628" s="164">
        <f t="shared" ca="1" si="126"/>
        <v>0</v>
      </c>
      <c r="AB1628" s="304" t="str">
        <f t="shared" si="127"/>
        <v/>
      </c>
      <c r="AC1628" s="164" t="str">
        <f t="shared" si="128"/>
        <v/>
      </c>
      <c r="AD1628" s="164" t="str">
        <f t="shared" si="129"/>
        <v/>
      </c>
    </row>
    <row r="1629" spans="1:30" s="164" customFormat="1" ht="20.149999999999999" customHeight="1">
      <c r="A1629" s="149"/>
      <c r="B1629" s="294" t="str">
        <f>IF(LEN(A1629)=0,"",INDEX('Smelter Look-up'!$A:$A,MATCH($A1629,'Smelter Look-up'!$E:$E,0)))</f>
        <v/>
      </c>
      <c r="C1629" s="146" t="str">
        <f>IF(LEN(A1629)=0,"",INDEX('Smelter Look-up'!$C:$C,MATCH($A1629,'Smelter Look-up'!$E:$E,0)))</f>
        <v/>
      </c>
      <c r="D1629" s="143"/>
      <c r="E1629" s="143" t="str">
        <f ca="1">IF(ISERROR($V1629),"",OFFSET('Smelter Look-up'!$D$4,$V1629-4,0)&amp;"")</f>
        <v/>
      </c>
      <c r="F1629" s="143" t="str">
        <f ca="1">IF(ISERROR($V1629),"",OFFSET('Smelter Look-up'!$E$4,$V1629-4,0))</f>
        <v/>
      </c>
      <c r="G1629" s="143" t="str">
        <f ca="1">IF(C1629=$X$4,"Enter smelter details",IF(ISERROR($V1629),"",OFFSET('Smelter Look-up'!$F$4,$V1629-4,0)))</f>
        <v/>
      </c>
      <c r="H1629" s="199" t="str">
        <f ca="1">IF(ISERROR($V1629),"",OFFSET('Smelter Look-up'!$G$4,$V1629-4,0))</f>
        <v/>
      </c>
      <c r="I1629" s="200" t="str">
        <f ca="1">IF(ISERROR($V1629),"",OFFSET('Smelter Look-up'!$H$4,$V1629-4,0))</f>
        <v/>
      </c>
      <c r="J1629" s="200" t="str">
        <f ca="1">IF(ISERROR($V1629),"",OFFSET('Smelter Look-up'!$I$4,$V1629-4,0))</f>
        <v/>
      </c>
      <c r="K1629" s="144"/>
      <c r="L1629" s="144"/>
      <c r="M1629" s="144"/>
      <c r="N1629" s="144"/>
      <c r="O1629" s="144"/>
      <c r="P1629" s="202"/>
      <c r="Q1629" s="145"/>
      <c r="R1629" s="143" t="str">
        <f ca="1">IF(ISERROR($V1629),"",OFFSET('Smelter Look-up'!$C$4,$V1629-4,0)&amp;"")</f>
        <v/>
      </c>
      <c r="S1629" s="149" t="str">
        <f t="shared" ca="1" si="125"/>
        <v/>
      </c>
      <c r="T1629" s="149" t="str">
        <f ca="1">IF(B1629="","",IF(ISERROR(MATCH($J1629,SorP!$B$1:$B$6261,0)),"",INDIRECT("'SorP'!$A$"&amp;MATCH($S1629&amp;$J1629,SorP!C:C,0))))</f>
        <v/>
      </c>
      <c r="U1629" s="162"/>
      <c r="V1629" s="163" t="e">
        <f>IF(C1629="",NA(),MATCH($B1629&amp;$C1629,'Smelter Look-up'!$J:$J,0))</f>
        <v>#N/A</v>
      </c>
      <c r="X1629" s="164">
        <f t="shared" ca="1" si="126"/>
        <v>0</v>
      </c>
      <c r="AB1629" s="304" t="str">
        <f t="shared" si="127"/>
        <v/>
      </c>
      <c r="AC1629" s="164" t="str">
        <f t="shared" si="128"/>
        <v/>
      </c>
      <c r="AD1629" s="164" t="str">
        <f t="shared" si="129"/>
        <v/>
      </c>
    </row>
    <row r="1630" spans="1:30" s="164" customFormat="1" ht="20.149999999999999" customHeight="1">
      <c r="A1630" s="149"/>
      <c r="B1630" s="294" t="str">
        <f>IF(LEN(A1630)=0,"",INDEX('Smelter Look-up'!$A:$A,MATCH($A1630,'Smelter Look-up'!$E:$E,0)))</f>
        <v/>
      </c>
      <c r="C1630" s="146" t="str">
        <f>IF(LEN(A1630)=0,"",INDEX('Smelter Look-up'!$C:$C,MATCH($A1630,'Smelter Look-up'!$E:$E,0)))</f>
        <v/>
      </c>
      <c r="D1630" s="143"/>
      <c r="E1630" s="143" t="str">
        <f ca="1">IF(ISERROR($V1630),"",OFFSET('Smelter Look-up'!$D$4,$V1630-4,0)&amp;"")</f>
        <v/>
      </c>
      <c r="F1630" s="143" t="str">
        <f ca="1">IF(ISERROR($V1630),"",OFFSET('Smelter Look-up'!$E$4,$V1630-4,0))</f>
        <v/>
      </c>
      <c r="G1630" s="143" t="str">
        <f ca="1">IF(C1630=$X$4,"Enter smelter details",IF(ISERROR($V1630),"",OFFSET('Smelter Look-up'!$F$4,$V1630-4,0)))</f>
        <v/>
      </c>
      <c r="H1630" s="199" t="str">
        <f ca="1">IF(ISERROR($V1630),"",OFFSET('Smelter Look-up'!$G$4,$V1630-4,0))</f>
        <v/>
      </c>
      <c r="I1630" s="200" t="str">
        <f ca="1">IF(ISERROR($V1630),"",OFFSET('Smelter Look-up'!$H$4,$V1630-4,0))</f>
        <v/>
      </c>
      <c r="J1630" s="200" t="str">
        <f ca="1">IF(ISERROR($V1630),"",OFFSET('Smelter Look-up'!$I$4,$V1630-4,0))</f>
        <v/>
      </c>
      <c r="K1630" s="144"/>
      <c r="L1630" s="144"/>
      <c r="M1630" s="144"/>
      <c r="N1630" s="144"/>
      <c r="O1630" s="144"/>
      <c r="P1630" s="202"/>
      <c r="Q1630" s="145"/>
      <c r="R1630" s="143" t="str">
        <f ca="1">IF(ISERROR($V1630),"",OFFSET('Smelter Look-up'!$C$4,$V1630-4,0)&amp;"")</f>
        <v/>
      </c>
      <c r="S1630" s="149" t="str">
        <f t="shared" ca="1" si="125"/>
        <v/>
      </c>
      <c r="T1630" s="149" t="str">
        <f ca="1">IF(B1630="","",IF(ISERROR(MATCH($J1630,SorP!$B$1:$B$6261,0)),"",INDIRECT("'SorP'!$A$"&amp;MATCH($S1630&amp;$J1630,SorP!C:C,0))))</f>
        <v/>
      </c>
      <c r="U1630" s="162"/>
      <c r="V1630" s="163" t="e">
        <f>IF(C1630="",NA(),MATCH($B1630&amp;$C1630,'Smelter Look-up'!$J:$J,0))</f>
        <v>#N/A</v>
      </c>
      <c r="X1630" s="164">
        <f t="shared" ca="1" si="126"/>
        <v>0</v>
      </c>
      <c r="AB1630" s="304" t="str">
        <f t="shared" si="127"/>
        <v/>
      </c>
      <c r="AC1630" s="164" t="str">
        <f t="shared" si="128"/>
        <v/>
      </c>
      <c r="AD1630" s="164" t="str">
        <f t="shared" si="129"/>
        <v/>
      </c>
    </row>
    <row r="1631" spans="1:30" s="164" customFormat="1" ht="20.149999999999999" customHeight="1">
      <c r="A1631" s="149"/>
      <c r="B1631" s="294" t="str">
        <f>IF(LEN(A1631)=0,"",INDEX('Smelter Look-up'!$A:$A,MATCH($A1631,'Smelter Look-up'!$E:$E,0)))</f>
        <v/>
      </c>
      <c r="C1631" s="146" t="str">
        <f>IF(LEN(A1631)=0,"",INDEX('Smelter Look-up'!$C:$C,MATCH($A1631,'Smelter Look-up'!$E:$E,0)))</f>
        <v/>
      </c>
      <c r="D1631" s="143"/>
      <c r="E1631" s="143" t="str">
        <f ca="1">IF(ISERROR($V1631),"",OFFSET('Smelter Look-up'!$D$4,$V1631-4,0)&amp;"")</f>
        <v/>
      </c>
      <c r="F1631" s="143" t="str">
        <f ca="1">IF(ISERROR($V1631),"",OFFSET('Smelter Look-up'!$E$4,$V1631-4,0))</f>
        <v/>
      </c>
      <c r="G1631" s="143" t="str">
        <f ca="1">IF(C1631=$X$4,"Enter smelter details",IF(ISERROR($V1631),"",OFFSET('Smelter Look-up'!$F$4,$V1631-4,0)))</f>
        <v/>
      </c>
      <c r="H1631" s="199" t="str">
        <f ca="1">IF(ISERROR($V1631),"",OFFSET('Smelter Look-up'!$G$4,$V1631-4,0))</f>
        <v/>
      </c>
      <c r="I1631" s="200" t="str">
        <f ca="1">IF(ISERROR($V1631),"",OFFSET('Smelter Look-up'!$H$4,$V1631-4,0))</f>
        <v/>
      </c>
      <c r="J1631" s="200" t="str">
        <f ca="1">IF(ISERROR($V1631),"",OFFSET('Smelter Look-up'!$I$4,$V1631-4,0))</f>
        <v/>
      </c>
      <c r="K1631" s="144"/>
      <c r="L1631" s="144"/>
      <c r="M1631" s="144"/>
      <c r="N1631" s="144"/>
      <c r="O1631" s="144"/>
      <c r="P1631" s="202"/>
      <c r="Q1631" s="145"/>
      <c r="R1631" s="143" t="str">
        <f ca="1">IF(ISERROR($V1631),"",OFFSET('Smelter Look-up'!$C$4,$V1631-4,0)&amp;"")</f>
        <v/>
      </c>
      <c r="S1631" s="149" t="str">
        <f t="shared" ca="1" si="125"/>
        <v/>
      </c>
      <c r="T1631" s="149" t="str">
        <f ca="1">IF(B1631="","",IF(ISERROR(MATCH($J1631,SorP!$B$1:$B$6261,0)),"",INDIRECT("'SorP'!$A$"&amp;MATCH($S1631&amp;$J1631,SorP!C:C,0))))</f>
        <v/>
      </c>
      <c r="U1631" s="162"/>
      <c r="V1631" s="163" t="e">
        <f>IF(C1631="",NA(),MATCH($B1631&amp;$C1631,'Smelter Look-up'!$J:$J,0))</f>
        <v>#N/A</v>
      </c>
      <c r="X1631" s="164">
        <f t="shared" ca="1" si="126"/>
        <v>0</v>
      </c>
      <c r="AB1631" s="304" t="str">
        <f t="shared" si="127"/>
        <v/>
      </c>
      <c r="AC1631" s="164" t="str">
        <f t="shared" si="128"/>
        <v/>
      </c>
      <c r="AD1631" s="164" t="str">
        <f t="shared" si="129"/>
        <v/>
      </c>
    </row>
    <row r="1632" spans="1:30" s="164" customFormat="1" ht="20.149999999999999" customHeight="1">
      <c r="A1632" s="149"/>
      <c r="B1632" s="294" t="str">
        <f>IF(LEN(A1632)=0,"",INDEX('Smelter Look-up'!$A:$A,MATCH($A1632,'Smelter Look-up'!$E:$E,0)))</f>
        <v/>
      </c>
      <c r="C1632" s="146" t="str">
        <f>IF(LEN(A1632)=0,"",INDEX('Smelter Look-up'!$C:$C,MATCH($A1632,'Smelter Look-up'!$E:$E,0)))</f>
        <v/>
      </c>
      <c r="D1632" s="143"/>
      <c r="E1632" s="143" t="str">
        <f ca="1">IF(ISERROR($V1632),"",OFFSET('Smelter Look-up'!$D$4,$V1632-4,0)&amp;"")</f>
        <v/>
      </c>
      <c r="F1632" s="143" t="str">
        <f ca="1">IF(ISERROR($V1632),"",OFFSET('Smelter Look-up'!$E$4,$V1632-4,0))</f>
        <v/>
      </c>
      <c r="G1632" s="143" t="str">
        <f ca="1">IF(C1632=$X$4,"Enter smelter details",IF(ISERROR($V1632),"",OFFSET('Smelter Look-up'!$F$4,$V1632-4,0)))</f>
        <v/>
      </c>
      <c r="H1632" s="199" t="str">
        <f ca="1">IF(ISERROR($V1632),"",OFFSET('Smelter Look-up'!$G$4,$V1632-4,0))</f>
        <v/>
      </c>
      <c r="I1632" s="200" t="str">
        <f ca="1">IF(ISERROR($V1632),"",OFFSET('Smelter Look-up'!$H$4,$V1632-4,0))</f>
        <v/>
      </c>
      <c r="J1632" s="200" t="str">
        <f ca="1">IF(ISERROR($V1632),"",OFFSET('Smelter Look-up'!$I$4,$V1632-4,0))</f>
        <v/>
      </c>
      <c r="K1632" s="144"/>
      <c r="L1632" s="144"/>
      <c r="M1632" s="144"/>
      <c r="N1632" s="144"/>
      <c r="O1632" s="144"/>
      <c r="P1632" s="202"/>
      <c r="Q1632" s="145"/>
      <c r="R1632" s="143" t="str">
        <f ca="1">IF(ISERROR($V1632),"",OFFSET('Smelter Look-up'!$C$4,$V1632-4,0)&amp;"")</f>
        <v/>
      </c>
      <c r="S1632" s="149" t="str">
        <f t="shared" ca="1" si="125"/>
        <v/>
      </c>
      <c r="T1632" s="149" t="str">
        <f ca="1">IF(B1632="","",IF(ISERROR(MATCH($J1632,SorP!$B$1:$B$6261,0)),"",INDIRECT("'SorP'!$A$"&amp;MATCH($S1632&amp;$J1632,SorP!C:C,0))))</f>
        <v/>
      </c>
      <c r="U1632" s="162"/>
      <c r="V1632" s="163" t="e">
        <f>IF(C1632="",NA(),MATCH($B1632&amp;$C1632,'Smelter Look-up'!$J:$J,0))</f>
        <v>#N/A</v>
      </c>
      <c r="X1632" s="164">
        <f t="shared" ca="1" si="126"/>
        <v>0</v>
      </c>
      <c r="AB1632" s="304" t="str">
        <f t="shared" si="127"/>
        <v/>
      </c>
      <c r="AC1632" s="164" t="str">
        <f t="shared" si="128"/>
        <v/>
      </c>
      <c r="AD1632" s="164" t="str">
        <f t="shared" si="129"/>
        <v/>
      </c>
    </row>
    <row r="1633" spans="1:30" s="164" customFormat="1" ht="20.149999999999999" customHeight="1">
      <c r="A1633" s="149"/>
      <c r="B1633" s="294" t="str">
        <f>IF(LEN(A1633)=0,"",INDEX('Smelter Look-up'!$A:$A,MATCH($A1633,'Smelter Look-up'!$E:$E,0)))</f>
        <v/>
      </c>
      <c r="C1633" s="146" t="str">
        <f>IF(LEN(A1633)=0,"",INDEX('Smelter Look-up'!$C:$C,MATCH($A1633,'Smelter Look-up'!$E:$E,0)))</f>
        <v/>
      </c>
      <c r="D1633" s="143"/>
      <c r="E1633" s="143" t="str">
        <f ca="1">IF(ISERROR($V1633),"",OFFSET('Smelter Look-up'!$D$4,$V1633-4,0)&amp;"")</f>
        <v/>
      </c>
      <c r="F1633" s="143" t="str">
        <f ca="1">IF(ISERROR($V1633),"",OFFSET('Smelter Look-up'!$E$4,$V1633-4,0))</f>
        <v/>
      </c>
      <c r="G1633" s="143" t="str">
        <f ca="1">IF(C1633=$X$4,"Enter smelter details",IF(ISERROR($V1633),"",OFFSET('Smelter Look-up'!$F$4,$V1633-4,0)))</f>
        <v/>
      </c>
      <c r="H1633" s="199" t="str">
        <f ca="1">IF(ISERROR($V1633),"",OFFSET('Smelter Look-up'!$G$4,$V1633-4,0))</f>
        <v/>
      </c>
      <c r="I1633" s="200" t="str">
        <f ca="1">IF(ISERROR($V1633),"",OFFSET('Smelter Look-up'!$H$4,$V1633-4,0))</f>
        <v/>
      </c>
      <c r="J1633" s="200" t="str">
        <f ca="1">IF(ISERROR($V1633),"",OFFSET('Smelter Look-up'!$I$4,$V1633-4,0))</f>
        <v/>
      </c>
      <c r="K1633" s="144"/>
      <c r="L1633" s="144"/>
      <c r="M1633" s="144"/>
      <c r="N1633" s="144"/>
      <c r="O1633" s="144"/>
      <c r="P1633" s="202"/>
      <c r="Q1633" s="145"/>
      <c r="R1633" s="143" t="str">
        <f ca="1">IF(ISERROR($V1633),"",OFFSET('Smelter Look-up'!$C$4,$V1633-4,0)&amp;"")</f>
        <v/>
      </c>
      <c r="S1633" s="149" t="str">
        <f t="shared" ca="1" si="125"/>
        <v/>
      </c>
      <c r="T1633" s="149" t="str">
        <f ca="1">IF(B1633="","",IF(ISERROR(MATCH($J1633,SorP!$B$1:$B$6261,0)),"",INDIRECT("'SorP'!$A$"&amp;MATCH($S1633&amp;$J1633,SorP!C:C,0))))</f>
        <v/>
      </c>
      <c r="U1633" s="162"/>
      <c r="V1633" s="163" t="e">
        <f>IF(C1633="",NA(),MATCH($B1633&amp;$C1633,'Smelter Look-up'!$J:$J,0))</f>
        <v>#N/A</v>
      </c>
      <c r="X1633" s="164">
        <f t="shared" ca="1" si="126"/>
        <v>0</v>
      </c>
      <c r="AB1633" s="304" t="str">
        <f t="shared" si="127"/>
        <v/>
      </c>
      <c r="AC1633" s="164" t="str">
        <f t="shared" si="128"/>
        <v/>
      </c>
      <c r="AD1633" s="164" t="str">
        <f t="shared" si="129"/>
        <v/>
      </c>
    </row>
    <row r="1634" spans="1:30" s="164" customFormat="1" ht="20.149999999999999" customHeight="1">
      <c r="A1634" s="149"/>
      <c r="B1634" s="294" t="str">
        <f>IF(LEN(A1634)=0,"",INDEX('Smelter Look-up'!$A:$A,MATCH($A1634,'Smelter Look-up'!$E:$E,0)))</f>
        <v/>
      </c>
      <c r="C1634" s="146" t="str">
        <f>IF(LEN(A1634)=0,"",INDEX('Smelter Look-up'!$C:$C,MATCH($A1634,'Smelter Look-up'!$E:$E,0)))</f>
        <v/>
      </c>
      <c r="D1634" s="143"/>
      <c r="E1634" s="143" t="str">
        <f ca="1">IF(ISERROR($V1634),"",OFFSET('Smelter Look-up'!$D$4,$V1634-4,0)&amp;"")</f>
        <v/>
      </c>
      <c r="F1634" s="143" t="str">
        <f ca="1">IF(ISERROR($V1634),"",OFFSET('Smelter Look-up'!$E$4,$V1634-4,0))</f>
        <v/>
      </c>
      <c r="G1634" s="143" t="str">
        <f ca="1">IF(C1634=$X$4,"Enter smelter details",IF(ISERROR($V1634),"",OFFSET('Smelter Look-up'!$F$4,$V1634-4,0)))</f>
        <v/>
      </c>
      <c r="H1634" s="199" t="str">
        <f ca="1">IF(ISERROR($V1634),"",OFFSET('Smelter Look-up'!$G$4,$V1634-4,0))</f>
        <v/>
      </c>
      <c r="I1634" s="200" t="str">
        <f ca="1">IF(ISERROR($V1634),"",OFFSET('Smelter Look-up'!$H$4,$V1634-4,0))</f>
        <v/>
      </c>
      <c r="J1634" s="200" t="str">
        <f ca="1">IF(ISERROR($V1634),"",OFFSET('Smelter Look-up'!$I$4,$V1634-4,0))</f>
        <v/>
      </c>
      <c r="K1634" s="144"/>
      <c r="L1634" s="144"/>
      <c r="M1634" s="144"/>
      <c r="N1634" s="144"/>
      <c r="O1634" s="144"/>
      <c r="P1634" s="202"/>
      <c r="Q1634" s="145"/>
      <c r="R1634" s="143" t="str">
        <f ca="1">IF(ISERROR($V1634),"",OFFSET('Smelter Look-up'!$C$4,$V1634-4,0)&amp;"")</f>
        <v/>
      </c>
      <c r="S1634" s="149" t="str">
        <f t="shared" ca="1" si="125"/>
        <v/>
      </c>
      <c r="T1634" s="149" t="str">
        <f ca="1">IF(B1634="","",IF(ISERROR(MATCH($J1634,SorP!$B$1:$B$6261,0)),"",INDIRECT("'SorP'!$A$"&amp;MATCH($S1634&amp;$J1634,SorP!C:C,0))))</f>
        <v/>
      </c>
      <c r="U1634" s="162"/>
      <c r="V1634" s="163" t="e">
        <f>IF(C1634="",NA(),MATCH($B1634&amp;$C1634,'Smelter Look-up'!$J:$J,0))</f>
        <v>#N/A</v>
      </c>
      <c r="X1634" s="164">
        <f t="shared" ca="1" si="126"/>
        <v>0</v>
      </c>
      <c r="AB1634" s="304" t="str">
        <f t="shared" si="127"/>
        <v/>
      </c>
      <c r="AC1634" s="164" t="str">
        <f t="shared" si="128"/>
        <v/>
      </c>
      <c r="AD1634" s="164" t="str">
        <f t="shared" si="129"/>
        <v/>
      </c>
    </row>
    <row r="1635" spans="1:30" s="164" customFormat="1" ht="20.149999999999999" customHeight="1">
      <c r="A1635" s="149"/>
      <c r="B1635" s="294" t="str">
        <f>IF(LEN(A1635)=0,"",INDEX('Smelter Look-up'!$A:$A,MATCH($A1635,'Smelter Look-up'!$E:$E,0)))</f>
        <v/>
      </c>
      <c r="C1635" s="146" t="str">
        <f>IF(LEN(A1635)=0,"",INDEX('Smelter Look-up'!$C:$C,MATCH($A1635,'Smelter Look-up'!$E:$E,0)))</f>
        <v/>
      </c>
      <c r="D1635" s="143"/>
      <c r="E1635" s="143" t="str">
        <f ca="1">IF(ISERROR($V1635),"",OFFSET('Smelter Look-up'!$D$4,$V1635-4,0)&amp;"")</f>
        <v/>
      </c>
      <c r="F1635" s="143" t="str">
        <f ca="1">IF(ISERROR($V1635),"",OFFSET('Smelter Look-up'!$E$4,$V1635-4,0))</f>
        <v/>
      </c>
      <c r="G1635" s="143" t="str">
        <f ca="1">IF(C1635=$X$4,"Enter smelter details",IF(ISERROR($V1635),"",OFFSET('Smelter Look-up'!$F$4,$V1635-4,0)))</f>
        <v/>
      </c>
      <c r="H1635" s="199" t="str">
        <f ca="1">IF(ISERROR($V1635),"",OFFSET('Smelter Look-up'!$G$4,$V1635-4,0))</f>
        <v/>
      </c>
      <c r="I1635" s="200" t="str">
        <f ca="1">IF(ISERROR($V1635),"",OFFSET('Smelter Look-up'!$H$4,$V1635-4,0))</f>
        <v/>
      </c>
      <c r="J1635" s="200" t="str">
        <f ca="1">IF(ISERROR($V1635),"",OFFSET('Smelter Look-up'!$I$4,$V1635-4,0))</f>
        <v/>
      </c>
      <c r="K1635" s="144"/>
      <c r="L1635" s="144"/>
      <c r="M1635" s="144"/>
      <c r="N1635" s="144"/>
      <c r="O1635" s="144"/>
      <c r="P1635" s="202"/>
      <c r="Q1635" s="145"/>
      <c r="R1635" s="143" t="str">
        <f ca="1">IF(ISERROR($V1635),"",OFFSET('Smelter Look-up'!$C$4,$V1635-4,0)&amp;"")</f>
        <v/>
      </c>
      <c r="S1635" s="149" t="str">
        <f t="shared" ca="1" si="125"/>
        <v/>
      </c>
      <c r="T1635" s="149" t="str">
        <f ca="1">IF(B1635="","",IF(ISERROR(MATCH($J1635,SorP!$B$1:$B$6261,0)),"",INDIRECT("'SorP'!$A$"&amp;MATCH($S1635&amp;$J1635,SorP!C:C,0))))</f>
        <v/>
      </c>
      <c r="U1635" s="162"/>
      <c r="V1635" s="163" t="e">
        <f>IF(C1635="",NA(),MATCH($B1635&amp;$C1635,'Smelter Look-up'!$J:$J,0))</f>
        <v>#N/A</v>
      </c>
      <c r="X1635" s="164">
        <f t="shared" ca="1" si="126"/>
        <v>0</v>
      </c>
      <c r="AB1635" s="304" t="str">
        <f t="shared" si="127"/>
        <v/>
      </c>
      <c r="AC1635" s="164" t="str">
        <f t="shared" si="128"/>
        <v/>
      </c>
      <c r="AD1635" s="164" t="str">
        <f t="shared" si="129"/>
        <v/>
      </c>
    </row>
    <row r="1636" spans="1:30" s="164" customFormat="1" ht="20.149999999999999" customHeight="1">
      <c r="A1636" s="149"/>
      <c r="B1636" s="294" t="str">
        <f>IF(LEN(A1636)=0,"",INDEX('Smelter Look-up'!$A:$A,MATCH($A1636,'Smelter Look-up'!$E:$E,0)))</f>
        <v/>
      </c>
      <c r="C1636" s="146" t="str">
        <f>IF(LEN(A1636)=0,"",INDEX('Smelter Look-up'!$C:$C,MATCH($A1636,'Smelter Look-up'!$E:$E,0)))</f>
        <v/>
      </c>
      <c r="D1636" s="143"/>
      <c r="E1636" s="143" t="str">
        <f ca="1">IF(ISERROR($V1636),"",OFFSET('Smelter Look-up'!$D$4,$V1636-4,0)&amp;"")</f>
        <v/>
      </c>
      <c r="F1636" s="143" t="str">
        <f ca="1">IF(ISERROR($V1636),"",OFFSET('Smelter Look-up'!$E$4,$V1636-4,0))</f>
        <v/>
      </c>
      <c r="G1636" s="143" t="str">
        <f ca="1">IF(C1636=$X$4,"Enter smelter details",IF(ISERROR($V1636),"",OFFSET('Smelter Look-up'!$F$4,$V1636-4,0)))</f>
        <v/>
      </c>
      <c r="H1636" s="199" t="str">
        <f ca="1">IF(ISERROR($V1636),"",OFFSET('Smelter Look-up'!$G$4,$V1636-4,0))</f>
        <v/>
      </c>
      <c r="I1636" s="200" t="str">
        <f ca="1">IF(ISERROR($V1636),"",OFFSET('Smelter Look-up'!$H$4,$V1636-4,0))</f>
        <v/>
      </c>
      <c r="J1636" s="200" t="str">
        <f ca="1">IF(ISERROR($V1636),"",OFFSET('Smelter Look-up'!$I$4,$V1636-4,0))</f>
        <v/>
      </c>
      <c r="K1636" s="144"/>
      <c r="L1636" s="144"/>
      <c r="M1636" s="144"/>
      <c r="N1636" s="144"/>
      <c r="O1636" s="144"/>
      <c r="P1636" s="202"/>
      <c r="Q1636" s="145"/>
      <c r="R1636" s="143" t="str">
        <f ca="1">IF(ISERROR($V1636),"",OFFSET('Smelter Look-up'!$C$4,$V1636-4,0)&amp;"")</f>
        <v/>
      </c>
      <c r="S1636" s="149" t="str">
        <f t="shared" ca="1" si="125"/>
        <v/>
      </c>
      <c r="T1636" s="149" t="str">
        <f ca="1">IF(B1636="","",IF(ISERROR(MATCH($J1636,SorP!$B$1:$B$6261,0)),"",INDIRECT("'SorP'!$A$"&amp;MATCH($S1636&amp;$J1636,SorP!C:C,0))))</f>
        <v/>
      </c>
      <c r="U1636" s="162"/>
      <c r="V1636" s="163" t="e">
        <f>IF(C1636="",NA(),MATCH($B1636&amp;$C1636,'Smelter Look-up'!$J:$J,0))</f>
        <v>#N/A</v>
      </c>
      <c r="X1636" s="164">
        <f t="shared" ca="1" si="126"/>
        <v>0</v>
      </c>
      <c r="AB1636" s="304" t="str">
        <f t="shared" si="127"/>
        <v/>
      </c>
      <c r="AC1636" s="164" t="str">
        <f t="shared" si="128"/>
        <v/>
      </c>
      <c r="AD1636" s="164" t="str">
        <f t="shared" si="129"/>
        <v/>
      </c>
    </row>
    <row r="1637" spans="1:30" s="164" customFormat="1" ht="20.149999999999999" customHeight="1">
      <c r="A1637" s="149"/>
      <c r="B1637" s="294" t="str">
        <f>IF(LEN(A1637)=0,"",INDEX('Smelter Look-up'!$A:$A,MATCH($A1637,'Smelter Look-up'!$E:$E,0)))</f>
        <v/>
      </c>
      <c r="C1637" s="146" t="str">
        <f>IF(LEN(A1637)=0,"",INDEX('Smelter Look-up'!$C:$C,MATCH($A1637,'Smelter Look-up'!$E:$E,0)))</f>
        <v/>
      </c>
      <c r="D1637" s="143"/>
      <c r="E1637" s="143" t="str">
        <f ca="1">IF(ISERROR($V1637),"",OFFSET('Smelter Look-up'!$D$4,$V1637-4,0)&amp;"")</f>
        <v/>
      </c>
      <c r="F1637" s="143" t="str">
        <f ca="1">IF(ISERROR($V1637),"",OFFSET('Smelter Look-up'!$E$4,$V1637-4,0))</f>
        <v/>
      </c>
      <c r="G1637" s="143" t="str">
        <f ca="1">IF(C1637=$X$4,"Enter smelter details",IF(ISERROR($V1637),"",OFFSET('Smelter Look-up'!$F$4,$V1637-4,0)))</f>
        <v/>
      </c>
      <c r="H1637" s="199" t="str">
        <f ca="1">IF(ISERROR($V1637),"",OFFSET('Smelter Look-up'!$G$4,$V1637-4,0))</f>
        <v/>
      </c>
      <c r="I1637" s="200" t="str">
        <f ca="1">IF(ISERROR($V1637),"",OFFSET('Smelter Look-up'!$H$4,$V1637-4,0))</f>
        <v/>
      </c>
      <c r="J1637" s="200" t="str">
        <f ca="1">IF(ISERROR($V1637),"",OFFSET('Smelter Look-up'!$I$4,$V1637-4,0))</f>
        <v/>
      </c>
      <c r="K1637" s="144"/>
      <c r="L1637" s="144"/>
      <c r="M1637" s="144"/>
      <c r="N1637" s="144"/>
      <c r="O1637" s="144"/>
      <c r="P1637" s="202"/>
      <c r="Q1637" s="145"/>
      <c r="R1637" s="143" t="str">
        <f ca="1">IF(ISERROR($V1637),"",OFFSET('Smelter Look-up'!$C$4,$V1637-4,0)&amp;"")</f>
        <v/>
      </c>
      <c r="S1637" s="149" t="str">
        <f t="shared" ca="1" si="125"/>
        <v/>
      </c>
      <c r="T1637" s="149" t="str">
        <f ca="1">IF(B1637="","",IF(ISERROR(MATCH($J1637,SorP!$B$1:$B$6261,0)),"",INDIRECT("'SorP'!$A$"&amp;MATCH($S1637&amp;$J1637,SorP!C:C,0))))</f>
        <v/>
      </c>
      <c r="U1637" s="162"/>
      <c r="V1637" s="163" t="e">
        <f>IF(C1637="",NA(),MATCH($B1637&amp;$C1637,'Smelter Look-up'!$J:$J,0))</f>
        <v>#N/A</v>
      </c>
      <c r="X1637" s="164">
        <f t="shared" ca="1" si="126"/>
        <v>0</v>
      </c>
      <c r="AB1637" s="304" t="str">
        <f t="shared" si="127"/>
        <v/>
      </c>
      <c r="AC1637" s="164" t="str">
        <f t="shared" si="128"/>
        <v/>
      </c>
      <c r="AD1637" s="164" t="str">
        <f t="shared" si="129"/>
        <v/>
      </c>
    </row>
    <row r="1638" spans="1:30" s="164" customFormat="1" ht="20.149999999999999" customHeight="1">
      <c r="A1638" s="149"/>
      <c r="B1638" s="294" t="str">
        <f>IF(LEN(A1638)=0,"",INDEX('Smelter Look-up'!$A:$A,MATCH($A1638,'Smelter Look-up'!$E:$E,0)))</f>
        <v/>
      </c>
      <c r="C1638" s="146" t="str">
        <f>IF(LEN(A1638)=0,"",INDEX('Smelter Look-up'!$C:$C,MATCH($A1638,'Smelter Look-up'!$E:$E,0)))</f>
        <v/>
      </c>
      <c r="D1638" s="143"/>
      <c r="E1638" s="143" t="str">
        <f ca="1">IF(ISERROR($V1638),"",OFFSET('Smelter Look-up'!$D$4,$V1638-4,0)&amp;"")</f>
        <v/>
      </c>
      <c r="F1638" s="143" t="str">
        <f ca="1">IF(ISERROR($V1638),"",OFFSET('Smelter Look-up'!$E$4,$V1638-4,0))</f>
        <v/>
      </c>
      <c r="G1638" s="143" t="str">
        <f ca="1">IF(C1638=$X$4,"Enter smelter details",IF(ISERROR($V1638),"",OFFSET('Smelter Look-up'!$F$4,$V1638-4,0)))</f>
        <v/>
      </c>
      <c r="H1638" s="199" t="str">
        <f ca="1">IF(ISERROR($V1638),"",OFFSET('Smelter Look-up'!$G$4,$V1638-4,0))</f>
        <v/>
      </c>
      <c r="I1638" s="200" t="str">
        <f ca="1">IF(ISERROR($V1638),"",OFFSET('Smelter Look-up'!$H$4,$V1638-4,0))</f>
        <v/>
      </c>
      <c r="J1638" s="200" t="str">
        <f ca="1">IF(ISERROR($V1638),"",OFFSET('Smelter Look-up'!$I$4,$V1638-4,0))</f>
        <v/>
      </c>
      <c r="K1638" s="144"/>
      <c r="L1638" s="144"/>
      <c r="M1638" s="144"/>
      <c r="N1638" s="144"/>
      <c r="O1638" s="144"/>
      <c r="P1638" s="202"/>
      <c r="Q1638" s="145"/>
      <c r="R1638" s="143" t="str">
        <f ca="1">IF(ISERROR($V1638),"",OFFSET('Smelter Look-up'!$C$4,$V1638-4,0)&amp;"")</f>
        <v/>
      </c>
      <c r="S1638" s="149" t="str">
        <f t="shared" ca="1" si="125"/>
        <v/>
      </c>
      <c r="T1638" s="149" t="str">
        <f ca="1">IF(B1638="","",IF(ISERROR(MATCH($J1638,SorP!$B$1:$B$6261,0)),"",INDIRECT("'SorP'!$A$"&amp;MATCH($S1638&amp;$J1638,SorP!C:C,0))))</f>
        <v/>
      </c>
      <c r="U1638" s="162"/>
      <c r="V1638" s="163" t="e">
        <f>IF(C1638="",NA(),MATCH($B1638&amp;$C1638,'Smelter Look-up'!$J:$J,0))</f>
        <v>#N/A</v>
      </c>
      <c r="X1638" s="164">
        <f t="shared" ca="1" si="126"/>
        <v>0</v>
      </c>
      <c r="AB1638" s="304" t="str">
        <f t="shared" si="127"/>
        <v/>
      </c>
      <c r="AC1638" s="164" t="str">
        <f t="shared" si="128"/>
        <v/>
      </c>
      <c r="AD1638" s="164" t="str">
        <f t="shared" si="129"/>
        <v/>
      </c>
    </row>
    <row r="1639" spans="1:30" s="164" customFormat="1" ht="20.149999999999999" customHeight="1">
      <c r="A1639" s="149"/>
      <c r="B1639" s="294" t="str">
        <f>IF(LEN(A1639)=0,"",INDEX('Smelter Look-up'!$A:$A,MATCH($A1639,'Smelter Look-up'!$E:$E,0)))</f>
        <v/>
      </c>
      <c r="C1639" s="146" t="str">
        <f>IF(LEN(A1639)=0,"",INDEX('Smelter Look-up'!$C:$C,MATCH($A1639,'Smelter Look-up'!$E:$E,0)))</f>
        <v/>
      </c>
      <c r="D1639" s="143"/>
      <c r="E1639" s="143" t="str">
        <f ca="1">IF(ISERROR($V1639),"",OFFSET('Smelter Look-up'!$D$4,$V1639-4,0)&amp;"")</f>
        <v/>
      </c>
      <c r="F1639" s="143" t="str">
        <f ca="1">IF(ISERROR($V1639),"",OFFSET('Smelter Look-up'!$E$4,$V1639-4,0))</f>
        <v/>
      </c>
      <c r="G1639" s="143" t="str">
        <f ca="1">IF(C1639=$X$4,"Enter smelter details",IF(ISERROR($V1639),"",OFFSET('Smelter Look-up'!$F$4,$V1639-4,0)))</f>
        <v/>
      </c>
      <c r="H1639" s="199" t="str">
        <f ca="1">IF(ISERROR($V1639),"",OFFSET('Smelter Look-up'!$G$4,$V1639-4,0))</f>
        <v/>
      </c>
      <c r="I1639" s="200" t="str">
        <f ca="1">IF(ISERROR($V1639),"",OFFSET('Smelter Look-up'!$H$4,$V1639-4,0))</f>
        <v/>
      </c>
      <c r="J1639" s="200" t="str">
        <f ca="1">IF(ISERROR($V1639),"",OFFSET('Smelter Look-up'!$I$4,$V1639-4,0))</f>
        <v/>
      </c>
      <c r="K1639" s="144"/>
      <c r="L1639" s="144"/>
      <c r="M1639" s="144"/>
      <c r="N1639" s="144"/>
      <c r="O1639" s="144"/>
      <c r="P1639" s="202"/>
      <c r="Q1639" s="145"/>
      <c r="R1639" s="143" t="str">
        <f ca="1">IF(ISERROR($V1639),"",OFFSET('Smelter Look-up'!$C$4,$V1639-4,0)&amp;"")</f>
        <v/>
      </c>
      <c r="S1639" s="149" t="str">
        <f t="shared" ca="1" si="125"/>
        <v/>
      </c>
      <c r="T1639" s="149" t="str">
        <f ca="1">IF(B1639="","",IF(ISERROR(MATCH($J1639,SorP!$B$1:$B$6261,0)),"",INDIRECT("'SorP'!$A$"&amp;MATCH($S1639&amp;$J1639,SorP!C:C,0))))</f>
        <v/>
      </c>
      <c r="U1639" s="162"/>
      <c r="V1639" s="163" t="e">
        <f>IF(C1639="",NA(),MATCH($B1639&amp;$C1639,'Smelter Look-up'!$J:$J,0))</f>
        <v>#N/A</v>
      </c>
      <c r="X1639" s="164">
        <f t="shared" ca="1" si="126"/>
        <v>0</v>
      </c>
      <c r="AB1639" s="304" t="str">
        <f t="shared" si="127"/>
        <v/>
      </c>
      <c r="AC1639" s="164" t="str">
        <f t="shared" si="128"/>
        <v/>
      </c>
      <c r="AD1639" s="164" t="str">
        <f t="shared" si="129"/>
        <v/>
      </c>
    </row>
    <row r="1640" spans="1:30" s="164" customFormat="1" ht="20.149999999999999" customHeight="1">
      <c r="A1640" s="149"/>
      <c r="B1640" s="294" t="str">
        <f>IF(LEN(A1640)=0,"",INDEX('Smelter Look-up'!$A:$A,MATCH($A1640,'Smelter Look-up'!$E:$E,0)))</f>
        <v/>
      </c>
      <c r="C1640" s="146" t="str">
        <f>IF(LEN(A1640)=0,"",INDEX('Smelter Look-up'!$C:$C,MATCH($A1640,'Smelter Look-up'!$E:$E,0)))</f>
        <v/>
      </c>
      <c r="D1640" s="143"/>
      <c r="E1640" s="143" t="str">
        <f ca="1">IF(ISERROR($V1640),"",OFFSET('Smelter Look-up'!$D$4,$V1640-4,0)&amp;"")</f>
        <v/>
      </c>
      <c r="F1640" s="143" t="str">
        <f ca="1">IF(ISERROR($V1640),"",OFFSET('Smelter Look-up'!$E$4,$V1640-4,0))</f>
        <v/>
      </c>
      <c r="G1640" s="143" t="str">
        <f ca="1">IF(C1640=$X$4,"Enter smelter details",IF(ISERROR($V1640),"",OFFSET('Smelter Look-up'!$F$4,$V1640-4,0)))</f>
        <v/>
      </c>
      <c r="H1640" s="199" t="str">
        <f ca="1">IF(ISERROR($V1640),"",OFFSET('Smelter Look-up'!$G$4,$V1640-4,0))</f>
        <v/>
      </c>
      <c r="I1640" s="200" t="str">
        <f ca="1">IF(ISERROR($V1640),"",OFFSET('Smelter Look-up'!$H$4,$V1640-4,0))</f>
        <v/>
      </c>
      <c r="J1640" s="200" t="str">
        <f ca="1">IF(ISERROR($V1640),"",OFFSET('Smelter Look-up'!$I$4,$V1640-4,0))</f>
        <v/>
      </c>
      <c r="K1640" s="144"/>
      <c r="L1640" s="144"/>
      <c r="M1640" s="144"/>
      <c r="N1640" s="144"/>
      <c r="O1640" s="144"/>
      <c r="P1640" s="202"/>
      <c r="Q1640" s="145"/>
      <c r="R1640" s="143" t="str">
        <f ca="1">IF(ISERROR($V1640),"",OFFSET('Smelter Look-up'!$C$4,$V1640-4,0)&amp;"")</f>
        <v/>
      </c>
      <c r="S1640" s="149" t="str">
        <f t="shared" ca="1" si="125"/>
        <v/>
      </c>
      <c r="T1640" s="149" t="str">
        <f ca="1">IF(B1640="","",IF(ISERROR(MATCH($J1640,SorP!$B$1:$B$6261,0)),"",INDIRECT("'SorP'!$A$"&amp;MATCH($S1640&amp;$J1640,SorP!C:C,0))))</f>
        <v/>
      </c>
      <c r="U1640" s="162"/>
      <c r="V1640" s="163" t="e">
        <f>IF(C1640="",NA(),MATCH($B1640&amp;$C1640,'Smelter Look-up'!$J:$J,0))</f>
        <v>#N/A</v>
      </c>
      <c r="X1640" s="164">
        <f t="shared" ca="1" si="126"/>
        <v>0</v>
      </c>
      <c r="AB1640" s="304" t="str">
        <f t="shared" si="127"/>
        <v/>
      </c>
      <c r="AC1640" s="164" t="str">
        <f t="shared" si="128"/>
        <v/>
      </c>
      <c r="AD1640" s="164" t="str">
        <f t="shared" si="129"/>
        <v/>
      </c>
    </row>
    <row r="1641" spans="1:30" s="164" customFormat="1" ht="20.149999999999999" customHeight="1">
      <c r="A1641" s="149"/>
      <c r="B1641" s="294" t="str">
        <f>IF(LEN(A1641)=0,"",INDEX('Smelter Look-up'!$A:$A,MATCH($A1641,'Smelter Look-up'!$E:$E,0)))</f>
        <v/>
      </c>
      <c r="C1641" s="146" t="str">
        <f>IF(LEN(A1641)=0,"",INDEX('Smelter Look-up'!$C:$C,MATCH($A1641,'Smelter Look-up'!$E:$E,0)))</f>
        <v/>
      </c>
      <c r="D1641" s="143"/>
      <c r="E1641" s="143" t="str">
        <f ca="1">IF(ISERROR($V1641),"",OFFSET('Smelter Look-up'!$D$4,$V1641-4,0)&amp;"")</f>
        <v/>
      </c>
      <c r="F1641" s="143" t="str">
        <f ca="1">IF(ISERROR($V1641),"",OFFSET('Smelter Look-up'!$E$4,$V1641-4,0))</f>
        <v/>
      </c>
      <c r="G1641" s="143" t="str">
        <f ca="1">IF(C1641=$X$4,"Enter smelter details",IF(ISERROR($V1641),"",OFFSET('Smelter Look-up'!$F$4,$V1641-4,0)))</f>
        <v/>
      </c>
      <c r="H1641" s="199" t="str">
        <f ca="1">IF(ISERROR($V1641),"",OFFSET('Smelter Look-up'!$G$4,$V1641-4,0))</f>
        <v/>
      </c>
      <c r="I1641" s="200" t="str">
        <f ca="1">IF(ISERROR($V1641),"",OFFSET('Smelter Look-up'!$H$4,$V1641-4,0))</f>
        <v/>
      </c>
      <c r="J1641" s="200" t="str">
        <f ca="1">IF(ISERROR($V1641),"",OFFSET('Smelter Look-up'!$I$4,$V1641-4,0))</f>
        <v/>
      </c>
      <c r="K1641" s="144"/>
      <c r="L1641" s="144"/>
      <c r="M1641" s="144"/>
      <c r="N1641" s="144"/>
      <c r="O1641" s="144"/>
      <c r="P1641" s="202"/>
      <c r="Q1641" s="145"/>
      <c r="R1641" s="143" t="str">
        <f ca="1">IF(ISERROR($V1641),"",OFFSET('Smelter Look-up'!$C$4,$V1641-4,0)&amp;"")</f>
        <v/>
      </c>
      <c r="S1641" s="149" t="str">
        <f t="shared" ca="1" si="125"/>
        <v/>
      </c>
      <c r="T1641" s="149" t="str">
        <f ca="1">IF(B1641="","",IF(ISERROR(MATCH($J1641,SorP!$B$1:$B$6261,0)),"",INDIRECT("'SorP'!$A$"&amp;MATCH($S1641&amp;$J1641,SorP!C:C,0))))</f>
        <v/>
      </c>
      <c r="U1641" s="162"/>
      <c r="V1641" s="163" t="e">
        <f>IF(C1641="",NA(),MATCH($B1641&amp;$C1641,'Smelter Look-up'!$J:$J,0))</f>
        <v>#N/A</v>
      </c>
      <c r="X1641" s="164">
        <f t="shared" ca="1" si="126"/>
        <v>0</v>
      </c>
      <c r="AB1641" s="304" t="str">
        <f t="shared" si="127"/>
        <v/>
      </c>
      <c r="AC1641" s="164" t="str">
        <f t="shared" si="128"/>
        <v/>
      </c>
      <c r="AD1641" s="164" t="str">
        <f t="shared" si="129"/>
        <v/>
      </c>
    </row>
    <row r="1642" spans="1:30" s="164" customFormat="1" ht="20.149999999999999" customHeight="1">
      <c r="A1642" s="149"/>
      <c r="B1642" s="294" t="str">
        <f>IF(LEN(A1642)=0,"",INDEX('Smelter Look-up'!$A:$A,MATCH($A1642,'Smelter Look-up'!$E:$E,0)))</f>
        <v/>
      </c>
      <c r="C1642" s="146" t="str">
        <f>IF(LEN(A1642)=0,"",INDEX('Smelter Look-up'!$C:$C,MATCH($A1642,'Smelter Look-up'!$E:$E,0)))</f>
        <v/>
      </c>
      <c r="D1642" s="143"/>
      <c r="E1642" s="143" t="str">
        <f ca="1">IF(ISERROR($V1642),"",OFFSET('Smelter Look-up'!$D$4,$V1642-4,0)&amp;"")</f>
        <v/>
      </c>
      <c r="F1642" s="143" t="str">
        <f ca="1">IF(ISERROR($V1642),"",OFFSET('Smelter Look-up'!$E$4,$V1642-4,0))</f>
        <v/>
      </c>
      <c r="G1642" s="143" t="str">
        <f ca="1">IF(C1642=$X$4,"Enter smelter details",IF(ISERROR($V1642),"",OFFSET('Smelter Look-up'!$F$4,$V1642-4,0)))</f>
        <v/>
      </c>
      <c r="H1642" s="199" t="str">
        <f ca="1">IF(ISERROR($V1642),"",OFFSET('Smelter Look-up'!$G$4,$V1642-4,0))</f>
        <v/>
      </c>
      <c r="I1642" s="200" t="str">
        <f ca="1">IF(ISERROR($V1642),"",OFFSET('Smelter Look-up'!$H$4,$V1642-4,0))</f>
        <v/>
      </c>
      <c r="J1642" s="200" t="str">
        <f ca="1">IF(ISERROR($V1642),"",OFFSET('Smelter Look-up'!$I$4,$V1642-4,0))</f>
        <v/>
      </c>
      <c r="K1642" s="144"/>
      <c r="L1642" s="144"/>
      <c r="M1642" s="144"/>
      <c r="N1642" s="144"/>
      <c r="O1642" s="144"/>
      <c r="P1642" s="202"/>
      <c r="Q1642" s="145"/>
      <c r="R1642" s="143" t="str">
        <f ca="1">IF(ISERROR($V1642),"",OFFSET('Smelter Look-up'!$C$4,$V1642-4,0)&amp;"")</f>
        <v/>
      </c>
      <c r="S1642" s="149" t="str">
        <f t="shared" ca="1" si="125"/>
        <v/>
      </c>
      <c r="T1642" s="149" t="str">
        <f ca="1">IF(B1642="","",IF(ISERROR(MATCH($J1642,SorP!$B$1:$B$6261,0)),"",INDIRECT("'SorP'!$A$"&amp;MATCH($S1642&amp;$J1642,SorP!C:C,0))))</f>
        <v/>
      </c>
      <c r="U1642" s="162"/>
      <c r="V1642" s="163" t="e">
        <f>IF(C1642="",NA(),MATCH($B1642&amp;$C1642,'Smelter Look-up'!$J:$J,0))</f>
        <v>#N/A</v>
      </c>
      <c r="X1642" s="164">
        <f t="shared" ca="1" si="126"/>
        <v>0</v>
      </c>
      <c r="AB1642" s="304" t="str">
        <f t="shared" si="127"/>
        <v/>
      </c>
      <c r="AC1642" s="164" t="str">
        <f t="shared" si="128"/>
        <v/>
      </c>
      <c r="AD1642" s="164" t="str">
        <f t="shared" si="129"/>
        <v/>
      </c>
    </row>
    <row r="1643" spans="1:30" s="164" customFormat="1" ht="20.149999999999999" customHeight="1">
      <c r="A1643" s="149"/>
      <c r="B1643" s="294" t="str">
        <f>IF(LEN(A1643)=0,"",INDEX('Smelter Look-up'!$A:$A,MATCH($A1643,'Smelter Look-up'!$E:$E,0)))</f>
        <v/>
      </c>
      <c r="C1643" s="146" t="str">
        <f>IF(LEN(A1643)=0,"",INDEX('Smelter Look-up'!$C:$C,MATCH($A1643,'Smelter Look-up'!$E:$E,0)))</f>
        <v/>
      </c>
      <c r="D1643" s="143"/>
      <c r="E1643" s="143" t="str">
        <f ca="1">IF(ISERROR($V1643),"",OFFSET('Smelter Look-up'!$D$4,$V1643-4,0)&amp;"")</f>
        <v/>
      </c>
      <c r="F1643" s="143" t="str">
        <f ca="1">IF(ISERROR($V1643),"",OFFSET('Smelter Look-up'!$E$4,$V1643-4,0))</f>
        <v/>
      </c>
      <c r="G1643" s="143" t="str">
        <f ca="1">IF(C1643=$X$4,"Enter smelter details",IF(ISERROR($V1643),"",OFFSET('Smelter Look-up'!$F$4,$V1643-4,0)))</f>
        <v/>
      </c>
      <c r="H1643" s="199" t="str">
        <f ca="1">IF(ISERROR($V1643),"",OFFSET('Smelter Look-up'!$G$4,$V1643-4,0))</f>
        <v/>
      </c>
      <c r="I1643" s="200" t="str">
        <f ca="1">IF(ISERROR($V1643),"",OFFSET('Smelter Look-up'!$H$4,$V1643-4,0))</f>
        <v/>
      </c>
      <c r="J1643" s="200" t="str">
        <f ca="1">IF(ISERROR($V1643),"",OFFSET('Smelter Look-up'!$I$4,$V1643-4,0))</f>
        <v/>
      </c>
      <c r="K1643" s="144"/>
      <c r="L1643" s="144"/>
      <c r="M1643" s="144"/>
      <c r="N1643" s="144"/>
      <c r="O1643" s="144"/>
      <c r="P1643" s="202"/>
      <c r="Q1643" s="145"/>
      <c r="R1643" s="143" t="str">
        <f ca="1">IF(ISERROR($V1643),"",OFFSET('Smelter Look-up'!$C$4,$V1643-4,0)&amp;"")</f>
        <v/>
      </c>
      <c r="S1643" s="149" t="str">
        <f t="shared" ca="1" si="125"/>
        <v/>
      </c>
      <c r="T1643" s="149" t="str">
        <f ca="1">IF(B1643="","",IF(ISERROR(MATCH($J1643,SorP!$B$1:$B$6261,0)),"",INDIRECT("'SorP'!$A$"&amp;MATCH($S1643&amp;$J1643,SorP!C:C,0))))</f>
        <v/>
      </c>
      <c r="U1643" s="162"/>
      <c r="V1643" s="163" t="e">
        <f>IF(C1643="",NA(),MATCH($B1643&amp;$C1643,'Smelter Look-up'!$J:$J,0))</f>
        <v>#N/A</v>
      </c>
      <c r="X1643" s="164">
        <f t="shared" ca="1" si="126"/>
        <v>0</v>
      </c>
      <c r="AB1643" s="304" t="str">
        <f t="shared" si="127"/>
        <v/>
      </c>
      <c r="AC1643" s="164" t="str">
        <f t="shared" si="128"/>
        <v/>
      </c>
      <c r="AD1643" s="164" t="str">
        <f t="shared" si="129"/>
        <v/>
      </c>
    </row>
    <row r="1644" spans="1:30" s="164" customFormat="1" ht="20.149999999999999" customHeight="1">
      <c r="A1644" s="149"/>
      <c r="B1644" s="294" t="str">
        <f>IF(LEN(A1644)=0,"",INDEX('Smelter Look-up'!$A:$A,MATCH($A1644,'Smelter Look-up'!$E:$E,0)))</f>
        <v/>
      </c>
      <c r="C1644" s="146" t="str">
        <f>IF(LEN(A1644)=0,"",INDEX('Smelter Look-up'!$C:$C,MATCH($A1644,'Smelter Look-up'!$E:$E,0)))</f>
        <v/>
      </c>
      <c r="D1644" s="143"/>
      <c r="E1644" s="143" t="str">
        <f ca="1">IF(ISERROR($V1644),"",OFFSET('Smelter Look-up'!$D$4,$V1644-4,0)&amp;"")</f>
        <v/>
      </c>
      <c r="F1644" s="143" t="str">
        <f ca="1">IF(ISERROR($V1644),"",OFFSET('Smelter Look-up'!$E$4,$V1644-4,0))</f>
        <v/>
      </c>
      <c r="G1644" s="143" t="str">
        <f ca="1">IF(C1644=$X$4,"Enter smelter details",IF(ISERROR($V1644),"",OFFSET('Smelter Look-up'!$F$4,$V1644-4,0)))</f>
        <v/>
      </c>
      <c r="H1644" s="199" t="str">
        <f ca="1">IF(ISERROR($V1644),"",OFFSET('Smelter Look-up'!$G$4,$V1644-4,0))</f>
        <v/>
      </c>
      <c r="I1644" s="200" t="str">
        <f ca="1">IF(ISERROR($V1644),"",OFFSET('Smelter Look-up'!$H$4,$V1644-4,0))</f>
        <v/>
      </c>
      <c r="J1644" s="200" t="str">
        <f ca="1">IF(ISERROR($V1644),"",OFFSET('Smelter Look-up'!$I$4,$V1644-4,0))</f>
        <v/>
      </c>
      <c r="K1644" s="144"/>
      <c r="L1644" s="144"/>
      <c r="M1644" s="144"/>
      <c r="N1644" s="144"/>
      <c r="O1644" s="144"/>
      <c r="P1644" s="202"/>
      <c r="Q1644" s="145"/>
      <c r="R1644" s="143" t="str">
        <f ca="1">IF(ISERROR($V1644),"",OFFSET('Smelter Look-up'!$C$4,$V1644-4,0)&amp;"")</f>
        <v/>
      </c>
      <c r="S1644" s="149" t="str">
        <f t="shared" ca="1" si="125"/>
        <v/>
      </c>
      <c r="T1644" s="149" t="str">
        <f ca="1">IF(B1644="","",IF(ISERROR(MATCH($J1644,SorP!$B$1:$B$6261,0)),"",INDIRECT("'SorP'!$A$"&amp;MATCH($S1644&amp;$J1644,SorP!C:C,0))))</f>
        <v/>
      </c>
      <c r="U1644" s="162"/>
      <c r="V1644" s="163" t="e">
        <f>IF(C1644="",NA(),MATCH($B1644&amp;$C1644,'Smelter Look-up'!$J:$J,0))</f>
        <v>#N/A</v>
      </c>
      <c r="X1644" s="164">
        <f t="shared" ca="1" si="126"/>
        <v>0</v>
      </c>
      <c r="AB1644" s="304" t="str">
        <f t="shared" si="127"/>
        <v/>
      </c>
      <c r="AC1644" s="164" t="str">
        <f t="shared" si="128"/>
        <v/>
      </c>
      <c r="AD1644" s="164" t="str">
        <f t="shared" si="129"/>
        <v/>
      </c>
    </row>
    <row r="1645" spans="1:30" s="164" customFormat="1" ht="20.149999999999999" customHeight="1">
      <c r="A1645" s="149"/>
      <c r="B1645" s="294" t="str">
        <f>IF(LEN(A1645)=0,"",INDEX('Smelter Look-up'!$A:$A,MATCH($A1645,'Smelter Look-up'!$E:$E,0)))</f>
        <v/>
      </c>
      <c r="C1645" s="146" t="str">
        <f>IF(LEN(A1645)=0,"",INDEX('Smelter Look-up'!$C:$C,MATCH($A1645,'Smelter Look-up'!$E:$E,0)))</f>
        <v/>
      </c>
      <c r="D1645" s="143"/>
      <c r="E1645" s="143" t="str">
        <f ca="1">IF(ISERROR($V1645),"",OFFSET('Smelter Look-up'!$D$4,$V1645-4,0)&amp;"")</f>
        <v/>
      </c>
      <c r="F1645" s="143" t="str">
        <f ca="1">IF(ISERROR($V1645),"",OFFSET('Smelter Look-up'!$E$4,$V1645-4,0))</f>
        <v/>
      </c>
      <c r="G1645" s="143" t="str">
        <f ca="1">IF(C1645=$X$4,"Enter smelter details",IF(ISERROR($V1645),"",OFFSET('Smelter Look-up'!$F$4,$V1645-4,0)))</f>
        <v/>
      </c>
      <c r="H1645" s="199" t="str">
        <f ca="1">IF(ISERROR($V1645),"",OFFSET('Smelter Look-up'!$G$4,$V1645-4,0))</f>
        <v/>
      </c>
      <c r="I1645" s="200" t="str">
        <f ca="1">IF(ISERROR($V1645),"",OFFSET('Smelter Look-up'!$H$4,$V1645-4,0))</f>
        <v/>
      </c>
      <c r="J1645" s="200" t="str">
        <f ca="1">IF(ISERROR($V1645),"",OFFSET('Smelter Look-up'!$I$4,$V1645-4,0))</f>
        <v/>
      </c>
      <c r="K1645" s="144"/>
      <c r="L1645" s="144"/>
      <c r="M1645" s="144"/>
      <c r="N1645" s="144"/>
      <c r="O1645" s="144"/>
      <c r="P1645" s="202"/>
      <c r="Q1645" s="145"/>
      <c r="R1645" s="143" t="str">
        <f ca="1">IF(ISERROR($V1645),"",OFFSET('Smelter Look-up'!$C$4,$V1645-4,0)&amp;"")</f>
        <v/>
      </c>
      <c r="S1645" s="149" t="str">
        <f t="shared" ca="1" si="125"/>
        <v/>
      </c>
      <c r="T1645" s="149" t="str">
        <f ca="1">IF(B1645="","",IF(ISERROR(MATCH($J1645,SorP!$B$1:$B$6261,0)),"",INDIRECT("'SorP'!$A$"&amp;MATCH($S1645&amp;$J1645,SorP!C:C,0))))</f>
        <v/>
      </c>
      <c r="U1645" s="162"/>
      <c r="V1645" s="163" t="e">
        <f>IF(C1645="",NA(),MATCH($B1645&amp;$C1645,'Smelter Look-up'!$J:$J,0))</f>
        <v>#N/A</v>
      </c>
      <c r="X1645" s="164">
        <f t="shared" ca="1" si="126"/>
        <v>0</v>
      </c>
      <c r="AB1645" s="304" t="str">
        <f t="shared" si="127"/>
        <v/>
      </c>
      <c r="AC1645" s="164" t="str">
        <f t="shared" si="128"/>
        <v/>
      </c>
      <c r="AD1645" s="164" t="str">
        <f t="shared" si="129"/>
        <v/>
      </c>
    </row>
    <row r="1646" spans="1:30" s="164" customFormat="1" ht="20.149999999999999" customHeight="1">
      <c r="A1646" s="149"/>
      <c r="B1646" s="294" t="str">
        <f>IF(LEN(A1646)=0,"",INDEX('Smelter Look-up'!$A:$A,MATCH($A1646,'Smelter Look-up'!$E:$E,0)))</f>
        <v/>
      </c>
      <c r="C1646" s="146" t="str">
        <f>IF(LEN(A1646)=0,"",INDEX('Smelter Look-up'!$C:$C,MATCH($A1646,'Smelter Look-up'!$E:$E,0)))</f>
        <v/>
      </c>
      <c r="D1646" s="143"/>
      <c r="E1646" s="143" t="str">
        <f ca="1">IF(ISERROR($V1646),"",OFFSET('Smelter Look-up'!$D$4,$V1646-4,0)&amp;"")</f>
        <v/>
      </c>
      <c r="F1646" s="143" t="str">
        <f ca="1">IF(ISERROR($V1646),"",OFFSET('Smelter Look-up'!$E$4,$V1646-4,0))</f>
        <v/>
      </c>
      <c r="G1646" s="143" t="str">
        <f ca="1">IF(C1646=$X$4,"Enter smelter details",IF(ISERROR($V1646),"",OFFSET('Smelter Look-up'!$F$4,$V1646-4,0)))</f>
        <v/>
      </c>
      <c r="H1646" s="199" t="str">
        <f ca="1">IF(ISERROR($V1646),"",OFFSET('Smelter Look-up'!$G$4,$V1646-4,0))</f>
        <v/>
      </c>
      <c r="I1646" s="200" t="str">
        <f ca="1">IF(ISERROR($V1646),"",OFFSET('Smelter Look-up'!$H$4,$V1646-4,0))</f>
        <v/>
      </c>
      <c r="J1646" s="200" t="str">
        <f ca="1">IF(ISERROR($V1646),"",OFFSET('Smelter Look-up'!$I$4,$V1646-4,0))</f>
        <v/>
      </c>
      <c r="K1646" s="144"/>
      <c r="L1646" s="144"/>
      <c r="M1646" s="144"/>
      <c r="N1646" s="144"/>
      <c r="O1646" s="144"/>
      <c r="P1646" s="202"/>
      <c r="Q1646" s="145"/>
      <c r="R1646" s="143" t="str">
        <f ca="1">IF(ISERROR($V1646),"",OFFSET('Smelter Look-up'!$C$4,$V1646-4,0)&amp;"")</f>
        <v/>
      </c>
      <c r="S1646" s="149" t="str">
        <f t="shared" ca="1" si="125"/>
        <v/>
      </c>
      <c r="T1646" s="149" t="str">
        <f ca="1">IF(B1646="","",IF(ISERROR(MATCH($J1646,SorP!$B$1:$B$6261,0)),"",INDIRECT("'SorP'!$A$"&amp;MATCH($S1646&amp;$J1646,SorP!C:C,0))))</f>
        <v/>
      </c>
      <c r="U1646" s="162"/>
      <c r="V1646" s="163" t="e">
        <f>IF(C1646="",NA(),MATCH($B1646&amp;$C1646,'Smelter Look-up'!$J:$J,0))</f>
        <v>#N/A</v>
      </c>
      <c r="X1646" s="164">
        <f t="shared" ca="1" si="126"/>
        <v>0</v>
      </c>
      <c r="AB1646" s="304" t="str">
        <f t="shared" si="127"/>
        <v/>
      </c>
      <c r="AC1646" s="164" t="str">
        <f t="shared" si="128"/>
        <v/>
      </c>
      <c r="AD1646" s="164" t="str">
        <f t="shared" si="129"/>
        <v/>
      </c>
    </row>
    <row r="1647" spans="1:30" s="164" customFormat="1" ht="20.149999999999999" customHeight="1">
      <c r="A1647" s="149"/>
      <c r="B1647" s="294" t="str">
        <f>IF(LEN(A1647)=0,"",INDEX('Smelter Look-up'!$A:$A,MATCH($A1647,'Smelter Look-up'!$E:$E,0)))</f>
        <v/>
      </c>
      <c r="C1647" s="146" t="str">
        <f>IF(LEN(A1647)=0,"",INDEX('Smelter Look-up'!$C:$C,MATCH($A1647,'Smelter Look-up'!$E:$E,0)))</f>
        <v/>
      </c>
      <c r="D1647" s="143"/>
      <c r="E1647" s="143" t="str">
        <f ca="1">IF(ISERROR($V1647),"",OFFSET('Smelter Look-up'!$D$4,$V1647-4,0)&amp;"")</f>
        <v/>
      </c>
      <c r="F1647" s="143" t="str">
        <f ca="1">IF(ISERROR($V1647),"",OFFSET('Smelter Look-up'!$E$4,$V1647-4,0))</f>
        <v/>
      </c>
      <c r="G1647" s="143" t="str">
        <f ca="1">IF(C1647=$X$4,"Enter smelter details",IF(ISERROR($V1647),"",OFFSET('Smelter Look-up'!$F$4,$V1647-4,0)))</f>
        <v/>
      </c>
      <c r="H1647" s="199" t="str">
        <f ca="1">IF(ISERROR($V1647),"",OFFSET('Smelter Look-up'!$G$4,$V1647-4,0))</f>
        <v/>
      </c>
      <c r="I1647" s="200" t="str">
        <f ca="1">IF(ISERROR($V1647),"",OFFSET('Smelter Look-up'!$H$4,$V1647-4,0))</f>
        <v/>
      </c>
      <c r="J1647" s="200" t="str">
        <f ca="1">IF(ISERROR($V1647),"",OFFSET('Smelter Look-up'!$I$4,$V1647-4,0))</f>
        <v/>
      </c>
      <c r="K1647" s="144"/>
      <c r="L1647" s="144"/>
      <c r="M1647" s="144"/>
      <c r="N1647" s="144"/>
      <c r="O1647" s="144"/>
      <c r="P1647" s="202"/>
      <c r="Q1647" s="145"/>
      <c r="R1647" s="143" t="str">
        <f ca="1">IF(ISERROR($V1647),"",OFFSET('Smelter Look-up'!$C$4,$V1647-4,0)&amp;"")</f>
        <v/>
      </c>
      <c r="S1647" s="149" t="str">
        <f t="shared" ca="1" si="125"/>
        <v/>
      </c>
      <c r="T1647" s="149" t="str">
        <f ca="1">IF(B1647="","",IF(ISERROR(MATCH($J1647,SorP!$B$1:$B$6261,0)),"",INDIRECT("'SorP'!$A$"&amp;MATCH($S1647&amp;$J1647,SorP!C:C,0))))</f>
        <v/>
      </c>
      <c r="U1647" s="162"/>
      <c r="V1647" s="163" t="e">
        <f>IF(C1647="",NA(),MATCH($B1647&amp;$C1647,'Smelter Look-up'!$J:$J,0))</f>
        <v>#N/A</v>
      </c>
      <c r="X1647" s="164">
        <f t="shared" ca="1" si="126"/>
        <v>0</v>
      </c>
      <c r="AB1647" s="304" t="str">
        <f t="shared" si="127"/>
        <v/>
      </c>
      <c r="AC1647" s="164" t="str">
        <f t="shared" si="128"/>
        <v/>
      </c>
      <c r="AD1647" s="164" t="str">
        <f t="shared" si="129"/>
        <v/>
      </c>
    </row>
    <row r="1648" spans="1:30" s="164" customFormat="1" ht="20.149999999999999" customHeight="1">
      <c r="A1648" s="149"/>
      <c r="B1648" s="294" t="str">
        <f>IF(LEN(A1648)=0,"",INDEX('Smelter Look-up'!$A:$A,MATCH($A1648,'Smelter Look-up'!$E:$E,0)))</f>
        <v/>
      </c>
      <c r="C1648" s="146" t="str">
        <f>IF(LEN(A1648)=0,"",INDEX('Smelter Look-up'!$C:$C,MATCH($A1648,'Smelter Look-up'!$E:$E,0)))</f>
        <v/>
      </c>
      <c r="D1648" s="143"/>
      <c r="E1648" s="143" t="str">
        <f ca="1">IF(ISERROR($V1648),"",OFFSET('Smelter Look-up'!$D$4,$V1648-4,0)&amp;"")</f>
        <v/>
      </c>
      <c r="F1648" s="143" t="str">
        <f ca="1">IF(ISERROR($V1648),"",OFFSET('Smelter Look-up'!$E$4,$V1648-4,0))</f>
        <v/>
      </c>
      <c r="G1648" s="143" t="str">
        <f ca="1">IF(C1648=$X$4,"Enter smelter details",IF(ISERROR($V1648),"",OFFSET('Smelter Look-up'!$F$4,$V1648-4,0)))</f>
        <v/>
      </c>
      <c r="H1648" s="199" t="str">
        <f ca="1">IF(ISERROR($V1648),"",OFFSET('Smelter Look-up'!$G$4,$V1648-4,0))</f>
        <v/>
      </c>
      <c r="I1648" s="200" t="str">
        <f ca="1">IF(ISERROR($V1648),"",OFFSET('Smelter Look-up'!$H$4,$V1648-4,0))</f>
        <v/>
      </c>
      <c r="J1648" s="200" t="str">
        <f ca="1">IF(ISERROR($V1648),"",OFFSET('Smelter Look-up'!$I$4,$V1648-4,0))</f>
        <v/>
      </c>
      <c r="K1648" s="144"/>
      <c r="L1648" s="144"/>
      <c r="M1648" s="144"/>
      <c r="N1648" s="144"/>
      <c r="O1648" s="144"/>
      <c r="P1648" s="202"/>
      <c r="Q1648" s="145"/>
      <c r="R1648" s="143" t="str">
        <f ca="1">IF(ISERROR($V1648),"",OFFSET('Smelter Look-up'!$C$4,$V1648-4,0)&amp;"")</f>
        <v/>
      </c>
      <c r="S1648" s="149" t="str">
        <f t="shared" ca="1" si="125"/>
        <v/>
      </c>
      <c r="T1648" s="149" t="str">
        <f ca="1">IF(B1648="","",IF(ISERROR(MATCH($J1648,SorP!$B$1:$B$6261,0)),"",INDIRECT("'SorP'!$A$"&amp;MATCH($S1648&amp;$J1648,SorP!C:C,0))))</f>
        <v/>
      </c>
      <c r="U1648" s="162"/>
      <c r="V1648" s="163" t="e">
        <f>IF(C1648="",NA(),MATCH($B1648&amp;$C1648,'Smelter Look-up'!$J:$J,0))</f>
        <v>#N/A</v>
      </c>
      <c r="X1648" s="164">
        <f t="shared" ca="1" si="126"/>
        <v>0</v>
      </c>
      <c r="AB1648" s="304" t="str">
        <f t="shared" si="127"/>
        <v/>
      </c>
      <c r="AC1648" s="164" t="str">
        <f t="shared" si="128"/>
        <v/>
      </c>
      <c r="AD1648" s="164" t="str">
        <f t="shared" si="129"/>
        <v/>
      </c>
    </row>
    <row r="1649" spans="1:30" s="164" customFormat="1" ht="20.149999999999999" customHeight="1">
      <c r="A1649" s="149"/>
      <c r="B1649" s="294" t="str">
        <f>IF(LEN(A1649)=0,"",INDEX('Smelter Look-up'!$A:$A,MATCH($A1649,'Smelter Look-up'!$E:$E,0)))</f>
        <v/>
      </c>
      <c r="C1649" s="146" t="str">
        <f>IF(LEN(A1649)=0,"",INDEX('Smelter Look-up'!$C:$C,MATCH($A1649,'Smelter Look-up'!$E:$E,0)))</f>
        <v/>
      </c>
      <c r="D1649" s="143"/>
      <c r="E1649" s="143" t="str">
        <f ca="1">IF(ISERROR($V1649),"",OFFSET('Smelter Look-up'!$D$4,$V1649-4,0)&amp;"")</f>
        <v/>
      </c>
      <c r="F1649" s="143" t="str">
        <f ca="1">IF(ISERROR($V1649),"",OFFSET('Smelter Look-up'!$E$4,$V1649-4,0))</f>
        <v/>
      </c>
      <c r="G1649" s="143" t="str">
        <f ca="1">IF(C1649=$X$4,"Enter smelter details",IF(ISERROR($V1649),"",OFFSET('Smelter Look-up'!$F$4,$V1649-4,0)))</f>
        <v/>
      </c>
      <c r="H1649" s="199" t="str">
        <f ca="1">IF(ISERROR($V1649),"",OFFSET('Smelter Look-up'!$G$4,$V1649-4,0))</f>
        <v/>
      </c>
      <c r="I1649" s="200" t="str">
        <f ca="1">IF(ISERROR($V1649),"",OFFSET('Smelter Look-up'!$H$4,$V1649-4,0))</f>
        <v/>
      </c>
      <c r="J1649" s="200" t="str">
        <f ca="1">IF(ISERROR($V1649),"",OFFSET('Smelter Look-up'!$I$4,$V1649-4,0))</f>
        <v/>
      </c>
      <c r="K1649" s="144"/>
      <c r="L1649" s="144"/>
      <c r="M1649" s="144"/>
      <c r="N1649" s="144"/>
      <c r="O1649" s="144"/>
      <c r="P1649" s="202"/>
      <c r="Q1649" s="145"/>
      <c r="R1649" s="143" t="str">
        <f ca="1">IF(ISERROR($V1649),"",OFFSET('Smelter Look-up'!$C$4,$V1649-4,0)&amp;"")</f>
        <v/>
      </c>
      <c r="S1649" s="149" t="str">
        <f t="shared" ca="1" si="125"/>
        <v/>
      </c>
      <c r="T1649" s="149" t="str">
        <f ca="1">IF(B1649="","",IF(ISERROR(MATCH($J1649,SorP!$B$1:$B$6261,0)),"",INDIRECT("'SorP'!$A$"&amp;MATCH($S1649&amp;$J1649,SorP!C:C,0))))</f>
        <v/>
      </c>
      <c r="U1649" s="162"/>
      <c r="V1649" s="163" t="e">
        <f>IF(C1649="",NA(),MATCH($B1649&amp;$C1649,'Smelter Look-up'!$J:$J,0))</f>
        <v>#N/A</v>
      </c>
      <c r="X1649" s="164">
        <f t="shared" ca="1" si="126"/>
        <v>0</v>
      </c>
      <c r="AB1649" s="304" t="str">
        <f t="shared" si="127"/>
        <v/>
      </c>
      <c r="AC1649" s="164" t="str">
        <f t="shared" si="128"/>
        <v/>
      </c>
      <c r="AD1649" s="164" t="str">
        <f t="shared" si="129"/>
        <v/>
      </c>
    </row>
    <row r="1650" spans="1:30" s="164" customFormat="1" ht="20.149999999999999" customHeight="1">
      <c r="A1650" s="149"/>
      <c r="B1650" s="294" t="str">
        <f>IF(LEN(A1650)=0,"",INDEX('Smelter Look-up'!$A:$A,MATCH($A1650,'Smelter Look-up'!$E:$E,0)))</f>
        <v/>
      </c>
      <c r="C1650" s="146" t="str">
        <f>IF(LEN(A1650)=0,"",INDEX('Smelter Look-up'!$C:$C,MATCH($A1650,'Smelter Look-up'!$E:$E,0)))</f>
        <v/>
      </c>
      <c r="D1650" s="143"/>
      <c r="E1650" s="143" t="str">
        <f ca="1">IF(ISERROR($V1650),"",OFFSET('Smelter Look-up'!$D$4,$V1650-4,0)&amp;"")</f>
        <v/>
      </c>
      <c r="F1650" s="143" t="str">
        <f ca="1">IF(ISERROR($V1650),"",OFFSET('Smelter Look-up'!$E$4,$V1650-4,0))</f>
        <v/>
      </c>
      <c r="G1650" s="143" t="str">
        <f ca="1">IF(C1650=$X$4,"Enter smelter details",IF(ISERROR($V1650),"",OFFSET('Smelter Look-up'!$F$4,$V1650-4,0)))</f>
        <v/>
      </c>
      <c r="H1650" s="199" t="str">
        <f ca="1">IF(ISERROR($V1650),"",OFFSET('Smelter Look-up'!$G$4,$V1650-4,0))</f>
        <v/>
      </c>
      <c r="I1650" s="200" t="str">
        <f ca="1">IF(ISERROR($V1650),"",OFFSET('Smelter Look-up'!$H$4,$V1650-4,0))</f>
        <v/>
      </c>
      <c r="J1650" s="200" t="str">
        <f ca="1">IF(ISERROR($V1650),"",OFFSET('Smelter Look-up'!$I$4,$V1650-4,0))</f>
        <v/>
      </c>
      <c r="K1650" s="144"/>
      <c r="L1650" s="144"/>
      <c r="M1650" s="144"/>
      <c r="N1650" s="144"/>
      <c r="O1650" s="144"/>
      <c r="P1650" s="202"/>
      <c r="Q1650" s="145"/>
      <c r="R1650" s="143" t="str">
        <f ca="1">IF(ISERROR($V1650),"",OFFSET('Smelter Look-up'!$C$4,$V1650-4,0)&amp;"")</f>
        <v/>
      </c>
      <c r="S1650" s="149" t="str">
        <f t="shared" ca="1" si="125"/>
        <v/>
      </c>
      <c r="T1650" s="149" t="str">
        <f ca="1">IF(B1650="","",IF(ISERROR(MATCH($J1650,SorP!$B$1:$B$6261,0)),"",INDIRECT("'SorP'!$A$"&amp;MATCH($S1650&amp;$J1650,SorP!C:C,0))))</f>
        <v/>
      </c>
      <c r="U1650" s="162"/>
      <c r="V1650" s="163" t="e">
        <f>IF(C1650="",NA(),MATCH($B1650&amp;$C1650,'Smelter Look-up'!$J:$J,0))</f>
        <v>#N/A</v>
      </c>
      <c r="X1650" s="164">
        <f t="shared" ca="1" si="126"/>
        <v>0</v>
      </c>
      <c r="AB1650" s="304" t="str">
        <f t="shared" si="127"/>
        <v/>
      </c>
      <c r="AC1650" s="164" t="str">
        <f t="shared" si="128"/>
        <v/>
      </c>
      <c r="AD1650" s="164" t="str">
        <f t="shared" si="129"/>
        <v/>
      </c>
    </row>
    <row r="1651" spans="1:30" s="164" customFormat="1" ht="20.149999999999999" customHeight="1">
      <c r="A1651" s="149"/>
      <c r="B1651" s="294" t="str">
        <f>IF(LEN(A1651)=0,"",INDEX('Smelter Look-up'!$A:$A,MATCH($A1651,'Smelter Look-up'!$E:$E,0)))</f>
        <v/>
      </c>
      <c r="C1651" s="146" t="str">
        <f>IF(LEN(A1651)=0,"",INDEX('Smelter Look-up'!$C:$C,MATCH($A1651,'Smelter Look-up'!$E:$E,0)))</f>
        <v/>
      </c>
      <c r="D1651" s="143"/>
      <c r="E1651" s="143" t="str">
        <f ca="1">IF(ISERROR($V1651),"",OFFSET('Smelter Look-up'!$D$4,$V1651-4,0)&amp;"")</f>
        <v/>
      </c>
      <c r="F1651" s="143" t="str">
        <f ca="1">IF(ISERROR($V1651),"",OFFSET('Smelter Look-up'!$E$4,$V1651-4,0))</f>
        <v/>
      </c>
      <c r="G1651" s="143" t="str">
        <f ca="1">IF(C1651=$X$4,"Enter smelter details",IF(ISERROR($V1651),"",OFFSET('Smelter Look-up'!$F$4,$V1651-4,0)))</f>
        <v/>
      </c>
      <c r="H1651" s="199" t="str">
        <f ca="1">IF(ISERROR($V1651),"",OFFSET('Smelter Look-up'!$G$4,$V1651-4,0))</f>
        <v/>
      </c>
      <c r="I1651" s="200" t="str">
        <f ca="1">IF(ISERROR($V1651),"",OFFSET('Smelter Look-up'!$H$4,$V1651-4,0))</f>
        <v/>
      </c>
      <c r="J1651" s="200" t="str">
        <f ca="1">IF(ISERROR($V1651),"",OFFSET('Smelter Look-up'!$I$4,$V1651-4,0))</f>
        <v/>
      </c>
      <c r="K1651" s="144"/>
      <c r="L1651" s="144"/>
      <c r="M1651" s="144"/>
      <c r="N1651" s="144"/>
      <c r="O1651" s="144"/>
      <c r="P1651" s="202"/>
      <c r="Q1651" s="145"/>
      <c r="R1651" s="143" t="str">
        <f ca="1">IF(ISERROR($V1651),"",OFFSET('Smelter Look-up'!$C$4,$V1651-4,0)&amp;"")</f>
        <v/>
      </c>
      <c r="S1651" s="149" t="str">
        <f t="shared" ca="1" si="125"/>
        <v/>
      </c>
      <c r="T1651" s="149" t="str">
        <f ca="1">IF(B1651="","",IF(ISERROR(MATCH($J1651,SorP!$B$1:$B$6261,0)),"",INDIRECT("'SorP'!$A$"&amp;MATCH($S1651&amp;$J1651,SorP!C:C,0))))</f>
        <v/>
      </c>
      <c r="U1651" s="162"/>
      <c r="V1651" s="163" t="e">
        <f>IF(C1651="",NA(),MATCH($B1651&amp;$C1651,'Smelter Look-up'!$J:$J,0))</f>
        <v>#N/A</v>
      </c>
      <c r="X1651" s="164">
        <f t="shared" ca="1" si="126"/>
        <v>0</v>
      </c>
      <c r="AB1651" s="304" t="str">
        <f t="shared" si="127"/>
        <v/>
      </c>
      <c r="AC1651" s="164" t="str">
        <f t="shared" si="128"/>
        <v/>
      </c>
      <c r="AD1651" s="164" t="str">
        <f t="shared" si="129"/>
        <v/>
      </c>
    </row>
    <row r="1652" spans="1:30" s="164" customFormat="1" ht="20.149999999999999" customHeight="1">
      <c r="A1652" s="149"/>
      <c r="B1652" s="294" t="str">
        <f>IF(LEN(A1652)=0,"",INDEX('Smelter Look-up'!$A:$A,MATCH($A1652,'Smelter Look-up'!$E:$E,0)))</f>
        <v/>
      </c>
      <c r="C1652" s="146" t="str">
        <f>IF(LEN(A1652)=0,"",INDEX('Smelter Look-up'!$C:$C,MATCH($A1652,'Smelter Look-up'!$E:$E,0)))</f>
        <v/>
      </c>
      <c r="D1652" s="143"/>
      <c r="E1652" s="143" t="str">
        <f ca="1">IF(ISERROR($V1652),"",OFFSET('Smelter Look-up'!$D$4,$V1652-4,0)&amp;"")</f>
        <v/>
      </c>
      <c r="F1652" s="143" t="str">
        <f ca="1">IF(ISERROR($V1652),"",OFFSET('Smelter Look-up'!$E$4,$V1652-4,0))</f>
        <v/>
      </c>
      <c r="G1652" s="143" t="str">
        <f ca="1">IF(C1652=$X$4,"Enter smelter details",IF(ISERROR($V1652),"",OFFSET('Smelter Look-up'!$F$4,$V1652-4,0)))</f>
        <v/>
      </c>
      <c r="H1652" s="199" t="str">
        <f ca="1">IF(ISERROR($V1652),"",OFFSET('Smelter Look-up'!$G$4,$V1652-4,0))</f>
        <v/>
      </c>
      <c r="I1652" s="200" t="str">
        <f ca="1">IF(ISERROR($V1652),"",OFFSET('Smelter Look-up'!$H$4,$V1652-4,0))</f>
        <v/>
      </c>
      <c r="J1652" s="200" t="str">
        <f ca="1">IF(ISERROR($V1652),"",OFFSET('Smelter Look-up'!$I$4,$V1652-4,0))</f>
        <v/>
      </c>
      <c r="K1652" s="144"/>
      <c r="L1652" s="144"/>
      <c r="M1652" s="144"/>
      <c r="N1652" s="144"/>
      <c r="O1652" s="144"/>
      <c r="P1652" s="202"/>
      <c r="Q1652" s="145"/>
      <c r="R1652" s="143" t="str">
        <f ca="1">IF(ISERROR($V1652),"",OFFSET('Smelter Look-up'!$C$4,$V1652-4,0)&amp;"")</f>
        <v/>
      </c>
      <c r="S1652" s="149" t="str">
        <f t="shared" ca="1" si="125"/>
        <v/>
      </c>
      <c r="T1652" s="149" t="str">
        <f ca="1">IF(B1652="","",IF(ISERROR(MATCH($J1652,SorP!$B$1:$B$6261,0)),"",INDIRECT("'SorP'!$A$"&amp;MATCH($S1652&amp;$J1652,SorP!C:C,0))))</f>
        <v/>
      </c>
      <c r="U1652" s="162"/>
      <c r="V1652" s="163" t="e">
        <f>IF(C1652="",NA(),MATCH($B1652&amp;$C1652,'Smelter Look-up'!$J:$J,0))</f>
        <v>#N/A</v>
      </c>
      <c r="X1652" s="164">
        <f t="shared" ca="1" si="126"/>
        <v>0</v>
      </c>
      <c r="AB1652" s="304" t="str">
        <f t="shared" si="127"/>
        <v/>
      </c>
      <c r="AC1652" s="164" t="str">
        <f t="shared" si="128"/>
        <v/>
      </c>
      <c r="AD1652" s="164" t="str">
        <f t="shared" si="129"/>
        <v/>
      </c>
    </row>
    <row r="1653" spans="1:30" s="164" customFormat="1" ht="20.149999999999999" customHeight="1">
      <c r="A1653" s="149"/>
      <c r="B1653" s="294" t="str">
        <f>IF(LEN(A1653)=0,"",INDEX('Smelter Look-up'!$A:$A,MATCH($A1653,'Smelter Look-up'!$E:$E,0)))</f>
        <v/>
      </c>
      <c r="C1653" s="146" t="str">
        <f>IF(LEN(A1653)=0,"",INDEX('Smelter Look-up'!$C:$C,MATCH($A1653,'Smelter Look-up'!$E:$E,0)))</f>
        <v/>
      </c>
      <c r="D1653" s="143"/>
      <c r="E1653" s="143" t="str">
        <f ca="1">IF(ISERROR($V1653),"",OFFSET('Smelter Look-up'!$D$4,$V1653-4,0)&amp;"")</f>
        <v/>
      </c>
      <c r="F1653" s="143" t="str">
        <f ca="1">IF(ISERROR($V1653),"",OFFSET('Smelter Look-up'!$E$4,$V1653-4,0))</f>
        <v/>
      </c>
      <c r="G1653" s="143" t="str">
        <f ca="1">IF(C1653=$X$4,"Enter smelter details",IF(ISERROR($V1653),"",OFFSET('Smelter Look-up'!$F$4,$V1653-4,0)))</f>
        <v/>
      </c>
      <c r="H1653" s="199" t="str">
        <f ca="1">IF(ISERROR($V1653),"",OFFSET('Smelter Look-up'!$G$4,$V1653-4,0))</f>
        <v/>
      </c>
      <c r="I1653" s="200" t="str">
        <f ca="1">IF(ISERROR($V1653),"",OFFSET('Smelter Look-up'!$H$4,$V1653-4,0))</f>
        <v/>
      </c>
      <c r="J1653" s="200" t="str">
        <f ca="1">IF(ISERROR($V1653),"",OFFSET('Smelter Look-up'!$I$4,$V1653-4,0))</f>
        <v/>
      </c>
      <c r="K1653" s="144"/>
      <c r="L1653" s="144"/>
      <c r="M1653" s="144"/>
      <c r="N1653" s="144"/>
      <c r="O1653" s="144"/>
      <c r="P1653" s="202"/>
      <c r="Q1653" s="145"/>
      <c r="R1653" s="143" t="str">
        <f ca="1">IF(ISERROR($V1653),"",OFFSET('Smelter Look-up'!$C$4,$V1653-4,0)&amp;"")</f>
        <v/>
      </c>
      <c r="S1653" s="149" t="str">
        <f t="shared" ca="1" si="125"/>
        <v/>
      </c>
      <c r="T1653" s="149" t="str">
        <f ca="1">IF(B1653="","",IF(ISERROR(MATCH($J1653,SorP!$B$1:$B$6261,0)),"",INDIRECT("'SorP'!$A$"&amp;MATCH($S1653&amp;$J1653,SorP!C:C,0))))</f>
        <v/>
      </c>
      <c r="U1653" s="162"/>
      <c r="V1653" s="163" t="e">
        <f>IF(C1653="",NA(),MATCH($B1653&amp;$C1653,'Smelter Look-up'!$J:$J,0))</f>
        <v>#N/A</v>
      </c>
      <c r="X1653" s="164">
        <f t="shared" ca="1" si="126"/>
        <v>0</v>
      </c>
      <c r="AB1653" s="304" t="str">
        <f t="shared" si="127"/>
        <v/>
      </c>
      <c r="AC1653" s="164" t="str">
        <f t="shared" si="128"/>
        <v/>
      </c>
      <c r="AD1653" s="164" t="str">
        <f t="shared" si="129"/>
        <v/>
      </c>
    </row>
    <row r="1654" spans="1:30" s="164" customFormat="1" ht="20.149999999999999" customHeight="1">
      <c r="A1654" s="149"/>
      <c r="B1654" s="294" t="str">
        <f>IF(LEN(A1654)=0,"",INDEX('Smelter Look-up'!$A:$A,MATCH($A1654,'Smelter Look-up'!$E:$E,0)))</f>
        <v/>
      </c>
      <c r="C1654" s="146" t="str">
        <f>IF(LEN(A1654)=0,"",INDEX('Smelter Look-up'!$C:$C,MATCH($A1654,'Smelter Look-up'!$E:$E,0)))</f>
        <v/>
      </c>
      <c r="D1654" s="143"/>
      <c r="E1654" s="143" t="str">
        <f ca="1">IF(ISERROR($V1654),"",OFFSET('Smelter Look-up'!$D$4,$V1654-4,0)&amp;"")</f>
        <v/>
      </c>
      <c r="F1654" s="143" t="str">
        <f ca="1">IF(ISERROR($V1654),"",OFFSET('Smelter Look-up'!$E$4,$V1654-4,0))</f>
        <v/>
      </c>
      <c r="G1654" s="143" t="str">
        <f ca="1">IF(C1654=$X$4,"Enter smelter details",IF(ISERROR($V1654),"",OFFSET('Smelter Look-up'!$F$4,$V1654-4,0)))</f>
        <v/>
      </c>
      <c r="H1654" s="199" t="str">
        <f ca="1">IF(ISERROR($V1654),"",OFFSET('Smelter Look-up'!$G$4,$V1654-4,0))</f>
        <v/>
      </c>
      <c r="I1654" s="200" t="str">
        <f ca="1">IF(ISERROR($V1654),"",OFFSET('Smelter Look-up'!$H$4,$V1654-4,0))</f>
        <v/>
      </c>
      <c r="J1654" s="200" t="str">
        <f ca="1">IF(ISERROR($V1654),"",OFFSET('Smelter Look-up'!$I$4,$V1654-4,0))</f>
        <v/>
      </c>
      <c r="K1654" s="144"/>
      <c r="L1654" s="144"/>
      <c r="M1654" s="144"/>
      <c r="N1654" s="144"/>
      <c r="O1654" s="144"/>
      <c r="P1654" s="202"/>
      <c r="Q1654" s="145"/>
      <c r="R1654" s="143" t="str">
        <f ca="1">IF(ISERROR($V1654),"",OFFSET('Smelter Look-up'!$C$4,$V1654-4,0)&amp;"")</f>
        <v/>
      </c>
      <c r="S1654" s="149" t="str">
        <f t="shared" ca="1" si="125"/>
        <v/>
      </c>
      <c r="T1654" s="149" t="str">
        <f ca="1">IF(B1654="","",IF(ISERROR(MATCH($J1654,SorP!$B$1:$B$6261,0)),"",INDIRECT("'SorP'!$A$"&amp;MATCH($S1654&amp;$J1654,SorP!C:C,0))))</f>
        <v/>
      </c>
      <c r="U1654" s="162"/>
      <c r="V1654" s="163" t="e">
        <f>IF(C1654="",NA(),MATCH($B1654&amp;$C1654,'Smelter Look-up'!$J:$J,0))</f>
        <v>#N/A</v>
      </c>
      <c r="X1654" s="164">
        <f t="shared" ca="1" si="126"/>
        <v>0</v>
      </c>
      <c r="AB1654" s="304" t="str">
        <f t="shared" si="127"/>
        <v/>
      </c>
      <c r="AC1654" s="164" t="str">
        <f t="shared" si="128"/>
        <v/>
      </c>
      <c r="AD1654" s="164" t="str">
        <f t="shared" si="129"/>
        <v/>
      </c>
    </row>
    <row r="1655" spans="1:30" s="164" customFormat="1" ht="20.149999999999999" customHeight="1">
      <c r="A1655" s="149"/>
      <c r="B1655" s="294" t="str">
        <f>IF(LEN(A1655)=0,"",INDEX('Smelter Look-up'!$A:$A,MATCH($A1655,'Smelter Look-up'!$E:$E,0)))</f>
        <v/>
      </c>
      <c r="C1655" s="146" t="str">
        <f>IF(LEN(A1655)=0,"",INDEX('Smelter Look-up'!$C:$C,MATCH($A1655,'Smelter Look-up'!$E:$E,0)))</f>
        <v/>
      </c>
      <c r="D1655" s="143"/>
      <c r="E1655" s="143" t="str">
        <f ca="1">IF(ISERROR($V1655),"",OFFSET('Smelter Look-up'!$D$4,$V1655-4,0)&amp;"")</f>
        <v/>
      </c>
      <c r="F1655" s="143" t="str">
        <f ca="1">IF(ISERROR($V1655),"",OFFSET('Smelter Look-up'!$E$4,$V1655-4,0))</f>
        <v/>
      </c>
      <c r="G1655" s="143" t="str">
        <f ca="1">IF(C1655=$X$4,"Enter smelter details",IF(ISERROR($V1655),"",OFFSET('Smelter Look-up'!$F$4,$V1655-4,0)))</f>
        <v/>
      </c>
      <c r="H1655" s="199" t="str">
        <f ca="1">IF(ISERROR($V1655),"",OFFSET('Smelter Look-up'!$G$4,$V1655-4,0))</f>
        <v/>
      </c>
      <c r="I1655" s="200" t="str">
        <f ca="1">IF(ISERROR($V1655),"",OFFSET('Smelter Look-up'!$H$4,$V1655-4,0))</f>
        <v/>
      </c>
      <c r="J1655" s="200" t="str">
        <f ca="1">IF(ISERROR($V1655),"",OFFSET('Smelter Look-up'!$I$4,$V1655-4,0))</f>
        <v/>
      </c>
      <c r="K1655" s="144"/>
      <c r="L1655" s="144"/>
      <c r="M1655" s="144"/>
      <c r="N1655" s="144"/>
      <c r="O1655" s="144"/>
      <c r="P1655" s="202"/>
      <c r="Q1655" s="145"/>
      <c r="R1655" s="143" t="str">
        <f ca="1">IF(ISERROR($V1655),"",OFFSET('Smelter Look-up'!$C$4,$V1655-4,0)&amp;"")</f>
        <v/>
      </c>
      <c r="S1655" s="149" t="str">
        <f t="shared" ca="1" si="125"/>
        <v/>
      </c>
      <c r="T1655" s="149" t="str">
        <f ca="1">IF(B1655="","",IF(ISERROR(MATCH($J1655,SorP!$B$1:$B$6261,0)),"",INDIRECT("'SorP'!$A$"&amp;MATCH($S1655&amp;$J1655,SorP!C:C,0))))</f>
        <v/>
      </c>
      <c r="U1655" s="162"/>
      <c r="V1655" s="163" t="e">
        <f>IF(C1655="",NA(),MATCH($B1655&amp;$C1655,'Smelter Look-up'!$J:$J,0))</f>
        <v>#N/A</v>
      </c>
      <c r="X1655" s="164">
        <f t="shared" ca="1" si="126"/>
        <v>0</v>
      </c>
      <c r="AB1655" s="304" t="str">
        <f t="shared" si="127"/>
        <v/>
      </c>
      <c r="AC1655" s="164" t="str">
        <f t="shared" si="128"/>
        <v/>
      </c>
      <c r="AD1655" s="164" t="str">
        <f t="shared" si="129"/>
        <v/>
      </c>
    </row>
    <row r="1656" spans="1:30" s="164" customFormat="1" ht="20.149999999999999" customHeight="1">
      <c r="A1656" s="149"/>
      <c r="B1656" s="294" t="str">
        <f>IF(LEN(A1656)=0,"",INDEX('Smelter Look-up'!$A:$A,MATCH($A1656,'Smelter Look-up'!$E:$E,0)))</f>
        <v/>
      </c>
      <c r="C1656" s="146" t="str">
        <f>IF(LEN(A1656)=0,"",INDEX('Smelter Look-up'!$C:$C,MATCH($A1656,'Smelter Look-up'!$E:$E,0)))</f>
        <v/>
      </c>
      <c r="D1656" s="143"/>
      <c r="E1656" s="143" t="str">
        <f ca="1">IF(ISERROR($V1656),"",OFFSET('Smelter Look-up'!$D$4,$V1656-4,0)&amp;"")</f>
        <v/>
      </c>
      <c r="F1656" s="143" t="str">
        <f ca="1">IF(ISERROR($V1656),"",OFFSET('Smelter Look-up'!$E$4,$V1656-4,0))</f>
        <v/>
      </c>
      <c r="G1656" s="143" t="str">
        <f ca="1">IF(C1656=$X$4,"Enter smelter details",IF(ISERROR($V1656),"",OFFSET('Smelter Look-up'!$F$4,$V1656-4,0)))</f>
        <v/>
      </c>
      <c r="H1656" s="199" t="str">
        <f ca="1">IF(ISERROR($V1656),"",OFFSET('Smelter Look-up'!$G$4,$V1656-4,0))</f>
        <v/>
      </c>
      <c r="I1656" s="200" t="str">
        <f ca="1">IF(ISERROR($V1656),"",OFFSET('Smelter Look-up'!$H$4,$V1656-4,0))</f>
        <v/>
      </c>
      <c r="J1656" s="200" t="str">
        <f ca="1">IF(ISERROR($V1656),"",OFFSET('Smelter Look-up'!$I$4,$V1656-4,0))</f>
        <v/>
      </c>
      <c r="K1656" s="144"/>
      <c r="L1656" s="144"/>
      <c r="M1656" s="144"/>
      <c r="N1656" s="144"/>
      <c r="O1656" s="144"/>
      <c r="P1656" s="202"/>
      <c r="Q1656" s="145"/>
      <c r="R1656" s="143" t="str">
        <f ca="1">IF(ISERROR($V1656),"",OFFSET('Smelter Look-up'!$C$4,$V1656-4,0)&amp;"")</f>
        <v/>
      </c>
      <c r="S1656" s="149" t="str">
        <f t="shared" ca="1" si="125"/>
        <v/>
      </c>
      <c r="T1656" s="149" t="str">
        <f ca="1">IF(B1656="","",IF(ISERROR(MATCH($J1656,SorP!$B$1:$B$6261,0)),"",INDIRECT("'SorP'!$A$"&amp;MATCH($S1656&amp;$J1656,SorP!C:C,0))))</f>
        <v/>
      </c>
      <c r="U1656" s="162"/>
      <c r="V1656" s="163" t="e">
        <f>IF(C1656="",NA(),MATCH($B1656&amp;$C1656,'Smelter Look-up'!$J:$J,0))</f>
        <v>#N/A</v>
      </c>
      <c r="X1656" s="164">
        <f t="shared" ca="1" si="126"/>
        <v>0</v>
      </c>
      <c r="AB1656" s="304" t="str">
        <f t="shared" si="127"/>
        <v/>
      </c>
      <c r="AC1656" s="164" t="str">
        <f t="shared" si="128"/>
        <v/>
      </c>
      <c r="AD1656" s="164" t="str">
        <f t="shared" si="129"/>
        <v/>
      </c>
    </row>
    <row r="1657" spans="1:30" s="164" customFormat="1" ht="20.149999999999999" customHeight="1">
      <c r="A1657" s="149"/>
      <c r="B1657" s="294" t="str">
        <f>IF(LEN(A1657)=0,"",INDEX('Smelter Look-up'!$A:$A,MATCH($A1657,'Smelter Look-up'!$E:$E,0)))</f>
        <v/>
      </c>
      <c r="C1657" s="146" t="str">
        <f>IF(LEN(A1657)=0,"",INDEX('Smelter Look-up'!$C:$C,MATCH($A1657,'Smelter Look-up'!$E:$E,0)))</f>
        <v/>
      </c>
      <c r="D1657" s="143"/>
      <c r="E1657" s="143" t="str">
        <f ca="1">IF(ISERROR($V1657),"",OFFSET('Smelter Look-up'!$D$4,$V1657-4,0)&amp;"")</f>
        <v/>
      </c>
      <c r="F1657" s="143" t="str">
        <f ca="1">IF(ISERROR($V1657),"",OFFSET('Smelter Look-up'!$E$4,$V1657-4,0))</f>
        <v/>
      </c>
      <c r="G1657" s="143" t="str">
        <f ca="1">IF(C1657=$X$4,"Enter smelter details",IF(ISERROR($V1657),"",OFFSET('Smelter Look-up'!$F$4,$V1657-4,0)))</f>
        <v/>
      </c>
      <c r="H1657" s="199" t="str">
        <f ca="1">IF(ISERROR($V1657),"",OFFSET('Smelter Look-up'!$G$4,$V1657-4,0))</f>
        <v/>
      </c>
      <c r="I1657" s="200" t="str">
        <f ca="1">IF(ISERROR($V1657),"",OFFSET('Smelter Look-up'!$H$4,$V1657-4,0))</f>
        <v/>
      </c>
      <c r="J1657" s="200" t="str">
        <f ca="1">IF(ISERROR($V1657),"",OFFSET('Smelter Look-up'!$I$4,$V1657-4,0))</f>
        <v/>
      </c>
      <c r="K1657" s="144"/>
      <c r="L1657" s="144"/>
      <c r="M1657" s="144"/>
      <c r="N1657" s="144"/>
      <c r="O1657" s="144"/>
      <c r="P1657" s="202"/>
      <c r="Q1657" s="145"/>
      <c r="R1657" s="143" t="str">
        <f ca="1">IF(ISERROR($V1657),"",OFFSET('Smelter Look-up'!$C$4,$V1657-4,0)&amp;"")</f>
        <v/>
      </c>
      <c r="S1657" s="149" t="str">
        <f t="shared" ca="1" si="125"/>
        <v/>
      </c>
      <c r="T1657" s="149" t="str">
        <f ca="1">IF(B1657="","",IF(ISERROR(MATCH($J1657,SorP!$B$1:$B$6261,0)),"",INDIRECT("'SorP'!$A$"&amp;MATCH($S1657&amp;$J1657,SorP!C:C,0))))</f>
        <v/>
      </c>
      <c r="U1657" s="162"/>
      <c r="V1657" s="163" t="e">
        <f>IF(C1657="",NA(),MATCH($B1657&amp;$C1657,'Smelter Look-up'!$J:$J,0))</f>
        <v>#N/A</v>
      </c>
      <c r="X1657" s="164">
        <f t="shared" ca="1" si="126"/>
        <v>0</v>
      </c>
      <c r="AB1657" s="304" t="str">
        <f t="shared" si="127"/>
        <v/>
      </c>
      <c r="AC1657" s="164" t="str">
        <f t="shared" si="128"/>
        <v/>
      </c>
      <c r="AD1657" s="164" t="str">
        <f t="shared" si="129"/>
        <v/>
      </c>
    </row>
    <row r="1658" spans="1:30" s="164" customFormat="1" ht="20.149999999999999" customHeight="1">
      <c r="A1658" s="149"/>
      <c r="B1658" s="294" t="str">
        <f>IF(LEN(A1658)=0,"",INDEX('Smelter Look-up'!$A:$A,MATCH($A1658,'Smelter Look-up'!$E:$E,0)))</f>
        <v/>
      </c>
      <c r="C1658" s="146" t="str">
        <f>IF(LEN(A1658)=0,"",INDEX('Smelter Look-up'!$C:$C,MATCH($A1658,'Smelter Look-up'!$E:$E,0)))</f>
        <v/>
      </c>
      <c r="D1658" s="143"/>
      <c r="E1658" s="143" t="str">
        <f ca="1">IF(ISERROR($V1658),"",OFFSET('Smelter Look-up'!$D$4,$V1658-4,0)&amp;"")</f>
        <v/>
      </c>
      <c r="F1658" s="143" t="str">
        <f ca="1">IF(ISERROR($V1658),"",OFFSET('Smelter Look-up'!$E$4,$V1658-4,0))</f>
        <v/>
      </c>
      <c r="G1658" s="143" t="str">
        <f ca="1">IF(C1658=$X$4,"Enter smelter details",IF(ISERROR($V1658),"",OFFSET('Smelter Look-up'!$F$4,$V1658-4,0)))</f>
        <v/>
      </c>
      <c r="H1658" s="199" t="str">
        <f ca="1">IF(ISERROR($V1658),"",OFFSET('Smelter Look-up'!$G$4,$V1658-4,0))</f>
        <v/>
      </c>
      <c r="I1658" s="200" t="str">
        <f ca="1">IF(ISERROR($V1658),"",OFFSET('Smelter Look-up'!$H$4,$V1658-4,0))</f>
        <v/>
      </c>
      <c r="J1658" s="200" t="str">
        <f ca="1">IF(ISERROR($V1658),"",OFFSET('Smelter Look-up'!$I$4,$V1658-4,0))</f>
        <v/>
      </c>
      <c r="K1658" s="144"/>
      <c r="L1658" s="144"/>
      <c r="M1658" s="144"/>
      <c r="N1658" s="144"/>
      <c r="O1658" s="144"/>
      <c r="P1658" s="202"/>
      <c r="Q1658" s="145"/>
      <c r="R1658" s="143" t="str">
        <f ca="1">IF(ISERROR($V1658),"",OFFSET('Smelter Look-up'!$C$4,$V1658-4,0)&amp;"")</f>
        <v/>
      </c>
      <c r="S1658" s="149" t="str">
        <f t="shared" ca="1" si="125"/>
        <v/>
      </c>
      <c r="T1658" s="149" t="str">
        <f ca="1">IF(B1658="","",IF(ISERROR(MATCH($J1658,SorP!$B$1:$B$6261,0)),"",INDIRECT("'SorP'!$A$"&amp;MATCH($S1658&amp;$J1658,SorP!C:C,0))))</f>
        <v/>
      </c>
      <c r="U1658" s="162"/>
      <c r="V1658" s="163" t="e">
        <f>IF(C1658="",NA(),MATCH($B1658&amp;$C1658,'Smelter Look-up'!$J:$J,0))</f>
        <v>#N/A</v>
      </c>
      <c r="X1658" s="164">
        <f t="shared" ca="1" si="126"/>
        <v>0</v>
      </c>
      <c r="AB1658" s="304" t="str">
        <f t="shared" si="127"/>
        <v/>
      </c>
      <c r="AC1658" s="164" t="str">
        <f t="shared" si="128"/>
        <v/>
      </c>
      <c r="AD1658" s="164" t="str">
        <f t="shared" si="129"/>
        <v/>
      </c>
    </row>
    <row r="1659" spans="1:30" s="164" customFormat="1" ht="20.149999999999999" customHeight="1">
      <c r="A1659" s="149"/>
      <c r="B1659" s="294" t="str">
        <f>IF(LEN(A1659)=0,"",INDEX('Smelter Look-up'!$A:$A,MATCH($A1659,'Smelter Look-up'!$E:$E,0)))</f>
        <v/>
      </c>
      <c r="C1659" s="146" t="str">
        <f>IF(LEN(A1659)=0,"",INDEX('Smelter Look-up'!$C:$C,MATCH($A1659,'Smelter Look-up'!$E:$E,0)))</f>
        <v/>
      </c>
      <c r="D1659" s="143"/>
      <c r="E1659" s="143" t="str">
        <f ca="1">IF(ISERROR($V1659),"",OFFSET('Smelter Look-up'!$D$4,$V1659-4,0)&amp;"")</f>
        <v/>
      </c>
      <c r="F1659" s="143" t="str">
        <f ca="1">IF(ISERROR($V1659),"",OFFSET('Smelter Look-up'!$E$4,$V1659-4,0))</f>
        <v/>
      </c>
      <c r="G1659" s="143" t="str">
        <f ca="1">IF(C1659=$X$4,"Enter smelter details",IF(ISERROR($V1659),"",OFFSET('Smelter Look-up'!$F$4,$V1659-4,0)))</f>
        <v/>
      </c>
      <c r="H1659" s="199" t="str">
        <f ca="1">IF(ISERROR($V1659),"",OFFSET('Smelter Look-up'!$G$4,$V1659-4,0))</f>
        <v/>
      </c>
      <c r="I1659" s="200" t="str">
        <f ca="1">IF(ISERROR($V1659),"",OFFSET('Smelter Look-up'!$H$4,$V1659-4,0))</f>
        <v/>
      </c>
      <c r="J1659" s="200" t="str">
        <f ca="1">IF(ISERROR($V1659),"",OFFSET('Smelter Look-up'!$I$4,$V1659-4,0))</f>
        <v/>
      </c>
      <c r="K1659" s="144"/>
      <c r="L1659" s="144"/>
      <c r="M1659" s="144"/>
      <c r="N1659" s="144"/>
      <c r="O1659" s="144"/>
      <c r="P1659" s="202"/>
      <c r="Q1659" s="145"/>
      <c r="R1659" s="143" t="str">
        <f ca="1">IF(ISERROR($V1659),"",OFFSET('Smelter Look-up'!$C$4,$V1659-4,0)&amp;"")</f>
        <v/>
      </c>
      <c r="S1659" s="149" t="str">
        <f t="shared" ca="1" si="125"/>
        <v/>
      </c>
      <c r="T1659" s="149" t="str">
        <f ca="1">IF(B1659="","",IF(ISERROR(MATCH($J1659,SorP!$B$1:$B$6261,0)),"",INDIRECT("'SorP'!$A$"&amp;MATCH($S1659&amp;$J1659,SorP!C:C,0))))</f>
        <v/>
      </c>
      <c r="U1659" s="162"/>
      <c r="V1659" s="163" t="e">
        <f>IF(C1659="",NA(),MATCH($B1659&amp;$C1659,'Smelter Look-up'!$J:$J,0))</f>
        <v>#N/A</v>
      </c>
      <c r="X1659" s="164">
        <f t="shared" ca="1" si="126"/>
        <v>0</v>
      </c>
      <c r="AB1659" s="304" t="str">
        <f t="shared" si="127"/>
        <v/>
      </c>
      <c r="AC1659" s="164" t="str">
        <f t="shared" si="128"/>
        <v/>
      </c>
      <c r="AD1659" s="164" t="str">
        <f t="shared" si="129"/>
        <v/>
      </c>
    </row>
    <row r="1660" spans="1:30" s="164" customFormat="1" ht="20.149999999999999" customHeight="1">
      <c r="A1660" s="149"/>
      <c r="B1660" s="294" t="str">
        <f>IF(LEN(A1660)=0,"",INDEX('Smelter Look-up'!$A:$A,MATCH($A1660,'Smelter Look-up'!$E:$E,0)))</f>
        <v/>
      </c>
      <c r="C1660" s="146" t="str">
        <f>IF(LEN(A1660)=0,"",INDEX('Smelter Look-up'!$C:$C,MATCH($A1660,'Smelter Look-up'!$E:$E,0)))</f>
        <v/>
      </c>
      <c r="D1660" s="143"/>
      <c r="E1660" s="143" t="str">
        <f ca="1">IF(ISERROR($V1660),"",OFFSET('Smelter Look-up'!$D$4,$V1660-4,0)&amp;"")</f>
        <v/>
      </c>
      <c r="F1660" s="143" t="str">
        <f ca="1">IF(ISERROR($V1660),"",OFFSET('Smelter Look-up'!$E$4,$V1660-4,0))</f>
        <v/>
      </c>
      <c r="G1660" s="143" t="str">
        <f ca="1">IF(C1660=$X$4,"Enter smelter details",IF(ISERROR($V1660),"",OFFSET('Smelter Look-up'!$F$4,$V1660-4,0)))</f>
        <v/>
      </c>
      <c r="H1660" s="199" t="str">
        <f ca="1">IF(ISERROR($V1660),"",OFFSET('Smelter Look-up'!$G$4,$V1660-4,0))</f>
        <v/>
      </c>
      <c r="I1660" s="200" t="str">
        <f ca="1">IF(ISERROR($V1660),"",OFFSET('Smelter Look-up'!$H$4,$V1660-4,0))</f>
        <v/>
      </c>
      <c r="J1660" s="200" t="str">
        <f ca="1">IF(ISERROR($V1660),"",OFFSET('Smelter Look-up'!$I$4,$V1660-4,0))</f>
        <v/>
      </c>
      <c r="K1660" s="144"/>
      <c r="L1660" s="144"/>
      <c r="M1660" s="144"/>
      <c r="N1660" s="144"/>
      <c r="O1660" s="144"/>
      <c r="P1660" s="202"/>
      <c r="Q1660" s="145"/>
      <c r="R1660" s="143" t="str">
        <f ca="1">IF(ISERROR($V1660),"",OFFSET('Smelter Look-up'!$C$4,$V1660-4,0)&amp;"")</f>
        <v/>
      </c>
      <c r="S1660" s="149" t="str">
        <f t="shared" ca="1" si="125"/>
        <v/>
      </c>
      <c r="T1660" s="149" t="str">
        <f ca="1">IF(B1660="","",IF(ISERROR(MATCH($J1660,SorP!$B$1:$B$6261,0)),"",INDIRECT("'SorP'!$A$"&amp;MATCH($S1660&amp;$J1660,SorP!C:C,0))))</f>
        <v/>
      </c>
      <c r="U1660" s="162"/>
      <c r="V1660" s="163" t="e">
        <f>IF(C1660="",NA(),MATCH($B1660&amp;$C1660,'Smelter Look-up'!$J:$J,0))</f>
        <v>#N/A</v>
      </c>
      <c r="X1660" s="164">
        <f t="shared" ca="1" si="126"/>
        <v>0</v>
      </c>
      <c r="AB1660" s="304" t="str">
        <f t="shared" si="127"/>
        <v/>
      </c>
      <c r="AC1660" s="164" t="str">
        <f t="shared" si="128"/>
        <v/>
      </c>
      <c r="AD1660" s="164" t="str">
        <f t="shared" si="129"/>
        <v/>
      </c>
    </row>
    <row r="1661" spans="1:30" s="164" customFormat="1" ht="20.149999999999999" customHeight="1">
      <c r="A1661" s="149"/>
      <c r="B1661" s="294" t="str">
        <f>IF(LEN(A1661)=0,"",INDEX('Smelter Look-up'!$A:$A,MATCH($A1661,'Smelter Look-up'!$E:$E,0)))</f>
        <v/>
      </c>
      <c r="C1661" s="146" t="str">
        <f>IF(LEN(A1661)=0,"",INDEX('Smelter Look-up'!$C:$C,MATCH($A1661,'Smelter Look-up'!$E:$E,0)))</f>
        <v/>
      </c>
      <c r="D1661" s="143"/>
      <c r="E1661" s="143" t="str">
        <f ca="1">IF(ISERROR($V1661),"",OFFSET('Smelter Look-up'!$D$4,$V1661-4,0)&amp;"")</f>
        <v/>
      </c>
      <c r="F1661" s="143" t="str">
        <f ca="1">IF(ISERROR($V1661),"",OFFSET('Smelter Look-up'!$E$4,$V1661-4,0))</f>
        <v/>
      </c>
      <c r="G1661" s="143" t="str">
        <f ca="1">IF(C1661=$X$4,"Enter smelter details",IF(ISERROR($V1661),"",OFFSET('Smelter Look-up'!$F$4,$V1661-4,0)))</f>
        <v/>
      </c>
      <c r="H1661" s="199" t="str">
        <f ca="1">IF(ISERROR($V1661),"",OFFSET('Smelter Look-up'!$G$4,$V1661-4,0))</f>
        <v/>
      </c>
      <c r="I1661" s="200" t="str">
        <f ca="1">IF(ISERROR($V1661),"",OFFSET('Smelter Look-up'!$H$4,$V1661-4,0))</f>
        <v/>
      </c>
      <c r="J1661" s="200" t="str">
        <f ca="1">IF(ISERROR($V1661),"",OFFSET('Smelter Look-up'!$I$4,$V1661-4,0))</f>
        <v/>
      </c>
      <c r="K1661" s="144"/>
      <c r="L1661" s="144"/>
      <c r="M1661" s="144"/>
      <c r="N1661" s="144"/>
      <c r="O1661" s="144"/>
      <c r="P1661" s="202"/>
      <c r="Q1661" s="145"/>
      <c r="R1661" s="143" t="str">
        <f ca="1">IF(ISERROR($V1661),"",OFFSET('Smelter Look-up'!$C$4,$V1661-4,0)&amp;"")</f>
        <v/>
      </c>
      <c r="S1661" s="149" t="str">
        <f t="shared" ca="1" si="125"/>
        <v/>
      </c>
      <c r="T1661" s="149" t="str">
        <f ca="1">IF(B1661="","",IF(ISERROR(MATCH($J1661,SorP!$B$1:$B$6261,0)),"",INDIRECT("'SorP'!$A$"&amp;MATCH($S1661&amp;$J1661,SorP!C:C,0))))</f>
        <v/>
      </c>
      <c r="U1661" s="162"/>
      <c r="V1661" s="163" t="e">
        <f>IF(C1661="",NA(),MATCH($B1661&amp;$C1661,'Smelter Look-up'!$J:$J,0))</f>
        <v>#N/A</v>
      </c>
      <c r="X1661" s="164">
        <f t="shared" ca="1" si="126"/>
        <v>0</v>
      </c>
      <c r="AB1661" s="304" t="str">
        <f t="shared" si="127"/>
        <v/>
      </c>
      <c r="AC1661" s="164" t="str">
        <f t="shared" si="128"/>
        <v/>
      </c>
      <c r="AD1661" s="164" t="str">
        <f t="shared" si="129"/>
        <v/>
      </c>
    </row>
    <row r="1662" spans="1:30" s="164" customFormat="1" ht="20.149999999999999" customHeight="1">
      <c r="A1662" s="149"/>
      <c r="B1662" s="294" t="str">
        <f>IF(LEN(A1662)=0,"",INDEX('Smelter Look-up'!$A:$A,MATCH($A1662,'Smelter Look-up'!$E:$E,0)))</f>
        <v/>
      </c>
      <c r="C1662" s="146" t="str">
        <f>IF(LEN(A1662)=0,"",INDEX('Smelter Look-up'!$C:$C,MATCH($A1662,'Smelter Look-up'!$E:$E,0)))</f>
        <v/>
      </c>
      <c r="D1662" s="143"/>
      <c r="E1662" s="143" t="str">
        <f ca="1">IF(ISERROR($V1662),"",OFFSET('Smelter Look-up'!$D$4,$V1662-4,0)&amp;"")</f>
        <v/>
      </c>
      <c r="F1662" s="143" t="str">
        <f ca="1">IF(ISERROR($V1662),"",OFFSET('Smelter Look-up'!$E$4,$V1662-4,0))</f>
        <v/>
      </c>
      <c r="G1662" s="143" t="str">
        <f ca="1">IF(C1662=$X$4,"Enter smelter details",IF(ISERROR($V1662),"",OFFSET('Smelter Look-up'!$F$4,$V1662-4,0)))</f>
        <v/>
      </c>
      <c r="H1662" s="199" t="str">
        <f ca="1">IF(ISERROR($V1662),"",OFFSET('Smelter Look-up'!$G$4,$V1662-4,0))</f>
        <v/>
      </c>
      <c r="I1662" s="200" t="str">
        <f ca="1">IF(ISERROR($V1662),"",OFFSET('Smelter Look-up'!$H$4,$V1662-4,0))</f>
        <v/>
      </c>
      <c r="J1662" s="200" t="str">
        <f ca="1">IF(ISERROR($V1662),"",OFFSET('Smelter Look-up'!$I$4,$V1662-4,0))</f>
        <v/>
      </c>
      <c r="K1662" s="144"/>
      <c r="L1662" s="144"/>
      <c r="M1662" s="144"/>
      <c r="N1662" s="144"/>
      <c r="O1662" s="144"/>
      <c r="P1662" s="202"/>
      <c r="Q1662" s="145"/>
      <c r="R1662" s="143" t="str">
        <f ca="1">IF(ISERROR($V1662),"",OFFSET('Smelter Look-up'!$C$4,$V1662-4,0)&amp;"")</f>
        <v/>
      </c>
      <c r="S1662" s="149" t="str">
        <f t="shared" ca="1" si="125"/>
        <v/>
      </c>
      <c r="T1662" s="149" t="str">
        <f ca="1">IF(B1662="","",IF(ISERROR(MATCH($J1662,SorP!$B$1:$B$6261,0)),"",INDIRECT("'SorP'!$A$"&amp;MATCH($S1662&amp;$J1662,SorP!C:C,0))))</f>
        <v/>
      </c>
      <c r="U1662" s="162"/>
      <c r="V1662" s="163" t="e">
        <f>IF(C1662="",NA(),MATCH($B1662&amp;$C1662,'Smelter Look-up'!$J:$J,0))</f>
        <v>#N/A</v>
      </c>
      <c r="X1662" s="164">
        <f t="shared" ca="1" si="126"/>
        <v>0</v>
      </c>
      <c r="AB1662" s="304" t="str">
        <f t="shared" si="127"/>
        <v/>
      </c>
      <c r="AC1662" s="164" t="str">
        <f t="shared" si="128"/>
        <v/>
      </c>
      <c r="AD1662" s="164" t="str">
        <f t="shared" si="129"/>
        <v/>
      </c>
    </row>
    <row r="1663" spans="1:30" s="164" customFormat="1" ht="20.149999999999999" customHeight="1">
      <c r="A1663" s="149"/>
      <c r="B1663" s="294" t="str">
        <f>IF(LEN(A1663)=0,"",INDEX('Smelter Look-up'!$A:$A,MATCH($A1663,'Smelter Look-up'!$E:$E,0)))</f>
        <v/>
      </c>
      <c r="C1663" s="146" t="str">
        <f>IF(LEN(A1663)=0,"",INDEX('Smelter Look-up'!$C:$C,MATCH($A1663,'Smelter Look-up'!$E:$E,0)))</f>
        <v/>
      </c>
      <c r="D1663" s="143"/>
      <c r="E1663" s="143" t="str">
        <f ca="1">IF(ISERROR($V1663),"",OFFSET('Smelter Look-up'!$D$4,$V1663-4,0)&amp;"")</f>
        <v/>
      </c>
      <c r="F1663" s="143" t="str">
        <f ca="1">IF(ISERROR($V1663),"",OFFSET('Smelter Look-up'!$E$4,$V1663-4,0))</f>
        <v/>
      </c>
      <c r="G1663" s="143" t="str">
        <f ca="1">IF(C1663=$X$4,"Enter smelter details",IF(ISERROR($V1663),"",OFFSET('Smelter Look-up'!$F$4,$V1663-4,0)))</f>
        <v/>
      </c>
      <c r="H1663" s="199" t="str">
        <f ca="1">IF(ISERROR($V1663),"",OFFSET('Smelter Look-up'!$G$4,$V1663-4,0))</f>
        <v/>
      </c>
      <c r="I1663" s="200" t="str">
        <f ca="1">IF(ISERROR($V1663),"",OFFSET('Smelter Look-up'!$H$4,$V1663-4,0))</f>
        <v/>
      </c>
      <c r="J1663" s="200" t="str">
        <f ca="1">IF(ISERROR($V1663),"",OFFSET('Smelter Look-up'!$I$4,$V1663-4,0))</f>
        <v/>
      </c>
      <c r="K1663" s="144"/>
      <c r="L1663" s="144"/>
      <c r="M1663" s="144"/>
      <c r="N1663" s="144"/>
      <c r="O1663" s="144"/>
      <c r="P1663" s="202"/>
      <c r="Q1663" s="145"/>
      <c r="R1663" s="143" t="str">
        <f ca="1">IF(ISERROR($V1663),"",OFFSET('Smelter Look-up'!$C$4,$V1663-4,0)&amp;"")</f>
        <v/>
      </c>
      <c r="S1663" s="149" t="str">
        <f t="shared" ca="1" si="125"/>
        <v/>
      </c>
      <c r="T1663" s="149" t="str">
        <f ca="1">IF(B1663="","",IF(ISERROR(MATCH($J1663,SorP!$B$1:$B$6261,0)),"",INDIRECT("'SorP'!$A$"&amp;MATCH($S1663&amp;$J1663,SorP!C:C,0))))</f>
        <v/>
      </c>
      <c r="U1663" s="162"/>
      <c r="V1663" s="163" t="e">
        <f>IF(C1663="",NA(),MATCH($B1663&amp;$C1663,'Smelter Look-up'!$J:$J,0))</f>
        <v>#N/A</v>
      </c>
      <c r="X1663" s="164">
        <f t="shared" ca="1" si="126"/>
        <v>0</v>
      </c>
      <c r="AB1663" s="304" t="str">
        <f t="shared" si="127"/>
        <v/>
      </c>
      <c r="AC1663" s="164" t="str">
        <f t="shared" si="128"/>
        <v/>
      </c>
      <c r="AD1663" s="164" t="str">
        <f t="shared" si="129"/>
        <v/>
      </c>
    </row>
    <row r="1664" spans="1:30" s="164" customFormat="1" ht="20.149999999999999" customHeight="1">
      <c r="A1664" s="149"/>
      <c r="B1664" s="294" t="str">
        <f>IF(LEN(A1664)=0,"",INDEX('Smelter Look-up'!$A:$A,MATCH($A1664,'Smelter Look-up'!$E:$E,0)))</f>
        <v/>
      </c>
      <c r="C1664" s="146" t="str">
        <f>IF(LEN(A1664)=0,"",INDEX('Smelter Look-up'!$C:$C,MATCH($A1664,'Smelter Look-up'!$E:$E,0)))</f>
        <v/>
      </c>
      <c r="D1664" s="143"/>
      <c r="E1664" s="143" t="str">
        <f ca="1">IF(ISERROR($V1664),"",OFFSET('Smelter Look-up'!$D$4,$V1664-4,0)&amp;"")</f>
        <v/>
      </c>
      <c r="F1664" s="143" t="str">
        <f ca="1">IF(ISERROR($V1664),"",OFFSET('Smelter Look-up'!$E$4,$V1664-4,0))</f>
        <v/>
      </c>
      <c r="G1664" s="143" t="str">
        <f ca="1">IF(C1664=$X$4,"Enter smelter details",IF(ISERROR($V1664),"",OFFSET('Smelter Look-up'!$F$4,$V1664-4,0)))</f>
        <v/>
      </c>
      <c r="H1664" s="199" t="str">
        <f ca="1">IF(ISERROR($V1664),"",OFFSET('Smelter Look-up'!$G$4,$V1664-4,0))</f>
        <v/>
      </c>
      <c r="I1664" s="200" t="str">
        <f ca="1">IF(ISERROR($V1664),"",OFFSET('Smelter Look-up'!$H$4,$V1664-4,0))</f>
        <v/>
      </c>
      <c r="J1664" s="200" t="str">
        <f ca="1">IF(ISERROR($V1664),"",OFFSET('Smelter Look-up'!$I$4,$V1664-4,0))</f>
        <v/>
      </c>
      <c r="K1664" s="144"/>
      <c r="L1664" s="144"/>
      <c r="M1664" s="144"/>
      <c r="N1664" s="144"/>
      <c r="O1664" s="144"/>
      <c r="P1664" s="202"/>
      <c r="Q1664" s="145"/>
      <c r="R1664" s="143" t="str">
        <f ca="1">IF(ISERROR($V1664),"",OFFSET('Smelter Look-up'!$C$4,$V1664-4,0)&amp;"")</f>
        <v/>
      </c>
      <c r="S1664" s="149" t="str">
        <f t="shared" ca="1" si="125"/>
        <v/>
      </c>
      <c r="T1664" s="149" t="str">
        <f ca="1">IF(B1664="","",IF(ISERROR(MATCH($J1664,SorP!$B$1:$B$6261,0)),"",INDIRECT("'SorP'!$A$"&amp;MATCH($S1664&amp;$J1664,SorP!C:C,0))))</f>
        <v/>
      </c>
      <c r="U1664" s="162"/>
      <c r="V1664" s="163" t="e">
        <f>IF(C1664="",NA(),MATCH($B1664&amp;$C1664,'Smelter Look-up'!$J:$J,0))</f>
        <v>#N/A</v>
      </c>
      <c r="X1664" s="164">
        <f t="shared" ca="1" si="126"/>
        <v>0</v>
      </c>
      <c r="AB1664" s="304" t="str">
        <f t="shared" si="127"/>
        <v/>
      </c>
      <c r="AC1664" s="164" t="str">
        <f t="shared" si="128"/>
        <v/>
      </c>
      <c r="AD1664" s="164" t="str">
        <f t="shared" si="129"/>
        <v/>
      </c>
    </row>
    <row r="1665" spans="1:30" s="164" customFormat="1" ht="20.149999999999999" customHeight="1">
      <c r="A1665" s="149"/>
      <c r="B1665" s="294" t="str">
        <f>IF(LEN(A1665)=0,"",INDEX('Smelter Look-up'!$A:$A,MATCH($A1665,'Smelter Look-up'!$E:$E,0)))</f>
        <v/>
      </c>
      <c r="C1665" s="146" t="str">
        <f>IF(LEN(A1665)=0,"",INDEX('Smelter Look-up'!$C:$C,MATCH($A1665,'Smelter Look-up'!$E:$E,0)))</f>
        <v/>
      </c>
      <c r="D1665" s="143"/>
      <c r="E1665" s="143" t="str">
        <f ca="1">IF(ISERROR($V1665),"",OFFSET('Smelter Look-up'!$D$4,$V1665-4,0)&amp;"")</f>
        <v/>
      </c>
      <c r="F1665" s="143" t="str">
        <f ca="1">IF(ISERROR($V1665),"",OFFSET('Smelter Look-up'!$E$4,$V1665-4,0))</f>
        <v/>
      </c>
      <c r="G1665" s="143" t="str">
        <f ca="1">IF(C1665=$X$4,"Enter smelter details",IF(ISERROR($V1665),"",OFFSET('Smelter Look-up'!$F$4,$V1665-4,0)))</f>
        <v/>
      </c>
      <c r="H1665" s="199" t="str">
        <f ca="1">IF(ISERROR($V1665),"",OFFSET('Smelter Look-up'!$G$4,$V1665-4,0))</f>
        <v/>
      </c>
      <c r="I1665" s="200" t="str">
        <f ca="1">IF(ISERROR($V1665),"",OFFSET('Smelter Look-up'!$H$4,$V1665-4,0))</f>
        <v/>
      </c>
      <c r="J1665" s="200" t="str">
        <f ca="1">IF(ISERROR($V1665),"",OFFSET('Smelter Look-up'!$I$4,$V1665-4,0))</f>
        <v/>
      </c>
      <c r="K1665" s="144"/>
      <c r="L1665" s="144"/>
      <c r="M1665" s="144"/>
      <c r="N1665" s="144"/>
      <c r="O1665" s="144"/>
      <c r="P1665" s="202"/>
      <c r="Q1665" s="145"/>
      <c r="R1665" s="143" t="str">
        <f ca="1">IF(ISERROR($V1665),"",OFFSET('Smelter Look-up'!$C$4,$V1665-4,0)&amp;"")</f>
        <v/>
      </c>
      <c r="S1665" s="149" t="str">
        <f t="shared" ca="1" si="125"/>
        <v/>
      </c>
      <c r="T1665" s="149" t="str">
        <f ca="1">IF(B1665="","",IF(ISERROR(MATCH($J1665,SorP!$B$1:$B$6261,0)),"",INDIRECT("'SorP'!$A$"&amp;MATCH($S1665&amp;$J1665,SorP!C:C,0))))</f>
        <v/>
      </c>
      <c r="U1665" s="162"/>
      <c r="V1665" s="163" t="e">
        <f>IF(C1665="",NA(),MATCH($B1665&amp;$C1665,'Smelter Look-up'!$J:$J,0))</f>
        <v>#N/A</v>
      </c>
      <c r="X1665" s="164">
        <f t="shared" ca="1" si="126"/>
        <v>0</v>
      </c>
      <c r="AB1665" s="304" t="str">
        <f t="shared" si="127"/>
        <v/>
      </c>
      <c r="AC1665" s="164" t="str">
        <f t="shared" si="128"/>
        <v/>
      </c>
      <c r="AD1665" s="164" t="str">
        <f t="shared" si="129"/>
        <v/>
      </c>
    </row>
    <row r="1666" spans="1:30" s="164" customFormat="1" ht="20.149999999999999" customHeight="1">
      <c r="A1666" s="149"/>
      <c r="B1666" s="294" t="str">
        <f>IF(LEN(A1666)=0,"",INDEX('Smelter Look-up'!$A:$A,MATCH($A1666,'Smelter Look-up'!$E:$E,0)))</f>
        <v/>
      </c>
      <c r="C1666" s="146" t="str">
        <f>IF(LEN(A1666)=0,"",INDEX('Smelter Look-up'!$C:$C,MATCH($A1666,'Smelter Look-up'!$E:$E,0)))</f>
        <v/>
      </c>
      <c r="D1666" s="143"/>
      <c r="E1666" s="143" t="str">
        <f ca="1">IF(ISERROR($V1666),"",OFFSET('Smelter Look-up'!$D$4,$V1666-4,0)&amp;"")</f>
        <v/>
      </c>
      <c r="F1666" s="143" t="str">
        <f ca="1">IF(ISERROR($V1666),"",OFFSET('Smelter Look-up'!$E$4,$V1666-4,0))</f>
        <v/>
      </c>
      <c r="G1666" s="143" t="str">
        <f ca="1">IF(C1666=$X$4,"Enter smelter details",IF(ISERROR($V1666),"",OFFSET('Smelter Look-up'!$F$4,$V1666-4,0)))</f>
        <v/>
      </c>
      <c r="H1666" s="199" t="str">
        <f ca="1">IF(ISERROR($V1666),"",OFFSET('Smelter Look-up'!$G$4,$V1666-4,0))</f>
        <v/>
      </c>
      <c r="I1666" s="200" t="str">
        <f ca="1">IF(ISERROR($V1666),"",OFFSET('Smelter Look-up'!$H$4,$V1666-4,0))</f>
        <v/>
      </c>
      <c r="J1666" s="200" t="str">
        <f ca="1">IF(ISERROR($V1666),"",OFFSET('Smelter Look-up'!$I$4,$V1666-4,0))</f>
        <v/>
      </c>
      <c r="K1666" s="144"/>
      <c r="L1666" s="144"/>
      <c r="M1666" s="144"/>
      <c r="N1666" s="144"/>
      <c r="O1666" s="144"/>
      <c r="P1666" s="202"/>
      <c r="Q1666" s="145"/>
      <c r="R1666" s="143" t="str">
        <f ca="1">IF(ISERROR($V1666),"",OFFSET('Smelter Look-up'!$C$4,$V1666-4,0)&amp;"")</f>
        <v/>
      </c>
      <c r="S1666" s="149" t="str">
        <f t="shared" ca="1" si="125"/>
        <v/>
      </c>
      <c r="T1666" s="149" t="str">
        <f ca="1">IF(B1666="","",IF(ISERROR(MATCH($J1666,SorP!$B$1:$B$6261,0)),"",INDIRECT("'SorP'!$A$"&amp;MATCH($S1666&amp;$J1666,SorP!C:C,0))))</f>
        <v/>
      </c>
      <c r="U1666" s="162"/>
      <c r="V1666" s="163" t="e">
        <f>IF(C1666="",NA(),MATCH($B1666&amp;$C1666,'Smelter Look-up'!$J:$J,0))</f>
        <v>#N/A</v>
      </c>
      <c r="X1666" s="164">
        <f t="shared" ca="1" si="126"/>
        <v>0</v>
      </c>
      <c r="AB1666" s="304" t="str">
        <f t="shared" si="127"/>
        <v/>
      </c>
      <c r="AC1666" s="164" t="str">
        <f t="shared" si="128"/>
        <v/>
      </c>
      <c r="AD1666" s="164" t="str">
        <f t="shared" si="129"/>
        <v/>
      </c>
    </row>
    <row r="1667" spans="1:30" s="164" customFormat="1" ht="20.149999999999999" customHeight="1">
      <c r="A1667" s="149"/>
      <c r="B1667" s="294" t="str">
        <f>IF(LEN(A1667)=0,"",INDEX('Smelter Look-up'!$A:$A,MATCH($A1667,'Smelter Look-up'!$E:$E,0)))</f>
        <v/>
      </c>
      <c r="C1667" s="146" t="str">
        <f>IF(LEN(A1667)=0,"",INDEX('Smelter Look-up'!$C:$C,MATCH($A1667,'Smelter Look-up'!$E:$E,0)))</f>
        <v/>
      </c>
      <c r="D1667" s="143"/>
      <c r="E1667" s="143" t="str">
        <f ca="1">IF(ISERROR($V1667),"",OFFSET('Smelter Look-up'!$D$4,$V1667-4,0)&amp;"")</f>
        <v/>
      </c>
      <c r="F1667" s="143" t="str">
        <f ca="1">IF(ISERROR($V1667),"",OFFSET('Smelter Look-up'!$E$4,$V1667-4,0))</f>
        <v/>
      </c>
      <c r="G1667" s="143" t="str">
        <f ca="1">IF(C1667=$X$4,"Enter smelter details",IF(ISERROR($V1667),"",OFFSET('Smelter Look-up'!$F$4,$V1667-4,0)))</f>
        <v/>
      </c>
      <c r="H1667" s="199" t="str">
        <f ca="1">IF(ISERROR($V1667),"",OFFSET('Smelter Look-up'!$G$4,$V1667-4,0))</f>
        <v/>
      </c>
      <c r="I1667" s="200" t="str">
        <f ca="1">IF(ISERROR($V1667),"",OFFSET('Smelter Look-up'!$H$4,$V1667-4,0))</f>
        <v/>
      </c>
      <c r="J1667" s="200" t="str">
        <f ca="1">IF(ISERROR($V1667),"",OFFSET('Smelter Look-up'!$I$4,$V1667-4,0))</f>
        <v/>
      </c>
      <c r="K1667" s="144"/>
      <c r="L1667" s="144"/>
      <c r="M1667" s="144"/>
      <c r="N1667" s="144"/>
      <c r="O1667" s="144"/>
      <c r="P1667" s="202"/>
      <c r="Q1667" s="145"/>
      <c r="R1667" s="143" t="str">
        <f ca="1">IF(ISERROR($V1667),"",OFFSET('Smelter Look-up'!$C$4,$V1667-4,0)&amp;"")</f>
        <v/>
      </c>
      <c r="S1667" s="149" t="str">
        <f t="shared" ca="1" si="125"/>
        <v/>
      </c>
      <c r="T1667" s="149" t="str">
        <f ca="1">IF(B1667="","",IF(ISERROR(MATCH($J1667,SorP!$B$1:$B$6261,0)),"",INDIRECT("'SorP'!$A$"&amp;MATCH($S1667&amp;$J1667,SorP!C:C,0))))</f>
        <v/>
      </c>
      <c r="U1667" s="162"/>
      <c r="V1667" s="163" t="e">
        <f>IF(C1667="",NA(),MATCH($B1667&amp;$C1667,'Smelter Look-up'!$J:$J,0))</f>
        <v>#N/A</v>
      </c>
      <c r="X1667" s="164">
        <f t="shared" ca="1" si="126"/>
        <v>0</v>
      </c>
      <c r="AB1667" s="304" t="str">
        <f t="shared" si="127"/>
        <v/>
      </c>
      <c r="AC1667" s="164" t="str">
        <f t="shared" si="128"/>
        <v/>
      </c>
      <c r="AD1667" s="164" t="str">
        <f t="shared" si="129"/>
        <v/>
      </c>
    </row>
    <row r="1668" spans="1:30" s="164" customFormat="1" ht="20.149999999999999" customHeight="1">
      <c r="A1668" s="149"/>
      <c r="B1668" s="294" t="str">
        <f>IF(LEN(A1668)=0,"",INDEX('Smelter Look-up'!$A:$A,MATCH($A1668,'Smelter Look-up'!$E:$E,0)))</f>
        <v/>
      </c>
      <c r="C1668" s="146" t="str">
        <f>IF(LEN(A1668)=0,"",INDEX('Smelter Look-up'!$C:$C,MATCH($A1668,'Smelter Look-up'!$E:$E,0)))</f>
        <v/>
      </c>
      <c r="D1668" s="143"/>
      <c r="E1668" s="143" t="str">
        <f ca="1">IF(ISERROR($V1668),"",OFFSET('Smelter Look-up'!$D$4,$V1668-4,0)&amp;"")</f>
        <v/>
      </c>
      <c r="F1668" s="143" t="str">
        <f ca="1">IF(ISERROR($V1668),"",OFFSET('Smelter Look-up'!$E$4,$V1668-4,0))</f>
        <v/>
      </c>
      <c r="G1668" s="143" t="str">
        <f ca="1">IF(C1668=$X$4,"Enter smelter details",IF(ISERROR($V1668),"",OFFSET('Smelter Look-up'!$F$4,$V1668-4,0)))</f>
        <v/>
      </c>
      <c r="H1668" s="199" t="str">
        <f ca="1">IF(ISERROR($V1668),"",OFFSET('Smelter Look-up'!$G$4,$V1668-4,0))</f>
        <v/>
      </c>
      <c r="I1668" s="200" t="str">
        <f ca="1">IF(ISERROR($V1668),"",OFFSET('Smelter Look-up'!$H$4,$V1668-4,0))</f>
        <v/>
      </c>
      <c r="J1668" s="200" t="str">
        <f ca="1">IF(ISERROR($V1668),"",OFFSET('Smelter Look-up'!$I$4,$V1668-4,0))</f>
        <v/>
      </c>
      <c r="K1668" s="144"/>
      <c r="L1668" s="144"/>
      <c r="M1668" s="144"/>
      <c r="N1668" s="144"/>
      <c r="O1668" s="144"/>
      <c r="P1668" s="202"/>
      <c r="Q1668" s="145"/>
      <c r="R1668" s="143" t="str">
        <f ca="1">IF(ISERROR($V1668),"",OFFSET('Smelter Look-up'!$C$4,$V1668-4,0)&amp;"")</f>
        <v/>
      </c>
      <c r="S1668" s="149" t="str">
        <f t="shared" ref="S1668:S1731" ca="1" si="130">IF(B1668="","",IF(ISERROR(MATCH($E1668,CL,0)),"Unknown",INDIRECT("'C'!$A$"&amp;MATCH($E1668,CL,0)+1)))</f>
        <v/>
      </c>
      <c r="T1668" s="149" t="str">
        <f ca="1">IF(B1668="","",IF(ISERROR(MATCH($J1668,SorP!$B$1:$B$6261,0)),"",INDIRECT("'SorP'!$A$"&amp;MATCH($S1668&amp;$J1668,SorP!C:C,0))))</f>
        <v/>
      </c>
      <c r="U1668" s="162"/>
      <c r="V1668" s="163" t="e">
        <f>IF(C1668="",NA(),MATCH($B1668&amp;$C1668,'Smelter Look-up'!$J:$J,0))</f>
        <v>#N/A</v>
      </c>
      <c r="X1668" s="164">
        <f t="shared" ref="X1668:X1731" ca="1" si="131">IF(AND(C1668="Smelter not listed",OR(LEN(D1668)=0,LEN(E1668)=0)),1,0)</f>
        <v>0</v>
      </c>
      <c r="AB1668" s="304" t="str">
        <f t="shared" ref="AB1668:AB1731" si="132">IF(C1668="","",B1668)</f>
        <v/>
      </c>
      <c r="AC1668" s="164" t="str">
        <f t="shared" ref="AC1668:AC1731" si="133">B1668</f>
        <v/>
      </c>
      <c r="AD1668" s="164" t="str">
        <f t="shared" ref="AD1668:AD1731" si="134">IF(C1668="Smelter not listed",D1668,C1668)</f>
        <v/>
      </c>
    </row>
    <row r="1669" spans="1:30" s="164" customFormat="1" ht="20.149999999999999" customHeight="1">
      <c r="A1669" s="149"/>
      <c r="B1669" s="294" t="str">
        <f>IF(LEN(A1669)=0,"",INDEX('Smelter Look-up'!$A:$A,MATCH($A1669,'Smelter Look-up'!$E:$E,0)))</f>
        <v/>
      </c>
      <c r="C1669" s="146" t="str">
        <f>IF(LEN(A1669)=0,"",INDEX('Smelter Look-up'!$C:$C,MATCH($A1669,'Smelter Look-up'!$E:$E,0)))</f>
        <v/>
      </c>
      <c r="D1669" s="143"/>
      <c r="E1669" s="143" t="str">
        <f ca="1">IF(ISERROR($V1669),"",OFFSET('Smelter Look-up'!$D$4,$V1669-4,0)&amp;"")</f>
        <v/>
      </c>
      <c r="F1669" s="143" t="str">
        <f ca="1">IF(ISERROR($V1669),"",OFFSET('Smelter Look-up'!$E$4,$V1669-4,0))</f>
        <v/>
      </c>
      <c r="G1669" s="143" t="str">
        <f ca="1">IF(C1669=$X$4,"Enter smelter details",IF(ISERROR($V1669),"",OFFSET('Smelter Look-up'!$F$4,$V1669-4,0)))</f>
        <v/>
      </c>
      <c r="H1669" s="199" t="str">
        <f ca="1">IF(ISERROR($V1669),"",OFFSET('Smelter Look-up'!$G$4,$V1669-4,0))</f>
        <v/>
      </c>
      <c r="I1669" s="200" t="str">
        <f ca="1">IF(ISERROR($V1669),"",OFFSET('Smelter Look-up'!$H$4,$V1669-4,0))</f>
        <v/>
      </c>
      <c r="J1669" s="200" t="str">
        <f ca="1">IF(ISERROR($V1669),"",OFFSET('Smelter Look-up'!$I$4,$V1669-4,0))</f>
        <v/>
      </c>
      <c r="K1669" s="144"/>
      <c r="L1669" s="144"/>
      <c r="M1669" s="144"/>
      <c r="N1669" s="144"/>
      <c r="O1669" s="144"/>
      <c r="P1669" s="202"/>
      <c r="Q1669" s="145"/>
      <c r="R1669" s="143" t="str">
        <f ca="1">IF(ISERROR($V1669),"",OFFSET('Smelter Look-up'!$C$4,$V1669-4,0)&amp;"")</f>
        <v/>
      </c>
      <c r="S1669" s="149" t="str">
        <f t="shared" ca="1" si="130"/>
        <v/>
      </c>
      <c r="T1669" s="149" t="str">
        <f ca="1">IF(B1669="","",IF(ISERROR(MATCH($J1669,SorP!$B$1:$B$6261,0)),"",INDIRECT("'SorP'!$A$"&amp;MATCH($S1669&amp;$J1669,SorP!C:C,0))))</f>
        <v/>
      </c>
      <c r="U1669" s="162"/>
      <c r="V1669" s="163" t="e">
        <f>IF(C1669="",NA(),MATCH($B1669&amp;$C1669,'Smelter Look-up'!$J:$J,0))</f>
        <v>#N/A</v>
      </c>
      <c r="X1669" s="164">
        <f t="shared" ca="1" si="131"/>
        <v>0</v>
      </c>
      <c r="AB1669" s="304" t="str">
        <f t="shared" si="132"/>
        <v/>
      </c>
      <c r="AC1669" s="164" t="str">
        <f t="shared" si="133"/>
        <v/>
      </c>
      <c r="AD1669" s="164" t="str">
        <f t="shared" si="134"/>
        <v/>
      </c>
    </row>
    <row r="1670" spans="1:30" s="164" customFormat="1" ht="20.149999999999999" customHeight="1">
      <c r="A1670" s="149"/>
      <c r="B1670" s="294" t="str">
        <f>IF(LEN(A1670)=0,"",INDEX('Smelter Look-up'!$A:$A,MATCH($A1670,'Smelter Look-up'!$E:$E,0)))</f>
        <v/>
      </c>
      <c r="C1670" s="146" t="str">
        <f>IF(LEN(A1670)=0,"",INDEX('Smelter Look-up'!$C:$C,MATCH($A1670,'Smelter Look-up'!$E:$E,0)))</f>
        <v/>
      </c>
      <c r="D1670" s="143"/>
      <c r="E1670" s="143" t="str">
        <f ca="1">IF(ISERROR($V1670),"",OFFSET('Smelter Look-up'!$D$4,$V1670-4,0)&amp;"")</f>
        <v/>
      </c>
      <c r="F1670" s="143" t="str">
        <f ca="1">IF(ISERROR($V1670),"",OFFSET('Smelter Look-up'!$E$4,$V1670-4,0))</f>
        <v/>
      </c>
      <c r="G1670" s="143" t="str">
        <f ca="1">IF(C1670=$X$4,"Enter smelter details",IF(ISERROR($V1670),"",OFFSET('Smelter Look-up'!$F$4,$V1670-4,0)))</f>
        <v/>
      </c>
      <c r="H1670" s="199" t="str">
        <f ca="1">IF(ISERROR($V1670),"",OFFSET('Smelter Look-up'!$G$4,$V1670-4,0))</f>
        <v/>
      </c>
      <c r="I1670" s="200" t="str">
        <f ca="1">IF(ISERROR($V1670),"",OFFSET('Smelter Look-up'!$H$4,$V1670-4,0))</f>
        <v/>
      </c>
      <c r="J1670" s="200" t="str">
        <f ca="1">IF(ISERROR($V1670),"",OFFSET('Smelter Look-up'!$I$4,$V1670-4,0))</f>
        <v/>
      </c>
      <c r="K1670" s="144"/>
      <c r="L1670" s="144"/>
      <c r="M1670" s="144"/>
      <c r="N1670" s="144"/>
      <c r="O1670" s="144"/>
      <c r="P1670" s="202"/>
      <c r="Q1670" s="145"/>
      <c r="R1670" s="143" t="str">
        <f ca="1">IF(ISERROR($V1670),"",OFFSET('Smelter Look-up'!$C$4,$V1670-4,0)&amp;"")</f>
        <v/>
      </c>
      <c r="S1670" s="149" t="str">
        <f t="shared" ca="1" si="130"/>
        <v/>
      </c>
      <c r="T1670" s="149" t="str">
        <f ca="1">IF(B1670="","",IF(ISERROR(MATCH($J1670,SorP!$B$1:$B$6261,0)),"",INDIRECT("'SorP'!$A$"&amp;MATCH($S1670&amp;$J1670,SorP!C:C,0))))</f>
        <v/>
      </c>
      <c r="U1670" s="162"/>
      <c r="V1670" s="163" t="e">
        <f>IF(C1670="",NA(),MATCH($B1670&amp;$C1670,'Smelter Look-up'!$J:$J,0))</f>
        <v>#N/A</v>
      </c>
      <c r="X1670" s="164">
        <f t="shared" ca="1" si="131"/>
        <v>0</v>
      </c>
      <c r="AB1670" s="304" t="str">
        <f t="shared" si="132"/>
        <v/>
      </c>
      <c r="AC1670" s="164" t="str">
        <f t="shared" si="133"/>
        <v/>
      </c>
      <c r="AD1670" s="164" t="str">
        <f t="shared" si="134"/>
        <v/>
      </c>
    </row>
    <row r="1671" spans="1:30" s="164" customFormat="1" ht="20.149999999999999" customHeight="1">
      <c r="A1671" s="149"/>
      <c r="B1671" s="294" t="str">
        <f>IF(LEN(A1671)=0,"",INDEX('Smelter Look-up'!$A:$A,MATCH($A1671,'Smelter Look-up'!$E:$E,0)))</f>
        <v/>
      </c>
      <c r="C1671" s="146" t="str">
        <f>IF(LEN(A1671)=0,"",INDEX('Smelter Look-up'!$C:$C,MATCH($A1671,'Smelter Look-up'!$E:$E,0)))</f>
        <v/>
      </c>
      <c r="D1671" s="143"/>
      <c r="E1671" s="143" t="str">
        <f ca="1">IF(ISERROR($V1671),"",OFFSET('Smelter Look-up'!$D$4,$V1671-4,0)&amp;"")</f>
        <v/>
      </c>
      <c r="F1671" s="143" t="str">
        <f ca="1">IF(ISERROR($V1671),"",OFFSET('Smelter Look-up'!$E$4,$V1671-4,0))</f>
        <v/>
      </c>
      <c r="G1671" s="143" t="str">
        <f ca="1">IF(C1671=$X$4,"Enter smelter details",IF(ISERROR($V1671),"",OFFSET('Smelter Look-up'!$F$4,$V1671-4,0)))</f>
        <v/>
      </c>
      <c r="H1671" s="199" t="str">
        <f ca="1">IF(ISERROR($V1671),"",OFFSET('Smelter Look-up'!$G$4,$V1671-4,0))</f>
        <v/>
      </c>
      <c r="I1671" s="200" t="str">
        <f ca="1">IF(ISERROR($V1671),"",OFFSET('Smelter Look-up'!$H$4,$V1671-4,0))</f>
        <v/>
      </c>
      <c r="J1671" s="200" t="str">
        <f ca="1">IF(ISERROR($V1671),"",OFFSET('Smelter Look-up'!$I$4,$V1671-4,0))</f>
        <v/>
      </c>
      <c r="K1671" s="144"/>
      <c r="L1671" s="144"/>
      <c r="M1671" s="144"/>
      <c r="N1671" s="144"/>
      <c r="O1671" s="144"/>
      <c r="P1671" s="202"/>
      <c r="Q1671" s="145"/>
      <c r="R1671" s="143" t="str">
        <f ca="1">IF(ISERROR($V1671),"",OFFSET('Smelter Look-up'!$C$4,$V1671-4,0)&amp;"")</f>
        <v/>
      </c>
      <c r="S1671" s="149" t="str">
        <f t="shared" ca="1" si="130"/>
        <v/>
      </c>
      <c r="T1671" s="149" t="str">
        <f ca="1">IF(B1671="","",IF(ISERROR(MATCH($J1671,SorP!$B$1:$B$6261,0)),"",INDIRECT("'SorP'!$A$"&amp;MATCH($S1671&amp;$J1671,SorP!C:C,0))))</f>
        <v/>
      </c>
      <c r="U1671" s="162"/>
      <c r="V1671" s="163" t="e">
        <f>IF(C1671="",NA(),MATCH($B1671&amp;$C1671,'Smelter Look-up'!$J:$J,0))</f>
        <v>#N/A</v>
      </c>
      <c r="X1671" s="164">
        <f t="shared" ca="1" si="131"/>
        <v>0</v>
      </c>
      <c r="AB1671" s="304" t="str">
        <f t="shared" si="132"/>
        <v/>
      </c>
      <c r="AC1671" s="164" t="str">
        <f t="shared" si="133"/>
        <v/>
      </c>
      <c r="AD1671" s="164" t="str">
        <f t="shared" si="134"/>
        <v/>
      </c>
    </row>
    <row r="1672" spans="1:30" s="164" customFormat="1" ht="20.149999999999999" customHeight="1">
      <c r="A1672" s="149"/>
      <c r="B1672" s="294" t="str">
        <f>IF(LEN(A1672)=0,"",INDEX('Smelter Look-up'!$A:$A,MATCH($A1672,'Smelter Look-up'!$E:$E,0)))</f>
        <v/>
      </c>
      <c r="C1672" s="146" t="str">
        <f>IF(LEN(A1672)=0,"",INDEX('Smelter Look-up'!$C:$C,MATCH($A1672,'Smelter Look-up'!$E:$E,0)))</f>
        <v/>
      </c>
      <c r="D1672" s="143"/>
      <c r="E1672" s="143" t="str">
        <f ca="1">IF(ISERROR($V1672),"",OFFSET('Smelter Look-up'!$D$4,$V1672-4,0)&amp;"")</f>
        <v/>
      </c>
      <c r="F1672" s="143" t="str">
        <f ca="1">IF(ISERROR($V1672),"",OFFSET('Smelter Look-up'!$E$4,$V1672-4,0))</f>
        <v/>
      </c>
      <c r="G1672" s="143" t="str">
        <f ca="1">IF(C1672=$X$4,"Enter smelter details",IF(ISERROR($V1672),"",OFFSET('Smelter Look-up'!$F$4,$V1672-4,0)))</f>
        <v/>
      </c>
      <c r="H1672" s="199" t="str">
        <f ca="1">IF(ISERROR($V1672),"",OFFSET('Smelter Look-up'!$G$4,$V1672-4,0))</f>
        <v/>
      </c>
      <c r="I1672" s="200" t="str">
        <f ca="1">IF(ISERROR($V1672),"",OFFSET('Smelter Look-up'!$H$4,$V1672-4,0))</f>
        <v/>
      </c>
      <c r="J1672" s="200" t="str">
        <f ca="1">IF(ISERROR($V1672),"",OFFSET('Smelter Look-up'!$I$4,$V1672-4,0))</f>
        <v/>
      </c>
      <c r="K1672" s="144"/>
      <c r="L1672" s="144"/>
      <c r="M1672" s="144"/>
      <c r="N1672" s="144"/>
      <c r="O1672" s="144"/>
      <c r="P1672" s="202"/>
      <c r="Q1672" s="145"/>
      <c r="R1672" s="143" t="str">
        <f ca="1">IF(ISERROR($V1672),"",OFFSET('Smelter Look-up'!$C$4,$V1672-4,0)&amp;"")</f>
        <v/>
      </c>
      <c r="S1672" s="149" t="str">
        <f t="shared" ca="1" si="130"/>
        <v/>
      </c>
      <c r="T1672" s="149" t="str">
        <f ca="1">IF(B1672="","",IF(ISERROR(MATCH($J1672,SorP!$B$1:$B$6261,0)),"",INDIRECT("'SorP'!$A$"&amp;MATCH($S1672&amp;$J1672,SorP!C:C,0))))</f>
        <v/>
      </c>
      <c r="U1672" s="162"/>
      <c r="V1672" s="163" t="e">
        <f>IF(C1672="",NA(),MATCH($B1672&amp;$C1672,'Smelter Look-up'!$J:$J,0))</f>
        <v>#N/A</v>
      </c>
      <c r="X1672" s="164">
        <f t="shared" ca="1" si="131"/>
        <v>0</v>
      </c>
      <c r="AB1672" s="304" t="str">
        <f t="shared" si="132"/>
        <v/>
      </c>
      <c r="AC1672" s="164" t="str">
        <f t="shared" si="133"/>
        <v/>
      </c>
      <c r="AD1672" s="164" t="str">
        <f t="shared" si="134"/>
        <v/>
      </c>
    </row>
    <row r="1673" spans="1:30" s="164" customFormat="1" ht="20.149999999999999" customHeight="1">
      <c r="A1673" s="149"/>
      <c r="B1673" s="294" t="str">
        <f>IF(LEN(A1673)=0,"",INDEX('Smelter Look-up'!$A:$A,MATCH($A1673,'Smelter Look-up'!$E:$E,0)))</f>
        <v/>
      </c>
      <c r="C1673" s="146" t="str">
        <f>IF(LEN(A1673)=0,"",INDEX('Smelter Look-up'!$C:$C,MATCH($A1673,'Smelter Look-up'!$E:$E,0)))</f>
        <v/>
      </c>
      <c r="D1673" s="143"/>
      <c r="E1673" s="143" t="str">
        <f ca="1">IF(ISERROR($V1673),"",OFFSET('Smelter Look-up'!$D$4,$V1673-4,0)&amp;"")</f>
        <v/>
      </c>
      <c r="F1673" s="143" t="str">
        <f ca="1">IF(ISERROR($V1673),"",OFFSET('Smelter Look-up'!$E$4,$V1673-4,0))</f>
        <v/>
      </c>
      <c r="G1673" s="143" t="str">
        <f ca="1">IF(C1673=$X$4,"Enter smelter details",IF(ISERROR($V1673),"",OFFSET('Smelter Look-up'!$F$4,$V1673-4,0)))</f>
        <v/>
      </c>
      <c r="H1673" s="199" t="str">
        <f ca="1">IF(ISERROR($V1673),"",OFFSET('Smelter Look-up'!$G$4,$V1673-4,0))</f>
        <v/>
      </c>
      <c r="I1673" s="200" t="str">
        <f ca="1">IF(ISERROR($V1673),"",OFFSET('Smelter Look-up'!$H$4,$V1673-4,0))</f>
        <v/>
      </c>
      <c r="J1673" s="200" t="str">
        <f ca="1">IF(ISERROR($V1673),"",OFFSET('Smelter Look-up'!$I$4,$V1673-4,0))</f>
        <v/>
      </c>
      <c r="K1673" s="144"/>
      <c r="L1673" s="144"/>
      <c r="M1673" s="144"/>
      <c r="N1673" s="144"/>
      <c r="O1673" s="144"/>
      <c r="P1673" s="202"/>
      <c r="Q1673" s="145"/>
      <c r="R1673" s="143" t="str">
        <f ca="1">IF(ISERROR($V1673),"",OFFSET('Smelter Look-up'!$C$4,$V1673-4,0)&amp;"")</f>
        <v/>
      </c>
      <c r="S1673" s="149" t="str">
        <f t="shared" ca="1" si="130"/>
        <v/>
      </c>
      <c r="T1673" s="149" t="str">
        <f ca="1">IF(B1673="","",IF(ISERROR(MATCH($J1673,SorP!$B$1:$B$6261,0)),"",INDIRECT("'SorP'!$A$"&amp;MATCH($S1673&amp;$J1673,SorP!C:C,0))))</f>
        <v/>
      </c>
      <c r="U1673" s="162"/>
      <c r="V1673" s="163" t="e">
        <f>IF(C1673="",NA(),MATCH($B1673&amp;$C1673,'Smelter Look-up'!$J:$J,0))</f>
        <v>#N/A</v>
      </c>
      <c r="X1673" s="164">
        <f t="shared" ca="1" si="131"/>
        <v>0</v>
      </c>
      <c r="AB1673" s="304" t="str">
        <f t="shared" si="132"/>
        <v/>
      </c>
      <c r="AC1673" s="164" t="str">
        <f t="shared" si="133"/>
        <v/>
      </c>
      <c r="AD1673" s="164" t="str">
        <f t="shared" si="134"/>
        <v/>
      </c>
    </row>
    <row r="1674" spans="1:30" s="164" customFormat="1" ht="20.149999999999999" customHeight="1">
      <c r="A1674" s="149"/>
      <c r="B1674" s="294" t="str">
        <f>IF(LEN(A1674)=0,"",INDEX('Smelter Look-up'!$A:$A,MATCH($A1674,'Smelter Look-up'!$E:$E,0)))</f>
        <v/>
      </c>
      <c r="C1674" s="146" t="str">
        <f>IF(LEN(A1674)=0,"",INDEX('Smelter Look-up'!$C:$C,MATCH($A1674,'Smelter Look-up'!$E:$E,0)))</f>
        <v/>
      </c>
      <c r="D1674" s="143"/>
      <c r="E1674" s="143" t="str">
        <f ca="1">IF(ISERROR($V1674),"",OFFSET('Smelter Look-up'!$D$4,$V1674-4,0)&amp;"")</f>
        <v/>
      </c>
      <c r="F1674" s="143" t="str">
        <f ca="1">IF(ISERROR($V1674),"",OFFSET('Smelter Look-up'!$E$4,$V1674-4,0))</f>
        <v/>
      </c>
      <c r="G1674" s="143" t="str">
        <f ca="1">IF(C1674=$X$4,"Enter smelter details",IF(ISERROR($V1674),"",OFFSET('Smelter Look-up'!$F$4,$V1674-4,0)))</f>
        <v/>
      </c>
      <c r="H1674" s="199" t="str">
        <f ca="1">IF(ISERROR($V1674),"",OFFSET('Smelter Look-up'!$G$4,$V1674-4,0))</f>
        <v/>
      </c>
      <c r="I1674" s="200" t="str">
        <f ca="1">IF(ISERROR($V1674),"",OFFSET('Smelter Look-up'!$H$4,$V1674-4,0))</f>
        <v/>
      </c>
      <c r="J1674" s="200" t="str">
        <f ca="1">IF(ISERROR($V1674),"",OFFSET('Smelter Look-up'!$I$4,$V1674-4,0))</f>
        <v/>
      </c>
      <c r="K1674" s="144"/>
      <c r="L1674" s="144"/>
      <c r="M1674" s="144"/>
      <c r="N1674" s="144"/>
      <c r="O1674" s="144"/>
      <c r="P1674" s="202"/>
      <c r="Q1674" s="145"/>
      <c r="R1674" s="143" t="str">
        <f ca="1">IF(ISERROR($V1674),"",OFFSET('Smelter Look-up'!$C$4,$V1674-4,0)&amp;"")</f>
        <v/>
      </c>
      <c r="S1674" s="149" t="str">
        <f t="shared" ca="1" si="130"/>
        <v/>
      </c>
      <c r="T1674" s="149" t="str">
        <f ca="1">IF(B1674="","",IF(ISERROR(MATCH($J1674,SorP!$B$1:$B$6261,0)),"",INDIRECT("'SorP'!$A$"&amp;MATCH($S1674&amp;$J1674,SorP!C:C,0))))</f>
        <v/>
      </c>
      <c r="U1674" s="162"/>
      <c r="V1674" s="163" t="e">
        <f>IF(C1674="",NA(),MATCH($B1674&amp;$C1674,'Smelter Look-up'!$J:$J,0))</f>
        <v>#N/A</v>
      </c>
      <c r="X1674" s="164">
        <f t="shared" ca="1" si="131"/>
        <v>0</v>
      </c>
      <c r="AB1674" s="304" t="str">
        <f t="shared" si="132"/>
        <v/>
      </c>
      <c r="AC1674" s="164" t="str">
        <f t="shared" si="133"/>
        <v/>
      </c>
      <c r="AD1674" s="164" t="str">
        <f t="shared" si="134"/>
        <v/>
      </c>
    </row>
    <row r="1675" spans="1:30" s="164" customFormat="1" ht="20.149999999999999" customHeight="1">
      <c r="A1675" s="149"/>
      <c r="B1675" s="294" t="str">
        <f>IF(LEN(A1675)=0,"",INDEX('Smelter Look-up'!$A:$A,MATCH($A1675,'Smelter Look-up'!$E:$E,0)))</f>
        <v/>
      </c>
      <c r="C1675" s="146" t="str">
        <f>IF(LEN(A1675)=0,"",INDEX('Smelter Look-up'!$C:$C,MATCH($A1675,'Smelter Look-up'!$E:$E,0)))</f>
        <v/>
      </c>
      <c r="D1675" s="143"/>
      <c r="E1675" s="143" t="str">
        <f ca="1">IF(ISERROR($V1675),"",OFFSET('Smelter Look-up'!$D$4,$V1675-4,0)&amp;"")</f>
        <v/>
      </c>
      <c r="F1675" s="143" t="str">
        <f ca="1">IF(ISERROR($V1675),"",OFFSET('Smelter Look-up'!$E$4,$V1675-4,0))</f>
        <v/>
      </c>
      <c r="G1675" s="143" t="str">
        <f ca="1">IF(C1675=$X$4,"Enter smelter details",IF(ISERROR($V1675),"",OFFSET('Smelter Look-up'!$F$4,$V1675-4,0)))</f>
        <v/>
      </c>
      <c r="H1675" s="199" t="str">
        <f ca="1">IF(ISERROR($V1675),"",OFFSET('Smelter Look-up'!$G$4,$V1675-4,0))</f>
        <v/>
      </c>
      <c r="I1675" s="200" t="str">
        <f ca="1">IF(ISERROR($V1675),"",OFFSET('Smelter Look-up'!$H$4,$V1675-4,0))</f>
        <v/>
      </c>
      <c r="J1675" s="200" t="str">
        <f ca="1">IF(ISERROR($V1675),"",OFFSET('Smelter Look-up'!$I$4,$V1675-4,0))</f>
        <v/>
      </c>
      <c r="K1675" s="144"/>
      <c r="L1675" s="144"/>
      <c r="M1675" s="144"/>
      <c r="N1675" s="144"/>
      <c r="O1675" s="144"/>
      <c r="P1675" s="202"/>
      <c r="Q1675" s="145"/>
      <c r="R1675" s="143" t="str">
        <f ca="1">IF(ISERROR($V1675),"",OFFSET('Smelter Look-up'!$C$4,$V1675-4,0)&amp;"")</f>
        <v/>
      </c>
      <c r="S1675" s="149" t="str">
        <f t="shared" ca="1" si="130"/>
        <v/>
      </c>
      <c r="T1675" s="149" t="str">
        <f ca="1">IF(B1675="","",IF(ISERROR(MATCH($J1675,SorP!$B$1:$B$6261,0)),"",INDIRECT("'SorP'!$A$"&amp;MATCH($S1675&amp;$J1675,SorP!C:C,0))))</f>
        <v/>
      </c>
      <c r="U1675" s="162"/>
      <c r="V1675" s="163" t="e">
        <f>IF(C1675="",NA(),MATCH($B1675&amp;$C1675,'Smelter Look-up'!$J:$J,0))</f>
        <v>#N/A</v>
      </c>
      <c r="X1675" s="164">
        <f t="shared" ca="1" si="131"/>
        <v>0</v>
      </c>
      <c r="AB1675" s="304" t="str">
        <f t="shared" si="132"/>
        <v/>
      </c>
      <c r="AC1675" s="164" t="str">
        <f t="shared" si="133"/>
        <v/>
      </c>
      <c r="AD1675" s="164" t="str">
        <f t="shared" si="134"/>
        <v/>
      </c>
    </row>
    <row r="1676" spans="1:30" s="164" customFormat="1" ht="20.149999999999999" customHeight="1">
      <c r="A1676" s="149"/>
      <c r="B1676" s="294" t="str">
        <f>IF(LEN(A1676)=0,"",INDEX('Smelter Look-up'!$A:$A,MATCH($A1676,'Smelter Look-up'!$E:$E,0)))</f>
        <v/>
      </c>
      <c r="C1676" s="146" t="str">
        <f>IF(LEN(A1676)=0,"",INDEX('Smelter Look-up'!$C:$C,MATCH($A1676,'Smelter Look-up'!$E:$E,0)))</f>
        <v/>
      </c>
      <c r="D1676" s="143"/>
      <c r="E1676" s="143" t="str">
        <f ca="1">IF(ISERROR($V1676),"",OFFSET('Smelter Look-up'!$D$4,$V1676-4,0)&amp;"")</f>
        <v/>
      </c>
      <c r="F1676" s="143" t="str">
        <f ca="1">IF(ISERROR($V1676),"",OFFSET('Smelter Look-up'!$E$4,$V1676-4,0))</f>
        <v/>
      </c>
      <c r="G1676" s="143" t="str">
        <f ca="1">IF(C1676=$X$4,"Enter smelter details",IF(ISERROR($V1676),"",OFFSET('Smelter Look-up'!$F$4,$V1676-4,0)))</f>
        <v/>
      </c>
      <c r="H1676" s="199" t="str">
        <f ca="1">IF(ISERROR($V1676),"",OFFSET('Smelter Look-up'!$G$4,$V1676-4,0))</f>
        <v/>
      </c>
      <c r="I1676" s="200" t="str">
        <f ca="1">IF(ISERROR($V1676),"",OFFSET('Smelter Look-up'!$H$4,$V1676-4,0))</f>
        <v/>
      </c>
      <c r="J1676" s="200" t="str">
        <f ca="1">IF(ISERROR($V1676),"",OFFSET('Smelter Look-up'!$I$4,$V1676-4,0))</f>
        <v/>
      </c>
      <c r="K1676" s="144"/>
      <c r="L1676" s="144"/>
      <c r="M1676" s="144"/>
      <c r="N1676" s="144"/>
      <c r="O1676" s="144"/>
      <c r="P1676" s="202"/>
      <c r="Q1676" s="145"/>
      <c r="R1676" s="143" t="str">
        <f ca="1">IF(ISERROR($V1676),"",OFFSET('Smelter Look-up'!$C$4,$V1676-4,0)&amp;"")</f>
        <v/>
      </c>
      <c r="S1676" s="149" t="str">
        <f t="shared" ca="1" si="130"/>
        <v/>
      </c>
      <c r="T1676" s="149" t="str">
        <f ca="1">IF(B1676="","",IF(ISERROR(MATCH($J1676,SorP!$B$1:$B$6261,0)),"",INDIRECT("'SorP'!$A$"&amp;MATCH($S1676&amp;$J1676,SorP!C:C,0))))</f>
        <v/>
      </c>
      <c r="U1676" s="162"/>
      <c r="V1676" s="163" t="e">
        <f>IF(C1676="",NA(),MATCH($B1676&amp;$C1676,'Smelter Look-up'!$J:$J,0))</f>
        <v>#N/A</v>
      </c>
      <c r="X1676" s="164">
        <f t="shared" ca="1" si="131"/>
        <v>0</v>
      </c>
      <c r="AB1676" s="304" t="str">
        <f t="shared" si="132"/>
        <v/>
      </c>
      <c r="AC1676" s="164" t="str">
        <f t="shared" si="133"/>
        <v/>
      </c>
      <c r="AD1676" s="164" t="str">
        <f t="shared" si="134"/>
        <v/>
      </c>
    </row>
    <row r="1677" spans="1:30" s="164" customFormat="1" ht="20.149999999999999" customHeight="1">
      <c r="A1677" s="149"/>
      <c r="B1677" s="294" t="str">
        <f>IF(LEN(A1677)=0,"",INDEX('Smelter Look-up'!$A:$A,MATCH($A1677,'Smelter Look-up'!$E:$E,0)))</f>
        <v/>
      </c>
      <c r="C1677" s="146" t="str">
        <f>IF(LEN(A1677)=0,"",INDEX('Smelter Look-up'!$C:$C,MATCH($A1677,'Smelter Look-up'!$E:$E,0)))</f>
        <v/>
      </c>
      <c r="D1677" s="143"/>
      <c r="E1677" s="143" t="str">
        <f ca="1">IF(ISERROR($V1677),"",OFFSET('Smelter Look-up'!$D$4,$V1677-4,0)&amp;"")</f>
        <v/>
      </c>
      <c r="F1677" s="143" t="str">
        <f ca="1">IF(ISERROR($V1677),"",OFFSET('Smelter Look-up'!$E$4,$V1677-4,0))</f>
        <v/>
      </c>
      <c r="G1677" s="143" t="str">
        <f ca="1">IF(C1677=$X$4,"Enter smelter details",IF(ISERROR($V1677),"",OFFSET('Smelter Look-up'!$F$4,$V1677-4,0)))</f>
        <v/>
      </c>
      <c r="H1677" s="199" t="str">
        <f ca="1">IF(ISERROR($V1677),"",OFFSET('Smelter Look-up'!$G$4,$V1677-4,0))</f>
        <v/>
      </c>
      <c r="I1677" s="200" t="str">
        <f ca="1">IF(ISERROR($V1677),"",OFFSET('Smelter Look-up'!$H$4,$V1677-4,0))</f>
        <v/>
      </c>
      <c r="J1677" s="200" t="str">
        <f ca="1">IF(ISERROR($V1677),"",OFFSET('Smelter Look-up'!$I$4,$V1677-4,0))</f>
        <v/>
      </c>
      <c r="K1677" s="144"/>
      <c r="L1677" s="144"/>
      <c r="M1677" s="144"/>
      <c r="N1677" s="144"/>
      <c r="O1677" s="144"/>
      <c r="P1677" s="202"/>
      <c r="Q1677" s="145"/>
      <c r="R1677" s="143" t="str">
        <f ca="1">IF(ISERROR($V1677),"",OFFSET('Smelter Look-up'!$C$4,$V1677-4,0)&amp;"")</f>
        <v/>
      </c>
      <c r="S1677" s="149" t="str">
        <f t="shared" ca="1" si="130"/>
        <v/>
      </c>
      <c r="T1677" s="149" t="str">
        <f ca="1">IF(B1677="","",IF(ISERROR(MATCH($J1677,SorP!$B$1:$B$6261,0)),"",INDIRECT("'SorP'!$A$"&amp;MATCH($S1677&amp;$J1677,SorP!C:C,0))))</f>
        <v/>
      </c>
      <c r="U1677" s="162"/>
      <c r="V1677" s="163" t="e">
        <f>IF(C1677="",NA(),MATCH($B1677&amp;$C1677,'Smelter Look-up'!$J:$J,0))</f>
        <v>#N/A</v>
      </c>
      <c r="X1677" s="164">
        <f t="shared" ca="1" si="131"/>
        <v>0</v>
      </c>
      <c r="AB1677" s="304" t="str">
        <f t="shared" si="132"/>
        <v/>
      </c>
      <c r="AC1677" s="164" t="str">
        <f t="shared" si="133"/>
        <v/>
      </c>
      <c r="AD1677" s="164" t="str">
        <f t="shared" si="134"/>
        <v/>
      </c>
    </row>
    <row r="1678" spans="1:30" s="164" customFormat="1" ht="20.149999999999999" customHeight="1">
      <c r="A1678" s="149"/>
      <c r="B1678" s="294" t="str">
        <f>IF(LEN(A1678)=0,"",INDEX('Smelter Look-up'!$A:$A,MATCH($A1678,'Smelter Look-up'!$E:$E,0)))</f>
        <v/>
      </c>
      <c r="C1678" s="146" t="str">
        <f>IF(LEN(A1678)=0,"",INDEX('Smelter Look-up'!$C:$C,MATCH($A1678,'Smelter Look-up'!$E:$E,0)))</f>
        <v/>
      </c>
      <c r="D1678" s="143"/>
      <c r="E1678" s="143" t="str">
        <f ca="1">IF(ISERROR($V1678),"",OFFSET('Smelter Look-up'!$D$4,$V1678-4,0)&amp;"")</f>
        <v/>
      </c>
      <c r="F1678" s="143" t="str">
        <f ca="1">IF(ISERROR($V1678),"",OFFSET('Smelter Look-up'!$E$4,$V1678-4,0))</f>
        <v/>
      </c>
      <c r="G1678" s="143" t="str">
        <f ca="1">IF(C1678=$X$4,"Enter smelter details",IF(ISERROR($V1678),"",OFFSET('Smelter Look-up'!$F$4,$V1678-4,0)))</f>
        <v/>
      </c>
      <c r="H1678" s="199" t="str">
        <f ca="1">IF(ISERROR($V1678),"",OFFSET('Smelter Look-up'!$G$4,$V1678-4,0))</f>
        <v/>
      </c>
      <c r="I1678" s="200" t="str">
        <f ca="1">IF(ISERROR($V1678),"",OFFSET('Smelter Look-up'!$H$4,$V1678-4,0))</f>
        <v/>
      </c>
      <c r="J1678" s="200" t="str">
        <f ca="1">IF(ISERROR($V1678),"",OFFSET('Smelter Look-up'!$I$4,$V1678-4,0))</f>
        <v/>
      </c>
      <c r="K1678" s="144"/>
      <c r="L1678" s="144"/>
      <c r="M1678" s="144"/>
      <c r="N1678" s="144"/>
      <c r="O1678" s="144"/>
      <c r="P1678" s="202"/>
      <c r="Q1678" s="145"/>
      <c r="R1678" s="143" t="str">
        <f ca="1">IF(ISERROR($V1678),"",OFFSET('Smelter Look-up'!$C$4,$V1678-4,0)&amp;"")</f>
        <v/>
      </c>
      <c r="S1678" s="149" t="str">
        <f t="shared" ca="1" si="130"/>
        <v/>
      </c>
      <c r="T1678" s="149" t="str">
        <f ca="1">IF(B1678="","",IF(ISERROR(MATCH($J1678,SorP!$B$1:$B$6261,0)),"",INDIRECT("'SorP'!$A$"&amp;MATCH($S1678&amp;$J1678,SorP!C:C,0))))</f>
        <v/>
      </c>
      <c r="U1678" s="162"/>
      <c r="V1678" s="163" t="e">
        <f>IF(C1678="",NA(),MATCH($B1678&amp;$C1678,'Smelter Look-up'!$J:$J,0))</f>
        <v>#N/A</v>
      </c>
      <c r="X1678" s="164">
        <f t="shared" ca="1" si="131"/>
        <v>0</v>
      </c>
      <c r="AB1678" s="304" t="str">
        <f t="shared" si="132"/>
        <v/>
      </c>
      <c r="AC1678" s="164" t="str">
        <f t="shared" si="133"/>
        <v/>
      </c>
      <c r="AD1678" s="164" t="str">
        <f t="shared" si="134"/>
        <v/>
      </c>
    </row>
    <row r="1679" spans="1:30" s="164" customFormat="1" ht="20.149999999999999" customHeight="1">
      <c r="A1679" s="149"/>
      <c r="B1679" s="294" t="str">
        <f>IF(LEN(A1679)=0,"",INDEX('Smelter Look-up'!$A:$A,MATCH($A1679,'Smelter Look-up'!$E:$E,0)))</f>
        <v/>
      </c>
      <c r="C1679" s="146" t="str">
        <f>IF(LEN(A1679)=0,"",INDEX('Smelter Look-up'!$C:$C,MATCH($A1679,'Smelter Look-up'!$E:$E,0)))</f>
        <v/>
      </c>
      <c r="D1679" s="143"/>
      <c r="E1679" s="143" t="str">
        <f ca="1">IF(ISERROR($V1679),"",OFFSET('Smelter Look-up'!$D$4,$V1679-4,0)&amp;"")</f>
        <v/>
      </c>
      <c r="F1679" s="143" t="str">
        <f ca="1">IF(ISERROR($V1679),"",OFFSET('Smelter Look-up'!$E$4,$V1679-4,0))</f>
        <v/>
      </c>
      <c r="G1679" s="143" t="str">
        <f ca="1">IF(C1679=$X$4,"Enter smelter details",IF(ISERROR($V1679),"",OFFSET('Smelter Look-up'!$F$4,$V1679-4,0)))</f>
        <v/>
      </c>
      <c r="H1679" s="199" t="str">
        <f ca="1">IF(ISERROR($V1679),"",OFFSET('Smelter Look-up'!$G$4,$V1679-4,0))</f>
        <v/>
      </c>
      <c r="I1679" s="200" t="str">
        <f ca="1">IF(ISERROR($V1679),"",OFFSET('Smelter Look-up'!$H$4,$V1679-4,0))</f>
        <v/>
      </c>
      <c r="J1679" s="200" t="str">
        <f ca="1">IF(ISERROR($V1679),"",OFFSET('Smelter Look-up'!$I$4,$V1679-4,0))</f>
        <v/>
      </c>
      <c r="K1679" s="144"/>
      <c r="L1679" s="144"/>
      <c r="M1679" s="144"/>
      <c r="N1679" s="144"/>
      <c r="O1679" s="144"/>
      <c r="P1679" s="202"/>
      <c r="Q1679" s="145"/>
      <c r="R1679" s="143" t="str">
        <f ca="1">IF(ISERROR($V1679),"",OFFSET('Smelter Look-up'!$C$4,$V1679-4,0)&amp;"")</f>
        <v/>
      </c>
      <c r="S1679" s="149" t="str">
        <f t="shared" ca="1" si="130"/>
        <v/>
      </c>
      <c r="T1679" s="149" t="str">
        <f ca="1">IF(B1679="","",IF(ISERROR(MATCH($J1679,SorP!$B$1:$B$6261,0)),"",INDIRECT("'SorP'!$A$"&amp;MATCH($S1679&amp;$J1679,SorP!C:C,0))))</f>
        <v/>
      </c>
      <c r="U1679" s="162"/>
      <c r="V1679" s="163" t="e">
        <f>IF(C1679="",NA(),MATCH($B1679&amp;$C1679,'Smelter Look-up'!$J:$J,0))</f>
        <v>#N/A</v>
      </c>
      <c r="X1679" s="164">
        <f t="shared" ca="1" si="131"/>
        <v>0</v>
      </c>
      <c r="AB1679" s="304" t="str">
        <f t="shared" si="132"/>
        <v/>
      </c>
      <c r="AC1679" s="164" t="str">
        <f t="shared" si="133"/>
        <v/>
      </c>
      <c r="AD1679" s="164" t="str">
        <f t="shared" si="134"/>
        <v/>
      </c>
    </row>
    <row r="1680" spans="1:30" s="164" customFormat="1" ht="20.149999999999999" customHeight="1">
      <c r="A1680" s="149"/>
      <c r="B1680" s="294" t="str">
        <f>IF(LEN(A1680)=0,"",INDEX('Smelter Look-up'!$A:$A,MATCH($A1680,'Smelter Look-up'!$E:$E,0)))</f>
        <v/>
      </c>
      <c r="C1680" s="146" t="str">
        <f>IF(LEN(A1680)=0,"",INDEX('Smelter Look-up'!$C:$C,MATCH($A1680,'Smelter Look-up'!$E:$E,0)))</f>
        <v/>
      </c>
      <c r="D1680" s="143"/>
      <c r="E1680" s="143" t="str">
        <f ca="1">IF(ISERROR($V1680),"",OFFSET('Smelter Look-up'!$D$4,$V1680-4,0)&amp;"")</f>
        <v/>
      </c>
      <c r="F1680" s="143" t="str">
        <f ca="1">IF(ISERROR($V1680),"",OFFSET('Smelter Look-up'!$E$4,$V1680-4,0))</f>
        <v/>
      </c>
      <c r="G1680" s="143" t="str">
        <f ca="1">IF(C1680=$X$4,"Enter smelter details",IF(ISERROR($V1680),"",OFFSET('Smelter Look-up'!$F$4,$V1680-4,0)))</f>
        <v/>
      </c>
      <c r="H1680" s="199" t="str">
        <f ca="1">IF(ISERROR($V1680),"",OFFSET('Smelter Look-up'!$G$4,$V1680-4,0))</f>
        <v/>
      </c>
      <c r="I1680" s="200" t="str">
        <f ca="1">IF(ISERROR($V1680),"",OFFSET('Smelter Look-up'!$H$4,$V1680-4,0))</f>
        <v/>
      </c>
      <c r="J1680" s="200" t="str">
        <f ca="1">IF(ISERROR($V1680),"",OFFSET('Smelter Look-up'!$I$4,$V1680-4,0))</f>
        <v/>
      </c>
      <c r="K1680" s="144"/>
      <c r="L1680" s="144"/>
      <c r="M1680" s="144"/>
      <c r="N1680" s="144"/>
      <c r="O1680" s="144"/>
      <c r="P1680" s="202"/>
      <c r="Q1680" s="145"/>
      <c r="R1680" s="143" t="str">
        <f ca="1">IF(ISERROR($V1680),"",OFFSET('Smelter Look-up'!$C$4,$V1680-4,0)&amp;"")</f>
        <v/>
      </c>
      <c r="S1680" s="149" t="str">
        <f t="shared" ca="1" si="130"/>
        <v/>
      </c>
      <c r="T1680" s="149" t="str">
        <f ca="1">IF(B1680="","",IF(ISERROR(MATCH($J1680,SorP!$B$1:$B$6261,0)),"",INDIRECT("'SorP'!$A$"&amp;MATCH($S1680&amp;$J1680,SorP!C:C,0))))</f>
        <v/>
      </c>
      <c r="U1680" s="162"/>
      <c r="V1680" s="163" t="e">
        <f>IF(C1680="",NA(),MATCH($B1680&amp;$C1680,'Smelter Look-up'!$J:$J,0))</f>
        <v>#N/A</v>
      </c>
      <c r="X1680" s="164">
        <f t="shared" ca="1" si="131"/>
        <v>0</v>
      </c>
      <c r="AB1680" s="304" t="str">
        <f t="shared" si="132"/>
        <v/>
      </c>
      <c r="AC1680" s="164" t="str">
        <f t="shared" si="133"/>
        <v/>
      </c>
      <c r="AD1680" s="164" t="str">
        <f t="shared" si="134"/>
        <v/>
      </c>
    </row>
    <row r="1681" spans="1:30" s="164" customFormat="1" ht="20.149999999999999" customHeight="1">
      <c r="A1681" s="149"/>
      <c r="B1681" s="294" t="str">
        <f>IF(LEN(A1681)=0,"",INDEX('Smelter Look-up'!$A:$A,MATCH($A1681,'Smelter Look-up'!$E:$E,0)))</f>
        <v/>
      </c>
      <c r="C1681" s="146" t="str">
        <f>IF(LEN(A1681)=0,"",INDEX('Smelter Look-up'!$C:$C,MATCH($A1681,'Smelter Look-up'!$E:$E,0)))</f>
        <v/>
      </c>
      <c r="D1681" s="143"/>
      <c r="E1681" s="143" t="str">
        <f ca="1">IF(ISERROR($V1681),"",OFFSET('Smelter Look-up'!$D$4,$V1681-4,0)&amp;"")</f>
        <v/>
      </c>
      <c r="F1681" s="143" t="str">
        <f ca="1">IF(ISERROR($V1681),"",OFFSET('Smelter Look-up'!$E$4,$V1681-4,0))</f>
        <v/>
      </c>
      <c r="G1681" s="143" t="str">
        <f ca="1">IF(C1681=$X$4,"Enter smelter details",IF(ISERROR($V1681),"",OFFSET('Smelter Look-up'!$F$4,$V1681-4,0)))</f>
        <v/>
      </c>
      <c r="H1681" s="199" t="str">
        <f ca="1">IF(ISERROR($V1681),"",OFFSET('Smelter Look-up'!$G$4,$V1681-4,0))</f>
        <v/>
      </c>
      <c r="I1681" s="200" t="str">
        <f ca="1">IF(ISERROR($V1681),"",OFFSET('Smelter Look-up'!$H$4,$V1681-4,0))</f>
        <v/>
      </c>
      <c r="J1681" s="200" t="str">
        <f ca="1">IF(ISERROR($V1681),"",OFFSET('Smelter Look-up'!$I$4,$V1681-4,0))</f>
        <v/>
      </c>
      <c r="K1681" s="144"/>
      <c r="L1681" s="144"/>
      <c r="M1681" s="144"/>
      <c r="N1681" s="144"/>
      <c r="O1681" s="144"/>
      <c r="P1681" s="202"/>
      <c r="Q1681" s="145"/>
      <c r="R1681" s="143" t="str">
        <f ca="1">IF(ISERROR($V1681),"",OFFSET('Smelter Look-up'!$C$4,$V1681-4,0)&amp;"")</f>
        <v/>
      </c>
      <c r="S1681" s="149" t="str">
        <f t="shared" ca="1" si="130"/>
        <v/>
      </c>
      <c r="T1681" s="149" t="str">
        <f ca="1">IF(B1681="","",IF(ISERROR(MATCH($J1681,SorP!$B$1:$B$6261,0)),"",INDIRECT("'SorP'!$A$"&amp;MATCH($S1681&amp;$J1681,SorP!C:C,0))))</f>
        <v/>
      </c>
      <c r="U1681" s="162"/>
      <c r="V1681" s="163" t="e">
        <f>IF(C1681="",NA(),MATCH($B1681&amp;$C1681,'Smelter Look-up'!$J:$J,0))</f>
        <v>#N/A</v>
      </c>
      <c r="X1681" s="164">
        <f t="shared" ca="1" si="131"/>
        <v>0</v>
      </c>
      <c r="AB1681" s="304" t="str">
        <f t="shared" si="132"/>
        <v/>
      </c>
      <c r="AC1681" s="164" t="str">
        <f t="shared" si="133"/>
        <v/>
      </c>
      <c r="AD1681" s="164" t="str">
        <f t="shared" si="134"/>
        <v/>
      </c>
    </row>
    <row r="1682" spans="1:30" s="164" customFormat="1" ht="20.149999999999999" customHeight="1">
      <c r="A1682" s="149"/>
      <c r="B1682" s="294" t="str">
        <f>IF(LEN(A1682)=0,"",INDEX('Smelter Look-up'!$A:$A,MATCH($A1682,'Smelter Look-up'!$E:$E,0)))</f>
        <v/>
      </c>
      <c r="C1682" s="146" t="str">
        <f>IF(LEN(A1682)=0,"",INDEX('Smelter Look-up'!$C:$C,MATCH($A1682,'Smelter Look-up'!$E:$E,0)))</f>
        <v/>
      </c>
      <c r="D1682" s="143"/>
      <c r="E1682" s="143" t="str">
        <f ca="1">IF(ISERROR($V1682),"",OFFSET('Smelter Look-up'!$D$4,$V1682-4,0)&amp;"")</f>
        <v/>
      </c>
      <c r="F1682" s="143" t="str">
        <f ca="1">IF(ISERROR($V1682),"",OFFSET('Smelter Look-up'!$E$4,$V1682-4,0))</f>
        <v/>
      </c>
      <c r="G1682" s="143" t="str">
        <f ca="1">IF(C1682=$X$4,"Enter smelter details",IF(ISERROR($V1682),"",OFFSET('Smelter Look-up'!$F$4,$V1682-4,0)))</f>
        <v/>
      </c>
      <c r="H1682" s="199" t="str">
        <f ca="1">IF(ISERROR($V1682),"",OFFSET('Smelter Look-up'!$G$4,$V1682-4,0))</f>
        <v/>
      </c>
      <c r="I1682" s="200" t="str">
        <f ca="1">IF(ISERROR($V1682),"",OFFSET('Smelter Look-up'!$H$4,$V1682-4,0))</f>
        <v/>
      </c>
      <c r="J1682" s="200" t="str">
        <f ca="1">IF(ISERROR($V1682),"",OFFSET('Smelter Look-up'!$I$4,$V1682-4,0))</f>
        <v/>
      </c>
      <c r="K1682" s="144"/>
      <c r="L1682" s="144"/>
      <c r="M1682" s="144"/>
      <c r="N1682" s="144"/>
      <c r="O1682" s="144"/>
      <c r="P1682" s="202"/>
      <c r="Q1682" s="145"/>
      <c r="R1682" s="143" t="str">
        <f ca="1">IF(ISERROR($V1682),"",OFFSET('Smelter Look-up'!$C$4,$V1682-4,0)&amp;"")</f>
        <v/>
      </c>
      <c r="S1682" s="149" t="str">
        <f t="shared" ca="1" si="130"/>
        <v/>
      </c>
      <c r="T1682" s="149" t="str">
        <f ca="1">IF(B1682="","",IF(ISERROR(MATCH($J1682,SorP!$B$1:$B$6261,0)),"",INDIRECT("'SorP'!$A$"&amp;MATCH($S1682&amp;$J1682,SorP!C:C,0))))</f>
        <v/>
      </c>
      <c r="U1682" s="162"/>
      <c r="V1682" s="163" t="e">
        <f>IF(C1682="",NA(),MATCH($B1682&amp;$C1682,'Smelter Look-up'!$J:$J,0))</f>
        <v>#N/A</v>
      </c>
      <c r="X1682" s="164">
        <f t="shared" ca="1" si="131"/>
        <v>0</v>
      </c>
      <c r="AB1682" s="304" t="str">
        <f t="shared" si="132"/>
        <v/>
      </c>
      <c r="AC1682" s="164" t="str">
        <f t="shared" si="133"/>
        <v/>
      </c>
      <c r="AD1682" s="164" t="str">
        <f t="shared" si="134"/>
        <v/>
      </c>
    </row>
    <row r="1683" spans="1:30" s="164" customFormat="1" ht="20.149999999999999" customHeight="1">
      <c r="A1683" s="149"/>
      <c r="B1683" s="294" t="str">
        <f>IF(LEN(A1683)=0,"",INDEX('Smelter Look-up'!$A:$A,MATCH($A1683,'Smelter Look-up'!$E:$E,0)))</f>
        <v/>
      </c>
      <c r="C1683" s="146" t="str">
        <f>IF(LEN(A1683)=0,"",INDEX('Smelter Look-up'!$C:$C,MATCH($A1683,'Smelter Look-up'!$E:$E,0)))</f>
        <v/>
      </c>
      <c r="D1683" s="143"/>
      <c r="E1683" s="143" t="str">
        <f ca="1">IF(ISERROR($V1683),"",OFFSET('Smelter Look-up'!$D$4,$V1683-4,0)&amp;"")</f>
        <v/>
      </c>
      <c r="F1683" s="143" t="str">
        <f ca="1">IF(ISERROR($V1683),"",OFFSET('Smelter Look-up'!$E$4,$V1683-4,0))</f>
        <v/>
      </c>
      <c r="G1683" s="143" t="str">
        <f ca="1">IF(C1683=$X$4,"Enter smelter details",IF(ISERROR($V1683),"",OFFSET('Smelter Look-up'!$F$4,$V1683-4,0)))</f>
        <v/>
      </c>
      <c r="H1683" s="199" t="str">
        <f ca="1">IF(ISERROR($V1683),"",OFFSET('Smelter Look-up'!$G$4,$V1683-4,0))</f>
        <v/>
      </c>
      <c r="I1683" s="200" t="str">
        <f ca="1">IF(ISERROR($V1683),"",OFFSET('Smelter Look-up'!$H$4,$V1683-4,0))</f>
        <v/>
      </c>
      <c r="J1683" s="200" t="str">
        <f ca="1">IF(ISERROR($V1683),"",OFFSET('Smelter Look-up'!$I$4,$V1683-4,0))</f>
        <v/>
      </c>
      <c r="K1683" s="144"/>
      <c r="L1683" s="144"/>
      <c r="M1683" s="144"/>
      <c r="N1683" s="144"/>
      <c r="O1683" s="144"/>
      <c r="P1683" s="202"/>
      <c r="Q1683" s="145"/>
      <c r="R1683" s="143" t="str">
        <f ca="1">IF(ISERROR($V1683),"",OFFSET('Smelter Look-up'!$C$4,$V1683-4,0)&amp;"")</f>
        <v/>
      </c>
      <c r="S1683" s="149" t="str">
        <f t="shared" ca="1" si="130"/>
        <v/>
      </c>
      <c r="T1683" s="149" t="str">
        <f ca="1">IF(B1683="","",IF(ISERROR(MATCH($J1683,SorP!$B$1:$B$6261,0)),"",INDIRECT("'SorP'!$A$"&amp;MATCH($S1683&amp;$J1683,SorP!C:C,0))))</f>
        <v/>
      </c>
      <c r="U1683" s="162"/>
      <c r="V1683" s="163" t="e">
        <f>IF(C1683="",NA(),MATCH($B1683&amp;$C1683,'Smelter Look-up'!$J:$J,0))</f>
        <v>#N/A</v>
      </c>
      <c r="X1683" s="164">
        <f t="shared" ca="1" si="131"/>
        <v>0</v>
      </c>
      <c r="AB1683" s="304" t="str">
        <f t="shared" si="132"/>
        <v/>
      </c>
      <c r="AC1683" s="164" t="str">
        <f t="shared" si="133"/>
        <v/>
      </c>
      <c r="AD1683" s="164" t="str">
        <f t="shared" si="134"/>
        <v/>
      </c>
    </row>
    <row r="1684" spans="1:30" s="164" customFormat="1" ht="20.149999999999999" customHeight="1">
      <c r="A1684" s="149"/>
      <c r="B1684" s="294" t="str">
        <f>IF(LEN(A1684)=0,"",INDEX('Smelter Look-up'!$A:$A,MATCH($A1684,'Smelter Look-up'!$E:$E,0)))</f>
        <v/>
      </c>
      <c r="C1684" s="146" t="str">
        <f>IF(LEN(A1684)=0,"",INDEX('Smelter Look-up'!$C:$C,MATCH($A1684,'Smelter Look-up'!$E:$E,0)))</f>
        <v/>
      </c>
      <c r="D1684" s="143"/>
      <c r="E1684" s="143" t="str">
        <f ca="1">IF(ISERROR($V1684),"",OFFSET('Smelter Look-up'!$D$4,$V1684-4,0)&amp;"")</f>
        <v/>
      </c>
      <c r="F1684" s="143" t="str">
        <f ca="1">IF(ISERROR($V1684),"",OFFSET('Smelter Look-up'!$E$4,$V1684-4,0))</f>
        <v/>
      </c>
      <c r="G1684" s="143" t="str">
        <f ca="1">IF(C1684=$X$4,"Enter smelter details",IF(ISERROR($V1684),"",OFFSET('Smelter Look-up'!$F$4,$V1684-4,0)))</f>
        <v/>
      </c>
      <c r="H1684" s="199" t="str">
        <f ca="1">IF(ISERROR($V1684),"",OFFSET('Smelter Look-up'!$G$4,$V1684-4,0))</f>
        <v/>
      </c>
      <c r="I1684" s="200" t="str">
        <f ca="1">IF(ISERROR($V1684),"",OFFSET('Smelter Look-up'!$H$4,$V1684-4,0))</f>
        <v/>
      </c>
      <c r="J1684" s="200" t="str">
        <f ca="1">IF(ISERROR($V1684),"",OFFSET('Smelter Look-up'!$I$4,$V1684-4,0))</f>
        <v/>
      </c>
      <c r="K1684" s="144"/>
      <c r="L1684" s="144"/>
      <c r="M1684" s="144"/>
      <c r="N1684" s="144"/>
      <c r="O1684" s="144"/>
      <c r="P1684" s="202"/>
      <c r="Q1684" s="145"/>
      <c r="R1684" s="143" t="str">
        <f ca="1">IF(ISERROR($V1684),"",OFFSET('Smelter Look-up'!$C$4,$V1684-4,0)&amp;"")</f>
        <v/>
      </c>
      <c r="S1684" s="149" t="str">
        <f t="shared" ca="1" si="130"/>
        <v/>
      </c>
      <c r="T1684" s="149" t="str">
        <f ca="1">IF(B1684="","",IF(ISERROR(MATCH($J1684,SorP!$B$1:$B$6261,0)),"",INDIRECT("'SorP'!$A$"&amp;MATCH($S1684&amp;$J1684,SorP!C:C,0))))</f>
        <v/>
      </c>
      <c r="U1684" s="162"/>
      <c r="V1684" s="163" t="e">
        <f>IF(C1684="",NA(),MATCH($B1684&amp;$C1684,'Smelter Look-up'!$J:$J,0))</f>
        <v>#N/A</v>
      </c>
      <c r="X1684" s="164">
        <f t="shared" ca="1" si="131"/>
        <v>0</v>
      </c>
      <c r="AB1684" s="304" t="str">
        <f t="shared" si="132"/>
        <v/>
      </c>
      <c r="AC1684" s="164" t="str">
        <f t="shared" si="133"/>
        <v/>
      </c>
      <c r="AD1684" s="164" t="str">
        <f t="shared" si="134"/>
        <v/>
      </c>
    </row>
    <row r="1685" spans="1:30" s="164" customFormat="1" ht="20.149999999999999" customHeight="1">
      <c r="A1685" s="149"/>
      <c r="B1685" s="294" t="str">
        <f>IF(LEN(A1685)=0,"",INDEX('Smelter Look-up'!$A:$A,MATCH($A1685,'Smelter Look-up'!$E:$E,0)))</f>
        <v/>
      </c>
      <c r="C1685" s="146" t="str">
        <f>IF(LEN(A1685)=0,"",INDEX('Smelter Look-up'!$C:$C,MATCH($A1685,'Smelter Look-up'!$E:$E,0)))</f>
        <v/>
      </c>
      <c r="D1685" s="143"/>
      <c r="E1685" s="143" t="str">
        <f ca="1">IF(ISERROR($V1685),"",OFFSET('Smelter Look-up'!$D$4,$V1685-4,0)&amp;"")</f>
        <v/>
      </c>
      <c r="F1685" s="143" t="str">
        <f ca="1">IF(ISERROR($V1685),"",OFFSET('Smelter Look-up'!$E$4,$V1685-4,0))</f>
        <v/>
      </c>
      <c r="G1685" s="143" t="str">
        <f ca="1">IF(C1685=$X$4,"Enter smelter details",IF(ISERROR($V1685),"",OFFSET('Smelter Look-up'!$F$4,$V1685-4,0)))</f>
        <v/>
      </c>
      <c r="H1685" s="199" t="str">
        <f ca="1">IF(ISERROR($V1685),"",OFFSET('Smelter Look-up'!$G$4,$V1685-4,0))</f>
        <v/>
      </c>
      <c r="I1685" s="200" t="str">
        <f ca="1">IF(ISERROR($V1685),"",OFFSET('Smelter Look-up'!$H$4,$V1685-4,0))</f>
        <v/>
      </c>
      <c r="J1685" s="200" t="str">
        <f ca="1">IF(ISERROR($V1685),"",OFFSET('Smelter Look-up'!$I$4,$V1685-4,0))</f>
        <v/>
      </c>
      <c r="K1685" s="144"/>
      <c r="L1685" s="144"/>
      <c r="M1685" s="144"/>
      <c r="N1685" s="144"/>
      <c r="O1685" s="144"/>
      <c r="P1685" s="202"/>
      <c r="Q1685" s="145"/>
      <c r="R1685" s="143" t="str">
        <f ca="1">IF(ISERROR($V1685),"",OFFSET('Smelter Look-up'!$C$4,$V1685-4,0)&amp;"")</f>
        <v/>
      </c>
      <c r="S1685" s="149" t="str">
        <f t="shared" ca="1" si="130"/>
        <v/>
      </c>
      <c r="T1685" s="149" t="str">
        <f ca="1">IF(B1685="","",IF(ISERROR(MATCH($J1685,SorP!$B$1:$B$6261,0)),"",INDIRECT("'SorP'!$A$"&amp;MATCH($S1685&amp;$J1685,SorP!C:C,0))))</f>
        <v/>
      </c>
      <c r="U1685" s="162"/>
      <c r="V1685" s="163" t="e">
        <f>IF(C1685="",NA(),MATCH($B1685&amp;$C1685,'Smelter Look-up'!$J:$J,0))</f>
        <v>#N/A</v>
      </c>
      <c r="X1685" s="164">
        <f t="shared" ca="1" si="131"/>
        <v>0</v>
      </c>
      <c r="AB1685" s="304" t="str">
        <f t="shared" si="132"/>
        <v/>
      </c>
      <c r="AC1685" s="164" t="str">
        <f t="shared" si="133"/>
        <v/>
      </c>
      <c r="AD1685" s="164" t="str">
        <f t="shared" si="134"/>
        <v/>
      </c>
    </row>
    <row r="1686" spans="1:30" s="164" customFormat="1" ht="20.149999999999999" customHeight="1">
      <c r="A1686" s="149"/>
      <c r="B1686" s="294" t="str">
        <f>IF(LEN(A1686)=0,"",INDEX('Smelter Look-up'!$A:$A,MATCH($A1686,'Smelter Look-up'!$E:$E,0)))</f>
        <v/>
      </c>
      <c r="C1686" s="146" t="str">
        <f>IF(LEN(A1686)=0,"",INDEX('Smelter Look-up'!$C:$C,MATCH($A1686,'Smelter Look-up'!$E:$E,0)))</f>
        <v/>
      </c>
      <c r="D1686" s="143"/>
      <c r="E1686" s="143" t="str">
        <f ca="1">IF(ISERROR($V1686),"",OFFSET('Smelter Look-up'!$D$4,$V1686-4,0)&amp;"")</f>
        <v/>
      </c>
      <c r="F1686" s="143" t="str">
        <f ca="1">IF(ISERROR($V1686),"",OFFSET('Smelter Look-up'!$E$4,$V1686-4,0))</f>
        <v/>
      </c>
      <c r="G1686" s="143" t="str">
        <f ca="1">IF(C1686=$X$4,"Enter smelter details",IF(ISERROR($V1686),"",OFFSET('Smelter Look-up'!$F$4,$V1686-4,0)))</f>
        <v/>
      </c>
      <c r="H1686" s="199" t="str">
        <f ca="1">IF(ISERROR($V1686),"",OFFSET('Smelter Look-up'!$G$4,$V1686-4,0))</f>
        <v/>
      </c>
      <c r="I1686" s="200" t="str">
        <f ca="1">IF(ISERROR($V1686),"",OFFSET('Smelter Look-up'!$H$4,$V1686-4,0))</f>
        <v/>
      </c>
      <c r="J1686" s="200" t="str">
        <f ca="1">IF(ISERROR($V1686),"",OFFSET('Smelter Look-up'!$I$4,$V1686-4,0))</f>
        <v/>
      </c>
      <c r="K1686" s="144"/>
      <c r="L1686" s="144"/>
      <c r="M1686" s="144"/>
      <c r="N1686" s="144"/>
      <c r="O1686" s="144"/>
      <c r="P1686" s="202"/>
      <c r="Q1686" s="145"/>
      <c r="R1686" s="143" t="str">
        <f ca="1">IF(ISERROR($V1686),"",OFFSET('Smelter Look-up'!$C$4,$V1686-4,0)&amp;"")</f>
        <v/>
      </c>
      <c r="S1686" s="149" t="str">
        <f t="shared" ca="1" si="130"/>
        <v/>
      </c>
      <c r="T1686" s="149" t="str">
        <f ca="1">IF(B1686="","",IF(ISERROR(MATCH($J1686,SorP!$B$1:$B$6261,0)),"",INDIRECT("'SorP'!$A$"&amp;MATCH($S1686&amp;$J1686,SorP!C:C,0))))</f>
        <v/>
      </c>
      <c r="U1686" s="162"/>
      <c r="V1686" s="163" t="e">
        <f>IF(C1686="",NA(),MATCH($B1686&amp;$C1686,'Smelter Look-up'!$J:$J,0))</f>
        <v>#N/A</v>
      </c>
      <c r="X1686" s="164">
        <f t="shared" ca="1" si="131"/>
        <v>0</v>
      </c>
      <c r="AB1686" s="304" t="str">
        <f t="shared" si="132"/>
        <v/>
      </c>
      <c r="AC1686" s="164" t="str">
        <f t="shared" si="133"/>
        <v/>
      </c>
      <c r="AD1686" s="164" t="str">
        <f t="shared" si="134"/>
        <v/>
      </c>
    </row>
    <row r="1687" spans="1:30" s="164" customFormat="1" ht="20.149999999999999" customHeight="1">
      <c r="A1687" s="149"/>
      <c r="B1687" s="294" t="str">
        <f>IF(LEN(A1687)=0,"",INDEX('Smelter Look-up'!$A:$A,MATCH($A1687,'Smelter Look-up'!$E:$E,0)))</f>
        <v/>
      </c>
      <c r="C1687" s="146" t="str">
        <f>IF(LEN(A1687)=0,"",INDEX('Smelter Look-up'!$C:$C,MATCH($A1687,'Smelter Look-up'!$E:$E,0)))</f>
        <v/>
      </c>
      <c r="D1687" s="143"/>
      <c r="E1687" s="143" t="str">
        <f ca="1">IF(ISERROR($V1687),"",OFFSET('Smelter Look-up'!$D$4,$V1687-4,0)&amp;"")</f>
        <v/>
      </c>
      <c r="F1687" s="143" t="str">
        <f ca="1">IF(ISERROR($V1687),"",OFFSET('Smelter Look-up'!$E$4,$V1687-4,0))</f>
        <v/>
      </c>
      <c r="G1687" s="143" t="str">
        <f ca="1">IF(C1687=$X$4,"Enter smelter details",IF(ISERROR($V1687),"",OFFSET('Smelter Look-up'!$F$4,$V1687-4,0)))</f>
        <v/>
      </c>
      <c r="H1687" s="199" t="str">
        <f ca="1">IF(ISERROR($V1687),"",OFFSET('Smelter Look-up'!$G$4,$V1687-4,0))</f>
        <v/>
      </c>
      <c r="I1687" s="200" t="str">
        <f ca="1">IF(ISERROR($V1687),"",OFFSET('Smelter Look-up'!$H$4,$V1687-4,0))</f>
        <v/>
      </c>
      <c r="J1687" s="200" t="str">
        <f ca="1">IF(ISERROR($V1687),"",OFFSET('Smelter Look-up'!$I$4,$V1687-4,0))</f>
        <v/>
      </c>
      <c r="K1687" s="144"/>
      <c r="L1687" s="144"/>
      <c r="M1687" s="144"/>
      <c r="N1687" s="144"/>
      <c r="O1687" s="144"/>
      <c r="P1687" s="202"/>
      <c r="Q1687" s="145"/>
      <c r="R1687" s="143" t="str">
        <f ca="1">IF(ISERROR($V1687),"",OFFSET('Smelter Look-up'!$C$4,$V1687-4,0)&amp;"")</f>
        <v/>
      </c>
      <c r="S1687" s="149" t="str">
        <f t="shared" ca="1" si="130"/>
        <v/>
      </c>
      <c r="T1687" s="149" t="str">
        <f ca="1">IF(B1687="","",IF(ISERROR(MATCH($J1687,SorP!$B$1:$B$6261,0)),"",INDIRECT("'SorP'!$A$"&amp;MATCH($S1687&amp;$J1687,SorP!C:C,0))))</f>
        <v/>
      </c>
      <c r="U1687" s="162"/>
      <c r="V1687" s="163" t="e">
        <f>IF(C1687="",NA(),MATCH($B1687&amp;$C1687,'Smelter Look-up'!$J:$J,0))</f>
        <v>#N/A</v>
      </c>
      <c r="X1687" s="164">
        <f t="shared" ca="1" si="131"/>
        <v>0</v>
      </c>
      <c r="AB1687" s="304" t="str">
        <f t="shared" si="132"/>
        <v/>
      </c>
      <c r="AC1687" s="164" t="str">
        <f t="shared" si="133"/>
        <v/>
      </c>
      <c r="AD1687" s="164" t="str">
        <f t="shared" si="134"/>
        <v/>
      </c>
    </row>
    <row r="1688" spans="1:30" s="164" customFormat="1" ht="20.149999999999999" customHeight="1">
      <c r="A1688" s="149"/>
      <c r="B1688" s="294" t="str">
        <f>IF(LEN(A1688)=0,"",INDEX('Smelter Look-up'!$A:$A,MATCH($A1688,'Smelter Look-up'!$E:$E,0)))</f>
        <v/>
      </c>
      <c r="C1688" s="146" t="str">
        <f>IF(LEN(A1688)=0,"",INDEX('Smelter Look-up'!$C:$C,MATCH($A1688,'Smelter Look-up'!$E:$E,0)))</f>
        <v/>
      </c>
      <c r="D1688" s="143"/>
      <c r="E1688" s="143" t="str">
        <f ca="1">IF(ISERROR($V1688),"",OFFSET('Smelter Look-up'!$D$4,$V1688-4,0)&amp;"")</f>
        <v/>
      </c>
      <c r="F1688" s="143" t="str">
        <f ca="1">IF(ISERROR($V1688),"",OFFSET('Smelter Look-up'!$E$4,$V1688-4,0))</f>
        <v/>
      </c>
      <c r="G1688" s="143" t="str">
        <f ca="1">IF(C1688=$X$4,"Enter smelter details",IF(ISERROR($V1688),"",OFFSET('Smelter Look-up'!$F$4,$V1688-4,0)))</f>
        <v/>
      </c>
      <c r="H1688" s="199" t="str">
        <f ca="1">IF(ISERROR($V1688),"",OFFSET('Smelter Look-up'!$G$4,$V1688-4,0))</f>
        <v/>
      </c>
      <c r="I1688" s="200" t="str">
        <f ca="1">IF(ISERROR($V1688),"",OFFSET('Smelter Look-up'!$H$4,$V1688-4,0))</f>
        <v/>
      </c>
      <c r="J1688" s="200" t="str">
        <f ca="1">IF(ISERROR($V1688),"",OFFSET('Smelter Look-up'!$I$4,$V1688-4,0))</f>
        <v/>
      </c>
      <c r="K1688" s="144"/>
      <c r="L1688" s="144"/>
      <c r="M1688" s="144"/>
      <c r="N1688" s="144"/>
      <c r="O1688" s="144"/>
      <c r="P1688" s="202"/>
      <c r="Q1688" s="145"/>
      <c r="R1688" s="143" t="str">
        <f ca="1">IF(ISERROR($V1688),"",OFFSET('Smelter Look-up'!$C$4,$V1688-4,0)&amp;"")</f>
        <v/>
      </c>
      <c r="S1688" s="149" t="str">
        <f t="shared" ca="1" si="130"/>
        <v/>
      </c>
      <c r="T1688" s="149" t="str">
        <f ca="1">IF(B1688="","",IF(ISERROR(MATCH($J1688,SorP!$B$1:$B$6261,0)),"",INDIRECT("'SorP'!$A$"&amp;MATCH($S1688&amp;$J1688,SorP!C:C,0))))</f>
        <v/>
      </c>
      <c r="U1688" s="162"/>
      <c r="V1688" s="163" t="e">
        <f>IF(C1688="",NA(),MATCH($B1688&amp;$C1688,'Smelter Look-up'!$J:$J,0))</f>
        <v>#N/A</v>
      </c>
      <c r="X1688" s="164">
        <f t="shared" ca="1" si="131"/>
        <v>0</v>
      </c>
      <c r="AB1688" s="304" t="str">
        <f t="shared" si="132"/>
        <v/>
      </c>
      <c r="AC1688" s="164" t="str">
        <f t="shared" si="133"/>
        <v/>
      </c>
      <c r="AD1688" s="164" t="str">
        <f t="shared" si="134"/>
        <v/>
      </c>
    </row>
    <row r="1689" spans="1:30" s="164" customFormat="1" ht="20.149999999999999" customHeight="1">
      <c r="A1689" s="149"/>
      <c r="B1689" s="294" t="str">
        <f>IF(LEN(A1689)=0,"",INDEX('Smelter Look-up'!$A:$A,MATCH($A1689,'Smelter Look-up'!$E:$E,0)))</f>
        <v/>
      </c>
      <c r="C1689" s="146" t="str">
        <f>IF(LEN(A1689)=0,"",INDEX('Smelter Look-up'!$C:$C,MATCH($A1689,'Smelter Look-up'!$E:$E,0)))</f>
        <v/>
      </c>
      <c r="D1689" s="143"/>
      <c r="E1689" s="143" t="str">
        <f ca="1">IF(ISERROR($V1689),"",OFFSET('Smelter Look-up'!$D$4,$V1689-4,0)&amp;"")</f>
        <v/>
      </c>
      <c r="F1689" s="143" t="str">
        <f ca="1">IF(ISERROR($V1689),"",OFFSET('Smelter Look-up'!$E$4,$V1689-4,0))</f>
        <v/>
      </c>
      <c r="G1689" s="143" t="str">
        <f ca="1">IF(C1689=$X$4,"Enter smelter details",IF(ISERROR($V1689),"",OFFSET('Smelter Look-up'!$F$4,$V1689-4,0)))</f>
        <v/>
      </c>
      <c r="H1689" s="199" t="str">
        <f ca="1">IF(ISERROR($V1689),"",OFFSET('Smelter Look-up'!$G$4,$V1689-4,0))</f>
        <v/>
      </c>
      <c r="I1689" s="200" t="str">
        <f ca="1">IF(ISERROR($V1689),"",OFFSET('Smelter Look-up'!$H$4,$V1689-4,0))</f>
        <v/>
      </c>
      <c r="J1689" s="200" t="str">
        <f ca="1">IF(ISERROR($V1689),"",OFFSET('Smelter Look-up'!$I$4,$V1689-4,0))</f>
        <v/>
      </c>
      <c r="K1689" s="144"/>
      <c r="L1689" s="144"/>
      <c r="M1689" s="144"/>
      <c r="N1689" s="144"/>
      <c r="O1689" s="144"/>
      <c r="P1689" s="202"/>
      <c r="Q1689" s="145"/>
      <c r="R1689" s="143" t="str">
        <f ca="1">IF(ISERROR($V1689),"",OFFSET('Smelter Look-up'!$C$4,$V1689-4,0)&amp;"")</f>
        <v/>
      </c>
      <c r="S1689" s="149" t="str">
        <f t="shared" ca="1" si="130"/>
        <v/>
      </c>
      <c r="T1689" s="149" t="str">
        <f ca="1">IF(B1689="","",IF(ISERROR(MATCH($J1689,SorP!$B$1:$B$6261,0)),"",INDIRECT("'SorP'!$A$"&amp;MATCH($S1689&amp;$J1689,SorP!C:C,0))))</f>
        <v/>
      </c>
      <c r="U1689" s="162"/>
      <c r="V1689" s="163" t="e">
        <f>IF(C1689="",NA(),MATCH($B1689&amp;$C1689,'Smelter Look-up'!$J:$J,0))</f>
        <v>#N/A</v>
      </c>
      <c r="X1689" s="164">
        <f t="shared" ca="1" si="131"/>
        <v>0</v>
      </c>
      <c r="AB1689" s="304" t="str">
        <f t="shared" si="132"/>
        <v/>
      </c>
      <c r="AC1689" s="164" t="str">
        <f t="shared" si="133"/>
        <v/>
      </c>
      <c r="AD1689" s="164" t="str">
        <f t="shared" si="134"/>
        <v/>
      </c>
    </row>
    <row r="1690" spans="1:30" s="164" customFormat="1" ht="20.149999999999999" customHeight="1">
      <c r="A1690" s="149"/>
      <c r="B1690" s="294" t="str">
        <f>IF(LEN(A1690)=0,"",INDEX('Smelter Look-up'!$A:$A,MATCH($A1690,'Smelter Look-up'!$E:$E,0)))</f>
        <v/>
      </c>
      <c r="C1690" s="146" t="str">
        <f>IF(LEN(A1690)=0,"",INDEX('Smelter Look-up'!$C:$C,MATCH($A1690,'Smelter Look-up'!$E:$E,0)))</f>
        <v/>
      </c>
      <c r="D1690" s="143"/>
      <c r="E1690" s="143" t="str">
        <f ca="1">IF(ISERROR($V1690),"",OFFSET('Smelter Look-up'!$D$4,$V1690-4,0)&amp;"")</f>
        <v/>
      </c>
      <c r="F1690" s="143" t="str">
        <f ca="1">IF(ISERROR($V1690),"",OFFSET('Smelter Look-up'!$E$4,$V1690-4,0))</f>
        <v/>
      </c>
      <c r="G1690" s="143" t="str">
        <f ca="1">IF(C1690=$X$4,"Enter smelter details",IF(ISERROR($V1690),"",OFFSET('Smelter Look-up'!$F$4,$V1690-4,0)))</f>
        <v/>
      </c>
      <c r="H1690" s="199" t="str">
        <f ca="1">IF(ISERROR($V1690),"",OFFSET('Smelter Look-up'!$G$4,$V1690-4,0))</f>
        <v/>
      </c>
      <c r="I1690" s="200" t="str">
        <f ca="1">IF(ISERROR($V1690),"",OFFSET('Smelter Look-up'!$H$4,$V1690-4,0))</f>
        <v/>
      </c>
      <c r="J1690" s="200" t="str">
        <f ca="1">IF(ISERROR($V1690),"",OFFSET('Smelter Look-up'!$I$4,$V1690-4,0))</f>
        <v/>
      </c>
      <c r="K1690" s="144"/>
      <c r="L1690" s="144"/>
      <c r="M1690" s="144"/>
      <c r="N1690" s="144"/>
      <c r="O1690" s="144"/>
      <c r="P1690" s="202"/>
      <c r="Q1690" s="145"/>
      <c r="R1690" s="143" t="str">
        <f ca="1">IF(ISERROR($V1690),"",OFFSET('Smelter Look-up'!$C$4,$V1690-4,0)&amp;"")</f>
        <v/>
      </c>
      <c r="S1690" s="149" t="str">
        <f t="shared" ca="1" si="130"/>
        <v/>
      </c>
      <c r="T1690" s="149" t="str">
        <f ca="1">IF(B1690="","",IF(ISERROR(MATCH($J1690,SorP!$B$1:$B$6261,0)),"",INDIRECT("'SorP'!$A$"&amp;MATCH($S1690&amp;$J1690,SorP!C:C,0))))</f>
        <v/>
      </c>
      <c r="U1690" s="162"/>
      <c r="V1690" s="163" t="e">
        <f>IF(C1690="",NA(),MATCH($B1690&amp;$C1690,'Smelter Look-up'!$J:$J,0))</f>
        <v>#N/A</v>
      </c>
      <c r="X1690" s="164">
        <f t="shared" ca="1" si="131"/>
        <v>0</v>
      </c>
      <c r="AB1690" s="304" t="str">
        <f t="shared" si="132"/>
        <v/>
      </c>
      <c r="AC1690" s="164" t="str">
        <f t="shared" si="133"/>
        <v/>
      </c>
      <c r="AD1690" s="164" t="str">
        <f t="shared" si="134"/>
        <v/>
      </c>
    </row>
    <row r="1691" spans="1:30" s="164" customFormat="1" ht="20.149999999999999" customHeight="1">
      <c r="A1691" s="149"/>
      <c r="B1691" s="294" t="str">
        <f>IF(LEN(A1691)=0,"",INDEX('Smelter Look-up'!$A:$A,MATCH($A1691,'Smelter Look-up'!$E:$E,0)))</f>
        <v/>
      </c>
      <c r="C1691" s="146" t="str">
        <f>IF(LEN(A1691)=0,"",INDEX('Smelter Look-up'!$C:$C,MATCH($A1691,'Smelter Look-up'!$E:$E,0)))</f>
        <v/>
      </c>
      <c r="D1691" s="143"/>
      <c r="E1691" s="143" t="str">
        <f ca="1">IF(ISERROR($V1691),"",OFFSET('Smelter Look-up'!$D$4,$V1691-4,0)&amp;"")</f>
        <v/>
      </c>
      <c r="F1691" s="143" t="str">
        <f ca="1">IF(ISERROR($V1691),"",OFFSET('Smelter Look-up'!$E$4,$V1691-4,0))</f>
        <v/>
      </c>
      <c r="G1691" s="143" t="str">
        <f ca="1">IF(C1691=$X$4,"Enter smelter details",IF(ISERROR($V1691),"",OFFSET('Smelter Look-up'!$F$4,$V1691-4,0)))</f>
        <v/>
      </c>
      <c r="H1691" s="199" t="str">
        <f ca="1">IF(ISERROR($V1691),"",OFFSET('Smelter Look-up'!$G$4,$V1691-4,0))</f>
        <v/>
      </c>
      <c r="I1691" s="200" t="str">
        <f ca="1">IF(ISERROR($V1691),"",OFFSET('Smelter Look-up'!$H$4,$V1691-4,0))</f>
        <v/>
      </c>
      <c r="J1691" s="200" t="str">
        <f ca="1">IF(ISERROR($V1691),"",OFFSET('Smelter Look-up'!$I$4,$V1691-4,0))</f>
        <v/>
      </c>
      <c r="K1691" s="144"/>
      <c r="L1691" s="144"/>
      <c r="M1691" s="144"/>
      <c r="N1691" s="144"/>
      <c r="O1691" s="144"/>
      <c r="P1691" s="202"/>
      <c r="Q1691" s="145"/>
      <c r="R1691" s="143" t="str">
        <f ca="1">IF(ISERROR($V1691),"",OFFSET('Smelter Look-up'!$C$4,$V1691-4,0)&amp;"")</f>
        <v/>
      </c>
      <c r="S1691" s="149" t="str">
        <f t="shared" ca="1" si="130"/>
        <v/>
      </c>
      <c r="T1691" s="149" t="str">
        <f ca="1">IF(B1691="","",IF(ISERROR(MATCH($J1691,SorP!$B$1:$B$6261,0)),"",INDIRECT("'SorP'!$A$"&amp;MATCH($S1691&amp;$J1691,SorP!C:C,0))))</f>
        <v/>
      </c>
      <c r="U1691" s="162"/>
      <c r="V1691" s="163" t="e">
        <f>IF(C1691="",NA(),MATCH($B1691&amp;$C1691,'Smelter Look-up'!$J:$J,0))</f>
        <v>#N/A</v>
      </c>
      <c r="X1691" s="164">
        <f t="shared" ca="1" si="131"/>
        <v>0</v>
      </c>
      <c r="AB1691" s="304" t="str">
        <f t="shared" si="132"/>
        <v/>
      </c>
      <c r="AC1691" s="164" t="str">
        <f t="shared" si="133"/>
        <v/>
      </c>
      <c r="AD1691" s="164" t="str">
        <f t="shared" si="134"/>
        <v/>
      </c>
    </row>
    <row r="1692" spans="1:30" s="164" customFormat="1" ht="20.149999999999999" customHeight="1">
      <c r="A1692" s="149"/>
      <c r="B1692" s="294" t="str">
        <f>IF(LEN(A1692)=0,"",INDEX('Smelter Look-up'!$A:$A,MATCH($A1692,'Smelter Look-up'!$E:$E,0)))</f>
        <v/>
      </c>
      <c r="C1692" s="146" t="str">
        <f>IF(LEN(A1692)=0,"",INDEX('Smelter Look-up'!$C:$C,MATCH($A1692,'Smelter Look-up'!$E:$E,0)))</f>
        <v/>
      </c>
      <c r="D1692" s="143"/>
      <c r="E1692" s="143" t="str">
        <f ca="1">IF(ISERROR($V1692),"",OFFSET('Smelter Look-up'!$D$4,$V1692-4,0)&amp;"")</f>
        <v/>
      </c>
      <c r="F1692" s="143" t="str">
        <f ca="1">IF(ISERROR($V1692),"",OFFSET('Smelter Look-up'!$E$4,$V1692-4,0))</f>
        <v/>
      </c>
      <c r="G1692" s="143" t="str">
        <f ca="1">IF(C1692=$X$4,"Enter smelter details",IF(ISERROR($V1692),"",OFFSET('Smelter Look-up'!$F$4,$V1692-4,0)))</f>
        <v/>
      </c>
      <c r="H1692" s="199" t="str">
        <f ca="1">IF(ISERROR($V1692),"",OFFSET('Smelter Look-up'!$G$4,$V1692-4,0))</f>
        <v/>
      </c>
      <c r="I1692" s="200" t="str">
        <f ca="1">IF(ISERROR($V1692),"",OFFSET('Smelter Look-up'!$H$4,$V1692-4,0))</f>
        <v/>
      </c>
      <c r="J1692" s="200" t="str">
        <f ca="1">IF(ISERROR($V1692),"",OFFSET('Smelter Look-up'!$I$4,$V1692-4,0))</f>
        <v/>
      </c>
      <c r="K1692" s="144"/>
      <c r="L1692" s="144"/>
      <c r="M1692" s="144"/>
      <c r="N1692" s="144"/>
      <c r="O1692" s="144"/>
      <c r="P1692" s="202"/>
      <c r="Q1692" s="145"/>
      <c r="R1692" s="143" t="str">
        <f ca="1">IF(ISERROR($V1692),"",OFFSET('Smelter Look-up'!$C$4,$V1692-4,0)&amp;"")</f>
        <v/>
      </c>
      <c r="S1692" s="149" t="str">
        <f t="shared" ca="1" si="130"/>
        <v/>
      </c>
      <c r="T1692" s="149" t="str">
        <f ca="1">IF(B1692="","",IF(ISERROR(MATCH($J1692,SorP!$B$1:$B$6261,0)),"",INDIRECT("'SorP'!$A$"&amp;MATCH($S1692&amp;$J1692,SorP!C:C,0))))</f>
        <v/>
      </c>
      <c r="U1692" s="162"/>
      <c r="V1692" s="163" t="e">
        <f>IF(C1692="",NA(),MATCH($B1692&amp;$C1692,'Smelter Look-up'!$J:$J,0))</f>
        <v>#N/A</v>
      </c>
      <c r="X1692" s="164">
        <f t="shared" ca="1" si="131"/>
        <v>0</v>
      </c>
      <c r="AB1692" s="304" t="str">
        <f t="shared" si="132"/>
        <v/>
      </c>
      <c r="AC1692" s="164" t="str">
        <f t="shared" si="133"/>
        <v/>
      </c>
      <c r="AD1692" s="164" t="str">
        <f t="shared" si="134"/>
        <v/>
      </c>
    </row>
    <row r="1693" spans="1:30" s="164" customFormat="1" ht="20.149999999999999" customHeight="1">
      <c r="A1693" s="149"/>
      <c r="B1693" s="294" t="str">
        <f>IF(LEN(A1693)=0,"",INDEX('Smelter Look-up'!$A:$A,MATCH($A1693,'Smelter Look-up'!$E:$E,0)))</f>
        <v/>
      </c>
      <c r="C1693" s="146" t="str">
        <f>IF(LEN(A1693)=0,"",INDEX('Smelter Look-up'!$C:$C,MATCH($A1693,'Smelter Look-up'!$E:$E,0)))</f>
        <v/>
      </c>
      <c r="D1693" s="143"/>
      <c r="E1693" s="143" t="str">
        <f ca="1">IF(ISERROR($V1693),"",OFFSET('Smelter Look-up'!$D$4,$V1693-4,0)&amp;"")</f>
        <v/>
      </c>
      <c r="F1693" s="143" t="str">
        <f ca="1">IF(ISERROR($V1693),"",OFFSET('Smelter Look-up'!$E$4,$V1693-4,0))</f>
        <v/>
      </c>
      <c r="G1693" s="143" t="str">
        <f ca="1">IF(C1693=$X$4,"Enter smelter details",IF(ISERROR($V1693),"",OFFSET('Smelter Look-up'!$F$4,$V1693-4,0)))</f>
        <v/>
      </c>
      <c r="H1693" s="199" t="str">
        <f ca="1">IF(ISERROR($V1693),"",OFFSET('Smelter Look-up'!$G$4,$V1693-4,0))</f>
        <v/>
      </c>
      <c r="I1693" s="200" t="str">
        <f ca="1">IF(ISERROR($V1693),"",OFFSET('Smelter Look-up'!$H$4,$V1693-4,0))</f>
        <v/>
      </c>
      <c r="J1693" s="200" t="str">
        <f ca="1">IF(ISERROR($V1693),"",OFFSET('Smelter Look-up'!$I$4,$V1693-4,0))</f>
        <v/>
      </c>
      <c r="K1693" s="144"/>
      <c r="L1693" s="144"/>
      <c r="M1693" s="144"/>
      <c r="N1693" s="144"/>
      <c r="O1693" s="144"/>
      <c r="P1693" s="202"/>
      <c r="Q1693" s="145"/>
      <c r="R1693" s="143" t="str">
        <f ca="1">IF(ISERROR($V1693),"",OFFSET('Smelter Look-up'!$C$4,$V1693-4,0)&amp;"")</f>
        <v/>
      </c>
      <c r="S1693" s="149" t="str">
        <f t="shared" ca="1" si="130"/>
        <v/>
      </c>
      <c r="T1693" s="149" t="str">
        <f ca="1">IF(B1693="","",IF(ISERROR(MATCH($J1693,SorP!$B$1:$B$6261,0)),"",INDIRECT("'SorP'!$A$"&amp;MATCH($S1693&amp;$J1693,SorP!C:C,0))))</f>
        <v/>
      </c>
      <c r="U1693" s="162"/>
      <c r="V1693" s="163" t="e">
        <f>IF(C1693="",NA(),MATCH($B1693&amp;$C1693,'Smelter Look-up'!$J:$J,0))</f>
        <v>#N/A</v>
      </c>
      <c r="X1693" s="164">
        <f t="shared" ca="1" si="131"/>
        <v>0</v>
      </c>
      <c r="AB1693" s="304" t="str">
        <f t="shared" si="132"/>
        <v/>
      </c>
      <c r="AC1693" s="164" t="str">
        <f t="shared" si="133"/>
        <v/>
      </c>
      <c r="AD1693" s="164" t="str">
        <f t="shared" si="134"/>
        <v/>
      </c>
    </row>
    <row r="1694" spans="1:30" s="164" customFormat="1" ht="20.149999999999999" customHeight="1">
      <c r="A1694" s="149"/>
      <c r="B1694" s="294" t="str">
        <f>IF(LEN(A1694)=0,"",INDEX('Smelter Look-up'!$A:$A,MATCH($A1694,'Smelter Look-up'!$E:$E,0)))</f>
        <v/>
      </c>
      <c r="C1694" s="146" t="str">
        <f>IF(LEN(A1694)=0,"",INDEX('Smelter Look-up'!$C:$C,MATCH($A1694,'Smelter Look-up'!$E:$E,0)))</f>
        <v/>
      </c>
      <c r="D1694" s="143"/>
      <c r="E1694" s="143" t="str">
        <f ca="1">IF(ISERROR($V1694),"",OFFSET('Smelter Look-up'!$D$4,$V1694-4,0)&amp;"")</f>
        <v/>
      </c>
      <c r="F1694" s="143" t="str">
        <f ca="1">IF(ISERROR($V1694),"",OFFSET('Smelter Look-up'!$E$4,$V1694-4,0))</f>
        <v/>
      </c>
      <c r="G1694" s="143" t="str">
        <f ca="1">IF(C1694=$X$4,"Enter smelter details",IF(ISERROR($V1694),"",OFFSET('Smelter Look-up'!$F$4,$V1694-4,0)))</f>
        <v/>
      </c>
      <c r="H1694" s="199" t="str">
        <f ca="1">IF(ISERROR($V1694),"",OFFSET('Smelter Look-up'!$G$4,$V1694-4,0))</f>
        <v/>
      </c>
      <c r="I1694" s="200" t="str">
        <f ca="1">IF(ISERROR($V1694),"",OFFSET('Smelter Look-up'!$H$4,$V1694-4,0))</f>
        <v/>
      </c>
      <c r="J1694" s="200" t="str">
        <f ca="1">IF(ISERROR($V1694),"",OFFSET('Smelter Look-up'!$I$4,$V1694-4,0))</f>
        <v/>
      </c>
      <c r="K1694" s="144"/>
      <c r="L1694" s="144"/>
      <c r="M1694" s="144"/>
      <c r="N1694" s="144"/>
      <c r="O1694" s="144"/>
      <c r="P1694" s="202"/>
      <c r="Q1694" s="145"/>
      <c r="R1694" s="143" t="str">
        <f ca="1">IF(ISERROR($V1694),"",OFFSET('Smelter Look-up'!$C$4,$V1694-4,0)&amp;"")</f>
        <v/>
      </c>
      <c r="S1694" s="149" t="str">
        <f t="shared" ca="1" si="130"/>
        <v/>
      </c>
      <c r="T1694" s="149" t="str">
        <f ca="1">IF(B1694="","",IF(ISERROR(MATCH($J1694,SorP!$B$1:$B$6261,0)),"",INDIRECT("'SorP'!$A$"&amp;MATCH($S1694&amp;$J1694,SorP!C:C,0))))</f>
        <v/>
      </c>
      <c r="U1694" s="162"/>
      <c r="V1694" s="163" t="e">
        <f>IF(C1694="",NA(),MATCH($B1694&amp;$C1694,'Smelter Look-up'!$J:$J,0))</f>
        <v>#N/A</v>
      </c>
      <c r="X1694" s="164">
        <f t="shared" ca="1" si="131"/>
        <v>0</v>
      </c>
      <c r="AB1694" s="304" t="str">
        <f t="shared" si="132"/>
        <v/>
      </c>
      <c r="AC1694" s="164" t="str">
        <f t="shared" si="133"/>
        <v/>
      </c>
      <c r="AD1694" s="164" t="str">
        <f t="shared" si="134"/>
        <v/>
      </c>
    </row>
    <row r="1695" spans="1:30" s="164" customFormat="1" ht="20.149999999999999" customHeight="1">
      <c r="A1695" s="149"/>
      <c r="B1695" s="294" t="str">
        <f>IF(LEN(A1695)=0,"",INDEX('Smelter Look-up'!$A:$A,MATCH($A1695,'Smelter Look-up'!$E:$E,0)))</f>
        <v/>
      </c>
      <c r="C1695" s="146" t="str">
        <f>IF(LEN(A1695)=0,"",INDEX('Smelter Look-up'!$C:$C,MATCH($A1695,'Smelter Look-up'!$E:$E,0)))</f>
        <v/>
      </c>
      <c r="D1695" s="143"/>
      <c r="E1695" s="143" t="str">
        <f ca="1">IF(ISERROR($V1695),"",OFFSET('Smelter Look-up'!$D$4,$V1695-4,0)&amp;"")</f>
        <v/>
      </c>
      <c r="F1695" s="143" t="str">
        <f ca="1">IF(ISERROR($V1695),"",OFFSET('Smelter Look-up'!$E$4,$V1695-4,0))</f>
        <v/>
      </c>
      <c r="G1695" s="143" t="str">
        <f ca="1">IF(C1695=$X$4,"Enter smelter details",IF(ISERROR($V1695),"",OFFSET('Smelter Look-up'!$F$4,$V1695-4,0)))</f>
        <v/>
      </c>
      <c r="H1695" s="199" t="str">
        <f ca="1">IF(ISERROR($V1695),"",OFFSET('Smelter Look-up'!$G$4,$V1695-4,0))</f>
        <v/>
      </c>
      <c r="I1695" s="200" t="str">
        <f ca="1">IF(ISERROR($V1695),"",OFFSET('Smelter Look-up'!$H$4,$V1695-4,0))</f>
        <v/>
      </c>
      <c r="J1695" s="200" t="str">
        <f ca="1">IF(ISERROR($V1695),"",OFFSET('Smelter Look-up'!$I$4,$V1695-4,0))</f>
        <v/>
      </c>
      <c r="K1695" s="144"/>
      <c r="L1695" s="144"/>
      <c r="M1695" s="144"/>
      <c r="N1695" s="144"/>
      <c r="O1695" s="144"/>
      <c r="P1695" s="202"/>
      <c r="Q1695" s="145"/>
      <c r="R1695" s="143" t="str">
        <f ca="1">IF(ISERROR($V1695),"",OFFSET('Smelter Look-up'!$C$4,$V1695-4,0)&amp;"")</f>
        <v/>
      </c>
      <c r="S1695" s="149" t="str">
        <f t="shared" ca="1" si="130"/>
        <v/>
      </c>
      <c r="T1695" s="149" t="str">
        <f ca="1">IF(B1695="","",IF(ISERROR(MATCH($J1695,SorP!$B$1:$B$6261,0)),"",INDIRECT("'SorP'!$A$"&amp;MATCH($S1695&amp;$J1695,SorP!C:C,0))))</f>
        <v/>
      </c>
      <c r="U1695" s="162"/>
      <c r="V1695" s="163" t="e">
        <f>IF(C1695="",NA(),MATCH($B1695&amp;$C1695,'Smelter Look-up'!$J:$J,0))</f>
        <v>#N/A</v>
      </c>
      <c r="X1695" s="164">
        <f t="shared" ca="1" si="131"/>
        <v>0</v>
      </c>
      <c r="AB1695" s="304" t="str">
        <f t="shared" si="132"/>
        <v/>
      </c>
      <c r="AC1695" s="164" t="str">
        <f t="shared" si="133"/>
        <v/>
      </c>
      <c r="AD1695" s="164" t="str">
        <f t="shared" si="134"/>
        <v/>
      </c>
    </row>
    <row r="1696" spans="1:30" s="164" customFormat="1" ht="20.149999999999999" customHeight="1">
      <c r="A1696" s="149"/>
      <c r="B1696" s="294" t="str">
        <f>IF(LEN(A1696)=0,"",INDEX('Smelter Look-up'!$A:$A,MATCH($A1696,'Smelter Look-up'!$E:$E,0)))</f>
        <v/>
      </c>
      <c r="C1696" s="146" t="str">
        <f>IF(LEN(A1696)=0,"",INDEX('Smelter Look-up'!$C:$C,MATCH($A1696,'Smelter Look-up'!$E:$E,0)))</f>
        <v/>
      </c>
      <c r="D1696" s="143"/>
      <c r="E1696" s="143" t="str">
        <f ca="1">IF(ISERROR($V1696),"",OFFSET('Smelter Look-up'!$D$4,$V1696-4,0)&amp;"")</f>
        <v/>
      </c>
      <c r="F1696" s="143" t="str">
        <f ca="1">IF(ISERROR($V1696),"",OFFSET('Smelter Look-up'!$E$4,$V1696-4,0))</f>
        <v/>
      </c>
      <c r="G1696" s="143" t="str">
        <f ca="1">IF(C1696=$X$4,"Enter smelter details",IF(ISERROR($V1696),"",OFFSET('Smelter Look-up'!$F$4,$V1696-4,0)))</f>
        <v/>
      </c>
      <c r="H1696" s="199" t="str">
        <f ca="1">IF(ISERROR($V1696),"",OFFSET('Smelter Look-up'!$G$4,$V1696-4,0))</f>
        <v/>
      </c>
      <c r="I1696" s="200" t="str">
        <f ca="1">IF(ISERROR($V1696),"",OFFSET('Smelter Look-up'!$H$4,$V1696-4,0))</f>
        <v/>
      </c>
      <c r="J1696" s="200" t="str">
        <f ca="1">IF(ISERROR($V1696),"",OFFSET('Smelter Look-up'!$I$4,$V1696-4,0))</f>
        <v/>
      </c>
      <c r="K1696" s="144"/>
      <c r="L1696" s="144"/>
      <c r="M1696" s="144"/>
      <c r="N1696" s="144"/>
      <c r="O1696" s="144"/>
      <c r="P1696" s="202"/>
      <c r="Q1696" s="145"/>
      <c r="R1696" s="143" t="str">
        <f ca="1">IF(ISERROR($V1696),"",OFFSET('Smelter Look-up'!$C$4,$V1696-4,0)&amp;"")</f>
        <v/>
      </c>
      <c r="S1696" s="149" t="str">
        <f t="shared" ca="1" si="130"/>
        <v/>
      </c>
      <c r="T1696" s="149" t="str">
        <f ca="1">IF(B1696="","",IF(ISERROR(MATCH($J1696,SorP!$B$1:$B$6261,0)),"",INDIRECT("'SorP'!$A$"&amp;MATCH($S1696&amp;$J1696,SorP!C:C,0))))</f>
        <v/>
      </c>
      <c r="U1696" s="162"/>
      <c r="V1696" s="163" t="e">
        <f>IF(C1696="",NA(),MATCH($B1696&amp;$C1696,'Smelter Look-up'!$J:$J,0))</f>
        <v>#N/A</v>
      </c>
      <c r="X1696" s="164">
        <f t="shared" ca="1" si="131"/>
        <v>0</v>
      </c>
      <c r="AB1696" s="304" t="str">
        <f t="shared" si="132"/>
        <v/>
      </c>
      <c r="AC1696" s="164" t="str">
        <f t="shared" si="133"/>
        <v/>
      </c>
      <c r="AD1696" s="164" t="str">
        <f t="shared" si="134"/>
        <v/>
      </c>
    </row>
    <row r="1697" spans="1:30" s="164" customFormat="1" ht="20.149999999999999" customHeight="1">
      <c r="A1697" s="149"/>
      <c r="B1697" s="294" t="str">
        <f>IF(LEN(A1697)=0,"",INDEX('Smelter Look-up'!$A:$A,MATCH($A1697,'Smelter Look-up'!$E:$E,0)))</f>
        <v/>
      </c>
      <c r="C1697" s="146" t="str">
        <f>IF(LEN(A1697)=0,"",INDEX('Smelter Look-up'!$C:$C,MATCH($A1697,'Smelter Look-up'!$E:$E,0)))</f>
        <v/>
      </c>
      <c r="D1697" s="143"/>
      <c r="E1697" s="143" t="str">
        <f ca="1">IF(ISERROR($V1697),"",OFFSET('Smelter Look-up'!$D$4,$V1697-4,0)&amp;"")</f>
        <v/>
      </c>
      <c r="F1697" s="143" t="str">
        <f ca="1">IF(ISERROR($V1697),"",OFFSET('Smelter Look-up'!$E$4,$V1697-4,0))</f>
        <v/>
      </c>
      <c r="G1697" s="143" t="str">
        <f ca="1">IF(C1697=$X$4,"Enter smelter details",IF(ISERROR($V1697),"",OFFSET('Smelter Look-up'!$F$4,$V1697-4,0)))</f>
        <v/>
      </c>
      <c r="H1697" s="199" t="str">
        <f ca="1">IF(ISERROR($V1697),"",OFFSET('Smelter Look-up'!$G$4,$V1697-4,0))</f>
        <v/>
      </c>
      <c r="I1697" s="200" t="str">
        <f ca="1">IF(ISERROR($V1697),"",OFFSET('Smelter Look-up'!$H$4,$V1697-4,0))</f>
        <v/>
      </c>
      <c r="J1697" s="200" t="str">
        <f ca="1">IF(ISERROR($V1697),"",OFFSET('Smelter Look-up'!$I$4,$V1697-4,0))</f>
        <v/>
      </c>
      <c r="K1697" s="144"/>
      <c r="L1697" s="144"/>
      <c r="M1697" s="144"/>
      <c r="N1697" s="144"/>
      <c r="O1697" s="144"/>
      <c r="P1697" s="202"/>
      <c r="Q1697" s="145"/>
      <c r="R1697" s="143" t="str">
        <f ca="1">IF(ISERROR($V1697),"",OFFSET('Smelter Look-up'!$C$4,$V1697-4,0)&amp;"")</f>
        <v/>
      </c>
      <c r="S1697" s="149" t="str">
        <f t="shared" ca="1" si="130"/>
        <v/>
      </c>
      <c r="T1697" s="149" t="str">
        <f ca="1">IF(B1697="","",IF(ISERROR(MATCH($J1697,SorP!$B$1:$B$6261,0)),"",INDIRECT("'SorP'!$A$"&amp;MATCH($S1697&amp;$J1697,SorP!C:C,0))))</f>
        <v/>
      </c>
      <c r="U1697" s="162"/>
      <c r="V1697" s="163" t="e">
        <f>IF(C1697="",NA(),MATCH($B1697&amp;$C1697,'Smelter Look-up'!$J:$J,0))</f>
        <v>#N/A</v>
      </c>
      <c r="X1697" s="164">
        <f t="shared" ca="1" si="131"/>
        <v>0</v>
      </c>
      <c r="AB1697" s="304" t="str">
        <f t="shared" si="132"/>
        <v/>
      </c>
      <c r="AC1697" s="164" t="str">
        <f t="shared" si="133"/>
        <v/>
      </c>
      <c r="AD1697" s="164" t="str">
        <f t="shared" si="134"/>
        <v/>
      </c>
    </row>
    <row r="1698" spans="1:30" s="164" customFormat="1" ht="20.149999999999999" customHeight="1">
      <c r="A1698" s="149"/>
      <c r="B1698" s="294" t="str">
        <f>IF(LEN(A1698)=0,"",INDEX('Smelter Look-up'!$A:$A,MATCH($A1698,'Smelter Look-up'!$E:$E,0)))</f>
        <v/>
      </c>
      <c r="C1698" s="146" t="str">
        <f>IF(LEN(A1698)=0,"",INDEX('Smelter Look-up'!$C:$C,MATCH($A1698,'Smelter Look-up'!$E:$E,0)))</f>
        <v/>
      </c>
      <c r="D1698" s="143"/>
      <c r="E1698" s="143" t="str">
        <f ca="1">IF(ISERROR($V1698),"",OFFSET('Smelter Look-up'!$D$4,$V1698-4,0)&amp;"")</f>
        <v/>
      </c>
      <c r="F1698" s="143" t="str">
        <f ca="1">IF(ISERROR($V1698),"",OFFSET('Smelter Look-up'!$E$4,$V1698-4,0))</f>
        <v/>
      </c>
      <c r="G1698" s="143" t="str">
        <f ca="1">IF(C1698=$X$4,"Enter smelter details",IF(ISERROR($V1698),"",OFFSET('Smelter Look-up'!$F$4,$V1698-4,0)))</f>
        <v/>
      </c>
      <c r="H1698" s="199" t="str">
        <f ca="1">IF(ISERROR($V1698),"",OFFSET('Smelter Look-up'!$G$4,$V1698-4,0))</f>
        <v/>
      </c>
      <c r="I1698" s="200" t="str">
        <f ca="1">IF(ISERROR($V1698),"",OFFSET('Smelter Look-up'!$H$4,$V1698-4,0))</f>
        <v/>
      </c>
      <c r="J1698" s="200" t="str">
        <f ca="1">IF(ISERROR($V1698),"",OFFSET('Smelter Look-up'!$I$4,$V1698-4,0))</f>
        <v/>
      </c>
      <c r="K1698" s="144"/>
      <c r="L1698" s="144"/>
      <c r="M1698" s="144"/>
      <c r="N1698" s="144"/>
      <c r="O1698" s="144"/>
      <c r="P1698" s="202"/>
      <c r="Q1698" s="145"/>
      <c r="R1698" s="143" t="str">
        <f ca="1">IF(ISERROR($V1698),"",OFFSET('Smelter Look-up'!$C$4,$V1698-4,0)&amp;"")</f>
        <v/>
      </c>
      <c r="S1698" s="149" t="str">
        <f t="shared" ca="1" si="130"/>
        <v/>
      </c>
      <c r="T1698" s="149" t="str">
        <f ca="1">IF(B1698="","",IF(ISERROR(MATCH($J1698,SorP!$B$1:$B$6261,0)),"",INDIRECT("'SorP'!$A$"&amp;MATCH($S1698&amp;$J1698,SorP!C:C,0))))</f>
        <v/>
      </c>
      <c r="U1698" s="162"/>
      <c r="V1698" s="163" t="e">
        <f>IF(C1698="",NA(),MATCH($B1698&amp;$C1698,'Smelter Look-up'!$J:$J,0))</f>
        <v>#N/A</v>
      </c>
      <c r="X1698" s="164">
        <f t="shared" ca="1" si="131"/>
        <v>0</v>
      </c>
      <c r="AB1698" s="304" t="str">
        <f t="shared" si="132"/>
        <v/>
      </c>
      <c r="AC1698" s="164" t="str">
        <f t="shared" si="133"/>
        <v/>
      </c>
      <c r="AD1698" s="164" t="str">
        <f t="shared" si="134"/>
        <v/>
      </c>
    </row>
    <row r="1699" spans="1:30" s="164" customFormat="1" ht="20.149999999999999" customHeight="1">
      <c r="A1699" s="149"/>
      <c r="B1699" s="294" t="str">
        <f>IF(LEN(A1699)=0,"",INDEX('Smelter Look-up'!$A:$A,MATCH($A1699,'Smelter Look-up'!$E:$E,0)))</f>
        <v/>
      </c>
      <c r="C1699" s="146" t="str">
        <f>IF(LEN(A1699)=0,"",INDEX('Smelter Look-up'!$C:$C,MATCH($A1699,'Smelter Look-up'!$E:$E,0)))</f>
        <v/>
      </c>
      <c r="D1699" s="143"/>
      <c r="E1699" s="143" t="str">
        <f ca="1">IF(ISERROR($V1699),"",OFFSET('Smelter Look-up'!$D$4,$V1699-4,0)&amp;"")</f>
        <v/>
      </c>
      <c r="F1699" s="143" t="str">
        <f ca="1">IF(ISERROR($V1699),"",OFFSET('Smelter Look-up'!$E$4,$V1699-4,0))</f>
        <v/>
      </c>
      <c r="G1699" s="143" t="str">
        <f ca="1">IF(C1699=$X$4,"Enter smelter details",IF(ISERROR($V1699),"",OFFSET('Smelter Look-up'!$F$4,$V1699-4,0)))</f>
        <v/>
      </c>
      <c r="H1699" s="199" t="str">
        <f ca="1">IF(ISERROR($V1699),"",OFFSET('Smelter Look-up'!$G$4,$V1699-4,0))</f>
        <v/>
      </c>
      <c r="I1699" s="200" t="str">
        <f ca="1">IF(ISERROR($V1699),"",OFFSET('Smelter Look-up'!$H$4,$V1699-4,0))</f>
        <v/>
      </c>
      <c r="J1699" s="200" t="str">
        <f ca="1">IF(ISERROR($V1699),"",OFFSET('Smelter Look-up'!$I$4,$V1699-4,0))</f>
        <v/>
      </c>
      <c r="K1699" s="144"/>
      <c r="L1699" s="144"/>
      <c r="M1699" s="144"/>
      <c r="N1699" s="144"/>
      <c r="O1699" s="144"/>
      <c r="P1699" s="202"/>
      <c r="Q1699" s="145"/>
      <c r="R1699" s="143" t="str">
        <f ca="1">IF(ISERROR($V1699),"",OFFSET('Smelter Look-up'!$C$4,$V1699-4,0)&amp;"")</f>
        <v/>
      </c>
      <c r="S1699" s="149" t="str">
        <f t="shared" ca="1" si="130"/>
        <v/>
      </c>
      <c r="T1699" s="149" t="str">
        <f ca="1">IF(B1699="","",IF(ISERROR(MATCH($J1699,SorP!$B$1:$B$6261,0)),"",INDIRECT("'SorP'!$A$"&amp;MATCH($S1699&amp;$J1699,SorP!C:C,0))))</f>
        <v/>
      </c>
      <c r="U1699" s="162"/>
      <c r="V1699" s="163" t="e">
        <f>IF(C1699="",NA(),MATCH($B1699&amp;$C1699,'Smelter Look-up'!$J:$J,0))</f>
        <v>#N/A</v>
      </c>
      <c r="X1699" s="164">
        <f t="shared" ca="1" si="131"/>
        <v>0</v>
      </c>
      <c r="AB1699" s="304" t="str">
        <f t="shared" si="132"/>
        <v/>
      </c>
      <c r="AC1699" s="164" t="str">
        <f t="shared" si="133"/>
        <v/>
      </c>
      <c r="AD1699" s="164" t="str">
        <f t="shared" si="134"/>
        <v/>
      </c>
    </row>
    <row r="1700" spans="1:30" s="164" customFormat="1" ht="20.149999999999999" customHeight="1">
      <c r="A1700" s="149"/>
      <c r="B1700" s="294" t="str">
        <f>IF(LEN(A1700)=0,"",INDEX('Smelter Look-up'!$A:$A,MATCH($A1700,'Smelter Look-up'!$E:$E,0)))</f>
        <v/>
      </c>
      <c r="C1700" s="146" t="str">
        <f>IF(LEN(A1700)=0,"",INDEX('Smelter Look-up'!$C:$C,MATCH($A1700,'Smelter Look-up'!$E:$E,0)))</f>
        <v/>
      </c>
      <c r="D1700" s="143"/>
      <c r="E1700" s="143" t="str">
        <f ca="1">IF(ISERROR($V1700),"",OFFSET('Smelter Look-up'!$D$4,$V1700-4,0)&amp;"")</f>
        <v/>
      </c>
      <c r="F1700" s="143" t="str">
        <f ca="1">IF(ISERROR($V1700),"",OFFSET('Smelter Look-up'!$E$4,$V1700-4,0))</f>
        <v/>
      </c>
      <c r="G1700" s="143" t="str">
        <f ca="1">IF(C1700=$X$4,"Enter smelter details",IF(ISERROR($V1700),"",OFFSET('Smelter Look-up'!$F$4,$V1700-4,0)))</f>
        <v/>
      </c>
      <c r="H1700" s="199" t="str">
        <f ca="1">IF(ISERROR($V1700),"",OFFSET('Smelter Look-up'!$G$4,$V1700-4,0))</f>
        <v/>
      </c>
      <c r="I1700" s="200" t="str">
        <f ca="1">IF(ISERROR($V1700),"",OFFSET('Smelter Look-up'!$H$4,$V1700-4,0))</f>
        <v/>
      </c>
      <c r="J1700" s="200" t="str">
        <f ca="1">IF(ISERROR($V1700),"",OFFSET('Smelter Look-up'!$I$4,$V1700-4,0))</f>
        <v/>
      </c>
      <c r="K1700" s="144"/>
      <c r="L1700" s="144"/>
      <c r="M1700" s="144"/>
      <c r="N1700" s="144"/>
      <c r="O1700" s="144"/>
      <c r="P1700" s="202"/>
      <c r="Q1700" s="145"/>
      <c r="R1700" s="143" t="str">
        <f ca="1">IF(ISERROR($V1700),"",OFFSET('Smelter Look-up'!$C$4,$V1700-4,0)&amp;"")</f>
        <v/>
      </c>
      <c r="S1700" s="149" t="str">
        <f t="shared" ca="1" si="130"/>
        <v/>
      </c>
      <c r="T1700" s="149" t="str">
        <f ca="1">IF(B1700="","",IF(ISERROR(MATCH($J1700,SorP!$B$1:$B$6261,0)),"",INDIRECT("'SorP'!$A$"&amp;MATCH($S1700&amp;$J1700,SorP!C:C,0))))</f>
        <v/>
      </c>
      <c r="U1700" s="162"/>
      <c r="V1700" s="163" t="e">
        <f>IF(C1700="",NA(),MATCH($B1700&amp;$C1700,'Smelter Look-up'!$J:$J,0))</f>
        <v>#N/A</v>
      </c>
      <c r="X1700" s="164">
        <f t="shared" ca="1" si="131"/>
        <v>0</v>
      </c>
      <c r="AB1700" s="304" t="str">
        <f t="shared" si="132"/>
        <v/>
      </c>
      <c r="AC1700" s="164" t="str">
        <f t="shared" si="133"/>
        <v/>
      </c>
      <c r="AD1700" s="164" t="str">
        <f t="shared" si="134"/>
        <v/>
      </c>
    </row>
    <row r="1701" spans="1:30" s="164" customFormat="1" ht="20.149999999999999" customHeight="1">
      <c r="A1701" s="149"/>
      <c r="B1701" s="294" t="str">
        <f>IF(LEN(A1701)=0,"",INDEX('Smelter Look-up'!$A:$A,MATCH($A1701,'Smelter Look-up'!$E:$E,0)))</f>
        <v/>
      </c>
      <c r="C1701" s="146" t="str">
        <f>IF(LEN(A1701)=0,"",INDEX('Smelter Look-up'!$C:$C,MATCH($A1701,'Smelter Look-up'!$E:$E,0)))</f>
        <v/>
      </c>
      <c r="D1701" s="143"/>
      <c r="E1701" s="143" t="str">
        <f ca="1">IF(ISERROR($V1701),"",OFFSET('Smelter Look-up'!$D$4,$V1701-4,0)&amp;"")</f>
        <v/>
      </c>
      <c r="F1701" s="143" t="str">
        <f ca="1">IF(ISERROR($V1701),"",OFFSET('Smelter Look-up'!$E$4,$V1701-4,0))</f>
        <v/>
      </c>
      <c r="G1701" s="143" t="str">
        <f ca="1">IF(C1701=$X$4,"Enter smelter details",IF(ISERROR($V1701),"",OFFSET('Smelter Look-up'!$F$4,$V1701-4,0)))</f>
        <v/>
      </c>
      <c r="H1701" s="199" t="str">
        <f ca="1">IF(ISERROR($V1701),"",OFFSET('Smelter Look-up'!$G$4,$V1701-4,0))</f>
        <v/>
      </c>
      <c r="I1701" s="200" t="str">
        <f ca="1">IF(ISERROR($V1701),"",OFFSET('Smelter Look-up'!$H$4,$V1701-4,0))</f>
        <v/>
      </c>
      <c r="J1701" s="200" t="str">
        <f ca="1">IF(ISERROR($V1701),"",OFFSET('Smelter Look-up'!$I$4,$V1701-4,0))</f>
        <v/>
      </c>
      <c r="K1701" s="144"/>
      <c r="L1701" s="144"/>
      <c r="M1701" s="144"/>
      <c r="N1701" s="144"/>
      <c r="O1701" s="144"/>
      <c r="P1701" s="202"/>
      <c r="Q1701" s="145"/>
      <c r="R1701" s="143" t="str">
        <f ca="1">IF(ISERROR($V1701),"",OFFSET('Smelter Look-up'!$C$4,$V1701-4,0)&amp;"")</f>
        <v/>
      </c>
      <c r="S1701" s="149" t="str">
        <f t="shared" ca="1" si="130"/>
        <v/>
      </c>
      <c r="T1701" s="149" t="str">
        <f ca="1">IF(B1701="","",IF(ISERROR(MATCH($J1701,SorP!$B$1:$B$6261,0)),"",INDIRECT("'SorP'!$A$"&amp;MATCH($S1701&amp;$J1701,SorP!C:C,0))))</f>
        <v/>
      </c>
      <c r="U1701" s="162"/>
      <c r="V1701" s="163" t="e">
        <f>IF(C1701="",NA(),MATCH($B1701&amp;$C1701,'Smelter Look-up'!$J:$J,0))</f>
        <v>#N/A</v>
      </c>
      <c r="X1701" s="164">
        <f t="shared" ca="1" si="131"/>
        <v>0</v>
      </c>
      <c r="AB1701" s="304" t="str">
        <f t="shared" si="132"/>
        <v/>
      </c>
      <c r="AC1701" s="164" t="str">
        <f t="shared" si="133"/>
        <v/>
      </c>
      <c r="AD1701" s="164" t="str">
        <f t="shared" si="134"/>
        <v/>
      </c>
    </row>
    <row r="1702" spans="1:30" s="164" customFormat="1" ht="20.149999999999999" customHeight="1">
      <c r="A1702" s="149"/>
      <c r="B1702" s="294" t="str">
        <f>IF(LEN(A1702)=0,"",INDEX('Smelter Look-up'!$A:$A,MATCH($A1702,'Smelter Look-up'!$E:$E,0)))</f>
        <v/>
      </c>
      <c r="C1702" s="146" t="str">
        <f>IF(LEN(A1702)=0,"",INDEX('Smelter Look-up'!$C:$C,MATCH($A1702,'Smelter Look-up'!$E:$E,0)))</f>
        <v/>
      </c>
      <c r="D1702" s="143"/>
      <c r="E1702" s="143" t="str">
        <f ca="1">IF(ISERROR($V1702),"",OFFSET('Smelter Look-up'!$D$4,$V1702-4,0)&amp;"")</f>
        <v/>
      </c>
      <c r="F1702" s="143" t="str">
        <f ca="1">IF(ISERROR($V1702),"",OFFSET('Smelter Look-up'!$E$4,$V1702-4,0))</f>
        <v/>
      </c>
      <c r="G1702" s="143" t="str">
        <f ca="1">IF(C1702=$X$4,"Enter smelter details",IF(ISERROR($V1702),"",OFFSET('Smelter Look-up'!$F$4,$V1702-4,0)))</f>
        <v/>
      </c>
      <c r="H1702" s="199" t="str">
        <f ca="1">IF(ISERROR($V1702),"",OFFSET('Smelter Look-up'!$G$4,$V1702-4,0))</f>
        <v/>
      </c>
      <c r="I1702" s="200" t="str">
        <f ca="1">IF(ISERROR($V1702),"",OFFSET('Smelter Look-up'!$H$4,$V1702-4,0))</f>
        <v/>
      </c>
      <c r="J1702" s="200" t="str">
        <f ca="1">IF(ISERROR($V1702),"",OFFSET('Smelter Look-up'!$I$4,$V1702-4,0))</f>
        <v/>
      </c>
      <c r="K1702" s="144"/>
      <c r="L1702" s="144"/>
      <c r="M1702" s="144"/>
      <c r="N1702" s="144"/>
      <c r="O1702" s="144"/>
      <c r="P1702" s="202"/>
      <c r="Q1702" s="145"/>
      <c r="R1702" s="143" t="str">
        <f ca="1">IF(ISERROR($V1702),"",OFFSET('Smelter Look-up'!$C$4,$V1702-4,0)&amp;"")</f>
        <v/>
      </c>
      <c r="S1702" s="149" t="str">
        <f t="shared" ca="1" si="130"/>
        <v/>
      </c>
      <c r="T1702" s="149" t="str">
        <f ca="1">IF(B1702="","",IF(ISERROR(MATCH($J1702,SorP!$B$1:$B$6261,0)),"",INDIRECT("'SorP'!$A$"&amp;MATCH($S1702&amp;$J1702,SorP!C:C,0))))</f>
        <v/>
      </c>
      <c r="U1702" s="162"/>
      <c r="V1702" s="163" t="e">
        <f>IF(C1702="",NA(),MATCH($B1702&amp;$C1702,'Smelter Look-up'!$J:$J,0))</f>
        <v>#N/A</v>
      </c>
      <c r="X1702" s="164">
        <f t="shared" ca="1" si="131"/>
        <v>0</v>
      </c>
      <c r="AB1702" s="304" t="str">
        <f t="shared" si="132"/>
        <v/>
      </c>
      <c r="AC1702" s="164" t="str">
        <f t="shared" si="133"/>
        <v/>
      </c>
      <c r="AD1702" s="164" t="str">
        <f t="shared" si="134"/>
        <v/>
      </c>
    </row>
    <row r="1703" spans="1:30" s="164" customFormat="1" ht="20.149999999999999" customHeight="1">
      <c r="A1703" s="149"/>
      <c r="B1703" s="294" t="str">
        <f>IF(LEN(A1703)=0,"",INDEX('Smelter Look-up'!$A:$A,MATCH($A1703,'Smelter Look-up'!$E:$E,0)))</f>
        <v/>
      </c>
      <c r="C1703" s="146" t="str">
        <f>IF(LEN(A1703)=0,"",INDEX('Smelter Look-up'!$C:$C,MATCH($A1703,'Smelter Look-up'!$E:$E,0)))</f>
        <v/>
      </c>
      <c r="D1703" s="143"/>
      <c r="E1703" s="143" t="str">
        <f ca="1">IF(ISERROR($V1703),"",OFFSET('Smelter Look-up'!$D$4,$V1703-4,0)&amp;"")</f>
        <v/>
      </c>
      <c r="F1703" s="143" t="str">
        <f ca="1">IF(ISERROR($V1703),"",OFFSET('Smelter Look-up'!$E$4,$V1703-4,0))</f>
        <v/>
      </c>
      <c r="G1703" s="143" t="str">
        <f ca="1">IF(C1703=$X$4,"Enter smelter details",IF(ISERROR($V1703),"",OFFSET('Smelter Look-up'!$F$4,$V1703-4,0)))</f>
        <v/>
      </c>
      <c r="H1703" s="199" t="str">
        <f ca="1">IF(ISERROR($V1703),"",OFFSET('Smelter Look-up'!$G$4,$V1703-4,0))</f>
        <v/>
      </c>
      <c r="I1703" s="200" t="str">
        <f ca="1">IF(ISERROR($V1703),"",OFFSET('Smelter Look-up'!$H$4,$V1703-4,0))</f>
        <v/>
      </c>
      <c r="J1703" s="200" t="str">
        <f ca="1">IF(ISERROR($V1703),"",OFFSET('Smelter Look-up'!$I$4,$V1703-4,0))</f>
        <v/>
      </c>
      <c r="K1703" s="144"/>
      <c r="L1703" s="144"/>
      <c r="M1703" s="144"/>
      <c r="N1703" s="144"/>
      <c r="O1703" s="144"/>
      <c r="P1703" s="202"/>
      <c r="Q1703" s="145"/>
      <c r="R1703" s="143" t="str">
        <f ca="1">IF(ISERROR($V1703),"",OFFSET('Smelter Look-up'!$C$4,$V1703-4,0)&amp;"")</f>
        <v/>
      </c>
      <c r="S1703" s="149" t="str">
        <f t="shared" ca="1" si="130"/>
        <v/>
      </c>
      <c r="T1703" s="149" t="str">
        <f ca="1">IF(B1703="","",IF(ISERROR(MATCH($J1703,SorP!$B$1:$B$6261,0)),"",INDIRECT("'SorP'!$A$"&amp;MATCH($S1703&amp;$J1703,SorP!C:C,0))))</f>
        <v/>
      </c>
      <c r="U1703" s="162"/>
      <c r="V1703" s="163" t="e">
        <f>IF(C1703="",NA(),MATCH($B1703&amp;$C1703,'Smelter Look-up'!$J:$J,0))</f>
        <v>#N/A</v>
      </c>
      <c r="X1703" s="164">
        <f t="shared" ca="1" si="131"/>
        <v>0</v>
      </c>
      <c r="AB1703" s="304" t="str">
        <f t="shared" si="132"/>
        <v/>
      </c>
      <c r="AC1703" s="164" t="str">
        <f t="shared" si="133"/>
        <v/>
      </c>
      <c r="AD1703" s="164" t="str">
        <f t="shared" si="134"/>
        <v/>
      </c>
    </row>
    <row r="1704" spans="1:30" s="164" customFormat="1" ht="20.149999999999999" customHeight="1">
      <c r="A1704" s="149"/>
      <c r="B1704" s="294" t="str">
        <f>IF(LEN(A1704)=0,"",INDEX('Smelter Look-up'!$A:$A,MATCH($A1704,'Smelter Look-up'!$E:$E,0)))</f>
        <v/>
      </c>
      <c r="C1704" s="146" t="str">
        <f>IF(LEN(A1704)=0,"",INDEX('Smelter Look-up'!$C:$C,MATCH($A1704,'Smelter Look-up'!$E:$E,0)))</f>
        <v/>
      </c>
      <c r="D1704" s="143"/>
      <c r="E1704" s="143" t="str">
        <f ca="1">IF(ISERROR($V1704),"",OFFSET('Smelter Look-up'!$D$4,$V1704-4,0)&amp;"")</f>
        <v/>
      </c>
      <c r="F1704" s="143" t="str">
        <f ca="1">IF(ISERROR($V1704),"",OFFSET('Smelter Look-up'!$E$4,$V1704-4,0))</f>
        <v/>
      </c>
      <c r="G1704" s="143" t="str">
        <f ca="1">IF(C1704=$X$4,"Enter smelter details",IF(ISERROR($V1704),"",OFFSET('Smelter Look-up'!$F$4,$V1704-4,0)))</f>
        <v/>
      </c>
      <c r="H1704" s="199" t="str">
        <f ca="1">IF(ISERROR($V1704),"",OFFSET('Smelter Look-up'!$G$4,$V1704-4,0))</f>
        <v/>
      </c>
      <c r="I1704" s="200" t="str">
        <f ca="1">IF(ISERROR($V1704),"",OFFSET('Smelter Look-up'!$H$4,$V1704-4,0))</f>
        <v/>
      </c>
      <c r="J1704" s="200" t="str">
        <f ca="1">IF(ISERROR($V1704),"",OFFSET('Smelter Look-up'!$I$4,$V1704-4,0))</f>
        <v/>
      </c>
      <c r="K1704" s="144"/>
      <c r="L1704" s="144"/>
      <c r="M1704" s="144"/>
      <c r="N1704" s="144"/>
      <c r="O1704" s="144"/>
      <c r="P1704" s="202"/>
      <c r="Q1704" s="145"/>
      <c r="R1704" s="143" t="str">
        <f ca="1">IF(ISERROR($V1704),"",OFFSET('Smelter Look-up'!$C$4,$V1704-4,0)&amp;"")</f>
        <v/>
      </c>
      <c r="S1704" s="149" t="str">
        <f t="shared" ca="1" si="130"/>
        <v/>
      </c>
      <c r="T1704" s="149" t="str">
        <f ca="1">IF(B1704="","",IF(ISERROR(MATCH($J1704,SorP!$B$1:$B$6261,0)),"",INDIRECT("'SorP'!$A$"&amp;MATCH($S1704&amp;$J1704,SorP!C:C,0))))</f>
        <v/>
      </c>
      <c r="U1704" s="162"/>
      <c r="V1704" s="163" t="e">
        <f>IF(C1704="",NA(),MATCH($B1704&amp;$C1704,'Smelter Look-up'!$J:$J,0))</f>
        <v>#N/A</v>
      </c>
      <c r="X1704" s="164">
        <f t="shared" ca="1" si="131"/>
        <v>0</v>
      </c>
      <c r="AB1704" s="304" t="str">
        <f t="shared" si="132"/>
        <v/>
      </c>
      <c r="AC1704" s="164" t="str">
        <f t="shared" si="133"/>
        <v/>
      </c>
      <c r="AD1704" s="164" t="str">
        <f t="shared" si="134"/>
        <v/>
      </c>
    </row>
    <row r="1705" spans="1:30" s="164" customFormat="1" ht="20.149999999999999" customHeight="1">
      <c r="A1705" s="149"/>
      <c r="B1705" s="294" t="str">
        <f>IF(LEN(A1705)=0,"",INDEX('Smelter Look-up'!$A:$A,MATCH($A1705,'Smelter Look-up'!$E:$E,0)))</f>
        <v/>
      </c>
      <c r="C1705" s="146" t="str">
        <f>IF(LEN(A1705)=0,"",INDEX('Smelter Look-up'!$C:$C,MATCH($A1705,'Smelter Look-up'!$E:$E,0)))</f>
        <v/>
      </c>
      <c r="D1705" s="143"/>
      <c r="E1705" s="143" t="str">
        <f ca="1">IF(ISERROR($V1705),"",OFFSET('Smelter Look-up'!$D$4,$V1705-4,0)&amp;"")</f>
        <v/>
      </c>
      <c r="F1705" s="143" t="str">
        <f ca="1">IF(ISERROR($V1705),"",OFFSET('Smelter Look-up'!$E$4,$V1705-4,0))</f>
        <v/>
      </c>
      <c r="G1705" s="143" t="str">
        <f ca="1">IF(C1705=$X$4,"Enter smelter details",IF(ISERROR($V1705),"",OFFSET('Smelter Look-up'!$F$4,$V1705-4,0)))</f>
        <v/>
      </c>
      <c r="H1705" s="199" t="str">
        <f ca="1">IF(ISERROR($V1705),"",OFFSET('Smelter Look-up'!$G$4,$V1705-4,0))</f>
        <v/>
      </c>
      <c r="I1705" s="200" t="str">
        <f ca="1">IF(ISERROR($V1705),"",OFFSET('Smelter Look-up'!$H$4,$V1705-4,0))</f>
        <v/>
      </c>
      <c r="J1705" s="200" t="str">
        <f ca="1">IF(ISERROR($V1705),"",OFFSET('Smelter Look-up'!$I$4,$V1705-4,0))</f>
        <v/>
      </c>
      <c r="K1705" s="144"/>
      <c r="L1705" s="144"/>
      <c r="M1705" s="144"/>
      <c r="N1705" s="144"/>
      <c r="O1705" s="144"/>
      <c r="P1705" s="202"/>
      <c r="Q1705" s="145"/>
      <c r="R1705" s="143" t="str">
        <f ca="1">IF(ISERROR($V1705),"",OFFSET('Smelter Look-up'!$C$4,$V1705-4,0)&amp;"")</f>
        <v/>
      </c>
      <c r="S1705" s="149" t="str">
        <f t="shared" ca="1" si="130"/>
        <v/>
      </c>
      <c r="T1705" s="149" t="str">
        <f ca="1">IF(B1705="","",IF(ISERROR(MATCH($J1705,SorP!$B$1:$B$6261,0)),"",INDIRECT("'SorP'!$A$"&amp;MATCH($S1705&amp;$J1705,SorP!C:C,0))))</f>
        <v/>
      </c>
      <c r="U1705" s="162"/>
      <c r="V1705" s="163" t="e">
        <f>IF(C1705="",NA(),MATCH($B1705&amp;$C1705,'Smelter Look-up'!$J:$J,0))</f>
        <v>#N/A</v>
      </c>
      <c r="X1705" s="164">
        <f t="shared" ca="1" si="131"/>
        <v>0</v>
      </c>
      <c r="AB1705" s="304" t="str">
        <f t="shared" si="132"/>
        <v/>
      </c>
      <c r="AC1705" s="164" t="str">
        <f t="shared" si="133"/>
        <v/>
      </c>
      <c r="AD1705" s="164" t="str">
        <f t="shared" si="134"/>
        <v/>
      </c>
    </row>
    <row r="1706" spans="1:30" s="164" customFormat="1" ht="20.149999999999999" customHeight="1">
      <c r="A1706" s="149"/>
      <c r="B1706" s="294" t="str">
        <f>IF(LEN(A1706)=0,"",INDEX('Smelter Look-up'!$A:$A,MATCH($A1706,'Smelter Look-up'!$E:$E,0)))</f>
        <v/>
      </c>
      <c r="C1706" s="146" t="str">
        <f>IF(LEN(A1706)=0,"",INDEX('Smelter Look-up'!$C:$C,MATCH($A1706,'Smelter Look-up'!$E:$E,0)))</f>
        <v/>
      </c>
      <c r="D1706" s="143"/>
      <c r="E1706" s="143" t="str">
        <f ca="1">IF(ISERROR($V1706),"",OFFSET('Smelter Look-up'!$D$4,$V1706-4,0)&amp;"")</f>
        <v/>
      </c>
      <c r="F1706" s="143" t="str">
        <f ca="1">IF(ISERROR($V1706),"",OFFSET('Smelter Look-up'!$E$4,$V1706-4,0))</f>
        <v/>
      </c>
      <c r="G1706" s="143" t="str">
        <f ca="1">IF(C1706=$X$4,"Enter smelter details",IF(ISERROR($V1706),"",OFFSET('Smelter Look-up'!$F$4,$V1706-4,0)))</f>
        <v/>
      </c>
      <c r="H1706" s="199" t="str">
        <f ca="1">IF(ISERROR($V1706),"",OFFSET('Smelter Look-up'!$G$4,$V1706-4,0))</f>
        <v/>
      </c>
      <c r="I1706" s="200" t="str">
        <f ca="1">IF(ISERROR($V1706),"",OFFSET('Smelter Look-up'!$H$4,$V1706-4,0))</f>
        <v/>
      </c>
      <c r="J1706" s="200" t="str">
        <f ca="1">IF(ISERROR($V1706),"",OFFSET('Smelter Look-up'!$I$4,$V1706-4,0))</f>
        <v/>
      </c>
      <c r="K1706" s="144"/>
      <c r="L1706" s="144"/>
      <c r="M1706" s="144"/>
      <c r="N1706" s="144"/>
      <c r="O1706" s="144"/>
      <c r="P1706" s="202"/>
      <c r="Q1706" s="145"/>
      <c r="R1706" s="143" t="str">
        <f ca="1">IF(ISERROR($V1706),"",OFFSET('Smelter Look-up'!$C$4,$V1706-4,0)&amp;"")</f>
        <v/>
      </c>
      <c r="S1706" s="149" t="str">
        <f t="shared" ca="1" si="130"/>
        <v/>
      </c>
      <c r="T1706" s="149" t="str">
        <f ca="1">IF(B1706="","",IF(ISERROR(MATCH($J1706,SorP!$B$1:$B$6261,0)),"",INDIRECT("'SorP'!$A$"&amp;MATCH($S1706&amp;$J1706,SorP!C:C,0))))</f>
        <v/>
      </c>
      <c r="U1706" s="162"/>
      <c r="V1706" s="163" t="e">
        <f>IF(C1706="",NA(),MATCH($B1706&amp;$C1706,'Smelter Look-up'!$J:$J,0))</f>
        <v>#N/A</v>
      </c>
      <c r="X1706" s="164">
        <f t="shared" ca="1" si="131"/>
        <v>0</v>
      </c>
      <c r="AB1706" s="304" t="str">
        <f t="shared" si="132"/>
        <v/>
      </c>
      <c r="AC1706" s="164" t="str">
        <f t="shared" si="133"/>
        <v/>
      </c>
      <c r="AD1706" s="164" t="str">
        <f t="shared" si="134"/>
        <v/>
      </c>
    </row>
    <row r="1707" spans="1:30" s="164" customFormat="1" ht="20.149999999999999" customHeight="1">
      <c r="A1707" s="149"/>
      <c r="B1707" s="294" t="str">
        <f>IF(LEN(A1707)=0,"",INDEX('Smelter Look-up'!$A:$A,MATCH($A1707,'Smelter Look-up'!$E:$E,0)))</f>
        <v/>
      </c>
      <c r="C1707" s="146" t="str">
        <f>IF(LEN(A1707)=0,"",INDEX('Smelter Look-up'!$C:$C,MATCH($A1707,'Smelter Look-up'!$E:$E,0)))</f>
        <v/>
      </c>
      <c r="D1707" s="143"/>
      <c r="E1707" s="143" t="str">
        <f ca="1">IF(ISERROR($V1707),"",OFFSET('Smelter Look-up'!$D$4,$V1707-4,0)&amp;"")</f>
        <v/>
      </c>
      <c r="F1707" s="143" t="str">
        <f ca="1">IF(ISERROR($V1707),"",OFFSET('Smelter Look-up'!$E$4,$V1707-4,0))</f>
        <v/>
      </c>
      <c r="G1707" s="143" t="str">
        <f ca="1">IF(C1707=$X$4,"Enter smelter details",IF(ISERROR($V1707),"",OFFSET('Smelter Look-up'!$F$4,$V1707-4,0)))</f>
        <v/>
      </c>
      <c r="H1707" s="199" t="str">
        <f ca="1">IF(ISERROR($V1707),"",OFFSET('Smelter Look-up'!$G$4,$V1707-4,0))</f>
        <v/>
      </c>
      <c r="I1707" s="200" t="str">
        <f ca="1">IF(ISERROR($V1707),"",OFFSET('Smelter Look-up'!$H$4,$V1707-4,0))</f>
        <v/>
      </c>
      <c r="J1707" s="200" t="str">
        <f ca="1">IF(ISERROR($V1707),"",OFFSET('Smelter Look-up'!$I$4,$V1707-4,0))</f>
        <v/>
      </c>
      <c r="K1707" s="144"/>
      <c r="L1707" s="144"/>
      <c r="M1707" s="144"/>
      <c r="N1707" s="144"/>
      <c r="O1707" s="144"/>
      <c r="P1707" s="202"/>
      <c r="Q1707" s="145"/>
      <c r="R1707" s="143" t="str">
        <f ca="1">IF(ISERROR($V1707),"",OFFSET('Smelter Look-up'!$C$4,$V1707-4,0)&amp;"")</f>
        <v/>
      </c>
      <c r="S1707" s="149" t="str">
        <f t="shared" ca="1" si="130"/>
        <v/>
      </c>
      <c r="T1707" s="149" t="str">
        <f ca="1">IF(B1707="","",IF(ISERROR(MATCH($J1707,SorP!$B$1:$B$6261,0)),"",INDIRECT("'SorP'!$A$"&amp;MATCH($S1707&amp;$J1707,SorP!C:C,0))))</f>
        <v/>
      </c>
      <c r="U1707" s="162"/>
      <c r="V1707" s="163" t="e">
        <f>IF(C1707="",NA(),MATCH($B1707&amp;$C1707,'Smelter Look-up'!$J:$J,0))</f>
        <v>#N/A</v>
      </c>
      <c r="X1707" s="164">
        <f t="shared" ca="1" si="131"/>
        <v>0</v>
      </c>
      <c r="AB1707" s="304" t="str">
        <f t="shared" si="132"/>
        <v/>
      </c>
      <c r="AC1707" s="164" t="str">
        <f t="shared" si="133"/>
        <v/>
      </c>
      <c r="AD1707" s="164" t="str">
        <f t="shared" si="134"/>
        <v/>
      </c>
    </row>
    <row r="1708" spans="1:30" s="164" customFormat="1" ht="20.149999999999999" customHeight="1">
      <c r="A1708" s="149"/>
      <c r="B1708" s="294" t="str">
        <f>IF(LEN(A1708)=0,"",INDEX('Smelter Look-up'!$A:$A,MATCH($A1708,'Smelter Look-up'!$E:$E,0)))</f>
        <v/>
      </c>
      <c r="C1708" s="146" t="str">
        <f>IF(LEN(A1708)=0,"",INDEX('Smelter Look-up'!$C:$C,MATCH($A1708,'Smelter Look-up'!$E:$E,0)))</f>
        <v/>
      </c>
      <c r="D1708" s="143"/>
      <c r="E1708" s="143" t="str">
        <f ca="1">IF(ISERROR($V1708),"",OFFSET('Smelter Look-up'!$D$4,$V1708-4,0)&amp;"")</f>
        <v/>
      </c>
      <c r="F1708" s="143" t="str">
        <f ca="1">IF(ISERROR($V1708),"",OFFSET('Smelter Look-up'!$E$4,$V1708-4,0))</f>
        <v/>
      </c>
      <c r="G1708" s="143" t="str">
        <f ca="1">IF(C1708=$X$4,"Enter smelter details",IF(ISERROR($V1708),"",OFFSET('Smelter Look-up'!$F$4,$V1708-4,0)))</f>
        <v/>
      </c>
      <c r="H1708" s="199" t="str">
        <f ca="1">IF(ISERROR($V1708),"",OFFSET('Smelter Look-up'!$G$4,$V1708-4,0))</f>
        <v/>
      </c>
      <c r="I1708" s="200" t="str">
        <f ca="1">IF(ISERROR($V1708),"",OFFSET('Smelter Look-up'!$H$4,$V1708-4,0))</f>
        <v/>
      </c>
      <c r="J1708" s="200" t="str">
        <f ca="1">IF(ISERROR($V1708),"",OFFSET('Smelter Look-up'!$I$4,$V1708-4,0))</f>
        <v/>
      </c>
      <c r="K1708" s="144"/>
      <c r="L1708" s="144"/>
      <c r="M1708" s="144"/>
      <c r="N1708" s="144"/>
      <c r="O1708" s="144"/>
      <c r="P1708" s="202"/>
      <c r="Q1708" s="145"/>
      <c r="R1708" s="143" t="str">
        <f ca="1">IF(ISERROR($V1708),"",OFFSET('Smelter Look-up'!$C$4,$V1708-4,0)&amp;"")</f>
        <v/>
      </c>
      <c r="S1708" s="149" t="str">
        <f t="shared" ca="1" si="130"/>
        <v/>
      </c>
      <c r="T1708" s="149" t="str">
        <f ca="1">IF(B1708="","",IF(ISERROR(MATCH($J1708,SorP!$B$1:$B$6261,0)),"",INDIRECT("'SorP'!$A$"&amp;MATCH($S1708&amp;$J1708,SorP!C:C,0))))</f>
        <v/>
      </c>
      <c r="U1708" s="162"/>
      <c r="V1708" s="163" t="e">
        <f>IF(C1708="",NA(),MATCH($B1708&amp;$C1708,'Smelter Look-up'!$J:$J,0))</f>
        <v>#N/A</v>
      </c>
      <c r="X1708" s="164">
        <f t="shared" ca="1" si="131"/>
        <v>0</v>
      </c>
      <c r="AB1708" s="304" t="str">
        <f t="shared" si="132"/>
        <v/>
      </c>
      <c r="AC1708" s="164" t="str">
        <f t="shared" si="133"/>
        <v/>
      </c>
      <c r="AD1708" s="164" t="str">
        <f t="shared" si="134"/>
        <v/>
      </c>
    </row>
    <row r="1709" spans="1:30" s="164" customFormat="1" ht="20.149999999999999" customHeight="1">
      <c r="A1709" s="149"/>
      <c r="B1709" s="294" t="str">
        <f>IF(LEN(A1709)=0,"",INDEX('Smelter Look-up'!$A:$A,MATCH($A1709,'Smelter Look-up'!$E:$E,0)))</f>
        <v/>
      </c>
      <c r="C1709" s="146" t="str">
        <f>IF(LEN(A1709)=0,"",INDEX('Smelter Look-up'!$C:$C,MATCH($A1709,'Smelter Look-up'!$E:$E,0)))</f>
        <v/>
      </c>
      <c r="D1709" s="143"/>
      <c r="E1709" s="143" t="str">
        <f ca="1">IF(ISERROR($V1709),"",OFFSET('Smelter Look-up'!$D$4,$V1709-4,0)&amp;"")</f>
        <v/>
      </c>
      <c r="F1709" s="143" t="str">
        <f ca="1">IF(ISERROR($V1709),"",OFFSET('Smelter Look-up'!$E$4,$V1709-4,0))</f>
        <v/>
      </c>
      <c r="G1709" s="143" t="str">
        <f ca="1">IF(C1709=$X$4,"Enter smelter details",IF(ISERROR($V1709),"",OFFSET('Smelter Look-up'!$F$4,$V1709-4,0)))</f>
        <v/>
      </c>
      <c r="H1709" s="199" t="str">
        <f ca="1">IF(ISERROR($V1709),"",OFFSET('Smelter Look-up'!$G$4,$V1709-4,0))</f>
        <v/>
      </c>
      <c r="I1709" s="200" t="str">
        <f ca="1">IF(ISERROR($V1709),"",OFFSET('Smelter Look-up'!$H$4,$V1709-4,0))</f>
        <v/>
      </c>
      <c r="J1709" s="200" t="str">
        <f ca="1">IF(ISERROR($V1709),"",OFFSET('Smelter Look-up'!$I$4,$V1709-4,0))</f>
        <v/>
      </c>
      <c r="K1709" s="144"/>
      <c r="L1709" s="144"/>
      <c r="M1709" s="144"/>
      <c r="N1709" s="144"/>
      <c r="O1709" s="144"/>
      <c r="P1709" s="202"/>
      <c r="Q1709" s="145"/>
      <c r="R1709" s="143" t="str">
        <f ca="1">IF(ISERROR($V1709),"",OFFSET('Smelter Look-up'!$C$4,$V1709-4,0)&amp;"")</f>
        <v/>
      </c>
      <c r="S1709" s="149" t="str">
        <f t="shared" ca="1" si="130"/>
        <v/>
      </c>
      <c r="T1709" s="149" t="str">
        <f ca="1">IF(B1709="","",IF(ISERROR(MATCH($J1709,SorP!$B$1:$B$6261,0)),"",INDIRECT("'SorP'!$A$"&amp;MATCH($S1709&amp;$J1709,SorP!C:C,0))))</f>
        <v/>
      </c>
      <c r="U1709" s="162"/>
      <c r="V1709" s="163" t="e">
        <f>IF(C1709="",NA(),MATCH($B1709&amp;$C1709,'Smelter Look-up'!$J:$J,0))</f>
        <v>#N/A</v>
      </c>
      <c r="X1709" s="164">
        <f t="shared" ca="1" si="131"/>
        <v>0</v>
      </c>
      <c r="AB1709" s="304" t="str">
        <f t="shared" si="132"/>
        <v/>
      </c>
      <c r="AC1709" s="164" t="str">
        <f t="shared" si="133"/>
        <v/>
      </c>
      <c r="AD1709" s="164" t="str">
        <f t="shared" si="134"/>
        <v/>
      </c>
    </row>
    <row r="1710" spans="1:30" s="164" customFormat="1" ht="20.149999999999999" customHeight="1">
      <c r="A1710" s="149"/>
      <c r="B1710" s="294" t="str">
        <f>IF(LEN(A1710)=0,"",INDEX('Smelter Look-up'!$A:$A,MATCH($A1710,'Smelter Look-up'!$E:$E,0)))</f>
        <v/>
      </c>
      <c r="C1710" s="146" t="str">
        <f>IF(LEN(A1710)=0,"",INDEX('Smelter Look-up'!$C:$C,MATCH($A1710,'Smelter Look-up'!$E:$E,0)))</f>
        <v/>
      </c>
      <c r="D1710" s="143"/>
      <c r="E1710" s="143" t="str">
        <f ca="1">IF(ISERROR($V1710),"",OFFSET('Smelter Look-up'!$D$4,$V1710-4,0)&amp;"")</f>
        <v/>
      </c>
      <c r="F1710" s="143" t="str">
        <f ca="1">IF(ISERROR($V1710),"",OFFSET('Smelter Look-up'!$E$4,$V1710-4,0))</f>
        <v/>
      </c>
      <c r="G1710" s="143" t="str">
        <f ca="1">IF(C1710=$X$4,"Enter smelter details",IF(ISERROR($V1710),"",OFFSET('Smelter Look-up'!$F$4,$V1710-4,0)))</f>
        <v/>
      </c>
      <c r="H1710" s="199" t="str">
        <f ca="1">IF(ISERROR($V1710),"",OFFSET('Smelter Look-up'!$G$4,$V1710-4,0))</f>
        <v/>
      </c>
      <c r="I1710" s="200" t="str">
        <f ca="1">IF(ISERROR($V1710),"",OFFSET('Smelter Look-up'!$H$4,$V1710-4,0))</f>
        <v/>
      </c>
      <c r="J1710" s="200" t="str">
        <f ca="1">IF(ISERROR($V1710),"",OFFSET('Smelter Look-up'!$I$4,$V1710-4,0))</f>
        <v/>
      </c>
      <c r="K1710" s="144"/>
      <c r="L1710" s="144"/>
      <c r="M1710" s="144"/>
      <c r="N1710" s="144"/>
      <c r="O1710" s="144"/>
      <c r="P1710" s="202"/>
      <c r="Q1710" s="145"/>
      <c r="R1710" s="143" t="str">
        <f ca="1">IF(ISERROR($V1710),"",OFFSET('Smelter Look-up'!$C$4,$V1710-4,0)&amp;"")</f>
        <v/>
      </c>
      <c r="S1710" s="149" t="str">
        <f t="shared" ca="1" si="130"/>
        <v/>
      </c>
      <c r="T1710" s="149" t="str">
        <f ca="1">IF(B1710="","",IF(ISERROR(MATCH($J1710,SorP!$B$1:$B$6261,0)),"",INDIRECT("'SorP'!$A$"&amp;MATCH($S1710&amp;$J1710,SorP!C:C,0))))</f>
        <v/>
      </c>
      <c r="U1710" s="162"/>
      <c r="V1710" s="163" t="e">
        <f>IF(C1710="",NA(),MATCH($B1710&amp;$C1710,'Smelter Look-up'!$J:$J,0))</f>
        <v>#N/A</v>
      </c>
      <c r="X1710" s="164">
        <f t="shared" ca="1" si="131"/>
        <v>0</v>
      </c>
      <c r="AB1710" s="304" t="str">
        <f t="shared" si="132"/>
        <v/>
      </c>
      <c r="AC1710" s="164" t="str">
        <f t="shared" si="133"/>
        <v/>
      </c>
      <c r="AD1710" s="164" t="str">
        <f t="shared" si="134"/>
        <v/>
      </c>
    </row>
    <row r="1711" spans="1:30" s="164" customFormat="1" ht="20.149999999999999" customHeight="1">
      <c r="A1711" s="149"/>
      <c r="B1711" s="294" t="str">
        <f>IF(LEN(A1711)=0,"",INDEX('Smelter Look-up'!$A:$A,MATCH($A1711,'Smelter Look-up'!$E:$E,0)))</f>
        <v/>
      </c>
      <c r="C1711" s="146" t="str">
        <f>IF(LEN(A1711)=0,"",INDEX('Smelter Look-up'!$C:$C,MATCH($A1711,'Smelter Look-up'!$E:$E,0)))</f>
        <v/>
      </c>
      <c r="D1711" s="143"/>
      <c r="E1711" s="143" t="str">
        <f ca="1">IF(ISERROR($V1711),"",OFFSET('Smelter Look-up'!$D$4,$V1711-4,0)&amp;"")</f>
        <v/>
      </c>
      <c r="F1711" s="143" t="str">
        <f ca="1">IF(ISERROR($V1711),"",OFFSET('Smelter Look-up'!$E$4,$V1711-4,0))</f>
        <v/>
      </c>
      <c r="G1711" s="143" t="str">
        <f ca="1">IF(C1711=$X$4,"Enter smelter details",IF(ISERROR($V1711),"",OFFSET('Smelter Look-up'!$F$4,$V1711-4,0)))</f>
        <v/>
      </c>
      <c r="H1711" s="199" t="str">
        <f ca="1">IF(ISERROR($V1711),"",OFFSET('Smelter Look-up'!$G$4,$V1711-4,0))</f>
        <v/>
      </c>
      <c r="I1711" s="200" t="str">
        <f ca="1">IF(ISERROR($V1711),"",OFFSET('Smelter Look-up'!$H$4,$V1711-4,0))</f>
        <v/>
      </c>
      <c r="J1711" s="200" t="str">
        <f ca="1">IF(ISERROR($V1711),"",OFFSET('Smelter Look-up'!$I$4,$V1711-4,0))</f>
        <v/>
      </c>
      <c r="K1711" s="144"/>
      <c r="L1711" s="144"/>
      <c r="M1711" s="144"/>
      <c r="N1711" s="144"/>
      <c r="O1711" s="144"/>
      <c r="P1711" s="202"/>
      <c r="Q1711" s="145"/>
      <c r="R1711" s="143" t="str">
        <f ca="1">IF(ISERROR($V1711),"",OFFSET('Smelter Look-up'!$C$4,$V1711-4,0)&amp;"")</f>
        <v/>
      </c>
      <c r="S1711" s="149" t="str">
        <f t="shared" ca="1" si="130"/>
        <v/>
      </c>
      <c r="T1711" s="149" t="str">
        <f ca="1">IF(B1711="","",IF(ISERROR(MATCH($J1711,SorP!$B$1:$B$6261,0)),"",INDIRECT("'SorP'!$A$"&amp;MATCH($S1711&amp;$J1711,SorP!C:C,0))))</f>
        <v/>
      </c>
      <c r="U1711" s="162"/>
      <c r="V1711" s="163" t="e">
        <f>IF(C1711="",NA(),MATCH($B1711&amp;$C1711,'Smelter Look-up'!$J:$J,0))</f>
        <v>#N/A</v>
      </c>
      <c r="X1711" s="164">
        <f t="shared" ca="1" si="131"/>
        <v>0</v>
      </c>
      <c r="AB1711" s="304" t="str">
        <f t="shared" si="132"/>
        <v/>
      </c>
      <c r="AC1711" s="164" t="str">
        <f t="shared" si="133"/>
        <v/>
      </c>
      <c r="AD1711" s="164" t="str">
        <f t="shared" si="134"/>
        <v/>
      </c>
    </row>
    <row r="1712" spans="1:30" s="164" customFormat="1" ht="20.149999999999999" customHeight="1">
      <c r="A1712" s="149"/>
      <c r="B1712" s="294" t="str">
        <f>IF(LEN(A1712)=0,"",INDEX('Smelter Look-up'!$A:$A,MATCH($A1712,'Smelter Look-up'!$E:$E,0)))</f>
        <v/>
      </c>
      <c r="C1712" s="146" t="str">
        <f>IF(LEN(A1712)=0,"",INDEX('Smelter Look-up'!$C:$C,MATCH($A1712,'Smelter Look-up'!$E:$E,0)))</f>
        <v/>
      </c>
      <c r="D1712" s="143"/>
      <c r="E1712" s="143" t="str">
        <f ca="1">IF(ISERROR($V1712),"",OFFSET('Smelter Look-up'!$D$4,$V1712-4,0)&amp;"")</f>
        <v/>
      </c>
      <c r="F1712" s="143" t="str">
        <f ca="1">IF(ISERROR($V1712),"",OFFSET('Smelter Look-up'!$E$4,$V1712-4,0))</f>
        <v/>
      </c>
      <c r="G1712" s="143" t="str">
        <f ca="1">IF(C1712=$X$4,"Enter smelter details",IF(ISERROR($V1712),"",OFFSET('Smelter Look-up'!$F$4,$V1712-4,0)))</f>
        <v/>
      </c>
      <c r="H1712" s="199" t="str">
        <f ca="1">IF(ISERROR($V1712),"",OFFSET('Smelter Look-up'!$G$4,$V1712-4,0))</f>
        <v/>
      </c>
      <c r="I1712" s="200" t="str">
        <f ca="1">IF(ISERROR($V1712),"",OFFSET('Smelter Look-up'!$H$4,$V1712-4,0))</f>
        <v/>
      </c>
      <c r="J1712" s="200" t="str">
        <f ca="1">IF(ISERROR($V1712),"",OFFSET('Smelter Look-up'!$I$4,$V1712-4,0))</f>
        <v/>
      </c>
      <c r="K1712" s="144"/>
      <c r="L1712" s="144"/>
      <c r="M1712" s="144"/>
      <c r="N1712" s="144"/>
      <c r="O1712" s="144"/>
      <c r="P1712" s="202"/>
      <c r="Q1712" s="145"/>
      <c r="R1712" s="143" t="str">
        <f ca="1">IF(ISERROR($V1712),"",OFFSET('Smelter Look-up'!$C$4,$V1712-4,0)&amp;"")</f>
        <v/>
      </c>
      <c r="S1712" s="149" t="str">
        <f t="shared" ca="1" si="130"/>
        <v/>
      </c>
      <c r="T1712" s="149" t="str">
        <f ca="1">IF(B1712="","",IF(ISERROR(MATCH($J1712,SorP!$B$1:$B$6261,0)),"",INDIRECT("'SorP'!$A$"&amp;MATCH($S1712&amp;$J1712,SorP!C:C,0))))</f>
        <v/>
      </c>
      <c r="U1712" s="162"/>
      <c r="V1712" s="163" t="e">
        <f>IF(C1712="",NA(),MATCH($B1712&amp;$C1712,'Smelter Look-up'!$J:$J,0))</f>
        <v>#N/A</v>
      </c>
      <c r="X1712" s="164">
        <f t="shared" ca="1" si="131"/>
        <v>0</v>
      </c>
      <c r="AB1712" s="304" t="str">
        <f t="shared" si="132"/>
        <v/>
      </c>
      <c r="AC1712" s="164" t="str">
        <f t="shared" si="133"/>
        <v/>
      </c>
      <c r="AD1712" s="164" t="str">
        <f t="shared" si="134"/>
        <v/>
      </c>
    </row>
    <row r="1713" spans="1:30" s="164" customFormat="1" ht="20.149999999999999" customHeight="1">
      <c r="A1713" s="149"/>
      <c r="B1713" s="294" t="str">
        <f>IF(LEN(A1713)=0,"",INDEX('Smelter Look-up'!$A:$A,MATCH($A1713,'Smelter Look-up'!$E:$E,0)))</f>
        <v/>
      </c>
      <c r="C1713" s="146" t="str">
        <f>IF(LEN(A1713)=0,"",INDEX('Smelter Look-up'!$C:$C,MATCH($A1713,'Smelter Look-up'!$E:$E,0)))</f>
        <v/>
      </c>
      <c r="D1713" s="143"/>
      <c r="E1713" s="143" t="str">
        <f ca="1">IF(ISERROR($V1713),"",OFFSET('Smelter Look-up'!$D$4,$V1713-4,0)&amp;"")</f>
        <v/>
      </c>
      <c r="F1713" s="143" t="str">
        <f ca="1">IF(ISERROR($V1713),"",OFFSET('Smelter Look-up'!$E$4,$V1713-4,0))</f>
        <v/>
      </c>
      <c r="G1713" s="143" t="str">
        <f ca="1">IF(C1713=$X$4,"Enter smelter details",IF(ISERROR($V1713),"",OFFSET('Smelter Look-up'!$F$4,$V1713-4,0)))</f>
        <v/>
      </c>
      <c r="H1713" s="199" t="str">
        <f ca="1">IF(ISERROR($V1713),"",OFFSET('Smelter Look-up'!$G$4,$V1713-4,0))</f>
        <v/>
      </c>
      <c r="I1713" s="200" t="str">
        <f ca="1">IF(ISERROR($V1713),"",OFFSET('Smelter Look-up'!$H$4,$V1713-4,0))</f>
        <v/>
      </c>
      <c r="J1713" s="200" t="str">
        <f ca="1">IF(ISERROR($V1713),"",OFFSET('Smelter Look-up'!$I$4,$V1713-4,0))</f>
        <v/>
      </c>
      <c r="K1713" s="144"/>
      <c r="L1713" s="144"/>
      <c r="M1713" s="144"/>
      <c r="N1713" s="144"/>
      <c r="O1713" s="144"/>
      <c r="P1713" s="202"/>
      <c r="Q1713" s="145"/>
      <c r="R1713" s="143" t="str">
        <f ca="1">IF(ISERROR($V1713),"",OFFSET('Smelter Look-up'!$C$4,$V1713-4,0)&amp;"")</f>
        <v/>
      </c>
      <c r="S1713" s="149" t="str">
        <f t="shared" ca="1" si="130"/>
        <v/>
      </c>
      <c r="T1713" s="149" t="str">
        <f ca="1">IF(B1713="","",IF(ISERROR(MATCH($J1713,SorP!$B$1:$B$6261,0)),"",INDIRECT("'SorP'!$A$"&amp;MATCH($S1713&amp;$J1713,SorP!C:C,0))))</f>
        <v/>
      </c>
      <c r="U1713" s="162"/>
      <c r="V1713" s="163" t="e">
        <f>IF(C1713="",NA(),MATCH($B1713&amp;$C1713,'Smelter Look-up'!$J:$J,0))</f>
        <v>#N/A</v>
      </c>
      <c r="X1713" s="164">
        <f t="shared" ca="1" si="131"/>
        <v>0</v>
      </c>
      <c r="AB1713" s="304" t="str">
        <f t="shared" si="132"/>
        <v/>
      </c>
      <c r="AC1713" s="164" t="str">
        <f t="shared" si="133"/>
        <v/>
      </c>
      <c r="AD1713" s="164" t="str">
        <f t="shared" si="134"/>
        <v/>
      </c>
    </row>
    <row r="1714" spans="1:30" s="164" customFormat="1" ht="20.149999999999999" customHeight="1">
      <c r="A1714" s="149"/>
      <c r="B1714" s="294" t="str">
        <f>IF(LEN(A1714)=0,"",INDEX('Smelter Look-up'!$A:$A,MATCH($A1714,'Smelter Look-up'!$E:$E,0)))</f>
        <v/>
      </c>
      <c r="C1714" s="146" t="str">
        <f>IF(LEN(A1714)=0,"",INDEX('Smelter Look-up'!$C:$C,MATCH($A1714,'Smelter Look-up'!$E:$E,0)))</f>
        <v/>
      </c>
      <c r="D1714" s="143"/>
      <c r="E1714" s="143" t="str">
        <f ca="1">IF(ISERROR($V1714),"",OFFSET('Smelter Look-up'!$D$4,$V1714-4,0)&amp;"")</f>
        <v/>
      </c>
      <c r="F1714" s="143" t="str">
        <f ca="1">IF(ISERROR($V1714),"",OFFSET('Smelter Look-up'!$E$4,$V1714-4,0))</f>
        <v/>
      </c>
      <c r="G1714" s="143" t="str">
        <f ca="1">IF(C1714=$X$4,"Enter smelter details",IF(ISERROR($V1714),"",OFFSET('Smelter Look-up'!$F$4,$V1714-4,0)))</f>
        <v/>
      </c>
      <c r="H1714" s="199" t="str">
        <f ca="1">IF(ISERROR($V1714),"",OFFSET('Smelter Look-up'!$G$4,$V1714-4,0))</f>
        <v/>
      </c>
      <c r="I1714" s="200" t="str">
        <f ca="1">IF(ISERROR($V1714),"",OFFSET('Smelter Look-up'!$H$4,$V1714-4,0))</f>
        <v/>
      </c>
      <c r="J1714" s="200" t="str">
        <f ca="1">IF(ISERROR($V1714),"",OFFSET('Smelter Look-up'!$I$4,$V1714-4,0))</f>
        <v/>
      </c>
      <c r="K1714" s="144"/>
      <c r="L1714" s="144"/>
      <c r="M1714" s="144"/>
      <c r="N1714" s="144"/>
      <c r="O1714" s="144"/>
      <c r="P1714" s="202"/>
      <c r="Q1714" s="145"/>
      <c r="R1714" s="143" t="str">
        <f ca="1">IF(ISERROR($V1714),"",OFFSET('Smelter Look-up'!$C$4,$V1714-4,0)&amp;"")</f>
        <v/>
      </c>
      <c r="S1714" s="149" t="str">
        <f t="shared" ca="1" si="130"/>
        <v/>
      </c>
      <c r="T1714" s="149" t="str">
        <f ca="1">IF(B1714="","",IF(ISERROR(MATCH($J1714,SorP!$B$1:$B$6261,0)),"",INDIRECT("'SorP'!$A$"&amp;MATCH($S1714&amp;$J1714,SorP!C:C,0))))</f>
        <v/>
      </c>
      <c r="U1714" s="162"/>
      <c r="V1714" s="163" t="e">
        <f>IF(C1714="",NA(),MATCH($B1714&amp;$C1714,'Smelter Look-up'!$J:$J,0))</f>
        <v>#N/A</v>
      </c>
      <c r="X1714" s="164">
        <f t="shared" ca="1" si="131"/>
        <v>0</v>
      </c>
      <c r="AB1714" s="304" t="str">
        <f t="shared" si="132"/>
        <v/>
      </c>
      <c r="AC1714" s="164" t="str">
        <f t="shared" si="133"/>
        <v/>
      </c>
      <c r="AD1714" s="164" t="str">
        <f t="shared" si="134"/>
        <v/>
      </c>
    </row>
    <row r="1715" spans="1:30" s="164" customFormat="1" ht="20.149999999999999" customHeight="1">
      <c r="A1715" s="149"/>
      <c r="B1715" s="294" t="str">
        <f>IF(LEN(A1715)=0,"",INDEX('Smelter Look-up'!$A:$A,MATCH($A1715,'Smelter Look-up'!$E:$E,0)))</f>
        <v/>
      </c>
      <c r="C1715" s="146" t="str">
        <f>IF(LEN(A1715)=0,"",INDEX('Smelter Look-up'!$C:$C,MATCH($A1715,'Smelter Look-up'!$E:$E,0)))</f>
        <v/>
      </c>
      <c r="D1715" s="143"/>
      <c r="E1715" s="143" t="str">
        <f ca="1">IF(ISERROR($V1715),"",OFFSET('Smelter Look-up'!$D$4,$V1715-4,0)&amp;"")</f>
        <v/>
      </c>
      <c r="F1715" s="143" t="str">
        <f ca="1">IF(ISERROR($V1715),"",OFFSET('Smelter Look-up'!$E$4,$V1715-4,0))</f>
        <v/>
      </c>
      <c r="G1715" s="143" t="str">
        <f ca="1">IF(C1715=$X$4,"Enter smelter details",IF(ISERROR($V1715),"",OFFSET('Smelter Look-up'!$F$4,$V1715-4,0)))</f>
        <v/>
      </c>
      <c r="H1715" s="199" t="str">
        <f ca="1">IF(ISERROR($V1715),"",OFFSET('Smelter Look-up'!$G$4,$V1715-4,0))</f>
        <v/>
      </c>
      <c r="I1715" s="200" t="str">
        <f ca="1">IF(ISERROR($V1715),"",OFFSET('Smelter Look-up'!$H$4,$V1715-4,0))</f>
        <v/>
      </c>
      <c r="J1715" s="200" t="str">
        <f ca="1">IF(ISERROR($V1715),"",OFFSET('Smelter Look-up'!$I$4,$V1715-4,0))</f>
        <v/>
      </c>
      <c r="K1715" s="144"/>
      <c r="L1715" s="144"/>
      <c r="M1715" s="144"/>
      <c r="N1715" s="144"/>
      <c r="O1715" s="144"/>
      <c r="P1715" s="202"/>
      <c r="Q1715" s="145"/>
      <c r="R1715" s="143" t="str">
        <f ca="1">IF(ISERROR($V1715),"",OFFSET('Smelter Look-up'!$C$4,$V1715-4,0)&amp;"")</f>
        <v/>
      </c>
      <c r="S1715" s="149" t="str">
        <f t="shared" ca="1" si="130"/>
        <v/>
      </c>
      <c r="T1715" s="149" t="str">
        <f ca="1">IF(B1715="","",IF(ISERROR(MATCH($J1715,SorP!$B$1:$B$6261,0)),"",INDIRECT("'SorP'!$A$"&amp;MATCH($S1715&amp;$J1715,SorP!C:C,0))))</f>
        <v/>
      </c>
      <c r="U1715" s="162"/>
      <c r="V1715" s="163" t="e">
        <f>IF(C1715="",NA(),MATCH($B1715&amp;$C1715,'Smelter Look-up'!$J:$J,0))</f>
        <v>#N/A</v>
      </c>
      <c r="X1715" s="164">
        <f t="shared" ca="1" si="131"/>
        <v>0</v>
      </c>
      <c r="AB1715" s="304" t="str">
        <f t="shared" si="132"/>
        <v/>
      </c>
      <c r="AC1715" s="164" t="str">
        <f t="shared" si="133"/>
        <v/>
      </c>
      <c r="AD1715" s="164" t="str">
        <f t="shared" si="134"/>
        <v/>
      </c>
    </row>
    <row r="1716" spans="1:30" s="164" customFormat="1" ht="20.149999999999999" customHeight="1">
      <c r="A1716" s="149"/>
      <c r="B1716" s="294" t="str">
        <f>IF(LEN(A1716)=0,"",INDEX('Smelter Look-up'!$A:$A,MATCH($A1716,'Smelter Look-up'!$E:$E,0)))</f>
        <v/>
      </c>
      <c r="C1716" s="146" t="str">
        <f>IF(LEN(A1716)=0,"",INDEX('Smelter Look-up'!$C:$C,MATCH($A1716,'Smelter Look-up'!$E:$E,0)))</f>
        <v/>
      </c>
      <c r="D1716" s="143"/>
      <c r="E1716" s="143" t="str">
        <f ca="1">IF(ISERROR($V1716),"",OFFSET('Smelter Look-up'!$D$4,$V1716-4,0)&amp;"")</f>
        <v/>
      </c>
      <c r="F1716" s="143" t="str">
        <f ca="1">IF(ISERROR($V1716),"",OFFSET('Smelter Look-up'!$E$4,$V1716-4,0))</f>
        <v/>
      </c>
      <c r="G1716" s="143" t="str">
        <f ca="1">IF(C1716=$X$4,"Enter smelter details",IF(ISERROR($V1716),"",OFFSET('Smelter Look-up'!$F$4,$V1716-4,0)))</f>
        <v/>
      </c>
      <c r="H1716" s="199" t="str">
        <f ca="1">IF(ISERROR($V1716),"",OFFSET('Smelter Look-up'!$G$4,$V1716-4,0))</f>
        <v/>
      </c>
      <c r="I1716" s="200" t="str">
        <f ca="1">IF(ISERROR($V1716),"",OFFSET('Smelter Look-up'!$H$4,$V1716-4,0))</f>
        <v/>
      </c>
      <c r="J1716" s="200" t="str">
        <f ca="1">IF(ISERROR($V1716),"",OFFSET('Smelter Look-up'!$I$4,$V1716-4,0))</f>
        <v/>
      </c>
      <c r="K1716" s="144"/>
      <c r="L1716" s="144"/>
      <c r="M1716" s="144"/>
      <c r="N1716" s="144"/>
      <c r="O1716" s="144"/>
      <c r="P1716" s="202"/>
      <c r="Q1716" s="145"/>
      <c r="R1716" s="143" t="str">
        <f ca="1">IF(ISERROR($V1716),"",OFFSET('Smelter Look-up'!$C$4,$V1716-4,0)&amp;"")</f>
        <v/>
      </c>
      <c r="S1716" s="149" t="str">
        <f t="shared" ca="1" si="130"/>
        <v/>
      </c>
      <c r="T1716" s="149" t="str">
        <f ca="1">IF(B1716="","",IF(ISERROR(MATCH($J1716,SorP!$B$1:$B$6261,0)),"",INDIRECT("'SorP'!$A$"&amp;MATCH($S1716&amp;$J1716,SorP!C:C,0))))</f>
        <v/>
      </c>
      <c r="U1716" s="162"/>
      <c r="V1716" s="163" t="e">
        <f>IF(C1716="",NA(),MATCH($B1716&amp;$C1716,'Smelter Look-up'!$J:$J,0))</f>
        <v>#N/A</v>
      </c>
      <c r="X1716" s="164">
        <f t="shared" ca="1" si="131"/>
        <v>0</v>
      </c>
      <c r="AB1716" s="304" t="str">
        <f t="shared" si="132"/>
        <v/>
      </c>
      <c r="AC1716" s="164" t="str">
        <f t="shared" si="133"/>
        <v/>
      </c>
      <c r="AD1716" s="164" t="str">
        <f t="shared" si="134"/>
        <v/>
      </c>
    </row>
    <row r="1717" spans="1:30" s="164" customFormat="1" ht="20.149999999999999" customHeight="1">
      <c r="A1717" s="149"/>
      <c r="B1717" s="294" t="str">
        <f>IF(LEN(A1717)=0,"",INDEX('Smelter Look-up'!$A:$A,MATCH($A1717,'Smelter Look-up'!$E:$E,0)))</f>
        <v/>
      </c>
      <c r="C1717" s="146" t="str">
        <f>IF(LEN(A1717)=0,"",INDEX('Smelter Look-up'!$C:$C,MATCH($A1717,'Smelter Look-up'!$E:$E,0)))</f>
        <v/>
      </c>
      <c r="D1717" s="143"/>
      <c r="E1717" s="143" t="str">
        <f ca="1">IF(ISERROR($V1717),"",OFFSET('Smelter Look-up'!$D$4,$V1717-4,0)&amp;"")</f>
        <v/>
      </c>
      <c r="F1717" s="143" t="str">
        <f ca="1">IF(ISERROR($V1717),"",OFFSET('Smelter Look-up'!$E$4,$V1717-4,0))</f>
        <v/>
      </c>
      <c r="G1717" s="143" t="str">
        <f ca="1">IF(C1717=$X$4,"Enter smelter details",IF(ISERROR($V1717),"",OFFSET('Smelter Look-up'!$F$4,$V1717-4,0)))</f>
        <v/>
      </c>
      <c r="H1717" s="199" t="str">
        <f ca="1">IF(ISERROR($V1717),"",OFFSET('Smelter Look-up'!$G$4,$V1717-4,0))</f>
        <v/>
      </c>
      <c r="I1717" s="200" t="str">
        <f ca="1">IF(ISERROR($V1717),"",OFFSET('Smelter Look-up'!$H$4,$V1717-4,0))</f>
        <v/>
      </c>
      <c r="J1717" s="200" t="str">
        <f ca="1">IF(ISERROR($V1717),"",OFFSET('Smelter Look-up'!$I$4,$V1717-4,0))</f>
        <v/>
      </c>
      <c r="K1717" s="144"/>
      <c r="L1717" s="144"/>
      <c r="M1717" s="144"/>
      <c r="N1717" s="144"/>
      <c r="O1717" s="144"/>
      <c r="P1717" s="202"/>
      <c r="Q1717" s="145"/>
      <c r="R1717" s="143" t="str">
        <f ca="1">IF(ISERROR($V1717),"",OFFSET('Smelter Look-up'!$C$4,$V1717-4,0)&amp;"")</f>
        <v/>
      </c>
      <c r="S1717" s="149" t="str">
        <f t="shared" ca="1" si="130"/>
        <v/>
      </c>
      <c r="T1717" s="149" t="str">
        <f ca="1">IF(B1717="","",IF(ISERROR(MATCH($J1717,SorP!$B$1:$B$6261,0)),"",INDIRECT("'SorP'!$A$"&amp;MATCH($S1717&amp;$J1717,SorP!C:C,0))))</f>
        <v/>
      </c>
      <c r="U1717" s="162"/>
      <c r="V1717" s="163" t="e">
        <f>IF(C1717="",NA(),MATCH($B1717&amp;$C1717,'Smelter Look-up'!$J:$J,0))</f>
        <v>#N/A</v>
      </c>
      <c r="X1717" s="164">
        <f t="shared" ca="1" si="131"/>
        <v>0</v>
      </c>
      <c r="AB1717" s="304" t="str">
        <f t="shared" si="132"/>
        <v/>
      </c>
      <c r="AC1717" s="164" t="str">
        <f t="shared" si="133"/>
        <v/>
      </c>
      <c r="AD1717" s="164" t="str">
        <f t="shared" si="134"/>
        <v/>
      </c>
    </row>
    <row r="1718" spans="1:30" s="164" customFormat="1" ht="20.149999999999999" customHeight="1">
      <c r="A1718" s="149"/>
      <c r="B1718" s="294" t="str">
        <f>IF(LEN(A1718)=0,"",INDEX('Smelter Look-up'!$A:$A,MATCH($A1718,'Smelter Look-up'!$E:$E,0)))</f>
        <v/>
      </c>
      <c r="C1718" s="146" t="str">
        <f>IF(LEN(A1718)=0,"",INDEX('Smelter Look-up'!$C:$C,MATCH($A1718,'Smelter Look-up'!$E:$E,0)))</f>
        <v/>
      </c>
      <c r="D1718" s="143"/>
      <c r="E1718" s="143" t="str">
        <f ca="1">IF(ISERROR($V1718),"",OFFSET('Smelter Look-up'!$D$4,$V1718-4,0)&amp;"")</f>
        <v/>
      </c>
      <c r="F1718" s="143" t="str">
        <f ca="1">IF(ISERROR($V1718),"",OFFSET('Smelter Look-up'!$E$4,$V1718-4,0))</f>
        <v/>
      </c>
      <c r="G1718" s="143" t="str">
        <f ca="1">IF(C1718=$X$4,"Enter smelter details",IF(ISERROR($V1718),"",OFFSET('Smelter Look-up'!$F$4,$V1718-4,0)))</f>
        <v/>
      </c>
      <c r="H1718" s="199" t="str">
        <f ca="1">IF(ISERROR($V1718),"",OFFSET('Smelter Look-up'!$G$4,$V1718-4,0))</f>
        <v/>
      </c>
      <c r="I1718" s="200" t="str">
        <f ca="1">IF(ISERROR($V1718),"",OFFSET('Smelter Look-up'!$H$4,$V1718-4,0))</f>
        <v/>
      </c>
      <c r="J1718" s="200" t="str">
        <f ca="1">IF(ISERROR($V1718),"",OFFSET('Smelter Look-up'!$I$4,$V1718-4,0))</f>
        <v/>
      </c>
      <c r="K1718" s="144"/>
      <c r="L1718" s="144"/>
      <c r="M1718" s="144"/>
      <c r="N1718" s="144"/>
      <c r="O1718" s="144"/>
      <c r="P1718" s="202"/>
      <c r="Q1718" s="145"/>
      <c r="R1718" s="143" t="str">
        <f ca="1">IF(ISERROR($V1718),"",OFFSET('Smelter Look-up'!$C$4,$V1718-4,0)&amp;"")</f>
        <v/>
      </c>
      <c r="S1718" s="149" t="str">
        <f t="shared" ca="1" si="130"/>
        <v/>
      </c>
      <c r="T1718" s="149" t="str">
        <f ca="1">IF(B1718="","",IF(ISERROR(MATCH($J1718,SorP!$B$1:$B$6261,0)),"",INDIRECT("'SorP'!$A$"&amp;MATCH($S1718&amp;$J1718,SorP!C:C,0))))</f>
        <v/>
      </c>
      <c r="U1718" s="162"/>
      <c r="V1718" s="163" t="e">
        <f>IF(C1718="",NA(),MATCH($B1718&amp;$C1718,'Smelter Look-up'!$J:$J,0))</f>
        <v>#N/A</v>
      </c>
      <c r="X1718" s="164">
        <f t="shared" ca="1" si="131"/>
        <v>0</v>
      </c>
      <c r="AB1718" s="304" t="str">
        <f t="shared" si="132"/>
        <v/>
      </c>
      <c r="AC1718" s="164" t="str">
        <f t="shared" si="133"/>
        <v/>
      </c>
      <c r="AD1718" s="164" t="str">
        <f t="shared" si="134"/>
        <v/>
      </c>
    </row>
    <row r="1719" spans="1:30" s="164" customFormat="1" ht="20.149999999999999" customHeight="1">
      <c r="A1719" s="149"/>
      <c r="B1719" s="294" t="str">
        <f>IF(LEN(A1719)=0,"",INDEX('Smelter Look-up'!$A:$A,MATCH($A1719,'Smelter Look-up'!$E:$E,0)))</f>
        <v/>
      </c>
      <c r="C1719" s="146" t="str">
        <f>IF(LEN(A1719)=0,"",INDEX('Smelter Look-up'!$C:$C,MATCH($A1719,'Smelter Look-up'!$E:$E,0)))</f>
        <v/>
      </c>
      <c r="D1719" s="143"/>
      <c r="E1719" s="143" t="str">
        <f ca="1">IF(ISERROR($V1719),"",OFFSET('Smelter Look-up'!$D$4,$V1719-4,0)&amp;"")</f>
        <v/>
      </c>
      <c r="F1719" s="143" t="str">
        <f ca="1">IF(ISERROR($V1719),"",OFFSET('Smelter Look-up'!$E$4,$V1719-4,0))</f>
        <v/>
      </c>
      <c r="G1719" s="143" t="str">
        <f ca="1">IF(C1719=$X$4,"Enter smelter details",IF(ISERROR($V1719),"",OFFSET('Smelter Look-up'!$F$4,$V1719-4,0)))</f>
        <v/>
      </c>
      <c r="H1719" s="199" t="str">
        <f ca="1">IF(ISERROR($V1719),"",OFFSET('Smelter Look-up'!$G$4,$V1719-4,0))</f>
        <v/>
      </c>
      <c r="I1719" s="200" t="str">
        <f ca="1">IF(ISERROR($V1719),"",OFFSET('Smelter Look-up'!$H$4,$V1719-4,0))</f>
        <v/>
      </c>
      <c r="J1719" s="200" t="str">
        <f ca="1">IF(ISERROR($V1719),"",OFFSET('Smelter Look-up'!$I$4,$V1719-4,0))</f>
        <v/>
      </c>
      <c r="K1719" s="144"/>
      <c r="L1719" s="144"/>
      <c r="M1719" s="144"/>
      <c r="N1719" s="144"/>
      <c r="O1719" s="144"/>
      <c r="P1719" s="202"/>
      <c r="Q1719" s="145"/>
      <c r="R1719" s="143" t="str">
        <f ca="1">IF(ISERROR($V1719),"",OFFSET('Smelter Look-up'!$C$4,$V1719-4,0)&amp;"")</f>
        <v/>
      </c>
      <c r="S1719" s="149" t="str">
        <f t="shared" ca="1" si="130"/>
        <v/>
      </c>
      <c r="T1719" s="149" t="str">
        <f ca="1">IF(B1719="","",IF(ISERROR(MATCH($J1719,SorP!$B$1:$B$6261,0)),"",INDIRECT("'SorP'!$A$"&amp;MATCH($S1719&amp;$J1719,SorP!C:C,0))))</f>
        <v/>
      </c>
      <c r="U1719" s="162"/>
      <c r="V1719" s="163" t="e">
        <f>IF(C1719="",NA(),MATCH($B1719&amp;$C1719,'Smelter Look-up'!$J:$J,0))</f>
        <v>#N/A</v>
      </c>
      <c r="X1719" s="164">
        <f t="shared" ca="1" si="131"/>
        <v>0</v>
      </c>
      <c r="AB1719" s="304" t="str">
        <f t="shared" si="132"/>
        <v/>
      </c>
      <c r="AC1719" s="164" t="str">
        <f t="shared" si="133"/>
        <v/>
      </c>
      <c r="AD1719" s="164" t="str">
        <f t="shared" si="134"/>
        <v/>
      </c>
    </row>
    <row r="1720" spans="1:30" s="164" customFormat="1" ht="20.149999999999999" customHeight="1">
      <c r="A1720" s="149"/>
      <c r="B1720" s="294" t="str">
        <f>IF(LEN(A1720)=0,"",INDEX('Smelter Look-up'!$A:$A,MATCH($A1720,'Smelter Look-up'!$E:$E,0)))</f>
        <v/>
      </c>
      <c r="C1720" s="146" t="str">
        <f>IF(LEN(A1720)=0,"",INDEX('Smelter Look-up'!$C:$C,MATCH($A1720,'Smelter Look-up'!$E:$E,0)))</f>
        <v/>
      </c>
      <c r="D1720" s="143"/>
      <c r="E1720" s="143" t="str">
        <f ca="1">IF(ISERROR($V1720),"",OFFSET('Smelter Look-up'!$D$4,$V1720-4,0)&amp;"")</f>
        <v/>
      </c>
      <c r="F1720" s="143" t="str">
        <f ca="1">IF(ISERROR($V1720),"",OFFSET('Smelter Look-up'!$E$4,$V1720-4,0))</f>
        <v/>
      </c>
      <c r="G1720" s="143" t="str">
        <f ca="1">IF(C1720=$X$4,"Enter smelter details",IF(ISERROR($V1720),"",OFFSET('Smelter Look-up'!$F$4,$V1720-4,0)))</f>
        <v/>
      </c>
      <c r="H1720" s="199" t="str">
        <f ca="1">IF(ISERROR($V1720),"",OFFSET('Smelter Look-up'!$G$4,$V1720-4,0))</f>
        <v/>
      </c>
      <c r="I1720" s="200" t="str">
        <f ca="1">IF(ISERROR($V1720),"",OFFSET('Smelter Look-up'!$H$4,$V1720-4,0))</f>
        <v/>
      </c>
      <c r="J1720" s="200" t="str">
        <f ca="1">IF(ISERROR($V1720),"",OFFSET('Smelter Look-up'!$I$4,$V1720-4,0))</f>
        <v/>
      </c>
      <c r="K1720" s="144"/>
      <c r="L1720" s="144"/>
      <c r="M1720" s="144"/>
      <c r="N1720" s="144"/>
      <c r="O1720" s="144"/>
      <c r="P1720" s="202"/>
      <c r="Q1720" s="145"/>
      <c r="R1720" s="143" t="str">
        <f ca="1">IF(ISERROR($V1720),"",OFFSET('Smelter Look-up'!$C$4,$V1720-4,0)&amp;"")</f>
        <v/>
      </c>
      <c r="S1720" s="149" t="str">
        <f t="shared" ca="1" si="130"/>
        <v/>
      </c>
      <c r="T1720" s="149" t="str">
        <f ca="1">IF(B1720="","",IF(ISERROR(MATCH($J1720,SorP!$B$1:$B$6261,0)),"",INDIRECT("'SorP'!$A$"&amp;MATCH($S1720&amp;$J1720,SorP!C:C,0))))</f>
        <v/>
      </c>
      <c r="U1720" s="162"/>
      <c r="V1720" s="163" t="e">
        <f>IF(C1720="",NA(),MATCH($B1720&amp;$C1720,'Smelter Look-up'!$J:$J,0))</f>
        <v>#N/A</v>
      </c>
      <c r="X1720" s="164">
        <f t="shared" ca="1" si="131"/>
        <v>0</v>
      </c>
      <c r="AB1720" s="304" t="str">
        <f t="shared" si="132"/>
        <v/>
      </c>
      <c r="AC1720" s="164" t="str">
        <f t="shared" si="133"/>
        <v/>
      </c>
      <c r="AD1720" s="164" t="str">
        <f t="shared" si="134"/>
        <v/>
      </c>
    </row>
    <row r="1721" spans="1:30" s="164" customFormat="1" ht="20.149999999999999" customHeight="1">
      <c r="A1721" s="149"/>
      <c r="B1721" s="294" t="str">
        <f>IF(LEN(A1721)=0,"",INDEX('Smelter Look-up'!$A:$A,MATCH($A1721,'Smelter Look-up'!$E:$E,0)))</f>
        <v/>
      </c>
      <c r="C1721" s="146" t="str">
        <f>IF(LEN(A1721)=0,"",INDEX('Smelter Look-up'!$C:$C,MATCH($A1721,'Smelter Look-up'!$E:$E,0)))</f>
        <v/>
      </c>
      <c r="D1721" s="143"/>
      <c r="E1721" s="143" t="str">
        <f ca="1">IF(ISERROR($V1721),"",OFFSET('Smelter Look-up'!$D$4,$V1721-4,0)&amp;"")</f>
        <v/>
      </c>
      <c r="F1721" s="143" t="str">
        <f ca="1">IF(ISERROR($V1721),"",OFFSET('Smelter Look-up'!$E$4,$V1721-4,0))</f>
        <v/>
      </c>
      <c r="G1721" s="143" t="str">
        <f ca="1">IF(C1721=$X$4,"Enter smelter details",IF(ISERROR($V1721),"",OFFSET('Smelter Look-up'!$F$4,$V1721-4,0)))</f>
        <v/>
      </c>
      <c r="H1721" s="199" t="str">
        <f ca="1">IF(ISERROR($V1721),"",OFFSET('Smelter Look-up'!$G$4,$V1721-4,0))</f>
        <v/>
      </c>
      <c r="I1721" s="200" t="str">
        <f ca="1">IF(ISERROR($V1721),"",OFFSET('Smelter Look-up'!$H$4,$V1721-4,0))</f>
        <v/>
      </c>
      <c r="J1721" s="200" t="str">
        <f ca="1">IF(ISERROR($V1721),"",OFFSET('Smelter Look-up'!$I$4,$V1721-4,0))</f>
        <v/>
      </c>
      <c r="K1721" s="144"/>
      <c r="L1721" s="144"/>
      <c r="M1721" s="144"/>
      <c r="N1721" s="144"/>
      <c r="O1721" s="144"/>
      <c r="P1721" s="202"/>
      <c r="Q1721" s="145"/>
      <c r="R1721" s="143" t="str">
        <f ca="1">IF(ISERROR($V1721),"",OFFSET('Smelter Look-up'!$C$4,$V1721-4,0)&amp;"")</f>
        <v/>
      </c>
      <c r="S1721" s="149" t="str">
        <f t="shared" ca="1" si="130"/>
        <v/>
      </c>
      <c r="T1721" s="149" t="str">
        <f ca="1">IF(B1721="","",IF(ISERROR(MATCH($J1721,SorP!$B$1:$B$6261,0)),"",INDIRECT("'SorP'!$A$"&amp;MATCH($S1721&amp;$J1721,SorP!C:C,0))))</f>
        <v/>
      </c>
      <c r="U1721" s="162"/>
      <c r="V1721" s="163" t="e">
        <f>IF(C1721="",NA(),MATCH($B1721&amp;$C1721,'Smelter Look-up'!$J:$J,0))</f>
        <v>#N/A</v>
      </c>
      <c r="X1721" s="164">
        <f t="shared" ca="1" si="131"/>
        <v>0</v>
      </c>
      <c r="AB1721" s="304" t="str">
        <f t="shared" si="132"/>
        <v/>
      </c>
      <c r="AC1721" s="164" t="str">
        <f t="shared" si="133"/>
        <v/>
      </c>
      <c r="AD1721" s="164" t="str">
        <f t="shared" si="134"/>
        <v/>
      </c>
    </row>
    <row r="1722" spans="1:30" s="164" customFormat="1" ht="20.149999999999999" customHeight="1">
      <c r="A1722" s="149"/>
      <c r="B1722" s="294" t="str">
        <f>IF(LEN(A1722)=0,"",INDEX('Smelter Look-up'!$A:$A,MATCH($A1722,'Smelter Look-up'!$E:$E,0)))</f>
        <v/>
      </c>
      <c r="C1722" s="146" t="str">
        <f>IF(LEN(A1722)=0,"",INDEX('Smelter Look-up'!$C:$C,MATCH($A1722,'Smelter Look-up'!$E:$E,0)))</f>
        <v/>
      </c>
      <c r="D1722" s="143"/>
      <c r="E1722" s="143" t="str">
        <f ca="1">IF(ISERROR($V1722),"",OFFSET('Smelter Look-up'!$D$4,$V1722-4,0)&amp;"")</f>
        <v/>
      </c>
      <c r="F1722" s="143" t="str">
        <f ca="1">IF(ISERROR($V1722),"",OFFSET('Smelter Look-up'!$E$4,$V1722-4,0))</f>
        <v/>
      </c>
      <c r="G1722" s="143" t="str">
        <f ca="1">IF(C1722=$X$4,"Enter smelter details",IF(ISERROR($V1722),"",OFFSET('Smelter Look-up'!$F$4,$V1722-4,0)))</f>
        <v/>
      </c>
      <c r="H1722" s="199" t="str">
        <f ca="1">IF(ISERROR($V1722),"",OFFSET('Smelter Look-up'!$G$4,$V1722-4,0))</f>
        <v/>
      </c>
      <c r="I1722" s="200" t="str">
        <f ca="1">IF(ISERROR($V1722),"",OFFSET('Smelter Look-up'!$H$4,$V1722-4,0))</f>
        <v/>
      </c>
      <c r="J1722" s="200" t="str">
        <f ca="1">IF(ISERROR($V1722),"",OFFSET('Smelter Look-up'!$I$4,$V1722-4,0))</f>
        <v/>
      </c>
      <c r="K1722" s="144"/>
      <c r="L1722" s="144"/>
      <c r="M1722" s="144"/>
      <c r="N1722" s="144"/>
      <c r="O1722" s="144"/>
      <c r="P1722" s="202"/>
      <c r="Q1722" s="145"/>
      <c r="R1722" s="143" t="str">
        <f ca="1">IF(ISERROR($V1722),"",OFFSET('Smelter Look-up'!$C$4,$V1722-4,0)&amp;"")</f>
        <v/>
      </c>
      <c r="S1722" s="149" t="str">
        <f t="shared" ca="1" si="130"/>
        <v/>
      </c>
      <c r="T1722" s="149" t="str">
        <f ca="1">IF(B1722="","",IF(ISERROR(MATCH($J1722,SorP!$B$1:$B$6261,0)),"",INDIRECT("'SorP'!$A$"&amp;MATCH($S1722&amp;$J1722,SorP!C:C,0))))</f>
        <v/>
      </c>
      <c r="U1722" s="162"/>
      <c r="V1722" s="163" t="e">
        <f>IF(C1722="",NA(),MATCH($B1722&amp;$C1722,'Smelter Look-up'!$J:$J,0))</f>
        <v>#N/A</v>
      </c>
      <c r="X1722" s="164">
        <f t="shared" ca="1" si="131"/>
        <v>0</v>
      </c>
      <c r="AB1722" s="304" t="str">
        <f t="shared" si="132"/>
        <v/>
      </c>
      <c r="AC1722" s="164" t="str">
        <f t="shared" si="133"/>
        <v/>
      </c>
      <c r="AD1722" s="164" t="str">
        <f t="shared" si="134"/>
        <v/>
      </c>
    </row>
    <row r="1723" spans="1:30" s="164" customFormat="1" ht="20.149999999999999" customHeight="1">
      <c r="A1723" s="149"/>
      <c r="B1723" s="294" t="str">
        <f>IF(LEN(A1723)=0,"",INDEX('Smelter Look-up'!$A:$A,MATCH($A1723,'Smelter Look-up'!$E:$E,0)))</f>
        <v/>
      </c>
      <c r="C1723" s="146" t="str">
        <f>IF(LEN(A1723)=0,"",INDEX('Smelter Look-up'!$C:$C,MATCH($A1723,'Smelter Look-up'!$E:$E,0)))</f>
        <v/>
      </c>
      <c r="D1723" s="143"/>
      <c r="E1723" s="143" t="str">
        <f ca="1">IF(ISERROR($V1723),"",OFFSET('Smelter Look-up'!$D$4,$V1723-4,0)&amp;"")</f>
        <v/>
      </c>
      <c r="F1723" s="143" t="str">
        <f ca="1">IF(ISERROR($V1723),"",OFFSET('Smelter Look-up'!$E$4,$V1723-4,0))</f>
        <v/>
      </c>
      <c r="G1723" s="143" t="str">
        <f ca="1">IF(C1723=$X$4,"Enter smelter details",IF(ISERROR($V1723),"",OFFSET('Smelter Look-up'!$F$4,$V1723-4,0)))</f>
        <v/>
      </c>
      <c r="H1723" s="199" t="str">
        <f ca="1">IF(ISERROR($V1723),"",OFFSET('Smelter Look-up'!$G$4,$V1723-4,0))</f>
        <v/>
      </c>
      <c r="I1723" s="200" t="str">
        <f ca="1">IF(ISERROR($V1723),"",OFFSET('Smelter Look-up'!$H$4,$V1723-4,0))</f>
        <v/>
      </c>
      <c r="J1723" s="200" t="str">
        <f ca="1">IF(ISERROR($V1723),"",OFFSET('Smelter Look-up'!$I$4,$V1723-4,0))</f>
        <v/>
      </c>
      <c r="K1723" s="144"/>
      <c r="L1723" s="144"/>
      <c r="M1723" s="144"/>
      <c r="N1723" s="144"/>
      <c r="O1723" s="144"/>
      <c r="P1723" s="202"/>
      <c r="Q1723" s="145"/>
      <c r="R1723" s="143" t="str">
        <f ca="1">IF(ISERROR($V1723),"",OFFSET('Smelter Look-up'!$C$4,$V1723-4,0)&amp;"")</f>
        <v/>
      </c>
      <c r="S1723" s="149" t="str">
        <f t="shared" ca="1" si="130"/>
        <v/>
      </c>
      <c r="T1723" s="149" t="str">
        <f ca="1">IF(B1723="","",IF(ISERROR(MATCH($J1723,SorP!$B$1:$B$6261,0)),"",INDIRECT("'SorP'!$A$"&amp;MATCH($S1723&amp;$J1723,SorP!C:C,0))))</f>
        <v/>
      </c>
      <c r="U1723" s="162"/>
      <c r="V1723" s="163" t="e">
        <f>IF(C1723="",NA(),MATCH($B1723&amp;$C1723,'Smelter Look-up'!$J:$J,0))</f>
        <v>#N/A</v>
      </c>
      <c r="X1723" s="164">
        <f t="shared" ca="1" si="131"/>
        <v>0</v>
      </c>
      <c r="AB1723" s="304" t="str">
        <f t="shared" si="132"/>
        <v/>
      </c>
      <c r="AC1723" s="164" t="str">
        <f t="shared" si="133"/>
        <v/>
      </c>
      <c r="AD1723" s="164" t="str">
        <f t="shared" si="134"/>
        <v/>
      </c>
    </row>
    <row r="1724" spans="1:30" s="164" customFormat="1" ht="20.149999999999999" customHeight="1">
      <c r="A1724" s="149"/>
      <c r="B1724" s="294" t="str">
        <f>IF(LEN(A1724)=0,"",INDEX('Smelter Look-up'!$A:$A,MATCH($A1724,'Smelter Look-up'!$E:$E,0)))</f>
        <v/>
      </c>
      <c r="C1724" s="146" t="str">
        <f>IF(LEN(A1724)=0,"",INDEX('Smelter Look-up'!$C:$C,MATCH($A1724,'Smelter Look-up'!$E:$E,0)))</f>
        <v/>
      </c>
      <c r="D1724" s="143"/>
      <c r="E1724" s="143" t="str">
        <f ca="1">IF(ISERROR($V1724),"",OFFSET('Smelter Look-up'!$D$4,$V1724-4,0)&amp;"")</f>
        <v/>
      </c>
      <c r="F1724" s="143" t="str">
        <f ca="1">IF(ISERROR($V1724),"",OFFSET('Smelter Look-up'!$E$4,$V1724-4,0))</f>
        <v/>
      </c>
      <c r="G1724" s="143" t="str">
        <f ca="1">IF(C1724=$X$4,"Enter smelter details",IF(ISERROR($V1724),"",OFFSET('Smelter Look-up'!$F$4,$V1724-4,0)))</f>
        <v/>
      </c>
      <c r="H1724" s="199" t="str">
        <f ca="1">IF(ISERROR($V1724),"",OFFSET('Smelter Look-up'!$G$4,$V1724-4,0))</f>
        <v/>
      </c>
      <c r="I1724" s="200" t="str">
        <f ca="1">IF(ISERROR($V1724),"",OFFSET('Smelter Look-up'!$H$4,$V1724-4,0))</f>
        <v/>
      </c>
      <c r="J1724" s="200" t="str">
        <f ca="1">IF(ISERROR($V1724),"",OFFSET('Smelter Look-up'!$I$4,$V1724-4,0))</f>
        <v/>
      </c>
      <c r="K1724" s="144"/>
      <c r="L1724" s="144"/>
      <c r="M1724" s="144"/>
      <c r="N1724" s="144"/>
      <c r="O1724" s="144"/>
      <c r="P1724" s="202"/>
      <c r="Q1724" s="145"/>
      <c r="R1724" s="143" t="str">
        <f ca="1">IF(ISERROR($V1724),"",OFFSET('Smelter Look-up'!$C$4,$V1724-4,0)&amp;"")</f>
        <v/>
      </c>
      <c r="S1724" s="149" t="str">
        <f t="shared" ca="1" si="130"/>
        <v/>
      </c>
      <c r="T1724" s="149" t="str">
        <f ca="1">IF(B1724="","",IF(ISERROR(MATCH($J1724,SorP!$B$1:$B$6261,0)),"",INDIRECT("'SorP'!$A$"&amp;MATCH($S1724&amp;$J1724,SorP!C:C,0))))</f>
        <v/>
      </c>
      <c r="U1724" s="162"/>
      <c r="V1724" s="163" t="e">
        <f>IF(C1724="",NA(),MATCH($B1724&amp;$C1724,'Smelter Look-up'!$J:$J,0))</f>
        <v>#N/A</v>
      </c>
      <c r="X1724" s="164">
        <f t="shared" ca="1" si="131"/>
        <v>0</v>
      </c>
      <c r="AB1724" s="304" t="str">
        <f t="shared" si="132"/>
        <v/>
      </c>
      <c r="AC1724" s="164" t="str">
        <f t="shared" si="133"/>
        <v/>
      </c>
      <c r="AD1724" s="164" t="str">
        <f t="shared" si="134"/>
        <v/>
      </c>
    </row>
    <row r="1725" spans="1:30" s="164" customFormat="1" ht="20.149999999999999" customHeight="1">
      <c r="A1725" s="149"/>
      <c r="B1725" s="294" t="str">
        <f>IF(LEN(A1725)=0,"",INDEX('Smelter Look-up'!$A:$A,MATCH($A1725,'Smelter Look-up'!$E:$E,0)))</f>
        <v/>
      </c>
      <c r="C1725" s="146" t="str">
        <f>IF(LEN(A1725)=0,"",INDEX('Smelter Look-up'!$C:$C,MATCH($A1725,'Smelter Look-up'!$E:$E,0)))</f>
        <v/>
      </c>
      <c r="D1725" s="143"/>
      <c r="E1725" s="143" t="str">
        <f ca="1">IF(ISERROR($V1725),"",OFFSET('Smelter Look-up'!$D$4,$V1725-4,0)&amp;"")</f>
        <v/>
      </c>
      <c r="F1725" s="143" t="str">
        <f ca="1">IF(ISERROR($V1725),"",OFFSET('Smelter Look-up'!$E$4,$V1725-4,0))</f>
        <v/>
      </c>
      <c r="G1725" s="143" t="str">
        <f ca="1">IF(C1725=$X$4,"Enter smelter details",IF(ISERROR($V1725),"",OFFSET('Smelter Look-up'!$F$4,$V1725-4,0)))</f>
        <v/>
      </c>
      <c r="H1725" s="199" t="str">
        <f ca="1">IF(ISERROR($V1725),"",OFFSET('Smelter Look-up'!$G$4,$V1725-4,0))</f>
        <v/>
      </c>
      <c r="I1725" s="200" t="str">
        <f ca="1">IF(ISERROR($V1725),"",OFFSET('Smelter Look-up'!$H$4,$V1725-4,0))</f>
        <v/>
      </c>
      <c r="J1725" s="200" t="str">
        <f ca="1">IF(ISERROR($V1725),"",OFFSET('Smelter Look-up'!$I$4,$V1725-4,0))</f>
        <v/>
      </c>
      <c r="K1725" s="144"/>
      <c r="L1725" s="144"/>
      <c r="M1725" s="144"/>
      <c r="N1725" s="144"/>
      <c r="O1725" s="144"/>
      <c r="P1725" s="202"/>
      <c r="Q1725" s="145"/>
      <c r="R1725" s="143" t="str">
        <f ca="1">IF(ISERROR($V1725),"",OFFSET('Smelter Look-up'!$C$4,$V1725-4,0)&amp;"")</f>
        <v/>
      </c>
      <c r="S1725" s="149" t="str">
        <f t="shared" ca="1" si="130"/>
        <v/>
      </c>
      <c r="T1725" s="149" t="str">
        <f ca="1">IF(B1725="","",IF(ISERROR(MATCH($J1725,SorP!$B$1:$B$6261,0)),"",INDIRECT("'SorP'!$A$"&amp;MATCH($S1725&amp;$J1725,SorP!C:C,0))))</f>
        <v/>
      </c>
      <c r="U1725" s="162"/>
      <c r="V1725" s="163" t="e">
        <f>IF(C1725="",NA(),MATCH($B1725&amp;$C1725,'Smelter Look-up'!$J:$J,0))</f>
        <v>#N/A</v>
      </c>
      <c r="X1725" s="164">
        <f t="shared" ca="1" si="131"/>
        <v>0</v>
      </c>
      <c r="AB1725" s="304" t="str">
        <f t="shared" si="132"/>
        <v/>
      </c>
      <c r="AC1725" s="164" t="str">
        <f t="shared" si="133"/>
        <v/>
      </c>
      <c r="AD1725" s="164" t="str">
        <f t="shared" si="134"/>
        <v/>
      </c>
    </row>
    <row r="1726" spans="1:30" s="164" customFormat="1" ht="20.149999999999999" customHeight="1">
      <c r="A1726" s="149"/>
      <c r="B1726" s="294" t="str">
        <f>IF(LEN(A1726)=0,"",INDEX('Smelter Look-up'!$A:$A,MATCH($A1726,'Smelter Look-up'!$E:$E,0)))</f>
        <v/>
      </c>
      <c r="C1726" s="146" t="str">
        <f>IF(LEN(A1726)=0,"",INDEX('Smelter Look-up'!$C:$C,MATCH($A1726,'Smelter Look-up'!$E:$E,0)))</f>
        <v/>
      </c>
      <c r="D1726" s="143"/>
      <c r="E1726" s="143" t="str">
        <f ca="1">IF(ISERROR($V1726),"",OFFSET('Smelter Look-up'!$D$4,$V1726-4,0)&amp;"")</f>
        <v/>
      </c>
      <c r="F1726" s="143" t="str">
        <f ca="1">IF(ISERROR($V1726),"",OFFSET('Smelter Look-up'!$E$4,$V1726-4,0))</f>
        <v/>
      </c>
      <c r="G1726" s="143" t="str">
        <f ca="1">IF(C1726=$X$4,"Enter smelter details",IF(ISERROR($V1726),"",OFFSET('Smelter Look-up'!$F$4,$V1726-4,0)))</f>
        <v/>
      </c>
      <c r="H1726" s="199" t="str">
        <f ca="1">IF(ISERROR($V1726),"",OFFSET('Smelter Look-up'!$G$4,$V1726-4,0))</f>
        <v/>
      </c>
      <c r="I1726" s="200" t="str">
        <f ca="1">IF(ISERROR($V1726),"",OFFSET('Smelter Look-up'!$H$4,$V1726-4,0))</f>
        <v/>
      </c>
      <c r="J1726" s="200" t="str">
        <f ca="1">IF(ISERROR($V1726),"",OFFSET('Smelter Look-up'!$I$4,$V1726-4,0))</f>
        <v/>
      </c>
      <c r="K1726" s="144"/>
      <c r="L1726" s="144"/>
      <c r="M1726" s="144"/>
      <c r="N1726" s="144"/>
      <c r="O1726" s="144"/>
      <c r="P1726" s="202"/>
      <c r="Q1726" s="145"/>
      <c r="R1726" s="143" t="str">
        <f ca="1">IF(ISERROR($V1726),"",OFFSET('Smelter Look-up'!$C$4,$V1726-4,0)&amp;"")</f>
        <v/>
      </c>
      <c r="S1726" s="149" t="str">
        <f t="shared" ca="1" si="130"/>
        <v/>
      </c>
      <c r="T1726" s="149" t="str">
        <f ca="1">IF(B1726="","",IF(ISERROR(MATCH($J1726,SorP!$B$1:$B$6261,0)),"",INDIRECT("'SorP'!$A$"&amp;MATCH($S1726&amp;$J1726,SorP!C:C,0))))</f>
        <v/>
      </c>
      <c r="U1726" s="162"/>
      <c r="V1726" s="163" t="e">
        <f>IF(C1726="",NA(),MATCH($B1726&amp;$C1726,'Smelter Look-up'!$J:$J,0))</f>
        <v>#N/A</v>
      </c>
      <c r="X1726" s="164">
        <f t="shared" ca="1" si="131"/>
        <v>0</v>
      </c>
      <c r="AB1726" s="304" t="str">
        <f t="shared" si="132"/>
        <v/>
      </c>
      <c r="AC1726" s="164" t="str">
        <f t="shared" si="133"/>
        <v/>
      </c>
      <c r="AD1726" s="164" t="str">
        <f t="shared" si="134"/>
        <v/>
      </c>
    </row>
    <row r="1727" spans="1:30" s="164" customFormat="1" ht="20.149999999999999" customHeight="1">
      <c r="A1727" s="149"/>
      <c r="B1727" s="294" t="str">
        <f>IF(LEN(A1727)=0,"",INDEX('Smelter Look-up'!$A:$A,MATCH($A1727,'Smelter Look-up'!$E:$E,0)))</f>
        <v/>
      </c>
      <c r="C1727" s="146" t="str">
        <f>IF(LEN(A1727)=0,"",INDEX('Smelter Look-up'!$C:$C,MATCH($A1727,'Smelter Look-up'!$E:$E,0)))</f>
        <v/>
      </c>
      <c r="D1727" s="143"/>
      <c r="E1727" s="143" t="str">
        <f ca="1">IF(ISERROR($V1727),"",OFFSET('Smelter Look-up'!$D$4,$V1727-4,0)&amp;"")</f>
        <v/>
      </c>
      <c r="F1727" s="143" t="str">
        <f ca="1">IF(ISERROR($V1727),"",OFFSET('Smelter Look-up'!$E$4,$V1727-4,0))</f>
        <v/>
      </c>
      <c r="G1727" s="143" t="str">
        <f ca="1">IF(C1727=$X$4,"Enter smelter details",IF(ISERROR($V1727),"",OFFSET('Smelter Look-up'!$F$4,$V1727-4,0)))</f>
        <v/>
      </c>
      <c r="H1727" s="199" t="str">
        <f ca="1">IF(ISERROR($V1727),"",OFFSET('Smelter Look-up'!$G$4,$V1727-4,0))</f>
        <v/>
      </c>
      <c r="I1727" s="200" t="str">
        <f ca="1">IF(ISERROR($V1727),"",OFFSET('Smelter Look-up'!$H$4,$V1727-4,0))</f>
        <v/>
      </c>
      <c r="J1727" s="200" t="str">
        <f ca="1">IF(ISERROR($V1727),"",OFFSET('Smelter Look-up'!$I$4,$V1727-4,0))</f>
        <v/>
      </c>
      <c r="K1727" s="144"/>
      <c r="L1727" s="144"/>
      <c r="M1727" s="144"/>
      <c r="N1727" s="144"/>
      <c r="O1727" s="144"/>
      <c r="P1727" s="202"/>
      <c r="Q1727" s="145"/>
      <c r="R1727" s="143" t="str">
        <f ca="1">IF(ISERROR($V1727),"",OFFSET('Smelter Look-up'!$C$4,$V1727-4,0)&amp;"")</f>
        <v/>
      </c>
      <c r="S1727" s="149" t="str">
        <f t="shared" ca="1" si="130"/>
        <v/>
      </c>
      <c r="T1727" s="149" t="str">
        <f ca="1">IF(B1727="","",IF(ISERROR(MATCH($J1727,SorP!$B$1:$B$6261,0)),"",INDIRECT("'SorP'!$A$"&amp;MATCH($S1727&amp;$J1727,SorP!C:C,0))))</f>
        <v/>
      </c>
      <c r="U1727" s="162"/>
      <c r="V1727" s="163" t="e">
        <f>IF(C1727="",NA(),MATCH($B1727&amp;$C1727,'Smelter Look-up'!$J:$J,0))</f>
        <v>#N/A</v>
      </c>
      <c r="X1727" s="164">
        <f t="shared" ca="1" si="131"/>
        <v>0</v>
      </c>
      <c r="AB1727" s="304" t="str">
        <f t="shared" si="132"/>
        <v/>
      </c>
      <c r="AC1727" s="164" t="str">
        <f t="shared" si="133"/>
        <v/>
      </c>
      <c r="AD1727" s="164" t="str">
        <f t="shared" si="134"/>
        <v/>
      </c>
    </row>
    <row r="1728" spans="1:30" s="164" customFormat="1" ht="20.149999999999999" customHeight="1">
      <c r="A1728" s="149"/>
      <c r="B1728" s="294" t="str">
        <f>IF(LEN(A1728)=0,"",INDEX('Smelter Look-up'!$A:$A,MATCH($A1728,'Smelter Look-up'!$E:$E,0)))</f>
        <v/>
      </c>
      <c r="C1728" s="146" t="str">
        <f>IF(LEN(A1728)=0,"",INDEX('Smelter Look-up'!$C:$C,MATCH($A1728,'Smelter Look-up'!$E:$E,0)))</f>
        <v/>
      </c>
      <c r="D1728" s="143"/>
      <c r="E1728" s="143" t="str">
        <f ca="1">IF(ISERROR($V1728),"",OFFSET('Smelter Look-up'!$D$4,$V1728-4,0)&amp;"")</f>
        <v/>
      </c>
      <c r="F1728" s="143" t="str">
        <f ca="1">IF(ISERROR($V1728),"",OFFSET('Smelter Look-up'!$E$4,$V1728-4,0))</f>
        <v/>
      </c>
      <c r="G1728" s="143" t="str">
        <f ca="1">IF(C1728=$X$4,"Enter smelter details",IF(ISERROR($V1728),"",OFFSET('Smelter Look-up'!$F$4,$V1728-4,0)))</f>
        <v/>
      </c>
      <c r="H1728" s="199" t="str">
        <f ca="1">IF(ISERROR($V1728),"",OFFSET('Smelter Look-up'!$G$4,$V1728-4,0))</f>
        <v/>
      </c>
      <c r="I1728" s="200" t="str">
        <f ca="1">IF(ISERROR($V1728),"",OFFSET('Smelter Look-up'!$H$4,$V1728-4,0))</f>
        <v/>
      </c>
      <c r="J1728" s="200" t="str">
        <f ca="1">IF(ISERROR($V1728),"",OFFSET('Smelter Look-up'!$I$4,$V1728-4,0))</f>
        <v/>
      </c>
      <c r="K1728" s="144"/>
      <c r="L1728" s="144"/>
      <c r="M1728" s="144"/>
      <c r="N1728" s="144"/>
      <c r="O1728" s="144"/>
      <c r="P1728" s="202"/>
      <c r="Q1728" s="145"/>
      <c r="R1728" s="143" t="str">
        <f ca="1">IF(ISERROR($V1728),"",OFFSET('Smelter Look-up'!$C$4,$V1728-4,0)&amp;"")</f>
        <v/>
      </c>
      <c r="S1728" s="149" t="str">
        <f t="shared" ca="1" si="130"/>
        <v/>
      </c>
      <c r="T1728" s="149" t="str">
        <f ca="1">IF(B1728="","",IF(ISERROR(MATCH($J1728,SorP!$B$1:$B$6261,0)),"",INDIRECT("'SorP'!$A$"&amp;MATCH($S1728&amp;$J1728,SorP!C:C,0))))</f>
        <v/>
      </c>
      <c r="U1728" s="162"/>
      <c r="V1728" s="163" t="e">
        <f>IF(C1728="",NA(),MATCH($B1728&amp;$C1728,'Smelter Look-up'!$J:$J,0))</f>
        <v>#N/A</v>
      </c>
      <c r="X1728" s="164">
        <f t="shared" ca="1" si="131"/>
        <v>0</v>
      </c>
      <c r="AB1728" s="304" t="str">
        <f t="shared" si="132"/>
        <v/>
      </c>
      <c r="AC1728" s="164" t="str">
        <f t="shared" si="133"/>
        <v/>
      </c>
      <c r="AD1728" s="164" t="str">
        <f t="shared" si="134"/>
        <v/>
      </c>
    </row>
    <row r="1729" spans="1:30" s="164" customFormat="1" ht="20.149999999999999" customHeight="1">
      <c r="A1729" s="149"/>
      <c r="B1729" s="294" t="str">
        <f>IF(LEN(A1729)=0,"",INDEX('Smelter Look-up'!$A:$A,MATCH($A1729,'Smelter Look-up'!$E:$E,0)))</f>
        <v/>
      </c>
      <c r="C1729" s="146" t="str">
        <f>IF(LEN(A1729)=0,"",INDEX('Smelter Look-up'!$C:$C,MATCH($A1729,'Smelter Look-up'!$E:$E,0)))</f>
        <v/>
      </c>
      <c r="D1729" s="143"/>
      <c r="E1729" s="143" t="str">
        <f ca="1">IF(ISERROR($V1729),"",OFFSET('Smelter Look-up'!$D$4,$V1729-4,0)&amp;"")</f>
        <v/>
      </c>
      <c r="F1729" s="143" t="str">
        <f ca="1">IF(ISERROR($V1729),"",OFFSET('Smelter Look-up'!$E$4,$V1729-4,0))</f>
        <v/>
      </c>
      <c r="G1729" s="143" t="str">
        <f ca="1">IF(C1729=$X$4,"Enter smelter details",IF(ISERROR($V1729),"",OFFSET('Smelter Look-up'!$F$4,$V1729-4,0)))</f>
        <v/>
      </c>
      <c r="H1729" s="199" t="str">
        <f ca="1">IF(ISERROR($V1729),"",OFFSET('Smelter Look-up'!$G$4,$V1729-4,0))</f>
        <v/>
      </c>
      <c r="I1729" s="200" t="str">
        <f ca="1">IF(ISERROR($V1729),"",OFFSET('Smelter Look-up'!$H$4,$V1729-4,0))</f>
        <v/>
      </c>
      <c r="J1729" s="200" t="str">
        <f ca="1">IF(ISERROR($V1729),"",OFFSET('Smelter Look-up'!$I$4,$V1729-4,0))</f>
        <v/>
      </c>
      <c r="K1729" s="144"/>
      <c r="L1729" s="144"/>
      <c r="M1729" s="144"/>
      <c r="N1729" s="144"/>
      <c r="O1729" s="144"/>
      <c r="P1729" s="202"/>
      <c r="Q1729" s="145"/>
      <c r="R1729" s="143" t="str">
        <f ca="1">IF(ISERROR($V1729),"",OFFSET('Smelter Look-up'!$C$4,$V1729-4,0)&amp;"")</f>
        <v/>
      </c>
      <c r="S1729" s="149" t="str">
        <f t="shared" ca="1" si="130"/>
        <v/>
      </c>
      <c r="T1729" s="149" t="str">
        <f ca="1">IF(B1729="","",IF(ISERROR(MATCH($J1729,SorP!$B$1:$B$6261,0)),"",INDIRECT("'SorP'!$A$"&amp;MATCH($S1729&amp;$J1729,SorP!C:C,0))))</f>
        <v/>
      </c>
      <c r="U1729" s="162"/>
      <c r="V1729" s="163" t="e">
        <f>IF(C1729="",NA(),MATCH($B1729&amp;$C1729,'Smelter Look-up'!$J:$J,0))</f>
        <v>#N/A</v>
      </c>
      <c r="X1729" s="164">
        <f t="shared" ca="1" si="131"/>
        <v>0</v>
      </c>
      <c r="AB1729" s="304" t="str">
        <f t="shared" si="132"/>
        <v/>
      </c>
      <c r="AC1729" s="164" t="str">
        <f t="shared" si="133"/>
        <v/>
      </c>
      <c r="AD1729" s="164" t="str">
        <f t="shared" si="134"/>
        <v/>
      </c>
    </row>
    <row r="1730" spans="1:30" s="164" customFormat="1" ht="20.149999999999999" customHeight="1">
      <c r="A1730" s="149"/>
      <c r="B1730" s="294" t="str">
        <f>IF(LEN(A1730)=0,"",INDEX('Smelter Look-up'!$A:$A,MATCH($A1730,'Smelter Look-up'!$E:$E,0)))</f>
        <v/>
      </c>
      <c r="C1730" s="146" t="str">
        <f>IF(LEN(A1730)=0,"",INDEX('Smelter Look-up'!$C:$C,MATCH($A1730,'Smelter Look-up'!$E:$E,0)))</f>
        <v/>
      </c>
      <c r="D1730" s="143"/>
      <c r="E1730" s="143" t="str">
        <f ca="1">IF(ISERROR($V1730),"",OFFSET('Smelter Look-up'!$D$4,$V1730-4,0)&amp;"")</f>
        <v/>
      </c>
      <c r="F1730" s="143" t="str">
        <f ca="1">IF(ISERROR($V1730),"",OFFSET('Smelter Look-up'!$E$4,$V1730-4,0))</f>
        <v/>
      </c>
      <c r="G1730" s="143" t="str">
        <f ca="1">IF(C1730=$X$4,"Enter smelter details",IF(ISERROR($V1730),"",OFFSET('Smelter Look-up'!$F$4,$V1730-4,0)))</f>
        <v/>
      </c>
      <c r="H1730" s="199" t="str">
        <f ca="1">IF(ISERROR($V1730),"",OFFSET('Smelter Look-up'!$G$4,$V1730-4,0))</f>
        <v/>
      </c>
      <c r="I1730" s="200" t="str">
        <f ca="1">IF(ISERROR($V1730),"",OFFSET('Smelter Look-up'!$H$4,$V1730-4,0))</f>
        <v/>
      </c>
      <c r="J1730" s="200" t="str">
        <f ca="1">IF(ISERROR($V1730),"",OFFSET('Smelter Look-up'!$I$4,$V1730-4,0))</f>
        <v/>
      </c>
      <c r="K1730" s="144"/>
      <c r="L1730" s="144"/>
      <c r="M1730" s="144"/>
      <c r="N1730" s="144"/>
      <c r="O1730" s="144"/>
      <c r="P1730" s="202"/>
      <c r="Q1730" s="145"/>
      <c r="R1730" s="143" t="str">
        <f ca="1">IF(ISERROR($V1730),"",OFFSET('Smelter Look-up'!$C$4,$V1730-4,0)&amp;"")</f>
        <v/>
      </c>
      <c r="S1730" s="149" t="str">
        <f t="shared" ca="1" si="130"/>
        <v/>
      </c>
      <c r="T1730" s="149" t="str">
        <f ca="1">IF(B1730="","",IF(ISERROR(MATCH($J1730,SorP!$B$1:$B$6261,0)),"",INDIRECT("'SorP'!$A$"&amp;MATCH($S1730&amp;$J1730,SorP!C:C,0))))</f>
        <v/>
      </c>
      <c r="U1730" s="162"/>
      <c r="V1730" s="163" t="e">
        <f>IF(C1730="",NA(),MATCH($B1730&amp;$C1730,'Smelter Look-up'!$J:$J,0))</f>
        <v>#N/A</v>
      </c>
      <c r="X1730" s="164">
        <f t="shared" ca="1" si="131"/>
        <v>0</v>
      </c>
      <c r="AB1730" s="304" t="str">
        <f t="shared" si="132"/>
        <v/>
      </c>
      <c r="AC1730" s="164" t="str">
        <f t="shared" si="133"/>
        <v/>
      </c>
      <c r="AD1730" s="164" t="str">
        <f t="shared" si="134"/>
        <v/>
      </c>
    </row>
    <row r="1731" spans="1:30" s="164" customFormat="1" ht="20.149999999999999" customHeight="1">
      <c r="A1731" s="149"/>
      <c r="B1731" s="294" t="str">
        <f>IF(LEN(A1731)=0,"",INDEX('Smelter Look-up'!$A:$A,MATCH($A1731,'Smelter Look-up'!$E:$E,0)))</f>
        <v/>
      </c>
      <c r="C1731" s="146" t="str">
        <f>IF(LEN(A1731)=0,"",INDEX('Smelter Look-up'!$C:$C,MATCH($A1731,'Smelter Look-up'!$E:$E,0)))</f>
        <v/>
      </c>
      <c r="D1731" s="143"/>
      <c r="E1731" s="143" t="str">
        <f ca="1">IF(ISERROR($V1731),"",OFFSET('Smelter Look-up'!$D$4,$V1731-4,0)&amp;"")</f>
        <v/>
      </c>
      <c r="F1731" s="143" t="str">
        <f ca="1">IF(ISERROR($V1731),"",OFFSET('Smelter Look-up'!$E$4,$V1731-4,0))</f>
        <v/>
      </c>
      <c r="G1731" s="143" t="str">
        <f ca="1">IF(C1731=$X$4,"Enter smelter details",IF(ISERROR($V1731),"",OFFSET('Smelter Look-up'!$F$4,$V1731-4,0)))</f>
        <v/>
      </c>
      <c r="H1731" s="199" t="str">
        <f ca="1">IF(ISERROR($V1731),"",OFFSET('Smelter Look-up'!$G$4,$V1731-4,0))</f>
        <v/>
      </c>
      <c r="I1731" s="200" t="str">
        <f ca="1">IF(ISERROR($V1731),"",OFFSET('Smelter Look-up'!$H$4,$V1731-4,0))</f>
        <v/>
      </c>
      <c r="J1731" s="200" t="str">
        <f ca="1">IF(ISERROR($V1731),"",OFFSET('Smelter Look-up'!$I$4,$V1731-4,0))</f>
        <v/>
      </c>
      <c r="K1731" s="144"/>
      <c r="L1731" s="144"/>
      <c r="M1731" s="144"/>
      <c r="N1731" s="144"/>
      <c r="O1731" s="144"/>
      <c r="P1731" s="202"/>
      <c r="Q1731" s="145"/>
      <c r="R1731" s="143" t="str">
        <f ca="1">IF(ISERROR($V1731),"",OFFSET('Smelter Look-up'!$C$4,$V1731-4,0)&amp;"")</f>
        <v/>
      </c>
      <c r="S1731" s="149" t="str">
        <f t="shared" ca="1" si="130"/>
        <v/>
      </c>
      <c r="T1731" s="149" t="str">
        <f ca="1">IF(B1731="","",IF(ISERROR(MATCH($J1731,SorP!$B$1:$B$6261,0)),"",INDIRECT("'SorP'!$A$"&amp;MATCH($S1731&amp;$J1731,SorP!C:C,0))))</f>
        <v/>
      </c>
      <c r="U1731" s="162"/>
      <c r="V1731" s="163" t="e">
        <f>IF(C1731="",NA(),MATCH($B1731&amp;$C1731,'Smelter Look-up'!$J:$J,0))</f>
        <v>#N/A</v>
      </c>
      <c r="X1731" s="164">
        <f t="shared" ca="1" si="131"/>
        <v>0</v>
      </c>
      <c r="AB1731" s="304" t="str">
        <f t="shared" si="132"/>
        <v/>
      </c>
      <c r="AC1731" s="164" t="str">
        <f t="shared" si="133"/>
        <v/>
      </c>
      <c r="AD1731" s="164" t="str">
        <f t="shared" si="134"/>
        <v/>
      </c>
    </row>
    <row r="1732" spans="1:30" s="164" customFormat="1" ht="20.149999999999999" customHeight="1">
      <c r="A1732" s="149"/>
      <c r="B1732" s="294" t="str">
        <f>IF(LEN(A1732)=0,"",INDEX('Smelter Look-up'!$A:$A,MATCH($A1732,'Smelter Look-up'!$E:$E,0)))</f>
        <v/>
      </c>
      <c r="C1732" s="146" t="str">
        <f>IF(LEN(A1732)=0,"",INDEX('Smelter Look-up'!$C:$C,MATCH($A1732,'Smelter Look-up'!$E:$E,0)))</f>
        <v/>
      </c>
      <c r="D1732" s="143"/>
      <c r="E1732" s="143" t="str">
        <f ca="1">IF(ISERROR($V1732),"",OFFSET('Smelter Look-up'!$D$4,$V1732-4,0)&amp;"")</f>
        <v/>
      </c>
      <c r="F1732" s="143" t="str">
        <f ca="1">IF(ISERROR($V1732),"",OFFSET('Smelter Look-up'!$E$4,$V1732-4,0))</f>
        <v/>
      </c>
      <c r="G1732" s="143" t="str">
        <f ca="1">IF(C1732=$X$4,"Enter smelter details",IF(ISERROR($V1732),"",OFFSET('Smelter Look-up'!$F$4,$V1732-4,0)))</f>
        <v/>
      </c>
      <c r="H1732" s="199" t="str">
        <f ca="1">IF(ISERROR($V1732),"",OFFSET('Smelter Look-up'!$G$4,$V1732-4,0))</f>
        <v/>
      </c>
      <c r="I1732" s="200" t="str">
        <f ca="1">IF(ISERROR($V1732),"",OFFSET('Smelter Look-up'!$H$4,$V1732-4,0))</f>
        <v/>
      </c>
      <c r="J1732" s="200" t="str">
        <f ca="1">IF(ISERROR($V1732),"",OFFSET('Smelter Look-up'!$I$4,$V1732-4,0))</f>
        <v/>
      </c>
      <c r="K1732" s="144"/>
      <c r="L1732" s="144"/>
      <c r="M1732" s="144"/>
      <c r="N1732" s="144"/>
      <c r="O1732" s="144"/>
      <c r="P1732" s="202"/>
      <c r="Q1732" s="145"/>
      <c r="R1732" s="143" t="str">
        <f ca="1">IF(ISERROR($V1732),"",OFFSET('Smelter Look-up'!$C$4,$V1732-4,0)&amp;"")</f>
        <v/>
      </c>
      <c r="S1732" s="149" t="str">
        <f t="shared" ref="S1732:S1795" ca="1" si="135">IF(B1732="","",IF(ISERROR(MATCH($E1732,CL,0)),"Unknown",INDIRECT("'C'!$A$"&amp;MATCH($E1732,CL,0)+1)))</f>
        <v/>
      </c>
      <c r="T1732" s="149" t="str">
        <f ca="1">IF(B1732="","",IF(ISERROR(MATCH($J1732,SorP!$B$1:$B$6261,0)),"",INDIRECT("'SorP'!$A$"&amp;MATCH($S1732&amp;$J1732,SorP!C:C,0))))</f>
        <v/>
      </c>
      <c r="U1732" s="162"/>
      <c r="V1732" s="163" t="e">
        <f>IF(C1732="",NA(),MATCH($B1732&amp;$C1732,'Smelter Look-up'!$J:$J,0))</f>
        <v>#N/A</v>
      </c>
      <c r="X1732" s="164">
        <f t="shared" ref="X1732:X1795" ca="1" si="136">IF(AND(C1732="Smelter not listed",OR(LEN(D1732)=0,LEN(E1732)=0)),1,0)</f>
        <v>0</v>
      </c>
      <c r="AB1732" s="304" t="str">
        <f t="shared" ref="AB1732:AB1795" si="137">IF(C1732="","",B1732)</f>
        <v/>
      </c>
      <c r="AC1732" s="164" t="str">
        <f t="shared" ref="AC1732:AC1795" si="138">B1732</f>
        <v/>
      </c>
      <c r="AD1732" s="164" t="str">
        <f t="shared" ref="AD1732:AD1795" si="139">IF(C1732="Smelter not listed",D1732,C1732)</f>
        <v/>
      </c>
    </row>
    <row r="1733" spans="1:30" s="164" customFormat="1" ht="20.149999999999999" customHeight="1">
      <c r="A1733" s="149"/>
      <c r="B1733" s="294" t="str">
        <f>IF(LEN(A1733)=0,"",INDEX('Smelter Look-up'!$A:$A,MATCH($A1733,'Smelter Look-up'!$E:$E,0)))</f>
        <v/>
      </c>
      <c r="C1733" s="146" t="str">
        <f>IF(LEN(A1733)=0,"",INDEX('Smelter Look-up'!$C:$C,MATCH($A1733,'Smelter Look-up'!$E:$E,0)))</f>
        <v/>
      </c>
      <c r="D1733" s="143"/>
      <c r="E1733" s="143" t="str">
        <f ca="1">IF(ISERROR($V1733),"",OFFSET('Smelter Look-up'!$D$4,$V1733-4,0)&amp;"")</f>
        <v/>
      </c>
      <c r="F1733" s="143" t="str">
        <f ca="1">IF(ISERROR($V1733),"",OFFSET('Smelter Look-up'!$E$4,$V1733-4,0))</f>
        <v/>
      </c>
      <c r="G1733" s="143" t="str">
        <f ca="1">IF(C1733=$X$4,"Enter smelter details",IF(ISERROR($V1733),"",OFFSET('Smelter Look-up'!$F$4,$V1733-4,0)))</f>
        <v/>
      </c>
      <c r="H1733" s="199" t="str">
        <f ca="1">IF(ISERROR($V1733),"",OFFSET('Smelter Look-up'!$G$4,$V1733-4,0))</f>
        <v/>
      </c>
      <c r="I1733" s="200" t="str">
        <f ca="1">IF(ISERROR($V1733),"",OFFSET('Smelter Look-up'!$H$4,$V1733-4,0))</f>
        <v/>
      </c>
      <c r="J1733" s="200" t="str">
        <f ca="1">IF(ISERROR($V1733),"",OFFSET('Smelter Look-up'!$I$4,$V1733-4,0))</f>
        <v/>
      </c>
      <c r="K1733" s="144"/>
      <c r="L1733" s="144"/>
      <c r="M1733" s="144"/>
      <c r="N1733" s="144"/>
      <c r="O1733" s="144"/>
      <c r="P1733" s="202"/>
      <c r="Q1733" s="145"/>
      <c r="R1733" s="143" t="str">
        <f ca="1">IF(ISERROR($V1733),"",OFFSET('Smelter Look-up'!$C$4,$V1733-4,0)&amp;"")</f>
        <v/>
      </c>
      <c r="S1733" s="149" t="str">
        <f t="shared" ca="1" si="135"/>
        <v/>
      </c>
      <c r="T1733" s="149" t="str">
        <f ca="1">IF(B1733="","",IF(ISERROR(MATCH($J1733,SorP!$B$1:$B$6261,0)),"",INDIRECT("'SorP'!$A$"&amp;MATCH($S1733&amp;$J1733,SorP!C:C,0))))</f>
        <v/>
      </c>
      <c r="U1733" s="162"/>
      <c r="V1733" s="163" t="e">
        <f>IF(C1733="",NA(),MATCH($B1733&amp;$C1733,'Smelter Look-up'!$J:$J,0))</f>
        <v>#N/A</v>
      </c>
      <c r="X1733" s="164">
        <f t="shared" ca="1" si="136"/>
        <v>0</v>
      </c>
      <c r="AB1733" s="304" t="str">
        <f t="shared" si="137"/>
        <v/>
      </c>
      <c r="AC1733" s="164" t="str">
        <f t="shared" si="138"/>
        <v/>
      </c>
      <c r="AD1733" s="164" t="str">
        <f t="shared" si="139"/>
        <v/>
      </c>
    </row>
    <row r="1734" spans="1:30" s="164" customFormat="1" ht="20.149999999999999" customHeight="1">
      <c r="A1734" s="149"/>
      <c r="B1734" s="294" t="str">
        <f>IF(LEN(A1734)=0,"",INDEX('Smelter Look-up'!$A:$A,MATCH($A1734,'Smelter Look-up'!$E:$E,0)))</f>
        <v/>
      </c>
      <c r="C1734" s="146" t="str">
        <f>IF(LEN(A1734)=0,"",INDEX('Smelter Look-up'!$C:$C,MATCH($A1734,'Smelter Look-up'!$E:$E,0)))</f>
        <v/>
      </c>
      <c r="D1734" s="143"/>
      <c r="E1734" s="143" t="str">
        <f ca="1">IF(ISERROR($V1734),"",OFFSET('Smelter Look-up'!$D$4,$V1734-4,0)&amp;"")</f>
        <v/>
      </c>
      <c r="F1734" s="143" t="str">
        <f ca="1">IF(ISERROR($V1734),"",OFFSET('Smelter Look-up'!$E$4,$V1734-4,0))</f>
        <v/>
      </c>
      <c r="G1734" s="143" t="str">
        <f ca="1">IF(C1734=$X$4,"Enter smelter details",IF(ISERROR($V1734),"",OFFSET('Smelter Look-up'!$F$4,$V1734-4,0)))</f>
        <v/>
      </c>
      <c r="H1734" s="199" t="str">
        <f ca="1">IF(ISERROR($V1734),"",OFFSET('Smelter Look-up'!$G$4,$V1734-4,0))</f>
        <v/>
      </c>
      <c r="I1734" s="200" t="str">
        <f ca="1">IF(ISERROR($V1734),"",OFFSET('Smelter Look-up'!$H$4,$V1734-4,0))</f>
        <v/>
      </c>
      <c r="J1734" s="200" t="str">
        <f ca="1">IF(ISERROR($V1734),"",OFFSET('Smelter Look-up'!$I$4,$V1734-4,0))</f>
        <v/>
      </c>
      <c r="K1734" s="144"/>
      <c r="L1734" s="144"/>
      <c r="M1734" s="144"/>
      <c r="N1734" s="144"/>
      <c r="O1734" s="144"/>
      <c r="P1734" s="202"/>
      <c r="Q1734" s="145"/>
      <c r="R1734" s="143" t="str">
        <f ca="1">IF(ISERROR($V1734),"",OFFSET('Smelter Look-up'!$C$4,$V1734-4,0)&amp;"")</f>
        <v/>
      </c>
      <c r="S1734" s="149" t="str">
        <f t="shared" ca="1" si="135"/>
        <v/>
      </c>
      <c r="T1734" s="149" t="str">
        <f ca="1">IF(B1734="","",IF(ISERROR(MATCH($J1734,SorP!$B$1:$B$6261,0)),"",INDIRECT("'SorP'!$A$"&amp;MATCH($S1734&amp;$J1734,SorP!C:C,0))))</f>
        <v/>
      </c>
      <c r="U1734" s="162"/>
      <c r="V1734" s="163" t="e">
        <f>IF(C1734="",NA(),MATCH($B1734&amp;$C1734,'Smelter Look-up'!$J:$J,0))</f>
        <v>#N/A</v>
      </c>
      <c r="X1734" s="164">
        <f t="shared" ca="1" si="136"/>
        <v>0</v>
      </c>
      <c r="AB1734" s="304" t="str">
        <f t="shared" si="137"/>
        <v/>
      </c>
      <c r="AC1734" s="164" t="str">
        <f t="shared" si="138"/>
        <v/>
      </c>
      <c r="AD1734" s="164" t="str">
        <f t="shared" si="139"/>
        <v/>
      </c>
    </row>
    <row r="1735" spans="1:30" s="164" customFormat="1" ht="20.149999999999999" customHeight="1">
      <c r="A1735" s="149"/>
      <c r="B1735" s="294" t="str">
        <f>IF(LEN(A1735)=0,"",INDEX('Smelter Look-up'!$A:$A,MATCH($A1735,'Smelter Look-up'!$E:$E,0)))</f>
        <v/>
      </c>
      <c r="C1735" s="146" t="str">
        <f>IF(LEN(A1735)=0,"",INDEX('Smelter Look-up'!$C:$C,MATCH($A1735,'Smelter Look-up'!$E:$E,0)))</f>
        <v/>
      </c>
      <c r="D1735" s="143"/>
      <c r="E1735" s="143" t="str">
        <f ca="1">IF(ISERROR($V1735),"",OFFSET('Smelter Look-up'!$D$4,$V1735-4,0)&amp;"")</f>
        <v/>
      </c>
      <c r="F1735" s="143" t="str">
        <f ca="1">IF(ISERROR($V1735),"",OFFSET('Smelter Look-up'!$E$4,$V1735-4,0))</f>
        <v/>
      </c>
      <c r="G1735" s="143" t="str">
        <f ca="1">IF(C1735=$X$4,"Enter smelter details",IF(ISERROR($V1735),"",OFFSET('Smelter Look-up'!$F$4,$V1735-4,0)))</f>
        <v/>
      </c>
      <c r="H1735" s="199" t="str">
        <f ca="1">IF(ISERROR($V1735),"",OFFSET('Smelter Look-up'!$G$4,$V1735-4,0))</f>
        <v/>
      </c>
      <c r="I1735" s="200" t="str">
        <f ca="1">IF(ISERROR($V1735),"",OFFSET('Smelter Look-up'!$H$4,$V1735-4,0))</f>
        <v/>
      </c>
      <c r="J1735" s="200" t="str">
        <f ca="1">IF(ISERROR($V1735),"",OFFSET('Smelter Look-up'!$I$4,$V1735-4,0))</f>
        <v/>
      </c>
      <c r="K1735" s="144"/>
      <c r="L1735" s="144"/>
      <c r="M1735" s="144"/>
      <c r="N1735" s="144"/>
      <c r="O1735" s="144"/>
      <c r="P1735" s="202"/>
      <c r="Q1735" s="145"/>
      <c r="R1735" s="143" t="str">
        <f ca="1">IF(ISERROR($V1735),"",OFFSET('Smelter Look-up'!$C$4,$V1735-4,0)&amp;"")</f>
        <v/>
      </c>
      <c r="S1735" s="149" t="str">
        <f t="shared" ca="1" si="135"/>
        <v/>
      </c>
      <c r="T1735" s="149" t="str">
        <f ca="1">IF(B1735="","",IF(ISERROR(MATCH($J1735,SorP!$B$1:$B$6261,0)),"",INDIRECT("'SorP'!$A$"&amp;MATCH($S1735&amp;$J1735,SorP!C:C,0))))</f>
        <v/>
      </c>
      <c r="U1735" s="162"/>
      <c r="V1735" s="163" t="e">
        <f>IF(C1735="",NA(),MATCH($B1735&amp;$C1735,'Smelter Look-up'!$J:$J,0))</f>
        <v>#N/A</v>
      </c>
      <c r="X1735" s="164">
        <f t="shared" ca="1" si="136"/>
        <v>0</v>
      </c>
      <c r="AB1735" s="304" t="str">
        <f t="shared" si="137"/>
        <v/>
      </c>
      <c r="AC1735" s="164" t="str">
        <f t="shared" si="138"/>
        <v/>
      </c>
      <c r="AD1735" s="164" t="str">
        <f t="shared" si="139"/>
        <v/>
      </c>
    </row>
    <row r="1736" spans="1:30" s="164" customFormat="1" ht="20.149999999999999" customHeight="1">
      <c r="A1736" s="149"/>
      <c r="B1736" s="294" t="str">
        <f>IF(LEN(A1736)=0,"",INDEX('Smelter Look-up'!$A:$A,MATCH($A1736,'Smelter Look-up'!$E:$E,0)))</f>
        <v/>
      </c>
      <c r="C1736" s="146" t="str">
        <f>IF(LEN(A1736)=0,"",INDEX('Smelter Look-up'!$C:$C,MATCH($A1736,'Smelter Look-up'!$E:$E,0)))</f>
        <v/>
      </c>
      <c r="D1736" s="143"/>
      <c r="E1736" s="143" t="str">
        <f ca="1">IF(ISERROR($V1736),"",OFFSET('Smelter Look-up'!$D$4,$V1736-4,0)&amp;"")</f>
        <v/>
      </c>
      <c r="F1736" s="143" t="str">
        <f ca="1">IF(ISERROR($V1736),"",OFFSET('Smelter Look-up'!$E$4,$V1736-4,0))</f>
        <v/>
      </c>
      <c r="G1736" s="143" t="str">
        <f ca="1">IF(C1736=$X$4,"Enter smelter details",IF(ISERROR($V1736),"",OFFSET('Smelter Look-up'!$F$4,$V1736-4,0)))</f>
        <v/>
      </c>
      <c r="H1736" s="199" t="str">
        <f ca="1">IF(ISERROR($V1736),"",OFFSET('Smelter Look-up'!$G$4,$V1736-4,0))</f>
        <v/>
      </c>
      <c r="I1736" s="200" t="str">
        <f ca="1">IF(ISERROR($V1736),"",OFFSET('Smelter Look-up'!$H$4,$V1736-4,0))</f>
        <v/>
      </c>
      <c r="J1736" s="200" t="str">
        <f ca="1">IF(ISERROR($V1736),"",OFFSET('Smelter Look-up'!$I$4,$V1736-4,0))</f>
        <v/>
      </c>
      <c r="K1736" s="144"/>
      <c r="L1736" s="144"/>
      <c r="M1736" s="144"/>
      <c r="N1736" s="144"/>
      <c r="O1736" s="144"/>
      <c r="P1736" s="202"/>
      <c r="Q1736" s="145"/>
      <c r="R1736" s="143" t="str">
        <f ca="1">IF(ISERROR($V1736),"",OFFSET('Smelter Look-up'!$C$4,$V1736-4,0)&amp;"")</f>
        <v/>
      </c>
      <c r="S1736" s="149" t="str">
        <f t="shared" ca="1" si="135"/>
        <v/>
      </c>
      <c r="T1736" s="149" t="str">
        <f ca="1">IF(B1736="","",IF(ISERROR(MATCH($J1736,SorP!$B$1:$B$6261,0)),"",INDIRECT("'SorP'!$A$"&amp;MATCH($S1736&amp;$J1736,SorP!C:C,0))))</f>
        <v/>
      </c>
      <c r="U1736" s="162"/>
      <c r="V1736" s="163" t="e">
        <f>IF(C1736="",NA(),MATCH($B1736&amp;$C1736,'Smelter Look-up'!$J:$J,0))</f>
        <v>#N/A</v>
      </c>
      <c r="X1736" s="164">
        <f t="shared" ca="1" si="136"/>
        <v>0</v>
      </c>
      <c r="AB1736" s="304" t="str">
        <f t="shared" si="137"/>
        <v/>
      </c>
      <c r="AC1736" s="164" t="str">
        <f t="shared" si="138"/>
        <v/>
      </c>
      <c r="AD1736" s="164" t="str">
        <f t="shared" si="139"/>
        <v/>
      </c>
    </row>
    <row r="1737" spans="1:30" s="164" customFormat="1" ht="20.149999999999999" customHeight="1">
      <c r="A1737" s="149"/>
      <c r="B1737" s="294" t="str">
        <f>IF(LEN(A1737)=0,"",INDEX('Smelter Look-up'!$A:$A,MATCH($A1737,'Smelter Look-up'!$E:$E,0)))</f>
        <v/>
      </c>
      <c r="C1737" s="146" t="str">
        <f>IF(LEN(A1737)=0,"",INDEX('Smelter Look-up'!$C:$C,MATCH($A1737,'Smelter Look-up'!$E:$E,0)))</f>
        <v/>
      </c>
      <c r="D1737" s="143"/>
      <c r="E1737" s="143" t="str">
        <f ca="1">IF(ISERROR($V1737),"",OFFSET('Smelter Look-up'!$D$4,$V1737-4,0)&amp;"")</f>
        <v/>
      </c>
      <c r="F1737" s="143" t="str">
        <f ca="1">IF(ISERROR($V1737),"",OFFSET('Smelter Look-up'!$E$4,$V1737-4,0))</f>
        <v/>
      </c>
      <c r="G1737" s="143" t="str">
        <f ca="1">IF(C1737=$X$4,"Enter smelter details",IF(ISERROR($V1737),"",OFFSET('Smelter Look-up'!$F$4,$V1737-4,0)))</f>
        <v/>
      </c>
      <c r="H1737" s="199" t="str">
        <f ca="1">IF(ISERROR($V1737),"",OFFSET('Smelter Look-up'!$G$4,$V1737-4,0))</f>
        <v/>
      </c>
      <c r="I1737" s="200" t="str">
        <f ca="1">IF(ISERROR($V1737),"",OFFSET('Smelter Look-up'!$H$4,$V1737-4,0))</f>
        <v/>
      </c>
      <c r="J1737" s="200" t="str">
        <f ca="1">IF(ISERROR($V1737),"",OFFSET('Smelter Look-up'!$I$4,$V1737-4,0))</f>
        <v/>
      </c>
      <c r="K1737" s="144"/>
      <c r="L1737" s="144"/>
      <c r="M1737" s="144"/>
      <c r="N1737" s="144"/>
      <c r="O1737" s="144"/>
      <c r="P1737" s="202"/>
      <c r="Q1737" s="145"/>
      <c r="R1737" s="143" t="str">
        <f ca="1">IF(ISERROR($V1737),"",OFFSET('Smelter Look-up'!$C$4,$V1737-4,0)&amp;"")</f>
        <v/>
      </c>
      <c r="S1737" s="149" t="str">
        <f t="shared" ca="1" si="135"/>
        <v/>
      </c>
      <c r="T1737" s="149" t="str">
        <f ca="1">IF(B1737="","",IF(ISERROR(MATCH($J1737,SorP!$B$1:$B$6261,0)),"",INDIRECT("'SorP'!$A$"&amp;MATCH($S1737&amp;$J1737,SorP!C:C,0))))</f>
        <v/>
      </c>
      <c r="U1737" s="162"/>
      <c r="V1737" s="163" t="e">
        <f>IF(C1737="",NA(),MATCH($B1737&amp;$C1737,'Smelter Look-up'!$J:$J,0))</f>
        <v>#N/A</v>
      </c>
      <c r="X1737" s="164">
        <f t="shared" ca="1" si="136"/>
        <v>0</v>
      </c>
      <c r="AB1737" s="304" t="str">
        <f t="shared" si="137"/>
        <v/>
      </c>
      <c r="AC1737" s="164" t="str">
        <f t="shared" si="138"/>
        <v/>
      </c>
      <c r="AD1737" s="164" t="str">
        <f t="shared" si="139"/>
        <v/>
      </c>
    </row>
    <row r="1738" spans="1:30" s="164" customFormat="1" ht="20.149999999999999" customHeight="1">
      <c r="A1738" s="149"/>
      <c r="B1738" s="294" t="str">
        <f>IF(LEN(A1738)=0,"",INDEX('Smelter Look-up'!$A:$A,MATCH($A1738,'Smelter Look-up'!$E:$E,0)))</f>
        <v/>
      </c>
      <c r="C1738" s="146" t="str">
        <f>IF(LEN(A1738)=0,"",INDEX('Smelter Look-up'!$C:$C,MATCH($A1738,'Smelter Look-up'!$E:$E,0)))</f>
        <v/>
      </c>
      <c r="D1738" s="143"/>
      <c r="E1738" s="143" t="str">
        <f ca="1">IF(ISERROR($V1738),"",OFFSET('Smelter Look-up'!$D$4,$V1738-4,0)&amp;"")</f>
        <v/>
      </c>
      <c r="F1738" s="143" t="str">
        <f ca="1">IF(ISERROR($V1738),"",OFFSET('Smelter Look-up'!$E$4,$V1738-4,0))</f>
        <v/>
      </c>
      <c r="G1738" s="143" t="str">
        <f ca="1">IF(C1738=$X$4,"Enter smelter details",IF(ISERROR($V1738),"",OFFSET('Smelter Look-up'!$F$4,$V1738-4,0)))</f>
        <v/>
      </c>
      <c r="H1738" s="199" t="str">
        <f ca="1">IF(ISERROR($V1738),"",OFFSET('Smelter Look-up'!$G$4,$V1738-4,0))</f>
        <v/>
      </c>
      <c r="I1738" s="200" t="str">
        <f ca="1">IF(ISERROR($V1738),"",OFFSET('Smelter Look-up'!$H$4,$V1738-4,0))</f>
        <v/>
      </c>
      <c r="J1738" s="200" t="str">
        <f ca="1">IF(ISERROR($V1738),"",OFFSET('Smelter Look-up'!$I$4,$V1738-4,0))</f>
        <v/>
      </c>
      <c r="K1738" s="144"/>
      <c r="L1738" s="144"/>
      <c r="M1738" s="144"/>
      <c r="N1738" s="144"/>
      <c r="O1738" s="144"/>
      <c r="P1738" s="202"/>
      <c r="Q1738" s="145"/>
      <c r="R1738" s="143" t="str">
        <f ca="1">IF(ISERROR($V1738),"",OFFSET('Smelter Look-up'!$C$4,$V1738-4,0)&amp;"")</f>
        <v/>
      </c>
      <c r="S1738" s="149" t="str">
        <f t="shared" ca="1" si="135"/>
        <v/>
      </c>
      <c r="T1738" s="149" t="str">
        <f ca="1">IF(B1738="","",IF(ISERROR(MATCH($J1738,SorP!$B$1:$B$6261,0)),"",INDIRECT("'SorP'!$A$"&amp;MATCH($S1738&amp;$J1738,SorP!C:C,0))))</f>
        <v/>
      </c>
      <c r="U1738" s="162"/>
      <c r="V1738" s="163" t="e">
        <f>IF(C1738="",NA(),MATCH($B1738&amp;$C1738,'Smelter Look-up'!$J:$J,0))</f>
        <v>#N/A</v>
      </c>
      <c r="X1738" s="164">
        <f t="shared" ca="1" si="136"/>
        <v>0</v>
      </c>
      <c r="AB1738" s="304" t="str">
        <f t="shared" si="137"/>
        <v/>
      </c>
      <c r="AC1738" s="164" t="str">
        <f t="shared" si="138"/>
        <v/>
      </c>
      <c r="AD1738" s="164" t="str">
        <f t="shared" si="139"/>
        <v/>
      </c>
    </row>
    <row r="1739" spans="1:30" s="164" customFormat="1" ht="20.149999999999999" customHeight="1">
      <c r="A1739" s="149"/>
      <c r="B1739" s="294" t="str">
        <f>IF(LEN(A1739)=0,"",INDEX('Smelter Look-up'!$A:$A,MATCH($A1739,'Smelter Look-up'!$E:$E,0)))</f>
        <v/>
      </c>
      <c r="C1739" s="146" t="str">
        <f>IF(LEN(A1739)=0,"",INDEX('Smelter Look-up'!$C:$C,MATCH($A1739,'Smelter Look-up'!$E:$E,0)))</f>
        <v/>
      </c>
      <c r="D1739" s="143"/>
      <c r="E1739" s="143" t="str">
        <f ca="1">IF(ISERROR($V1739),"",OFFSET('Smelter Look-up'!$D$4,$V1739-4,0)&amp;"")</f>
        <v/>
      </c>
      <c r="F1739" s="143" t="str">
        <f ca="1">IF(ISERROR($V1739),"",OFFSET('Smelter Look-up'!$E$4,$V1739-4,0))</f>
        <v/>
      </c>
      <c r="G1739" s="143" t="str">
        <f ca="1">IF(C1739=$X$4,"Enter smelter details",IF(ISERROR($V1739),"",OFFSET('Smelter Look-up'!$F$4,$V1739-4,0)))</f>
        <v/>
      </c>
      <c r="H1739" s="199" t="str">
        <f ca="1">IF(ISERROR($V1739),"",OFFSET('Smelter Look-up'!$G$4,$V1739-4,0))</f>
        <v/>
      </c>
      <c r="I1739" s="200" t="str">
        <f ca="1">IF(ISERROR($V1739),"",OFFSET('Smelter Look-up'!$H$4,$V1739-4,0))</f>
        <v/>
      </c>
      <c r="J1739" s="200" t="str">
        <f ca="1">IF(ISERROR($V1739),"",OFFSET('Smelter Look-up'!$I$4,$V1739-4,0))</f>
        <v/>
      </c>
      <c r="K1739" s="144"/>
      <c r="L1739" s="144"/>
      <c r="M1739" s="144"/>
      <c r="N1739" s="144"/>
      <c r="O1739" s="144"/>
      <c r="P1739" s="202"/>
      <c r="Q1739" s="145"/>
      <c r="R1739" s="143" t="str">
        <f ca="1">IF(ISERROR($V1739),"",OFFSET('Smelter Look-up'!$C$4,$V1739-4,0)&amp;"")</f>
        <v/>
      </c>
      <c r="S1739" s="149" t="str">
        <f t="shared" ca="1" si="135"/>
        <v/>
      </c>
      <c r="T1739" s="149" t="str">
        <f ca="1">IF(B1739="","",IF(ISERROR(MATCH($J1739,SorP!$B$1:$B$6261,0)),"",INDIRECT("'SorP'!$A$"&amp;MATCH($S1739&amp;$J1739,SorP!C:C,0))))</f>
        <v/>
      </c>
      <c r="U1739" s="162"/>
      <c r="V1739" s="163" t="e">
        <f>IF(C1739="",NA(),MATCH($B1739&amp;$C1739,'Smelter Look-up'!$J:$J,0))</f>
        <v>#N/A</v>
      </c>
      <c r="X1739" s="164">
        <f t="shared" ca="1" si="136"/>
        <v>0</v>
      </c>
      <c r="AB1739" s="304" t="str">
        <f t="shared" si="137"/>
        <v/>
      </c>
      <c r="AC1739" s="164" t="str">
        <f t="shared" si="138"/>
        <v/>
      </c>
      <c r="AD1739" s="164" t="str">
        <f t="shared" si="139"/>
        <v/>
      </c>
    </row>
    <row r="1740" spans="1:30" s="164" customFormat="1" ht="20.149999999999999" customHeight="1">
      <c r="A1740" s="149"/>
      <c r="B1740" s="294" t="str">
        <f>IF(LEN(A1740)=0,"",INDEX('Smelter Look-up'!$A:$A,MATCH($A1740,'Smelter Look-up'!$E:$E,0)))</f>
        <v/>
      </c>
      <c r="C1740" s="146" t="str">
        <f>IF(LEN(A1740)=0,"",INDEX('Smelter Look-up'!$C:$C,MATCH($A1740,'Smelter Look-up'!$E:$E,0)))</f>
        <v/>
      </c>
      <c r="D1740" s="143"/>
      <c r="E1740" s="143" t="str">
        <f ca="1">IF(ISERROR($V1740),"",OFFSET('Smelter Look-up'!$D$4,$V1740-4,0)&amp;"")</f>
        <v/>
      </c>
      <c r="F1740" s="143" t="str">
        <f ca="1">IF(ISERROR($V1740),"",OFFSET('Smelter Look-up'!$E$4,$V1740-4,0))</f>
        <v/>
      </c>
      <c r="G1740" s="143" t="str">
        <f ca="1">IF(C1740=$X$4,"Enter smelter details",IF(ISERROR($V1740),"",OFFSET('Smelter Look-up'!$F$4,$V1740-4,0)))</f>
        <v/>
      </c>
      <c r="H1740" s="199" t="str">
        <f ca="1">IF(ISERROR($V1740),"",OFFSET('Smelter Look-up'!$G$4,$V1740-4,0))</f>
        <v/>
      </c>
      <c r="I1740" s="200" t="str">
        <f ca="1">IF(ISERROR($V1740),"",OFFSET('Smelter Look-up'!$H$4,$V1740-4,0))</f>
        <v/>
      </c>
      <c r="J1740" s="200" t="str">
        <f ca="1">IF(ISERROR($V1740),"",OFFSET('Smelter Look-up'!$I$4,$V1740-4,0))</f>
        <v/>
      </c>
      <c r="K1740" s="144"/>
      <c r="L1740" s="144"/>
      <c r="M1740" s="144"/>
      <c r="N1740" s="144"/>
      <c r="O1740" s="144"/>
      <c r="P1740" s="202"/>
      <c r="Q1740" s="145"/>
      <c r="R1740" s="143" t="str">
        <f ca="1">IF(ISERROR($V1740),"",OFFSET('Smelter Look-up'!$C$4,$V1740-4,0)&amp;"")</f>
        <v/>
      </c>
      <c r="S1740" s="149" t="str">
        <f t="shared" ca="1" si="135"/>
        <v/>
      </c>
      <c r="T1740" s="149" t="str">
        <f ca="1">IF(B1740="","",IF(ISERROR(MATCH($J1740,SorP!$B$1:$B$6261,0)),"",INDIRECT("'SorP'!$A$"&amp;MATCH($S1740&amp;$J1740,SorP!C:C,0))))</f>
        <v/>
      </c>
      <c r="U1740" s="162"/>
      <c r="V1740" s="163" t="e">
        <f>IF(C1740="",NA(),MATCH($B1740&amp;$C1740,'Smelter Look-up'!$J:$J,0))</f>
        <v>#N/A</v>
      </c>
      <c r="X1740" s="164">
        <f t="shared" ca="1" si="136"/>
        <v>0</v>
      </c>
      <c r="AB1740" s="304" t="str">
        <f t="shared" si="137"/>
        <v/>
      </c>
      <c r="AC1740" s="164" t="str">
        <f t="shared" si="138"/>
        <v/>
      </c>
      <c r="AD1740" s="164" t="str">
        <f t="shared" si="139"/>
        <v/>
      </c>
    </row>
    <row r="1741" spans="1:30" s="164" customFormat="1" ht="20.149999999999999" customHeight="1">
      <c r="A1741" s="149"/>
      <c r="B1741" s="294" t="str">
        <f>IF(LEN(A1741)=0,"",INDEX('Smelter Look-up'!$A:$A,MATCH($A1741,'Smelter Look-up'!$E:$E,0)))</f>
        <v/>
      </c>
      <c r="C1741" s="146" t="str">
        <f>IF(LEN(A1741)=0,"",INDEX('Smelter Look-up'!$C:$C,MATCH($A1741,'Smelter Look-up'!$E:$E,0)))</f>
        <v/>
      </c>
      <c r="D1741" s="143"/>
      <c r="E1741" s="143" t="str">
        <f ca="1">IF(ISERROR($V1741),"",OFFSET('Smelter Look-up'!$D$4,$V1741-4,0)&amp;"")</f>
        <v/>
      </c>
      <c r="F1741" s="143" t="str">
        <f ca="1">IF(ISERROR($V1741),"",OFFSET('Smelter Look-up'!$E$4,$V1741-4,0))</f>
        <v/>
      </c>
      <c r="G1741" s="143" t="str">
        <f ca="1">IF(C1741=$X$4,"Enter smelter details",IF(ISERROR($V1741),"",OFFSET('Smelter Look-up'!$F$4,$V1741-4,0)))</f>
        <v/>
      </c>
      <c r="H1741" s="199" t="str">
        <f ca="1">IF(ISERROR($V1741),"",OFFSET('Smelter Look-up'!$G$4,$V1741-4,0))</f>
        <v/>
      </c>
      <c r="I1741" s="200" t="str">
        <f ca="1">IF(ISERROR($V1741),"",OFFSET('Smelter Look-up'!$H$4,$V1741-4,0))</f>
        <v/>
      </c>
      <c r="J1741" s="200" t="str">
        <f ca="1">IF(ISERROR($V1741),"",OFFSET('Smelter Look-up'!$I$4,$V1741-4,0))</f>
        <v/>
      </c>
      <c r="K1741" s="144"/>
      <c r="L1741" s="144"/>
      <c r="M1741" s="144"/>
      <c r="N1741" s="144"/>
      <c r="O1741" s="144"/>
      <c r="P1741" s="202"/>
      <c r="Q1741" s="145"/>
      <c r="R1741" s="143" t="str">
        <f ca="1">IF(ISERROR($V1741),"",OFFSET('Smelter Look-up'!$C$4,$V1741-4,0)&amp;"")</f>
        <v/>
      </c>
      <c r="S1741" s="149" t="str">
        <f t="shared" ca="1" si="135"/>
        <v/>
      </c>
      <c r="T1741" s="149" t="str">
        <f ca="1">IF(B1741="","",IF(ISERROR(MATCH($J1741,SorP!$B$1:$B$6261,0)),"",INDIRECT("'SorP'!$A$"&amp;MATCH($S1741&amp;$J1741,SorP!C:C,0))))</f>
        <v/>
      </c>
      <c r="U1741" s="162"/>
      <c r="V1741" s="163" t="e">
        <f>IF(C1741="",NA(),MATCH($B1741&amp;$C1741,'Smelter Look-up'!$J:$J,0))</f>
        <v>#N/A</v>
      </c>
      <c r="X1741" s="164">
        <f t="shared" ca="1" si="136"/>
        <v>0</v>
      </c>
      <c r="AB1741" s="304" t="str">
        <f t="shared" si="137"/>
        <v/>
      </c>
      <c r="AC1741" s="164" t="str">
        <f t="shared" si="138"/>
        <v/>
      </c>
      <c r="AD1741" s="164" t="str">
        <f t="shared" si="139"/>
        <v/>
      </c>
    </row>
    <row r="1742" spans="1:30" s="164" customFormat="1" ht="20.149999999999999" customHeight="1">
      <c r="A1742" s="149"/>
      <c r="B1742" s="294" t="str">
        <f>IF(LEN(A1742)=0,"",INDEX('Smelter Look-up'!$A:$A,MATCH($A1742,'Smelter Look-up'!$E:$E,0)))</f>
        <v/>
      </c>
      <c r="C1742" s="146" t="str">
        <f>IF(LEN(A1742)=0,"",INDEX('Smelter Look-up'!$C:$C,MATCH($A1742,'Smelter Look-up'!$E:$E,0)))</f>
        <v/>
      </c>
      <c r="D1742" s="143"/>
      <c r="E1742" s="143" t="str">
        <f ca="1">IF(ISERROR($V1742),"",OFFSET('Smelter Look-up'!$D$4,$V1742-4,0)&amp;"")</f>
        <v/>
      </c>
      <c r="F1742" s="143" t="str">
        <f ca="1">IF(ISERROR($V1742),"",OFFSET('Smelter Look-up'!$E$4,$V1742-4,0))</f>
        <v/>
      </c>
      <c r="G1742" s="143" t="str">
        <f ca="1">IF(C1742=$X$4,"Enter smelter details",IF(ISERROR($V1742),"",OFFSET('Smelter Look-up'!$F$4,$V1742-4,0)))</f>
        <v/>
      </c>
      <c r="H1742" s="199" t="str">
        <f ca="1">IF(ISERROR($V1742),"",OFFSET('Smelter Look-up'!$G$4,$V1742-4,0))</f>
        <v/>
      </c>
      <c r="I1742" s="200" t="str">
        <f ca="1">IF(ISERROR($V1742),"",OFFSET('Smelter Look-up'!$H$4,$V1742-4,0))</f>
        <v/>
      </c>
      <c r="J1742" s="200" t="str">
        <f ca="1">IF(ISERROR($V1742),"",OFFSET('Smelter Look-up'!$I$4,$V1742-4,0))</f>
        <v/>
      </c>
      <c r="K1742" s="144"/>
      <c r="L1742" s="144"/>
      <c r="M1742" s="144"/>
      <c r="N1742" s="144"/>
      <c r="O1742" s="144"/>
      <c r="P1742" s="202"/>
      <c r="Q1742" s="145"/>
      <c r="R1742" s="143" t="str">
        <f ca="1">IF(ISERROR($V1742),"",OFFSET('Smelter Look-up'!$C$4,$V1742-4,0)&amp;"")</f>
        <v/>
      </c>
      <c r="S1742" s="149" t="str">
        <f t="shared" ca="1" si="135"/>
        <v/>
      </c>
      <c r="T1742" s="149" t="str">
        <f ca="1">IF(B1742="","",IF(ISERROR(MATCH($J1742,SorP!$B$1:$B$6261,0)),"",INDIRECT("'SorP'!$A$"&amp;MATCH($S1742&amp;$J1742,SorP!C:C,0))))</f>
        <v/>
      </c>
      <c r="U1742" s="162"/>
      <c r="V1742" s="163" t="e">
        <f>IF(C1742="",NA(),MATCH($B1742&amp;$C1742,'Smelter Look-up'!$J:$J,0))</f>
        <v>#N/A</v>
      </c>
      <c r="X1742" s="164">
        <f t="shared" ca="1" si="136"/>
        <v>0</v>
      </c>
      <c r="AB1742" s="304" t="str">
        <f t="shared" si="137"/>
        <v/>
      </c>
      <c r="AC1742" s="164" t="str">
        <f t="shared" si="138"/>
        <v/>
      </c>
      <c r="AD1742" s="164" t="str">
        <f t="shared" si="139"/>
        <v/>
      </c>
    </row>
    <row r="1743" spans="1:30" s="164" customFormat="1" ht="20.149999999999999" customHeight="1">
      <c r="A1743" s="149"/>
      <c r="B1743" s="294" t="str">
        <f>IF(LEN(A1743)=0,"",INDEX('Smelter Look-up'!$A:$A,MATCH($A1743,'Smelter Look-up'!$E:$E,0)))</f>
        <v/>
      </c>
      <c r="C1743" s="146" t="str">
        <f>IF(LEN(A1743)=0,"",INDEX('Smelter Look-up'!$C:$C,MATCH($A1743,'Smelter Look-up'!$E:$E,0)))</f>
        <v/>
      </c>
      <c r="D1743" s="143"/>
      <c r="E1743" s="143" t="str">
        <f ca="1">IF(ISERROR($V1743),"",OFFSET('Smelter Look-up'!$D$4,$V1743-4,0)&amp;"")</f>
        <v/>
      </c>
      <c r="F1743" s="143" t="str">
        <f ca="1">IF(ISERROR($V1743),"",OFFSET('Smelter Look-up'!$E$4,$V1743-4,0))</f>
        <v/>
      </c>
      <c r="G1743" s="143" t="str">
        <f ca="1">IF(C1743=$X$4,"Enter smelter details",IF(ISERROR($V1743),"",OFFSET('Smelter Look-up'!$F$4,$V1743-4,0)))</f>
        <v/>
      </c>
      <c r="H1743" s="199" t="str">
        <f ca="1">IF(ISERROR($V1743),"",OFFSET('Smelter Look-up'!$G$4,$V1743-4,0))</f>
        <v/>
      </c>
      <c r="I1743" s="200" t="str">
        <f ca="1">IF(ISERROR($V1743),"",OFFSET('Smelter Look-up'!$H$4,$V1743-4,0))</f>
        <v/>
      </c>
      <c r="J1743" s="200" t="str">
        <f ca="1">IF(ISERROR($V1743),"",OFFSET('Smelter Look-up'!$I$4,$V1743-4,0))</f>
        <v/>
      </c>
      <c r="K1743" s="144"/>
      <c r="L1743" s="144"/>
      <c r="M1743" s="144"/>
      <c r="N1743" s="144"/>
      <c r="O1743" s="144"/>
      <c r="P1743" s="202"/>
      <c r="Q1743" s="145"/>
      <c r="R1743" s="143" t="str">
        <f ca="1">IF(ISERROR($V1743),"",OFFSET('Smelter Look-up'!$C$4,$V1743-4,0)&amp;"")</f>
        <v/>
      </c>
      <c r="S1743" s="149" t="str">
        <f t="shared" ca="1" si="135"/>
        <v/>
      </c>
      <c r="T1743" s="149" t="str">
        <f ca="1">IF(B1743="","",IF(ISERROR(MATCH($J1743,SorP!$B$1:$B$6261,0)),"",INDIRECT("'SorP'!$A$"&amp;MATCH($S1743&amp;$J1743,SorP!C:C,0))))</f>
        <v/>
      </c>
      <c r="U1743" s="162"/>
      <c r="V1743" s="163" t="e">
        <f>IF(C1743="",NA(),MATCH($B1743&amp;$C1743,'Smelter Look-up'!$J:$J,0))</f>
        <v>#N/A</v>
      </c>
      <c r="X1743" s="164">
        <f t="shared" ca="1" si="136"/>
        <v>0</v>
      </c>
      <c r="AB1743" s="304" t="str">
        <f t="shared" si="137"/>
        <v/>
      </c>
      <c r="AC1743" s="164" t="str">
        <f t="shared" si="138"/>
        <v/>
      </c>
      <c r="AD1743" s="164" t="str">
        <f t="shared" si="139"/>
        <v/>
      </c>
    </row>
    <row r="1744" spans="1:30" s="164" customFormat="1" ht="20.149999999999999" customHeight="1">
      <c r="A1744" s="149"/>
      <c r="B1744" s="294" t="str">
        <f>IF(LEN(A1744)=0,"",INDEX('Smelter Look-up'!$A:$A,MATCH($A1744,'Smelter Look-up'!$E:$E,0)))</f>
        <v/>
      </c>
      <c r="C1744" s="146" t="str">
        <f>IF(LEN(A1744)=0,"",INDEX('Smelter Look-up'!$C:$C,MATCH($A1744,'Smelter Look-up'!$E:$E,0)))</f>
        <v/>
      </c>
      <c r="D1744" s="143"/>
      <c r="E1744" s="143" t="str">
        <f ca="1">IF(ISERROR($V1744),"",OFFSET('Smelter Look-up'!$D$4,$V1744-4,0)&amp;"")</f>
        <v/>
      </c>
      <c r="F1744" s="143" t="str">
        <f ca="1">IF(ISERROR($V1744),"",OFFSET('Smelter Look-up'!$E$4,$V1744-4,0))</f>
        <v/>
      </c>
      <c r="G1744" s="143" t="str">
        <f ca="1">IF(C1744=$X$4,"Enter smelter details",IF(ISERROR($V1744),"",OFFSET('Smelter Look-up'!$F$4,$V1744-4,0)))</f>
        <v/>
      </c>
      <c r="H1744" s="199" t="str">
        <f ca="1">IF(ISERROR($V1744),"",OFFSET('Smelter Look-up'!$G$4,$V1744-4,0))</f>
        <v/>
      </c>
      <c r="I1744" s="200" t="str">
        <f ca="1">IF(ISERROR($V1744),"",OFFSET('Smelter Look-up'!$H$4,$V1744-4,0))</f>
        <v/>
      </c>
      <c r="J1744" s="200" t="str">
        <f ca="1">IF(ISERROR($V1744),"",OFFSET('Smelter Look-up'!$I$4,$V1744-4,0))</f>
        <v/>
      </c>
      <c r="K1744" s="144"/>
      <c r="L1744" s="144"/>
      <c r="M1744" s="144"/>
      <c r="N1744" s="144"/>
      <c r="O1744" s="144"/>
      <c r="P1744" s="202"/>
      <c r="Q1744" s="145"/>
      <c r="R1744" s="143" t="str">
        <f ca="1">IF(ISERROR($V1744),"",OFFSET('Smelter Look-up'!$C$4,$V1744-4,0)&amp;"")</f>
        <v/>
      </c>
      <c r="S1744" s="149" t="str">
        <f t="shared" ca="1" si="135"/>
        <v/>
      </c>
      <c r="T1744" s="149" t="str">
        <f ca="1">IF(B1744="","",IF(ISERROR(MATCH($J1744,SorP!$B$1:$B$6261,0)),"",INDIRECT("'SorP'!$A$"&amp;MATCH($S1744&amp;$J1744,SorP!C:C,0))))</f>
        <v/>
      </c>
      <c r="U1744" s="162"/>
      <c r="V1744" s="163" t="e">
        <f>IF(C1744="",NA(),MATCH($B1744&amp;$C1744,'Smelter Look-up'!$J:$J,0))</f>
        <v>#N/A</v>
      </c>
      <c r="X1744" s="164">
        <f t="shared" ca="1" si="136"/>
        <v>0</v>
      </c>
      <c r="AB1744" s="304" t="str">
        <f t="shared" si="137"/>
        <v/>
      </c>
      <c r="AC1744" s="164" t="str">
        <f t="shared" si="138"/>
        <v/>
      </c>
      <c r="AD1744" s="164" t="str">
        <f t="shared" si="139"/>
        <v/>
      </c>
    </row>
    <row r="1745" spans="1:30" s="164" customFormat="1" ht="20.149999999999999" customHeight="1">
      <c r="A1745" s="149"/>
      <c r="B1745" s="294" t="str">
        <f>IF(LEN(A1745)=0,"",INDEX('Smelter Look-up'!$A:$A,MATCH($A1745,'Smelter Look-up'!$E:$E,0)))</f>
        <v/>
      </c>
      <c r="C1745" s="146" t="str">
        <f>IF(LEN(A1745)=0,"",INDEX('Smelter Look-up'!$C:$C,MATCH($A1745,'Smelter Look-up'!$E:$E,0)))</f>
        <v/>
      </c>
      <c r="D1745" s="143"/>
      <c r="E1745" s="143" t="str">
        <f ca="1">IF(ISERROR($V1745),"",OFFSET('Smelter Look-up'!$D$4,$V1745-4,0)&amp;"")</f>
        <v/>
      </c>
      <c r="F1745" s="143" t="str">
        <f ca="1">IF(ISERROR($V1745),"",OFFSET('Smelter Look-up'!$E$4,$V1745-4,0))</f>
        <v/>
      </c>
      <c r="G1745" s="143" t="str">
        <f ca="1">IF(C1745=$X$4,"Enter smelter details",IF(ISERROR($V1745),"",OFFSET('Smelter Look-up'!$F$4,$V1745-4,0)))</f>
        <v/>
      </c>
      <c r="H1745" s="199" t="str">
        <f ca="1">IF(ISERROR($V1745),"",OFFSET('Smelter Look-up'!$G$4,$V1745-4,0))</f>
        <v/>
      </c>
      <c r="I1745" s="200" t="str">
        <f ca="1">IF(ISERROR($V1745),"",OFFSET('Smelter Look-up'!$H$4,$V1745-4,0))</f>
        <v/>
      </c>
      <c r="J1745" s="200" t="str">
        <f ca="1">IF(ISERROR($V1745),"",OFFSET('Smelter Look-up'!$I$4,$V1745-4,0))</f>
        <v/>
      </c>
      <c r="K1745" s="144"/>
      <c r="L1745" s="144"/>
      <c r="M1745" s="144"/>
      <c r="N1745" s="144"/>
      <c r="O1745" s="144"/>
      <c r="P1745" s="202"/>
      <c r="Q1745" s="145"/>
      <c r="R1745" s="143" t="str">
        <f ca="1">IF(ISERROR($V1745),"",OFFSET('Smelter Look-up'!$C$4,$V1745-4,0)&amp;"")</f>
        <v/>
      </c>
      <c r="S1745" s="149" t="str">
        <f t="shared" ca="1" si="135"/>
        <v/>
      </c>
      <c r="T1745" s="149" t="str">
        <f ca="1">IF(B1745="","",IF(ISERROR(MATCH($J1745,SorP!$B$1:$B$6261,0)),"",INDIRECT("'SorP'!$A$"&amp;MATCH($S1745&amp;$J1745,SorP!C:C,0))))</f>
        <v/>
      </c>
      <c r="U1745" s="162"/>
      <c r="V1745" s="163" t="e">
        <f>IF(C1745="",NA(),MATCH($B1745&amp;$C1745,'Smelter Look-up'!$J:$J,0))</f>
        <v>#N/A</v>
      </c>
      <c r="X1745" s="164">
        <f t="shared" ca="1" si="136"/>
        <v>0</v>
      </c>
      <c r="AB1745" s="304" t="str">
        <f t="shared" si="137"/>
        <v/>
      </c>
      <c r="AC1745" s="164" t="str">
        <f t="shared" si="138"/>
        <v/>
      </c>
      <c r="AD1745" s="164" t="str">
        <f t="shared" si="139"/>
        <v/>
      </c>
    </row>
    <row r="1746" spans="1:30" s="164" customFormat="1" ht="20.149999999999999" customHeight="1">
      <c r="A1746" s="149"/>
      <c r="B1746" s="294" t="str">
        <f>IF(LEN(A1746)=0,"",INDEX('Smelter Look-up'!$A:$A,MATCH($A1746,'Smelter Look-up'!$E:$E,0)))</f>
        <v/>
      </c>
      <c r="C1746" s="146" t="str">
        <f>IF(LEN(A1746)=0,"",INDEX('Smelter Look-up'!$C:$C,MATCH($A1746,'Smelter Look-up'!$E:$E,0)))</f>
        <v/>
      </c>
      <c r="D1746" s="143"/>
      <c r="E1746" s="143" t="str">
        <f ca="1">IF(ISERROR($V1746),"",OFFSET('Smelter Look-up'!$D$4,$V1746-4,0)&amp;"")</f>
        <v/>
      </c>
      <c r="F1746" s="143" t="str">
        <f ca="1">IF(ISERROR($V1746),"",OFFSET('Smelter Look-up'!$E$4,$V1746-4,0))</f>
        <v/>
      </c>
      <c r="G1746" s="143" t="str">
        <f ca="1">IF(C1746=$X$4,"Enter smelter details",IF(ISERROR($V1746),"",OFFSET('Smelter Look-up'!$F$4,$V1746-4,0)))</f>
        <v/>
      </c>
      <c r="H1746" s="199" t="str">
        <f ca="1">IF(ISERROR($V1746),"",OFFSET('Smelter Look-up'!$G$4,$V1746-4,0))</f>
        <v/>
      </c>
      <c r="I1746" s="200" t="str">
        <f ca="1">IF(ISERROR($V1746),"",OFFSET('Smelter Look-up'!$H$4,$V1746-4,0))</f>
        <v/>
      </c>
      <c r="J1746" s="200" t="str">
        <f ca="1">IF(ISERROR($V1746),"",OFFSET('Smelter Look-up'!$I$4,$V1746-4,0))</f>
        <v/>
      </c>
      <c r="K1746" s="144"/>
      <c r="L1746" s="144"/>
      <c r="M1746" s="144"/>
      <c r="N1746" s="144"/>
      <c r="O1746" s="144"/>
      <c r="P1746" s="202"/>
      <c r="Q1746" s="145"/>
      <c r="R1746" s="143" t="str">
        <f ca="1">IF(ISERROR($V1746),"",OFFSET('Smelter Look-up'!$C$4,$V1746-4,0)&amp;"")</f>
        <v/>
      </c>
      <c r="S1746" s="149" t="str">
        <f t="shared" ca="1" si="135"/>
        <v/>
      </c>
      <c r="T1746" s="149" t="str">
        <f ca="1">IF(B1746="","",IF(ISERROR(MATCH($J1746,SorP!$B$1:$B$6261,0)),"",INDIRECT("'SorP'!$A$"&amp;MATCH($S1746&amp;$J1746,SorP!C:C,0))))</f>
        <v/>
      </c>
      <c r="U1746" s="162"/>
      <c r="V1746" s="163" t="e">
        <f>IF(C1746="",NA(),MATCH($B1746&amp;$C1746,'Smelter Look-up'!$J:$J,0))</f>
        <v>#N/A</v>
      </c>
      <c r="X1746" s="164">
        <f t="shared" ca="1" si="136"/>
        <v>0</v>
      </c>
      <c r="AB1746" s="304" t="str">
        <f t="shared" si="137"/>
        <v/>
      </c>
      <c r="AC1746" s="164" t="str">
        <f t="shared" si="138"/>
        <v/>
      </c>
      <c r="AD1746" s="164" t="str">
        <f t="shared" si="139"/>
        <v/>
      </c>
    </row>
    <row r="1747" spans="1:30" s="164" customFormat="1" ht="20.149999999999999" customHeight="1">
      <c r="A1747" s="149"/>
      <c r="B1747" s="294" t="str">
        <f>IF(LEN(A1747)=0,"",INDEX('Smelter Look-up'!$A:$A,MATCH($A1747,'Smelter Look-up'!$E:$E,0)))</f>
        <v/>
      </c>
      <c r="C1747" s="146" t="str">
        <f>IF(LEN(A1747)=0,"",INDEX('Smelter Look-up'!$C:$C,MATCH($A1747,'Smelter Look-up'!$E:$E,0)))</f>
        <v/>
      </c>
      <c r="D1747" s="143"/>
      <c r="E1747" s="143" t="str">
        <f ca="1">IF(ISERROR($V1747),"",OFFSET('Smelter Look-up'!$D$4,$V1747-4,0)&amp;"")</f>
        <v/>
      </c>
      <c r="F1747" s="143" t="str">
        <f ca="1">IF(ISERROR($V1747),"",OFFSET('Smelter Look-up'!$E$4,$V1747-4,0))</f>
        <v/>
      </c>
      <c r="G1747" s="143" t="str">
        <f ca="1">IF(C1747=$X$4,"Enter smelter details",IF(ISERROR($V1747),"",OFFSET('Smelter Look-up'!$F$4,$V1747-4,0)))</f>
        <v/>
      </c>
      <c r="H1747" s="199" t="str">
        <f ca="1">IF(ISERROR($V1747),"",OFFSET('Smelter Look-up'!$G$4,$V1747-4,0))</f>
        <v/>
      </c>
      <c r="I1747" s="200" t="str">
        <f ca="1">IF(ISERROR($V1747),"",OFFSET('Smelter Look-up'!$H$4,$V1747-4,0))</f>
        <v/>
      </c>
      <c r="J1747" s="200" t="str">
        <f ca="1">IF(ISERROR($V1747),"",OFFSET('Smelter Look-up'!$I$4,$V1747-4,0))</f>
        <v/>
      </c>
      <c r="K1747" s="144"/>
      <c r="L1747" s="144"/>
      <c r="M1747" s="144"/>
      <c r="N1747" s="144"/>
      <c r="O1747" s="144"/>
      <c r="P1747" s="202"/>
      <c r="Q1747" s="145"/>
      <c r="R1747" s="143" t="str">
        <f ca="1">IF(ISERROR($V1747),"",OFFSET('Smelter Look-up'!$C$4,$V1747-4,0)&amp;"")</f>
        <v/>
      </c>
      <c r="S1747" s="149" t="str">
        <f t="shared" ca="1" si="135"/>
        <v/>
      </c>
      <c r="T1747" s="149" t="str">
        <f ca="1">IF(B1747="","",IF(ISERROR(MATCH($J1747,SorP!$B$1:$B$6261,0)),"",INDIRECT("'SorP'!$A$"&amp;MATCH($S1747&amp;$J1747,SorP!C:C,0))))</f>
        <v/>
      </c>
      <c r="U1747" s="162"/>
      <c r="V1747" s="163" t="e">
        <f>IF(C1747="",NA(),MATCH($B1747&amp;$C1747,'Smelter Look-up'!$J:$J,0))</f>
        <v>#N/A</v>
      </c>
      <c r="X1747" s="164">
        <f t="shared" ca="1" si="136"/>
        <v>0</v>
      </c>
      <c r="AB1747" s="304" t="str">
        <f t="shared" si="137"/>
        <v/>
      </c>
      <c r="AC1747" s="164" t="str">
        <f t="shared" si="138"/>
        <v/>
      </c>
      <c r="AD1747" s="164" t="str">
        <f t="shared" si="139"/>
        <v/>
      </c>
    </row>
    <row r="1748" spans="1:30" s="164" customFormat="1" ht="20.149999999999999" customHeight="1">
      <c r="A1748" s="149"/>
      <c r="B1748" s="294" t="str">
        <f>IF(LEN(A1748)=0,"",INDEX('Smelter Look-up'!$A:$A,MATCH($A1748,'Smelter Look-up'!$E:$E,0)))</f>
        <v/>
      </c>
      <c r="C1748" s="146" t="str">
        <f>IF(LEN(A1748)=0,"",INDEX('Smelter Look-up'!$C:$C,MATCH($A1748,'Smelter Look-up'!$E:$E,0)))</f>
        <v/>
      </c>
      <c r="D1748" s="143"/>
      <c r="E1748" s="143" t="str">
        <f ca="1">IF(ISERROR($V1748),"",OFFSET('Smelter Look-up'!$D$4,$V1748-4,0)&amp;"")</f>
        <v/>
      </c>
      <c r="F1748" s="143" t="str">
        <f ca="1">IF(ISERROR($V1748),"",OFFSET('Smelter Look-up'!$E$4,$V1748-4,0))</f>
        <v/>
      </c>
      <c r="G1748" s="143" t="str">
        <f ca="1">IF(C1748=$X$4,"Enter smelter details",IF(ISERROR($V1748),"",OFFSET('Smelter Look-up'!$F$4,$V1748-4,0)))</f>
        <v/>
      </c>
      <c r="H1748" s="199" t="str">
        <f ca="1">IF(ISERROR($V1748),"",OFFSET('Smelter Look-up'!$G$4,$V1748-4,0))</f>
        <v/>
      </c>
      <c r="I1748" s="200" t="str">
        <f ca="1">IF(ISERROR($V1748),"",OFFSET('Smelter Look-up'!$H$4,$V1748-4,0))</f>
        <v/>
      </c>
      <c r="J1748" s="200" t="str">
        <f ca="1">IF(ISERROR($V1748),"",OFFSET('Smelter Look-up'!$I$4,$V1748-4,0))</f>
        <v/>
      </c>
      <c r="K1748" s="144"/>
      <c r="L1748" s="144"/>
      <c r="M1748" s="144"/>
      <c r="N1748" s="144"/>
      <c r="O1748" s="144"/>
      <c r="P1748" s="202"/>
      <c r="Q1748" s="145"/>
      <c r="R1748" s="143" t="str">
        <f ca="1">IF(ISERROR($V1748),"",OFFSET('Smelter Look-up'!$C$4,$V1748-4,0)&amp;"")</f>
        <v/>
      </c>
      <c r="S1748" s="149" t="str">
        <f t="shared" ca="1" si="135"/>
        <v/>
      </c>
      <c r="T1748" s="149" t="str">
        <f ca="1">IF(B1748="","",IF(ISERROR(MATCH($J1748,SorP!$B$1:$B$6261,0)),"",INDIRECT("'SorP'!$A$"&amp;MATCH($S1748&amp;$J1748,SorP!C:C,0))))</f>
        <v/>
      </c>
      <c r="U1748" s="162"/>
      <c r="V1748" s="163" t="e">
        <f>IF(C1748="",NA(),MATCH($B1748&amp;$C1748,'Smelter Look-up'!$J:$J,0))</f>
        <v>#N/A</v>
      </c>
      <c r="X1748" s="164">
        <f t="shared" ca="1" si="136"/>
        <v>0</v>
      </c>
      <c r="AB1748" s="304" t="str">
        <f t="shared" si="137"/>
        <v/>
      </c>
      <c r="AC1748" s="164" t="str">
        <f t="shared" si="138"/>
        <v/>
      </c>
      <c r="AD1748" s="164" t="str">
        <f t="shared" si="139"/>
        <v/>
      </c>
    </row>
    <row r="1749" spans="1:30" s="164" customFormat="1" ht="20.149999999999999" customHeight="1">
      <c r="A1749" s="149"/>
      <c r="B1749" s="294" t="str">
        <f>IF(LEN(A1749)=0,"",INDEX('Smelter Look-up'!$A:$A,MATCH($A1749,'Smelter Look-up'!$E:$E,0)))</f>
        <v/>
      </c>
      <c r="C1749" s="146" t="str">
        <f>IF(LEN(A1749)=0,"",INDEX('Smelter Look-up'!$C:$C,MATCH($A1749,'Smelter Look-up'!$E:$E,0)))</f>
        <v/>
      </c>
      <c r="D1749" s="143"/>
      <c r="E1749" s="143" t="str">
        <f ca="1">IF(ISERROR($V1749),"",OFFSET('Smelter Look-up'!$D$4,$V1749-4,0)&amp;"")</f>
        <v/>
      </c>
      <c r="F1749" s="143" t="str">
        <f ca="1">IF(ISERROR($V1749),"",OFFSET('Smelter Look-up'!$E$4,$V1749-4,0))</f>
        <v/>
      </c>
      <c r="G1749" s="143" t="str">
        <f ca="1">IF(C1749=$X$4,"Enter smelter details",IF(ISERROR($V1749),"",OFFSET('Smelter Look-up'!$F$4,$V1749-4,0)))</f>
        <v/>
      </c>
      <c r="H1749" s="199" t="str">
        <f ca="1">IF(ISERROR($V1749),"",OFFSET('Smelter Look-up'!$G$4,$V1749-4,0))</f>
        <v/>
      </c>
      <c r="I1749" s="200" t="str">
        <f ca="1">IF(ISERROR($V1749),"",OFFSET('Smelter Look-up'!$H$4,$V1749-4,0))</f>
        <v/>
      </c>
      <c r="J1749" s="200" t="str">
        <f ca="1">IF(ISERROR($V1749),"",OFFSET('Smelter Look-up'!$I$4,$V1749-4,0))</f>
        <v/>
      </c>
      <c r="K1749" s="144"/>
      <c r="L1749" s="144"/>
      <c r="M1749" s="144"/>
      <c r="N1749" s="144"/>
      <c r="O1749" s="144"/>
      <c r="P1749" s="202"/>
      <c r="Q1749" s="145"/>
      <c r="R1749" s="143" t="str">
        <f ca="1">IF(ISERROR($V1749),"",OFFSET('Smelter Look-up'!$C$4,$V1749-4,0)&amp;"")</f>
        <v/>
      </c>
      <c r="S1749" s="149" t="str">
        <f t="shared" ca="1" si="135"/>
        <v/>
      </c>
      <c r="T1749" s="149" t="str">
        <f ca="1">IF(B1749="","",IF(ISERROR(MATCH($J1749,SorP!$B$1:$B$6261,0)),"",INDIRECT("'SorP'!$A$"&amp;MATCH($S1749&amp;$J1749,SorP!C:C,0))))</f>
        <v/>
      </c>
      <c r="U1749" s="162"/>
      <c r="V1749" s="163" t="e">
        <f>IF(C1749="",NA(),MATCH($B1749&amp;$C1749,'Smelter Look-up'!$J:$J,0))</f>
        <v>#N/A</v>
      </c>
      <c r="X1749" s="164">
        <f t="shared" ca="1" si="136"/>
        <v>0</v>
      </c>
      <c r="AB1749" s="304" t="str">
        <f t="shared" si="137"/>
        <v/>
      </c>
      <c r="AC1749" s="164" t="str">
        <f t="shared" si="138"/>
        <v/>
      </c>
      <c r="AD1749" s="164" t="str">
        <f t="shared" si="139"/>
        <v/>
      </c>
    </row>
    <row r="1750" spans="1:30" s="164" customFormat="1" ht="20.149999999999999" customHeight="1">
      <c r="A1750" s="149"/>
      <c r="B1750" s="294" t="str">
        <f>IF(LEN(A1750)=0,"",INDEX('Smelter Look-up'!$A:$A,MATCH($A1750,'Smelter Look-up'!$E:$E,0)))</f>
        <v/>
      </c>
      <c r="C1750" s="146" t="str">
        <f>IF(LEN(A1750)=0,"",INDEX('Smelter Look-up'!$C:$C,MATCH($A1750,'Smelter Look-up'!$E:$E,0)))</f>
        <v/>
      </c>
      <c r="D1750" s="143"/>
      <c r="E1750" s="143" t="str">
        <f ca="1">IF(ISERROR($V1750),"",OFFSET('Smelter Look-up'!$D$4,$V1750-4,0)&amp;"")</f>
        <v/>
      </c>
      <c r="F1750" s="143" t="str">
        <f ca="1">IF(ISERROR($V1750),"",OFFSET('Smelter Look-up'!$E$4,$V1750-4,0))</f>
        <v/>
      </c>
      <c r="G1750" s="143" t="str">
        <f ca="1">IF(C1750=$X$4,"Enter smelter details",IF(ISERROR($V1750),"",OFFSET('Smelter Look-up'!$F$4,$V1750-4,0)))</f>
        <v/>
      </c>
      <c r="H1750" s="199" t="str">
        <f ca="1">IF(ISERROR($V1750),"",OFFSET('Smelter Look-up'!$G$4,$V1750-4,0))</f>
        <v/>
      </c>
      <c r="I1750" s="200" t="str">
        <f ca="1">IF(ISERROR($V1750),"",OFFSET('Smelter Look-up'!$H$4,$V1750-4,0))</f>
        <v/>
      </c>
      <c r="J1750" s="200" t="str">
        <f ca="1">IF(ISERROR($V1750),"",OFFSET('Smelter Look-up'!$I$4,$V1750-4,0))</f>
        <v/>
      </c>
      <c r="K1750" s="144"/>
      <c r="L1750" s="144"/>
      <c r="M1750" s="144"/>
      <c r="N1750" s="144"/>
      <c r="O1750" s="144"/>
      <c r="P1750" s="202"/>
      <c r="Q1750" s="145"/>
      <c r="R1750" s="143" t="str">
        <f ca="1">IF(ISERROR($V1750),"",OFFSET('Smelter Look-up'!$C$4,$V1750-4,0)&amp;"")</f>
        <v/>
      </c>
      <c r="S1750" s="149" t="str">
        <f t="shared" ca="1" si="135"/>
        <v/>
      </c>
      <c r="T1750" s="149" t="str">
        <f ca="1">IF(B1750="","",IF(ISERROR(MATCH($J1750,SorP!$B$1:$B$6261,0)),"",INDIRECT("'SorP'!$A$"&amp;MATCH($S1750&amp;$J1750,SorP!C:C,0))))</f>
        <v/>
      </c>
      <c r="U1750" s="162"/>
      <c r="V1750" s="163" t="e">
        <f>IF(C1750="",NA(),MATCH($B1750&amp;$C1750,'Smelter Look-up'!$J:$J,0))</f>
        <v>#N/A</v>
      </c>
      <c r="X1750" s="164">
        <f t="shared" ca="1" si="136"/>
        <v>0</v>
      </c>
      <c r="AB1750" s="304" t="str">
        <f t="shared" si="137"/>
        <v/>
      </c>
      <c r="AC1750" s="164" t="str">
        <f t="shared" si="138"/>
        <v/>
      </c>
      <c r="AD1750" s="164" t="str">
        <f t="shared" si="139"/>
        <v/>
      </c>
    </row>
    <row r="1751" spans="1:30" s="164" customFormat="1" ht="20.149999999999999" customHeight="1">
      <c r="A1751" s="149"/>
      <c r="B1751" s="294" t="str">
        <f>IF(LEN(A1751)=0,"",INDEX('Smelter Look-up'!$A:$A,MATCH($A1751,'Smelter Look-up'!$E:$E,0)))</f>
        <v/>
      </c>
      <c r="C1751" s="146" t="str">
        <f>IF(LEN(A1751)=0,"",INDEX('Smelter Look-up'!$C:$C,MATCH($A1751,'Smelter Look-up'!$E:$E,0)))</f>
        <v/>
      </c>
      <c r="D1751" s="143"/>
      <c r="E1751" s="143" t="str">
        <f ca="1">IF(ISERROR($V1751),"",OFFSET('Smelter Look-up'!$D$4,$V1751-4,0)&amp;"")</f>
        <v/>
      </c>
      <c r="F1751" s="143" t="str">
        <f ca="1">IF(ISERROR($V1751),"",OFFSET('Smelter Look-up'!$E$4,$V1751-4,0))</f>
        <v/>
      </c>
      <c r="G1751" s="143" t="str">
        <f ca="1">IF(C1751=$X$4,"Enter smelter details",IF(ISERROR($V1751),"",OFFSET('Smelter Look-up'!$F$4,$V1751-4,0)))</f>
        <v/>
      </c>
      <c r="H1751" s="199" t="str">
        <f ca="1">IF(ISERROR($V1751),"",OFFSET('Smelter Look-up'!$G$4,$V1751-4,0))</f>
        <v/>
      </c>
      <c r="I1751" s="200" t="str">
        <f ca="1">IF(ISERROR($V1751),"",OFFSET('Smelter Look-up'!$H$4,$V1751-4,0))</f>
        <v/>
      </c>
      <c r="J1751" s="200" t="str">
        <f ca="1">IF(ISERROR($V1751),"",OFFSET('Smelter Look-up'!$I$4,$V1751-4,0))</f>
        <v/>
      </c>
      <c r="K1751" s="144"/>
      <c r="L1751" s="144"/>
      <c r="M1751" s="144"/>
      <c r="N1751" s="144"/>
      <c r="O1751" s="144"/>
      <c r="P1751" s="202"/>
      <c r="Q1751" s="145"/>
      <c r="R1751" s="143" t="str">
        <f ca="1">IF(ISERROR($V1751),"",OFFSET('Smelter Look-up'!$C$4,$V1751-4,0)&amp;"")</f>
        <v/>
      </c>
      <c r="S1751" s="149" t="str">
        <f t="shared" ca="1" si="135"/>
        <v/>
      </c>
      <c r="T1751" s="149" t="str">
        <f ca="1">IF(B1751="","",IF(ISERROR(MATCH($J1751,SorP!$B$1:$B$6261,0)),"",INDIRECT("'SorP'!$A$"&amp;MATCH($S1751&amp;$J1751,SorP!C:C,0))))</f>
        <v/>
      </c>
      <c r="U1751" s="162"/>
      <c r="V1751" s="163" t="e">
        <f>IF(C1751="",NA(),MATCH($B1751&amp;$C1751,'Smelter Look-up'!$J:$J,0))</f>
        <v>#N/A</v>
      </c>
      <c r="X1751" s="164">
        <f t="shared" ca="1" si="136"/>
        <v>0</v>
      </c>
      <c r="AB1751" s="304" t="str">
        <f t="shared" si="137"/>
        <v/>
      </c>
      <c r="AC1751" s="164" t="str">
        <f t="shared" si="138"/>
        <v/>
      </c>
      <c r="AD1751" s="164" t="str">
        <f t="shared" si="139"/>
        <v/>
      </c>
    </row>
    <row r="1752" spans="1:30" s="164" customFormat="1" ht="20.149999999999999" customHeight="1">
      <c r="A1752" s="149"/>
      <c r="B1752" s="294" t="str">
        <f>IF(LEN(A1752)=0,"",INDEX('Smelter Look-up'!$A:$A,MATCH($A1752,'Smelter Look-up'!$E:$E,0)))</f>
        <v/>
      </c>
      <c r="C1752" s="146" t="str">
        <f>IF(LEN(A1752)=0,"",INDEX('Smelter Look-up'!$C:$C,MATCH($A1752,'Smelter Look-up'!$E:$E,0)))</f>
        <v/>
      </c>
      <c r="D1752" s="143"/>
      <c r="E1752" s="143" t="str">
        <f ca="1">IF(ISERROR($V1752),"",OFFSET('Smelter Look-up'!$D$4,$V1752-4,0)&amp;"")</f>
        <v/>
      </c>
      <c r="F1752" s="143" t="str">
        <f ca="1">IF(ISERROR($V1752),"",OFFSET('Smelter Look-up'!$E$4,$V1752-4,0))</f>
        <v/>
      </c>
      <c r="G1752" s="143" t="str">
        <f ca="1">IF(C1752=$X$4,"Enter smelter details",IF(ISERROR($V1752),"",OFFSET('Smelter Look-up'!$F$4,$V1752-4,0)))</f>
        <v/>
      </c>
      <c r="H1752" s="199" t="str">
        <f ca="1">IF(ISERROR($V1752),"",OFFSET('Smelter Look-up'!$G$4,$V1752-4,0))</f>
        <v/>
      </c>
      <c r="I1752" s="200" t="str">
        <f ca="1">IF(ISERROR($V1752),"",OFFSET('Smelter Look-up'!$H$4,$V1752-4,0))</f>
        <v/>
      </c>
      <c r="J1752" s="200" t="str">
        <f ca="1">IF(ISERROR($V1752),"",OFFSET('Smelter Look-up'!$I$4,$V1752-4,0))</f>
        <v/>
      </c>
      <c r="K1752" s="144"/>
      <c r="L1752" s="144"/>
      <c r="M1752" s="144"/>
      <c r="N1752" s="144"/>
      <c r="O1752" s="144"/>
      <c r="P1752" s="202"/>
      <c r="Q1752" s="145"/>
      <c r="R1752" s="143" t="str">
        <f ca="1">IF(ISERROR($V1752),"",OFFSET('Smelter Look-up'!$C$4,$V1752-4,0)&amp;"")</f>
        <v/>
      </c>
      <c r="S1752" s="149" t="str">
        <f t="shared" ca="1" si="135"/>
        <v/>
      </c>
      <c r="T1752" s="149" t="str">
        <f ca="1">IF(B1752="","",IF(ISERROR(MATCH($J1752,SorP!$B$1:$B$6261,0)),"",INDIRECT("'SorP'!$A$"&amp;MATCH($S1752&amp;$J1752,SorP!C:C,0))))</f>
        <v/>
      </c>
      <c r="U1752" s="162"/>
      <c r="V1752" s="163" t="e">
        <f>IF(C1752="",NA(),MATCH($B1752&amp;$C1752,'Smelter Look-up'!$J:$J,0))</f>
        <v>#N/A</v>
      </c>
      <c r="X1752" s="164">
        <f t="shared" ca="1" si="136"/>
        <v>0</v>
      </c>
      <c r="AB1752" s="304" t="str">
        <f t="shared" si="137"/>
        <v/>
      </c>
      <c r="AC1752" s="164" t="str">
        <f t="shared" si="138"/>
        <v/>
      </c>
      <c r="AD1752" s="164" t="str">
        <f t="shared" si="139"/>
        <v/>
      </c>
    </row>
    <row r="1753" spans="1:30" s="164" customFormat="1" ht="20.149999999999999" customHeight="1">
      <c r="A1753" s="149"/>
      <c r="B1753" s="294" t="str">
        <f>IF(LEN(A1753)=0,"",INDEX('Smelter Look-up'!$A:$A,MATCH($A1753,'Smelter Look-up'!$E:$E,0)))</f>
        <v/>
      </c>
      <c r="C1753" s="146" t="str">
        <f>IF(LEN(A1753)=0,"",INDEX('Smelter Look-up'!$C:$C,MATCH($A1753,'Smelter Look-up'!$E:$E,0)))</f>
        <v/>
      </c>
      <c r="D1753" s="143"/>
      <c r="E1753" s="143" t="str">
        <f ca="1">IF(ISERROR($V1753),"",OFFSET('Smelter Look-up'!$D$4,$V1753-4,0)&amp;"")</f>
        <v/>
      </c>
      <c r="F1753" s="143" t="str">
        <f ca="1">IF(ISERROR($V1753),"",OFFSET('Smelter Look-up'!$E$4,$V1753-4,0))</f>
        <v/>
      </c>
      <c r="G1753" s="143" t="str">
        <f ca="1">IF(C1753=$X$4,"Enter smelter details",IF(ISERROR($V1753),"",OFFSET('Smelter Look-up'!$F$4,$V1753-4,0)))</f>
        <v/>
      </c>
      <c r="H1753" s="199" t="str">
        <f ca="1">IF(ISERROR($V1753),"",OFFSET('Smelter Look-up'!$G$4,$V1753-4,0))</f>
        <v/>
      </c>
      <c r="I1753" s="200" t="str">
        <f ca="1">IF(ISERROR($V1753),"",OFFSET('Smelter Look-up'!$H$4,$V1753-4,0))</f>
        <v/>
      </c>
      <c r="J1753" s="200" t="str">
        <f ca="1">IF(ISERROR($V1753),"",OFFSET('Smelter Look-up'!$I$4,$V1753-4,0))</f>
        <v/>
      </c>
      <c r="K1753" s="144"/>
      <c r="L1753" s="144"/>
      <c r="M1753" s="144"/>
      <c r="N1753" s="144"/>
      <c r="O1753" s="144"/>
      <c r="P1753" s="202"/>
      <c r="Q1753" s="145"/>
      <c r="R1753" s="143" t="str">
        <f ca="1">IF(ISERROR($V1753),"",OFFSET('Smelter Look-up'!$C$4,$V1753-4,0)&amp;"")</f>
        <v/>
      </c>
      <c r="S1753" s="149" t="str">
        <f t="shared" ca="1" si="135"/>
        <v/>
      </c>
      <c r="T1753" s="149" t="str">
        <f ca="1">IF(B1753="","",IF(ISERROR(MATCH($J1753,SorP!$B$1:$B$6261,0)),"",INDIRECT("'SorP'!$A$"&amp;MATCH($S1753&amp;$J1753,SorP!C:C,0))))</f>
        <v/>
      </c>
      <c r="U1753" s="162"/>
      <c r="V1753" s="163" t="e">
        <f>IF(C1753="",NA(),MATCH($B1753&amp;$C1753,'Smelter Look-up'!$J:$J,0))</f>
        <v>#N/A</v>
      </c>
      <c r="X1753" s="164">
        <f t="shared" ca="1" si="136"/>
        <v>0</v>
      </c>
      <c r="AB1753" s="304" t="str">
        <f t="shared" si="137"/>
        <v/>
      </c>
      <c r="AC1753" s="164" t="str">
        <f t="shared" si="138"/>
        <v/>
      </c>
      <c r="AD1753" s="164" t="str">
        <f t="shared" si="139"/>
        <v/>
      </c>
    </row>
    <row r="1754" spans="1:30" s="164" customFormat="1" ht="20.149999999999999" customHeight="1">
      <c r="A1754" s="149"/>
      <c r="B1754" s="294" t="str">
        <f>IF(LEN(A1754)=0,"",INDEX('Smelter Look-up'!$A:$A,MATCH($A1754,'Smelter Look-up'!$E:$E,0)))</f>
        <v/>
      </c>
      <c r="C1754" s="146" t="str">
        <f>IF(LEN(A1754)=0,"",INDEX('Smelter Look-up'!$C:$C,MATCH($A1754,'Smelter Look-up'!$E:$E,0)))</f>
        <v/>
      </c>
      <c r="D1754" s="143"/>
      <c r="E1754" s="143" t="str">
        <f ca="1">IF(ISERROR($V1754),"",OFFSET('Smelter Look-up'!$D$4,$V1754-4,0)&amp;"")</f>
        <v/>
      </c>
      <c r="F1754" s="143" t="str">
        <f ca="1">IF(ISERROR($V1754),"",OFFSET('Smelter Look-up'!$E$4,$V1754-4,0))</f>
        <v/>
      </c>
      <c r="G1754" s="143" t="str">
        <f ca="1">IF(C1754=$X$4,"Enter smelter details",IF(ISERROR($V1754),"",OFFSET('Smelter Look-up'!$F$4,$V1754-4,0)))</f>
        <v/>
      </c>
      <c r="H1754" s="199" t="str">
        <f ca="1">IF(ISERROR($V1754),"",OFFSET('Smelter Look-up'!$G$4,$V1754-4,0))</f>
        <v/>
      </c>
      <c r="I1754" s="200" t="str">
        <f ca="1">IF(ISERROR($V1754),"",OFFSET('Smelter Look-up'!$H$4,$V1754-4,0))</f>
        <v/>
      </c>
      <c r="J1754" s="200" t="str">
        <f ca="1">IF(ISERROR($V1754),"",OFFSET('Smelter Look-up'!$I$4,$V1754-4,0))</f>
        <v/>
      </c>
      <c r="K1754" s="144"/>
      <c r="L1754" s="144"/>
      <c r="M1754" s="144"/>
      <c r="N1754" s="144"/>
      <c r="O1754" s="144"/>
      <c r="P1754" s="202"/>
      <c r="Q1754" s="145"/>
      <c r="R1754" s="143" t="str">
        <f ca="1">IF(ISERROR($V1754),"",OFFSET('Smelter Look-up'!$C$4,$V1754-4,0)&amp;"")</f>
        <v/>
      </c>
      <c r="S1754" s="149" t="str">
        <f t="shared" ca="1" si="135"/>
        <v/>
      </c>
      <c r="T1754" s="149" t="str">
        <f ca="1">IF(B1754="","",IF(ISERROR(MATCH($J1754,SorP!$B$1:$B$6261,0)),"",INDIRECT("'SorP'!$A$"&amp;MATCH($S1754&amp;$J1754,SorP!C:C,0))))</f>
        <v/>
      </c>
      <c r="U1754" s="162"/>
      <c r="V1754" s="163" t="e">
        <f>IF(C1754="",NA(),MATCH($B1754&amp;$C1754,'Smelter Look-up'!$J:$J,0))</f>
        <v>#N/A</v>
      </c>
      <c r="X1754" s="164">
        <f t="shared" ca="1" si="136"/>
        <v>0</v>
      </c>
      <c r="AB1754" s="304" t="str">
        <f t="shared" si="137"/>
        <v/>
      </c>
      <c r="AC1754" s="164" t="str">
        <f t="shared" si="138"/>
        <v/>
      </c>
      <c r="AD1754" s="164" t="str">
        <f t="shared" si="139"/>
        <v/>
      </c>
    </row>
    <row r="1755" spans="1:30" s="164" customFormat="1" ht="20.149999999999999" customHeight="1">
      <c r="A1755" s="149"/>
      <c r="B1755" s="294" t="str">
        <f>IF(LEN(A1755)=0,"",INDEX('Smelter Look-up'!$A:$A,MATCH($A1755,'Smelter Look-up'!$E:$E,0)))</f>
        <v/>
      </c>
      <c r="C1755" s="146" t="str">
        <f>IF(LEN(A1755)=0,"",INDEX('Smelter Look-up'!$C:$C,MATCH($A1755,'Smelter Look-up'!$E:$E,0)))</f>
        <v/>
      </c>
      <c r="D1755" s="143"/>
      <c r="E1755" s="143" t="str">
        <f ca="1">IF(ISERROR($V1755),"",OFFSET('Smelter Look-up'!$D$4,$V1755-4,0)&amp;"")</f>
        <v/>
      </c>
      <c r="F1755" s="143" t="str">
        <f ca="1">IF(ISERROR($V1755),"",OFFSET('Smelter Look-up'!$E$4,$V1755-4,0))</f>
        <v/>
      </c>
      <c r="G1755" s="143" t="str">
        <f ca="1">IF(C1755=$X$4,"Enter smelter details",IF(ISERROR($V1755),"",OFFSET('Smelter Look-up'!$F$4,$V1755-4,0)))</f>
        <v/>
      </c>
      <c r="H1755" s="199" t="str">
        <f ca="1">IF(ISERROR($V1755),"",OFFSET('Smelter Look-up'!$G$4,$V1755-4,0))</f>
        <v/>
      </c>
      <c r="I1755" s="200" t="str">
        <f ca="1">IF(ISERROR($V1755),"",OFFSET('Smelter Look-up'!$H$4,$V1755-4,0))</f>
        <v/>
      </c>
      <c r="J1755" s="200" t="str">
        <f ca="1">IF(ISERROR($V1755),"",OFFSET('Smelter Look-up'!$I$4,$V1755-4,0))</f>
        <v/>
      </c>
      <c r="K1755" s="144"/>
      <c r="L1755" s="144"/>
      <c r="M1755" s="144"/>
      <c r="N1755" s="144"/>
      <c r="O1755" s="144"/>
      <c r="P1755" s="202"/>
      <c r="Q1755" s="145"/>
      <c r="R1755" s="143" t="str">
        <f ca="1">IF(ISERROR($V1755),"",OFFSET('Smelter Look-up'!$C$4,$V1755-4,0)&amp;"")</f>
        <v/>
      </c>
      <c r="S1755" s="149" t="str">
        <f t="shared" ca="1" si="135"/>
        <v/>
      </c>
      <c r="T1755" s="149" t="str">
        <f ca="1">IF(B1755="","",IF(ISERROR(MATCH($J1755,SorP!$B$1:$B$6261,0)),"",INDIRECT("'SorP'!$A$"&amp;MATCH($S1755&amp;$J1755,SorP!C:C,0))))</f>
        <v/>
      </c>
      <c r="U1755" s="162"/>
      <c r="V1755" s="163" t="e">
        <f>IF(C1755="",NA(),MATCH($B1755&amp;$C1755,'Smelter Look-up'!$J:$J,0))</f>
        <v>#N/A</v>
      </c>
      <c r="X1755" s="164">
        <f t="shared" ca="1" si="136"/>
        <v>0</v>
      </c>
      <c r="AB1755" s="304" t="str">
        <f t="shared" si="137"/>
        <v/>
      </c>
      <c r="AC1755" s="164" t="str">
        <f t="shared" si="138"/>
        <v/>
      </c>
      <c r="AD1755" s="164" t="str">
        <f t="shared" si="139"/>
        <v/>
      </c>
    </row>
    <row r="1756" spans="1:30" s="164" customFormat="1" ht="20.149999999999999" customHeight="1">
      <c r="A1756" s="149"/>
      <c r="B1756" s="294" t="str">
        <f>IF(LEN(A1756)=0,"",INDEX('Smelter Look-up'!$A:$A,MATCH($A1756,'Smelter Look-up'!$E:$E,0)))</f>
        <v/>
      </c>
      <c r="C1756" s="146" t="str">
        <f>IF(LEN(A1756)=0,"",INDEX('Smelter Look-up'!$C:$C,MATCH($A1756,'Smelter Look-up'!$E:$E,0)))</f>
        <v/>
      </c>
      <c r="D1756" s="143"/>
      <c r="E1756" s="143" t="str">
        <f ca="1">IF(ISERROR($V1756),"",OFFSET('Smelter Look-up'!$D$4,$V1756-4,0)&amp;"")</f>
        <v/>
      </c>
      <c r="F1756" s="143" t="str">
        <f ca="1">IF(ISERROR($V1756),"",OFFSET('Smelter Look-up'!$E$4,$V1756-4,0))</f>
        <v/>
      </c>
      <c r="G1756" s="143" t="str">
        <f ca="1">IF(C1756=$X$4,"Enter smelter details",IF(ISERROR($V1756),"",OFFSET('Smelter Look-up'!$F$4,$V1756-4,0)))</f>
        <v/>
      </c>
      <c r="H1756" s="199" t="str">
        <f ca="1">IF(ISERROR($V1756),"",OFFSET('Smelter Look-up'!$G$4,$V1756-4,0))</f>
        <v/>
      </c>
      <c r="I1756" s="200" t="str">
        <f ca="1">IF(ISERROR($V1756),"",OFFSET('Smelter Look-up'!$H$4,$V1756-4,0))</f>
        <v/>
      </c>
      <c r="J1756" s="200" t="str">
        <f ca="1">IF(ISERROR($V1756),"",OFFSET('Smelter Look-up'!$I$4,$V1756-4,0))</f>
        <v/>
      </c>
      <c r="K1756" s="144"/>
      <c r="L1756" s="144"/>
      <c r="M1756" s="144"/>
      <c r="N1756" s="144"/>
      <c r="O1756" s="144"/>
      <c r="P1756" s="202"/>
      <c r="Q1756" s="145"/>
      <c r="R1756" s="143" t="str">
        <f ca="1">IF(ISERROR($V1756),"",OFFSET('Smelter Look-up'!$C$4,$V1756-4,0)&amp;"")</f>
        <v/>
      </c>
      <c r="S1756" s="149" t="str">
        <f t="shared" ca="1" si="135"/>
        <v/>
      </c>
      <c r="T1756" s="149" t="str">
        <f ca="1">IF(B1756="","",IF(ISERROR(MATCH($J1756,SorP!$B$1:$B$6261,0)),"",INDIRECT("'SorP'!$A$"&amp;MATCH($S1756&amp;$J1756,SorP!C:C,0))))</f>
        <v/>
      </c>
      <c r="U1756" s="162"/>
      <c r="V1756" s="163" t="e">
        <f>IF(C1756="",NA(),MATCH($B1756&amp;$C1756,'Smelter Look-up'!$J:$J,0))</f>
        <v>#N/A</v>
      </c>
      <c r="X1756" s="164">
        <f t="shared" ca="1" si="136"/>
        <v>0</v>
      </c>
      <c r="AB1756" s="304" t="str">
        <f t="shared" si="137"/>
        <v/>
      </c>
      <c r="AC1756" s="164" t="str">
        <f t="shared" si="138"/>
        <v/>
      </c>
      <c r="AD1756" s="164" t="str">
        <f t="shared" si="139"/>
        <v/>
      </c>
    </row>
    <row r="1757" spans="1:30" s="164" customFormat="1" ht="20.149999999999999" customHeight="1">
      <c r="A1757" s="149"/>
      <c r="B1757" s="294" t="str">
        <f>IF(LEN(A1757)=0,"",INDEX('Smelter Look-up'!$A:$A,MATCH($A1757,'Smelter Look-up'!$E:$E,0)))</f>
        <v/>
      </c>
      <c r="C1757" s="146" t="str">
        <f>IF(LEN(A1757)=0,"",INDEX('Smelter Look-up'!$C:$C,MATCH($A1757,'Smelter Look-up'!$E:$E,0)))</f>
        <v/>
      </c>
      <c r="D1757" s="143"/>
      <c r="E1757" s="143" t="str">
        <f ca="1">IF(ISERROR($V1757),"",OFFSET('Smelter Look-up'!$D$4,$V1757-4,0)&amp;"")</f>
        <v/>
      </c>
      <c r="F1757" s="143" t="str">
        <f ca="1">IF(ISERROR($V1757),"",OFFSET('Smelter Look-up'!$E$4,$V1757-4,0))</f>
        <v/>
      </c>
      <c r="G1757" s="143" t="str">
        <f ca="1">IF(C1757=$X$4,"Enter smelter details",IF(ISERROR($V1757),"",OFFSET('Smelter Look-up'!$F$4,$V1757-4,0)))</f>
        <v/>
      </c>
      <c r="H1757" s="199" t="str">
        <f ca="1">IF(ISERROR($V1757),"",OFFSET('Smelter Look-up'!$G$4,$V1757-4,0))</f>
        <v/>
      </c>
      <c r="I1757" s="200" t="str">
        <f ca="1">IF(ISERROR($V1757),"",OFFSET('Smelter Look-up'!$H$4,$V1757-4,0))</f>
        <v/>
      </c>
      <c r="J1757" s="200" t="str">
        <f ca="1">IF(ISERROR($V1757),"",OFFSET('Smelter Look-up'!$I$4,$V1757-4,0))</f>
        <v/>
      </c>
      <c r="K1757" s="144"/>
      <c r="L1757" s="144"/>
      <c r="M1757" s="144"/>
      <c r="N1757" s="144"/>
      <c r="O1757" s="144"/>
      <c r="P1757" s="202"/>
      <c r="Q1757" s="145"/>
      <c r="R1757" s="143" t="str">
        <f ca="1">IF(ISERROR($V1757),"",OFFSET('Smelter Look-up'!$C$4,$V1757-4,0)&amp;"")</f>
        <v/>
      </c>
      <c r="S1757" s="149" t="str">
        <f t="shared" ca="1" si="135"/>
        <v/>
      </c>
      <c r="T1757" s="149" t="str">
        <f ca="1">IF(B1757="","",IF(ISERROR(MATCH($J1757,SorP!$B$1:$B$6261,0)),"",INDIRECT("'SorP'!$A$"&amp;MATCH($S1757&amp;$J1757,SorP!C:C,0))))</f>
        <v/>
      </c>
      <c r="U1757" s="162"/>
      <c r="V1757" s="163" t="e">
        <f>IF(C1757="",NA(),MATCH($B1757&amp;$C1757,'Smelter Look-up'!$J:$J,0))</f>
        <v>#N/A</v>
      </c>
      <c r="X1757" s="164">
        <f t="shared" ca="1" si="136"/>
        <v>0</v>
      </c>
      <c r="AB1757" s="304" t="str">
        <f t="shared" si="137"/>
        <v/>
      </c>
      <c r="AC1757" s="164" t="str">
        <f t="shared" si="138"/>
        <v/>
      </c>
      <c r="AD1757" s="164" t="str">
        <f t="shared" si="139"/>
        <v/>
      </c>
    </row>
    <row r="1758" spans="1:30" s="164" customFormat="1" ht="20.149999999999999" customHeight="1">
      <c r="A1758" s="149"/>
      <c r="B1758" s="294" t="str">
        <f>IF(LEN(A1758)=0,"",INDEX('Smelter Look-up'!$A:$A,MATCH($A1758,'Smelter Look-up'!$E:$E,0)))</f>
        <v/>
      </c>
      <c r="C1758" s="146" t="str">
        <f>IF(LEN(A1758)=0,"",INDEX('Smelter Look-up'!$C:$C,MATCH($A1758,'Smelter Look-up'!$E:$E,0)))</f>
        <v/>
      </c>
      <c r="D1758" s="143"/>
      <c r="E1758" s="143" t="str">
        <f ca="1">IF(ISERROR($V1758),"",OFFSET('Smelter Look-up'!$D$4,$V1758-4,0)&amp;"")</f>
        <v/>
      </c>
      <c r="F1758" s="143" t="str">
        <f ca="1">IF(ISERROR($V1758),"",OFFSET('Smelter Look-up'!$E$4,$V1758-4,0))</f>
        <v/>
      </c>
      <c r="G1758" s="143" t="str">
        <f ca="1">IF(C1758=$X$4,"Enter smelter details",IF(ISERROR($V1758),"",OFFSET('Smelter Look-up'!$F$4,$V1758-4,0)))</f>
        <v/>
      </c>
      <c r="H1758" s="199" t="str">
        <f ca="1">IF(ISERROR($V1758),"",OFFSET('Smelter Look-up'!$G$4,$V1758-4,0))</f>
        <v/>
      </c>
      <c r="I1758" s="200" t="str">
        <f ca="1">IF(ISERROR($V1758),"",OFFSET('Smelter Look-up'!$H$4,$V1758-4,0))</f>
        <v/>
      </c>
      <c r="J1758" s="200" t="str">
        <f ca="1">IF(ISERROR($V1758),"",OFFSET('Smelter Look-up'!$I$4,$V1758-4,0))</f>
        <v/>
      </c>
      <c r="K1758" s="144"/>
      <c r="L1758" s="144"/>
      <c r="M1758" s="144"/>
      <c r="N1758" s="144"/>
      <c r="O1758" s="144"/>
      <c r="P1758" s="202"/>
      <c r="Q1758" s="145"/>
      <c r="R1758" s="143" t="str">
        <f ca="1">IF(ISERROR($V1758),"",OFFSET('Smelter Look-up'!$C$4,$V1758-4,0)&amp;"")</f>
        <v/>
      </c>
      <c r="S1758" s="149" t="str">
        <f t="shared" ca="1" si="135"/>
        <v/>
      </c>
      <c r="T1758" s="149" t="str">
        <f ca="1">IF(B1758="","",IF(ISERROR(MATCH($J1758,SorP!$B$1:$B$6261,0)),"",INDIRECT("'SorP'!$A$"&amp;MATCH($S1758&amp;$J1758,SorP!C:C,0))))</f>
        <v/>
      </c>
      <c r="U1758" s="162"/>
      <c r="V1758" s="163" t="e">
        <f>IF(C1758="",NA(),MATCH($B1758&amp;$C1758,'Smelter Look-up'!$J:$J,0))</f>
        <v>#N/A</v>
      </c>
      <c r="X1758" s="164">
        <f t="shared" ca="1" si="136"/>
        <v>0</v>
      </c>
      <c r="AB1758" s="304" t="str">
        <f t="shared" si="137"/>
        <v/>
      </c>
      <c r="AC1758" s="164" t="str">
        <f t="shared" si="138"/>
        <v/>
      </c>
      <c r="AD1758" s="164" t="str">
        <f t="shared" si="139"/>
        <v/>
      </c>
    </row>
    <row r="1759" spans="1:30" s="164" customFormat="1" ht="20.149999999999999" customHeight="1">
      <c r="A1759" s="149"/>
      <c r="B1759" s="294" t="str">
        <f>IF(LEN(A1759)=0,"",INDEX('Smelter Look-up'!$A:$A,MATCH($A1759,'Smelter Look-up'!$E:$E,0)))</f>
        <v/>
      </c>
      <c r="C1759" s="146" t="str">
        <f>IF(LEN(A1759)=0,"",INDEX('Smelter Look-up'!$C:$C,MATCH($A1759,'Smelter Look-up'!$E:$E,0)))</f>
        <v/>
      </c>
      <c r="D1759" s="143"/>
      <c r="E1759" s="143" t="str">
        <f ca="1">IF(ISERROR($V1759),"",OFFSET('Smelter Look-up'!$D$4,$V1759-4,0)&amp;"")</f>
        <v/>
      </c>
      <c r="F1759" s="143" t="str">
        <f ca="1">IF(ISERROR($V1759),"",OFFSET('Smelter Look-up'!$E$4,$V1759-4,0))</f>
        <v/>
      </c>
      <c r="G1759" s="143" t="str">
        <f ca="1">IF(C1759=$X$4,"Enter smelter details",IF(ISERROR($V1759),"",OFFSET('Smelter Look-up'!$F$4,$V1759-4,0)))</f>
        <v/>
      </c>
      <c r="H1759" s="199" t="str">
        <f ca="1">IF(ISERROR($V1759),"",OFFSET('Smelter Look-up'!$G$4,$V1759-4,0))</f>
        <v/>
      </c>
      <c r="I1759" s="200" t="str">
        <f ca="1">IF(ISERROR($V1759),"",OFFSET('Smelter Look-up'!$H$4,$V1759-4,0))</f>
        <v/>
      </c>
      <c r="J1759" s="200" t="str">
        <f ca="1">IF(ISERROR($V1759),"",OFFSET('Smelter Look-up'!$I$4,$V1759-4,0))</f>
        <v/>
      </c>
      <c r="K1759" s="144"/>
      <c r="L1759" s="144"/>
      <c r="M1759" s="144"/>
      <c r="N1759" s="144"/>
      <c r="O1759" s="144"/>
      <c r="P1759" s="202"/>
      <c r="Q1759" s="145"/>
      <c r="R1759" s="143" t="str">
        <f ca="1">IF(ISERROR($V1759),"",OFFSET('Smelter Look-up'!$C$4,$V1759-4,0)&amp;"")</f>
        <v/>
      </c>
      <c r="S1759" s="149" t="str">
        <f t="shared" ca="1" si="135"/>
        <v/>
      </c>
      <c r="T1759" s="149" t="str">
        <f ca="1">IF(B1759="","",IF(ISERROR(MATCH($J1759,SorP!$B$1:$B$6261,0)),"",INDIRECT("'SorP'!$A$"&amp;MATCH($S1759&amp;$J1759,SorP!C:C,0))))</f>
        <v/>
      </c>
      <c r="U1759" s="162"/>
      <c r="V1759" s="163" t="e">
        <f>IF(C1759="",NA(),MATCH($B1759&amp;$C1759,'Smelter Look-up'!$J:$J,0))</f>
        <v>#N/A</v>
      </c>
      <c r="X1759" s="164">
        <f t="shared" ca="1" si="136"/>
        <v>0</v>
      </c>
      <c r="AB1759" s="304" t="str">
        <f t="shared" si="137"/>
        <v/>
      </c>
      <c r="AC1759" s="164" t="str">
        <f t="shared" si="138"/>
        <v/>
      </c>
      <c r="AD1759" s="164" t="str">
        <f t="shared" si="139"/>
        <v/>
      </c>
    </row>
    <row r="1760" spans="1:30" s="164" customFormat="1" ht="20.149999999999999" customHeight="1">
      <c r="A1760" s="149"/>
      <c r="B1760" s="294" t="str">
        <f>IF(LEN(A1760)=0,"",INDEX('Smelter Look-up'!$A:$A,MATCH($A1760,'Smelter Look-up'!$E:$E,0)))</f>
        <v/>
      </c>
      <c r="C1760" s="146" t="str">
        <f>IF(LEN(A1760)=0,"",INDEX('Smelter Look-up'!$C:$C,MATCH($A1760,'Smelter Look-up'!$E:$E,0)))</f>
        <v/>
      </c>
      <c r="D1760" s="143"/>
      <c r="E1760" s="143" t="str">
        <f ca="1">IF(ISERROR($V1760),"",OFFSET('Smelter Look-up'!$D$4,$V1760-4,0)&amp;"")</f>
        <v/>
      </c>
      <c r="F1760" s="143" t="str">
        <f ca="1">IF(ISERROR($V1760),"",OFFSET('Smelter Look-up'!$E$4,$V1760-4,0))</f>
        <v/>
      </c>
      <c r="G1760" s="143" t="str">
        <f ca="1">IF(C1760=$X$4,"Enter smelter details",IF(ISERROR($V1760),"",OFFSET('Smelter Look-up'!$F$4,$V1760-4,0)))</f>
        <v/>
      </c>
      <c r="H1760" s="199" t="str">
        <f ca="1">IF(ISERROR($V1760),"",OFFSET('Smelter Look-up'!$G$4,$V1760-4,0))</f>
        <v/>
      </c>
      <c r="I1760" s="200" t="str">
        <f ca="1">IF(ISERROR($V1760),"",OFFSET('Smelter Look-up'!$H$4,$V1760-4,0))</f>
        <v/>
      </c>
      <c r="J1760" s="200" t="str">
        <f ca="1">IF(ISERROR($V1760),"",OFFSET('Smelter Look-up'!$I$4,$V1760-4,0))</f>
        <v/>
      </c>
      <c r="K1760" s="144"/>
      <c r="L1760" s="144"/>
      <c r="M1760" s="144"/>
      <c r="N1760" s="144"/>
      <c r="O1760" s="144"/>
      <c r="P1760" s="202"/>
      <c r="Q1760" s="145"/>
      <c r="R1760" s="143" t="str">
        <f ca="1">IF(ISERROR($V1760),"",OFFSET('Smelter Look-up'!$C$4,$V1760-4,0)&amp;"")</f>
        <v/>
      </c>
      <c r="S1760" s="149" t="str">
        <f t="shared" ca="1" si="135"/>
        <v/>
      </c>
      <c r="T1760" s="149" t="str">
        <f ca="1">IF(B1760="","",IF(ISERROR(MATCH($J1760,SorP!$B$1:$B$6261,0)),"",INDIRECT("'SorP'!$A$"&amp;MATCH($S1760&amp;$J1760,SorP!C:C,0))))</f>
        <v/>
      </c>
      <c r="U1760" s="162"/>
      <c r="V1760" s="163" t="e">
        <f>IF(C1760="",NA(),MATCH($B1760&amp;$C1760,'Smelter Look-up'!$J:$J,0))</f>
        <v>#N/A</v>
      </c>
      <c r="X1760" s="164">
        <f t="shared" ca="1" si="136"/>
        <v>0</v>
      </c>
      <c r="AB1760" s="304" t="str">
        <f t="shared" si="137"/>
        <v/>
      </c>
      <c r="AC1760" s="164" t="str">
        <f t="shared" si="138"/>
        <v/>
      </c>
      <c r="AD1760" s="164" t="str">
        <f t="shared" si="139"/>
        <v/>
      </c>
    </row>
    <row r="1761" spans="1:30" s="164" customFormat="1" ht="20.149999999999999" customHeight="1">
      <c r="A1761" s="149"/>
      <c r="B1761" s="294" t="str">
        <f>IF(LEN(A1761)=0,"",INDEX('Smelter Look-up'!$A:$A,MATCH($A1761,'Smelter Look-up'!$E:$E,0)))</f>
        <v/>
      </c>
      <c r="C1761" s="146" t="str">
        <f>IF(LEN(A1761)=0,"",INDEX('Smelter Look-up'!$C:$C,MATCH($A1761,'Smelter Look-up'!$E:$E,0)))</f>
        <v/>
      </c>
      <c r="D1761" s="143"/>
      <c r="E1761" s="143" t="str">
        <f ca="1">IF(ISERROR($V1761),"",OFFSET('Smelter Look-up'!$D$4,$V1761-4,0)&amp;"")</f>
        <v/>
      </c>
      <c r="F1761" s="143" t="str">
        <f ca="1">IF(ISERROR($V1761),"",OFFSET('Smelter Look-up'!$E$4,$V1761-4,0))</f>
        <v/>
      </c>
      <c r="G1761" s="143" t="str">
        <f ca="1">IF(C1761=$X$4,"Enter smelter details",IF(ISERROR($V1761),"",OFFSET('Smelter Look-up'!$F$4,$V1761-4,0)))</f>
        <v/>
      </c>
      <c r="H1761" s="199" t="str">
        <f ca="1">IF(ISERROR($V1761),"",OFFSET('Smelter Look-up'!$G$4,$V1761-4,0))</f>
        <v/>
      </c>
      <c r="I1761" s="200" t="str">
        <f ca="1">IF(ISERROR($V1761),"",OFFSET('Smelter Look-up'!$H$4,$V1761-4,0))</f>
        <v/>
      </c>
      <c r="J1761" s="200" t="str">
        <f ca="1">IF(ISERROR($V1761),"",OFFSET('Smelter Look-up'!$I$4,$V1761-4,0))</f>
        <v/>
      </c>
      <c r="K1761" s="144"/>
      <c r="L1761" s="144"/>
      <c r="M1761" s="144"/>
      <c r="N1761" s="144"/>
      <c r="O1761" s="144"/>
      <c r="P1761" s="202"/>
      <c r="Q1761" s="145"/>
      <c r="R1761" s="143" t="str">
        <f ca="1">IF(ISERROR($V1761),"",OFFSET('Smelter Look-up'!$C$4,$V1761-4,0)&amp;"")</f>
        <v/>
      </c>
      <c r="S1761" s="149" t="str">
        <f t="shared" ca="1" si="135"/>
        <v/>
      </c>
      <c r="T1761" s="149" t="str">
        <f ca="1">IF(B1761="","",IF(ISERROR(MATCH($J1761,SorP!$B$1:$B$6261,0)),"",INDIRECT("'SorP'!$A$"&amp;MATCH($S1761&amp;$J1761,SorP!C:C,0))))</f>
        <v/>
      </c>
      <c r="U1761" s="162"/>
      <c r="V1761" s="163" t="e">
        <f>IF(C1761="",NA(),MATCH($B1761&amp;$C1761,'Smelter Look-up'!$J:$J,0))</f>
        <v>#N/A</v>
      </c>
      <c r="X1761" s="164">
        <f t="shared" ca="1" si="136"/>
        <v>0</v>
      </c>
      <c r="AB1761" s="304" t="str">
        <f t="shared" si="137"/>
        <v/>
      </c>
      <c r="AC1761" s="164" t="str">
        <f t="shared" si="138"/>
        <v/>
      </c>
      <c r="AD1761" s="164" t="str">
        <f t="shared" si="139"/>
        <v/>
      </c>
    </row>
    <row r="1762" spans="1:30" s="164" customFormat="1" ht="20.149999999999999" customHeight="1">
      <c r="A1762" s="149"/>
      <c r="B1762" s="294" t="str">
        <f>IF(LEN(A1762)=0,"",INDEX('Smelter Look-up'!$A:$A,MATCH($A1762,'Smelter Look-up'!$E:$E,0)))</f>
        <v/>
      </c>
      <c r="C1762" s="146" t="str">
        <f>IF(LEN(A1762)=0,"",INDEX('Smelter Look-up'!$C:$C,MATCH($A1762,'Smelter Look-up'!$E:$E,0)))</f>
        <v/>
      </c>
      <c r="D1762" s="143"/>
      <c r="E1762" s="143" t="str">
        <f ca="1">IF(ISERROR($V1762),"",OFFSET('Smelter Look-up'!$D$4,$V1762-4,0)&amp;"")</f>
        <v/>
      </c>
      <c r="F1762" s="143" t="str">
        <f ca="1">IF(ISERROR($V1762),"",OFFSET('Smelter Look-up'!$E$4,$V1762-4,0))</f>
        <v/>
      </c>
      <c r="G1762" s="143" t="str">
        <f ca="1">IF(C1762=$X$4,"Enter smelter details",IF(ISERROR($V1762),"",OFFSET('Smelter Look-up'!$F$4,$V1762-4,0)))</f>
        <v/>
      </c>
      <c r="H1762" s="199" t="str">
        <f ca="1">IF(ISERROR($V1762),"",OFFSET('Smelter Look-up'!$G$4,$V1762-4,0))</f>
        <v/>
      </c>
      <c r="I1762" s="200" t="str">
        <f ca="1">IF(ISERROR($V1762),"",OFFSET('Smelter Look-up'!$H$4,$V1762-4,0))</f>
        <v/>
      </c>
      <c r="J1762" s="200" t="str">
        <f ca="1">IF(ISERROR($V1762),"",OFFSET('Smelter Look-up'!$I$4,$V1762-4,0))</f>
        <v/>
      </c>
      <c r="K1762" s="144"/>
      <c r="L1762" s="144"/>
      <c r="M1762" s="144"/>
      <c r="N1762" s="144"/>
      <c r="O1762" s="144"/>
      <c r="P1762" s="202"/>
      <c r="Q1762" s="145"/>
      <c r="R1762" s="143" t="str">
        <f ca="1">IF(ISERROR($V1762),"",OFFSET('Smelter Look-up'!$C$4,$V1762-4,0)&amp;"")</f>
        <v/>
      </c>
      <c r="S1762" s="149" t="str">
        <f t="shared" ca="1" si="135"/>
        <v/>
      </c>
      <c r="T1762" s="149" t="str">
        <f ca="1">IF(B1762="","",IF(ISERROR(MATCH($J1762,SorP!$B$1:$B$6261,0)),"",INDIRECT("'SorP'!$A$"&amp;MATCH($S1762&amp;$J1762,SorP!C:C,0))))</f>
        <v/>
      </c>
      <c r="U1762" s="162"/>
      <c r="V1762" s="163" t="e">
        <f>IF(C1762="",NA(),MATCH($B1762&amp;$C1762,'Smelter Look-up'!$J:$J,0))</f>
        <v>#N/A</v>
      </c>
      <c r="X1762" s="164">
        <f t="shared" ca="1" si="136"/>
        <v>0</v>
      </c>
      <c r="AB1762" s="304" t="str">
        <f t="shared" si="137"/>
        <v/>
      </c>
      <c r="AC1762" s="164" t="str">
        <f t="shared" si="138"/>
        <v/>
      </c>
      <c r="AD1762" s="164" t="str">
        <f t="shared" si="139"/>
        <v/>
      </c>
    </row>
    <row r="1763" spans="1:30" s="164" customFormat="1" ht="20.149999999999999" customHeight="1">
      <c r="A1763" s="149"/>
      <c r="B1763" s="294" t="str">
        <f>IF(LEN(A1763)=0,"",INDEX('Smelter Look-up'!$A:$A,MATCH($A1763,'Smelter Look-up'!$E:$E,0)))</f>
        <v/>
      </c>
      <c r="C1763" s="146" t="str">
        <f>IF(LEN(A1763)=0,"",INDEX('Smelter Look-up'!$C:$C,MATCH($A1763,'Smelter Look-up'!$E:$E,0)))</f>
        <v/>
      </c>
      <c r="D1763" s="143"/>
      <c r="E1763" s="143" t="str">
        <f ca="1">IF(ISERROR($V1763),"",OFFSET('Smelter Look-up'!$D$4,$V1763-4,0)&amp;"")</f>
        <v/>
      </c>
      <c r="F1763" s="143" t="str">
        <f ca="1">IF(ISERROR($V1763),"",OFFSET('Smelter Look-up'!$E$4,$V1763-4,0))</f>
        <v/>
      </c>
      <c r="G1763" s="143" t="str">
        <f ca="1">IF(C1763=$X$4,"Enter smelter details",IF(ISERROR($V1763),"",OFFSET('Smelter Look-up'!$F$4,$V1763-4,0)))</f>
        <v/>
      </c>
      <c r="H1763" s="199" t="str">
        <f ca="1">IF(ISERROR($V1763),"",OFFSET('Smelter Look-up'!$G$4,$V1763-4,0))</f>
        <v/>
      </c>
      <c r="I1763" s="200" t="str">
        <f ca="1">IF(ISERROR($V1763),"",OFFSET('Smelter Look-up'!$H$4,$V1763-4,0))</f>
        <v/>
      </c>
      <c r="J1763" s="200" t="str">
        <f ca="1">IF(ISERROR($V1763),"",OFFSET('Smelter Look-up'!$I$4,$V1763-4,0))</f>
        <v/>
      </c>
      <c r="K1763" s="144"/>
      <c r="L1763" s="144"/>
      <c r="M1763" s="144"/>
      <c r="N1763" s="144"/>
      <c r="O1763" s="144"/>
      <c r="P1763" s="202"/>
      <c r="Q1763" s="145"/>
      <c r="R1763" s="143" t="str">
        <f ca="1">IF(ISERROR($V1763),"",OFFSET('Smelter Look-up'!$C$4,$V1763-4,0)&amp;"")</f>
        <v/>
      </c>
      <c r="S1763" s="149" t="str">
        <f t="shared" ca="1" si="135"/>
        <v/>
      </c>
      <c r="T1763" s="149" t="str">
        <f ca="1">IF(B1763="","",IF(ISERROR(MATCH($J1763,SorP!$B$1:$B$6261,0)),"",INDIRECT("'SorP'!$A$"&amp;MATCH($S1763&amp;$J1763,SorP!C:C,0))))</f>
        <v/>
      </c>
      <c r="U1763" s="162"/>
      <c r="V1763" s="163" t="e">
        <f>IF(C1763="",NA(),MATCH($B1763&amp;$C1763,'Smelter Look-up'!$J:$J,0))</f>
        <v>#N/A</v>
      </c>
      <c r="X1763" s="164">
        <f t="shared" ca="1" si="136"/>
        <v>0</v>
      </c>
      <c r="AB1763" s="304" t="str">
        <f t="shared" si="137"/>
        <v/>
      </c>
      <c r="AC1763" s="164" t="str">
        <f t="shared" si="138"/>
        <v/>
      </c>
      <c r="AD1763" s="164" t="str">
        <f t="shared" si="139"/>
        <v/>
      </c>
    </row>
    <row r="1764" spans="1:30" s="164" customFormat="1" ht="20.149999999999999" customHeight="1">
      <c r="A1764" s="149"/>
      <c r="B1764" s="294" t="str">
        <f>IF(LEN(A1764)=0,"",INDEX('Smelter Look-up'!$A:$A,MATCH($A1764,'Smelter Look-up'!$E:$E,0)))</f>
        <v/>
      </c>
      <c r="C1764" s="146" t="str">
        <f>IF(LEN(A1764)=0,"",INDEX('Smelter Look-up'!$C:$C,MATCH($A1764,'Smelter Look-up'!$E:$E,0)))</f>
        <v/>
      </c>
      <c r="D1764" s="143"/>
      <c r="E1764" s="143" t="str">
        <f ca="1">IF(ISERROR($V1764),"",OFFSET('Smelter Look-up'!$D$4,$V1764-4,0)&amp;"")</f>
        <v/>
      </c>
      <c r="F1764" s="143" t="str">
        <f ca="1">IF(ISERROR($V1764),"",OFFSET('Smelter Look-up'!$E$4,$V1764-4,0))</f>
        <v/>
      </c>
      <c r="G1764" s="143" t="str">
        <f ca="1">IF(C1764=$X$4,"Enter smelter details",IF(ISERROR($V1764),"",OFFSET('Smelter Look-up'!$F$4,$V1764-4,0)))</f>
        <v/>
      </c>
      <c r="H1764" s="199" t="str">
        <f ca="1">IF(ISERROR($V1764),"",OFFSET('Smelter Look-up'!$G$4,$V1764-4,0))</f>
        <v/>
      </c>
      <c r="I1764" s="200" t="str">
        <f ca="1">IF(ISERROR($V1764),"",OFFSET('Smelter Look-up'!$H$4,$V1764-4,0))</f>
        <v/>
      </c>
      <c r="J1764" s="200" t="str">
        <f ca="1">IF(ISERROR($V1764),"",OFFSET('Smelter Look-up'!$I$4,$V1764-4,0))</f>
        <v/>
      </c>
      <c r="K1764" s="144"/>
      <c r="L1764" s="144"/>
      <c r="M1764" s="144"/>
      <c r="N1764" s="144"/>
      <c r="O1764" s="144"/>
      <c r="P1764" s="202"/>
      <c r="Q1764" s="145"/>
      <c r="R1764" s="143" t="str">
        <f ca="1">IF(ISERROR($V1764),"",OFFSET('Smelter Look-up'!$C$4,$V1764-4,0)&amp;"")</f>
        <v/>
      </c>
      <c r="S1764" s="149" t="str">
        <f t="shared" ca="1" si="135"/>
        <v/>
      </c>
      <c r="T1764" s="149" t="str">
        <f ca="1">IF(B1764="","",IF(ISERROR(MATCH($J1764,SorP!$B$1:$B$6261,0)),"",INDIRECT("'SorP'!$A$"&amp;MATCH($S1764&amp;$J1764,SorP!C:C,0))))</f>
        <v/>
      </c>
      <c r="U1764" s="162"/>
      <c r="V1764" s="163" t="e">
        <f>IF(C1764="",NA(),MATCH($B1764&amp;$C1764,'Smelter Look-up'!$J:$J,0))</f>
        <v>#N/A</v>
      </c>
      <c r="X1764" s="164">
        <f t="shared" ca="1" si="136"/>
        <v>0</v>
      </c>
      <c r="AB1764" s="304" t="str">
        <f t="shared" si="137"/>
        <v/>
      </c>
      <c r="AC1764" s="164" t="str">
        <f t="shared" si="138"/>
        <v/>
      </c>
      <c r="AD1764" s="164" t="str">
        <f t="shared" si="139"/>
        <v/>
      </c>
    </row>
    <row r="1765" spans="1:30" s="164" customFormat="1" ht="20.149999999999999" customHeight="1">
      <c r="A1765" s="149"/>
      <c r="B1765" s="294" t="str">
        <f>IF(LEN(A1765)=0,"",INDEX('Smelter Look-up'!$A:$A,MATCH($A1765,'Smelter Look-up'!$E:$E,0)))</f>
        <v/>
      </c>
      <c r="C1765" s="146" t="str">
        <f>IF(LEN(A1765)=0,"",INDEX('Smelter Look-up'!$C:$C,MATCH($A1765,'Smelter Look-up'!$E:$E,0)))</f>
        <v/>
      </c>
      <c r="D1765" s="143"/>
      <c r="E1765" s="143" t="str">
        <f ca="1">IF(ISERROR($V1765),"",OFFSET('Smelter Look-up'!$D$4,$V1765-4,0)&amp;"")</f>
        <v/>
      </c>
      <c r="F1765" s="143" t="str">
        <f ca="1">IF(ISERROR($V1765),"",OFFSET('Smelter Look-up'!$E$4,$V1765-4,0))</f>
        <v/>
      </c>
      <c r="G1765" s="143" t="str">
        <f ca="1">IF(C1765=$X$4,"Enter smelter details",IF(ISERROR($V1765),"",OFFSET('Smelter Look-up'!$F$4,$V1765-4,0)))</f>
        <v/>
      </c>
      <c r="H1765" s="199" t="str">
        <f ca="1">IF(ISERROR($V1765),"",OFFSET('Smelter Look-up'!$G$4,$V1765-4,0))</f>
        <v/>
      </c>
      <c r="I1765" s="200" t="str">
        <f ca="1">IF(ISERROR($V1765),"",OFFSET('Smelter Look-up'!$H$4,$V1765-4,0))</f>
        <v/>
      </c>
      <c r="J1765" s="200" t="str">
        <f ca="1">IF(ISERROR($V1765),"",OFFSET('Smelter Look-up'!$I$4,$V1765-4,0))</f>
        <v/>
      </c>
      <c r="K1765" s="144"/>
      <c r="L1765" s="144"/>
      <c r="M1765" s="144"/>
      <c r="N1765" s="144"/>
      <c r="O1765" s="144"/>
      <c r="P1765" s="202"/>
      <c r="Q1765" s="145"/>
      <c r="R1765" s="143" t="str">
        <f ca="1">IF(ISERROR($V1765),"",OFFSET('Smelter Look-up'!$C$4,$V1765-4,0)&amp;"")</f>
        <v/>
      </c>
      <c r="S1765" s="149" t="str">
        <f t="shared" ca="1" si="135"/>
        <v/>
      </c>
      <c r="T1765" s="149" t="str">
        <f ca="1">IF(B1765="","",IF(ISERROR(MATCH($J1765,SorP!$B$1:$B$6261,0)),"",INDIRECT("'SorP'!$A$"&amp;MATCH($S1765&amp;$J1765,SorP!C:C,0))))</f>
        <v/>
      </c>
      <c r="U1765" s="162"/>
      <c r="V1765" s="163" t="e">
        <f>IF(C1765="",NA(),MATCH($B1765&amp;$C1765,'Smelter Look-up'!$J:$J,0))</f>
        <v>#N/A</v>
      </c>
      <c r="X1765" s="164">
        <f t="shared" ca="1" si="136"/>
        <v>0</v>
      </c>
      <c r="AB1765" s="304" t="str">
        <f t="shared" si="137"/>
        <v/>
      </c>
      <c r="AC1765" s="164" t="str">
        <f t="shared" si="138"/>
        <v/>
      </c>
      <c r="AD1765" s="164" t="str">
        <f t="shared" si="139"/>
        <v/>
      </c>
    </row>
    <row r="1766" spans="1:30" s="164" customFormat="1" ht="20.149999999999999" customHeight="1">
      <c r="A1766" s="149"/>
      <c r="B1766" s="294" t="str">
        <f>IF(LEN(A1766)=0,"",INDEX('Smelter Look-up'!$A:$A,MATCH($A1766,'Smelter Look-up'!$E:$E,0)))</f>
        <v/>
      </c>
      <c r="C1766" s="146" t="str">
        <f>IF(LEN(A1766)=0,"",INDEX('Smelter Look-up'!$C:$C,MATCH($A1766,'Smelter Look-up'!$E:$E,0)))</f>
        <v/>
      </c>
      <c r="D1766" s="143"/>
      <c r="E1766" s="143" t="str">
        <f ca="1">IF(ISERROR($V1766),"",OFFSET('Smelter Look-up'!$D$4,$V1766-4,0)&amp;"")</f>
        <v/>
      </c>
      <c r="F1766" s="143" t="str">
        <f ca="1">IF(ISERROR($V1766),"",OFFSET('Smelter Look-up'!$E$4,$V1766-4,0))</f>
        <v/>
      </c>
      <c r="G1766" s="143" t="str">
        <f ca="1">IF(C1766=$X$4,"Enter smelter details",IF(ISERROR($V1766),"",OFFSET('Smelter Look-up'!$F$4,$V1766-4,0)))</f>
        <v/>
      </c>
      <c r="H1766" s="199" t="str">
        <f ca="1">IF(ISERROR($V1766),"",OFFSET('Smelter Look-up'!$G$4,$V1766-4,0))</f>
        <v/>
      </c>
      <c r="I1766" s="200" t="str">
        <f ca="1">IF(ISERROR($V1766),"",OFFSET('Smelter Look-up'!$H$4,$V1766-4,0))</f>
        <v/>
      </c>
      <c r="J1766" s="200" t="str">
        <f ca="1">IF(ISERROR($V1766),"",OFFSET('Smelter Look-up'!$I$4,$V1766-4,0))</f>
        <v/>
      </c>
      <c r="K1766" s="144"/>
      <c r="L1766" s="144"/>
      <c r="M1766" s="144"/>
      <c r="N1766" s="144"/>
      <c r="O1766" s="144"/>
      <c r="P1766" s="202"/>
      <c r="Q1766" s="145"/>
      <c r="R1766" s="143" t="str">
        <f ca="1">IF(ISERROR($V1766),"",OFFSET('Smelter Look-up'!$C$4,$V1766-4,0)&amp;"")</f>
        <v/>
      </c>
      <c r="S1766" s="149" t="str">
        <f t="shared" ca="1" si="135"/>
        <v/>
      </c>
      <c r="T1766" s="149" t="str">
        <f ca="1">IF(B1766="","",IF(ISERROR(MATCH($J1766,SorP!$B$1:$B$6261,0)),"",INDIRECT("'SorP'!$A$"&amp;MATCH($S1766&amp;$J1766,SorP!C:C,0))))</f>
        <v/>
      </c>
      <c r="U1766" s="162"/>
      <c r="V1766" s="163" t="e">
        <f>IF(C1766="",NA(),MATCH($B1766&amp;$C1766,'Smelter Look-up'!$J:$J,0))</f>
        <v>#N/A</v>
      </c>
      <c r="X1766" s="164">
        <f t="shared" ca="1" si="136"/>
        <v>0</v>
      </c>
      <c r="AB1766" s="304" t="str">
        <f t="shared" si="137"/>
        <v/>
      </c>
      <c r="AC1766" s="164" t="str">
        <f t="shared" si="138"/>
        <v/>
      </c>
      <c r="AD1766" s="164" t="str">
        <f t="shared" si="139"/>
        <v/>
      </c>
    </row>
    <row r="1767" spans="1:30" s="164" customFormat="1" ht="20.149999999999999" customHeight="1">
      <c r="A1767" s="149"/>
      <c r="B1767" s="294" t="str">
        <f>IF(LEN(A1767)=0,"",INDEX('Smelter Look-up'!$A:$A,MATCH($A1767,'Smelter Look-up'!$E:$E,0)))</f>
        <v/>
      </c>
      <c r="C1767" s="146" t="str">
        <f>IF(LEN(A1767)=0,"",INDEX('Smelter Look-up'!$C:$C,MATCH($A1767,'Smelter Look-up'!$E:$E,0)))</f>
        <v/>
      </c>
      <c r="D1767" s="143"/>
      <c r="E1767" s="143" t="str">
        <f ca="1">IF(ISERROR($V1767),"",OFFSET('Smelter Look-up'!$D$4,$V1767-4,0)&amp;"")</f>
        <v/>
      </c>
      <c r="F1767" s="143" t="str">
        <f ca="1">IF(ISERROR($V1767),"",OFFSET('Smelter Look-up'!$E$4,$V1767-4,0))</f>
        <v/>
      </c>
      <c r="G1767" s="143" t="str">
        <f ca="1">IF(C1767=$X$4,"Enter smelter details",IF(ISERROR($V1767),"",OFFSET('Smelter Look-up'!$F$4,$V1767-4,0)))</f>
        <v/>
      </c>
      <c r="H1767" s="199" t="str">
        <f ca="1">IF(ISERROR($V1767),"",OFFSET('Smelter Look-up'!$G$4,$V1767-4,0))</f>
        <v/>
      </c>
      <c r="I1767" s="200" t="str">
        <f ca="1">IF(ISERROR($V1767),"",OFFSET('Smelter Look-up'!$H$4,$V1767-4,0))</f>
        <v/>
      </c>
      <c r="J1767" s="200" t="str">
        <f ca="1">IF(ISERROR($V1767),"",OFFSET('Smelter Look-up'!$I$4,$V1767-4,0))</f>
        <v/>
      </c>
      <c r="K1767" s="144"/>
      <c r="L1767" s="144"/>
      <c r="M1767" s="144"/>
      <c r="N1767" s="144"/>
      <c r="O1767" s="144"/>
      <c r="P1767" s="202"/>
      <c r="Q1767" s="145"/>
      <c r="R1767" s="143" t="str">
        <f ca="1">IF(ISERROR($V1767),"",OFFSET('Smelter Look-up'!$C$4,$V1767-4,0)&amp;"")</f>
        <v/>
      </c>
      <c r="S1767" s="149" t="str">
        <f t="shared" ca="1" si="135"/>
        <v/>
      </c>
      <c r="T1767" s="149" t="str">
        <f ca="1">IF(B1767="","",IF(ISERROR(MATCH($J1767,SorP!$B$1:$B$6261,0)),"",INDIRECT("'SorP'!$A$"&amp;MATCH($S1767&amp;$J1767,SorP!C:C,0))))</f>
        <v/>
      </c>
      <c r="U1767" s="162"/>
      <c r="V1767" s="163" t="e">
        <f>IF(C1767="",NA(),MATCH($B1767&amp;$C1767,'Smelter Look-up'!$J:$J,0))</f>
        <v>#N/A</v>
      </c>
      <c r="X1767" s="164">
        <f t="shared" ca="1" si="136"/>
        <v>0</v>
      </c>
      <c r="AB1767" s="304" t="str">
        <f t="shared" si="137"/>
        <v/>
      </c>
      <c r="AC1767" s="164" t="str">
        <f t="shared" si="138"/>
        <v/>
      </c>
      <c r="AD1767" s="164" t="str">
        <f t="shared" si="139"/>
        <v/>
      </c>
    </row>
    <row r="1768" spans="1:30" s="164" customFormat="1" ht="20.149999999999999" customHeight="1">
      <c r="A1768" s="149"/>
      <c r="B1768" s="294" t="str">
        <f>IF(LEN(A1768)=0,"",INDEX('Smelter Look-up'!$A:$A,MATCH($A1768,'Smelter Look-up'!$E:$E,0)))</f>
        <v/>
      </c>
      <c r="C1768" s="146" t="str">
        <f>IF(LEN(A1768)=0,"",INDEX('Smelter Look-up'!$C:$C,MATCH($A1768,'Smelter Look-up'!$E:$E,0)))</f>
        <v/>
      </c>
      <c r="D1768" s="143"/>
      <c r="E1768" s="143" t="str">
        <f ca="1">IF(ISERROR($V1768),"",OFFSET('Smelter Look-up'!$D$4,$V1768-4,0)&amp;"")</f>
        <v/>
      </c>
      <c r="F1768" s="143" t="str">
        <f ca="1">IF(ISERROR($V1768),"",OFFSET('Smelter Look-up'!$E$4,$V1768-4,0))</f>
        <v/>
      </c>
      <c r="G1768" s="143" t="str">
        <f ca="1">IF(C1768=$X$4,"Enter smelter details",IF(ISERROR($V1768),"",OFFSET('Smelter Look-up'!$F$4,$V1768-4,0)))</f>
        <v/>
      </c>
      <c r="H1768" s="199" t="str">
        <f ca="1">IF(ISERROR($V1768),"",OFFSET('Smelter Look-up'!$G$4,$V1768-4,0))</f>
        <v/>
      </c>
      <c r="I1768" s="200" t="str">
        <f ca="1">IF(ISERROR($V1768),"",OFFSET('Smelter Look-up'!$H$4,$V1768-4,0))</f>
        <v/>
      </c>
      <c r="J1768" s="200" t="str">
        <f ca="1">IF(ISERROR($V1768),"",OFFSET('Smelter Look-up'!$I$4,$V1768-4,0))</f>
        <v/>
      </c>
      <c r="K1768" s="144"/>
      <c r="L1768" s="144"/>
      <c r="M1768" s="144"/>
      <c r="N1768" s="144"/>
      <c r="O1768" s="144"/>
      <c r="P1768" s="202"/>
      <c r="Q1768" s="145"/>
      <c r="R1768" s="143" t="str">
        <f ca="1">IF(ISERROR($V1768),"",OFFSET('Smelter Look-up'!$C$4,$V1768-4,0)&amp;"")</f>
        <v/>
      </c>
      <c r="S1768" s="149" t="str">
        <f t="shared" ca="1" si="135"/>
        <v/>
      </c>
      <c r="T1768" s="149" t="str">
        <f ca="1">IF(B1768="","",IF(ISERROR(MATCH($J1768,SorP!$B$1:$B$6261,0)),"",INDIRECT("'SorP'!$A$"&amp;MATCH($S1768&amp;$J1768,SorP!C:C,0))))</f>
        <v/>
      </c>
      <c r="U1768" s="162"/>
      <c r="V1768" s="163" t="e">
        <f>IF(C1768="",NA(),MATCH($B1768&amp;$C1768,'Smelter Look-up'!$J:$J,0))</f>
        <v>#N/A</v>
      </c>
      <c r="X1768" s="164">
        <f t="shared" ca="1" si="136"/>
        <v>0</v>
      </c>
      <c r="AB1768" s="304" t="str">
        <f t="shared" si="137"/>
        <v/>
      </c>
      <c r="AC1768" s="164" t="str">
        <f t="shared" si="138"/>
        <v/>
      </c>
      <c r="AD1768" s="164" t="str">
        <f t="shared" si="139"/>
        <v/>
      </c>
    </row>
    <row r="1769" spans="1:30" s="164" customFormat="1" ht="20.149999999999999" customHeight="1">
      <c r="A1769" s="149"/>
      <c r="B1769" s="294" t="str">
        <f>IF(LEN(A1769)=0,"",INDEX('Smelter Look-up'!$A:$A,MATCH($A1769,'Smelter Look-up'!$E:$E,0)))</f>
        <v/>
      </c>
      <c r="C1769" s="146" t="str">
        <f>IF(LEN(A1769)=0,"",INDEX('Smelter Look-up'!$C:$C,MATCH($A1769,'Smelter Look-up'!$E:$E,0)))</f>
        <v/>
      </c>
      <c r="D1769" s="143"/>
      <c r="E1769" s="143" t="str">
        <f ca="1">IF(ISERROR($V1769),"",OFFSET('Smelter Look-up'!$D$4,$V1769-4,0)&amp;"")</f>
        <v/>
      </c>
      <c r="F1769" s="143" t="str">
        <f ca="1">IF(ISERROR($V1769),"",OFFSET('Smelter Look-up'!$E$4,$V1769-4,0))</f>
        <v/>
      </c>
      <c r="G1769" s="143" t="str">
        <f ca="1">IF(C1769=$X$4,"Enter smelter details",IF(ISERROR($V1769),"",OFFSET('Smelter Look-up'!$F$4,$V1769-4,0)))</f>
        <v/>
      </c>
      <c r="H1769" s="199" t="str">
        <f ca="1">IF(ISERROR($V1769),"",OFFSET('Smelter Look-up'!$G$4,$V1769-4,0))</f>
        <v/>
      </c>
      <c r="I1769" s="200" t="str">
        <f ca="1">IF(ISERROR($V1769),"",OFFSET('Smelter Look-up'!$H$4,$V1769-4,0))</f>
        <v/>
      </c>
      <c r="J1769" s="200" t="str">
        <f ca="1">IF(ISERROR($V1769),"",OFFSET('Smelter Look-up'!$I$4,$V1769-4,0))</f>
        <v/>
      </c>
      <c r="K1769" s="144"/>
      <c r="L1769" s="144"/>
      <c r="M1769" s="144"/>
      <c r="N1769" s="144"/>
      <c r="O1769" s="144"/>
      <c r="P1769" s="202"/>
      <c r="Q1769" s="145"/>
      <c r="R1769" s="143" t="str">
        <f ca="1">IF(ISERROR($V1769),"",OFFSET('Smelter Look-up'!$C$4,$V1769-4,0)&amp;"")</f>
        <v/>
      </c>
      <c r="S1769" s="149" t="str">
        <f t="shared" ca="1" si="135"/>
        <v/>
      </c>
      <c r="T1769" s="149" t="str">
        <f ca="1">IF(B1769="","",IF(ISERROR(MATCH($J1769,SorP!$B$1:$B$6261,0)),"",INDIRECT("'SorP'!$A$"&amp;MATCH($S1769&amp;$J1769,SorP!C:C,0))))</f>
        <v/>
      </c>
      <c r="U1769" s="162"/>
      <c r="V1769" s="163" t="e">
        <f>IF(C1769="",NA(),MATCH($B1769&amp;$C1769,'Smelter Look-up'!$J:$J,0))</f>
        <v>#N/A</v>
      </c>
      <c r="X1769" s="164">
        <f t="shared" ca="1" si="136"/>
        <v>0</v>
      </c>
      <c r="AB1769" s="304" t="str">
        <f t="shared" si="137"/>
        <v/>
      </c>
      <c r="AC1769" s="164" t="str">
        <f t="shared" si="138"/>
        <v/>
      </c>
      <c r="AD1769" s="164" t="str">
        <f t="shared" si="139"/>
        <v/>
      </c>
    </row>
    <row r="1770" spans="1:30" s="164" customFormat="1" ht="20.149999999999999" customHeight="1">
      <c r="A1770" s="149"/>
      <c r="B1770" s="294" t="str">
        <f>IF(LEN(A1770)=0,"",INDEX('Smelter Look-up'!$A:$A,MATCH($A1770,'Smelter Look-up'!$E:$E,0)))</f>
        <v/>
      </c>
      <c r="C1770" s="146" t="str">
        <f>IF(LEN(A1770)=0,"",INDEX('Smelter Look-up'!$C:$C,MATCH($A1770,'Smelter Look-up'!$E:$E,0)))</f>
        <v/>
      </c>
      <c r="D1770" s="143"/>
      <c r="E1770" s="143" t="str">
        <f ca="1">IF(ISERROR($V1770),"",OFFSET('Smelter Look-up'!$D$4,$V1770-4,0)&amp;"")</f>
        <v/>
      </c>
      <c r="F1770" s="143" t="str">
        <f ca="1">IF(ISERROR($V1770),"",OFFSET('Smelter Look-up'!$E$4,$V1770-4,0))</f>
        <v/>
      </c>
      <c r="G1770" s="143" t="str">
        <f ca="1">IF(C1770=$X$4,"Enter smelter details",IF(ISERROR($V1770),"",OFFSET('Smelter Look-up'!$F$4,$V1770-4,0)))</f>
        <v/>
      </c>
      <c r="H1770" s="199" t="str">
        <f ca="1">IF(ISERROR($V1770),"",OFFSET('Smelter Look-up'!$G$4,$V1770-4,0))</f>
        <v/>
      </c>
      <c r="I1770" s="200" t="str">
        <f ca="1">IF(ISERROR($V1770),"",OFFSET('Smelter Look-up'!$H$4,$V1770-4,0))</f>
        <v/>
      </c>
      <c r="J1770" s="200" t="str">
        <f ca="1">IF(ISERROR($V1770),"",OFFSET('Smelter Look-up'!$I$4,$V1770-4,0))</f>
        <v/>
      </c>
      <c r="K1770" s="144"/>
      <c r="L1770" s="144"/>
      <c r="M1770" s="144"/>
      <c r="N1770" s="144"/>
      <c r="O1770" s="144"/>
      <c r="P1770" s="202"/>
      <c r="Q1770" s="145"/>
      <c r="R1770" s="143" t="str">
        <f ca="1">IF(ISERROR($V1770),"",OFFSET('Smelter Look-up'!$C$4,$V1770-4,0)&amp;"")</f>
        <v/>
      </c>
      <c r="S1770" s="149" t="str">
        <f t="shared" ca="1" si="135"/>
        <v/>
      </c>
      <c r="T1770" s="149" t="str">
        <f ca="1">IF(B1770="","",IF(ISERROR(MATCH($J1770,SorP!$B$1:$B$6261,0)),"",INDIRECT("'SorP'!$A$"&amp;MATCH($S1770&amp;$J1770,SorP!C:C,0))))</f>
        <v/>
      </c>
      <c r="U1770" s="162"/>
      <c r="V1770" s="163" t="e">
        <f>IF(C1770="",NA(),MATCH($B1770&amp;$C1770,'Smelter Look-up'!$J:$J,0))</f>
        <v>#N/A</v>
      </c>
      <c r="X1770" s="164">
        <f t="shared" ca="1" si="136"/>
        <v>0</v>
      </c>
      <c r="AB1770" s="304" t="str">
        <f t="shared" si="137"/>
        <v/>
      </c>
      <c r="AC1770" s="164" t="str">
        <f t="shared" si="138"/>
        <v/>
      </c>
      <c r="AD1770" s="164" t="str">
        <f t="shared" si="139"/>
        <v/>
      </c>
    </row>
    <row r="1771" spans="1:30" s="164" customFormat="1" ht="20.149999999999999" customHeight="1">
      <c r="A1771" s="149"/>
      <c r="B1771" s="294" t="str">
        <f>IF(LEN(A1771)=0,"",INDEX('Smelter Look-up'!$A:$A,MATCH($A1771,'Smelter Look-up'!$E:$E,0)))</f>
        <v/>
      </c>
      <c r="C1771" s="146" t="str">
        <f>IF(LEN(A1771)=0,"",INDEX('Smelter Look-up'!$C:$C,MATCH($A1771,'Smelter Look-up'!$E:$E,0)))</f>
        <v/>
      </c>
      <c r="D1771" s="143"/>
      <c r="E1771" s="143" t="str">
        <f ca="1">IF(ISERROR($V1771),"",OFFSET('Smelter Look-up'!$D$4,$V1771-4,0)&amp;"")</f>
        <v/>
      </c>
      <c r="F1771" s="143" t="str">
        <f ca="1">IF(ISERROR($V1771),"",OFFSET('Smelter Look-up'!$E$4,$V1771-4,0))</f>
        <v/>
      </c>
      <c r="G1771" s="143" t="str">
        <f ca="1">IF(C1771=$X$4,"Enter smelter details",IF(ISERROR($V1771),"",OFFSET('Smelter Look-up'!$F$4,$V1771-4,0)))</f>
        <v/>
      </c>
      <c r="H1771" s="199" t="str">
        <f ca="1">IF(ISERROR($V1771),"",OFFSET('Smelter Look-up'!$G$4,$V1771-4,0))</f>
        <v/>
      </c>
      <c r="I1771" s="200" t="str">
        <f ca="1">IF(ISERROR($V1771),"",OFFSET('Smelter Look-up'!$H$4,$V1771-4,0))</f>
        <v/>
      </c>
      <c r="J1771" s="200" t="str">
        <f ca="1">IF(ISERROR($V1771),"",OFFSET('Smelter Look-up'!$I$4,$V1771-4,0))</f>
        <v/>
      </c>
      <c r="K1771" s="144"/>
      <c r="L1771" s="144"/>
      <c r="M1771" s="144"/>
      <c r="N1771" s="144"/>
      <c r="O1771" s="144"/>
      <c r="P1771" s="202"/>
      <c r="Q1771" s="145"/>
      <c r="R1771" s="143" t="str">
        <f ca="1">IF(ISERROR($V1771),"",OFFSET('Smelter Look-up'!$C$4,$V1771-4,0)&amp;"")</f>
        <v/>
      </c>
      <c r="S1771" s="149" t="str">
        <f t="shared" ca="1" si="135"/>
        <v/>
      </c>
      <c r="T1771" s="149" t="str">
        <f ca="1">IF(B1771="","",IF(ISERROR(MATCH($J1771,SorP!$B$1:$B$6261,0)),"",INDIRECT("'SorP'!$A$"&amp;MATCH($S1771&amp;$J1771,SorP!C:C,0))))</f>
        <v/>
      </c>
      <c r="U1771" s="162"/>
      <c r="V1771" s="163" t="e">
        <f>IF(C1771="",NA(),MATCH($B1771&amp;$C1771,'Smelter Look-up'!$J:$J,0))</f>
        <v>#N/A</v>
      </c>
      <c r="X1771" s="164">
        <f t="shared" ca="1" si="136"/>
        <v>0</v>
      </c>
      <c r="AB1771" s="304" t="str">
        <f t="shared" si="137"/>
        <v/>
      </c>
      <c r="AC1771" s="164" t="str">
        <f t="shared" si="138"/>
        <v/>
      </c>
      <c r="AD1771" s="164" t="str">
        <f t="shared" si="139"/>
        <v/>
      </c>
    </row>
    <row r="1772" spans="1:30" s="164" customFormat="1" ht="20.149999999999999" customHeight="1">
      <c r="A1772" s="149"/>
      <c r="B1772" s="294" t="str">
        <f>IF(LEN(A1772)=0,"",INDEX('Smelter Look-up'!$A:$A,MATCH($A1772,'Smelter Look-up'!$E:$E,0)))</f>
        <v/>
      </c>
      <c r="C1772" s="146" t="str">
        <f>IF(LEN(A1772)=0,"",INDEX('Smelter Look-up'!$C:$C,MATCH($A1772,'Smelter Look-up'!$E:$E,0)))</f>
        <v/>
      </c>
      <c r="D1772" s="143"/>
      <c r="E1772" s="143" t="str">
        <f ca="1">IF(ISERROR($V1772),"",OFFSET('Smelter Look-up'!$D$4,$V1772-4,0)&amp;"")</f>
        <v/>
      </c>
      <c r="F1772" s="143" t="str">
        <f ca="1">IF(ISERROR($V1772),"",OFFSET('Smelter Look-up'!$E$4,$V1772-4,0))</f>
        <v/>
      </c>
      <c r="G1772" s="143" t="str">
        <f ca="1">IF(C1772=$X$4,"Enter smelter details",IF(ISERROR($V1772),"",OFFSET('Smelter Look-up'!$F$4,$V1772-4,0)))</f>
        <v/>
      </c>
      <c r="H1772" s="199" t="str">
        <f ca="1">IF(ISERROR($V1772),"",OFFSET('Smelter Look-up'!$G$4,$V1772-4,0))</f>
        <v/>
      </c>
      <c r="I1772" s="200" t="str">
        <f ca="1">IF(ISERROR($V1772),"",OFFSET('Smelter Look-up'!$H$4,$V1772-4,0))</f>
        <v/>
      </c>
      <c r="J1772" s="200" t="str">
        <f ca="1">IF(ISERROR($V1772),"",OFFSET('Smelter Look-up'!$I$4,$V1772-4,0))</f>
        <v/>
      </c>
      <c r="K1772" s="144"/>
      <c r="L1772" s="144"/>
      <c r="M1772" s="144"/>
      <c r="N1772" s="144"/>
      <c r="O1772" s="144"/>
      <c r="P1772" s="202"/>
      <c r="Q1772" s="145"/>
      <c r="R1772" s="143" t="str">
        <f ca="1">IF(ISERROR($V1772),"",OFFSET('Smelter Look-up'!$C$4,$V1772-4,0)&amp;"")</f>
        <v/>
      </c>
      <c r="S1772" s="149" t="str">
        <f t="shared" ca="1" si="135"/>
        <v/>
      </c>
      <c r="T1772" s="149" t="str">
        <f ca="1">IF(B1772="","",IF(ISERROR(MATCH($J1772,SorP!$B$1:$B$6261,0)),"",INDIRECT("'SorP'!$A$"&amp;MATCH($S1772&amp;$J1772,SorP!C:C,0))))</f>
        <v/>
      </c>
      <c r="U1772" s="162"/>
      <c r="V1772" s="163" t="e">
        <f>IF(C1772="",NA(),MATCH($B1772&amp;$C1772,'Smelter Look-up'!$J:$J,0))</f>
        <v>#N/A</v>
      </c>
      <c r="X1772" s="164">
        <f t="shared" ca="1" si="136"/>
        <v>0</v>
      </c>
      <c r="AB1772" s="304" t="str">
        <f t="shared" si="137"/>
        <v/>
      </c>
      <c r="AC1772" s="164" t="str">
        <f t="shared" si="138"/>
        <v/>
      </c>
      <c r="AD1772" s="164" t="str">
        <f t="shared" si="139"/>
        <v/>
      </c>
    </row>
    <row r="1773" spans="1:30" s="164" customFormat="1" ht="20.149999999999999" customHeight="1">
      <c r="A1773" s="149"/>
      <c r="B1773" s="294" t="str">
        <f>IF(LEN(A1773)=0,"",INDEX('Smelter Look-up'!$A:$A,MATCH($A1773,'Smelter Look-up'!$E:$E,0)))</f>
        <v/>
      </c>
      <c r="C1773" s="146" t="str">
        <f>IF(LEN(A1773)=0,"",INDEX('Smelter Look-up'!$C:$C,MATCH($A1773,'Smelter Look-up'!$E:$E,0)))</f>
        <v/>
      </c>
      <c r="D1773" s="143"/>
      <c r="E1773" s="143" t="str">
        <f ca="1">IF(ISERROR($V1773),"",OFFSET('Smelter Look-up'!$D$4,$V1773-4,0)&amp;"")</f>
        <v/>
      </c>
      <c r="F1773" s="143" t="str">
        <f ca="1">IF(ISERROR($V1773),"",OFFSET('Smelter Look-up'!$E$4,$V1773-4,0))</f>
        <v/>
      </c>
      <c r="G1773" s="143" t="str">
        <f ca="1">IF(C1773=$X$4,"Enter smelter details",IF(ISERROR($V1773),"",OFFSET('Smelter Look-up'!$F$4,$V1773-4,0)))</f>
        <v/>
      </c>
      <c r="H1773" s="199" t="str">
        <f ca="1">IF(ISERROR($V1773),"",OFFSET('Smelter Look-up'!$G$4,$V1773-4,0))</f>
        <v/>
      </c>
      <c r="I1773" s="200" t="str">
        <f ca="1">IF(ISERROR($V1773),"",OFFSET('Smelter Look-up'!$H$4,$V1773-4,0))</f>
        <v/>
      </c>
      <c r="J1773" s="200" t="str">
        <f ca="1">IF(ISERROR($V1773),"",OFFSET('Smelter Look-up'!$I$4,$V1773-4,0))</f>
        <v/>
      </c>
      <c r="K1773" s="144"/>
      <c r="L1773" s="144"/>
      <c r="M1773" s="144"/>
      <c r="N1773" s="144"/>
      <c r="O1773" s="144"/>
      <c r="P1773" s="202"/>
      <c r="Q1773" s="145"/>
      <c r="R1773" s="143" t="str">
        <f ca="1">IF(ISERROR($V1773),"",OFFSET('Smelter Look-up'!$C$4,$V1773-4,0)&amp;"")</f>
        <v/>
      </c>
      <c r="S1773" s="149" t="str">
        <f t="shared" ca="1" si="135"/>
        <v/>
      </c>
      <c r="T1773" s="149" t="str">
        <f ca="1">IF(B1773="","",IF(ISERROR(MATCH($J1773,SorP!$B$1:$B$6261,0)),"",INDIRECT("'SorP'!$A$"&amp;MATCH($S1773&amp;$J1773,SorP!C:C,0))))</f>
        <v/>
      </c>
      <c r="U1773" s="162"/>
      <c r="V1773" s="163" t="e">
        <f>IF(C1773="",NA(),MATCH($B1773&amp;$C1773,'Smelter Look-up'!$J:$J,0))</f>
        <v>#N/A</v>
      </c>
      <c r="X1773" s="164">
        <f t="shared" ca="1" si="136"/>
        <v>0</v>
      </c>
      <c r="AB1773" s="304" t="str">
        <f t="shared" si="137"/>
        <v/>
      </c>
      <c r="AC1773" s="164" t="str">
        <f t="shared" si="138"/>
        <v/>
      </c>
      <c r="AD1773" s="164" t="str">
        <f t="shared" si="139"/>
        <v/>
      </c>
    </row>
    <row r="1774" spans="1:30" s="164" customFormat="1" ht="20.149999999999999" customHeight="1">
      <c r="A1774" s="149"/>
      <c r="B1774" s="294" t="str">
        <f>IF(LEN(A1774)=0,"",INDEX('Smelter Look-up'!$A:$A,MATCH($A1774,'Smelter Look-up'!$E:$E,0)))</f>
        <v/>
      </c>
      <c r="C1774" s="146" t="str">
        <f>IF(LEN(A1774)=0,"",INDEX('Smelter Look-up'!$C:$C,MATCH($A1774,'Smelter Look-up'!$E:$E,0)))</f>
        <v/>
      </c>
      <c r="D1774" s="143"/>
      <c r="E1774" s="143" t="str">
        <f ca="1">IF(ISERROR($V1774),"",OFFSET('Smelter Look-up'!$D$4,$V1774-4,0)&amp;"")</f>
        <v/>
      </c>
      <c r="F1774" s="143" t="str">
        <f ca="1">IF(ISERROR($V1774),"",OFFSET('Smelter Look-up'!$E$4,$V1774-4,0))</f>
        <v/>
      </c>
      <c r="G1774" s="143" t="str">
        <f ca="1">IF(C1774=$X$4,"Enter smelter details",IF(ISERROR($V1774),"",OFFSET('Smelter Look-up'!$F$4,$V1774-4,0)))</f>
        <v/>
      </c>
      <c r="H1774" s="199" t="str">
        <f ca="1">IF(ISERROR($V1774),"",OFFSET('Smelter Look-up'!$G$4,$V1774-4,0))</f>
        <v/>
      </c>
      <c r="I1774" s="200" t="str">
        <f ca="1">IF(ISERROR($V1774),"",OFFSET('Smelter Look-up'!$H$4,$V1774-4,0))</f>
        <v/>
      </c>
      <c r="J1774" s="200" t="str">
        <f ca="1">IF(ISERROR($V1774),"",OFFSET('Smelter Look-up'!$I$4,$V1774-4,0))</f>
        <v/>
      </c>
      <c r="K1774" s="144"/>
      <c r="L1774" s="144"/>
      <c r="M1774" s="144"/>
      <c r="N1774" s="144"/>
      <c r="O1774" s="144"/>
      <c r="P1774" s="202"/>
      <c r="Q1774" s="145"/>
      <c r="R1774" s="143" t="str">
        <f ca="1">IF(ISERROR($V1774),"",OFFSET('Smelter Look-up'!$C$4,$V1774-4,0)&amp;"")</f>
        <v/>
      </c>
      <c r="S1774" s="149" t="str">
        <f t="shared" ca="1" si="135"/>
        <v/>
      </c>
      <c r="T1774" s="149" t="str">
        <f ca="1">IF(B1774="","",IF(ISERROR(MATCH($J1774,SorP!$B$1:$B$6261,0)),"",INDIRECT("'SorP'!$A$"&amp;MATCH($S1774&amp;$J1774,SorP!C:C,0))))</f>
        <v/>
      </c>
      <c r="U1774" s="162"/>
      <c r="V1774" s="163" t="e">
        <f>IF(C1774="",NA(),MATCH($B1774&amp;$C1774,'Smelter Look-up'!$J:$J,0))</f>
        <v>#N/A</v>
      </c>
      <c r="X1774" s="164">
        <f t="shared" ca="1" si="136"/>
        <v>0</v>
      </c>
      <c r="AB1774" s="304" t="str">
        <f t="shared" si="137"/>
        <v/>
      </c>
      <c r="AC1774" s="164" t="str">
        <f t="shared" si="138"/>
        <v/>
      </c>
      <c r="AD1774" s="164" t="str">
        <f t="shared" si="139"/>
        <v/>
      </c>
    </row>
    <row r="1775" spans="1:30" s="164" customFormat="1" ht="20.149999999999999" customHeight="1">
      <c r="A1775" s="149"/>
      <c r="B1775" s="294" t="str">
        <f>IF(LEN(A1775)=0,"",INDEX('Smelter Look-up'!$A:$A,MATCH($A1775,'Smelter Look-up'!$E:$E,0)))</f>
        <v/>
      </c>
      <c r="C1775" s="146" t="str">
        <f>IF(LEN(A1775)=0,"",INDEX('Smelter Look-up'!$C:$C,MATCH($A1775,'Smelter Look-up'!$E:$E,0)))</f>
        <v/>
      </c>
      <c r="D1775" s="143"/>
      <c r="E1775" s="143" t="str">
        <f ca="1">IF(ISERROR($V1775),"",OFFSET('Smelter Look-up'!$D$4,$V1775-4,0)&amp;"")</f>
        <v/>
      </c>
      <c r="F1775" s="143" t="str">
        <f ca="1">IF(ISERROR($V1775),"",OFFSET('Smelter Look-up'!$E$4,$V1775-4,0))</f>
        <v/>
      </c>
      <c r="G1775" s="143" t="str">
        <f ca="1">IF(C1775=$X$4,"Enter smelter details",IF(ISERROR($V1775),"",OFFSET('Smelter Look-up'!$F$4,$V1775-4,0)))</f>
        <v/>
      </c>
      <c r="H1775" s="199" t="str">
        <f ca="1">IF(ISERROR($V1775),"",OFFSET('Smelter Look-up'!$G$4,$V1775-4,0))</f>
        <v/>
      </c>
      <c r="I1775" s="200" t="str">
        <f ca="1">IF(ISERROR($V1775),"",OFFSET('Smelter Look-up'!$H$4,$V1775-4,0))</f>
        <v/>
      </c>
      <c r="J1775" s="200" t="str">
        <f ca="1">IF(ISERROR($V1775),"",OFFSET('Smelter Look-up'!$I$4,$V1775-4,0))</f>
        <v/>
      </c>
      <c r="K1775" s="144"/>
      <c r="L1775" s="144"/>
      <c r="M1775" s="144"/>
      <c r="N1775" s="144"/>
      <c r="O1775" s="144"/>
      <c r="P1775" s="202"/>
      <c r="Q1775" s="145"/>
      <c r="R1775" s="143" t="str">
        <f ca="1">IF(ISERROR($V1775),"",OFFSET('Smelter Look-up'!$C$4,$V1775-4,0)&amp;"")</f>
        <v/>
      </c>
      <c r="S1775" s="149" t="str">
        <f t="shared" ca="1" si="135"/>
        <v/>
      </c>
      <c r="T1775" s="149" t="str">
        <f ca="1">IF(B1775="","",IF(ISERROR(MATCH($J1775,SorP!$B$1:$B$6261,0)),"",INDIRECT("'SorP'!$A$"&amp;MATCH($S1775&amp;$J1775,SorP!C:C,0))))</f>
        <v/>
      </c>
      <c r="U1775" s="162"/>
      <c r="V1775" s="163" t="e">
        <f>IF(C1775="",NA(),MATCH($B1775&amp;$C1775,'Smelter Look-up'!$J:$J,0))</f>
        <v>#N/A</v>
      </c>
      <c r="X1775" s="164">
        <f t="shared" ca="1" si="136"/>
        <v>0</v>
      </c>
      <c r="AB1775" s="304" t="str">
        <f t="shared" si="137"/>
        <v/>
      </c>
      <c r="AC1775" s="164" t="str">
        <f t="shared" si="138"/>
        <v/>
      </c>
      <c r="AD1775" s="164" t="str">
        <f t="shared" si="139"/>
        <v/>
      </c>
    </row>
    <row r="1776" spans="1:30" s="164" customFormat="1" ht="20.149999999999999" customHeight="1">
      <c r="A1776" s="149"/>
      <c r="B1776" s="294" t="str">
        <f>IF(LEN(A1776)=0,"",INDEX('Smelter Look-up'!$A:$A,MATCH($A1776,'Smelter Look-up'!$E:$E,0)))</f>
        <v/>
      </c>
      <c r="C1776" s="146" t="str">
        <f>IF(LEN(A1776)=0,"",INDEX('Smelter Look-up'!$C:$C,MATCH($A1776,'Smelter Look-up'!$E:$E,0)))</f>
        <v/>
      </c>
      <c r="D1776" s="143"/>
      <c r="E1776" s="143" t="str">
        <f ca="1">IF(ISERROR($V1776),"",OFFSET('Smelter Look-up'!$D$4,$V1776-4,0)&amp;"")</f>
        <v/>
      </c>
      <c r="F1776" s="143" t="str">
        <f ca="1">IF(ISERROR($V1776),"",OFFSET('Smelter Look-up'!$E$4,$V1776-4,0))</f>
        <v/>
      </c>
      <c r="G1776" s="143" t="str">
        <f ca="1">IF(C1776=$X$4,"Enter smelter details",IF(ISERROR($V1776),"",OFFSET('Smelter Look-up'!$F$4,$V1776-4,0)))</f>
        <v/>
      </c>
      <c r="H1776" s="199" t="str">
        <f ca="1">IF(ISERROR($V1776),"",OFFSET('Smelter Look-up'!$G$4,$V1776-4,0))</f>
        <v/>
      </c>
      <c r="I1776" s="200" t="str">
        <f ca="1">IF(ISERROR($V1776),"",OFFSET('Smelter Look-up'!$H$4,$V1776-4,0))</f>
        <v/>
      </c>
      <c r="J1776" s="200" t="str">
        <f ca="1">IF(ISERROR($V1776),"",OFFSET('Smelter Look-up'!$I$4,$V1776-4,0))</f>
        <v/>
      </c>
      <c r="K1776" s="144"/>
      <c r="L1776" s="144"/>
      <c r="M1776" s="144"/>
      <c r="N1776" s="144"/>
      <c r="O1776" s="144"/>
      <c r="P1776" s="202"/>
      <c r="Q1776" s="145"/>
      <c r="R1776" s="143" t="str">
        <f ca="1">IF(ISERROR($V1776),"",OFFSET('Smelter Look-up'!$C$4,$V1776-4,0)&amp;"")</f>
        <v/>
      </c>
      <c r="S1776" s="149" t="str">
        <f t="shared" ca="1" si="135"/>
        <v/>
      </c>
      <c r="T1776" s="149" t="str">
        <f ca="1">IF(B1776="","",IF(ISERROR(MATCH($J1776,SorP!$B$1:$B$6261,0)),"",INDIRECT("'SorP'!$A$"&amp;MATCH($S1776&amp;$J1776,SorP!C:C,0))))</f>
        <v/>
      </c>
      <c r="U1776" s="162"/>
      <c r="V1776" s="163" t="e">
        <f>IF(C1776="",NA(),MATCH($B1776&amp;$C1776,'Smelter Look-up'!$J:$J,0))</f>
        <v>#N/A</v>
      </c>
      <c r="X1776" s="164">
        <f t="shared" ca="1" si="136"/>
        <v>0</v>
      </c>
      <c r="AB1776" s="304" t="str">
        <f t="shared" si="137"/>
        <v/>
      </c>
      <c r="AC1776" s="164" t="str">
        <f t="shared" si="138"/>
        <v/>
      </c>
      <c r="AD1776" s="164" t="str">
        <f t="shared" si="139"/>
        <v/>
      </c>
    </row>
    <row r="1777" spans="1:30" s="164" customFormat="1" ht="20.149999999999999" customHeight="1">
      <c r="A1777" s="149"/>
      <c r="B1777" s="294" t="str">
        <f>IF(LEN(A1777)=0,"",INDEX('Smelter Look-up'!$A:$A,MATCH($A1777,'Smelter Look-up'!$E:$E,0)))</f>
        <v/>
      </c>
      <c r="C1777" s="146" t="str">
        <f>IF(LEN(A1777)=0,"",INDEX('Smelter Look-up'!$C:$C,MATCH($A1777,'Smelter Look-up'!$E:$E,0)))</f>
        <v/>
      </c>
      <c r="D1777" s="143"/>
      <c r="E1777" s="143" t="str">
        <f ca="1">IF(ISERROR($V1777),"",OFFSET('Smelter Look-up'!$D$4,$V1777-4,0)&amp;"")</f>
        <v/>
      </c>
      <c r="F1777" s="143" t="str">
        <f ca="1">IF(ISERROR($V1777),"",OFFSET('Smelter Look-up'!$E$4,$V1777-4,0))</f>
        <v/>
      </c>
      <c r="G1777" s="143" t="str">
        <f ca="1">IF(C1777=$X$4,"Enter smelter details",IF(ISERROR($V1777),"",OFFSET('Smelter Look-up'!$F$4,$V1777-4,0)))</f>
        <v/>
      </c>
      <c r="H1777" s="199" t="str">
        <f ca="1">IF(ISERROR($V1777),"",OFFSET('Smelter Look-up'!$G$4,$V1777-4,0))</f>
        <v/>
      </c>
      <c r="I1777" s="200" t="str">
        <f ca="1">IF(ISERROR($V1777),"",OFFSET('Smelter Look-up'!$H$4,$V1777-4,0))</f>
        <v/>
      </c>
      <c r="J1777" s="200" t="str">
        <f ca="1">IF(ISERROR($V1777),"",OFFSET('Smelter Look-up'!$I$4,$V1777-4,0))</f>
        <v/>
      </c>
      <c r="K1777" s="144"/>
      <c r="L1777" s="144"/>
      <c r="M1777" s="144"/>
      <c r="N1777" s="144"/>
      <c r="O1777" s="144"/>
      <c r="P1777" s="202"/>
      <c r="Q1777" s="145"/>
      <c r="R1777" s="143" t="str">
        <f ca="1">IF(ISERROR($V1777),"",OFFSET('Smelter Look-up'!$C$4,$V1777-4,0)&amp;"")</f>
        <v/>
      </c>
      <c r="S1777" s="149" t="str">
        <f t="shared" ca="1" si="135"/>
        <v/>
      </c>
      <c r="T1777" s="149" t="str">
        <f ca="1">IF(B1777="","",IF(ISERROR(MATCH($J1777,SorP!$B$1:$B$6261,0)),"",INDIRECT("'SorP'!$A$"&amp;MATCH($S1777&amp;$J1777,SorP!C:C,0))))</f>
        <v/>
      </c>
      <c r="U1777" s="162"/>
      <c r="V1777" s="163" t="e">
        <f>IF(C1777="",NA(),MATCH($B1777&amp;$C1777,'Smelter Look-up'!$J:$J,0))</f>
        <v>#N/A</v>
      </c>
      <c r="X1777" s="164">
        <f t="shared" ca="1" si="136"/>
        <v>0</v>
      </c>
      <c r="AB1777" s="304" t="str">
        <f t="shared" si="137"/>
        <v/>
      </c>
      <c r="AC1777" s="164" t="str">
        <f t="shared" si="138"/>
        <v/>
      </c>
      <c r="AD1777" s="164" t="str">
        <f t="shared" si="139"/>
        <v/>
      </c>
    </row>
    <row r="1778" spans="1:30" s="164" customFormat="1" ht="20.149999999999999" customHeight="1">
      <c r="A1778" s="149"/>
      <c r="B1778" s="294" t="str">
        <f>IF(LEN(A1778)=0,"",INDEX('Smelter Look-up'!$A:$A,MATCH($A1778,'Smelter Look-up'!$E:$E,0)))</f>
        <v/>
      </c>
      <c r="C1778" s="146" t="str">
        <f>IF(LEN(A1778)=0,"",INDEX('Smelter Look-up'!$C:$C,MATCH($A1778,'Smelter Look-up'!$E:$E,0)))</f>
        <v/>
      </c>
      <c r="D1778" s="143"/>
      <c r="E1778" s="143" t="str">
        <f ca="1">IF(ISERROR($V1778),"",OFFSET('Smelter Look-up'!$D$4,$V1778-4,0)&amp;"")</f>
        <v/>
      </c>
      <c r="F1778" s="143" t="str">
        <f ca="1">IF(ISERROR($V1778),"",OFFSET('Smelter Look-up'!$E$4,$V1778-4,0))</f>
        <v/>
      </c>
      <c r="G1778" s="143" t="str">
        <f ca="1">IF(C1778=$X$4,"Enter smelter details",IF(ISERROR($V1778),"",OFFSET('Smelter Look-up'!$F$4,$V1778-4,0)))</f>
        <v/>
      </c>
      <c r="H1778" s="199" t="str">
        <f ca="1">IF(ISERROR($V1778),"",OFFSET('Smelter Look-up'!$G$4,$V1778-4,0))</f>
        <v/>
      </c>
      <c r="I1778" s="200" t="str">
        <f ca="1">IF(ISERROR($V1778),"",OFFSET('Smelter Look-up'!$H$4,$V1778-4,0))</f>
        <v/>
      </c>
      <c r="J1778" s="200" t="str">
        <f ca="1">IF(ISERROR($V1778),"",OFFSET('Smelter Look-up'!$I$4,$V1778-4,0))</f>
        <v/>
      </c>
      <c r="K1778" s="144"/>
      <c r="L1778" s="144"/>
      <c r="M1778" s="144"/>
      <c r="N1778" s="144"/>
      <c r="O1778" s="144"/>
      <c r="P1778" s="202"/>
      <c r="Q1778" s="145"/>
      <c r="R1778" s="143" t="str">
        <f ca="1">IF(ISERROR($V1778),"",OFFSET('Smelter Look-up'!$C$4,$V1778-4,0)&amp;"")</f>
        <v/>
      </c>
      <c r="S1778" s="149" t="str">
        <f t="shared" ca="1" si="135"/>
        <v/>
      </c>
      <c r="T1778" s="149" t="str">
        <f ca="1">IF(B1778="","",IF(ISERROR(MATCH($J1778,SorP!$B$1:$B$6261,0)),"",INDIRECT("'SorP'!$A$"&amp;MATCH($S1778&amp;$J1778,SorP!C:C,0))))</f>
        <v/>
      </c>
      <c r="U1778" s="162"/>
      <c r="V1778" s="163" t="e">
        <f>IF(C1778="",NA(),MATCH($B1778&amp;$C1778,'Smelter Look-up'!$J:$J,0))</f>
        <v>#N/A</v>
      </c>
      <c r="X1778" s="164">
        <f t="shared" ca="1" si="136"/>
        <v>0</v>
      </c>
      <c r="AB1778" s="304" t="str">
        <f t="shared" si="137"/>
        <v/>
      </c>
      <c r="AC1778" s="164" t="str">
        <f t="shared" si="138"/>
        <v/>
      </c>
      <c r="AD1778" s="164" t="str">
        <f t="shared" si="139"/>
        <v/>
      </c>
    </row>
    <row r="1779" spans="1:30" s="164" customFormat="1" ht="20.149999999999999" customHeight="1">
      <c r="A1779" s="149"/>
      <c r="B1779" s="294" t="str">
        <f>IF(LEN(A1779)=0,"",INDEX('Smelter Look-up'!$A:$A,MATCH($A1779,'Smelter Look-up'!$E:$E,0)))</f>
        <v/>
      </c>
      <c r="C1779" s="146" t="str">
        <f>IF(LEN(A1779)=0,"",INDEX('Smelter Look-up'!$C:$C,MATCH($A1779,'Smelter Look-up'!$E:$E,0)))</f>
        <v/>
      </c>
      <c r="D1779" s="143"/>
      <c r="E1779" s="143" t="str">
        <f ca="1">IF(ISERROR($V1779),"",OFFSET('Smelter Look-up'!$D$4,$V1779-4,0)&amp;"")</f>
        <v/>
      </c>
      <c r="F1779" s="143" t="str">
        <f ca="1">IF(ISERROR($V1779),"",OFFSET('Smelter Look-up'!$E$4,$V1779-4,0))</f>
        <v/>
      </c>
      <c r="G1779" s="143" t="str">
        <f ca="1">IF(C1779=$X$4,"Enter smelter details",IF(ISERROR($V1779),"",OFFSET('Smelter Look-up'!$F$4,$V1779-4,0)))</f>
        <v/>
      </c>
      <c r="H1779" s="199" t="str">
        <f ca="1">IF(ISERROR($V1779),"",OFFSET('Smelter Look-up'!$G$4,$V1779-4,0))</f>
        <v/>
      </c>
      <c r="I1779" s="200" t="str">
        <f ca="1">IF(ISERROR($V1779),"",OFFSET('Smelter Look-up'!$H$4,$V1779-4,0))</f>
        <v/>
      </c>
      <c r="J1779" s="200" t="str">
        <f ca="1">IF(ISERROR($V1779),"",OFFSET('Smelter Look-up'!$I$4,$V1779-4,0))</f>
        <v/>
      </c>
      <c r="K1779" s="144"/>
      <c r="L1779" s="144"/>
      <c r="M1779" s="144"/>
      <c r="N1779" s="144"/>
      <c r="O1779" s="144"/>
      <c r="P1779" s="202"/>
      <c r="Q1779" s="145"/>
      <c r="R1779" s="143" t="str">
        <f ca="1">IF(ISERROR($V1779),"",OFFSET('Smelter Look-up'!$C$4,$V1779-4,0)&amp;"")</f>
        <v/>
      </c>
      <c r="S1779" s="149" t="str">
        <f t="shared" ca="1" si="135"/>
        <v/>
      </c>
      <c r="T1779" s="149" t="str">
        <f ca="1">IF(B1779="","",IF(ISERROR(MATCH($J1779,SorP!$B$1:$B$6261,0)),"",INDIRECT("'SorP'!$A$"&amp;MATCH($S1779&amp;$J1779,SorP!C:C,0))))</f>
        <v/>
      </c>
      <c r="U1779" s="162"/>
      <c r="V1779" s="163" t="e">
        <f>IF(C1779="",NA(),MATCH($B1779&amp;$C1779,'Smelter Look-up'!$J:$J,0))</f>
        <v>#N/A</v>
      </c>
      <c r="X1779" s="164">
        <f t="shared" ca="1" si="136"/>
        <v>0</v>
      </c>
      <c r="AB1779" s="304" t="str">
        <f t="shared" si="137"/>
        <v/>
      </c>
      <c r="AC1779" s="164" t="str">
        <f t="shared" si="138"/>
        <v/>
      </c>
      <c r="AD1779" s="164" t="str">
        <f t="shared" si="139"/>
        <v/>
      </c>
    </row>
    <row r="1780" spans="1:30" s="164" customFormat="1" ht="20.149999999999999" customHeight="1">
      <c r="A1780" s="149"/>
      <c r="B1780" s="294" t="str">
        <f>IF(LEN(A1780)=0,"",INDEX('Smelter Look-up'!$A:$A,MATCH($A1780,'Smelter Look-up'!$E:$E,0)))</f>
        <v/>
      </c>
      <c r="C1780" s="146" t="str">
        <f>IF(LEN(A1780)=0,"",INDEX('Smelter Look-up'!$C:$C,MATCH($A1780,'Smelter Look-up'!$E:$E,0)))</f>
        <v/>
      </c>
      <c r="D1780" s="143"/>
      <c r="E1780" s="143" t="str">
        <f ca="1">IF(ISERROR($V1780),"",OFFSET('Smelter Look-up'!$D$4,$V1780-4,0)&amp;"")</f>
        <v/>
      </c>
      <c r="F1780" s="143" t="str">
        <f ca="1">IF(ISERROR($V1780),"",OFFSET('Smelter Look-up'!$E$4,$V1780-4,0))</f>
        <v/>
      </c>
      <c r="G1780" s="143" t="str">
        <f ca="1">IF(C1780=$X$4,"Enter smelter details",IF(ISERROR($V1780),"",OFFSET('Smelter Look-up'!$F$4,$V1780-4,0)))</f>
        <v/>
      </c>
      <c r="H1780" s="199" t="str">
        <f ca="1">IF(ISERROR($V1780),"",OFFSET('Smelter Look-up'!$G$4,$V1780-4,0))</f>
        <v/>
      </c>
      <c r="I1780" s="200" t="str">
        <f ca="1">IF(ISERROR($V1780),"",OFFSET('Smelter Look-up'!$H$4,$V1780-4,0))</f>
        <v/>
      </c>
      <c r="J1780" s="200" t="str">
        <f ca="1">IF(ISERROR($V1780),"",OFFSET('Smelter Look-up'!$I$4,$V1780-4,0))</f>
        <v/>
      </c>
      <c r="K1780" s="144"/>
      <c r="L1780" s="144"/>
      <c r="M1780" s="144"/>
      <c r="N1780" s="144"/>
      <c r="O1780" s="144"/>
      <c r="P1780" s="202"/>
      <c r="Q1780" s="145"/>
      <c r="R1780" s="143" t="str">
        <f ca="1">IF(ISERROR($V1780),"",OFFSET('Smelter Look-up'!$C$4,$V1780-4,0)&amp;"")</f>
        <v/>
      </c>
      <c r="S1780" s="149" t="str">
        <f t="shared" ca="1" si="135"/>
        <v/>
      </c>
      <c r="T1780" s="149" t="str">
        <f ca="1">IF(B1780="","",IF(ISERROR(MATCH($J1780,SorP!$B$1:$B$6261,0)),"",INDIRECT("'SorP'!$A$"&amp;MATCH($S1780&amp;$J1780,SorP!C:C,0))))</f>
        <v/>
      </c>
      <c r="U1780" s="162"/>
      <c r="V1780" s="163" t="e">
        <f>IF(C1780="",NA(),MATCH($B1780&amp;$C1780,'Smelter Look-up'!$J:$J,0))</f>
        <v>#N/A</v>
      </c>
      <c r="X1780" s="164">
        <f t="shared" ca="1" si="136"/>
        <v>0</v>
      </c>
      <c r="AB1780" s="304" t="str">
        <f t="shared" si="137"/>
        <v/>
      </c>
      <c r="AC1780" s="164" t="str">
        <f t="shared" si="138"/>
        <v/>
      </c>
      <c r="AD1780" s="164" t="str">
        <f t="shared" si="139"/>
        <v/>
      </c>
    </row>
    <row r="1781" spans="1:30" s="164" customFormat="1" ht="20.149999999999999" customHeight="1">
      <c r="A1781" s="149"/>
      <c r="B1781" s="294" t="str">
        <f>IF(LEN(A1781)=0,"",INDEX('Smelter Look-up'!$A:$A,MATCH($A1781,'Smelter Look-up'!$E:$E,0)))</f>
        <v/>
      </c>
      <c r="C1781" s="146" t="str">
        <f>IF(LEN(A1781)=0,"",INDEX('Smelter Look-up'!$C:$C,MATCH($A1781,'Smelter Look-up'!$E:$E,0)))</f>
        <v/>
      </c>
      <c r="D1781" s="143"/>
      <c r="E1781" s="143" t="str">
        <f ca="1">IF(ISERROR($V1781),"",OFFSET('Smelter Look-up'!$D$4,$V1781-4,0)&amp;"")</f>
        <v/>
      </c>
      <c r="F1781" s="143" t="str">
        <f ca="1">IF(ISERROR($V1781),"",OFFSET('Smelter Look-up'!$E$4,$V1781-4,0))</f>
        <v/>
      </c>
      <c r="G1781" s="143" t="str">
        <f ca="1">IF(C1781=$X$4,"Enter smelter details",IF(ISERROR($V1781),"",OFFSET('Smelter Look-up'!$F$4,$V1781-4,0)))</f>
        <v/>
      </c>
      <c r="H1781" s="199" t="str">
        <f ca="1">IF(ISERROR($V1781),"",OFFSET('Smelter Look-up'!$G$4,$V1781-4,0))</f>
        <v/>
      </c>
      <c r="I1781" s="200" t="str">
        <f ca="1">IF(ISERROR($V1781),"",OFFSET('Smelter Look-up'!$H$4,$V1781-4,0))</f>
        <v/>
      </c>
      <c r="J1781" s="200" t="str">
        <f ca="1">IF(ISERROR($V1781),"",OFFSET('Smelter Look-up'!$I$4,$V1781-4,0))</f>
        <v/>
      </c>
      <c r="K1781" s="144"/>
      <c r="L1781" s="144"/>
      <c r="M1781" s="144"/>
      <c r="N1781" s="144"/>
      <c r="O1781" s="144"/>
      <c r="P1781" s="202"/>
      <c r="Q1781" s="145"/>
      <c r="R1781" s="143" t="str">
        <f ca="1">IF(ISERROR($V1781),"",OFFSET('Smelter Look-up'!$C$4,$V1781-4,0)&amp;"")</f>
        <v/>
      </c>
      <c r="S1781" s="149" t="str">
        <f t="shared" ca="1" si="135"/>
        <v/>
      </c>
      <c r="T1781" s="149" t="str">
        <f ca="1">IF(B1781="","",IF(ISERROR(MATCH($J1781,SorP!$B$1:$B$6261,0)),"",INDIRECT("'SorP'!$A$"&amp;MATCH($S1781&amp;$J1781,SorP!C:C,0))))</f>
        <v/>
      </c>
      <c r="U1781" s="162"/>
      <c r="V1781" s="163" t="e">
        <f>IF(C1781="",NA(),MATCH($B1781&amp;$C1781,'Smelter Look-up'!$J:$J,0))</f>
        <v>#N/A</v>
      </c>
      <c r="X1781" s="164">
        <f t="shared" ca="1" si="136"/>
        <v>0</v>
      </c>
      <c r="AB1781" s="304" t="str">
        <f t="shared" si="137"/>
        <v/>
      </c>
      <c r="AC1781" s="164" t="str">
        <f t="shared" si="138"/>
        <v/>
      </c>
      <c r="AD1781" s="164" t="str">
        <f t="shared" si="139"/>
        <v/>
      </c>
    </row>
    <row r="1782" spans="1:30" s="164" customFormat="1" ht="20.149999999999999" customHeight="1">
      <c r="A1782" s="149"/>
      <c r="B1782" s="294" t="str">
        <f>IF(LEN(A1782)=0,"",INDEX('Smelter Look-up'!$A:$A,MATCH($A1782,'Smelter Look-up'!$E:$E,0)))</f>
        <v/>
      </c>
      <c r="C1782" s="146" t="str">
        <f>IF(LEN(A1782)=0,"",INDEX('Smelter Look-up'!$C:$C,MATCH($A1782,'Smelter Look-up'!$E:$E,0)))</f>
        <v/>
      </c>
      <c r="D1782" s="143"/>
      <c r="E1782" s="143" t="str">
        <f ca="1">IF(ISERROR($V1782),"",OFFSET('Smelter Look-up'!$D$4,$V1782-4,0)&amp;"")</f>
        <v/>
      </c>
      <c r="F1782" s="143" t="str">
        <f ca="1">IF(ISERROR($V1782),"",OFFSET('Smelter Look-up'!$E$4,$V1782-4,0))</f>
        <v/>
      </c>
      <c r="G1782" s="143" t="str">
        <f ca="1">IF(C1782=$X$4,"Enter smelter details",IF(ISERROR($V1782),"",OFFSET('Smelter Look-up'!$F$4,$V1782-4,0)))</f>
        <v/>
      </c>
      <c r="H1782" s="199" t="str">
        <f ca="1">IF(ISERROR($V1782),"",OFFSET('Smelter Look-up'!$G$4,$V1782-4,0))</f>
        <v/>
      </c>
      <c r="I1782" s="200" t="str">
        <f ca="1">IF(ISERROR($V1782),"",OFFSET('Smelter Look-up'!$H$4,$V1782-4,0))</f>
        <v/>
      </c>
      <c r="J1782" s="200" t="str">
        <f ca="1">IF(ISERROR($V1782),"",OFFSET('Smelter Look-up'!$I$4,$V1782-4,0))</f>
        <v/>
      </c>
      <c r="K1782" s="144"/>
      <c r="L1782" s="144"/>
      <c r="M1782" s="144"/>
      <c r="N1782" s="144"/>
      <c r="O1782" s="144"/>
      <c r="P1782" s="202"/>
      <c r="Q1782" s="145"/>
      <c r="R1782" s="143" t="str">
        <f ca="1">IF(ISERROR($V1782),"",OFFSET('Smelter Look-up'!$C$4,$V1782-4,0)&amp;"")</f>
        <v/>
      </c>
      <c r="S1782" s="149" t="str">
        <f t="shared" ca="1" si="135"/>
        <v/>
      </c>
      <c r="T1782" s="149" t="str">
        <f ca="1">IF(B1782="","",IF(ISERROR(MATCH($J1782,SorP!$B$1:$B$6261,0)),"",INDIRECT("'SorP'!$A$"&amp;MATCH($S1782&amp;$J1782,SorP!C:C,0))))</f>
        <v/>
      </c>
      <c r="U1782" s="162"/>
      <c r="V1782" s="163" t="e">
        <f>IF(C1782="",NA(),MATCH($B1782&amp;$C1782,'Smelter Look-up'!$J:$J,0))</f>
        <v>#N/A</v>
      </c>
      <c r="X1782" s="164">
        <f t="shared" ca="1" si="136"/>
        <v>0</v>
      </c>
      <c r="AB1782" s="304" t="str">
        <f t="shared" si="137"/>
        <v/>
      </c>
      <c r="AC1782" s="164" t="str">
        <f t="shared" si="138"/>
        <v/>
      </c>
      <c r="AD1782" s="164" t="str">
        <f t="shared" si="139"/>
        <v/>
      </c>
    </row>
    <row r="1783" spans="1:30" s="164" customFormat="1" ht="20.149999999999999" customHeight="1">
      <c r="A1783" s="149"/>
      <c r="B1783" s="294" t="str">
        <f>IF(LEN(A1783)=0,"",INDEX('Smelter Look-up'!$A:$A,MATCH($A1783,'Smelter Look-up'!$E:$E,0)))</f>
        <v/>
      </c>
      <c r="C1783" s="146" t="str">
        <f>IF(LEN(A1783)=0,"",INDEX('Smelter Look-up'!$C:$C,MATCH($A1783,'Smelter Look-up'!$E:$E,0)))</f>
        <v/>
      </c>
      <c r="D1783" s="143"/>
      <c r="E1783" s="143" t="str">
        <f ca="1">IF(ISERROR($V1783),"",OFFSET('Smelter Look-up'!$D$4,$V1783-4,0)&amp;"")</f>
        <v/>
      </c>
      <c r="F1783" s="143" t="str">
        <f ca="1">IF(ISERROR($V1783),"",OFFSET('Smelter Look-up'!$E$4,$V1783-4,0))</f>
        <v/>
      </c>
      <c r="G1783" s="143" t="str">
        <f ca="1">IF(C1783=$X$4,"Enter smelter details",IF(ISERROR($V1783),"",OFFSET('Smelter Look-up'!$F$4,$V1783-4,0)))</f>
        <v/>
      </c>
      <c r="H1783" s="199" t="str">
        <f ca="1">IF(ISERROR($V1783),"",OFFSET('Smelter Look-up'!$G$4,$V1783-4,0))</f>
        <v/>
      </c>
      <c r="I1783" s="200" t="str">
        <f ca="1">IF(ISERROR($V1783),"",OFFSET('Smelter Look-up'!$H$4,$V1783-4,0))</f>
        <v/>
      </c>
      <c r="J1783" s="200" t="str">
        <f ca="1">IF(ISERROR($V1783),"",OFFSET('Smelter Look-up'!$I$4,$V1783-4,0))</f>
        <v/>
      </c>
      <c r="K1783" s="144"/>
      <c r="L1783" s="144"/>
      <c r="M1783" s="144"/>
      <c r="N1783" s="144"/>
      <c r="O1783" s="144"/>
      <c r="P1783" s="202"/>
      <c r="Q1783" s="145"/>
      <c r="R1783" s="143" t="str">
        <f ca="1">IF(ISERROR($V1783),"",OFFSET('Smelter Look-up'!$C$4,$V1783-4,0)&amp;"")</f>
        <v/>
      </c>
      <c r="S1783" s="149" t="str">
        <f t="shared" ca="1" si="135"/>
        <v/>
      </c>
      <c r="T1783" s="149" t="str">
        <f ca="1">IF(B1783="","",IF(ISERROR(MATCH($J1783,SorP!$B$1:$B$6261,0)),"",INDIRECT("'SorP'!$A$"&amp;MATCH($S1783&amp;$J1783,SorP!C:C,0))))</f>
        <v/>
      </c>
      <c r="U1783" s="162"/>
      <c r="V1783" s="163" t="e">
        <f>IF(C1783="",NA(),MATCH($B1783&amp;$C1783,'Smelter Look-up'!$J:$J,0))</f>
        <v>#N/A</v>
      </c>
      <c r="X1783" s="164">
        <f t="shared" ca="1" si="136"/>
        <v>0</v>
      </c>
      <c r="AB1783" s="304" t="str">
        <f t="shared" si="137"/>
        <v/>
      </c>
      <c r="AC1783" s="164" t="str">
        <f t="shared" si="138"/>
        <v/>
      </c>
      <c r="AD1783" s="164" t="str">
        <f t="shared" si="139"/>
        <v/>
      </c>
    </row>
    <row r="1784" spans="1:30" s="164" customFormat="1" ht="20.149999999999999" customHeight="1">
      <c r="A1784" s="149"/>
      <c r="B1784" s="294" t="str">
        <f>IF(LEN(A1784)=0,"",INDEX('Smelter Look-up'!$A:$A,MATCH($A1784,'Smelter Look-up'!$E:$E,0)))</f>
        <v/>
      </c>
      <c r="C1784" s="146" t="str">
        <f>IF(LEN(A1784)=0,"",INDEX('Smelter Look-up'!$C:$C,MATCH($A1784,'Smelter Look-up'!$E:$E,0)))</f>
        <v/>
      </c>
      <c r="D1784" s="143"/>
      <c r="E1784" s="143" t="str">
        <f ca="1">IF(ISERROR($V1784),"",OFFSET('Smelter Look-up'!$D$4,$V1784-4,0)&amp;"")</f>
        <v/>
      </c>
      <c r="F1784" s="143" t="str">
        <f ca="1">IF(ISERROR($V1784),"",OFFSET('Smelter Look-up'!$E$4,$V1784-4,0))</f>
        <v/>
      </c>
      <c r="G1784" s="143" t="str">
        <f ca="1">IF(C1784=$X$4,"Enter smelter details",IF(ISERROR($V1784),"",OFFSET('Smelter Look-up'!$F$4,$V1784-4,0)))</f>
        <v/>
      </c>
      <c r="H1784" s="199" t="str">
        <f ca="1">IF(ISERROR($V1784),"",OFFSET('Smelter Look-up'!$G$4,$V1784-4,0))</f>
        <v/>
      </c>
      <c r="I1784" s="200" t="str">
        <f ca="1">IF(ISERROR($V1784),"",OFFSET('Smelter Look-up'!$H$4,$V1784-4,0))</f>
        <v/>
      </c>
      <c r="J1784" s="200" t="str">
        <f ca="1">IF(ISERROR($V1784),"",OFFSET('Smelter Look-up'!$I$4,$V1784-4,0))</f>
        <v/>
      </c>
      <c r="K1784" s="144"/>
      <c r="L1784" s="144"/>
      <c r="M1784" s="144"/>
      <c r="N1784" s="144"/>
      <c r="O1784" s="144"/>
      <c r="P1784" s="202"/>
      <c r="Q1784" s="145"/>
      <c r="R1784" s="143" t="str">
        <f ca="1">IF(ISERROR($V1784),"",OFFSET('Smelter Look-up'!$C$4,$V1784-4,0)&amp;"")</f>
        <v/>
      </c>
      <c r="S1784" s="149" t="str">
        <f t="shared" ca="1" si="135"/>
        <v/>
      </c>
      <c r="T1784" s="149" t="str">
        <f ca="1">IF(B1784="","",IF(ISERROR(MATCH($J1784,SorP!$B$1:$B$6261,0)),"",INDIRECT("'SorP'!$A$"&amp;MATCH($S1784&amp;$J1784,SorP!C:C,0))))</f>
        <v/>
      </c>
      <c r="U1784" s="162"/>
      <c r="V1784" s="163" t="e">
        <f>IF(C1784="",NA(),MATCH($B1784&amp;$C1784,'Smelter Look-up'!$J:$J,0))</f>
        <v>#N/A</v>
      </c>
      <c r="X1784" s="164">
        <f t="shared" ca="1" si="136"/>
        <v>0</v>
      </c>
      <c r="AB1784" s="304" t="str">
        <f t="shared" si="137"/>
        <v/>
      </c>
      <c r="AC1784" s="164" t="str">
        <f t="shared" si="138"/>
        <v/>
      </c>
      <c r="AD1784" s="164" t="str">
        <f t="shared" si="139"/>
        <v/>
      </c>
    </row>
    <row r="1785" spans="1:30" s="164" customFormat="1" ht="20.149999999999999" customHeight="1">
      <c r="A1785" s="149"/>
      <c r="B1785" s="294" t="str">
        <f>IF(LEN(A1785)=0,"",INDEX('Smelter Look-up'!$A:$A,MATCH($A1785,'Smelter Look-up'!$E:$E,0)))</f>
        <v/>
      </c>
      <c r="C1785" s="146" t="str">
        <f>IF(LEN(A1785)=0,"",INDEX('Smelter Look-up'!$C:$C,MATCH($A1785,'Smelter Look-up'!$E:$E,0)))</f>
        <v/>
      </c>
      <c r="D1785" s="143"/>
      <c r="E1785" s="143" t="str">
        <f ca="1">IF(ISERROR($V1785),"",OFFSET('Smelter Look-up'!$D$4,$V1785-4,0)&amp;"")</f>
        <v/>
      </c>
      <c r="F1785" s="143" t="str">
        <f ca="1">IF(ISERROR($V1785),"",OFFSET('Smelter Look-up'!$E$4,$V1785-4,0))</f>
        <v/>
      </c>
      <c r="G1785" s="143" t="str">
        <f ca="1">IF(C1785=$X$4,"Enter smelter details",IF(ISERROR($V1785),"",OFFSET('Smelter Look-up'!$F$4,$V1785-4,0)))</f>
        <v/>
      </c>
      <c r="H1785" s="199" t="str">
        <f ca="1">IF(ISERROR($V1785),"",OFFSET('Smelter Look-up'!$G$4,$V1785-4,0))</f>
        <v/>
      </c>
      <c r="I1785" s="200" t="str">
        <f ca="1">IF(ISERROR($V1785),"",OFFSET('Smelter Look-up'!$H$4,$V1785-4,0))</f>
        <v/>
      </c>
      <c r="J1785" s="200" t="str">
        <f ca="1">IF(ISERROR($V1785),"",OFFSET('Smelter Look-up'!$I$4,$V1785-4,0))</f>
        <v/>
      </c>
      <c r="K1785" s="144"/>
      <c r="L1785" s="144"/>
      <c r="M1785" s="144"/>
      <c r="N1785" s="144"/>
      <c r="O1785" s="144"/>
      <c r="P1785" s="202"/>
      <c r="Q1785" s="145"/>
      <c r="R1785" s="143" t="str">
        <f ca="1">IF(ISERROR($V1785),"",OFFSET('Smelter Look-up'!$C$4,$V1785-4,0)&amp;"")</f>
        <v/>
      </c>
      <c r="S1785" s="149" t="str">
        <f t="shared" ca="1" si="135"/>
        <v/>
      </c>
      <c r="T1785" s="149" t="str">
        <f ca="1">IF(B1785="","",IF(ISERROR(MATCH($J1785,SorP!$B$1:$B$6261,0)),"",INDIRECT("'SorP'!$A$"&amp;MATCH($S1785&amp;$J1785,SorP!C:C,0))))</f>
        <v/>
      </c>
      <c r="U1785" s="162"/>
      <c r="V1785" s="163" t="e">
        <f>IF(C1785="",NA(),MATCH($B1785&amp;$C1785,'Smelter Look-up'!$J:$J,0))</f>
        <v>#N/A</v>
      </c>
      <c r="X1785" s="164">
        <f t="shared" ca="1" si="136"/>
        <v>0</v>
      </c>
      <c r="AB1785" s="304" t="str">
        <f t="shared" si="137"/>
        <v/>
      </c>
      <c r="AC1785" s="164" t="str">
        <f t="shared" si="138"/>
        <v/>
      </c>
      <c r="AD1785" s="164" t="str">
        <f t="shared" si="139"/>
        <v/>
      </c>
    </row>
    <row r="1786" spans="1:30" s="164" customFormat="1" ht="20.149999999999999" customHeight="1">
      <c r="A1786" s="149"/>
      <c r="B1786" s="294" t="str">
        <f>IF(LEN(A1786)=0,"",INDEX('Smelter Look-up'!$A:$A,MATCH($A1786,'Smelter Look-up'!$E:$E,0)))</f>
        <v/>
      </c>
      <c r="C1786" s="146" t="str">
        <f>IF(LEN(A1786)=0,"",INDEX('Smelter Look-up'!$C:$C,MATCH($A1786,'Smelter Look-up'!$E:$E,0)))</f>
        <v/>
      </c>
      <c r="D1786" s="143"/>
      <c r="E1786" s="143" t="str">
        <f ca="1">IF(ISERROR($V1786),"",OFFSET('Smelter Look-up'!$D$4,$V1786-4,0)&amp;"")</f>
        <v/>
      </c>
      <c r="F1786" s="143" t="str">
        <f ca="1">IF(ISERROR($V1786),"",OFFSET('Smelter Look-up'!$E$4,$V1786-4,0))</f>
        <v/>
      </c>
      <c r="G1786" s="143" t="str">
        <f ca="1">IF(C1786=$X$4,"Enter smelter details",IF(ISERROR($V1786),"",OFFSET('Smelter Look-up'!$F$4,$V1786-4,0)))</f>
        <v/>
      </c>
      <c r="H1786" s="199" t="str">
        <f ca="1">IF(ISERROR($V1786),"",OFFSET('Smelter Look-up'!$G$4,$V1786-4,0))</f>
        <v/>
      </c>
      <c r="I1786" s="200" t="str">
        <f ca="1">IF(ISERROR($V1786),"",OFFSET('Smelter Look-up'!$H$4,$V1786-4,0))</f>
        <v/>
      </c>
      <c r="J1786" s="200" t="str">
        <f ca="1">IF(ISERROR($V1786),"",OFFSET('Smelter Look-up'!$I$4,$V1786-4,0))</f>
        <v/>
      </c>
      <c r="K1786" s="144"/>
      <c r="L1786" s="144"/>
      <c r="M1786" s="144"/>
      <c r="N1786" s="144"/>
      <c r="O1786" s="144"/>
      <c r="P1786" s="202"/>
      <c r="Q1786" s="145"/>
      <c r="R1786" s="143" t="str">
        <f ca="1">IF(ISERROR($V1786),"",OFFSET('Smelter Look-up'!$C$4,$V1786-4,0)&amp;"")</f>
        <v/>
      </c>
      <c r="S1786" s="149" t="str">
        <f t="shared" ca="1" si="135"/>
        <v/>
      </c>
      <c r="T1786" s="149" t="str">
        <f ca="1">IF(B1786="","",IF(ISERROR(MATCH($J1786,SorP!$B$1:$B$6261,0)),"",INDIRECT("'SorP'!$A$"&amp;MATCH($S1786&amp;$J1786,SorP!C:C,0))))</f>
        <v/>
      </c>
      <c r="U1786" s="162"/>
      <c r="V1786" s="163" t="e">
        <f>IF(C1786="",NA(),MATCH($B1786&amp;$C1786,'Smelter Look-up'!$J:$J,0))</f>
        <v>#N/A</v>
      </c>
      <c r="X1786" s="164">
        <f t="shared" ca="1" si="136"/>
        <v>0</v>
      </c>
      <c r="AB1786" s="304" t="str">
        <f t="shared" si="137"/>
        <v/>
      </c>
      <c r="AC1786" s="164" t="str">
        <f t="shared" si="138"/>
        <v/>
      </c>
      <c r="AD1786" s="164" t="str">
        <f t="shared" si="139"/>
        <v/>
      </c>
    </row>
    <row r="1787" spans="1:30" s="164" customFormat="1" ht="20.149999999999999" customHeight="1">
      <c r="A1787" s="149"/>
      <c r="B1787" s="294" t="str">
        <f>IF(LEN(A1787)=0,"",INDEX('Smelter Look-up'!$A:$A,MATCH($A1787,'Smelter Look-up'!$E:$E,0)))</f>
        <v/>
      </c>
      <c r="C1787" s="146" t="str">
        <f>IF(LEN(A1787)=0,"",INDEX('Smelter Look-up'!$C:$C,MATCH($A1787,'Smelter Look-up'!$E:$E,0)))</f>
        <v/>
      </c>
      <c r="D1787" s="143"/>
      <c r="E1787" s="143" t="str">
        <f ca="1">IF(ISERROR($V1787),"",OFFSET('Smelter Look-up'!$D$4,$V1787-4,0)&amp;"")</f>
        <v/>
      </c>
      <c r="F1787" s="143" t="str">
        <f ca="1">IF(ISERROR($V1787),"",OFFSET('Smelter Look-up'!$E$4,$V1787-4,0))</f>
        <v/>
      </c>
      <c r="G1787" s="143" t="str">
        <f ca="1">IF(C1787=$X$4,"Enter smelter details",IF(ISERROR($V1787),"",OFFSET('Smelter Look-up'!$F$4,$V1787-4,0)))</f>
        <v/>
      </c>
      <c r="H1787" s="199" t="str">
        <f ca="1">IF(ISERROR($V1787),"",OFFSET('Smelter Look-up'!$G$4,$V1787-4,0))</f>
        <v/>
      </c>
      <c r="I1787" s="200" t="str">
        <f ca="1">IF(ISERROR($V1787),"",OFFSET('Smelter Look-up'!$H$4,$V1787-4,0))</f>
        <v/>
      </c>
      <c r="J1787" s="200" t="str">
        <f ca="1">IF(ISERROR($V1787),"",OFFSET('Smelter Look-up'!$I$4,$V1787-4,0))</f>
        <v/>
      </c>
      <c r="K1787" s="144"/>
      <c r="L1787" s="144"/>
      <c r="M1787" s="144"/>
      <c r="N1787" s="144"/>
      <c r="O1787" s="144"/>
      <c r="P1787" s="202"/>
      <c r="Q1787" s="145"/>
      <c r="R1787" s="143" t="str">
        <f ca="1">IF(ISERROR($V1787),"",OFFSET('Smelter Look-up'!$C$4,$V1787-4,0)&amp;"")</f>
        <v/>
      </c>
      <c r="S1787" s="149" t="str">
        <f t="shared" ca="1" si="135"/>
        <v/>
      </c>
      <c r="T1787" s="149" t="str">
        <f ca="1">IF(B1787="","",IF(ISERROR(MATCH($J1787,SorP!$B$1:$B$6261,0)),"",INDIRECT("'SorP'!$A$"&amp;MATCH($S1787&amp;$J1787,SorP!C:C,0))))</f>
        <v/>
      </c>
      <c r="U1787" s="162"/>
      <c r="V1787" s="163" t="e">
        <f>IF(C1787="",NA(),MATCH($B1787&amp;$C1787,'Smelter Look-up'!$J:$J,0))</f>
        <v>#N/A</v>
      </c>
      <c r="X1787" s="164">
        <f t="shared" ca="1" si="136"/>
        <v>0</v>
      </c>
      <c r="AB1787" s="304" t="str">
        <f t="shared" si="137"/>
        <v/>
      </c>
      <c r="AC1787" s="164" t="str">
        <f t="shared" si="138"/>
        <v/>
      </c>
      <c r="AD1787" s="164" t="str">
        <f t="shared" si="139"/>
        <v/>
      </c>
    </row>
    <row r="1788" spans="1:30" s="164" customFormat="1" ht="20.149999999999999" customHeight="1">
      <c r="A1788" s="149"/>
      <c r="B1788" s="294" t="str">
        <f>IF(LEN(A1788)=0,"",INDEX('Smelter Look-up'!$A:$A,MATCH($A1788,'Smelter Look-up'!$E:$E,0)))</f>
        <v/>
      </c>
      <c r="C1788" s="146" t="str">
        <f>IF(LEN(A1788)=0,"",INDEX('Smelter Look-up'!$C:$C,MATCH($A1788,'Smelter Look-up'!$E:$E,0)))</f>
        <v/>
      </c>
      <c r="D1788" s="143"/>
      <c r="E1788" s="143" t="str">
        <f ca="1">IF(ISERROR($V1788),"",OFFSET('Smelter Look-up'!$D$4,$V1788-4,0)&amp;"")</f>
        <v/>
      </c>
      <c r="F1788" s="143" t="str">
        <f ca="1">IF(ISERROR($V1788),"",OFFSET('Smelter Look-up'!$E$4,$V1788-4,0))</f>
        <v/>
      </c>
      <c r="G1788" s="143" t="str">
        <f ca="1">IF(C1788=$X$4,"Enter smelter details",IF(ISERROR($V1788),"",OFFSET('Smelter Look-up'!$F$4,$V1788-4,0)))</f>
        <v/>
      </c>
      <c r="H1788" s="199" t="str">
        <f ca="1">IF(ISERROR($V1788),"",OFFSET('Smelter Look-up'!$G$4,$V1788-4,0))</f>
        <v/>
      </c>
      <c r="I1788" s="200" t="str">
        <f ca="1">IF(ISERROR($V1788),"",OFFSET('Smelter Look-up'!$H$4,$V1788-4,0))</f>
        <v/>
      </c>
      <c r="J1788" s="200" t="str">
        <f ca="1">IF(ISERROR($V1788),"",OFFSET('Smelter Look-up'!$I$4,$V1788-4,0))</f>
        <v/>
      </c>
      <c r="K1788" s="144"/>
      <c r="L1788" s="144"/>
      <c r="M1788" s="144"/>
      <c r="N1788" s="144"/>
      <c r="O1788" s="144"/>
      <c r="P1788" s="202"/>
      <c r="Q1788" s="145"/>
      <c r="R1788" s="143" t="str">
        <f ca="1">IF(ISERROR($V1788),"",OFFSET('Smelter Look-up'!$C$4,$V1788-4,0)&amp;"")</f>
        <v/>
      </c>
      <c r="S1788" s="149" t="str">
        <f t="shared" ca="1" si="135"/>
        <v/>
      </c>
      <c r="T1788" s="149" t="str">
        <f ca="1">IF(B1788="","",IF(ISERROR(MATCH($J1788,SorP!$B$1:$B$6261,0)),"",INDIRECT("'SorP'!$A$"&amp;MATCH($S1788&amp;$J1788,SorP!C:C,0))))</f>
        <v/>
      </c>
      <c r="U1788" s="162"/>
      <c r="V1788" s="163" t="e">
        <f>IF(C1788="",NA(),MATCH($B1788&amp;$C1788,'Smelter Look-up'!$J:$J,0))</f>
        <v>#N/A</v>
      </c>
      <c r="X1788" s="164">
        <f t="shared" ca="1" si="136"/>
        <v>0</v>
      </c>
      <c r="AB1788" s="304" t="str">
        <f t="shared" si="137"/>
        <v/>
      </c>
      <c r="AC1788" s="164" t="str">
        <f t="shared" si="138"/>
        <v/>
      </c>
      <c r="AD1788" s="164" t="str">
        <f t="shared" si="139"/>
        <v/>
      </c>
    </row>
    <row r="1789" spans="1:30" s="164" customFormat="1" ht="20.149999999999999" customHeight="1">
      <c r="A1789" s="149"/>
      <c r="B1789" s="294" t="str">
        <f>IF(LEN(A1789)=0,"",INDEX('Smelter Look-up'!$A:$A,MATCH($A1789,'Smelter Look-up'!$E:$E,0)))</f>
        <v/>
      </c>
      <c r="C1789" s="146" t="str">
        <f>IF(LEN(A1789)=0,"",INDEX('Smelter Look-up'!$C:$C,MATCH($A1789,'Smelter Look-up'!$E:$E,0)))</f>
        <v/>
      </c>
      <c r="D1789" s="143"/>
      <c r="E1789" s="143" t="str">
        <f ca="1">IF(ISERROR($V1789),"",OFFSET('Smelter Look-up'!$D$4,$V1789-4,0)&amp;"")</f>
        <v/>
      </c>
      <c r="F1789" s="143" t="str">
        <f ca="1">IF(ISERROR($V1789),"",OFFSET('Smelter Look-up'!$E$4,$V1789-4,0))</f>
        <v/>
      </c>
      <c r="G1789" s="143" t="str">
        <f ca="1">IF(C1789=$X$4,"Enter smelter details",IF(ISERROR($V1789),"",OFFSET('Smelter Look-up'!$F$4,$V1789-4,0)))</f>
        <v/>
      </c>
      <c r="H1789" s="199" t="str">
        <f ca="1">IF(ISERROR($V1789),"",OFFSET('Smelter Look-up'!$G$4,$V1789-4,0))</f>
        <v/>
      </c>
      <c r="I1789" s="200" t="str">
        <f ca="1">IF(ISERROR($V1789),"",OFFSET('Smelter Look-up'!$H$4,$V1789-4,0))</f>
        <v/>
      </c>
      <c r="J1789" s="200" t="str">
        <f ca="1">IF(ISERROR($V1789),"",OFFSET('Smelter Look-up'!$I$4,$V1789-4,0))</f>
        <v/>
      </c>
      <c r="K1789" s="144"/>
      <c r="L1789" s="144"/>
      <c r="M1789" s="144"/>
      <c r="N1789" s="144"/>
      <c r="O1789" s="144"/>
      <c r="P1789" s="202"/>
      <c r="Q1789" s="145"/>
      <c r="R1789" s="143" t="str">
        <f ca="1">IF(ISERROR($V1789),"",OFFSET('Smelter Look-up'!$C$4,$V1789-4,0)&amp;"")</f>
        <v/>
      </c>
      <c r="S1789" s="149" t="str">
        <f t="shared" ca="1" si="135"/>
        <v/>
      </c>
      <c r="T1789" s="149" t="str">
        <f ca="1">IF(B1789="","",IF(ISERROR(MATCH($J1789,SorP!$B$1:$B$6261,0)),"",INDIRECT("'SorP'!$A$"&amp;MATCH($S1789&amp;$J1789,SorP!C:C,0))))</f>
        <v/>
      </c>
      <c r="U1789" s="162"/>
      <c r="V1789" s="163" t="e">
        <f>IF(C1789="",NA(),MATCH($B1789&amp;$C1789,'Smelter Look-up'!$J:$J,0))</f>
        <v>#N/A</v>
      </c>
      <c r="X1789" s="164">
        <f t="shared" ca="1" si="136"/>
        <v>0</v>
      </c>
      <c r="AB1789" s="304" t="str">
        <f t="shared" si="137"/>
        <v/>
      </c>
      <c r="AC1789" s="164" t="str">
        <f t="shared" si="138"/>
        <v/>
      </c>
      <c r="AD1789" s="164" t="str">
        <f t="shared" si="139"/>
        <v/>
      </c>
    </row>
    <row r="1790" spans="1:30" s="164" customFormat="1" ht="20.149999999999999" customHeight="1">
      <c r="A1790" s="149"/>
      <c r="B1790" s="294" t="str">
        <f>IF(LEN(A1790)=0,"",INDEX('Smelter Look-up'!$A:$A,MATCH($A1790,'Smelter Look-up'!$E:$E,0)))</f>
        <v/>
      </c>
      <c r="C1790" s="146" t="str">
        <f>IF(LEN(A1790)=0,"",INDEX('Smelter Look-up'!$C:$C,MATCH($A1790,'Smelter Look-up'!$E:$E,0)))</f>
        <v/>
      </c>
      <c r="D1790" s="143"/>
      <c r="E1790" s="143" t="str">
        <f ca="1">IF(ISERROR($V1790),"",OFFSET('Smelter Look-up'!$D$4,$V1790-4,0)&amp;"")</f>
        <v/>
      </c>
      <c r="F1790" s="143" t="str">
        <f ca="1">IF(ISERROR($V1790),"",OFFSET('Smelter Look-up'!$E$4,$V1790-4,0))</f>
        <v/>
      </c>
      <c r="G1790" s="143" t="str">
        <f ca="1">IF(C1790=$X$4,"Enter smelter details",IF(ISERROR($V1790),"",OFFSET('Smelter Look-up'!$F$4,$V1790-4,0)))</f>
        <v/>
      </c>
      <c r="H1790" s="199" t="str">
        <f ca="1">IF(ISERROR($V1790),"",OFFSET('Smelter Look-up'!$G$4,$V1790-4,0))</f>
        <v/>
      </c>
      <c r="I1790" s="200" t="str">
        <f ca="1">IF(ISERROR($V1790),"",OFFSET('Smelter Look-up'!$H$4,$V1790-4,0))</f>
        <v/>
      </c>
      <c r="J1790" s="200" t="str">
        <f ca="1">IF(ISERROR($V1790),"",OFFSET('Smelter Look-up'!$I$4,$V1790-4,0))</f>
        <v/>
      </c>
      <c r="K1790" s="144"/>
      <c r="L1790" s="144"/>
      <c r="M1790" s="144"/>
      <c r="N1790" s="144"/>
      <c r="O1790" s="144"/>
      <c r="P1790" s="202"/>
      <c r="Q1790" s="145"/>
      <c r="R1790" s="143" t="str">
        <f ca="1">IF(ISERROR($V1790),"",OFFSET('Smelter Look-up'!$C$4,$V1790-4,0)&amp;"")</f>
        <v/>
      </c>
      <c r="S1790" s="149" t="str">
        <f t="shared" ca="1" si="135"/>
        <v/>
      </c>
      <c r="T1790" s="149" t="str">
        <f ca="1">IF(B1790="","",IF(ISERROR(MATCH($J1790,SorP!$B$1:$B$6261,0)),"",INDIRECT("'SorP'!$A$"&amp;MATCH($S1790&amp;$J1790,SorP!C:C,0))))</f>
        <v/>
      </c>
      <c r="U1790" s="162"/>
      <c r="V1790" s="163" t="e">
        <f>IF(C1790="",NA(),MATCH($B1790&amp;$C1790,'Smelter Look-up'!$J:$J,0))</f>
        <v>#N/A</v>
      </c>
      <c r="X1790" s="164">
        <f t="shared" ca="1" si="136"/>
        <v>0</v>
      </c>
      <c r="AB1790" s="304" t="str">
        <f t="shared" si="137"/>
        <v/>
      </c>
      <c r="AC1790" s="164" t="str">
        <f t="shared" si="138"/>
        <v/>
      </c>
      <c r="AD1790" s="164" t="str">
        <f t="shared" si="139"/>
        <v/>
      </c>
    </row>
    <row r="1791" spans="1:30" s="164" customFormat="1" ht="20.149999999999999" customHeight="1">
      <c r="A1791" s="149"/>
      <c r="B1791" s="294" t="str">
        <f>IF(LEN(A1791)=0,"",INDEX('Smelter Look-up'!$A:$A,MATCH($A1791,'Smelter Look-up'!$E:$E,0)))</f>
        <v/>
      </c>
      <c r="C1791" s="146" t="str">
        <f>IF(LEN(A1791)=0,"",INDEX('Smelter Look-up'!$C:$C,MATCH($A1791,'Smelter Look-up'!$E:$E,0)))</f>
        <v/>
      </c>
      <c r="D1791" s="143"/>
      <c r="E1791" s="143" t="str">
        <f ca="1">IF(ISERROR($V1791),"",OFFSET('Smelter Look-up'!$D$4,$V1791-4,0)&amp;"")</f>
        <v/>
      </c>
      <c r="F1791" s="143" t="str">
        <f ca="1">IF(ISERROR($V1791),"",OFFSET('Smelter Look-up'!$E$4,$V1791-4,0))</f>
        <v/>
      </c>
      <c r="G1791" s="143" t="str">
        <f ca="1">IF(C1791=$X$4,"Enter smelter details",IF(ISERROR($V1791),"",OFFSET('Smelter Look-up'!$F$4,$V1791-4,0)))</f>
        <v/>
      </c>
      <c r="H1791" s="199" t="str">
        <f ca="1">IF(ISERROR($V1791),"",OFFSET('Smelter Look-up'!$G$4,$V1791-4,0))</f>
        <v/>
      </c>
      <c r="I1791" s="200" t="str">
        <f ca="1">IF(ISERROR($V1791),"",OFFSET('Smelter Look-up'!$H$4,$V1791-4,0))</f>
        <v/>
      </c>
      <c r="J1791" s="200" t="str">
        <f ca="1">IF(ISERROR($V1791),"",OFFSET('Smelter Look-up'!$I$4,$V1791-4,0))</f>
        <v/>
      </c>
      <c r="K1791" s="144"/>
      <c r="L1791" s="144"/>
      <c r="M1791" s="144"/>
      <c r="N1791" s="144"/>
      <c r="O1791" s="144"/>
      <c r="P1791" s="202"/>
      <c r="Q1791" s="145"/>
      <c r="R1791" s="143" t="str">
        <f ca="1">IF(ISERROR($V1791),"",OFFSET('Smelter Look-up'!$C$4,$V1791-4,0)&amp;"")</f>
        <v/>
      </c>
      <c r="S1791" s="149" t="str">
        <f t="shared" ca="1" si="135"/>
        <v/>
      </c>
      <c r="T1791" s="149" t="str">
        <f ca="1">IF(B1791="","",IF(ISERROR(MATCH($J1791,SorP!$B$1:$B$6261,0)),"",INDIRECT("'SorP'!$A$"&amp;MATCH($S1791&amp;$J1791,SorP!C:C,0))))</f>
        <v/>
      </c>
      <c r="U1791" s="162"/>
      <c r="V1791" s="163" t="e">
        <f>IF(C1791="",NA(),MATCH($B1791&amp;$C1791,'Smelter Look-up'!$J:$J,0))</f>
        <v>#N/A</v>
      </c>
      <c r="X1791" s="164">
        <f t="shared" ca="1" si="136"/>
        <v>0</v>
      </c>
      <c r="AB1791" s="304" t="str">
        <f t="shared" si="137"/>
        <v/>
      </c>
      <c r="AC1791" s="164" t="str">
        <f t="shared" si="138"/>
        <v/>
      </c>
      <c r="AD1791" s="164" t="str">
        <f t="shared" si="139"/>
        <v/>
      </c>
    </row>
    <row r="1792" spans="1:30" s="164" customFormat="1" ht="20.149999999999999" customHeight="1">
      <c r="A1792" s="149"/>
      <c r="B1792" s="294" t="str">
        <f>IF(LEN(A1792)=0,"",INDEX('Smelter Look-up'!$A:$A,MATCH($A1792,'Smelter Look-up'!$E:$E,0)))</f>
        <v/>
      </c>
      <c r="C1792" s="146" t="str">
        <f>IF(LEN(A1792)=0,"",INDEX('Smelter Look-up'!$C:$C,MATCH($A1792,'Smelter Look-up'!$E:$E,0)))</f>
        <v/>
      </c>
      <c r="D1792" s="143"/>
      <c r="E1792" s="143" t="str">
        <f ca="1">IF(ISERROR($V1792),"",OFFSET('Smelter Look-up'!$D$4,$V1792-4,0)&amp;"")</f>
        <v/>
      </c>
      <c r="F1792" s="143" t="str">
        <f ca="1">IF(ISERROR($V1792),"",OFFSET('Smelter Look-up'!$E$4,$V1792-4,0))</f>
        <v/>
      </c>
      <c r="G1792" s="143" t="str">
        <f ca="1">IF(C1792=$X$4,"Enter smelter details",IF(ISERROR($V1792),"",OFFSET('Smelter Look-up'!$F$4,$V1792-4,0)))</f>
        <v/>
      </c>
      <c r="H1792" s="199" t="str">
        <f ca="1">IF(ISERROR($V1792),"",OFFSET('Smelter Look-up'!$G$4,$V1792-4,0))</f>
        <v/>
      </c>
      <c r="I1792" s="200" t="str">
        <f ca="1">IF(ISERROR($V1792),"",OFFSET('Smelter Look-up'!$H$4,$V1792-4,0))</f>
        <v/>
      </c>
      <c r="J1792" s="200" t="str">
        <f ca="1">IF(ISERROR($V1792),"",OFFSET('Smelter Look-up'!$I$4,$V1792-4,0))</f>
        <v/>
      </c>
      <c r="K1792" s="144"/>
      <c r="L1792" s="144"/>
      <c r="M1792" s="144"/>
      <c r="N1792" s="144"/>
      <c r="O1792" s="144"/>
      <c r="P1792" s="202"/>
      <c r="Q1792" s="145"/>
      <c r="R1792" s="143" t="str">
        <f ca="1">IF(ISERROR($V1792),"",OFFSET('Smelter Look-up'!$C$4,$V1792-4,0)&amp;"")</f>
        <v/>
      </c>
      <c r="S1792" s="149" t="str">
        <f t="shared" ca="1" si="135"/>
        <v/>
      </c>
      <c r="T1792" s="149" t="str">
        <f ca="1">IF(B1792="","",IF(ISERROR(MATCH($J1792,SorP!$B$1:$B$6261,0)),"",INDIRECT("'SorP'!$A$"&amp;MATCH($S1792&amp;$J1792,SorP!C:C,0))))</f>
        <v/>
      </c>
      <c r="U1792" s="162"/>
      <c r="V1792" s="163" t="e">
        <f>IF(C1792="",NA(),MATCH($B1792&amp;$C1792,'Smelter Look-up'!$J:$J,0))</f>
        <v>#N/A</v>
      </c>
      <c r="X1792" s="164">
        <f t="shared" ca="1" si="136"/>
        <v>0</v>
      </c>
      <c r="AB1792" s="304" t="str">
        <f t="shared" si="137"/>
        <v/>
      </c>
      <c r="AC1792" s="164" t="str">
        <f t="shared" si="138"/>
        <v/>
      </c>
      <c r="AD1792" s="164" t="str">
        <f t="shared" si="139"/>
        <v/>
      </c>
    </row>
    <row r="1793" spans="1:30" s="164" customFormat="1" ht="20.149999999999999" customHeight="1">
      <c r="A1793" s="149"/>
      <c r="B1793" s="294" t="str">
        <f>IF(LEN(A1793)=0,"",INDEX('Smelter Look-up'!$A:$A,MATCH($A1793,'Smelter Look-up'!$E:$E,0)))</f>
        <v/>
      </c>
      <c r="C1793" s="146" t="str">
        <f>IF(LEN(A1793)=0,"",INDEX('Smelter Look-up'!$C:$C,MATCH($A1793,'Smelter Look-up'!$E:$E,0)))</f>
        <v/>
      </c>
      <c r="D1793" s="143"/>
      <c r="E1793" s="143" t="str">
        <f ca="1">IF(ISERROR($V1793),"",OFFSET('Smelter Look-up'!$D$4,$V1793-4,0)&amp;"")</f>
        <v/>
      </c>
      <c r="F1793" s="143" t="str">
        <f ca="1">IF(ISERROR($V1793),"",OFFSET('Smelter Look-up'!$E$4,$V1793-4,0))</f>
        <v/>
      </c>
      <c r="G1793" s="143" t="str">
        <f ca="1">IF(C1793=$X$4,"Enter smelter details",IF(ISERROR($V1793),"",OFFSET('Smelter Look-up'!$F$4,$V1793-4,0)))</f>
        <v/>
      </c>
      <c r="H1793" s="199" t="str">
        <f ca="1">IF(ISERROR($V1793),"",OFFSET('Smelter Look-up'!$G$4,$V1793-4,0))</f>
        <v/>
      </c>
      <c r="I1793" s="200" t="str">
        <f ca="1">IF(ISERROR($V1793),"",OFFSET('Smelter Look-up'!$H$4,$V1793-4,0))</f>
        <v/>
      </c>
      <c r="J1793" s="200" t="str">
        <f ca="1">IF(ISERROR($V1793),"",OFFSET('Smelter Look-up'!$I$4,$V1793-4,0))</f>
        <v/>
      </c>
      <c r="K1793" s="144"/>
      <c r="L1793" s="144"/>
      <c r="M1793" s="144"/>
      <c r="N1793" s="144"/>
      <c r="O1793" s="144"/>
      <c r="P1793" s="202"/>
      <c r="Q1793" s="145"/>
      <c r="R1793" s="143" t="str">
        <f ca="1">IF(ISERROR($V1793),"",OFFSET('Smelter Look-up'!$C$4,$V1793-4,0)&amp;"")</f>
        <v/>
      </c>
      <c r="S1793" s="149" t="str">
        <f t="shared" ca="1" si="135"/>
        <v/>
      </c>
      <c r="T1793" s="149" t="str">
        <f ca="1">IF(B1793="","",IF(ISERROR(MATCH($J1793,SorP!$B$1:$B$6261,0)),"",INDIRECT("'SorP'!$A$"&amp;MATCH($S1793&amp;$J1793,SorP!C:C,0))))</f>
        <v/>
      </c>
      <c r="U1793" s="162"/>
      <c r="V1793" s="163" t="e">
        <f>IF(C1793="",NA(),MATCH($B1793&amp;$C1793,'Smelter Look-up'!$J:$J,0))</f>
        <v>#N/A</v>
      </c>
      <c r="X1793" s="164">
        <f t="shared" ca="1" si="136"/>
        <v>0</v>
      </c>
      <c r="AB1793" s="304" t="str">
        <f t="shared" si="137"/>
        <v/>
      </c>
      <c r="AC1793" s="164" t="str">
        <f t="shared" si="138"/>
        <v/>
      </c>
      <c r="AD1793" s="164" t="str">
        <f t="shared" si="139"/>
        <v/>
      </c>
    </row>
    <row r="1794" spans="1:30" s="164" customFormat="1" ht="20.149999999999999" customHeight="1">
      <c r="A1794" s="149"/>
      <c r="B1794" s="294" t="str">
        <f>IF(LEN(A1794)=0,"",INDEX('Smelter Look-up'!$A:$A,MATCH($A1794,'Smelter Look-up'!$E:$E,0)))</f>
        <v/>
      </c>
      <c r="C1794" s="146" t="str">
        <f>IF(LEN(A1794)=0,"",INDEX('Smelter Look-up'!$C:$C,MATCH($A1794,'Smelter Look-up'!$E:$E,0)))</f>
        <v/>
      </c>
      <c r="D1794" s="143"/>
      <c r="E1794" s="143" t="str">
        <f ca="1">IF(ISERROR($V1794),"",OFFSET('Smelter Look-up'!$D$4,$V1794-4,0)&amp;"")</f>
        <v/>
      </c>
      <c r="F1794" s="143" t="str">
        <f ca="1">IF(ISERROR($V1794),"",OFFSET('Smelter Look-up'!$E$4,$V1794-4,0))</f>
        <v/>
      </c>
      <c r="G1794" s="143" t="str">
        <f ca="1">IF(C1794=$X$4,"Enter smelter details",IF(ISERROR($V1794),"",OFFSET('Smelter Look-up'!$F$4,$V1794-4,0)))</f>
        <v/>
      </c>
      <c r="H1794" s="199" t="str">
        <f ca="1">IF(ISERROR($V1794),"",OFFSET('Smelter Look-up'!$G$4,$V1794-4,0))</f>
        <v/>
      </c>
      <c r="I1794" s="200" t="str">
        <f ca="1">IF(ISERROR($V1794),"",OFFSET('Smelter Look-up'!$H$4,$V1794-4,0))</f>
        <v/>
      </c>
      <c r="J1794" s="200" t="str">
        <f ca="1">IF(ISERROR($V1794),"",OFFSET('Smelter Look-up'!$I$4,$V1794-4,0))</f>
        <v/>
      </c>
      <c r="K1794" s="144"/>
      <c r="L1794" s="144"/>
      <c r="M1794" s="144"/>
      <c r="N1794" s="144"/>
      <c r="O1794" s="144"/>
      <c r="P1794" s="202"/>
      <c r="Q1794" s="145"/>
      <c r="R1794" s="143" t="str">
        <f ca="1">IF(ISERROR($V1794),"",OFFSET('Smelter Look-up'!$C$4,$V1794-4,0)&amp;"")</f>
        <v/>
      </c>
      <c r="S1794" s="149" t="str">
        <f t="shared" ca="1" si="135"/>
        <v/>
      </c>
      <c r="T1794" s="149" t="str">
        <f ca="1">IF(B1794="","",IF(ISERROR(MATCH($J1794,SorP!$B$1:$B$6261,0)),"",INDIRECT("'SorP'!$A$"&amp;MATCH($S1794&amp;$J1794,SorP!C:C,0))))</f>
        <v/>
      </c>
      <c r="U1794" s="162"/>
      <c r="V1794" s="163" t="e">
        <f>IF(C1794="",NA(),MATCH($B1794&amp;$C1794,'Smelter Look-up'!$J:$J,0))</f>
        <v>#N/A</v>
      </c>
      <c r="X1794" s="164">
        <f t="shared" ca="1" si="136"/>
        <v>0</v>
      </c>
      <c r="AB1794" s="304" t="str">
        <f t="shared" si="137"/>
        <v/>
      </c>
      <c r="AC1794" s="164" t="str">
        <f t="shared" si="138"/>
        <v/>
      </c>
      <c r="AD1794" s="164" t="str">
        <f t="shared" si="139"/>
        <v/>
      </c>
    </row>
    <row r="1795" spans="1:30" s="164" customFormat="1" ht="20.149999999999999" customHeight="1">
      <c r="A1795" s="149"/>
      <c r="B1795" s="294" t="str">
        <f>IF(LEN(A1795)=0,"",INDEX('Smelter Look-up'!$A:$A,MATCH($A1795,'Smelter Look-up'!$E:$E,0)))</f>
        <v/>
      </c>
      <c r="C1795" s="146" t="str">
        <f>IF(LEN(A1795)=0,"",INDEX('Smelter Look-up'!$C:$C,MATCH($A1795,'Smelter Look-up'!$E:$E,0)))</f>
        <v/>
      </c>
      <c r="D1795" s="143"/>
      <c r="E1795" s="143" t="str">
        <f ca="1">IF(ISERROR($V1795),"",OFFSET('Smelter Look-up'!$D$4,$V1795-4,0)&amp;"")</f>
        <v/>
      </c>
      <c r="F1795" s="143" t="str">
        <f ca="1">IF(ISERROR($V1795),"",OFFSET('Smelter Look-up'!$E$4,$V1795-4,0))</f>
        <v/>
      </c>
      <c r="G1795" s="143" t="str">
        <f ca="1">IF(C1795=$X$4,"Enter smelter details",IF(ISERROR($V1795),"",OFFSET('Smelter Look-up'!$F$4,$V1795-4,0)))</f>
        <v/>
      </c>
      <c r="H1795" s="199" t="str">
        <f ca="1">IF(ISERROR($V1795),"",OFFSET('Smelter Look-up'!$G$4,$V1795-4,0))</f>
        <v/>
      </c>
      <c r="I1795" s="200" t="str">
        <f ca="1">IF(ISERROR($V1795),"",OFFSET('Smelter Look-up'!$H$4,$V1795-4,0))</f>
        <v/>
      </c>
      <c r="J1795" s="200" t="str">
        <f ca="1">IF(ISERROR($V1795),"",OFFSET('Smelter Look-up'!$I$4,$V1795-4,0))</f>
        <v/>
      </c>
      <c r="K1795" s="144"/>
      <c r="L1795" s="144"/>
      <c r="M1795" s="144"/>
      <c r="N1795" s="144"/>
      <c r="O1795" s="144"/>
      <c r="P1795" s="202"/>
      <c r="Q1795" s="145"/>
      <c r="R1795" s="143" t="str">
        <f ca="1">IF(ISERROR($V1795),"",OFFSET('Smelter Look-up'!$C$4,$V1795-4,0)&amp;"")</f>
        <v/>
      </c>
      <c r="S1795" s="149" t="str">
        <f t="shared" ca="1" si="135"/>
        <v/>
      </c>
      <c r="T1795" s="149" t="str">
        <f ca="1">IF(B1795="","",IF(ISERROR(MATCH($J1795,SorP!$B$1:$B$6261,0)),"",INDIRECT("'SorP'!$A$"&amp;MATCH($S1795&amp;$J1795,SorP!C:C,0))))</f>
        <v/>
      </c>
      <c r="U1795" s="162"/>
      <c r="V1795" s="163" t="e">
        <f>IF(C1795="",NA(),MATCH($B1795&amp;$C1795,'Smelter Look-up'!$J:$J,0))</f>
        <v>#N/A</v>
      </c>
      <c r="X1795" s="164">
        <f t="shared" ca="1" si="136"/>
        <v>0</v>
      </c>
      <c r="AB1795" s="304" t="str">
        <f t="shared" si="137"/>
        <v/>
      </c>
      <c r="AC1795" s="164" t="str">
        <f t="shared" si="138"/>
        <v/>
      </c>
      <c r="AD1795" s="164" t="str">
        <f t="shared" si="139"/>
        <v/>
      </c>
    </row>
    <row r="1796" spans="1:30" s="164" customFormat="1" ht="20.149999999999999" customHeight="1">
      <c r="A1796" s="149"/>
      <c r="B1796" s="294" t="str">
        <f>IF(LEN(A1796)=0,"",INDEX('Smelter Look-up'!$A:$A,MATCH($A1796,'Smelter Look-up'!$E:$E,0)))</f>
        <v/>
      </c>
      <c r="C1796" s="146" t="str">
        <f>IF(LEN(A1796)=0,"",INDEX('Smelter Look-up'!$C:$C,MATCH($A1796,'Smelter Look-up'!$E:$E,0)))</f>
        <v/>
      </c>
      <c r="D1796" s="143"/>
      <c r="E1796" s="143" t="str">
        <f ca="1">IF(ISERROR($V1796),"",OFFSET('Smelter Look-up'!$D$4,$V1796-4,0)&amp;"")</f>
        <v/>
      </c>
      <c r="F1796" s="143" t="str">
        <f ca="1">IF(ISERROR($V1796),"",OFFSET('Smelter Look-up'!$E$4,$V1796-4,0))</f>
        <v/>
      </c>
      <c r="G1796" s="143" t="str">
        <f ca="1">IF(C1796=$X$4,"Enter smelter details",IF(ISERROR($V1796),"",OFFSET('Smelter Look-up'!$F$4,$V1796-4,0)))</f>
        <v/>
      </c>
      <c r="H1796" s="199" t="str">
        <f ca="1">IF(ISERROR($V1796),"",OFFSET('Smelter Look-up'!$G$4,$V1796-4,0))</f>
        <v/>
      </c>
      <c r="I1796" s="200" t="str">
        <f ca="1">IF(ISERROR($V1796),"",OFFSET('Smelter Look-up'!$H$4,$V1796-4,0))</f>
        <v/>
      </c>
      <c r="J1796" s="200" t="str">
        <f ca="1">IF(ISERROR($V1796),"",OFFSET('Smelter Look-up'!$I$4,$V1796-4,0))</f>
        <v/>
      </c>
      <c r="K1796" s="144"/>
      <c r="L1796" s="144"/>
      <c r="M1796" s="144"/>
      <c r="N1796" s="144"/>
      <c r="O1796" s="144"/>
      <c r="P1796" s="202"/>
      <c r="Q1796" s="145"/>
      <c r="R1796" s="143" t="str">
        <f ca="1">IF(ISERROR($V1796),"",OFFSET('Smelter Look-up'!$C$4,$V1796-4,0)&amp;"")</f>
        <v/>
      </c>
      <c r="S1796" s="149" t="str">
        <f t="shared" ref="S1796:S1859" ca="1" si="140">IF(B1796="","",IF(ISERROR(MATCH($E1796,CL,0)),"Unknown",INDIRECT("'C'!$A$"&amp;MATCH($E1796,CL,0)+1)))</f>
        <v/>
      </c>
      <c r="T1796" s="149" t="str">
        <f ca="1">IF(B1796="","",IF(ISERROR(MATCH($J1796,SorP!$B$1:$B$6261,0)),"",INDIRECT("'SorP'!$A$"&amp;MATCH($S1796&amp;$J1796,SorP!C:C,0))))</f>
        <v/>
      </c>
      <c r="U1796" s="162"/>
      <c r="V1796" s="163" t="e">
        <f>IF(C1796="",NA(),MATCH($B1796&amp;$C1796,'Smelter Look-up'!$J:$J,0))</f>
        <v>#N/A</v>
      </c>
      <c r="X1796" s="164">
        <f t="shared" ref="X1796:X1859" ca="1" si="141">IF(AND(C1796="Smelter not listed",OR(LEN(D1796)=0,LEN(E1796)=0)),1,0)</f>
        <v>0</v>
      </c>
      <c r="AB1796" s="304" t="str">
        <f t="shared" ref="AB1796:AB1859" si="142">IF(C1796="","",B1796)</f>
        <v/>
      </c>
      <c r="AC1796" s="164" t="str">
        <f t="shared" ref="AC1796:AC1859" si="143">B1796</f>
        <v/>
      </c>
      <c r="AD1796" s="164" t="str">
        <f t="shared" ref="AD1796:AD1859" si="144">IF(C1796="Smelter not listed",D1796,C1796)</f>
        <v/>
      </c>
    </row>
    <row r="1797" spans="1:30" s="164" customFormat="1" ht="20.149999999999999" customHeight="1">
      <c r="A1797" s="149"/>
      <c r="B1797" s="294" t="str">
        <f>IF(LEN(A1797)=0,"",INDEX('Smelter Look-up'!$A:$A,MATCH($A1797,'Smelter Look-up'!$E:$E,0)))</f>
        <v/>
      </c>
      <c r="C1797" s="146" t="str">
        <f>IF(LEN(A1797)=0,"",INDEX('Smelter Look-up'!$C:$C,MATCH($A1797,'Smelter Look-up'!$E:$E,0)))</f>
        <v/>
      </c>
      <c r="D1797" s="143"/>
      <c r="E1797" s="143" t="str">
        <f ca="1">IF(ISERROR($V1797),"",OFFSET('Smelter Look-up'!$D$4,$V1797-4,0)&amp;"")</f>
        <v/>
      </c>
      <c r="F1797" s="143" t="str">
        <f ca="1">IF(ISERROR($V1797),"",OFFSET('Smelter Look-up'!$E$4,$V1797-4,0))</f>
        <v/>
      </c>
      <c r="G1797" s="143" t="str">
        <f ca="1">IF(C1797=$X$4,"Enter smelter details",IF(ISERROR($V1797),"",OFFSET('Smelter Look-up'!$F$4,$V1797-4,0)))</f>
        <v/>
      </c>
      <c r="H1797" s="199" t="str">
        <f ca="1">IF(ISERROR($V1797),"",OFFSET('Smelter Look-up'!$G$4,$V1797-4,0))</f>
        <v/>
      </c>
      <c r="I1797" s="200" t="str">
        <f ca="1">IF(ISERROR($V1797),"",OFFSET('Smelter Look-up'!$H$4,$V1797-4,0))</f>
        <v/>
      </c>
      <c r="J1797" s="200" t="str">
        <f ca="1">IF(ISERROR($V1797),"",OFFSET('Smelter Look-up'!$I$4,$V1797-4,0))</f>
        <v/>
      </c>
      <c r="K1797" s="144"/>
      <c r="L1797" s="144"/>
      <c r="M1797" s="144"/>
      <c r="N1797" s="144"/>
      <c r="O1797" s="144"/>
      <c r="P1797" s="202"/>
      <c r="Q1797" s="145"/>
      <c r="R1797" s="143" t="str">
        <f ca="1">IF(ISERROR($V1797),"",OFFSET('Smelter Look-up'!$C$4,$V1797-4,0)&amp;"")</f>
        <v/>
      </c>
      <c r="S1797" s="149" t="str">
        <f t="shared" ca="1" si="140"/>
        <v/>
      </c>
      <c r="T1797" s="149" t="str">
        <f ca="1">IF(B1797="","",IF(ISERROR(MATCH($J1797,SorP!$B$1:$B$6261,0)),"",INDIRECT("'SorP'!$A$"&amp;MATCH($S1797&amp;$J1797,SorP!C:C,0))))</f>
        <v/>
      </c>
      <c r="U1797" s="162"/>
      <c r="V1797" s="163" t="e">
        <f>IF(C1797="",NA(),MATCH($B1797&amp;$C1797,'Smelter Look-up'!$J:$J,0))</f>
        <v>#N/A</v>
      </c>
      <c r="X1797" s="164">
        <f t="shared" ca="1" si="141"/>
        <v>0</v>
      </c>
      <c r="AB1797" s="304" t="str">
        <f t="shared" si="142"/>
        <v/>
      </c>
      <c r="AC1797" s="164" t="str">
        <f t="shared" si="143"/>
        <v/>
      </c>
      <c r="AD1797" s="164" t="str">
        <f t="shared" si="144"/>
        <v/>
      </c>
    </row>
    <row r="1798" spans="1:30" s="164" customFormat="1" ht="20.149999999999999" customHeight="1">
      <c r="A1798" s="149"/>
      <c r="B1798" s="294" t="str">
        <f>IF(LEN(A1798)=0,"",INDEX('Smelter Look-up'!$A:$A,MATCH($A1798,'Smelter Look-up'!$E:$E,0)))</f>
        <v/>
      </c>
      <c r="C1798" s="146" t="str">
        <f>IF(LEN(A1798)=0,"",INDEX('Smelter Look-up'!$C:$C,MATCH($A1798,'Smelter Look-up'!$E:$E,0)))</f>
        <v/>
      </c>
      <c r="D1798" s="143"/>
      <c r="E1798" s="143" t="str">
        <f ca="1">IF(ISERROR($V1798),"",OFFSET('Smelter Look-up'!$D$4,$V1798-4,0)&amp;"")</f>
        <v/>
      </c>
      <c r="F1798" s="143" t="str">
        <f ca="1">IF(ISERROR($V1798),"",OFFSET('Smelter Look-up'!$E$4,$V1798-4,0))</f>
        <v/>
      </c>
      <c r="G1798" s="143" t="str">
        <f ca="1">IF(C1798=$X$4,"Enter smelter details",IF(ISERROR($V1798),"",OFFSET('Smelter Look-up'!$F$4,$V1798-4,0)))</f>
        <v/>
      </c>
      <c r="H1798" s="199" t="str">
        <f ca="1">IF(ISERROR($V1798),"",OFFSET('Smelter Look-up'!$G$4,$V1798-4,0))</f>
        <v/>
      </c>
      <c r="I1798" s="200" t="str">
        <f ca="1">IF(ISERROR($V1798),"",OFFSET('Smelter Look-up'!$H$4,$V1798-4,0))</f>
        <v/>
      </c>
      <c r="J1798" s="200" t="str">
        <f ca="1">IF(ISERROR($V1798),"",OFFSET('Smelter Look-up'!$I$4,$V1798-4,0))</f>
        <v/>
      </c>
      <c r="K1798" s="144"/>
      <c r="L1798" s="144"/>
      <c r="M1798" s="144"/>
      <c r="N1798" s="144"/>
      <c r="O1798" s="144"/>
      <c r="P1798" s="202"/>
      <c r="Q1798" s="145"/>
      <c r="R1798" s="143" t="str">
        <f ca="1">IF(ISERROR($V1798),"",OFFSET('Smelter Look-up'!$C$4,$V1798-4,0)&amp;"")</f>
        <v/>
      </c>
      <c r="S1798" s="149" t="str">
        <f t="shared" ca="1" si="140"/>
        <v/>
      </c>
      <c r="T1798" s="149" t="str">
        <f ca="1">IF(B1798="","",IF(ISERROR(MATCH($J1798,SorP!$B$1:$B$6261,0)),"",INDIRECT("'SorP'!$A$"&amp;MATCH($S1798&amp;$J1798,SorP!C:C,0))))</f>
        <v/>
      </c>
      <c r="U1798" s="162"/>
      <c r="V1798" s="163" t="e">
        <f>IF(C1798="",NA(),MATCH($B1798&amp;$C1798,'Smelter Look-up'!$J:$J,0))</f>
        <v>#N/A</v>
      </c>
      <c r="X1798" s="164">
        <f t="shared" ca="1" si="141"/>
        <v>0</v>
      </c>
      <c r="AB1798" s="304" t="str">
        <f t="shared" si="142"/>
        <v/>
      </c>
      <c r="AC1798" s="164" t="str">
        <f t="shared" si="143"/>
        <v/>
      </c>
      <c r="AD1798" s="164" t="str">
        <f t="shared" si="144"/>
        <v/>
      </c>
    </row>
    <row r="1799" spans="1:30" s="164" customFormat="1" ht="20.149999999999999" customHeight="1">
      <c r="A1799" s="149"/>
      <c r="B1799" s="294" t="str">
        <f>IF(LEN(A1799)=0,"",INDEX('Smelter Look-up'!$A:$A,MATCH($A1799,'Smelter Look-up'!$E:$E,0)))</f>
        <v/>
      </c>
      <c r="C1799" s="146" t="str">
        <f>IF(LEN(A1799)=0,"",INDEX('Smelter Look-up'!$C:$C,MATCH($A1799,'Smelter Look-up'!$E:$E,0)))</f>
        <v/>
      </c>
      <c r="D1799" s="143"/>
      <c r="E1799" s="143" t="str">
        <f ca="1">IF(ISERROR($V1799),"",OFFSET('Smelter Look-up'!$D$4,$V1799-4,0)&amp;"")</f>
        <v/>
      </c>
      <c r="F1799" s="143" t="str">
        <f ca="1">IF(ISERROR($V1799),"",OFFSET('Smelter Look-up'!$E$4,$V1799-4,0))</f>
        <v/>
      </c>
      <c r="G1799" s="143" t="str">
        <f ca="1">IF(C1799=$X$4,"Enter smelter details",IF(ISERROR($V1799),"",OFFSET('Smelter Look-up'!$F$4,$V1799-4,0)))</f>
        <v/>
      </c>
      <c r="H1799" s="199" t="str">
        <f ca="1">IF(ISERROR($V1799),"",OFFSET('Smelter Look-up'!$G$4,$V1799-4,0))</f>
        <v/>
      </c>
      <c r="I1799" s="200" t="str">
        <f ca="1">IF(ISERROR($V1799),"",OFFSET('Smelter Look-up'!$H$4,$V1799-4,0))</f>
        <v/>
      </c>
      <c r="J1799" s="200" t="str">
        <f ca="1">IF(ISERROR($V1799),"",OFFSET('Smelter Look-up'!$I$4,$V1799-4,0))</f>
        <v/>
      </c>
      <c r="K1799" s="144"/>
      <c r="L1799" s="144"/>
      <c r="M1799" s="144"/>
      <c r="N1799" s="144"/>
      <c r="O1799" s="144"/>
      <c r="P1799" s="202"/>
      <c r="Q1799" s="145"/>
      <c r="R1799" s="143" t="str">
        <f ca="1">IF(ISERROR($V1799),"",OFFSET('Smelter Look-up'!$C$4,$V1799-4,0)&amp;"")</f>
        <v/>
      </c>
      <c r="S1799" s="149" t="str">
        <f t="shared" ca="1" si="140"/>
        <v/>
      </c>
      <c r="T1799" s="149" t="str">
        <f ca="1">IF(B1799="","",IF(ISERROR(MATCH($J1799,SorP!$B$1:$B$6261,0)),"",INDIRECT("'SorP'!$A$"&amp;MATCH($S1799&amp;$J1799,SorP!C:C,0))))</f>
        <v/>
      </c>
      <c r="U1799" s="162"/>
      <c r="V1799" s="163" t="e">
        <f>IF(C1799="",NA(),MATCH($B1799&amp;$C1799,'Smelter Look-up'!$J:$J,0))</f>
        <v>#N/A</v>
      </c>
      <c r="X1799" s="164">
        <f t="shared" ca="1" si="141"/>
        <v>0</v>
      </c>
      <c r="AB1799" s="304" t="str">
        <f t="shared" si="142"/>
        <v/>
      </c>
      <c r="AC1799" s="164" t="str">
        <f t="shared" si="143"/>
        <v/>
      </c>
      <c r="AD1799" s="164" t="str">
        <f t="shared" si="144"/>
        <v/>
      </c>
    </row>
    <row r="1800" spans="1:30" s="164" customFormat="1" ht="20.149999999999999" customHeight="1">
      <c r="A1800" s="149"/>
      <c r="B1800" s="294" t="str">
        <f>IF(LEN(A1800)=0,"",INDEX('Smelter Look-up'!$A:$A,MATCH($A1800,'Smelter Look-up'!$E:$E,0)))</f>
        <v/>
      </c>
      <c r="C1800" s="146" t="str">
        <f>IF(LEN(A1800)=0,"",INDEX('Smelter Look-up'!$C:$C,MATCH($A1800,'Smelter Look-up'!$E:$E,0)))</f>
        <v/>
      </c>
      <c r="D1800" s="143"/>
      <c r="E1800" s="143" t="str">
        <f ca="1">IF(ISERROR($V1800),"",OFFSET('Smelter Look-up'!$D$4,$V1800-4,0)&amp;"")</f>
        <v/>
      </c>
      <c r="F1800" s="143" t="str">
        <f ca="1">IF(ISERROR($V1800),"",OFFSET('Smelter Look-up'!$E$4,$V1800-4,0))</f>
        <v/>
      </c>
      <c r="G1800" s="143" t="str">
        <f ca="1">IF(C1800=$X$4,"Enter smelter details",IF(ISERROR($V1800),"",OFFSET('Smelter Look-up'!$F$4,$V1800-4,0)))</f>
        <v/>
      </c>
      <c r="H1800" s="199" t="str">
        <f ca="1">IF(ISERROR($V1800),"",OFFSET('Smelter Look-up'!$G$4,$V1800-4,0))</f>
        <v/>
      </c>
      <c r="I1800" s="200" t="str">
        <f ca="1">IF(ISERROR($V1800),"",OFFSET('Smelter Look-up'!$H$4,$V1800-4,0))</f>
        <v/>
      </c>
      <c r="J1800" s="200" t="str">
        <f ca="1">IF(ISERROR($V1800),"",OFFSET('Smelter Look-up'!$I$4,$V1800-4,0))</f>
        <v/>
      </c>
      <c r="K1800" s="144"/>
      <c r="L1800" s="144"/>
      <c r="M1800" s="144"/>
      <c r="N1800" s="144"/>
      <c r="O1800" s="144"/>
      <c r="P1800" s="202"/>
      <c r="Q1800" s="145"/>
      <c r="R1800" s="143" t="str">
        <f ca="1">IF(ISERROR($V1800),"",OFFSET('Smelter Look-up'!$C$4,$V1800-4,0)&amp;"")</f>
        <v/>
      </c>
      <c r="S1800" s="149" t="str">
        <f t="shared" ca="1" si="140"/>
        <v/>
      </c>
      <c r="T1800" s="149" t="str">
        <f ca="1">IF(B1800="","",IF(ISERROR(MATCH($J1800,SorP!$B$1:$B$6261,0)),"",INDIRECT("'SorP'!$A$"&amp;MATCH($S1800&amp;$J1800,SorP!C:C,0))))</f>
        <v/>
      </c>
      <c r="U1800" s="162"/>
      <c r="V1800" s="163" t="e">
        <f>IF(C1800="",NA(),MATCH($B1800&amp;$C1800,'Smelter Look-up'!$J:$J,0))</f>
        <v>#N/A</v>
      </c>
      <c r="X1800" s="164">
        <f t="shared" ca="1" si="141"/>
        <v>0</v>
      </c>
      <c r="AB1800" s="304" t="str">
        <f t="shared" si="142"/>
        <v/>
      </c>
      <c r="AC1800" s="164" t="str">
        <f t="shared" si="143"/>
        <v/>
      </c>
      <c r="AD1800" s="164" t="str">
        <f t="shared" si="144"/>
        <v/>
      </c>
    </row>
    <row r="1801" spans="1:30" s="164" customFormat="1" ht="20.149999999999999" customHeight="1">
      <c r="A1801" s="149"/>
      <c r="B1801" s="294" t="str">
        <f>IF(LEN(A1801)=0,"",INDEX('Smelter Look-up'!$A:$A,MATCH($A1801,'Smelter Look-up'!$E:$E,0)))</f>
        <v/>
      </c>
      <c r="C1801" s="146" t="str">
        <f>IF(LEN(A1801)=0,"",INDEX('Smelter Look-up'!$C:$C,MATCH($A1801,'Smelter Look-up'!$E:$E,0)))</f>
        <v/>
      </c>
      <c r="D1801" s="143"/>
      <c r="E1801" s="143" t="str">
        <f ca="1">IF(ISERROR($V1801),"",OFFSET('Smelter Look-up'!$D$4,$V1801-4,0)&amp;"")</f>
        <v/>
      </c>
      <c r="F1801" s="143" t="str">
        <f ca="1">IF(ISERROR($V1801),"",OFFSET('Smelter Look-up'!$E$4,$V1801-4,0))</f>
        <v/>
      </c>
      <c r="G1801" s="143" t="str">
        <f ca="1">IF(C1801=$X$4,"Enter smelter details",IF(ISERROR($V1801),"",OFFSET('Smelter Look-up'!$F$4,$V1801-4,0)))</f>
        <v/>
      </c>
      <c r="H1801" s="199" t="str">
        <f ca="1">IF(ISERROR($V1801),"",OFFSET('Smelter Look-up'!$G$4,$V1801-4,0))</f>
        <v/>
      </c>
      <c r="I1801" s="200" t="str">
        <f ca="1">IF(ISERROR($V1801),"",OFFSET('Smelter Look-up'!$H$4,$V1801-4,0))</f>
        <v/>
      </c>
      <c r="J1801" s="200" t="str">
        <f ca="1">IF(ISERROR($V1801),"",OFFSET('Smelter Look-up'!$I$4,$V1801-4,0))</f>
        <v/>
      </c>
      <c r="K1801" s="144"/>
      <c r="L1801" s="144"/>
      <c r="M1801" s="144"/>
      <c r="N1801" s="144"/>
      <c r="O1801" s="144"/>
      <c r="P1801" s="202"/>
      <c r="Q1801" s="145"/>
      <c r="R1801" s="143" t="str">
        <f ca="1">IF(ISERROR($V1801),"",OFFSET('Smelter Look-up'!$C$4,$V1801-4,0)&amp;"")</f>
        <v/>
      </c>
      <c r="S1801" s="149" t="str">
        <f t="shared" ca="1" si="140"/>
        <v/>
      </c>
      <c r="T1801" s="149" t="str">
        <f ca="1">IF(B1801="","",IF(ISERROR(MATCH($J1801,SorP!$B$1:$B$6261,0)),"",INDIRECT("'SorP'!$A$"&amp;MATCH($S1801&amp;$J1801,SorP!C:C,0))))</f>
        <v/>
      </c>
      <c r="U1801" s="162"/>
      <c r="V1801" s="163" t="e">
        <f>IF(C1801="",NA(),MATCH($B1801&amp;$C1801,'Smelter Look-up'!$J:$J,0))</f>
        <v>#N/A</v>
      </c>
      <c r="X1801" s="164">
        <f t="shared" ca="1" si="141"/>
        <v>0</v>
      </c>
      <c r="AB1801" s="304" t="str">
        <f t="shared" si="142"/>
        <v/>
      </c>
      <c r="AC1801" s="164" t="str">
        <f t="shared" si="143"/>
        <v/>
      </c>
      <c r="AD1801" s="164" t="str">
        <f t="shared" si="144"/>
        <v/>
      </c>
    </row>
    <row r="1802" spans="1:30" s="164" customFormat="1" ht="20.149999999999999" customHeight="1">
      <c r="A1802" s="149"/>
      <c r="B1802" s="294" t="str">
        <f>IF(LEN(A1802)=0,"",INDEX('Smelter Look-up'!$A:$A,MATCH($A1802,'Smelter Look-up'!$E:$E,0)))</f>
        <v/>
      </c>
      <c r="C1802" s="146" t="str">
        <f>IF(LEN(A1802)=0,"",INDEX('Smelter Look-up'!$C:$C,MATCH($A1802,'Smelter Look-up'!$E:$E,0)))</f>
        <v/>
      </c>
      <c r="D1802" s="143"/>
      <c r="E1802" s="143" t="str">
        <f ca="1">IF(ISERROR($V1802),"",OFFSET('Smelter Look-up'!$D$4,$V1802-4,0)&amp;"")</f>
        <v/>
      </c>
      <c r="F1802" s="143" t="str">
        <f ca="1">IF(ISERROR($V1802),"",OFFSET('Smelter Look-up'!$E$4,$V1802-4,0))</f>
        <v/>
      </c>
      <c r="G1802" s="143" t="str">
        <f ca="1">IF(C1802=$X$4,"Enter smelter details",IF(ISERROR($V1802),"",OFFSET('Smelter Look-up'!$F$4,$V1802-4,0)))</f>
        <v/>
      </c>
      <c r="H1802" s="199" t="str">
        <f ca="1">IF(ISERROR($V1802),"",OFFSET('Smelter Look-up'!$G$4,$V1802-4,0))</f>
        <v/>
      </c>
      <c r="I1802" s="200" t="str">
        <f ca="1">IF(ISERROR($V1802),"",OFFSET('Smelter Look-up'!$H$4,$V1802-4,0))</f>
        <v/>
      </c>
      <c r="J1802" s="200" t="str">
        <f ca="1">IF(ISERROR($V1802),"",OFFSET('Smelter Look-up'!$I$4,$V1802-4,0))</f>
        <v/>
      </c>
      <c r="K1802" s="144"/>
      <c r="L1802" s="144"/>
      <c r="M1802" s="144"/>
      <c r="N1802" s="144"/>
      <c r="O1802" s="144"/>
      <c r="P1802" s="202"/>
      <c r="Q1802" s="145"/>
      <c r="R1802" s="143" t="str">
        <f ca="1">IF(ISERROR($V1802),"",OFFSET('Smelter Look-up'!$C$4,$V1802-4,0)&amp;"")</f>
        <v/>
      </c>
      <c r="S1802" s="149" t="str">
        <f t="shared" ca="1" si="140"/>
        <v/>
      </c>
      <c r="T1802" s="149" t="str">
        <f ca="1">IF(B1802="","",IF(ISERROR(MATCH($J1802,SorP!$B$1:$B$6261,0)),"",INDIRECT("'SorP'!$A$"&amp;MATCH($S1802&amp;$J1802,SorP!C:C,0))))</f>
        <v/>
      </c>
      <c r="U1802" s="162"/>
      <c r="V1802" s="163" t="e">
        <f>IF(C1802="",NA(),MATCH($B1802&amp;$C1802,'Smelter Look-up'!$J:$J,0))</f>
        <v>#N/A</v>
      </c>
      <c r="X1802" s="164">
        <f t="shared" ca="1" si="141"/>
        <v>0</v>
      </c>
      <c r="AB1802" s="304" t="str">
        <f t="shared" si="142"/>
        <v/>
      </c>
      <c r="AC1802" s="164" t="str">
        <f t="shared" si="143"/>
        <v/>
      </c>
      <c r="AD1802" s="164" t="str">
        <f t="shared" si="144"/>
        <v/>
      </c>
    </row>
    <row r="1803" spans="1:30" s="164" customFormat="1" ht="20.149999999999999" customHeight="1">
      <c r="A1803" s="149"/>
      <c r="B1803" s="294" t="str">
        <f>IF(LEN(A1803)=0,"",INDEX('Smelter Look-up'!$A:$A,MATCH($A1803,'Smelter Look-up'!$E:$E,0)))</f>
        <v/>
      </c>
      <c r="C1803" s="146" t="str">
        <f>IF(LEN(A1803)=0,"",INDEX('Smelter Look-up'!$C:$C,MATCH($A1803,'Smelter Look-up'!$E:$E,0)))</f>
        <v/>
      </c>
      <c r="D1803" s="143"/>
      <c r="E1803" s="143" t="str">
        <f ca="1">IF(ISERROR($V1803),"",OFFSET('Smelter Look-up'!$D$4,$V1803-4,0)&amp;"")</f>
        <v/>
      </c>
      <c r="F1803" s="143" t="str">
        <f ca="1">IF(ISERROR($V1803),"",OFFSET('Smelter Look-up'!$E$4,$V1803-4,0))</f>
        <v/>
      </c>
      <c r="G1803" s="143" t="str">
        <f ca="1">IF(C1803=$X$4,"Enter smelter details",IF(ISERROR($V1803),"",OFFSET('Smelter Look-up'!$F$4,$V1803-4,0)))</f>
        <v/>
      </c>
      <c r="H1803" s="199" t="str">
        <f ca="1">IF(ISERROR($V1803),"",OFFSET('Smelter Look-up'!$G$4,$V1803-4,0))</f>
        <v/>
      </c>
      <c r="I1803" s="200" t="str">
        <f ca="1">IF(ISERROR($V1803),"",OFFSET('Smelter Look-up'!$H$4,$V1803-4,0))</f>
        <v/>
      </c>
      <c r="J1803" s="200" t="str">
        <f ca="1">IF(ISERROR($V1803),"",OFFSET('Smelter Look-up'!$I$4,$V1803-4,0))</f>
        <v/>
      </c>
      <c r="K1803" s="144"/>
      <c r="L1803" s="144"/>
      <c r="M1803" s="144"/>
      <c r="N1803" s="144"/>
      <c r="O1803" s="144"/>
      <c r="P1803" s="202"/>
      <c r="Q1803" s="145"/>
      <c r="R1803" s="143" t="str">
        <f ca="1">IF(ISERROR($V1803),"",OFFSET('Smelter Look-up'!$C$4,$V1803-4,0)&amp;"")</f>
        <v/>
      </c>
      <c r="S1803" s="149" t="str">
        <f t="shared" ca="1" si="140"/>
        <v/>
      </c>
      <c r="T1803" s="149" t="str">
        <f ca="1">IF(B1803="","",IF(ISERROR(MATCH($J1803,SorP!$B$1:$B$6261,0)),"",INDIRECT("'SorP'!$A$"&amp;MATCH($S1803&amp;$J1803,SorP!C:C,0))))</f>
        <v/>
      </c>
      <c r="U1803" s="162"/>
      <c r="V1803" s="163" t="e">
        <f>IF(C1803="",NA(),MATCH($B1803&amp;$C1803,'Smelter Look-up'!$J:$J,0))</f>
        <v>#N/A</v>
      </c>
      <c r="X1803" s="164">
        <f t="shared" ca="1" si="141"/>
        <v>0</v>
      </c>
      <c r="AB1803" s="304" t="str">
        <f t="shared" si="142"/>
        <v/>
      </c>
      <c r="AC1803" s="164" t="str">
        <f t="shared" si="143"/>
        <v/>
      </c>
      <c r="AD1803" s="164" t="str">
        <f t="shared" si="144"/>
        <v/>
      </c>
    </row>
    <row r="1804" spans="1:30" s="164" customFormat="1" ht="20.149999999999999" customHeight="1">
      <c r="A1804" s="149"/>
      <c r="B1804" s="294" t="str">
        <f>IF(LEN(A1804)=0,"",INDEX('Smelter Look-up'!$A:$A,MATCH($A1804,'Smelter Look-up'!$E:$E,0)))</f>
        <v/>
      </c>
      <c r="C1804" s="146" t="str">
        <f>IF(LEN(A1804)=0,"",INDEX('Smelter Look-up'!$C:$C,MATCH($A1804,'Smelter Look-up'!$E:$E,0)))</f>
        <v/>
      </c>
      <c r="D1804" s="143"/>
      <c r="E1804" s="143" t="str">
        <f ca="1">IF(ISERROR($V1804),"",OFFSET('Smelter Look-up'!$D$4,$V1804-4,0)&amp;"")</f>
        <v/>
      </c>
      <c r="F1804" s="143" t="str">
        <f ca="1">IF(ISERROR($V1804),"",OFFSET('Smelter Look-up'!$E$4,$V1804-4,0))</f>
        <v/>
      </c>
      <c r="G1804" s="143" t="str">
        <f ca="1">IF(C1804=$X$4,"Enter smelter details",IF(ISERROR($V1804),"",OFFSET('Smelter Look-up'!$F$4,$V1804-4,0)))</f>
        <v/>
      </c>
      <c r="H1804" s="199" t="str">
        <f ca="1">IF(ISERROR($V1804),"",OFFSET('Smelter Look-up'!$G$4,$V1804-4,0))</f>
        <v/>
      </c>
      <c r="I1804" s="200" t="str">
        <f ca="1">IF(ISERROR($V1804),"",OFFSET('Smelter Look-up'!$H$4,$V1804-4,0))</f>
        <v/>
      </c>
      <c r="J1804" s="200" t="str">
        <f ca="1">IF(ISERROR($V1804),"",OFFSET('Smelter Look-up'!$I$4,$V1804-4,0))</f>
        <v/>
      </c>
      <c r="K1804" s="144"/>
      <c r="L1804" s="144"/>
      <c r="M1804" s="144"/>
      <c r="N1804" s="144"/>
      <c r="O1804" s="144"/>
      <c r="P1804" s="202"/>
      <c r="Q1804" s="145"/>
      <c r="R1804" s="143" t="str">
        <f ca="1">IF(ISERROR($V1804),"",OFFSET('Smelter Look-up'!$C$4,$V1804-4,0)&amp;"")</f>
        <v/>
      </c>
      <c r="S1804" s="149" t="str">
        <f t="shared" ca="1" si="140"/>
        <v/>
      </c>
      <c r="T1804" s="149" t="str">
        <f ca="1">IF(B1804="","",IF(ISERROR(MATCH($J1804,SorP!$B$1:$B$6261,0)),"",INDIRECT("'SorP'!$A$"&amp;MATCH($S1804&amp;$J1804,SorP!C:C,0))))</f>
        <v/>
      </c>
      <c r="U1804" s="162"/>
      <c r="V1804" s="163" t="e">
        <f>IF(C1804="",NA(),MATCH($B1804&amp;$C1804,'Smelter Look-up'!$J:$J,0))</f>
        <v>#N/A</v>
      </c>
      <c r="X1804" s="164">
        <f t="shared" ca="1" si="141"/>
        <v>0</v>
      </c>
      <c r="AB1804" s="304" t="str">
        <f t="shared" si="142"/>
        <v/>
      </c>
      <c r="AC1804" s="164" t="str">
        <f t="shared" si="143"/>
        <v/>
      </c>
      <c r="AD1804" s="164" t="str">
        <f t="shared" si="144"/>
        <v/>
      </c>
    </row>
    <row r="1805" spans="1:30" s="164" customFormat="1" ht="20.149999999999999" customHeight="1">
      <c r="A1805" s="149"/>
      <c r="B1805" s="294" t="str">
        <f>IF(LEN(A1805)=0,"",INDEX('Smelter Look-up'!$A:$A,MATCH($A1805,'Smelter Look-up'!$E:$E,0)))</f>
        <v/>
      </c>
      <c r="C1805" s="146" t="str">
        <f>IF(LEN(A1805)=0,"",INDEX('Smelter Look-up'!$C:$C,MATCH($A1805,'Smelter Look-up'!$E:$E,0)))</f>
        <v/>
      </c>
      <c r="D1805" s="143"/>
      <c r="E1805" s="143" t="str">
        <f ca="1">IF(ISERROR($V1805),"",OFFSET('Smelter Look-up'!$D$4,$V1805-4,0)&amp;"")</f>
        <v/>
      </c>
      <c r="F1805" s="143" t="str">
        <f ca="1">IF(ISERROR($V1805),"",OFFSET('Smelter Look-up'!$E$4,$V1805-4,0))</f>
        <v/>
      </c>
      <c r="G1805" s="143" t="str">
        <f ca="1">IF(C1805=$X$4,"Enter smelter details",IF(ISERROR($V1805),"",OFFSET('Smelter Look-up'!$F$4,$V1805-4,0)))</f>
        <v/>
      </c>
      <c r="H1805" s="199" t="str">
        <f ca="1">IF(ISERROR($V1805),"",OFFSET('Smelter Look-up'!$G$4,$V1805-4,0))</f>
        <v/>
      </c>
      <c r="I1805" s="200" t="str">
        <f ca="1">IF(ISERROR($V1805),"",OFFSET('Smelter Look-up'!$H$4,$V1805-4,0))</f>
        <v/>
      </c>
      <c r="J1805" s="200" t="str">
        <f ca="1">IF(ISERROR($V1805),"",OFFSET('Smelter Look-up'!$I$4,$V1805-4,0))</f>
        <v/>
      </c>
      <c r="K1805" s="144"/>
      <c r="L1805" s="144"/>
      <c r="M1805" s="144"/>
      <c r="N1805" s="144"/>
      <c r="O1805" s="144"/>
      <c r="P1805" s="202"/>
      <c r="Q1805" s="145"/>
      <c r="R1805" s="143" t="str">
        <f ca="1">IF(ISERROR($V1805),"",OFFSET('Smelter Look-up'!$C$4,$V1805-4,0)&amp;"")</f>
        <v/>
      </c>
      <c r="S1805" s="149" t="str">
        <f t="shared" ca="1" si="140"/>
        <v/>
      </c>
      <c r="T1805" s="149" t="str">
        <f ca="1">IF(B1805="","",IF(ISERROR(MATCH($J1805,SorP!$B$1:$B$6261,0)),"",INDIRECT("'SorP'!$A$"&amp;MATCH($S1805&amp;$J1805,SorP!C:C,0))))</f>
        <v/>
      </c>
      <c r="U1805" s="162"/>
      <c r="V1805" s="163" t="e">
        <f>IF(C1805="",NA(),MATCH($B1805&amp;$C1805,'Smelter Look-up'!$J:$J,0))</f>
        <v>#N/A</v>
      </c>
      <c r="X1805" s="164">
        <f t="shared" ca="1" si="141"/>
        <v>0</v>
      </c>
      <c r="AB1805" s="304" t="str">
        <f t="shared" si="142"/>
        <v/>
      </c>
      <c r="AC1805" s="164" t="str">
        <f t="shared" si="143"/>
        <v/>
      </c>
      <c r="AD1805" s="164" t="str">
        <f t="shared" si="144"/>
        <v/>
      </c>
    </row>
    <row r="1806" spans="1:30" s="164" customFormat="1" ht="20.149999999999999" customHeight="1">
      <c r="A1806" s="149"/>
      <c r="B1806" s="294" t="str">
        <f>IF(LEN(A1806)=0,"",INDEX('Smelter Look-up'!$A:$A,MATCH($A1806,'Smelter Look-up'!$E:$E,0)))</f>
        <v/>
      </c>
      <c r="C1806" s="146" t="str">
        <f>IF(LEN(A1806)=0,"",INDEX('Smelter Look-up'!$C:$C,MATCH($A1806,'Smelter Look-up'!$E:$E,0)))</f>
        <v/>
      </c>
      <c r="D1806" s="143"/>
      <c r="E1806" s="143" t="str">
        <f ca="1">IF(ISERROR($V1806),"",OFFSET('Smelter Look-up'!$D$4,$V1806-4,0)&amp;"")</f>
        <v/>
      </c>
      <c r="F1806" s="143" t="str">
        <f ca="1">IF(ISERROR($V1806),"",OFFSET('Smelter Look-up'!$E$4,$V1806-4,0))</f>
        <v/>
      </c>
      <c r="G1806" s="143" t="str">
        <f ca="1">IF(C1806=$X$4,"Enter smelter details",IF(ISERROR($V1806),"",OFFSET('Smelter Look-up'!$F$4,$V1806-4,0)))</f>
        <v/>
      </c>
      <c r="H1806" s="199" t="str">
        <f ca="1">IF(ISERROR($V1806),"",OFFSET('Smelter Look-up'!$G$4,$V1806-4,0))</f>
        <v/>
      </c>
      <c r="I1806" s="200" t="str">
        <f ca="1">IF(ISERROR($V1806),"",OFFSET('Smelter Look-up'!$H$4,$V1806-4,0))</f>
        <v/>
      </c>
      <c r="J1806" s="200" t="str">
        <f ca="1">IF(ISERROR($V1806),"",OFFSET('Smelter Look-up'!$I$4,$V1806-4,0))</f>
        <v/>
      </c>
      <c r="K1806" s="144"/>
      <c r="L1806" s="144"/>
      <c r="M1806" s="144"/>
      <c r="N1806" s="144"/>
      <c r="O1806" s="144"/>
      <c r="P1806" s="202"/>
      <c r="Q1806" s="145"/>
      <c r="R1806" s="143" t="str">
        <f ca="1">IF(ISERROR($V1806),"",OFFSET('Smelter Look-up'!$C$4,$V1806-4,0)&amp;"")</f>
        <v/>
      </c>
      <c r="S1806" s="149" t="str">
        <f t="shared" ca="1" si="140"/>
        <v/>
      </c>
      <c r="T1806" s="149" t="str">
        <f ca="1">IF(B1806="","",IF(ISERROR(MATCH($J1806,SorP!$B$1:$B$6261,0)),"",INDIRECT("'SorP'!$A$"&amp;MATCH($S1806&amp;$J1806,SorP!C:C,0))))</f>
        <v/>
      </c>
      <c r="U1806" s="162"/>
      <c r="V1806" s="163" t="e">
        <f>IF(C1806="",NA(),MATCH($B1806&amp;$C1806,'Smelter Look-up'!$J:$J,0))</f>
        <v>#N/A</v>
      </c>
      <c r="X1806" s="164">
        <f t="shared" ca="1" si="141"/>
        <v>0</v>
      </c>
      <c r="AB1806" s="304" t="str">
        <f t="shared" si="142"/>
        <v/>
      </c>
      <c r="AC1806" s="164" t="str">
        <f t="shared" si="143"/>
        <v/>
      </c>
      <c r="AD1806" s="164" t="str">
        <f t="shared" si="144"/>
        <v/>
      </c>
    </row>
    <row r="1807" spans="1:30" s="164" customFormat="1" ht="20.149999999999999" customHeight="1">
      <c r="A1807" s="149"/>
      <c r="B1807" s="294" t="str">
        <f>IF(LEN(A1807)=0,"",INDEX('Smelter Look-up'!$A:$A,MATCH($A1807,'Smelter Look-up'!$E:$E,0)))</f>
        <v/>
      </c>
      <c r="C1807" s="146" t="str">
        <f>IF(LEN(A1807)=0,"",INDEX('Smelter Look-up'!$C:$C,MATCH($A1807,'Smelter Look-up'!$E:$E,0)))</f>
        <v/>
      </c>
      <c r="D1807" s="143"/>
      <c r="E1807" s="143" t="str">
        <f ca="1">IF(ISERROR($V1807),"",OFFSET('Smelter Look-up'!$D$4,$V1807-4,0)&amp;"")</f>
        <v/>
      </c>
      <c r="F1807" s="143" t="str">
        <f ca="1">IF(ISERROR($V1807),"",OFFSET('Smelter Look-up'!$E$4,$V1807-4,0))</f>
        <v/>
      </c>
      <c r="G1807" s="143" t="str">
        <f ca="1">IF(C1807=$X$4,"Enter smelter details",IF(ISERROR($V1807),"",OFFSET('Smelter Look-up'!$F$4,$V1807-4,0)))</f>
        <v/>
      </c>
      <c r="H1807" s="199" t="str">
        <f ca="1">IF(ISERROR($V1807),"",OFFSET('Smelter Look-up'!$G$4,$V1807-4,0))</f>
        <v/>
      </c>
      <c r="I1807" s="200" t="str">
        <f ca="1">IF(ISERROR($V1807),"",OFFSET('Smelter Look-up'!$H$4,$V1807-4,0))</f>
        <v/>
      </c>
      <c r="J1807" s="200" t="str">
        <f ca="1">IF(ISERROR($V1807),"",OFFSET('Smelter Look-up'!$I$4,$V1807-4,0))</f>
        <v/>
      </c>
      <c r="K1807" s="144"/>
      <c r="L1807" s="144"/>
      <c r="M1807" s="144"/>
      <c r="N1807" s="144"/>
      <c r="O1807" s="144"/>
      <c r="P1807" s="202"/>
      <c r="Q1807" s="145"/>
      <c r="R1807" s="143" t="str">
        <f ca="1">IF(ISERROR($V1807),"",OFFSET('Smelter Look-up'!$C$4,$V1807-4,0)&amp;"")</f>
        <v/>
      </c>
      <c r="S1807" s="149" t="str">
        <f t="shared" ca="1" si="140"/>
        <v/>
      </c>
      <c r="T1807" s="149" t="str">
        <f ca="1">IF(B1807="","",IF(ISERROR(MATCH($J1807,SorP!$B$1:$B$6261,0)),"",INDIRECT("'SorP'!$A$"&amp;MATCH($S1807&amp;$J1807,SorP!C:C,0))))</f>
        <v/>
      </c>
      <c r="U1807" s="162"/>
      <c r="V1807" s="163" t="e">
        <f>IF(C1807="",NA(),MATCH($B1807&amp;$C1807,'Smelter Look-up'!$J:$J,0))</f>
        <v>#N/A</v>
      </c>
      <c r="X1807" s="164">
        <f t="shared" ca="1" si="141"/>
        <v>0</v>
      </c>
      <c r="AB1807" s="304" t="str">
        <f t="shared" si="142"/>
        <v/>
      </c>
      <c r="AC1807" s="164" t="str">
        <f t="shared" si="143"/>
        <v/>
      </c>
      <c r="AD1807" s="164" t="str">
        <f t="shared" si="144"/>
        <v/>
      </c>
    </row>
    <row r="1808" spans="1:30" s="164" customFormat="1" ht="20.149999999999999" customHeight="1">
      <c r="A1808" s="149"/>
      <c r="B1808" s="294" t="str">
        <f>IF(LEN(A1808)=0,"",INDEX('Smelter Look-up'!$A:$A,MATCH($A1808,'Smelter Look-up'!$E:$E,0)))</f>
        <v/>
      </c>
      <c r="C1808" s="146" t="str">
        <f>IF(LEN(A1808)=0,"",INDEX('Smelter Look-up'!$C:$C,MATCH($A1808,'Smelter Look-up'!$E:$E,0)))</f>
        <v/>
      </c>
      <c r="D1808" s="143"/>
      <c r="E1808" s="143" t="str">
        <f ca="1">IF(ISERROR($V1808),"",OFFSET('Smelter Look-up'!$D$4,$V1808-4,0)&amp;"")</f>
        <v/>
      </c>
      <c r="F1808" s="143" t="str">
        <f ca="1">IF(ISERROR($V1808),"",OFFSET('Smelter Look-up'!$E$4,$V1808-4,0))</f>
        <v/>
      </c>
      <c r="G1808" s="143" t="str">
        <f ca="1">IF(C1808=$X$4,"Enter smelter details",IF(ISERROR($V1808),"",OFFSET('Smelter Look-up'!$F$4,$V1808-4,0)))</f>
        <v/>
      </c>
      <c r="H1808" s="199" t="str">
        <f ca="1">IF(ISERROR($V1808),"",OFFSET('Smelter Look-up'!$G$4,$V1808-4,0))</f>
        <v/>
      </c>
      <c r="I1808" s="200" t="str">
        <f ca="1">IF(ISERROR($V1808),"",OFFSET('Smelter Look-up'!$H$4,$V1808-4,0))</f>
        <v/>
      </c>
      <c r="J1808" s="200" t="str">
        <f ca="1">IF(ISERROR($V1808),"",OFFSET('Smelter Look-up'!$I$4,$V1808-4,0))</f>
        <v/>
      </c>
      <c r="K1808" s="144"/>
      <c r="L1808" s="144"/>
      <c r="M1808" s="144"/>
      <c r="N1808" s="144"/>
      <c r="O1808" s="144"/>
      <c r="P1808" s="202"/>
      <c r="Q1808" s="145"/>
      <c r="R1808" s="143" t="str">
        <f ca="1">IF(ISERROR($V1808),"",OFFSET('Smelter Look-up'!$C$4,$V1808-4,0)&amp;"")</f>
        <v/>
      </c>
      <c r="S1808" s="149" t="str">
        <f t="shared" ca="1" si="140"/>
        <v/>
      </c>
      <c r="T1808" s="149" t="str">
        <f ca="1">IF(B1808="","",IF(ISERROR(MATCH($J1808,SorP!$B$1:$B$6261,0)),"",INDIRECT("'SorP'!$A$"&amp;MATCH($S1808&amp;$J1808,SorP!C:C,0))))</f>
        <v/>
      </c>
      <c r="U1808" s="162"/>
      <c r="V1808" s="163" t="e">
        <f>IF(C1808="",NA(),MATCH($B1808&amp;$C1808,'Smelter Look-up'!$J:$J,0))</f>
        <v>#N/A</v>
      </c>
      <c r="X1808" s="164">
        <f t="shared" ca="1" si="141"/>
        <v>0</v>
      </c>
      <c r="AB1808" s="304" t="str">
        <f t="shared" si="142"/>
        <v/>
      </c>
      <c r="AC1808" s="164" t="str">
        <f t="shared" si="143"/>
        <v/>
      </c>
      <c r="AD1808" s="164" t="str">
        <f t="shared" si="144"/>
        <v/>
      </c>
    </row>
    <row r="1809" spans="1:30" s="164" customFormat="1" ht="20.149999999999999" customHeight="1">
      <c r="A1809" s="149"/>
      <c r="B1809" s="294" t="str">
        <f>IF(LEN(A1809)=0,"",INDEX('Smelter Look-up'!$A:$A,MATCH($A1809,'Smelter Look-up'!$E:$E,0)))</f>
        <v/>
      </c>
      <c r="C1809" s="146" t="str">
        <f>IF(LEN(A1809)=0,"",INDEX('Smelter Look-up'!$C:$C,MATCH($A1809,'Smelter Look-up'!$E:$E,0)))</f>
        <v/>
      </c>
      <c r="D1809" s="143"/>
      <c r="E1809" s="143" t="str">
        <f ca="1">IF(ISERROR($V1809),"",OFFSET('Smelter Look-up'!$D$4,$V1809-4,0)&amp;"")</f>
        <v/>
      </c>
      <c r="F1809" s="143" t="str">
        <f ca="1">IF(ISERROR($V1809),"",OFFSET('Smelter Look-up'!$E$4,$V1809-4,0))</f>
        <v/>
      </c>
      <c r="G1809" s="143" t="str">
        <f ca="1">IF(C1809=$X$4,"Enter smelter details",IF(ISERROR($V1809),"",OFFSET('Smelter Look-up'!$F$4,$V1809-4,0)))</f>
        <v/>
      </c>
      <c r="H1809" s="199" t="str">
        <f ca="1">IF(ISERROR($V1809),"",OFFSET('Smelter Look-up'!$G$4,$V1809-4,0))</f>
        <v/>
      </c>
      <c r="I1809" s="200" t="str">
        <f ca="1">IF(ISERROR($V1809),"",OFFSET('Smelter Look-up'!$H$4,$V1809-4,0))</f>
        <v/>
      </c>
      <c r="J1809" s="200" t="str">
        <f ca="1">IF(ISERROR($V1809),"",OFFSET('Smelter Look-up'!$I$4,$V1809-4,0))</f>
        <v/>
      </c>
      <c r="K1809" s="144"/>
      <c r="L1809" s="144"/>
      <c r="M1809" s="144"/>
      <c r="N1809" s="144"/>
      <c r="O1809" s="144"/>
      <c r="P1809" s="202"/>
      <c r="Q1809" s="145"/>
      <c r="R1809" s="143" t="str">
        <f ca="1">IF(ISERROR($V1809),"",OFFSET('Smelter Look-up'!$C$4,$V1809-4,0)&amp;"")</f>
        <v/>
      </c>
      <c r="S1809" s="149" t="str">
        <f t="shared" ca="1" si="140"/>
        <v/>
      </c>
      <c r="T1809" s="149" t="str">
        <f ca="1">IF(B1809="","",IF(ISERROR(MATCH($J1809,SorP!$B$1:$B$6261,0)),"",INDIRECT("'SorP'!$A$"&amp;MATCH($S1809&amp;$J1809,SorP!C:C,0))))</f>
        <v/>
      </c>
      <c r="U1809" s="162"/>
      <c r="V1809" s="163" t="e">
        <f>IF(C1809="",NA(),MATCH($B1809&amp;$C1809,'Smelter Look-up'!$J:$J,0))</f>
        <v>#N/A</v>
      </c>
      <c r="X1809" s="164">
        <f t="shared" ca="1" si="141"/>
        <v>0</v>
      </c>
      <c r="AB1809" s="304" t="str">
        <f t="shared" si="142"/>
        <v/>
      </c>
      <c r="AC1809" s="164" t="str">
        <f t="shared" si="143"/>
        <v/>
      </c>
      <c r="AD1809" s="164" t="str">
        <f t="shared" si="144"/>
        <v/>
      </c>
    </row>
    <row r="1810" spans="1:30" s="164" customFormat="1" ht="20.149999999999999" customHeight="1">
      <c r="A1810" s="149"/>
      <c r="B1810" s="294" t="str">
        <f>IF(LEN(A1810)=0,"",INDEX('Smelter Look-up'!$A:$A,MATCH($A1810,'Smelter Look-up'!$E:$E,0)))</f>
        <v/>
      </c>
      <c r="C1810" s="146" t="str">
        <f>IF(LEN(A1810)=0,"",INDEX('Smelter Look-up'!$C:$C,MATCH($A1810,'Smelter Look-up'!$E:$E,0)))</f>
        <v/>
      </c>
      <c r="D1810" s="143"/>
      <c r="E1810" s="143" t="str">
        <f ca="1">IF(ISERROR($V1810),"",OFFSET('Smelter Look-up'!$D$4,$V1810-4,0)&amp;"")</f>
        <v/>
      </c>
      <c r="F1810" s="143" t="str">
        <f ca="1">IF(ISERROR($V1810),"",OFFSET('Smelter Look-up'!$E$4,$V1810-4,0))</f>
        <v/>
      </c>
      <c r="G1810" s="143" t="str">
        <f ca="1">IF(C1810=$X$4,"Enter smelter details",IF(ISERROR($V1810),"",OFFSET('Smelter Look-up'!$F$4,$V1810-4,0)))</f>
        <v/>
      </c>
      <c r="H1810" s="199" t="str">
        <f ca="1">IF(ISERROR($V1810),"",OFFSET('Smelter Look-up'!$G$4,$V1810-4,0))</f>
        <v/>
      </c>
      <c r="I1810" s="200" t="str">
        <f ca="1">IF(ISERROR($V1810),"",OFFSET('Smelter Look-up'!$H$4,$V1810-4,0))</f>
        <v/>
      </c>
      <c r="J1810" s="200" t="str">
        <f ca="1">IF(ISERROR($V1810),"",OFFSET('Smelter Look-up'!$I$4,$V1810-4,0))</f>
        <v/>
      </c>
      <c r="K1810" s="144"/>
      <c r="L1810" s="144"/>
      <c r="M1810" s="144"/>
      <c r="N1810" s="144"/>
      <c r="O1810" s="144"/>
      <c r="P1810" s="202"/>
      <c r="Q1810" s="145"/>
      <c r="R1810" s="143" t="str">
        <f ca="1">IF(ISERROR($V1810),"",OFFSET('Smelter Look-up'!$C$4,$V1810-4,0)&amp;"")</f>
        <v/>
      </c>
      <c r="S1810" s="149" t="str">
        <f t="shared" ca="1" si="140"/>
        <v/>
      </c>
      <c r="T1810" s="149" t="str">
        <f ca="1">IF(B1810="","",IF(ISERROR(MATCH($J1810,SorP!$B$1:$B$6261,0)),"",INDIRECT("'SorP'!$A$"&amp;MATCH($S1810&amp;$J1810,SorP!C:C,0))))</f>
        <v/>
      </c>
      <c r="U1810" s="162"/>
      <c r="V1810" s="163" t="e">
        <f>IF(C1810="",NA(),MATCH($B1810&amp;$C1810,'Smelter Look-up'!$J:$J,0))</f>
        <v>#N/A</v>
      </c>
      <c r="X1810" s="164">
        <f t="shared" ca="1" si="141"/>
        <v>0</v>
      </c>
      <c r="AB1810" s="304" t="str">
        <f t="shared" si="142"/>
        <v/>
      </c>
      <c r="AC1810" s="164" t="str">
        <f t="shared" si="143"/>
        <v/>
      </c>
      <c r="AD1810" s="164" t="str">
        <f t="shared" si="144"/>
        <v/>
      </c>
    </row>
    <row r="1811" spans="1:30" s="164" customFormat="1" ht="20.149999999999999" customHeight="1">
      <c r="A1811" s="149"/>
      <c r="B1811" s="294" t="str">
        <f>IF(LEN(A1811)=0,"",INDEX('Smelter Look-up'!$A:$A,MATCH($A1811,'Smelter Look-up'!$E:$E,0)))</f>
        <v/>
      </c>
      <c r="C1811" s="146" t="str">
        <f>IF(LEN(A1811)=0,"",INDEX('Smelter Look-up'!$C:$C,MATCH($A1811,'Smelter Look-up'!$E:$E,0)))</f>
        <v/>
      </c>
      <c r="D1811" s="143"/>
      <c r="E1811" s="143" t="str">
        <f ca="1">IF(ISERROR($V1811),"",OFFSET('Smelter Look-up'!$D$4,$V1811-4,0)&amp;"")</f>
        <v/>
      </c>
      <c r="F1811" s="143" t="str">
        <f ca="1">IF(ISERROR($V1811),"",OFFSET('Smelter Look-up'!$E$4,$V1811-4,0))</f>
        <v/>
      </c>
      <c r="G1811" s="143" t="str">
        <f ca="1">IF(C1811=$X$4,"Enter smelter details",IF(ISERROR($V1811),"",OFFSET('Smelter Look-up'!$F$4,$V1811-4,0)))</f>
        <v/>
      </c>
      <c r="H1811" s="199" t="str">
        <f ca="1">IF(ISERROR($V1811),"",OFFSET('Smelter Look-up'!$G$4,$V1811-4,0))</f>
        <v/>
      </c>
      <c r="I1811" s="200" t="str">
        <f ca="1">IF(ISERROR($V1811),"",OFFSET('Smelter Look-up'!$H$4,$V1811-4,0))</f>
        <v/>
      </c>
      <c r="J1811" s="200" t="str">
        <f ca="1">IF(ISERROR($V1811),"",OFFSET('Smelter Look-up'!$I$4,$V1811-4,0))</f>
        <v/>
      </c>
      <c r="K1811" s="144"/>
      <c r="L1811" s="144"/>
      <c r="M1811" s="144"/>
      <c r="N1811" s="144"/>
      <c r="O1811" s="144"/>
      <c r="P1811" s="202"/>
      <c r="Q1811" s="145"/>
      <c r="R1811" s="143" t="str">
        <f ca="1">IF(ISERROR($V1811),"",OFFSET('Smelter Look-up'!$C$4,$V1811-4,0)&amp;"")</f>
        <v/>
      </c>
      <c r="S1811" s="149" t="str">
        <f t="shared" ca="1" si="140"/>
        <v/>
      </c>
      <c r="T1811" s="149" t="str">
        <f ca="1">IF(B1811="","",IF(ISERROR(MATCH($J1811,SorP!$B$1:$B$6261,0)),"",INDIRECT("'SorP'!$A$"&amp;MATCH($S1811&amp;$J1811,SorP!C:C,0))))</f>
        <v/>
      </c>
      <c r="U1811" s="162"/>
      <c r="V1811" s="163" t="e">
        <f>IF(C1811="",NA(),MATCH($B1811&amp;$C1811,'Smelter Look-up'!$J:$J,0))</f>
        <v>#N/A</v>
      </c>
      <c r="X1811" s="164">
        <f t="shared" ca="1" si="141"/>
        <v>0</v>
      </c>
      <c r="AB1811" s="304" t="str">
        <f t="shared" si="142"/>
        <v/>
      </c>
      <c r="AC1811" s="164" t="str">
        <f t="shared" si="143"/>
        <v/>
      </c>
      <c r="AD1811" s="164" t="str">
        <f t="shared" si="144"/>
        <v/>
      </c>
    </row>
    <row r="1812" spans="1:30" s="164" customFormat="1" ht="20.149999999999999" customHeight="1">
      <c r="A1812" s="149"/>
      <c r="B1812" s="294" t="str">
        <f>IF(LEN(A1812)=0,"",INDEX('Smelter Look-up'!$A:$A,MATCH($A1812,'Smelter Look-up'!$E:$E,0)))</f>
        <v/>
      </c>
      <c r="C1812" s="146" t="str">
        <f>IF(LEN(A1812)=0,"",INDEX('Smelter Look-up'!$C:$C,MATCH($A1812,'Smelter Look-up'!$E:$E,0)))</f>
        <v/>
      </c>
      <c r="D1812" s="143"/>
      <c r="E1812" s="143" t="str">
        <f ca="1">IF(ISERROR($V1812),"",OFFSET('Smelter Look-up'!$D$4,$V1812-4,0)&amp;"")</f>
        <v/>
      </c>
      <c r="F1812" s="143" t="str">
        <f ca="1">IF(ISERROR($V1812),"",OFFSET('Smelter Look-up'!$E$4,$V1812-4,0))</f>
        <v/>
      </c>
      <c r="G1812" s="143" t="str">
        <f ca="1">IF(C1812=$X$4,"Enter smelter details",IF(ISERROR($V1812),"",OFFSET('Smelter Look-up'!$F$4,$V1812-4,0)))</f>
        <v/>
      </c>
      <c r="H1812" s="199" t="str">
        <f ca="1">IF(ISERROR($V1812),"",OFFSET('Smelter Look-up'!$G$4,$V1812-4,0))</f>
        <v/>
      </c>
      <c r="I1812" s="200" t="str">
        <f ca="1">IF(ISERROR($V1812),"",OFFSET('Smelter Look-up'!$H$4,$V1812-4,0))</f>
        <v/>
      </c>
      <c r="J1812" s="200" t="str">
        <f ca="1">IF(ISERROR($V1812),"",OFFSET('Smelter Look-up'!$I$4,$V1812-4,0))</f>
        <v/>
      </c>
      <c r="K1812" s="144"/>
      <c r="L1812" s="144"/>
      <c r="M1812" s="144"/>
      <c r="N1812" s="144"/>
      <c r="O1812" s="144"/>
      <c r="P1812" s="202"/>
      <c r="Q1812" s="145"/>
      <c r="R1812" s="143" t="str">
        <f ca="1">IF(ISERROR($V1812),"",OFFSET('Smelter Look-up'!$C$4,$V1812-4,0)&amp;"")</f>
        <v/>
      </c>
      <c r="S1812" s="149" t="str">
        <f t="shared" ca="1" si="140"/>
        <v/>
      </c>
      <c r="T1812" s="149" t="str">
        <f ca="1">IF(B1812="","",IF(ISERROR(MATCH($J1812,SorP!$B$1:$B$6261,0)),"",INDIRECT("'SorP'!$A$"&amp;MATCH($S1812&amp;$J1812,SorP!C:C,0))))</f>
        <v/>
      </c>
      <c r="U1812" s="162"/>
      <c r="V1812" s="163" t="e">
        <f>IF(C1812="",NA(),MATCH($B1812&amp;$C1812,'Smelter Look-up'!$J:$J,0))</f>
        <v>#N/A</v>
      </c>
      <c r="X1812" s="164">
        <f t="shared" ca="1" si="141"/>
        <v>0</v>
      </c>
      <c r="AB1812" s="304" t="str">
        <f t="shared" si="142"/>
        <v/>
      </c>
      <c r="AC1812" s="164" t="str">
        <f t="shared" si="143"/>
        <v/>
      </c>
      <c r="AD1812" s="164" t="str">
        <f t="shared" si="144"/>
        <v/>
      </c>
    </row>
    <row r="1813" spans="1:30" s="164" customFormat="1" ht="20.149999999999999" customHeight="1">
      <c r="A1813" s="149"/>
      <c r="B1813" s="294" t="str">
        <f>IF(LEN(A1813)=0,"",INDEX('Smelter Look-up'!$A:$A,MATCH($A1813,'Smelter Look-up'!$E:$E,0)))</f>
        <v/>
      </c>
      <c r="C1813" s="146" t="str">
        <f>IF(LEN(A1813)=0,"",INDEX('Smelter Look-up'!$C:$C,MATCH($A1813,'Smelter Look-up'!$E:$E,0)))</f>
        <v/>
      </c>
      <c r="D1813" s="143"/>
      <c r="E1813" s="143" t="str">
        <f ca="1">IF(ISERROR($V1813),"",OFFSET('Smelter Look-up'!$D$4,$V1813-4,0)&amp;"")</f>
        <v/>
      </c>
      <c r="F1813" s="143" t="str">
        <f ca="1">IF(ISERROR($V1813),"",OFFSET('Smelter Look-up'!$E$4,$V1813-4,0))</f>
        <v/>
      </c>
      <c r="G1813" s="143" t="str">
        <f ca="1">IF(C1813=$X$4,"Enter smelter details",IF(ISERROR($V1813),"",OFFSET('Smelter Look-up'!$F$4,$V1813-4,0)))</f>
        <v/>
      </c>
      <c r="H1813" s="199" t="str">
        <f ca="1">IF(ISERROR($V1813),"",OFFSET('Smelter Look-up'!$G$4,$V1813-4,0))</f>
        <v/>
      </c>
      <c r="I1813" s="200" t="str">
        <f ca="1">IF(ISERROR($V1813),"",OFFSET('Smelter Look-up'!$H$4,$V1813-4,0))</f>
        <v/>
      </c>
      <c r="J1813" s="200" t="str">
        <f ca="1">IF(ISERROR($V1813),"",OFFSET('Smelter Look-up'!$I$4,$V1813-4,0))</f>
        <v/>
      </c>
      <c r="K1813" s="144"/>
      <c r="L1813" s="144"/>
      <c r="M1813" s="144"/>
      <c r="N1813" s="144"/>
      <c r="O1813" s="144"/>
      <c r="P1813" s="202"/>
      <c r="Q1813" s="145"/>
      <c r="R1813" s="143" t="str">
        <f ca="1">IF(ISERROR($V1813),"",OFFSET('Smelter Look-up'!$C$4,$V1813-4,0)&amp;"")</f>
        <v/>
      </c>
      <c r="S1813" s="149" t="str">
        <f t="shared" ca="1" si="140"/>
        <v/>
      </c>
      <c r="T1813" s="149" t="str">
        <f ca="1">IF(B1813="","",IF(ISERROR(MATCH($J1813,SorP!$B$1:$B$6261,0)),"",INDIRECT("'SorP'!$A$"&amp;MATCH($S1813&amp;$J1813,SorP!C:C,0))))</f>
        <v/>
      </c>
      <c r="U1813" s="162"/>
      <c r="V1813" s="163" t="e">
        <f>IF(C1813="",NA(),MATCH($B1813&amp;$C1813,'Smelter Look-up'!$J:$J,0))</f>
        <v>#N/A</v>
      </c>
      <c r="X1813" s="164">
        <f t="shared" ca="1" si="141"/>
        <v>0</v>
      </c>
      <c r="AB1813" s="304" t="str">
        <f t="shared" si="142"/>
        <v/>
      </c>
      <c r="AC1813" s="164" t="str">
        <f t="shared" si="143"/>
        <v/>
      </c>
      <c r="AD1813" s="164" t="str">
        <f t="shared" si="144"/>
        <v/>
      </c>
    </row>
    <row r="1814" spans="1:30" s="164" customFormat="1" ht="20.149999999999999" customHeight="1">
      <c r="A1814" s="149"/>
      <c r="B1814" s="294" t="str">
        <f>IF(LEN(A1814)=0,"",INDEX('Smelter Look-up'!$A:$A,MATCH($A1814,'Smelter Look-up'!$E:$E,0)))</f>
        <v/>
      </c>
      <c r="C1814" s="146" t="str">
        <f>IF(LEN(A1814)=0,"",INDEX('Smelter Look-up'!$C:$C,MATCH($A1814,'Smelter Look-up'!$E:$E,0)))</f>
        <v/>
      </c>
      <c r="D1814" s="143"/>
      <c r="E1814" s="143" t="str">
        <f ca="1">IF(ISERROR($V1814),"",OFFSET('Smelter Look-up'!$D$4,$V1814-4,0)&amp;"")</f>
        <v/>
      </c>
      <c r="F1814" s="143" t="str">
        <f ca="1">IF(ISERROR($V1814),"",OFFSET('Smelter Look-up'!$E$4,$V1814-4,0))</f>
        <v/>
      </c>
      <c r="G1814" s="143" t="str">
        <f ca="1">IF(C1814=$X$4,"Enter smelter details",IF(ISERROR($V1814),"",OFFSET('Smelter Look-up'!$F$4,$V1814-4,0)))</f>
        <v/>
      </c>
      <c r="H1814" s="199" t="str">
        <f ca="1">IF(ISERROR($V1814),"",OFFSET('Smelter Look-up'!$G$4,$V1814-4,0))</f>
        <v/>
      </c>
      <c r="I1814" s="200" t="str">
        <f ca="1">IF(ISERROR($V1814),"",OFFSET('Smelter Look-up'!$H$4,$V1814-4,0))</f>
        <v/>
      </c>
      <c r="J1814" s="200" t="str">
        <f ca="1">IF(ISERROR($V1814),"",OFFSET('Smelter Look-up'!$I$4,$V1814-4,0))</f>
        <v/>
      </c>
      <c r="K1814" s="144"/>
      <c r="L1814" s="144"/>
      <c r="M1814" s="144"/>
      <c r="N1814" s="144"/>
      <c r="O1814" s="144"/>
      <c r="P1814" s="202"/>
      <c r="Q1814" s="145"/>
      <c r="R1814" s="143" t="str">
        <f ca="1">IF(ISERROR($V1814),"",OFFSET('Smelter Look-up'!$C$4,$V1814-4,0)&amp;"")</f>
        <v/>
      </c>
      <c r="S1814" s="149" t="str">
        <f t="shared" ca="1" si="140"/>
        <v/>
      </c>
      <c r="T1814" s="149" t="str">
        <f ca="1">IF(B1814="","",IF(ISERROR(MATCH($J1814,SorP!$B$1:$B$6261,0)),"",INDIRECT("'SorP'!$A$"&amp;MATCH($S1814&amp;$J1814,SorP!C:C,0))))</f>
        <v/>
      </c>
      <c r="U1814" s="162"/>
      <c r="V1814" s="163" t="e">
        <f>IF(C1814="",NA(),MATCH($B1814&amp;$C1814,'Smelter Look-up'!$J:$J,0))</f>
        <v>#N/A</v>
      </c>
      <c r="X1814" s="164">
        <f t="shared" ca="1" si="141"/>
        <v>0</v>
      </c>
      <c r="AB1814" s="304" t="str">
        <f t="shared" si="142"/>
        <v/>
      </c>
      <c r="AC1814" s="164" t="str">
        <f t="shared" si="143"/>
        <v/>
      </c>
      <c r="AD1814" s="164" t="str">
        <f t="shared" si="144"/>
        <v/>
      </c>
    </row>
    <row r="1815" spans="1:30" s="164" customFormat="1" ht="20.149999999999999" customHeight="1">
      <c r="A1815" s="149"/>
      <c r="B1815" s="294" t="str">
        <f>IF(LEN(A1815)=0,"",INDEX('Smelter Look-up'!$A:$A,MATCH($A1815,'Smelter Look-up'!$E:$E,0)))</f>
        <v/>
      </c>
      <c r="C1815" s="146" t="str">
        <f>IF(LEN(A1815)=0,"",INDEX('Smelter Look-up'!$C:$C,MATCH($A1815,'Smelter Look-up'!$E:$E,0)))</f>
        <v/>
      </c>
      <c r="D1815" s="143"/>
      <c r="E1815" s="143" t="str">
        <f ca="1">IF(ISERROR($V1815),"",OFFSET('Smelter Look-up'!$D$4,$V1815-4,0)&amp;"")</f>
        <v/>
      </c>
      <c r="F1815" s="143" t="str">
        <f ca="1">IF(ISERROR($V1815),"",OFFSET('Smelter Look-up'!$E$4,$V1815-4,0))</f>
        <v/>
      </c>
      <c r="G1815" s="143" t="str">
        <f ca="1">IF(C1815=$X$4,"Enter smelter details",IF(ISERROR($V1815),"",OFFSET('Smelter Look-up'!$F$4,$V1815-4,0)))</f>
        <v/>
      </c>
      <c r="H1815" s="199" t="str">
        <f ca="1">IF(ISERROR($V1815),"",OFFSET('Smelter Look-up'!$G$4,$V1815-4,0))</f>
        <v/>
      </c>
      <c r="I1815" s="200" t="str">
        <f ca="1">IF(ISERROR($V1815),"",OFFSET('Smelter Look-up'!$H$4,$V1815-4,0))</f>
        <v/>
      </c>
      <c r="J1815" s="200" t="str">
        <f ca="1">IF(ISERROR($V1815),"",OFFSET('Smelter Look-up'!$I$4,$V1815-4,0))</f>
        <v/>
      </c>
      <c r="K1815" s="144"/>
      <c r="L1815" s="144"/>
      <c r="M1815" s="144"/>
      <c r="N1815" s="144"/>
      <c r="O1815" s="144"/>
      <c r="P1815" s="202"/>
      <c r="Q1815" s="145"/>
      <c r="R1815" s="143" t="str">
        <f ca="1">IF(ISERROR($V1815),"",OFFSET('Smelter Look-up'!$C$4,$V1815-4,0)&amp;"")</f>
        <v/>
      </c>
      <c r="S1815" s="149" t="str">
        <f t="shared" ca="1" si="140"/>
        <v/>
      </c>
      <c r="T1815" s="149" t="str">
        <f ca="1">IF(B1815="","",IF(ISERROR(MATCH($J1815,SorP!$B$1:$B$6261,0)),"",INDIRECT("'SorP'!$A$"&amp;MATCH($S1815&amp;$J1815,SorP!C:C,0))))</f>
        <v/>
      </c>
      <c r="U1815" s="162"/>
      <c r="V1815" s="163" t="e">
        <f>IF(C1815="",NA(),MATCH($B1815&amp;$C1815,'Smelter Look-up'!$J:$J,0))</f>
        <v>#N/A</v>
      </c>
      <c r="X1815" s="164">
        <f t="shared" ca="1" si="141"/>
        <v>0</v>
      </c>
      <c r="AB1815" s="304" t="str">
        <f t="shared" si="142"/>
        <v/>
      </c>
      <c r="AC1815" s="164" t="str">
        <f t="shared" si="143"/>
        <v/>
      </c>
      <c r="AD1815" s="164" t="str">
        <f t="shared" si="144"/>
        <v/>
      </c>
    </row>
    <row r="1816" spans="1:30" s="164" customFormat="1" ht="20.149999999999999" customHeight="1">
      <c r="A1816" s="149"/>
      <c r="B1816" s="294" t="str">
        <f>IF(LEN(A1816)=0,"",INDEX('Smelter Look-up'!$A:$A,MATCH($A1816,'Smelter Look-up'!$E:$E,0)))</f>
        <v/>
      </c>
      <c r="C1816" s="146" t="str">
        <f>IF(LEN(A1816)=0,"",INDEX('Smelter Look-up'!$C:$C,MATCH($A1816,'Smelter Look-up'!$E:$E,0)))</f>
        <v/>
      </c>
      <c r="D1816" s="143"/>
      <c r="E1816" s="143" t="str">
        <f ca="1">IF(ISERROR($V1816),"",OFFSET('Smelter Look-up'!$D$4,$V1816-4,0)&amp;"")</f>
        <v/>
      </c>
      <c r="F1816" s="143" t="str">
        <f ca="1">IF(ISERROR($V1816),"",OFFSET('Smelter Look-up'!$E$4,$V1816-4,0))</f>
        <v/>
      </c>
      <c r="G1816" s="143" t="str">
        <f ca="1">IF(C1816=$X$4,"Enter smelter details",IF(ISERROR($V1816),"",OFFSET('Smelter Look-up'!$F$4,$V1816-4,0)))</f>
        <v/>
      </c>
      <c r="H1816" s="199" t="str">
        <f ca="1">IF(ISERROR($V1816),"",OFFSET('Smelter Look-up'!$G$4,$V1816-4,0))</f>
        <v/>
      </c>
      <c r="I1816" s="200" t="str">
        <f ca="1">IF(ISERROR($V1816),"",OFFSET('Smelter Look-up'!$H$4,$V1816-4,0))</f>
        <v/>
      </c>
      <c r="J1816" s="200" t="str">
        <f ca="1">IF(ISERROR($V1816),"",OFFSET('Smelter Look-up'!$I$4,$V1816-4,0))</f>
        <v/>
      </c>
      <c r="K1816" s="144"/>
      <c r="L1816" s="144"/>
      <c r="M1816" s="144"/>
      <c r="N1816" s="144"/>
      <c r="O1816" s="144"/>
      <c r="P1816" s="202"/>
      <c r="Q1816" s="145"/>
      <c r="R1816" s="143" t="str">
        <f ca="1">IF(ISERROR($V1816),"",OFFSET('Smelter Look-up'!$C$4,$V1816-4,0)&amp;"")</f>
        <v/>
      </c>
      <c r="S1816" s="149" t="str">
        <f t="shared" ca="1" si="140"/>
        <v/>
      </c>
      <c r="T1816" s="149" t="str">
        <f ca="1">IF(B1816="","",IF(ISERROR(MATCH($J1816,SorP!$B$1:$B$6261,0)),"",INDIRECT("'SorP'!$A$"&amp;MATCH($S1816&amp;$J1816,SorP!C:C,0))))</f>
        <v/>
      </c>
      <c r="U1816" s="162"/>
      <c r="V1816" s="163" t="e">
        <f>IF(C1816="",NA(),MATCH($B1816&amp;$C1816,'Smelter Look-up'!$J:$J,0))</f>
        <v>#N/A</v>
      </c>
      <c r="X1816" s="164">
        <f t="shared" ca="1" si="141"/>
        <v>0</v>
      </c>
      <c r="AB1816" s="304" t="str">
        <f t="shared" si="142"/>
        <v/>
      </c>
      <c r="AC1816" s="164" t="str">
        <f t="shared" si="143"/>
        <v/>
      </c>
      <c r="AD1816" s="164" t="str">
        <f t="shared" si="144"/>
        <v/>
      </c>
    </row>
    <row r="1817" spans="1:30" s="164" customFormat="1" ht="20.149999999999999" customHeight="1">
      <c r="A1817" s="149"/>
      <c r="B1817" s="294" t="str">
        <f>IF(LEN(A1817)=0,"",INDEX('Smelter Look-up'!$A:$A,MATCH($A1817,'Smelter Look-up'!$E:$E,0)))</f>
        <v/>
      </c>
      <c r="C1817" s="146" t="str">
        <f>IF(LEN(A1817)=0,"",INDEX('Smelter Look-up'!$C:$C,MATCH($A1817,'Smelter Look-up'!$E:$E,0)))</f>
        <v/>
      </c>
      <c r="D1817" s="143"/>
      <c r="E1817" s="143" t="str">
        <f ca="1">IF(ISERROR($V1817),"",OFFSET('Smelter Look-up'!$D$4,$V1817-4,0)&amp;"")</f>
        <v/>
      </c>
      <c r="F1817" s="143" t="str">
        <f ca="1">IF(ISERROR($V1817),"",OFFSET('Smelter Look-up'!$E$4,$V1817-4,0))</f>
        <v/>
      </c>
      <c r="G1817" s="143" t="str">
        <f ca="1">IF(C1817=$X$4,"Enter smelter details",IF(ISERROR($V1817),"",OFFSET('Smelter Look-up'!$F$4,$V1817-4,0)))</f>
        <v/>
      </c>
      <c r="H1817" s="199" t="str">
        <f ca="1">IF(ISERROR($V1817),"",OFFSET('Smelter Look-up'!$G$4,$V1817-4,0))</f>
        <v/>
      </c>
      <c r="I1817" s="200" t="str">
        <f ca="1">IF(ISERROR($V1817),"",OFFSET('Smelter Look-up'!$H$4,$V1817-4,0))</f>
        <v/>
      </c>
      <c r="J1817" s="200" t="str">
        <f ca="1">IF(ISERROR($V1817),"",OFFSET('Smelter Look-up'!$I$4,$V1817-4,0))</f>
        <v/>
      </c>
      <c r="K1817" s="144"/>
      <c r="L1817" s="144"/>
      <c r="M1817" s="144"/>
      <c r="N1817" s="144"/>
      <c r="O1817" s="144"/>
      <c r="P1817" s="202"/>
      <c r="Q1817" s="145"/>
      <c r="R1817" s="143" t="str">
        <f ca="1">IF(ISERROR($V1817),"",OFFSET('Smelter Look-up'!$C$4,$V1817-4,0)&amp;"")</f>
        <v/>
      </c>
      <c r="S1817" s="149" t="str">
        <f t="shared" ca="1" si="140"/>
        <v/>
      </c>
      <c r="T1817" s="149" t="str">
        <f ca="1">IF(B1817="","",IF(ISERROR(MATCH($J1817,SorP!$B$1:$B$6261,0)),"",INDIRECT("'SorP'!$A$"&amp;MATCH($S1817&amp;$J1817,SorP!C:C,0))))</f>
        <v/>
      </c>
      <c r="U1817" s="162"/>
      <c r="V1817" s="163" t="e">
        <f>IF(C1817="",NA(),MATCH($B1817&amp;$C1817,'Smelter Look-up'!$J:$J,0))</f>
        <v>#N/A</v>
      </c>
      <c r="X1817" s="164">
        <f t="shared" ca="1" si="141"/>
        <v>0</v>
      </c>
      <c r="AB1817" s="304" t="str">
        <f t="shared" si="142"/>
        <v/>
      </c>
      <c r="AC1817" s="164" t="str">
        <f t="shared" si="143"/>
        <v/>
      </c>
      <c r="AD1817" s="164" t="str">
        <f t="shared" si="144"/>
        <v/>
      </c>
    </row>
    <row r="1818" spans="1:30" s="164" customFormat="1" ht="20.149999999999999" customHeight="1">
      <c r="A1818" s="149"/>
      <c r="B1818" s="294" t="str">
        <f>IF(LEN(A1818)=0,"",INDEX('Smelter Look-up'!$A:$A,MATCH($A1818,'Smelter Look-up'!$E:$E,0)))</f>
        <v/>
      </c>
      <c r="C1818" s="146" t="str">
        <f>IF(LEN(A1818)=0,"",INDEX('Smelter Look-up'!$C:$C,MATCH($A1818,'Smelter Look-up'!$E:$E,0)))</f>
        <v/>
      </c>
      <c r="D1818" s="143"/>
      <c r="E1818" s="143" t="str">
        <f ca="1">IF(ISERROR($V1818),"",OFFSET('Smelter Look-up'!$D$4,$V1818-4,0)&amp;"")</f>
        <v/>
      </c>
      <c r="F1818" s="143" t="str">
        <f ca="1">IF(ISERROR($V1818),"",OFFSET('Smelter Look-up'!$E$4,$V1818-4,0))</f>
        <v/>
      </c>
      <c r="G1818" s="143" t="str">
        <f ca="1">IF(C1818=$X$4,"Enter smelter details",IF(ISERROR($V1818),"",OFFSET('Smelter Look-up'!$F$4,$V1818-4,0)))</f>
        <v/>
      </c>
      <c r="H1818" s="199" t="str">
        <f ca="1">IF(ISERROR($V1818),"",OFFSET('Smelter Look-up'!$G$4,$V1818-4,0))</f>
        <v/>
      </c>
      <c r="I1818" s="200" t="str">
        <f ca="1">IF(ISERROR($V1818),"",OFFSET('Smelter Look-up'!$H$4,$V1818-4,0))</f>
        <v/>
      </c>
      <c r="J1818" s="200" t="str">
        <f ca="1">IF(ISERROR($V1818),"",OFFSET('Smelter Look-up'!$I$4,$V1818-4,0))</f>
        <v/>
      </c>
      <c r="K1818" s="144"/>
      <c r="L1818" s="144"/>
      <c r="M1818" s="144"/>
      <c r="N1818" s="144"/>
      <c r="O1818" s="144"/>
      <c r="P1818" s="202"/>
      <c r="Q1818" s="145"/>
      <c r="R1818" s="143" t="str">
        <f ca="1">IF(ISERROR($V1818),"",OFFSET('Smelter Look-up'!$C$4,$V1818-4,0)&amp;"")</f>
        <v/>
      </c>
      <c r="S1818" s="149" t="str">
        <f t="shared" ca="1" si="140"/>
        <v/>
      </c>
      <c r="T1818" s="149" t="str">
        <f ca="1">IF(B1818="","",IF(ISERROR(MATCH($J1818,SorP!$B$1:$B$6261,0)),"",INDIRECT("'SorP'!$A$"&amp;MATCH($S1818&amp;$J1818,SorP!C:C,0))))</f>
        <v/>
      </c>
      <c r="U1818" s="162"/>
      <c r="V1818" s="163" t="e">
        <f>IF(C1818="",NA(),MATCH($B1818&amp;$C1818,'Smelter Look-up'!$J:$J,0))</f>
        <v>#N/A</v>
      </c>
      <c r="X1818" s="164">
        <f t="shared" ca="1" si="141"/>
        <v>0</v>
      </c>
      <c r="AB1818" s="304" t="str">
        <f t="shared" si="142"/>
        <v/>
      </c>
      <c r="AC1818" s="164" t="str">
        <f t="shared" si="143"/>
        <v/>
      </c>
      <c r="AD1818" s="164" t="str">
        <f t="shared" si="144"/>
        <v/>
      </c>
    </row>
    <row r="1819" spans="1:30" s="164" customFormat="1" ht="20.149999999999999" customHeight="1">
      <c r="A1819" s="149"/>
      <c r="B1819" s="294" t="str">
        <f>IF(LEN(A1819)=0,"",INDEX('Smelter Look-up'!$A:$A,MATCH($A1819,'Smelter Look-up'!$E:$E,0)))</f>
        <v/>
      </c>
      <c r="C1819" s="146" t="str">
        <f>IF(LEN(A1819)=0,"",INDEX('Smelter Look-up'!$C:$C,MATCH($A1819,'Smelter Look-up'!$E:$E,0)))</f>
        <v/>
      </c>
      <c r="D1819" s="143"/>
      <c r="E1819" s="143" t="str">
        <f ca="1">IF(ISERROR($V1819),"",OFFSET('Smelter Look-up'!$D$4,$V1819-4,0)&amp;"")</f>
        <v/>
      </c>
      <c r="F1819" s="143" t="str">
        <f ca="1">IF(ISERROR($V1819),"",OFFSET('Smelter Look-up'!$E$4,$V1819-4,0))</f>
        <v/>
      </c>
      <c r="G1819" s="143" t="str">
        <f ca="1">IF(C1819=$X$4,"Enter smelter details",IF(ISERROR($V1819),"",OFFSET('Smelter Look-up'!$F$4,$V1819-4,0)))</f>
        <v/>
      </c>
      <c r="H1819" s="199" t="str">
        <f ca="1">IF(ISERROR($V1819),"",OFFSET('Smelter Look-up'!$G$4,$V1819-4,0))</f>
        <v/>
      </c>
      <c r="I1819" s="200" t="str">
        <f ca="1">IF(ISERROR($V1819),"",OFFSET('Smelter Look-up'!$H$4,$V1819-4,0))</f>
        <v/>
      </c>
      <c r="J1819" s="200" t="str">
        <f ca="1">IF(ISERROR($V1819),"",OFFSET('Smelter Look-up'!$I$4,$V1819-4,0))</f>
        <v/>
      </c>
      <c r="K1819" s="144"/>
      <c r="L1819" s="144"/>
      <c r="M1819" s="144"/>
      <c r="N1819" s="144"/>
      <c r="O1819" s="144"/>
      <c r="P1819" s="202"/>
      <c r="Q1819" s="145"/>
      <c r="R1819" s="143" t="str">
        <f ca="1">IF(ISERROR($V1819),"",OFFSET('Smelter Look-up'!$C$4,$V1819-4,0)&amp;"")</f>
        <v/>
      </c>
      <c r="S1819" s="149" t="str">
        <f t="shared" ca="1" si="140"/>
        <v/>
      </c>
      <c r="T1819" s="149" t="str">
        <f ca="1">IF(B1819="","",IF(ISERROR(MATCH($J1819,SorP!$B$1:$B$6261,0)),"",INDIRECT("'SorP'!$A$"&amp;MATCH($S1819&amp;$J1819,SorP!C:C,0))))</f>
        <v/>
      </c>
      <c r="U1819" s="162"/>
      <c r="V1819" s="163" t="e">
        <f>IF(C1819="",NA(),MATCH($B1819&amp;$C1819,'Smelter Look-up'!$J:$J,0))</f>
        <v>#N/A</v>
      </c>
      <c r="X1819" s="164">
        <f t="shared" ca="1" si="141"/>
        <v>0</v>
      </c>
      <c r="AB1819" s="304" t="str">
        <f t="shared" si="142"/>
        <v/>
      </c>
      <c r="AC1819" s="164" t="str">
        <f t="shared" si="143"/>
        <v/>
      </c>
      <c r="AD1819" s="164" t="str">
        <f t="shared" si="144"/>
        <v/>
      </c>
    </row>
    <row r="1820" spans="1:30" s="164" customFormat="1" ht="20.149999999999999" customHeight="1">
      <c r="A1820" s="149"/>
      <c r="B1820" s="294" t="str">
        <f>IF(LEN(A1820)=0,"",INDEX('Smelter Look-up'!$A:$A,MATCH($A1820,'Smelter Look-up'!$E:$E,0)))</f>
        <v/>
      </c>
      <c r="C1820" s="146" t="str">
        <f>IF(LEN(A1820)=0,"",INDEX('Smelter Look-up'!$C:$C,MATCH($A1820,'Smelter Look-up'!$E:$E,0)))</f>
        <v/>
      </c>
      <c r="D1820" s="143"/>
      <c r="E1820" s="143" t="str">
        <f ca="1">IF(ISERROR($V1820),"",OFFSET('Smelter Look-up'!$D$4,$V1820-4,0)&amp;"")</f>
        <v/>
      </c>
      <c r="F1820" s="143" t="str">
        <f ca="1">IF(ISERROR($V1820),"",OFFSET('Smelter Look-up'!$E$4,$V1820-4,0))</f>
        <v/>
      </c>
      <c r="G1820" s="143" t="str">
        <f ca="1">IF(C1820=$X$4,"Enter smelter details",IF(ISERROR($V1820),"",OFFSET('Smelter Look-up'!$F$4,$V1820-4,0)))</f>
        <v/>
      </c>
      <c r="H1820" s="199" t="str">
        <f ca="1">IF(ISERROR($V1820),"",OFFSET('Smelter Look-up'!$G$4,$V1820-4,0))</f>
        <v/>
      </c>
      <c r="I1820" s="200" t="str">
        <f ca="1">IF(ISERROR($V1820),"",OFFSET('Smelter Look-up'!$H$4,$V1820-4,0))</f>
        <v/>
      </c>
      <c r="J1820" s="200" t="str">
        <f ca="1">IF(ISERROR($V1820),"",OFFSET('Smelter Look-up'!$I$4,$V1820-4,0))</f>
        <v/>
      </c>
      <c r="K1820" s="144"/>
      <c r="L1820" s="144"/>
      <c r="M1820" s="144"/>
      <c r="N1820" s="144"/>
      <c r="O1820" s="144"/>
      <c r="P1820" s="202"/>
      <c r="Q1820" s="145"/>
      <c r="R1820" s="143" t="str">
        <f ca="1">IF(ISERROR($V1820),"",OFFSET('Smelter Look-up'!$C$4,$V1820-4,0)&amp;"")</f>
        <v/>
      </c>
      <c r="S1820" s="149" t="str">
        <f t="shared" ca="1" si="140"/>
        <v/>
      </c>
      <c r="T1820" s="149" t="str">
        <f ca="1">IF(B1820="","",IF(ISERROR(MATCH($J1820,SorP!$B$1:$B$6261,0)),"",INDIRECT("'SorP'!$A$"&amp;MATCH($S1820&amp;$J1820,SorP!C:C,0))))</f>
        <v/>
      </c>
      <c r="U1820" s="162"/>
      <c r="V1820" s="163" t="e">
        <f>IF(C1820="",NA(),MATCH($B1820&amp;$C1820,'Smelter Look-up'!$J:$J,0))</f>
        <v>#N/A</v>
      </c>
      <c r="X1820" s="164">
        <f t="shared" ca="1" si="141"/>
        <v>0</v>
      </c>
      <c r="AB1820" s="304" t="str">
        <f t="shared" si="142"/>
        <v/>
      </c>
      <c r="AC1820" s="164" t="str">
        <f t="shared" si="143"/>
        <v/>
      </c>
      <c r="AD1820" s="164" t="str">
        <f t="shared" si="144"/>
        <v/>
      </c>
    </row>
    <row r="1821" spans="1:30" s="164" customFormat="1" ht="20.149999999999999" customHeight="1">
      <c r="A1821" s="149"/>
      <c r="B1821" s="294" t="str">
        <f>IF(LEN(A1821)=0,"",INDEX('Smelter Look-up'!$A:$A,MATCH($A1821,'Smelter Look-up'!$E:$E,0)))</f>
        <v/>
      </c>
      <c r="C1821" s="146" t="str">
        <f>IF(LEN(A1821)=0,"",INDEX('Smelter Look-up'!$C:$C,MATCH($A1821,'Smelter Look-up'!$E:$E,0)))</f>
        <v/>
      </c>
      <c r="D1821" s="143"/>
      <c r="E1821" s="143" t="str">
        <f ca="1">IF(ISERROR($V1821),"",OFFSET('Smelter Look-up'!$D$4,$V1821-4,0)&amp;"")</f>
        <v/>
      </c>
      <c r="F1821" s="143" t="str">
        <f ca="1">IF(ISERROR($V1821),"",OFFSET('Smelter Look-up'!$E$4,$V1821-4,0))</f>
        <v/>
      </c>
      <c r="G1821" s="143" t="str">
        <f ca="1">IF(C1821=$X$4,"Enter smelter details",IF(ISERROR($V1821),"",OFFSET('Smelter Look-up'!$F$4,$V1821-4,0)))</f>
        <v/>
      </c>
      <c r="H1821" s="199" t="str">
        <f ca="1">IF(ISERROR($V1821),"",OFFSET('Smelter Look-up'!$G$4,$V1821-4,0))</f>
        <v/>
      </c>
      <c r="I1821" s="200" t="str">
        <f ca="1">IF(ISERROR($V1821),"",OFFSET('Smelter Look-up'!$H$4,$V1821-4,0))</f>
        <v/>
      </c>
      <c r="J1821" s="200" t="str">
        <f ca="1">IF(ISERROR($V1821),"",OFFSET('Smelter Look-up'!$I$4,$V1821-4,0))</f>
        <v/>
      </c>
      <c r="K1821" s="144"/>
      <c r="L1821" s="144"/>
      <c r="M1821" s="144"/>
      <c r="N1821" s="144"/>
      <c r="O1821" s="144"/>
      <c r="P1821" s="202"/>
      <c r="Q1821" s="145"/>
      <c r="R1821" s="143" t="str">
        <f ca="1">IF(ISERROR($V1821),"",OFFSET('Smelter Look-up'!$C$4,$V1821-4,0)&amp;"")</f>
        <v/>
      </c>
      <c r="S1821" s="149" t="str">
        <f t="shared" ca="1" si="140"/>
        <v/>
      </c>
      <c r="T1821" s="149" t="str">
        <f ca="1">IF(B1821="","",IF(ISERROR(MATCH($J1821,SorP!$B$1:$B$6261,0)),"",INDIRECT("'SorP'!$A$"&amp;MATCH($S1821&amp;$J1821,SorP!C:C,0))))</f>
        <v/>
      </c>
      <c r="U1821" s="162"/>
      <c r="V1821" s="163" t="e">
        <f>IF(C1821="",NA(),MATCH($B1821&amp;$C1821,'Smelter Look-up'!$J:$J,0))</f>
        <v>#N/A</v>
      </c>
      <c r="X1821" s="164">
        <f t="shared" ca="1" si="141"/>
        <v>0</v>
      </c>
      <c r="AB1821" s="304" t="str">
        <f t="shared" si="142"/>
        <v/>
      </c>
      <c r="AC1821" s="164" t="str">
        <f t="shared" si="143"/>
        <v/>
      </c>
      <c r="AD1821" s="164" t="str">
        <f t="shared" si="144"/>
        <v/>
      </c>
    </row>
    <row r="1822" spans="1:30" s="164" customFormat="1" ht="20.149999999999999" customHeight="1">
      <c r="A1822" s="149"/>
      <c r="B1822" s="294" t="str">
        <f>IF(LEN(A1822)=0,"",INDEX('Smelter Look-up'!$A:$A,MATCH($A1822,'Smelter Look-up'!$E:$E,0)))</f>
        <v/>
      </c>
      <c r="C1822" s="146" t="str">
        <f>IF(LEN(A1822)=0,"",INDEX('Smelter Look-up'!$C:$C,MATCH($A1822,'Smelter Look-up'!$E:$E,0)))</f>
        <v/>
      </c>
      <c r="D1822" s="143"/>
      <c r="E1822" s="143" t="str">
        <f ca="1">IF(ISERROR($V1822),"",OFFSET('Smelter Look-up'!$D$4,$V1822-4,0)&amp;"")</f>
        <v/>
      </c>
      <c r="F1822" s="143" t="str">
        <f ca="1">IF(ISERROR($V1822),"",OFFSET('Smelter Look-up'!$E$4,$V1822-4,0))</f>
        <v/>
      </c>
      <c r="G1822" s="143" t="str">
        <f ca="1">IF(C1822=$X$4,"Enter smelter details",IF(ISERROR($V1822),"",OFFSET('Smelter Look-up'!$F$4,$V1822-4,0)))</f>
        <v/>
      </c>
      <c r="H1822" s="199" t="str">
        <f ca="1">IF(ISERROR($V1822),"",OFFSET('Smelter Look-up'!$G$4,$V1822-4,0))</f>
        <v/>
      </c>
      <c r="I1822" s="200" t="str">
        <f ca="1">IF(ISERROR($V1822),"",OFFSET('Smelter Look-up'!$H$4,$V1822-4,0))</f>
        <v/>
      </c>
      <c r="J1822" s="200" t="str">
        <f ca="1">IF(ISERROR($V1822),"",OFFSET('Smelter Look-up'!$I$4,$V1822-4,0))</f>
        <v/>
      </c>
      <c r="K1822" s="144"/>
      <c r="L1822" s="144"/>
      <c r="M1822" s="144"/>
      <c r="N1822" s="144"/>
      <c r="O1822" s="144"/>
      <c r="P1822" s="202"/>
      <c r="Q1822" s="145"/>
      <c r="R1822" s="143" t="str">
        <f ca="1">IF(ISERROR($V1822),"",OFFSET('Smelter Look-up'!$C$4,$V1822-4,0)&amp;"")</f>
        <v/>
      </c>
      <c r="S1822" s="149" t="str">
        <f t="shared" ca="1" si="140"/>
        <v/>
      </c>
      <c r="T1822" s="149" t="str">
        <f ca="1">IF(B1822="","",IF(ISERROR(MATCH($J1822,SorP!$B$1:$B$6261,0)),"",INDIRECT("'SorP'!$A$"&amp;MATCH($S1822&amp;$J1822,SorP!C:C,0))))</f>
        <v/>
      </c>
      <c r="U1822" s="162"/>
      <c r="V1822" s="163" t="e">
        <f>IF(C1822="",NA(),MATCH($B1822&amp;$C1822,'Smelter Look-up'!$J:$J,0))</f>
        <v>#N/A</v>
      </c>
      <c r="X1822" s="164">
        <f t="shared" ca="1" si="141"/>
        <v>0</v>
      </c>
      <c r="AB1822" s="304" t="str">
        <f t="shared" si="142"/>
        <v/>
      </c>
      <c r="AC1822" s="164" t="str">
        <f t="shared" si="143"/>
        <v/>
      </c>
      <c r="AD1822" s="164" t="str">
        <f t="shared" si="144"/>
        <v/>
      </c>
    </row>
    <row r="1823" spans="1:30" s="164" customFormat="1" ht="20.149999999999999" customHeight="1">
      <c r="A1823" s="149"/>
      <c r="B1823" s="294" t="str">
        <f>IF(LEN(A1823)=0,"",INDEX('Smelter Look-up'!$A:$A,MATCH($A1823,'Smelter Look-up'!$E:$E,0)))</f>
        <v/>
      </c>
      <c r="C1823" s="146" t="str">
        <f>IF(LEN(A1823)=0,"",INDEX('Smelter Look-up'!$C:$C,MATCH($A1823,'Smelter Look-up'!$E:$E,0)))</f>
        <v/>
      </c>
      <c r="D1823" s="143"/>
      <c r="E1823" s="143" t="str">
        <f ca="1">IF(ISERROR($V1823),"",OFFSET('Smelter Look-up'!$D$4,$V1823-4,0)&amp;"")</f>
        <v/>
      </c>
      <c r="F1823" s="143" t="str">
        <f ca="1">IF(ISERROR($V1823),"",OFFSET('Smelter Look-up'!$E$4,$V1823-4,0))</f>
        <v/>
      </c>
      <c r="G1823" s="143" t="str">
        <f ca="1">IF(C1823=$X$4,"Enter smelter details",IF(ISERROR($V1823),"",OFFSET('Smelter Look-up'!$F$4,$V1823-4,0)))</f>
        <v/>
      </c>
      <c r="H1823" s="199" t="str">
        <f ca="1">IF(ISERROR($V1823),"",OFFSET('Smelter Look-up'!$G$4,$V1823-4,0))</f>
        <v/>
      </c>
      <c r="I1823" s="200" t="str">
        <f ca="1">IF(ISERROR($V1823),"",OFFSET('Smelter Look-up'!$H$4,$V1823-4,0))</f>
        <v/>
      </c>
      <c r="J1823" s="200" t="str">
        <f ca="1">IF(ISERROR($V1823),"",OFFSET('Smelter Look-up'!$I$4,$V1823-4,0))</f>
        <v/>
      </c>
      <c r="K1823" s="144"/>
      <c r="L1823" s="144"/>
      <c r="M1823" s="144"/>
      <c r="N1823" s="144"/>
      <c r="O1823" s="144"/>
      <c r="P1823" s="202"/>
      <c r="Q1823" s="145"/>
      <c r="R1823" s="143" t="str">
        <f ca="1">IF(ISERROR($V1823),"",OFFSET('Smelter Look-up'!$C$4,$V1823-4,0)&amp;"")</f>
        <v/>
      </c>
      <c r="S1823" s="149" t="str">
        <f t="shared" ca="1" si="140"/>
        <v/>
      </c>
      <c r="T1823" s="149" t="str">
        <f ca="1">IF(B1823="","",IF(ISERROR(MATCH($J1823,SorP!$B$1:$B$6261,0)),"",INDIRECT("'SorP'!$A$"&amp;MATCH($S1823&amp;$J1823,SorP!C:C,0))))</f>
        <v/>
      </c>
      <c r="U1823" s="162"/>
      <c r="V1823" s="163" t="e">
        <f>IF(C1823="",NA(),MATCH($B1823&amp;$C1823,'Smelter Look-up'!$J:$J,0))</f>
        <v>#N/A</v>
      </c>
      <c r="X1823" s="164">
        <f t="shared" ca="1" si="141"/>
        <v>0</v>
      </c>
      <c r="AB1823" s="304" t="str">
        <f t="shared" si="142"/>
        <v/>
      </c>
      <c r="AC1823" s="164" t="str">
        <f t="shared" si="143"/>
        <v/>
      </c>
      <c r="AD1823" s="164" t="str">
        <f t="shared" si="144"/>
        <v/>
      </c>
    </row>
    <row r="1824" spans="1:30" s="164" customFormat="1" ht="20.149999999999999" customHeight="1">
      <c r="A1824" s="149"/>
      <c r="B1824" s="294" t="str">
        <f>IF(LEN(A1824)=0,"",INDEX('Smelter Look-up'!$A:$A,MATCH($A1824,'Smelter Look-up'!$E:$E,0)))</f>
        <v/>
      </c>
      <c r="C1824" s="146" t="str">
        <f>IF(LEN(A1824)=0,"",INDEX('Smelter Look-up'!$C:$C,MATCH($A1824,'Smelter Look-up'!$E:$E,0)))</f>
        <v/>
      </c>
      <c r="D1824" s="143"/>
      <c r="E1824" s="143" t="str">
        <f ca="1">IF(ISERROR($V1824),"",OFFSET('Smelter Look-up'!$D$4,$V1824-4,0)&amp;"")</f>
        <v/>
      </c>
      <c r="F1824" s="143" t="str">
        <f ca="1">IF(ISERROR($V1824),"",OFFSET('Smelter Look-up'!$E$4,$V1824-4,0))</f>
        <v/>
      </c>
      <c r="G1824" s="143" t="str">
        <f ca="1">IF(C1824=$X$4,"Enter smelter details",IF(ISERROR($V1824),"",OFFSET('Smelter Look-up'!$F$4,$V1824-4,0)))</f>
        <v/>
      </c>
      <c r="H1824" s="199" t="str">
        <f ca="1">IF(ISERROR($V1824),"",OFFSET('Smelter Look-up'!$G$4,$V1824-4,0))</f>
        <v/>
      </c>
      <c r="I1824" s="200" t="str">
        <f ca="1">IF(ISERROR($V1824),"",OFFSET('Smelter Look-up'!$H$4,$V1824-4,0))</f>
        <v/>
      </c>
      <c r="J1824" s="200" t="str">
        <f ca="1">IF(ISERROR($V1824),"",OFFSET('Smelter Look-up'!$I$4,$V1824-4,0))</f>
        <v/>
      </c>
      <c r="K1824" s="144"/>
      <c r="L1824" s="144"/>
      <c r="M1824" s="144"/>
      <c r="N1824" s="144"/>
      <c r="O1824" s="144"/>
      <c r="P1824" s="202"/>
      <c r="Q1824" s="145"/>
      <c r="R1824" s="143" t="str">
        <f ca="1">IF(ISERROR($V1824),"",OFFSET('Smelter Look-up'!$C$4,$V1824-4,0)&amp;"")</f>
        <v/>
      </c>
      <c r="S1824" s="149" t="str">
        <f t="shared" ca="1" si="140"/>
        <v/>
      </c>
      <c r="T1824" s="149" t="str">
        <f ca="1">IF(B1824="","",IF(ISERROR(MATCH($J1824,SorP!$B$1:$B$6261,0)),"",INDIRECT("'SorP'!$A$"&amp;MATCH($S1824&amp;$J1824,SorP!C:C,0))))</f>
        <v/>
      </c>
      <c r="U1824" s="162"/>
      <c r="V1824" s="163" t="e">
        <f>IF(C1824="",NA(),MATCH($B1824&amp;$C1824,'Smelter Look-up'!$J:$J,0))</f>
        <v>#N/A</v>
      </c>
      <c r="X1824" s="164">
        <f t="shared" ca="1" si="141"/>
        <v>0</v>
      </c>
      <c r="AB1824" s="304" t="str">
        <f t="shared" si="142"/>
        <v/>
      </c>
      <c r="AC1824" s="164" t="str">
        <f t="shared" si="143"/>
        <v/>
      </c>
      <c r="AD1824" s="164" t="str">
        <f t="shared" si="144"/>
        <v/>
      </c>
    </row>
    <row r="1825" spans="1:30" s="164" customFormat="1" ht="20.149999999999999" customHeight="1">
      <c r="A1825" s="149"/>
      <c r="B1825" s="294" t="str">
        <f>IF(LEN(A1825)=0,"",INDEX('Smelter Look-up'!$A:$A,MATCH($A1825,'Smelter Look-up'!$E:$E,0)))</f>
        <v/>
      </c>
      <c r="C1825" s="146" t="str">
        <f>IF(LEN(A1825)=0,"",INDEX('Smelter Look-up'!$C:$C,MATCH($A1825,'Smelter Look-up'!$E:$E,0)))</f>
        <v/>
      </c>
      <c r="D1825" s="143"/>
      <c r="E1825" s="143" t="str">
        <f ca="1">IF(ISERROR($V1825),"",OFFSET('Smelter Look-up'!$D$4,$V1825-4,0)&amp;"")</f>
        <v/>
      </c>
      <c r="F1825" s="143" t="str">
        <f ca="1">IF(ISERROR($V1825),"",OFFSET('Smelter Look-up'!$E$4,$V1825-4,0))</f>
        <v/>
      </c>
      <c r="G1825" s="143" t="str">
        <f ca="1">IF(C1825=$X$4,"Enter smelter details",IF(ISERROR($V1825),"",OFFSET('Smelter Look-up'!$F$4,$V1825-4,0)))</f>
        <v/>
      </c>
      <c r="H1825" s="199" t="str">
        <f ca="1">IF(ISERROR($V1825),"",OFFSET('Smelter Look-up'!$G$4,$V1825-4,0))</f>
        <v/>
      </c>
      <c r="I1825" s="200" t="str">
        <f ca="1">IF(ISERROR($V1825),"",OFFSET('Smelter Look-up'!$H$4,$V1825-4,0))</f>
        <v/>
      </c>
      <c r="J1825" s="200" t="str">
        <f ca="1">IF(ISERROR($V1825),"",OFFSET('Smelter Look-up'!$I$4,$V1825-4,0))</f>
        <v/>
      </c>
      <c r="K1825" s="144"/>
      <c r="L1825" s="144"/>
      <c r="M1825" s="144"/>
      <c r="N1825" s="144"/>
      <c r="O1825" s="144"/>
      <c r="P1825" s="202"/>
      <c r="Q1825" s="145"/>
      <c r="R1825" s="143" t="str">
        <f ca="1">IF(ISERROR($V1825),"",OFFSET('Smelter Look-up'!$C$4,$V1825-4,0)&amp;"")</f>
        <v/>
      </c>
      <c r="S1825" s="149" t="str">
        <f t="shared" ca="1" si="140"/>
        <v/>
      </c>
      <c r="T1825" s="149" t="str">
        <f ca="1">IF(B1825="","",IF(ISERROR(MATCH($J1825,SorP!$B$1:$B$6261,0)),"",INDIRECT("'SorP'!$A$"&amp;MATCH($S1825&amp;$J1825,SorP!C:C,0))))</f>
        <v/>
      </c>
      <c r="U1825" s="162"/>
      <c r="V1825" s="163" t="e">
        <f>IF(C1825="",NA(),MATCH($B1825&amp;$C1825,'Smelter Look-up'!$J:$J,0))</f>
        <v>#N/A</v>
      </c>
      <c r="X1825" s="164">
        <f t="shared" ca="1" si="141"/>
        <v>0</v>
      </c>
      <c r="AB1825" s="304" t="str">
        <f t="shared" si="142"/>
        <v/>
      </c>
      <c r="AC1825" s="164" t="str">
        <f t="shared" si="143"/>
        <v/>
      </c>
      <c r="AD1825" s="164" t="str">
        <f t="shared" si="144"/>
        <v/>
      </c>
    </row>
    <row r="1826" spans="1:30" s="164" customFormat="1" ht="20.149999999999999" customHeight="1">
      <c r="A1826" s="149"/>
      <c r="B1826" s="294" t="str">
        <f>IF(LEN(A1826)=0,"",INDEX('Smelter Look-up'!$A:$A,MATCH($A1826,'Smelter Look-up'!$E:$E,0)))</f>
        <v/>
      </c>
      <c r="C1826" s="146" t="str">
        <f>IF(LEN(A1826)=0,"",INDEX('Smelter Look-up'!$C:$C,MATCH($A1826,'Smelter Look-up'!$E:$E,0)))</f>
        <v/>
      </c>
      <c r="D1826" s="143"/>
      <c r="E1826" s="143" t="str">
        <f ca="1">IF(ISERROR($V1826),"",OFFSET('Smelter Look-up'!$D$4,$V1826-4,0)&amp;"")</f>
        <v/>
      </c>
      <c r="F1826" s="143" t="str">
        <f ca="1">IF(ISERROR($V1826),"",OFFSET('Smelter Look-up'!$E$4,$V1826-4,0))</f>
        <v/>
      </c>
      <c r="G1826" s="143" t="str">
        <f ca="1">IF(C1826=$X$4,"Enter smelter details",IF(ISERROR($V1826),"",OFFSET('Smelter Look-up'!$F$4,$V1826-4,0)))</f>
        <v/>
      </c>
      <c r="H1826" s="199" t="str">
        <f ca="1">IF(ISERROR($V1826),"",OFFSET('Smelter Look-up'!$G$4,$V1826-4,0))</f>
        <v/>
      </c>
      <c r="I1826" s="200" t="str">
        <f ca="1">IF(ISERROR($V1826),"",OFFSET('Smelter Look-up'!$H$4,$V1826-4,0))</f>
        <v/>
      </c>
      <c r="J1826" s="200" t="str">
        <f ca="1">IF(ISERROR($V1826),"",OFFSET('Smelter Look-up'!$I$4,$V1826-4,0))</f>
        <v/>
      </c>
      <c r="K1826" s="144"/>
      <c r="L1826" s="144"/>
      <c r="M1826" s="144"/>
      <c r="N1826" s="144"/>
      <c r="O1826" s="144"/>
      <c r="P1826" s="202"/>
      <c r="Q1826" s="145"/>
      <c r="R1826" s="143" t="str">
        <f ca="1">IF(ISERROR($V1826),"",OFFSET('Smelter Look-up'!$C$4,$V1826-4,0)&amp;"")</f>
        <v/>
      </c>
      <c r="S1826" s="149" t="str">
        <f t="shared" ca="1" si="140"/>
        <v/>
      </c>
      <c r="T1826" s="149" t="str">
        <f ca="1">IF(B1826="","",IF(ISERROR(MATCH($J1826,SorP!$B$1:$B$6261,0)),"",INDIRECT("'SorP'!$A$"&amp;MATCH($S1826&amp;$J1826,SorP!C:C,0))))</f>
        <v/>
      </c>
      <c r="U1826" s="162"/>
      <c r="V1826" s="163" t="e">
        <f>IF(C1826="",NA(),MATCH($B1826&amp;$C1826,'Smelter Look-up'!$J:$J,0))</f>
        <v>#N/A</v>
      </c>
      <c r="X1826" s="164">
        <f t="shared" ca="1" si="141"/>
        <v>0</v>
      </c>
      <c r="AB1826" s="304" t="str">
        <f t="shared" si="142"/>
        <v/>
      </c>
      <c r="AC1826" s="164" t="str">
        <f t="shared" si="143"/>
        <v/>
      </c>
      <c r="AD1826" s="164" t="str">
        <f t="shared" si="144"/>
        <v/>
      </c>
    </row>
    <row r="1827" spans="1:30" s="164" customFormat="1" ht="20.149999999999999" customHeight="1">
      <c r="A1827" s="149"/>
      <c r="B1827" s="294" t="str">
        <f>IF(LEN(A1827)=0,"",INDEX('Smelter Look-up'!$A:$A,MATCH($A1827,'Smelter Look-up'!$E:$E,0)))</f>
        <v/>
      </c>
      <c r="C1827" s="146" t="str">
        <f>IF(LEN(A1827)=0,"",INDEX('Smelter Look-up'!$C:$C,MATCH($A1827,'Smelter Look-up'!$E:$E,0)))</f>
        <v/>
      </c>
      <c r="D1827" s="143"/>
      <c r="E1827" s="143" t="str">
        <f ca="1">IF(ISERROR($V1827),"",OFFSET('Smelter Look-up'!$D$4,$V1827-4,0)&amp;"")</f>
        <v/>
      </c>
      <c r="F1827" s="143" t="str">
        <f ca="1">IF(ISERROR($V1827),"",OFFSET('Smelter Look-up'!$E$4,$V1827-4,0))</f>
        <v/>
      </c>
      <c r="G1827" s="143" t="str">
        <f ca="1">IF(C1827=$X$4,"Enter smelter details",IF(ISERROR($V1827),"",OFFSET('Smelter Look-up'!$F$4,$V1827-4,0)))</f>
        <v/>
      </c>
      <c r="H1827" s="199" t="str">
        <f ca="1">IF(ISERROR($V1827),"",OFFSET('Smelter Look-up'!$G$4,$V1827-4,0))</f>
        <v/>
      </c>
      <c r="I1827" s="200" t="str">
        <f ca="1">IF(ISERROR($V1827),"",OFFSET('Smelter Look-up'!$H$4,$V1827-4,0))</f>
        <v/>
      </c>
      <c r="J1827" s="200" t="str">
        <f ca="1">IF(ISERROR($V1827),"",OFFSET('Smelter Look-up'!$I$4,$V1827-4,0))</f>
        <v/>
      </c>
      <c r="K1827" s="144"/>
      <c r="L1827" s="144"/>
      <c r="M1827" s="144"/>
      <c r="N1827" s="144"/>
      <c r="O1827" s="144"/>
      <c r="P1827" s="202"/>
      <c r="Q1827" s="145"/>
      <c r="R1827" s="143" t="str">
        <f ca="1">IF(ISERROR($V1827),"",OFFSET('Smelter Look-up'!$C$4,$V1827-4,0)&amp;"")</f>
        <v/>
      </c>
      <c r="S1827" s="149" t="str">
        <f t="shared" ca="1" si="140"/>
        <v/>
      </c>
      <c r="T1827" s="149" t="str">
        <f ca="1">IF(B1827="","",IF(ISERROR(MATCH($J1827,SorP!$B$1:$B$6261,0)),"",INDIRECT("'SorP'!$A$"&amp;MATCH($S1827&amp;$J1827,SorP!C:C,0))))</f>
        <v/>
      </c>
      <c r="U1827" s="162"/>
      <c r="V1827" s="163" t="e">
        <f>IF(C1827="",NA(),MATCH($B1827&amp;$C1827,'Smelter Look-up'!$J:$J,0))</f>
        <v>#N/A</v>
      </c>
      <c r="X1827" s="164">
        <f t="shared" ca="1" si="141"/>
        <v>0</v>
      </c>
      <c r="AB1827" s="304" t="str">
        <f t="shared" si="142"/>
        <v/>
      </c>
      <c r="AC1827" s="164" t="str">
        <f t="shared" si="143"/>
        <v/>
      </c>
      <c r="AD1827" s="164" t="str">
        <f t="shared" si="144"/>
        <v/>
      </c>
    </row>
    <row r="1828" spans="1:30" s="164" customFormat="1" ht="20.149999999999999" customHeight="1">
      <c r="A1828" s="149"/>
      <c r="B1828" s="294" t="str">
        <f>IF(LEN(A1828)=0,"",INDEX('Smelter Look-up'!$A:$A,MATCH($A1828,'Smelter Look-up'!$E:$E,0)))</f>
        <v/>
      </c>
      <c r="C1828" s="146" t="str">
        <f>IF(LEN(A1828)=0,"",INDEX('Smelter Look-up'!$C:$C,MATCH($A1828,'Smelter Look-up'!$E:$E,0)))</f>
        <v/>
      </c>
      <c r="D1828" s="143"/>
      <c r="E1828" s="143" t="str">
        <f ca="1">IF(ISERROR($V1828),"",OFFSET('Smelter Look-up'!$D$4,$V1828-4,0)&amp;"")</f>
        <v/>
      </c>
      <c r="F1828" s="143" t="str">
        <f ca="1">IF(ISERROR($V1828),"",OFFSET('Smelter Look-up'!$E$4,$V1828-4,0))</f>
        <v/>
      </c>
      <c r="G1828" s="143" t="str">
        <f ca="1">IF(C1828=$X$4,"Enter smelter details",IF(ISERROR($V1828),"",OFFSET('Smelter Look-up'!$F$4,$V1828-4,0)))</f>
        <v/>
      </c>
      <c r="H1828" s="199" t="str">
        <f ca="1">IF(ISERROR($V1828),"",OFFSET('Smelter Look-up'!$G$4,$V1828-4,0))</f>
        <v/>
      </c>
      <c r="I1828" s="200" t="str">
        <f ca="1">IF(ISERROR($V1828),"",OFFSET('Smelter Look-up'!$H$4,$V1828-4,0))</f>
        <v/>
      </c>
      <c r="J1828" s="200" t="str">
        <f ca="1">IF(ISERROR($V1828),"",OFFSET('Smelter Look-up'!$I$4,$V1828-4,0))</f>
        <v/>
      </c>
      <c r="K1828" s="144"/>
      <c r="L1828" s="144"/>
      <c r="M1828" s="144"/>
      <c r="N1828" s="144"/>
      <c r="O1828" s="144"/>
      <c r="P1828" s="202"/>
      <c r="Q1828" s="145"/>
      <c r="R1828" s="143" t="str">
        <f ca="1">IF(ISERROR($V1828),"",OFFSET('Smelter Look-up'!$C$4,$V1828-4,0)&amp;"")</f>
        <v/>
      </c>
      <c r="S1828" s="149" t="str">
        <f t="shared" ca="1" si="140"/>
        <v/>
      </c>
      <c r="T1828" s="149" t="str">
        <f ca="1">IF(B1828="","",IF(ISERROR(MATCH($J1828,SorP!$B$1:$B$6261,0)),"",INDIRECT("'SorP'!$A$"&amp;MATCH($S1828&amp;$J1828,SorP!C:C,0))))</f>
        <v/>
      </c>
      <c r="U1828" s="162"/>
      <c r="V1828" s="163" t="e">
        <f>IF(C1828="",NA(),MATCH($B1828&amp;$C1828,'Smelter Look-up'!$J:$J,0))</f>
        <v>#N/A</v>
      </c>
      <c r="X1828" s="164">
        <f t="shared" ca="1" si="141"/>
        <v>0</v>
      </c>
      <c r="AB1828" s="304" t="str">
        <f t="shared" si="142"/>
        <v/>
      </c>
      <c r="AC1828" s="164" t="str">
        <f t="shared" si="143"/>
        <v/>
      </c>
      <c r="AD1828" s="164" t="str">
        <f t="shared" si="144"/>
        <v/>
      </c>
    </row>
    <row r="1829" spans="1:30" s="164" customFormat="1" ht="20.149999999999999" customHeight="1">
      <c r="A1829" s="149"/>
      <c r="B1829" s="294" t="str">
        <f>IF(LEN(A1829)=0,"",INDEX('Smelter Look-up'!$A:$A,MATCH($A1829,'Smelter Look-up'!$E:$E,0)))</f>
        <v/>
      </c>
      <c r="C1829" s="146" t="str">
        <f>IF(LEN(A1829)=0,"",INDEX('Smelter Look-up'!$C:$C,MATCH($A1829,'Smelter Look-up'!$E:$E,0)))</f>
        <v/>
      </c>
      <c r="D1829" s="143"/>
      <c r="E1829" s="143" t="str">
        <f ca="1">IF(ISERROR($V1829),"",OFFSET('Smelter Look-up'!$D$4,$V1829-4,0)&amp;"")</f>
        <v/>
      </c>
      <c r="F1829" s="143" t="str">
        <f ca="1">IF(ISERROR($V1829),"",OFFSET('Smelter Look-up'!$E$4,$V1829-4,0))</f>
        <v/>
      </c>
      <c r="G1829" s="143" t="str">
        <f ca="1">IF(C1829=$X$4,"Enter smelter details",IF(ISERROR($V1829),"",OFFSET('Smelter Look-up'!$F$4,$V1829-4,0)))</f>
        <v/>
      </c>
      <c r="H1829" s="199" t="str">
        <f ca="1">IF(ISERROR($V1829),"",OFFSET('Smelter Look-up'!$G$4,$V1829-4,0))</f>
        <v/>
      </c>
      <c r="I1829" s="200" t="str">
        <f ca="1">IF(ISERROR($V1829),"",OFFSET('Smelter Look-up'!$H$4,$V1829-4,0))</f>
        <v/>
      </c>
      <c r="J1829" s="200" t="str">
        <f ca="1">IF(ISERROR($V1829),"",OFFSET('Smelter Look-up'!$I$4,$V1829-4,0))</f>
        <v/>
      </c>
      <c r="K1829" s="144"/>
      <c r="L1829" s="144"/>
      <c r="M1829" s="144"/>
      <c r="N1829" s="144"/>
      <c r="O1829" s="144"/>
      <c r="P1829" s="202"/>
      <c r="Q1829" s="145"/>
      <c r="R1829" s="143" t="str">
        <f ca="1">IF(ISERROR($V1829),"",OFFSET('Smelter Look-up'!$C$4,$V1829-4,0)&amp;"")</f>
        <v/>
      </c>
      <c r="S1829" s="149" t="str">
        <f t="shared" ca="1" si="140"/>
        <v/>
      </c>
      <c r="T1829" s="149" t="str">
        <f ca="1">IF(B1829="","",IF(ISERROR(MATCH($J1829,SorP!$B$1:$B$6261,0)),"",INDIRECT("'SorP'!$A$"&amp;MATCH($S1829&amp;$J1829,SorP!C:C,0))))</f>
        <v/>
      </c>
      <c r="U1829" s="162"/>
      <c r="V1829" s="163" t="e">
        <f>IF(C1829="",NA(),MATCH($B1829&amp;$C1829,'Smelter Look-up'!$J:$J,0))</f>
        <v>#N/A</v>
      </c>
      <c r="X1829" s="164">
        <f t="shared" ca="1" si="141"/>
        <v>0</v>
      </c>
      <c r="AB1829" s="304" t="str">
        <f t="shared" si="142"/>
        <v/>
      </c>
      <c r="AC1829" s="164" t="str">
        <f t="shared" si="143"/>
        <v/>
      </c>
      <c r="AD1829" s="164" t="str">
        <f t="shared" si="144"/>
        <v/>
      </c>
    </row>
    <row r="1830" spans="1:30" s="164" customFormat="1" ht="20.149999999999999" customHeight="1">
      <c r="A1830" s="149"/>
      <c r="B1830" s="294" t="str">
        <f>IF(LEN(A1830)=0,"",INDEX('Smelter Look-up'!$A:$A,MATCH($A1830,'Smelter Look-up'!$E:$E,0)))</f>
        <v/>
      </c>
      <c r="C1830" s="146" t="str">
        <f>IF(LEN(A1830)=0,"",INDEX('Smelter Look-up'!$C:$C,MATCH($A1830,'Smelter Look-up'!$E:$E,0)))</f>
        <v/>
      </c>
      <c r="D1830" s="143"/>
      <c r="E1830" s="143" t="str">
        <f ca="1">IF(ISERROR($V1830),"",OFFSET('Smelter Look-up'!$D$4,$V1830-4,0)&amp;"")</f>
        <v/>
      </c>
      <c r="F1830" s="143" t="str">
        <f ca="1">IF(ISERROR($V1830),"",OFFSET('Smelter Look-up'!$E$4,$V1830-4,0))</f>
        <v/>
      </c>
      <c r="G1830" s="143" t="str">
        <f ca="1">IF(C1830=$X$4,"Enter smelter details",IF(ISERROR($V1830),"",OFFSET('Smelter Look-up'!$F$4,$V1830-4,0)))</f>
        <v/>
      </c>
      <c r="H1830" s="199" t="str">
        <f ca="1">IF(ISERROR($V1830),"",OFFSET('Smelter Look-up'!$G$4,$V1830-4,0))</f>
        <v/>
      </c>
      <c r="I1830" s="200" t="str">
        <f ca="1">IF(ISERROR($V1830),"",OFFSET('Smelter Look-up'!$H$4,$V1830-4,0))</f>
        <v/>
      </c>
      <c r="J1830" s="200" t="str">
        <f ca="1">IF(ISERROR($V1830),"",OFFSET('Smelter Look-up'!$I$4,$V1830-4,0))</f>
        <v/>
      </c>
      <c r="K1830" s="144"/>
      <c r="L1830" s="144"/>
      <c r="M1830" s="144"/>
      <c r="N1830" s="144"/>
      <c r="O1830" s="144"/>
      <c r="P1830" s="202"/>
      <c r="Q1830" s="145"/>
      <c r="R1830" s="143" t="str">
        <f ca="1">IF(ISERROR($V1830),"",OFFSET('Smelter Look-up'!$C$4,$V1830-4,0)&amp;"")</f>
        <v/>
      </c>
      <c r="S1830" s="149" t="str">
        <f t="shared" ca="1" si="140"/>
        <v/>
      </c>
      <c r="T1830" s="149" t="str">
        <f ca="1">IF(B1830="","",IF(ISERROR(MATCH($J1830,SorP!$B$1:$B$6261,0)),"",INDIRECT("'SorP'!$A$"&amp;MATCH($S1830&amp;$J1830,SorP!C:C,0))))</f>
        <v/>
      </c>
      <c r="U1830" s="162"/>
      <c r="V1830" s="163" t="e">
        <f>IF(C1830="",NA(),MATCH($B1830&amp;$C1830,'Smelter Look-up'!$J:$J,0))</f>
        <v>#N/A</v>
      </c>
      <c r="X1830" s="164">
        <f t="shared" ca="1" si="141"/>
        <v>0</v>
      </c>
      <c r="AB1830" s="304" t="str">
        <f t="shared" si="142"/>
        <v/>
      </c>
      <c r="AC1830" s="164" t="str">
        <f t="shared" si="143"/>
        <v/>
      </c>
      <c r="AD1830" s="164" t="str">
        <f t="shared" si="144"/>
        <v/>
      </c>
    </row>
    <row r="1831" spans="1:30" s="164" customFormat="1" ht="20.149999999999999" customHeight="1">
      <c r="A1831" s="149"/>
      <c r="B1831" s="294" t="str">
        <f>IF(LEN(A1831)=0,"",INDEX('Smelter Look-up'!$A:$A,MATCH($A1831,'Smelter Look-up'!$E:$E,0)))</f>
        <v/>
      </c>
      <c r="C1831" s="146" t="str">
        <f>IF(LEN(A1831)=0,"",INDEX('Smelter Look-up'!$C:$C,MATCH($A1831,'Smelter Look-up'!$E:$E,0)))</f>
        <v/>
      </c>
      <c r="D1831" s="143"/>
      <c r="E1831" s="143" t="str">
        <f ca="1">IF(ISERROR($V1831),"",OFFSET('Smelter Look-up'!$D$4,$V1831-4,0)&amp;"")</f>
        <v/>
      </c>
      <c r="F1831" s="143" t="str">
        <f ca="1">IF(ISERROR($V1831),"",OFFSET('Smelter Look-up'!$E$4,$V1831-4,0))</f>
        <v/>
      </c>
      <c r="G1831" s="143" t="str">
        <f ca="1">IF(C1831=$X$4,"Enter smelter details",IF(ISERROR($V1831),"",OFFSET('Smelter Look-up'!$F$4,$V1831-4,0)))</f>
        <v/>
      </c>
      <c r="H1831" s="199" t="str">
        <f ca="1">IF(ISERROR($V1831),"",OFFSET('Smelter Look-up'!$G$4,$V1831-4,0))</f>
        <v/>
      </c>
      <c r="I1831" s="200" t="str">
        <f ca="1">IF(ISERROR($V1831),"",OFFSET('Smelter Look-up'!$H$4,$V1831-4,0))</f>
        <v/>
      </c>
      <c r="J1831" s="200" t="str">
        <f ca="1">IF(ISERROR($V1831),"",OFFSET('Smelter Look-up'!$I$4,$V1831-4,0))</f>
        <v/>
      </c>
      <c r="K1831" s="144"/>
      <c r="L1831" s="144"/>
      <c r="M1831" s="144"/>
      <c r="N1831" s="144"/>
      <c r="O1831" s="144"/>
      <c r="P1831" s="202"/>
      <c r="Q1831" s="145"/>
      <c r="R1831" s="143" t="str">
        <f ca="1">IF(ISERROR($V1831),"",OFFSET('Smelter Look-up'!$C$4,$V1831-4,0)&amp;"")</f>
        <v/>
      </c>
      <c r="S1831" s="149" t="str">
        <f t="shared" ca="1" si="140"/>
        <v/>
      </c>
      <c r="T1831" s="149" t="str">
        <f ca="1">IF(B1831="","",IF(ISERROR(MATCH($J1831,SorP!$B$1:$B$6261,0)),"",INDIRECT("'SorP'!$A$"&amp;MATCH($S1831&amp;$J1831,SorP!C:C,0))))</f>
        <v/>
      </c>
      <c r="U1831" s="162"/>
      <c r="V1831" s="163" t="e">
        <f>IF(C1831="",NA(),MATCH($B1831&amp;$C1831,'Smelter Look-up'!$J:$J,0))</f>
        <v>#N/A</v>
      </c>
      <c r="X1831" s="164">
        <f t="shared" ca="1" si="141"/>
        <v>0</v>
      </c>
      <c r="AB1831" s="304" t="str">
        <f t="shared" si="142"/>
        <v/>
      </c>
      <c r="AC1831" s="164" t="str">
        <f t="shared" si="143"/>
        <v/>
      </c>
      <c r="AD1831" s="164" t="str">
        <f t="shared" si="144"/>
        <v/>
      </c>
    </row>
    <row r="1832" spans="1:30" s="164" customFormat="1" ht="20.149999999999999" customHeight="1">
      <c r="A1832" s="149"/>
      <c r="B1832" s="294" t="str">
        <f>IF(LEN(A1832)=0,"",INDEX('Smelter Look-up'!$A:$A,MATCH($A1832,'Smelter Look-up'!$E:$E,0)))</f>
        <v/>
      </c>
      <c r="C1832" s="146" t="str">
        <f>IF(LEN(A1832)=0,"",INDEX('Smelter Look-up'!$C:$C,MATCH($A1832,'Smelter Look-up'!$E:$E,0)))</f>
        <v/>
      </c>
      <c r="D1832" s="143"/>
      <c r="E1832" s="143" t="str">
        <f ca="1">IF(ISERROR($V1832),"",OFFSET('Smelter Look-up'!$D$4,$V1832-4,0)&amp;"")</f>
        <v/>
      </c>
      <c r="F1832" s="143" t="str">
        <f ca="1">IF(ISERROR($V1832),"",OFFSET('Smelter Look-up'!$E$4,$V1832-4,0))</f>
        <v/>
      </c>
      <c r="G1832" s="143" t="str">
        <f ca="1">IF(C1832=$X$4,"Enter smelter details",IF(ISERROR($V1832),"",OFFSET('Smelter Look-up'!$F$4,$V1832-4,0)))</f>
        <v/>
      </c>
      <c r="H1832" s="199" t="str">
        <f ca="1">IF(ISERROR($V1832),"",OFFSET('Smelter Look-up'!$G$4,$V1832-4,0))</f>
        <v/>
      </c>
      <c r="I1832" s="200" t="str">
        <f ca="1">IF(ISERROR($V1832),"",OFFSET('Smelter Look-up'!$H$4,$V1832-4,0))</f>
        <v/>
      </c>
      <c r="J1832" s="200" t="str">
        <f ca="1">IF(ISERROR($V1832),"",OFFSET('Smelter Look-up'!$I$4,$V1832-4,0))</f>
        <v/>
      </c>
      <c r="K1832" s="144"/>
      <c r="L1832" s="144"/>
      <c r="M1832" s="144"/>
      <c r="N1832" s="144"/>
      <c r="O1832" s="144"/>
      <c r="P1832" s="202"/>
      <c r="Q1832" s="145"/>
      <c r="R1832" s="143" t="str">
        <f ca="1">IF(ISERROR($V1832),"",OFFSET('Smelter Look-up'!$C$4,$V1832-4,0)&amp;"")</f>
        <v/>
      </c>
      <c r="S1832" s="149" t="str">
        <f t="shared" ca="1" si="140"/>
        <v/>
      </c>
      <c r="T1832" s="149" t="str">
        <f ca="1">IF(B1832="","",IF(ISERROR(MATCH($J1832,SorP!$B$1:$B$6261,0)),"",INDIRECT("'SorP'!$A$"&amp;MATCH($S1832&amp;$J1832,SorP!C:C,0))))</f>
        <v/>
      </c>
      <c r="U1832" s="162"/>
      <c r="V1832" s="163" t="e">
        <f>IF(C1832="",NA(),MATCH($B1832&amp;$C1832,'Smelter Look-up'!$J:$J,0))</f>
        <v>#N/A</v>
      </c>
      <c r="X1832" s="164">
        <f t="shared" ca="1" si="141"/>
        <v>0</v>
      </c>
      <c r="AB1832" s="304" t="str">
        <f t="shared" si="142"/>
        <v/>
      </c>
      <c r="AC1832" s="164" t="str">
        <f t="shared" si="143"/>
        <v/>
      </c>
      <c r="AD1832" s="164" t="str">
        <f t="shared" si="144"/>
        <v/>
      </c>
    </row>
    <row r="1833" spans="1:30" s="164" customFormat="1" ht="20.149999999999999" customHeight="1">
      <c r="A1833" s="149"/>
      <c r="B1833" s="294" t="str">
        <f>IF(LEN(A1833)=0,"",INDEX('Smelter Look-up'!$A:$A,MATCH($A1833,'Smelter Look-up'!$E:$E,0)))</f>
        <v/>
      </c>
      <c r="C1833" s="146" t="str">
        <f>IF(LEN(A1833)=0,"",INDEX('Smelter Look-up'!$C:$C,MATCH($A1833,'Smelter Look-up'!$E:$E,0)))</f>
        <v/>
      </c>
      <c r="D1833" s="143"/>
      <c r="E1833" s="143" t="str">
        <f ca="1">IF(ISERROR($V1833),"",OFFSET('Smelter Look-up'!$D$4,$V1833-4,0)&amp;"")</f>
        <v/>
      </c>
      <c r="F1833" s="143" t="str">
        <f ca="1">IF(ISERROR($V1833),"",OFFSET('Smelter Look-up'!$E$4,$V1833-4,0))</f>
        <v/>
      </c>
      <c r="G1833" s="143" t="str">
        <f ca="1">IF(C1833=$X$4,"Enter smelter details",IF(ISERROR($V1833),"",OFFSET('Smelter Look-up'!$F$4,$V1833-4,0)))</f>
        <v/>
      </c>
      <c r="H1833" s="199" t="str">
        <f ca="1">IF(ISERROR($V1833),"",OFFSET('Smelter Look-up'!$G$4,$V1833-4,0))</f>
        <v/>
      </c>
      <c r="I1833" s="200" t="str">
        <f ca="1">IF(ISERROR($V1833),"",OFFSET('Smelter Look-up'!$H$4,$V1833-4,0))</f>
        <v/>
      </c>
      <c r="J1833" s="200" t="str">
        <f ca="1">IF(ISERROR($V1833),"",OFFSET('Smelter Look-up'!$I$4,$V1833-4,0))</f>
        <v/>
      </c>
      <c r="K1833" s="144"/>
      <c r="L1833" s="144"/>
      <c r="M1833" s="144"/>
      <c r="N1833" s="144"/>
      <c r="O1833" s="144"/>
      <c r="P1833" s="202"/>
      <c r="Q1833" s="145"/>
      <c r="R1833" s="143" t="str">
        <f ca="1">IF(ISERROR($V1833),"",OFFSET('Smelter Look-up'!$C$4,$V1833-4,0)&amp;"")</f>
        <v/>
      </c>
      <c r="S1833" s="149" t="str">
        <f t="shared" ca="1" si="140"/>
        <v/>
      </c>
      <c r="T1833" s="149" t="str">
        <f ca="1">IF(B1833="","",IF(ISERROR(MATCH($J1833,SorP!$B$1:$B$6261,0)),"",INDIRECT("'SorP'!$A$"&amp;MATCH($S1833&amp;$J1833,SorP!C:C,0))))</f>
        <v/>
      </c>
      <c r="U1833" s="162"/>
      <c r="V1833" s="163" t="e">
        <f>IF(C1833="",NA(),MATCH($B1833&amp;$C1833,'Smelter Look-up'!$J:$J,0))</f>
        <v>#N/A</v>
      </c>
      <c r="X1833" s="164">
        <f t="shared" ca="1" si="141"/>
        <v>0</v>
      </c>
      <c r="AB1833" s="304" t="str">
        <f t="shared" si="142"/>
        <v/>
      </c>
      <c r="AC1833" s="164" t="str">
        <f t="shared" si="143"/>
        <v/>
      </c>
      <c r="AD1833" s="164" t="str">
        <f t="shared" si="144"/>
        <v/>
      </c>
    </row>
    <row r="1834" spans="1:30" s="164" customFormat="1" ht="20.149999999999999" customHeight="1">
      <c r="A1834" s="149"/>
      <c r="B1834" s="294" t="str">
        <f>IF(LEN(A1834)=0,"",INDEX('Smelter Look-up'!$A:$A,MATCH($A1834,'Smelter Look-up'!$E:$E,0)))</f>
        <v/>
      </c>
      <c r="C1834" s="146" t="str">
        <f>IF(LEN(A1834)=0,"",INDEX('Smelter Look-up'!$C:$C,MATCH($A1834,'Smelter Look-up'!$E:$E,0)))</f>
        <v/>
      </c>
      <c r="D1834" s="143"/>
      <c r="E1834" s="143" t="str">
        <f ca="1">IF(ISERROR($V1834),"",OFFSET('Smelter Look-up'!$D$4,$V1834-4,0)&amp;"")</f>
        <v/>
      </c>
      <c r="F1834" s="143" t="str">
        <f ca="1">IF(ISERROR($V1834),"",OFFSET('Smelter Look-up'!$E$4,$V1834-4,0))</f>
        <v/>
      </c>
      <c r="G1834" s="143" t="str">
        <f ca="1">IF(C1834=$X$4,"Enter smelter details",IF(ISERROR($V1834),"",OFFSET('Smelter Look-up'!$F$4,$V1834-4,0)))</f>
        <v/>
      </c>
      <c r="H1834" s="199" t="str">
        <f ca="1">IF(ISERROR($V1834),"",OFFSET('Smelter Look-up'!$G$4,$V1834-4,0))</f>
        <v/>
      </c>
      <c r="I1834" s="200" t="str">
        <f ca="1">IF(ISERROR($V1834),"",OFFSET('Smelter Look-up'!$H$4,$V1834-4,0))</f>
        <v/>
      </c>
      <c r="J1834" s="200" t="str">
        <f ca="1">IF(ISERROR($V1834),"",OFFSET('Smelter Look-up'!$I$4,$V1834-4,0))</f>
        <v/>
      </c>
      <c r="K1834" s="144"/>
      <c r="L1834" s="144"/>
      <c r="M1834" s="144"/>
      <c r="N1834" s="144"/>
      <c r="O1834" s="144"/>
      <c r="P1834" s="202"/>
      <c r="Q1834" s="145"/>
      <c r="R1834" s="143" t="str">
        <f ca="1">IF(ISERROR($V1834),"",OFFSET('Smelter Look-up'!$C$4,$V1834-4,0)&amp;"")</f>
        <v/>
      </c>
      <c r="S1834" s="149" t="str">
        <f t="shared" ca="1" si="140"/>
        <v/>
      </c>
      <c r="T1834" s="149" t="str">
        <f ca="1">IF(B1834="","",IF(ISERROR(MATCH($J1834,SorP!$B$1:$B$6261,0)),"",INDIRECT("'SorP'!$A$"&amp;MATCH($S1834&amp;$J1834,SorP!C:C,0))))</f>
        <v/>
      </c>
      <c r="U1834" s="162"/>
      <c r="V1834" s="163" t="e">
        <f>IF(C1834="",NA(),MATCH($B1834&amp;$C1834,'Smelter Look-up'!$J:$J,0))</f>
        <v>#N/A</v>
      </c>
      <c r="X1834" s="164">
        <f t="shared" ca="1" si="141"/>
        <v>0</v>
      </c>
      <c r="AB1834" s="304" t="str">
        <f t="shared" si="142"/>
        <v/>
      </c>
      <c r="AC1834" s="164" t="str">
        <f t="shared" si="143"/>
        <v/>
      </c>
      <c r="AD1834" s="164" t="str">
        <f t="shared" si="144"/>
        <v/>
      </c>
    </row>
    <row r="1835" spans="1:30" s="164" customFormat="1" ht="20.149999999999999" customHeight="1">
      <c r="A1835" s="149"/>
      <c r="B1835" s="294" t="str">
        <f>IF(LEN(A1835)=0,"",INDEX('Smelter Look-up'!$A:$A,MATCH($A1835,'Smelter Look-up'!$E:$E,0)))</f>
        <v/>
      </c>
      <c r="C1835" s="146" t="str">
        <f>IF(LEN(A1835)=0,"",INDEX('Smelter Look-up'!$C:$C,MATCH($A1835,'Smelter Look-up'!$E:$E,0)))</f>
        <v/>
      </c>
      <c r="D1835" s="143"/>
      <c r="E1835" s="143" t="str">
        <f ca="1">IF(ISERROR($V1835),"",OFFSET('Smelter Look-up'!$D$4,$V1835-4,0)&amp;"")</f>
        <v/>
      </c>
      <c r="F1835" s="143" t="str">
        <f ca="1">IF(ISERROR($V1835),"",OFFSET('Smelter Look-up'!$E$4,$V1835-4,0))</f>
        <v/>
      </c>
      <c r="G1835" s="143" t="str">
        <f ca="1">IF(C1835=$X$4,"Enter smelter details",IF(ISERROR($V1835),"",OFFSET('Smelter Look-up'!$F$4,$V1835-4,0)))</f>
        <v/>
      </c>
      <c r="H1835" s="199" t="str">
        <f ca="1">IF(ISERROR($V1835),"",OFFSET('Smelter Look-up'!$G$4,$V1835-4,0))</f>
        <v/>
      </c>
      <c r="I1835" s="200" t="str">
        <f ca="1">IF(ISERROR($V1835),"",OFFSET('Smelter Look-up'!$H$4,$V1835-4,0))</f>
        <v/>
      </c>
      <c r="J1835" s="200" t="str">
        <f ca="1">IF(ISERROR($V1835),"",OFFSET('Smelter Look-up'!$I$4,$V1835-4,0))</f>
        <v/>
      </c>
      <c r="K1835" s="144"/>
      <c r="L1835" s="144"/>
      <c r="M1835" s="144"/>
      <c r="N1835" s="144"/>
      <c r="O1835" s="144"/>
      <c r="P1835" s="202"/>
      <c r="Q1835" s="145"/>
      <c r="R1835" s="143" t="str">
        <f ca="1">IF(ISERROR($V1835),"",OFFSET('Smelter Look-up'!$C$4,$V1835-4,0)&amp;"")</f>
        <v/>
      </c>
      <c r="S1835" s="149" t="str">
        <f t="shared" ca="1" si="140"/>
        <v/>
      </c>
      <c r="T1835" s="149" t="str">
        <f ca="1">IF(B1835="","",IF(ISERROR(MATCH($J1835,SorP!$B$1:$B$6261,0)),"",INDIRECT("'SorP'!$A$"&amp;MATCH($S1835&amp;$J1835,SorP!C:C,0))))</f>
        <v/>
      </c>
      <c r="U1835" s="162"/>
      <c r="V1835" s="163" t="e">
        <f>IF(C1835="",NA(),MATCH($B1835&amp;$C1835,'Smelter Look-up'!$J:$J,0))</f>
        <v>#N/A</v>
      </c>
      <c r="X1835" s="164">
        <f t="shared" ca="1" si="141"/>
        <v>0</v>
      </c>
      <c r="AB1835" s="304" t="str">
        <f t="shared" si="142"/>
        <v/>
      </c>
      <c r="AC1835" s="164" t="str">
        <f t="shared" si="143"/>
        <v/>
      </c>
      <c r="AD1835" s="164" t="str">
        <f t="shared" si="144"/>
        <v/>
      </c>
    </row>
    <row r="1836" spans="1:30" s="164" customFormat="1" ht="20.149999999999999" customHeight="1">
      <c r="A1836" s="149"/>
      <c r="B1836" s="294" t="str">
        <f>IF(LEN(A1836)=0,"",INDEX('Smelter Look-up'!$A:$A,MATCH($A1836,'Smelter Look-up'!$E:$E,0)))</f>
        <v/>
      </c>
      <c r="C1836" s="146" t="str">
        <f>IF(LEN(A1836)=0,"",INDEX('Smelter Look-up'!$C:$C,MATCH($A1836,'Smelter Look-up'!$E:$E,0)))</f>
        <v/>
      </c>
      <c r="D1836" s="143"/>
      <c r="E1836" s="143" t="str">
        <f ca="1">IF(ISERROR($V1836),"",OFFSET('Smelter Look-up'!$D$4,$V1836-4,0)&amp;"")</f>
        <v/>
      </c>
      <c r="F1836" s="143" t="str">
        <f ca="1">IF(ISERROR($V1836),"",OFFSET('Smelter Look-up'!$E$4,$V1836-4,0))</f>
        <v/>
      </c>
      <c r="G1836" s="143" t="str">
        <f ca="1">IF(C1836=$X$4,"Enter smelter details",IF(ISERROR($V1836),"",OFFSET('Smelter Look-up'!$F$4,$V1836-4,0)))</f>
        <v/>
      </c>
      <c r="H1836" s="199" t="str">
        <f ca="1">IF(ISERROR($V1836),"",OFFSET('Smelter Look-up'!$G$4,$V1836-4,0))</f>
        <v/>
      </c>
      <c r="I1836" s="200" t="str">
        <f ca="1">IF(ISERROR($V1836),"",OFFSET('Smelter Look-up'!$H$4,$V1836-4,0))</f>
        <v/>
      </c>
      <c r="J1836" s="200" t="str">
        <f ca="1">IF(ISERROR($V1836),"",OFFSET('Smelter Look-up'!$I$4,$V1836-4,0))</f>
        <v/>
      </c>
      <c r="K1836" s="144"/>
      <c r="L1836" s="144"/>
      <c r="M1836" s="144"/>
      <c r="N1836" s="144"/>
      <c r="O1836" s="144"/>
      <c r="P1836" s="202"/>
      <c r="Q1836" s="145"/>
      <c r="R1836" s="143" t="str">
        <f ca="1">IF(ISERROR($V1836),"",OFFSET('Smelter Look-up'!$C$4,$V1836-4,0)&amp;"")</f>
        <v/>
      </c>
      <c r="S1836" s="149" t="str">
        <f t="shared" ca="1" si="140"/>
        <v/>
      </c>
      <c r="T1836" s="149" t="str">
        <f ca="1">IF(B1836="","",IF(ISERROR(MATCH($J1836,SorP!$B$1:$B$6261,0)),"",INDIRECT("'SorP'!$A$"&amp;MATCH($S1836&amp;$J1836,SorP!C:C,0))))</f>
        <v/>
      </c>
      <c r="U1836" s="162"/>
      <c r="V1836" s="163" t="e">
        <f>IF(C1836="",NA(),MATCH($B1836&amp;$C1836,'Smelter Look-up'!$J:$J,0))</f>
        <v>#N/A</v>
      </c>
      <c r="X1836" s="164">
        <f t="shared" ca="1" si="141"/>
        <v>0</v>
      </c>
      <c r="AB1836" s="304" t="str">
        <f t="shared" si="142"/>
        <v/>
      </c>
      <c r="AC1836" s="164" t="str">
        <f t="shared" si="143"/>
        <v/>
      </c>
      <c r="AD1836" s="164" t="str">
        <f t="shared" si="144"/>
        <v/>
      </c>
    </row>
    <row r="1837" spans="1:30" s="164" customFormat="1" ht="20.149999999999999" customHeight="1">
      <c r="A1837" s="149"/>
      <c r="B1837" s="294" t="str">
        <f>IF(LEN(A1837)=0,"",INDEX('Smelter Look-up'!$A:$A,MATCH($A1837,'Smelter Look-up'!$E:$E,0)))</f>
        <v/>
      </c>
      <c r="C1837" s="146" t="str">
        <f>IF(LEN(A1837)=0,"",INDEX('Smelter Look-up'!$C:$C,MATCH($A1837,'Smelter Look-up'!$E:$E,0)))</f>
        <v/>
      </c>
      <c r="D1837" s="143"/>
      <c r="E1837" s="143" t="str">
        <f ca="1">IF(ISERROR($V1837),"",OFFSET('Smelter Look-up'!$D$4,$V1837-4,0)&amp;"")</f>
        <v/>
      </c>
      <c r="F1837" s="143" t="str">
        <f ca="1">IF(ISERROR($V1837),"",OFFSET('Smelter Look-up'!$E$4,$V1837-4,0))</f>
        <v/>
      </c>
      <c r="G1837" s="143" t="str">
        <f ca="1">IF(C1837=$X$4,"Enter smelter details",IF(ISERROR($V1837),"",OFFSET('Smelter Look-up'!$F$4,$V1837-4,0)))</f>
        <v/>
      </c>
      <c r="H1837" s="199" t="str">
        <f ca="1">IF(ISERROR($V1837),"",OFFSET('Smelter Look-up'!$G$4,$V1837-4,0))</f>
        <v/>
      </c>
      <c r="I1837" s="200" t="str">
        <f ca="1">IF(ISERROR($V1837),"",OFFSET('Smelter Look-up'!$H$4,$V1837-4,0))</f>
        <v/>
      </c>
      <c r="J1837" s="200" t="str">
        <f ca="1">IF(ISERROR($V1837),"",OFFSET('Smelter Look-up'!$I$4,$V1837-4,0))</f>
        <v/>
      </c>
      <c r="K1837" s="144"/>
      <c r="L1837" s="144"/>
      <c r="M1837" s="144"/>
      <c r="N1837" s="144"/>
      <c r="O1837" s="144"/>
      <c r="P1837" s="202"/>
      <c r="Q1837" s="145"/>
      <c r="R1837" s="143" t="str">
        <f ca="1">IF(ISERROR($V1837),"",OFFSET('Smelter Look-up'!$C$4,$V1837-4,0)&amp;"")</f>
        <v/>
      </c>
      <c r="S1837" s="149" t="str">
        <f t="shared" ca="1" si="140"/>
        <v/>
      </c>
      <c r="T1837" s="149" t="str">
        <f ca="1">IF(B1837="","",IF(ISERROR(MATCH($J1837,SorP!$B$1:$B$6261,0)),"",INDIRECT("'SorP'!$A$"&amp;MATCH($S1837&amp;$J1837,SorP!C:C,0))))</f>
        <v/>
      </c>
      <c r="U1837" s="162"/>
      <c r="V1837" s="163" t="e">
        <f>IF(C1837="",NA(),MATCH($B1837&amp;$C1837,'Smelter Look-up'!$J:$J,0))</f>
        <v>#N/A</v>
      </c>
      <c r="X1837" s="164">
        <f t="shared" ca="1" si="141"/>
        <v>0</v>
      </c>
      <c r="AB1837" s="304" t="str">
        <f t="shared" si="142"/>
        <v/>
      </c>
      <c r="AC1837" s="164" t="str">
        <f t="shared" si="143"/>
        <v/>
      </c>
      <c r="AD1837" s="164" t="str">
        <f t="shared" si="144"/>
        <v/>
      </c>
    </row>
    <row r="1838" spans="1:30" s="164" customFormat="1" ht="20.149999999999999" customHeight="1">
      <c r="A1838" s="149"/>
      <c r="B1838" s="294" t="str">
        <f>IF(LEN(A1838)=0,"",INDEX('Smelter Look-up'!$A:$A,MATCH($A1838,'Smelter Look-up'!$E:$E,0)))</f>
        <v/>
      </c>
      <c r="C1838" s="146" t="str">
        <f>IF(LEN(A1838)=0,"",INDEX('Smelter Look-up'!$C:$C,MATCH($A1838,'Smelter Look-up'!$E:$E,0)))</f>
        <v/>
      </c>
      <c r="D1838" s="143"/>
      <c r="E1838" s="143" t="str">
        <f ca="1">IF(ISERROR($V1838),"",OFFSET('Smelter Look-up'!$D$4,$V1838-4,0)&amp;"")</f>
        <v/>
      </c>
      <c r="F1838" s="143" t="str">
        <f ca="1">IF(ISERROR($V1838),"",OFFSET('Smelter Look-up'!$E$4,$V1838-4,0))</f>
        <v/>
      </c>
      <c r="G1838" s="143" t="str">
        <f ca="1">IF(C1838=$X$4,"Enter smelter details",IF(ISERROR($V1838),"",OFFSET('Smelter Look-up'!$F$4,$V1838-4,0)))</f>
        <v/>
      </c>
      <c r="H1838" s="199" t="str">
        <f ca="1">IF(ISERROR($V1838),"",OFFSET('Smelter Look-up'!$G$4,$V1838-4,0))</f>
        <v/>
      </c>
      <c r="I1838" s="200" t="str">
        <f ca="1">IF(ISERROR($V1838),"",OFFSET('Smelter Look-up'!$H$4,$V1838-4,0))</f>
        <v/>
      </c>
      <c r="J1838" s="200" t="str">
        <f ca="1">IF(ISERROR($V1838),"",OFFSET('Smelter Look-up'!$I$4,$V1838-4,0))</f>
        <v/>
      </c>
      <c r="K1838" s="144"/>
      <c r="L1838" s="144"/>
      <c r="M1838" s="144"/>
      <c r="N1838" s="144"/>
      <c r="O1838" s="144"/>
      <c r="P1838" s="202"/>
      <c r="Q1838" s="145"/>
      <c r="R1838" s="143" t="str">
        <f ca="1">IF(ISERROR($V1838),"",OFFSET('Smelter Look-up'!$C$4,$V1838-4,0)&amp;"")</f>
        <v/>
      </c>
      <c r="S1838" s="149" t="str">
        <f t="shared" ca="1" si="140"/>
        <v/>
      </c>
      <c r="T1838" s="149" t="str">
        <f ca="1">IF(B1838="","",IF(ISERROR(MATCH($J1838,SorP!$B$1:$B$6261,0)),"",INDIRECT("'SorP'!$A$"&amp;MATCH($S1838&amp;$J1838,SorP!C:C,0))))</f>
        <v/>
      </c>
      <c r="U1838" s="162"/>
      <c r="V1838" s="163" t="e">
        <f>IF(C1838="",NA(),MATCH($B1838&amp;$C1838,'Smelter Look-up'!$J:$J,0))</f>
        <v>#N/A</v>
      </c>
      <c r="X1838" s="164">
        <f t="shared" ca="1" si="141"/>
        <v>0</v>
      </c>
      <c r="AB1838" s="304" t="str">
        <f t="shared" si="142"/>
        <v/>
      </c>
      <c r="AC1838" s="164" t="str">
        <f t="shared" si="143"/>
        <v/>
      </c>
      <c r="AD1838" s="164" t="str">
        <f t="shared" si="144"/>
        <v/>
      </c>
    </row>
    <row r="1839" spans="1:30" s="164" customFormat="1" ht="20.149999999999999" customHeight="1">
      <c r="A1839" s="149"/>
      <c r="B1839" s="294" t="str">
        <f>IF(LEN(A1839)=0,"",INDEX('Smelter Look-up'!$A:$A,MATCH($A1839,'Smelter Look-up'!$E:$E,0)))</f>
        <v/>
      </c>
      <c r="C1839" s="146" t="str">
        <f>IF(LEN(A1839)=0,"",INDEX('Smelter Look-up'!$C:$C,MATCH($A1839,'Smelter Look-up'!$E:$E,0)))</f>
        <v/>
      </c>
      <c r="D1839" s="143"/>
      <c r="E1839" s="143" t="str">
        <f ca="1">IF(ISERROR($V1839),"",OFFSET('Smelter Look-up'!$D$4,$V1839-4,0)&amp;"")</f>
        <v/>
      </c>
      <c r="F1839" s="143" t="str">
        <f ca="1">IF(ISERROR($V1839),"",OFFSET('Smelter Look-up'!$E$4,$V1839-4,0))</f>
        <v/>
      </c>
      <c r="G1839" s="143" t="str">
        <f ca="1">IF(C1839=$X$4,"Enter smelter details",IF(ISERROR($V1839),"",OFFSET('Smelter Look-up'!$F$4,$V1839-4,0)))</f>
        <v/>
      </c>
      <c r="H1839" s="199" t="str">
        <f ca="1">IF(ISERROR($V1839),"",OFFSET('Smelter Look-up'!$G$4,$V1839-4,0))</f>
        <v/>
      </c>
      <c r="I1839" s="200" t="str">
        <f ca="1">IF(ISERROR($V1839),"",OFFSET('Smelter Look-up'!$H$4,$V1839-4,0))</f>
        <v/>
      </c>
      <c r="J1839" s="200" t="str">
        <f ca="1">IF(ISERROR($V1839),"",OFFSET('Smelter Look-up'!$I$4,$V1839-4,0))</f>
        <v/>
      </c>
      <c r="K1839" s="144"/>
      <c r="L1839" s="144"/>
      <c r="M1839" s="144"/>
      <c r="N1839" s="144"/>
      <c r="O1839" s="144"/>
      <c r="P1839" s="202"/>
      <c r="Q1839" s="145"/>
      <c r="R1839" s="143" t="str">
        <f ca="1">IF(ISERROR($V1839),"",OFFSET('Smelter Look-up'!$C$4,$V1839-4,0)&amp;"")</f>
        <v/>
      </c>
      <c r="S1839" s="149" t="str">
        <f t="shared" ca="1" si="140"/>
        <v/>
      </c>
      <c r="T1839" s="149" t="str">
        <f ca="1">IF(B1839="","",IF(ISERROR(MATCH($J1839,SorP!$B$1:$B$6261,0)),"",INDIRECT("'SorP'!$A$"&amp;MATCH($S1839&amp;$J1839,SorP!C:C,0))))</f>
        <v/>
      </c>
      <c r="U1839" s="162"/>
      <c r="V1839" s="163" t="e">
        <f>IF(C1839="",NA(),MATCH($B1839&amp;$C1839,'Smelter Look-up'!$J:$J,0))</f>
        <v>#N/A</v>
      </c>
      <c r="X1839" s="164">
        <f t="shared" ca="1" si="141"/>
        <v>0</v>
      </c>
      <c r="AB1839" s="304" t="str">
        <f t="shared" si="142"/>
        <v/>
      </c>
      <c r="AC1839" s="164" t="str">
        <f t="shared" si="143"/>
        <v/>
      </c>
      <c r="AD1839" s="164" t="str">
        <f t="shared" si="144"/>
        <v/>
      </c>
    </row>
    <row r="1840" spans="1:30" s="164" customFormat="1" ht="20.149999999999999" customHeight="1">
      <c r="A1840" s="149"/>
      <c r="B1840" s="294" t="str">
        <f>IF(LEN(A1840)=0,"",INDEX('Smelter Look-up'!$A:$A,MATCH($A1840,'Smelter Look-up'!$E:$E,0)))</f>
        <v/>
      </c>
      <c r="C1840" s="146" t="str">
        <f>IF(LEN(A1840)=0,"",INDEX('Smelter Look-up'!$C:$C,MATCH($A1840,'Smelter Look-up'!$E:$E,0)))</f>
        <v/>
      </c>
      <c r="D1840" s="143"/>
      <c r="E1840" s="143" t="str">
        <f ca="1">IF(ISERROR($V1840),"",OFFSET('Smelter Look-up'!$D$4,$V1840-4,0)&amp;"")</f>
        <v/>
      </c>
      <c r="F1840" s="143" t="str">
        <f ca="1">IF(ISERROR($V1840),"",OFFSET('Smelter Look-up'!$E$4,$V1840-4,0))</f>
        <v/>
      </c>
      <c r="G1840" s="143" t="str">
        <f ca="1">IF(C1840=$X$4,"Enter smelter details",IF(ISERROR($V1840),"",OFFSET('Smelter Look-up'!$F$4,$V1840-4,0)))</f>
        <v/>
      </c>
      <c r="H1840" s="199" t="str">
        <f ca="1">IF(ISERROR($V1840),"",OFFSET('Smelter Look-up'!$G$4,$V1840-4,0))</f>
        <v/>
      </c>
      <c r="I1840" s="200" t="str">
        <f ca="1">IF(ISERROR($V1840),"",OFFSET('Smelter Look-up'!$H$4,$V1840-4,0))</f>
        <v/>
      </c>
      <c r="J1840" s="200" t="str">
        <f ca="1">IF(ISERROR($V1840),"",OFFSET('Smelter Look-up'!$I$4,$V1840-4,0))</f>
        <v/>
      </c>
      <c r="K1840" s="144"/>
      <c r="L1840" s="144"/>
      <c r="M1840" s="144"/>
      <c r="N1840" s="144"/>
      <c r="O1840" s="144"/>
      <c r="P1840" s="202"/>
      <c r="Q1840" s="145"/>
      <c r="R1840" s="143" t="str">
        <f ca="1">IF(ISERROR($V1840),"",OFFSET('Smelter Look-up'!$C$4,$V1840-4,0)&amp;"")</f>
        <v/>
      </c>
      <c r="S1840" s="149" t="str">
        <f t="shared" ca="1" si="140"/>
        <v/>
      </c>
      <c r="T1840" s="149" t="str">
        <f ca="1">IF(B1840="","",IF(ISERROR(MATCH($J1840,SorP!$B$1:$B$6261,0)),"",INDIRECT("'SorP'!$A$"&amp;MATCH($S1840&amp;$J1840,SorP!C:C,0))))</f>
        <v/>
      </c>
      <c r="U1840" s="162"/>
      <c r="V1840" s="163" t="e">
        <f>IF(C1840="",NA(),MATCH($B1840&amp;$C1840,'Smelter Look-up'!$J:$J,0))</f>
        <v>#N/A</v>
      </c>
      <c r="X1840" s="164">
        <f t="shared" ca="1" si="141"/>
        <v>0</v>
      </c>
      <c r="AB1840" s="304" t="str">
        <f t="shared" si="142"/>
        <v/>
      </c>
      <c r="AC1840" s="164" t="str">
        <f t="shared" si="143"/>
        <v/>
      </c>
      <c r="AD1840" s="164" t="str">
        <f t="shared" si="144"/>
        <v/>
      </c>
    </row>
    <row r="1841" spans="1:30" s="164" customFormat="1" ht="20.149999999999999" customHeight="1">
      <c r="A1841" s="149"/>
      <c r="B1841" s="294" t="str">
        <f>IF(LEN(A1841)=0,"",INDEX('Smelter Look-up'!$A:$A,MATCH($A1841,'Smelter Look-up'!$E:$E,0)))</f>
        <v/>
      </c>
      <c r="C1841" s="146" t="str">
        <f>IF(LEN(A1841)=0,"",INDEX('Smelter Look-up'!$C:$C,MATCH($A1841,'Smelter Look-up'!$E:$E,0)))</f>
        <v/>
      </c>
      <c r="D1841" s="143"/>
      <c r="E1841" s="143" t="str">
        <f ca="1">IF(ISERROR($V1841),"",OFFSET('Smelter Look-up'!$D$4,$V1841-4,0)&amp;"")</f>
        <v/>
      </c>
      <c r="F1841" s="143" t="str">
        <f ca="1">IF(ISERROR($V1841),"",OFFSET('Smelter Look-up'!$E$4,$V1841-4,0))</f>
        <v/>
      </c>
      <c r="G1841" s="143" t="str">
        <f ca="1">IF(C1841=$X$4,"Enter smelter details",IF(ISERROR($V1841),"",OFFSET('Smelter Look-up'!$F$4,$V1841-4,0)))</f>
        <v/>
      </c>
      <c r="H1841" s="199" t="str">
        <f ca="1">IF(ISERROR($V1841),"",OFFSET('Smelter Look-up'!$G$4,$V1841-4,0))</f>
        <v/>
      </c>
      <c r="I1841" s="200" t="str">
        <f ca="1">IF(ISERROR($V1841),"",OFFSET('Smelter Look-up'!$H$4,$V1841-4,0))</f>
        <v/>
      </c>
      <c r="J1841" s="200" t="str">
        <f ca="1">IF(ISERROR($V1841),"",OFFSET('Smelter Look-up'!$I$4,$V1841-4,0))</f>
        <v/>
      </c>
      <c r="K1841" s="144"/>
      <c r="L1841" s="144"/>
      <c r="M1841" s="144"/>
      <c r="N1841" s="144"/>
      <c r="O1841" s="144"/>
      <c r="P1841" s="202"/>
      <c r="Q1841" s="145"/>
      <c r="R1841" s="143" t="str">
        <f ca="1">IF(ISERROR($V1841),"",OFFSET('Smelter Look-up'!$C$4,$V1841-4,0)&amp;"")</f>
        <v/>
      </c>
      <c r="S1841" s="149" t="str">
        <f t="shared" ca="1" si="140"/>
        <v/>
      </c>
      <c r="T1841" s="149" t="str">
        <f ca="1">IF(B1841="","",IF(ISERROR(MATCH($J1841,SorP!$B$1:$B$6261,0)),"",INDIRECT("'SorP'!$A$"&amp;MATCH($S1841&amp;$J1841,SorP!C:C,0))))</f>
        <v/>
      </c>
      <c r="U1841" s="162"/>
      <c r="V1841" s="163" t="e">
        <f>IF(C1841="",NA(),MATCH($B1841&amp;$C1841,'Smelter Look-up'!$J:$J,0))</f>
        <v>#N/A</v>
      </c>
      <c r="X1841" s="164">
        <f t="shared" ca="1" si="141"/>
        <v>0</v>
      </c>
      <c r="AB1841" s="304" t="str">
        <f t="shared" si="142"/>
        <v/>
      </c>
      <c r="AC1841" s="164" t="str">
        <f t="shared" si="143"/>
        <v/>
      </c>
      <c r="AD1841" s="164" t="str">
        <f t="shared" si="144"/>
        <v/>
      </c>
    </row>
    <row r="1842" spans="1:30" s="164" customFormat="1" ht="20.149999999999999" customHeight="1">
      <c r="A1842" s="149"/>
      <c r="B1842" s="294" t="str">
        <f>IF(LEN(A1842)=0,"",INDEX('Smelter Look-up'!$A:$A,MATCH($A1842,'Smelter Look-up'!$E:$E,0)))</f>
        <v/>
      </c>
      <c r="C1842" s="146" t="str">
        <f>IF(LEN(A1842)=0,"",INDEX('Smelter Look-up'!$C:$C,MATCH($A1842,'Smelter Look-up'!$E:$E,0)))</f>
        <v/>
      </c>
      <c r="D1842" s="143"/>
      <c r="E1842" s="143" t="str">
        <f ca="1">IF(ISERROR($V1842),"",OFFSET('Smelter Look-up'!$D$4,$V1842-4,0)&amp;"")</f>
        <v/>
      </c>
      <c r="F1842" s="143" t="str">
        <f ca="1">IF(ISERROR($V1842),"",OFFSET('Smelter Look-up'!$E$4,$V1842-4,0))</f>
        <v/>
      </c>
      <c r="G1842" s="143" t="str">
        <f ca="1">IF(C1842=$X$4,"Enter smelter details",IF(ISERROR($V1842),"",OFFSET('Smelter Look-up'!$F$4,$V1842-4,0)))</f>
        <v/>
      </c>
      <c r="H1842" s="199" t="str">
        <f ca="1">IF(ISERROR($V1842),"",OFFSET('Smelter Look-up'!$G$4,$V1842-4,0))</f>
        <v/>
      </c>
      <c r="I1842" s="200" t="str">
        <f ca="1">IF(ISERROR($V1842),"",OFFSET('Smelter Look-up'!$H$4,$V1842-4,0))</f>
        <v/>
      </c>
      <c r="J1842" s="200" t="str">
        <f ca="1">IF(ISERROR($V1842),"",OFFSET('Smelter Look-up'!$I$4,$V1842-4,0))</f>
        <v/>
      </c>
      <c r="K1842" s="144"/>
      <c r="L1842" s="144"/>
      <c r="M1842" s="144"/>
      <c r="N1842" s="144"/>
      <c r="O1842" s="144"/>
      <c r="P1842" s="202"/>
      <c r="Q1842" s="145"/>
      <c r="R1842" s="143" t="str">
        <f ca="1">IF(ISERROR($V1842),"",OFFSET('Smelter Look-up'!$C$4,$V1842-4,0)&amp;"")</f>
        <v/>
      </c>
      <c r="S1842" s="149" t="str">
        <f t="shared" ca="1" si="140"/>
        <v/>
      </c>
      <c r="T1842" s="149" t="str">
        <f ca="1">IF(B1842="","",IF(ISERROR(MATCH($J1842,SorP!$B$1:$B$6261,0)),"",INDIRECT("'SorP'!$A$"&amp;MATCH($S1842&amp;$J1842,SorP!C:C,0))))</f>
        <v/>
      </c>
      <c r="U1842" s="162"/>
      <c r="V1842" s="163" t="e">
        <f>IF(C1842="",NA(),MATCH($B1842&amp;$C1842,'Smelter Look-up'!$J:$J,0))</f>
        <v>#N/A</v>
      </c>
      <c r="X1842" s="164">
        <f t="shared" ca="1" si="141"/>
        <v>0</v>
      </c>
      <c r="AB1842" s="304" t="str">
        <f t="shared" si="142"/>
        <v/>
      </c>
      <c r="AC1842" s="164" t="str">
        <f t="shared" si="143"/>
        <v/>
      </c>
      <c r="AD1842" s="164" t="str">
        <f t="shared" si="144"/>
        <v/>
      </c>
    </row>
    <row r="1843" spans="1:30" s="164" customFormat="1" ht="20.149999999999999" customHeight="1">
      <c r="A1843" s="149"/>
      <c r="B1843" s="294" t="str">
        <f>IF(LEN(A1843)=0,"",INDEX('Smelter Look-up'!$A:$A,MATCH($A1843,'Smelter Look-up'!$E:$E,0)))</f>
        <v/>
      </c>
      <c r="C1843" s="146" t="str">
        <f>IF(LEN(A1843)=0,"",INDEX('Smelter Look-up'!$C:$C,MATCH($A1843,'Smelter Look-up'!$E:$E,0)))</f>
        <v/>
      </c>
      <c r="D1843" s="143"/>
      <c r="E1843" s="143" t="str">
        <f ca="1">IF(ISERROR($V1843),"",OFFSET('Smelter Look-up'!$D$4,$V1843-4,0)&amp;"")</f>
        <v/>
      </c>
      <c r="F1843" s="143" t="str">
        <f ca="1">IF(ISERROR($V1843),"",OFFSET('Smelter Look-up'!$E$4,$V1843-4,0))</f>
        <v/>
      </c>
      <c r="G1843" s="143" t="str">
        <f ca="1">IF(C1843=$X$4,"Enter smelter details",IF(ISERROR($V1843),"",OFFSET('Smelter Look-up'!$F$4,$V1843-4,0)))</f>
        <v/>
      </c>
      <c r="H1843" s="199" t="str">
        <f ca="1">IF(ISERROR($V1843),"",OFFSET('Smelter Look-up'!$G$4,$V1843-4,0))</f>
        <v/>
      </c>
      <c r="I1843" s="200" t="str">
        <f ca="1">IF(ISERROR($V1843),"",OFFSET('Smelter Look-up'!$H$4,$V1843-4,0))</f>
        <v/>
      </c>
      <c r="J1843" s="200" t="str">
        <f ca="1">IF(ISERROR($V1843),"",OFFSET('Smelter Look-up'!$I$4,$V1843-4,0))</f>
        <v/>
      </c>
      <c r="K1843" s="144"/>
      <c r="L1843" s="144"/>
      <c r="M1843" s="144"/>
      <c r="N1843" s="144"/>
      <c r="O1843" s="144"/>
      <c r="P1843" s="202"/>
      <c r="Q1843" s="145"/>
      <c r="R1843" s="143" t="str">
        <f ca="1">IF(ISERROR($V1843),"",OFFSET('Smelter Look-up'!$C$4,$V1843-4,0)&amp;"")</f>
        <v/>
      </c>
      <c r="S1843" s="149" t="str">
        <f t="shared" ca="1" si="140"/>
        <v/>
      </c>
      <c r="T1843" s="149" t="str">
        <f ca="1">IF(B1843="","",IF(ISERROR(MATCH($J1843,SorP!$B$1:$B$6261,0)),"",INDIRECT("'SorP'!$A$"&amp;MATCH($S1843&amp;$J1843,SorP!C:C,0))))</f>
        <v/>
      </c>
      <c r="U1843" s="162"/>
      <c r="V1843" s="163" t="e">
        <f>IF(C1843="",NA(),MATCH($B1843&amp;$C1843,'Smelter Look-up'!$J:$J,0))</f>
        <v>#N/A</v>
      </c>
      <c r="X1843" s="164">
        <f t="shared" ca="1" si="141"/>
        <v>0</v>
      </c>
      <c r="AB1843" s="304" t="str">
        <f t="shared" si="142"/>
        <v/>
      </c>
      <c r="AC1843" s="164" t="str">
        <f t="shared" si="143"/>
        <v/>
      </c>
      <c r="AD1843" s="164" t="str">
        <f t="shared" si="144"/>
        <v/>
      </c>
    </row>
    <row r="1844" spans="1:30" s="164" customFormat="1" ht="20.149999999999999" customHeight="1">
      <c r="A1844" s="149"/>
      <c r="B1844" s="294" t="str">
        <f>IF(LEN(A1844)=0,"",INDEX('Smelter Look-up'!$A:$A,MATCH($A1844,'Smelter Look-up'!$E:$E,0)))</f>
        <v/>
      </c>
      <c r="C1844" s="146" t="str">
        <f>IF(LEN(A1844)=0,"",INDEX('Smelter Look-up'!$C:$C,MATCH($A1844,'Smelter Look-up'!$E:$E,0)))</f>
        <v/>
      </c>
      <c r="D1844" s="143"/>
      <c r="E1844" s="143" t="str">
        <f ca="1">IF(ISERROR($V1844),"",OFFSET('Smelter Look-up'!$D$4,$V1844-4,0)&amp;"")</f>
        <v/>
      </c>
      <c r="F1844" s="143" t="str">
        <f ca="1">IF(ISERROR($V1844),"",OFFSET('Smelter Look-up'!$E$4,$V1844-4,0))</f>
        <v/>
      </c>
      <c r="G1844" s="143" t="str">
        <f ca="1">IF(C1844=$X$4,"Enter smelter details",IF(ISERROR($V1844),"",OFFSET('Smelter Look-up'!$F$4,$V1844-4,0)))</f>
        <v/>
      </c>
      <c r="H1844" s="199" t="str">
        <f ca="1">IF(ISERROR($V1844),"",OFFSET('Smelter Look-up'!$G$4,$V1844-4,0))</f>
        <v/>
      </c>
      <c r="I1844" s="200" t="str">
        <f ca="1">IF(ISERROR($V1844),"",OFFSET('Smelter Look-up'!$H$4,$V1844-4,0))</f>
        <v/>
      </c>
      <c r="J1844" s="200" t="str">
        <f ca="1">IF(ISERROR($V1844),"",OFFSET('Smelter Look-up'!$I$4,$V1844-4,0))</f>
        <v/>
      </c>
      <c r="K1844" s="144"/>
      <c r="L1844" s="144"/>
      <c r="M1844" s="144"/>
      <c r="N1844" s="144"/>
      <c r="O1844" s="144"/>
      <c r="P1844" s="202"/>
      <c r="Q1844" s="145"/>
      <c r="R1844" s="143" t="str">
        <f ca="1">IF(ISERROR($V1844),"",OFFSET('Smelter Look-up'!$C$4,$V1844-4,0)&amp;"")</f>
        <v/>
      </c>
      <c r="S1844" s="149" t="str">
        <f t="shared" ca="1" si="140"/>
        <v/>
      </c>
      <c r="T1844" s="149" t="str">
        <f ca="1">IF(B1844="","",IF(ISERROR(MATCH($J1844,SorP!$B$1:$B$6261,0)),"",INDIRECT("'SorP'!$A$"&amp;MATCH($S1844&amp;$J1844,SorP!C:C,0))))</f>
        <v/>
      </c>
      <c r="U1844" s="162"/>
      <c r="V1844" s="163" t="e">
        <f>IF(C1844="",NA(),MATCH($B1844&amp;$C1844,'Smelter Look-up'!$J:$J,0))</f>
        <v>#N/A</v>
      </c>
      <c r="X1844" s="164">
        <f t="shared" ca="1" si="141"/>
        <v>0</v>
      </c>
      <c r="AB1844" s="304" t="str">
        <f t="shared" si="142"/>
        <v/>
      </c>
      <c r="AC1844" s="164" t="str">
        <f t="shared" si="143"/>
        <v/>
      </c>
      <c r="AD1844" s="164" t="str">
        <f t="shared" si="144"/>
        <v/>
      </c>
    </row>
    <row r="1845" spans="1:30" s="164" customFormat="1" ht="20.149999999999999" customHeight="1">
      <c r="A1845" s="149"/>
      <c r="B1845" s="294" t="str">
        <f>IF(LEN(A1845)=0,"",INDEX('Smelter Look-up'!$A:$A,MATCH($A1845,'Smelter Look-up'!$E:$E,0)))</f>
        <v/>
      </c>
      <c r="C1845" s="146" t="str">
        <f>IF(LEN(A1845)=0,"",INDEX('Smelter Look-up'!$C:$C,MATCH($A1845,'Smelter Look-up'!$E:$E,0)))</f>
        <v/>
      </c>
      <c r="D1845" s="143"/>
      <c r="E1845" s="143" t="str">
        <f ca="1">IF(ISERROR($V1845),"",OFFSET('Smelter Look-up'!$D$4,$V1845-4,0)&amp;"")</f>
        <v/>
      </c>
      <c r="F1845" s="143" t="str">
        <f ca="1">IF(ISERROR($V1845),"",OFFSET('Smelter Look-up'!$E$4,$V1845-4,0))</f>
        <v/>
      </c>
      <c r="G1845" s="143" t="str">
        <f ca="1">IF(C1845=$X$4,"Enter smelter details",IF(ISERROR($V1845),"",OFFSET('Smelter Look-up'!$F$4,$V1845-4,0)))</f>
        <v/>
      </c>
      <c r="H1845" s="199" t="str">
        <f ca="1">IF(ISERROR($V1845),"",OFFSET('Smelter Look-up'!$G$4,$V1845-4,0))</f>
        <v/>
      </c>
      <c r="I1845" s="200" t="str">
        <f ca="1">IF(ISERROR($V1845),"",OFFSET('Smelter Look-up'!$H$4,$V1845-4,0))</f>
        <v/>
      </c>
      <c r="J1845" s="200" t="str">
        <f ca="1">IF(ISERROR($V1845),"",OFFSET('Smelter Look-up'!$I$4,$V1845-4,0))</f>
        <v/>
      </c>
      <c r="K1845" s="144"/>
      <c r="L1845" s="144"/>
      <c r="M1845" s="144"/>
      <c r="N1845" s="144"/>
      <c r="O1845" s="144"/>
      <c r="P1845" s="202"/>
      <c r="Q1845" s="145"/>
      <c r="R1845" s="143" t="str">
        <f ca="1">IF(ISERROR($V1845),"",OFFSET('Smelter Look-up'!$C$4,$V1845-4,0)&amp;"")</f>
        <v/>
      </c>
      <c r="S1845" s="149" t="str">
        <f t="shared" ca="1" si="140"/>
        <v/>
      </c>
      <c r="T1845" s="149" t="str">
        <f ca="1">IF(B1845="","",IF(ISERROR(MATCH($J1845,SorP!$B$1:$B$6261,0)),"",INDIRECT("'SorP'!$A$"&amp;MATCH($S1845&amp;$J1845,SorP!C:C,0))))</f>
        <v/>
      </c>
      <c r="U1845" s="162"/>
      <c r="V1845" s="163" t="e">
        <f>IF(C1845="",NA(),MATCH($B1845&amp;$C1845,'Smelter Look-up'!$J:$J,0))</f>
        <v>#N/A</v>
      </c>
      <c r="X1845" s="164">
        <f t="shared" ca="1" si="141"/>
        <v>0</v>
      </c>
      <c r="AB1845" s="304" t="str">
        <f t="shared" si="142"/>
        <v/>
      </c>
      <c r="AC1845" s="164" t="str">
        <f t="shared" si="143"/>
        <v/>
      </c>
      <c r="AD1845" s="164" t="str">
        <f t="shared" si="144"/>
        <v/>
      </c>
    </row>
    <row r="1846" spans="1:30" s="164" customFormat="1" ht="20.149999999999999" customHeight="1">
      <c r="A1846" s="149"/>
      <c r="B1846" s="294" t="str">
        <f>IF(LEN(A1846)=0,"",INDEX('Smelter Look-up'!$A:$A,MATCH($A1846,'Smelter Look-up'!$E:$E,0)))</f>
        <v/>
      </c>
      <c r="C1846" s="146" t="str">
        <f>IF(LEN(A1846)=0,"",INDEX('Smelter Look-up'!$C:$C,MATCH($A1846,'Smelter Look-up'!$E:$E,0)))</f>
        <v/>
      </c>
      <c r="D1846" s="143"/>
      <c r="E1846" s="143" t="str">
        <f ca="1">IF(ISERROR($V1846),"",OFFSET('Smelter Look-up'!$D$4,$V1846-4,0)&amp;"")</f>
        <v/>
      </c>
      <c r="F1846" s="143" t="str">
        <f ca="1">IF(ISERROR($V1846),"",OFFSET('Smelter Look-up'!$E$4,$V1846-4,0))</f>
        <v/>
      </c>
      <c r="G1846" s="143" t="str">
        <f ca="1">IF(C1846=$X$4,"Enter smelter details",IF(ISERROR($V1846),"",OFFSET('Smelter Look-up'!$F$4,$V1846-4,0)))</f>
        <v/>
      </c>
      <c r="H1846" s="199" t="str">
        <f ca="1">IF(ISERROR($V1846),"",OFFSET('Smelter Look-up'!$G$4,$V1846-4,0))</f>
        <v/>
      </c>
      <c r="I1846" s="200" t="str">
        <f ca="1">IF(ISERROR($V1846),"",OFFSET('Smelter Look-up'!$H$4,$V1846-4,0))</f>
        <v/>
      </c>
      <c r="J1846" s="200" t="str">
        <f ca="1">IF(ISERROR($V1846),"",OFFSET('Smelter Look-up'!$I$4,$V1846-4,0))</f>
        <v/>
      </c>
      <c r="K1846" s="144"/>
      <c r="L1846" s="144"/>
      <c r="M1846" s="144"/>
      <c r="N1846" s="144"/>
      <c r="O1846" s="144"/>
      <c r="P1846" s="202"/>
      <c r="Q1846" s="145"/>
      <c r="R1846" s="143" t="str">
        <f ca="1">IF(ISERROR($V1846),"",OFFSET('Smelter Look-up'!$C$4,$V1846-4,0)&amp;"")</f>
        <v/>
      </c>
      <c r="S1846" s="149" t="str">
        <f t="shared" ca="1" si="140"/>
        <v/>
      </c>
      <c r="T1846" s="149" t="str">
        <f ca="1">IF(B1846="","",IF(ISERROR(MATCH($J1846,SorP!$B$1:$B$6261,0)),"",INDIRECT("'SorP'!$A$"&amp;MATCH($S1846&amp;$J1846,SorP!C:C,0))))</f>
        <v/>
      </c>
      <c r="U1846" s="162"/>
      <c r="V1846" s="163" t="e">
        <f>IF(C1846="",NA(),MATCH($B1846&amp;$C1846,'Smelter Look-up'!$J:$J,0))</f>
        <v>#N/A</v>
      </c>
      <c r="X1846" s="164">
        <f t="shared" ca="1" si="141"/>
        <v>0</v>
      </c>
      <c r="AB1846" s="304" t="str">
        <f t="shared" si="142"/>
        <v/>
      </c>
      <c r="AC1846" s="164" t="str">
        <f t="shared" si="143"/>
        <v/>
      </c>
      <c r="AD1846" s="164" t="str">
        <f t="shared" si="144"/>
        <v/>
      </c>
    </row>
    <row r="1847" spans="1:30" s="164" customFormat="1" ht="20.149999999999999" customHeight="1">
      <c r="A1847" s="149"/>
      <c r="B1847" s="294" t="str">
        <f>IF(LEN(A1847)=0,"",INDEX('Smelter Look-up'!$A:$A,MATCH($A1847,'Smelter Look-up'!$E:$E,0)))</f>
        <v/>
      </c>
      <c r="C1847" s="146" t="str">
        <f>IF(LEN(A1847)=0,"",INDEX('Smelter Look-up'!$C:$C,MATCH($A1847,'Smelter Look-up'!$E:$E,0)))</f>
        <v/>
      </c>
      <c r="D1847" s="143"/>
      <c r="E1847" s="143" t="str">
        <f ca="1">IF(ISERROR($V1847),"",OFFSET('Smelter Look-up'!$D$4,$V1847-4,0)&amp;"")</f>
        <v/>
      </c>
      <c r="F1847" s="143" t="str">
        <f ca="1">IF(ISERROR($V1847),"",OFFSET('Smelter Look-up'!$E$4,$V1847-4,0))</f>
        <v/>
      </c>
      <c r="G1847" s="143" t="str">
        <f ca="1">IF(C1847=$X$4,"Enter smelter details",IF(ISERROR($V1847),"",OFFSET('Smelter Look-up'!$F$4,$V1847-4,0)))</f>
        <v/>
      </c>
      <c r="H1847" s="199" t="str">
        <f ca="1">IF(ISERROR($V1847),"",OFFSET('Smelter Look-up'!$G$4,$V1847-4,0))</f>
        <v/>
      </c>
      <c r="I1847" s="200" t="str">
        <f ca="1">IF(ISERROR($V1847),"",OFFSET('Smelter Look-up'!$H$4,$V1847-4,0))</f>
        <v/>
      </c>
      <c r="J1847" s="200" t="str">
        <f ca="1">IF(ISERROR($V1847),"",OFFSET('Smelter Look-up'!$I$4,$V1847-4,0))</f>
        <v/>
      </c>
      <c r="K1847" s="144"/>
      <c r="L1847" s="144"/>
      <c r="M1847" s="144"/>
      <c r="N1847" s="144"/>
      <c r="O1847" s="144"/>
      <c r="P1847" s="202"/>
      <c r="Q1847" s="145"/>
      <c r="R1847" s="143" t="str">
        <f ca="1">IF(ISERROR($V1847),"",OFFSET('Smelter Look-up'!$C$4,$V1847-4,0)&amp;"")</f>
        <v/>
      </c>
      <c r="S1847" s="149" t="str">
        <f t="shared" ca="1" si="140"/>
        <v/>
      </c>
      <c r="T1847" s="149" t="str">
        <f ca="1">IF(B1847="","",IF(ISERROR(MATCH($J1847,SorP!$B$1:$B$6261,0)),"",INDIRECT("'SorP'!$A$"&amp;MATCH($S1847&amp;$J1847,SorP!C:C,0))))</f>
        <v/>
      </c>
      <c r="U1847" s="162"/>
      <c r="V1847" s="163" t="e">
        <f>IF(C1847="",NA(),MATCH($B1847&amp;$C1847,'Smelter Look-up'!$J:$J,0))</f>
        <v>#N/A</v>
      </c>
      <c r="X1847" s="164">
        <f t="shared" ca="1" si="141"/>
        <v>0</v>
      </c>
      <c r="AB1847" s="304" t="str">
        <f t="shared" si="142"/>
        <v/>
      </c>
      <c r="AC1847" s="164" t="str">
        <f t="shared" si="143"/>
        <v/>
      </c>
      <c r="AD1847" s="164" t="str">
        <f t="shared" si="144"/>
        <v/>
      </c>
    </row>
    <row r="1848" spans="1:30" s="164" customFormat="1" ht="20.149999999999999" customHeight="1">
      <c r="A1848" s="149"/>
      <c r="B1848" s="294" t="str">
        <f>IF(LEN(A1848)=0,"",INDEX('Smelter Look-up'!$A:$A,MATCH($A1848,'Smelter Look-up'!$E:$E,0)))</f>
        <v/>
      </c>
      <c r="C1848" s="146" t="str">
        <f>IF(LEN(A1848)=0,"",INDEX('Smelter Look-up'!$C:$C,MATCH($A1848,'Smelter Look-up'!$E:$E,0)))</f>
        <v/>
      </c>
      <c r="D1848" s="143"/>
      <c r="E1848" s="143" t="str">
        <f ca="1">IF(ISERROR($V1848),"",OFFSET('Smelter Look-up'!$D$4,$V1848-4,0)&amp;"")</f>
        <v/>
      </c>
      <c r="F1848" s="143" t="str">
        <f ca="1">IF(ISERROR($V1848),"",OFFSET('Smelter Look-up'!$E$4,$V1848-4,0))</f>
        <v/>
      </c>
      <c r="G1848" s="143" t="str">
        <f ca="1">IF(C1848=$X$4,"Enter smelter details",IF(ISERROR($V1848),"",OFFSET('Smelter Look-up'!$F$4,$V1848-4,0)))</f>
        <v/>
      </c>
      <c r="H1848" s="199" t="str">
        <f ca="1">IF(ISERROR($V1848),"",OFFSET('Smelter Look-up'!$G$4,$V1848-4,0))</f>
        <v/>
      </c>
      <c r="I1848" s="200" t="str">
        <f ca="1">IF(ISERROR($V1848),"",OFFSET('Smelter Look-up'!$H$4,$V1848-4,0))</f>
        <v/>
      </c>
      <c r="J1848" s="200" t="str">
        <f ca="1">IF(ISERROR($V1848),"",OFFSET('Smelter Look-up'!$I$4,$V1848-4,0))</f>
        <v/>
      </c>
      <c r="K1848" s="144"/>
      <c r="L1848" s="144"/>
      <c r="M1848" s="144"/>
      <c r="N1848" s="144"/>
      <c r="O1848" s="144"/>
      <c r="P1848" s="202"/>
      <c r="Q1848" s="145"/>
      <c r="R1848" s="143" t="str">
        <f ca="1">IF(ISERROR($V1848),"",OFFSET('Smelter Look-up'!$C$4,$V1848-4,0)&amp;"")</f>
        <v/>
      </c>
      <c r="S1848" s="149" t="str">
        <f t="shared" ca="1" si="140"/>
        <v/>
      </c>
      <c r="T1848" s="149" t="str">
        <f ca="1">IF(B1848="","",IF(ISERROR(MATCH($J1848,SorP!$B$1:$B$6261,0)),"",INDIRECT("'SorP'!$A$"&amp;MATCH($S1848&amp;$J1848,SorP!C:C,0))))</f>
        <v/>
      </c>
      <c r="U1848" s="162"/>
      <c r="V1848" s="163" t="e">
        <f>IF(C1848="",NA(),MATCH($B1848&amp;$C1848,'Smelter Look-up'!$J:$J,0))</f>
        <v>#N/A</v>
      </c>
      <c r="X1848" s="164">
        <f t="shared" ca="1" si="141"/>
        <v>0</v>
      </c>
      <c r="AB1848" s="304" t="str">
        <f t="shared" si="142"/>
        <v/>
      </c>
      <c r="AC1848" s="164" t="str">
        <f t="shared" si="143"/>
        <v/>
      </c>
      <c r="AD1848" s="164" t="str">
        <f t="shared" si="144"/>
        <v/>
      </c>
    </row>
    <row r="1849" spans="1:30" s="164" customFormat="1" ht="20.149999999999999" customHeight="1">
      <c r="A1849" s="149"/>
      <c r="B1849" s="294" t="str">
        <f>IF(LEN(A1849)=0,"",INDEX('Smelter Look-up'!$A:$A,MATCH($A1849,'Smelter Look-up'!$E:$E,0)))</f>
        <v/>
      </c>
      <c r="C1849" s="146" t="str">
        <f>IF(LEN(A1849)=0,"",INDEX('Smelter Look-up'!$C:$C,MATCH($A1849,'Smelter Look-up'!$E:$E,0)))</f>
        <v/>
      </c>
      <c r="D1849" s="143"/>
      <c r="E1849" s="143" t="str">
        <f ca="1">IF(ISERROR($V1849),"",OFFSET('Smelter Look-up'!$D$4,$V1849-4,0)&amp;"")</f>
        <v/>
      </c>
      <c r="F1849" s="143" t="str">
        <f ca="1">IF(ISERROR($V1849),"",OFFSET('Smelter Look-up'!$E$4,$V1849-4,0))</f>
        <v/>
      </c>
      <c r="G1849" s="143" t="str">
        <f ca="1">IF(C1849=$X$4,"Enter smelter details",IF(ISERROR($V1849),"",OFFSET('Smelter Look-up'!$F$4,$V1849-4,0)))</f>
        <v/>
      </c>
      <c r="H1849" s="199" t="str">
        <f ca="1">IF(ISERROR($V1849),"",OFFSET('Smelter Look-up'!$G$4,$V1849-4,0))</f>
        <v/>
      </c>
      <c r="I1849" s="200" t="str">
        <f ca="1">IF(ISERROR($V1849),"",OFFSET('Smelter Look-up'!$H$4,$V1849-4,0))</f>
        <v/>
      </c>
      <c r="J1849" s="200" t="str">
        <f ca="1">IF(ISERROR($V1849),"",OFFSET('Smelter Look-up'!$I$4,$V1849-4,0))</f>
        <v/>
      </c>
      <c r="K1849" s="144"/>
      <c r="L1849" s="144"/>
      <c r="M1849" s="144"/>
      <c r="N1849" s="144"/>
      <c r="O1849" s="144"/>
      <c r="P1849" s="202"/>
      <c r="Q1849" s="145"/>
      <c r="R1849" s="143" t="str">
        <f ca="1">IF(ISERROR($V1849),"",OFFSET('Smelter Look-up'!$C$4,$V1849-4,0)&amp;"")</f>
        <v/>
      </c>
      <c r="S1849" s="149" t="str">
        <f t="shared" ca="1" si="140"/>
        <v/>
      </c>
      <c r="T1849" s="149" t="str">
        <f ca="1">IF(B1849="","",IF(ISERROR(MATCH($J1849,SorP!$B$1:$B$6261,0)),"",INDIRECT("'SorP'!$A$"&amp;MATCH($S1849&amp;$J1849,SorP!C:C,0))))</f>
        <v/>
      </c>
      <c r="U1849" s="162"/>
      <c r="V1849" s="163" t="e">
        <f>IF(C1849="",NA(),MATCH($B1849&amp;$C1849,'Smelter Look-up'!$J:$J,0))</f>
        <v>#N/A</v>
      </c>
      <c r="X1849" s="164">
        <f t="shared" ca="1" si="141"/>
        <v>0</v>
      </c>
      <c r="AB1849" s="304" t="str">
        <f t="shared" si="142"/>
        <v/>
      </c>
      <c r="AC1849" s="164" t="str">
        <f t="shared" si="143"/>
        <v/>
      </c>
      <c r="AD1849" s="164" t="str">
        <f t="shared" si="144"/>
        <v/>
      </c>
    </row>
    <row r="1850" spans="1:30" s="164" customFormat="1" ht="20.149999999999999" customHeight="1">
      <c r="A1850" s="149"/>
      <c r="B1850" s="294" t="str">
        <f>IF(LEN(A1850)=0,"",INDEX('Smelter Look-up'!$A:$A,MATCH($A1850,'Smelter Look-up'!$E:$E,0)))</f>
        <v/>
      </c>
      <c r="C1850" s="146" t="str">
        <f>IF(LEN(A1850)=0,"",INDEX('Smelter Look-up'!$C:$C,MATCH($A1850,'Smelter Look-up'!$E:$E,0)))</f>
        <v/>
      </c>
      <c r="D1850" s="143"/>
      <c r="E1850" s="143" t="str">
        <f ca="1">IF(ISERROR($V1850),"",OFFSET('Smelter Look-up'!$D$4,$V1850-4,0)&amp;"")</f>
        <v/>
      </c>
      <c r="F1850" s="143" t="str">
        <f ca="1">IF(ISERROR($V1850),"",OFFSET('Smelter Look-up'!$E$4,$V1850-4,0))</f>
        <v/>
      </c>
      <c r="G1850" s="143" t="str">
        <f ca="1">IF(C1850=$X$4,"Enter smelter details",IF(ISERROR($V1850),"",OFFSET('Smelter Look-up'!$F$4,$V1850-4,0)))</f>
        <v/>
      </c>
      <c r="H1850" s="199" t="str">
        <f ca="1">IF(ISERROR($V1850),"",OFFSET('Smelter Look-up'!$G$4,$V1850-4,0))</f>
        <v/>
      </c>
      <c r="I1850" s="200" t="str">
        <f ca="1">IF(ISERROR($V1850),"",OFFSET('Smelter Look-up'!$H$4,$V1850-4,0))</f>
        <v/>
      </c>
      <c r="J1850" s="200" t="str">
        <f ca="1">IF(ISERROR($V1850),"",OFFSET('Smelter Look-up'!$I$4,$V1850-4,0))</f>
        <v/>
      </c>
      <c r="K1850" s="144"/>
      <c r="L1850" s="144"/>
      <c r="M1850" s="144"/>
      <c r="N1850" s="144"/>
      <c r="O1850" s="144"/>
      <c r="P1850" s="202"/>
      <c r="Q1850" s="145"/>
      <c r="R1850" s="143" t="str">
        <f ca="1">IF(ISERROR($V1850),"",OFFSET('Smelter Look-up'!$C$4,$V1850-4,0)&amp;"")</f>
        <v/>
      </c>
      <c r="S1850" s="149" t="str">
        <f t="shared" ca="1" si="140"/>
        <v/>
      </c>
      <c r="T1850" s="149" t="str">
        <f ca="1">IF(B1850="","",IF(ISERROR(MATCH($J1850,SorP!$B$1:$B$6261,0)),"",INDIRECT("'SorP'!$A$"&amp;MATCH($S1850&amp;$J1850,SorP!C:C,0))))</f>
        <v/>
      </c>
      <c r="U1850" s="162"/>
      <c r="V1850" s="163" t="e">
        <f>IF(C1850="",NA(),MATCH($B1850&amp;$C1850,'Smelter Look-up'!$J:$J,0))</f>
        <v>#N/A</v>
      </c>
      <c r="X1850" s="164">
        <f t="shared" ca="1" si="141"/>
        <v>0</v>
      </c>
      <c r="AB1850" s="304" t="str">
        <f t="shared" si="142"/>
        <v/>
      </c>
      <c r="AC1850" s="164" t="str">
        <f t="shared" si="143"/>
        <v/>
      </c>
      <c r="AD1850" s="164" t="str">
        <f t="shared" si="144"/>
        <v/>
      </c>
    </row>
    <row r="1851" spans="1:30" s="164" customFormat="1" ht="20.149999999999999" customHeight="1">
      <c r="A1851" s="149"/>
      <c r="B1851" s="294" t="str">
        <f>IF(LEN(A1851)=0,"",INDEX('Smelter Look-up'!$A:$A,MATCH($A1851,'Smelter Look-up'!$E:$E,0)))</f>
        <v/>
      </c>
      <c r="C1851" s="146" t="str">
        <f>IF(LEN(A1851)=0,"",INDEX('Smelter Look-up'!$C:$C,MATCH($A1851,'Smelter Look-up'!$E:$E,0)))</f>
        <v/>
      </c>
      <c r="D1851" s="143"/>
      <c r="E1851" s="143" t="str">
        <f ca="1">IF(ISERROR($V1851),"",OFFSET('Smelter Look-up'!$D$4,$V1851-4,0)&amp;"")</f>
        <v/>
      </c>
      <c r="F1851" s="143" t="str">
        <f ca="1">IF(ISERROR($V1851),"",OFFSET('Smelter Look-up'!$E$4,$V1851-4,0))</f>
        <v/>
      </c>
      <c r="G1851" s="143" t="str">
        <f ca="1">IF(C1851=$X$4,"Enter smelter details",IF(ISERROR($V1851),"",OFFSET('Smelter Look-up'!$F$4,$V1851-4,0)))</f>
        <v/>
      </c>
      <c r="H1851" s="199" t="str">
        <f ca="1">IF(ISERROR($V1851),"",OFFSET('Smelter Look-up'!$G$4,$V1851-4,0))</f>
        <v/>
      </c>
      <c r="I1851" s="200" t="str">
        <f ca="1">IF(ISERROR($V1851),"",OFFSET('Smelter Look-up'!$H$4,$V1851-4,0))</f>
        <v/>
      </c>
      <c r="J1851" s="200" t="str">
        <f ca="1">IF(ISERROR($V1851),"",OFFSET('Smelter Look-up'!$I$4,$V1851-4,0))</f>
        <v/>
      </c>
      <c r="K1851" s="144"/>
      <c r="L1851" s="144"/>
      <c r="M1851" s="144"/>
      <c r="N1851" s="144"/>
      <c r="O1851" s="144"/>
      <c r="P1851" s="202"/>
      <c r="Q1851" s="145"/>
      <c r="R1851" s="143" t="str">
        <f ca="1">IF(ISERROR($V1851),"",OFFSET('Smelter Look-up'!$C$4,$V1851-4,0)&amp;"")</f>
        <v/>
      </c>
      <c r="S1851" s="149" t="str">
        <f t="shared" ca="1" si="140"/>
        <v/>
      </c>
      <c r="T1851" s="149" t="str">
        <f ca="1">IF(B1851="","",IF(ISERROR(MATCH($J1851,SorP!$B$1:$B$6261,0)),"",INDIRECT("'SorP'!$A$"&amp;MATCH($S1851&amp;$J1851,SorP!C:C,0))))</f>
        <v/>
      </c>
      <c r="U1851" s="162"/>
      <c r="V1851" s="163" t="e">
        <f>IF(C1851="",NA(),MATCH($B1851&amp;$C1851,'Smelter Look-up'!$J:$J,0))</f>
        <v>#N/A</v>
      </c>
      <c r="X1851" s="164">
        <f t="shared" ca="1" si="141"/>
        <v>0</v>
      </c>
      <c r="AB1851" s="304" t="str">
        <f t="shared" si="142"/>
        <v/>
      </c>
      <c r="AC1851" s="164" t="str">
        <f t="shared" si="143"/>
        <v/>
      </c>
      <c r="AD1851" s="164" t="str">
        <f t="shared" si="144"/>
        <v/>
      </c>
    </row>
    <row r="1852" spans="1:30" s="164" customFormat="1" ht="20.149999999999999" customHeight="1">
      <c r="A1852" s="149"/>
      <c r="B1852" s="294" t="str">
        <f>IF(LEN(A1852)=0,"",INDEX('Smelter Look-up'!$A:$A,MATCH($A1852,'Smelter Look-up'!$E:$E,0)))</f>
        <v/>
      </c>
      <c r="C1852" s="146" t="str">
        <f>IF(LEN(A1852)=0,"",INDEX('Smelter Look-up'!$C:$C,MATCH($A1852,'Smelter Look-up'!$E:$E,0)))</f>
        <v/>
      </c>
      <c r="D1852" s="143"/>
      <c r="E1852" s="143" t="str">
        <f ca="1">IF(ISERROR($V1852),"",OFFSET('Smelter Look-up'!$D$4,$V1852-4,0)&amp;"")</f>
        <v/>
      </c>
      <c r="F1852" s="143" t="str">
        <f ca="1">IF(ISERROR($V1852),"",OFFSET('Smelter Look-up'!$E$4,$V1852-4,0))</f>
        <v/>
      </c>
      <c r="G1852" s="143" t="str">
        <f ca="1">IF(C1852=$X$4,"Enter smelter details",IF(ISERROR($V1852),"",OFFSET('Smelter Look-up'!$F$4,$V1852-4,0)))</f>
        <v/>
      </c>
      <c r="H1852" s="199" t="str">
        <f ca="1">IF(ISERROR($V1852),"",OFFSET('Smelter Look-up'!$G$4,$V1852-4,0))</f>
        <v/>
      </c>
      <c r="I1852" s="200" t="str">
        <f ca="1">IF(ISERROR($V1852),"",OFFSET('Smelter Look-up'!$H$4,$V1852-4,0))</f>
        <v/>
      </c>
      <c r="J1852" s="200" t="str">
        <f ca="1">IF(ISERROR($V1852),"",OFFSET('Smelter Look-up'!$I$4,$V1852-4,0))</f>
        <v/>
      </c>
      <c r="K1852" s="144"/>
      <c r="L1852" s="144"/>
      <c r="M1852" s="144"/>
      <c r="N1852" s="144"/>
      <c r="O1852" s="144"/>
      <c r="P1852" s="202"/>
      <c r="Q1852" s="145"/>
      <c r="R1852" s="143" t="str">
        <f ca="1">IF(ISERROR($V1852),"",OFFSET('Smelter Look-up'!$C$4,$V1852-4,0)&amp;"")</f>
        <v/>
      </c>
      <c r="S1852" s="149" t="str">
        <f t="shared" ca="1" si="140"/>
        <v/>
      </c>
      <c r="T1852" s="149" t="str">
        <f ca="1">IF(B1852="","",IF(ISERROR(MATCH($J1852,SorP!$B$1:$B$6261,0)),"",INDIRECT("'SorP'!$A$"&amp;MATCH($S1852&amp;$J1852,SorP!C:C,0))))</f>
        <v/>
      </c>
      <c r="U1852" s="162"/>
      <c r="V1852" s="163" t="e">
        <f>IF(C1852="",NA(),MATCH($B1852&amp;$C1852,'Smelter Look-up'!$J:$J,0))</f>
        <v>#N/A</v>
      </c>
      <c r="X1852" s="164">
        <f t="shared" ca="1" si="141"/>
        <v>0</v>
      </c>
      <c r="AB1852" s="304" t="str">
        <f t="shared" si="142"/>
        <v/>
      </c>
      <c r="AC1852" s="164" t="str">
        <f t="shared" si="143"/>
        <v/>
      </c>
      <c r="AD1852" s="164" t="str">
        <f t="shared" si="144"/>
        <v/>
      </c>
    </row>
    <row r="1853" spans="1:30" s="164" customFormat="1" ht="20.149999999999999" customHeight="1">
      <c r="A1853" s="149"/>
      <c r="B1853" s="294" t="str">
        <f>IF(LEN(A1853)=0,"",INDEX('Smelter Look-up'!$A:$A,MATCH($A1853,'Smelter Look-up'!$E:$E,0)))</f>
        <v/>
      </c>
      <c r="C1853" s="146" t="str">
        <f>IF(LEN(A1853)=0,"",INDEX('Smelter Look-up'!$C:$C,MATCH($A1853,'Smelter Look-up'!$E:$E,0)))</f>
        <v/>
      </c>
      <c r="D1853" s="143"/>
      <c r="E1853" s="143" t="str">
        <f ca="1">IF(ISERROR($V1853),"",OFFSET('Smelter Look-up'!$D$4,$V1853-4,0)&amp;"")</f>
        <v/>
      </c>
      <c r="F1853" s="143" t="str">
        <f ca="1">IF(ISERROR($V1853),"",OFFSET('Smelter Look-up'!$E$4,$V1853-4,0))</f>
        <v/>
      </c>
      <c r="G1853" s="143" t="str">
        <f ca="1">IF(C1853=$X$4,"Enter smelter details",IF(ISERROR($V1853),"",OFFSET('Smelter Look-up'!$F$4,$V1853-4,0)))</f>
        <v/>
      </c>
      <c r="H1853" s="199" t="str">
        <f ca="1">IF(ISERROR($V1853),"",OFFSET('Smelter Look-up'!$G$4,$V1853-4,0))</f>
        <v/>
      </c>
      <c r="I1853" s="200" t="str">
        <f ca="1">IF(ISERROR($V1853),"",OFFSET('Smelter Look-up'!$H$4,$V1853-4,0))</f>
        <v/>
      </c>
      <c r="J1853" s="200" t="str">
        <f ca="1">IF(ISERROR($V1853),"",OFFSET('Smelter Look-up'!$I$4,$V1853-4,0))</f>
        <v/>
      </c>
      <c r="K1853" s="144"/>
      <c r="L1853" s="144"/>
      <c r="M1853" s="144"/>
      <c r="N1853" s="144"/>
      <c r="O1853" s="144"/>
      <c r="P1853" s="202"/>
      <c r="Q1853" s="145"/>
      <c r="R1853" s="143" t="str">
        <f ca="1">IF(ISERROR($V1853),"",OFFSET('Smelter Look-up'!$C$4,$V1853-4,0)&amp;"")</f>
        <v/>
      </c>
      <c r="S1853" s="149" t="str">
        <f t="shared" ca="1" si="140"/>
        <v/>
      </c>
      <c r="T1853" s="149" t="str">
        <f ca="1">IF(B1853="","",IF(ISERROR(MATCH($J1853,SorP!$B$1:$B$6261,0)),"",INDIRECT("'SorP'!$A$"&amp;MATCH($S1853&amp;$J1853,SorP!C:C,0))))</f>
        <v/>
      </c>
      <c r="U1853" s="162"/>
      <c r="V1853" s="163" t="e">
        <f>IF(C1853="",NA(),MATCH($B1853&amp;$C1853,'Smelter Look-up'!$J:$J,0))</f>
        <v>#N/A</v>
      </c>
      <c r="X1853" s="164">
        <f t="shared" ca="1" si="141"/>
        <v>0</v>
      </c>
      <c r="AB1853" s="304" t="str">
        <f t="shared" si="142"/>
        <v/>
      </c>
      <c r="AC1853" s="164" t="str">
        <f t="shared" si="143"/>
        <v/>
      </c>
      <c r="AD1853" s="164" t="str">
        <f t="shared" si="144"/>
        <v/>
      </c>
    </row>
    <row r="1854" spans="1:30" s="164" customFormat="1" ht="20.149999999999999" customHeight="1">
      <c r="A1854" s="149"/>
      <c r="B1854" s="294" t="str">
        <f>IF(LEN(A1854)=0,"",INDEX('Smelter Look-up'!$A:$A,MATCH($A1854,'Smelter Look-up'!$E:$E,0)))</f>
        <v/>
      </c>
      <c r="C1854" s="146" t="str">
        <f>IF(LEN(A1854)=0,"",INDEX('Smelter Look-up'!$C:$C,MATCH($A1854,'Smelter Look-up'!$E:$E,0)))</f>
        <v/>
      </c>
      <c r="D1854" s="143"/>
      <c r="E1854" s="143" t="str">
        <f ca="1">IF(ISERROR($V1854),"",OFFSET('Smelter Look-up'!$D$4,$V1854-4,0)&amp;"")</f>
        <v/>
      </c>
      <c r="F1854" s="143" t="str">
        <f ca="1">IF(ISERROR($V1854),"",OFFSET('Smelter Look-up'!$E$4,$V1854-4,0))</f>
        <v/>
      </c>
      <c r="G1854" s="143" t="str">
        <f ca="1">IF(C1854=$X$4,"Enter smelter details",IF(ISERROR($V1854),"",OFFSET('Smelter Look-up'!$F$4,$V1854-4,0)))</f>
        <v/>
      </c>
      <c r="H1854" s="199" t="str">
        <f ca="1">IF(ISERROR($V1854),"",OFFSET('Smelter Look-up'!$G$4,$V1854-4,0))</f>
        <v/>
      </c>
      <c r="I1854" s="200" t="str">
        <f ca="1">IF(ISERROR($V1854),"",OFFSET('Smelter Look-up'!$H$4,$V1854-4,0))</f>
        <v/>
      </c>
      <c r="J1854" s="200" t="str">
        <f ca="1">IF(ISERROR($V1854),"",OFFSET('Smelter Look-up'!$I$4,$V1854-4,0))</f>
        <v/>
      </c>
      <c r="K1854" s="144"/>
      <c r="L1854" s="144"/>
      <c r="M1854" s="144"/>
      <c r="N1854" s="144"/>
      <c r="O1854" s="144"/>
      <c r="P1854" s="202"/>
      <c r="Q1854" s="145"/>
      <c r="R1854" s="143" t="str">
        <f ca="1">IF(ISERROR($V1854),"",OFFSET('Smelter Look-up'!$C$4,$V1854-4,0)&amp;"")</f>
        <v/>
      </c>
      <c r="S1854" s="149" t="str">
        <f t="shared" ca="1" si="140"/>
        <v/>
      </c>
      <c r="T1854" s="149" t="str">
        <f ca="1">IF(B1854="","",IF(ISERROR(MATCH($J1854,SorP!$B$1:$B$6261,0)),"",INDIRECT("'SorP'!$A$"&amp;MATCH($S1854&amp;$J1854,SorP!C:C,0))))</f>
        <v/>
      </c>
      <c r="U1854" s="162"/>
      <c r="V1854" s="163" t="e">
        <f>IF(C1854="",NA(),MATCH($B1854&amp;$C1854,'Smelter Look-up'!$J:$J,0))</f>
        <v>#N/A</v>
      </c>
      <c r="X1854" s="164">
        <f t="shared" ca="1" si="141"/>
        <v>0</v>
      </c>
      <c r="AB1854" s="304" t="str">
        <f t="shared" si="142"/>
        <v/>
      </c>
      <c r="AC1854" s="164" t="str">
        <f t="shared" si="143"/>
        <v/>
      </c>
      <c r="AD1854" s="164" t="str">
        <f t="shared" si="144"/>
        <v/>
      </c>
    </row>
    <row r="1855" spans="1:30" s="164" customFormat="1" ht="20.149999999999999" customHeight="1">
      <c r="A1855" s="149"/>
      <c r="B1855" s="294" t="str">
        <f>IF(LEN(A1855)=0,"",INDEX('Smelter Look-up'!$A:$A,MATCH($A1855,'Smelter Look-up'!$E:$E,0)))</f>
        <v/>
      </c>
      <c r="C1855" s="146" t="str">
        <f>IF(LEN(A1855)=0,"",INDEX('Smelter Look-up'!$C:$C,MATCH($A1855,'Smelter Look-up'!$E:$E,0)))</f>
        <v/>
      </c>
      <c r="D1855" s="143"/>
      <c r="E1855" s="143" t="str">
        <f ca="1">IF(ISERROR($V1855),"",OFFSET('Smelter Look-up'!$D$4,$V1855-4,0)&amp;"")</f>
        <v/>
      </c>
      <c r="F1855" s="143" t="str">
        <f ca="1">IF(ISERROR($V1855),"",OFFSET('Smelter Look-up'!$E$4,$V1855-4,0))</f>
        <v/>
      </c>
      <c r="G1855" s="143" t="str">
        <f ca="1">IF(C1855=$X$4,"Enter smelter details",IF(ISERROR($V1855),"",OFFSET('Smelter Look-up'!$F$4,$V1855-4,0)))</f>
        <v/>
      </c>
      <c r="H1855" s="199" t="str">
        <f ca="1">IF(ISERROR($V1855),"",OFFSET('Smelter Look-up'!$G$4,$V1855-4,0))</f>
        <v/>
      </c>
      <c r="I1855" s="200" t="str">
        <f ca="1">IF(ISERROR($V1855),"",OFFSET('Smelter Look-up'!$H$4,$V1855-4,0))</f>
        <v/>
      </c>
      <c r="J1855" s="200" t="str">
        <f ca="1">IF(ISERROR($V1855),"",OFFSET('Smelter Look-up'!$I$4,$V1855-4,0))</f>
        <v/>
      </c>
      <c r="K1855" s="144"/>
      <c r="L1855" s="144"/>
      <c r="M1855" s="144"/>
      <c r="N1855" s="144"/>
      <c r="O1855" s="144"/>
      <c r="P1855" s="202"/>
      <c r="Q1855" s="145"/>
      <c r="R1855" s="143" t="str">
        <f ca="1">IF(ISERROR($V1855),"",OFFSET('Smelter Look-up'!$C$4,$V1855-4,0)&amp;"")</f>
        <v/>
      </c>
      <c r="S1855" s="149" t="str">
        <f t="shared" ca="1" si="140"/>
        <v/>
      </c>
      <c r="T1855" s="149" t="str">
        <f ca="1">IF(B1855="","",IF(ISERROR(MATCH($J1855,SorP!$B$1:$B$6261,0)),"",INDIRECT("'SorP'!$A$"&amp;MATCH($S1855&amp;$J1855,SorP!C:C,0))))</f>
        <v/>
      </c>
      <c r="U1855" s="162"/>
      <c r="V1855" s="163" t="e">
        <f>IF(C1855="",NA(),MATCH($B1855&amp;$C1855,'Smelter Look-up'!$J:$J,0))</f>
        <v>#N/A</v>
      </c>
      <c r="X1855" s="164">
        <f t="shared" ca="1" si="141"/>
        <v>0</v>
      </c>
      <c r="AB1855" s="304" t="str">
        <f t="shared" si="142"/>
        <v/>
      </c>
      <c r="AC1855" s="164" t="str">
        <f t="shared" si="143"/>
        <v/>
      </c>
      <c r="AD1855" s="164" t="str">
        <f t="shared" si="144"/>
        <v/>
      </c>
    </row>
    <row r="1856" spans="1:30" s="164" customFormat="1" ht="20.149999999999999" customHeight="1">
      <c r="A1856" s="149"/>
      <c r="B1856" s="294" t="str">
        <f>IF(LEN(A1856)=0,"",INDEX('Smelter Look-up'!$A:$A,MATCH($A1856,'Smelter Look-up'!$E:$E,0)))</f>
        <v/>
      </c>
      <c r="C1856" s="146" t="str">
        <f>IF(LEN(A1856)=0,"",INDEX('Smelter Look-up'!$C:$C,MATCH($A1856,'Smelter Look-up'!$E:$E,0)))</f>
        <v/>
      </c>
      <c r="D1856" s="143"/>
      <c r="E1856" s="143" t="str">
        <f ca="1">IF(ISERROR($V1856),"",OFFSET('Smelter Look-up'!$D$4,$V1856-4,0)&amp;"")</f>
        <v/>
      </c>
      <c r="F1856" s="143" t="str">
        <f ca="1">IF(ISERROR($V1856),"",OFFSET('Smelter Look-up'!$E$4,$V1856-4,0))</f>
        <v/>
      </c>
      <c r="G1856" s="143" t="str">
        <f ca="1">IF(C1856=$X$4,"Enter smelter details",IF(ISERROR($V1856),"",OFFSET('Smelter Look-up'!$F$4,$V1856-4,0)))</f>
        <v/>
      </c>
      <c r="H1856" s="199" t="str">
        <f ca="1">IF(ISERROR($V1856),"",OFFSET('Smelter Look-up'!$G$4,$V1856-4,0))</f>
        <v/>
      </c>
      <c r="I1856" s="200" t="str">
        <f ca="1">IF(ISERROR($V1856),"",OFFSET('Smelter Look-up'!$H$4,$V1856-4,0))</f>
        <v/>
      </c>
      <c r="J1856" s="200" t="str">
        <f ca="1">IF(ISERROR($V1856),"",OFFSET('Smelter Look-up'!$I$4,$V1856-4,0))</f>
        <v/>
      </c>
      <c r="K1856" s="144"/>
      <c r="L1856" s="144"/>
      <c r="M1856" s="144"/>
      <c r="N1856" s="144"/>
      <c r="O1856" s="144"/>
      <c r="P1856" s="202"/>
      <c r="Q1856" s="145"/>
      <c r="R1856" s="143" t="str">
        <f ca="1">IF(ISERROR($V1856),"",OFFSET('Smelter Look-up'!$C$4,$V1856-4,0)&amp;"")</f>
        <v/>
      </c>
      <c r="S1856" s="149" t="str">
        <f t="shared" ca="1" si="140"/>
        <v/>
      </c>
      <c r="T1856" s="149" t="str">
        <f ca="1">IF(B1856="","",IF(ISERROR(MATCH($J1856,SorP!$B$1:$B$6261,0)),"",INDIRECT("'SorP'!$A$"&amp;MATCH($S1856&amp;$J1856,SorP!C:C,0))))</f>
        <v/>
      </c>
      <c r="U1856" s="162"/>
      <c r="V1856" s="163" t="e">
        <f>IF(C1856="",NA(),MATCH($B1856&amp;$C1856,'Smelter Look-up'!$J:$J,0))</f>
        <v>#N/A</v>
      </c>
      <c r="X1856" s="164">
        <f t="shared" ca="1" si="141"/>
        <v>0</v>
      </c>
      <c r="AB1856" s="304" t="str">
        <f t="shared" si="142"/>
        <v/>
      </c>
      <c r="AC1856" s="164" t="str">
        <f t="shared" si="143"/>
        <v/>
      </c>
      <c r="AD1856" s="164" t="str">
        <f t="shared" si="144"/>
        <v/>
      </c>
    </row>
    <row r="1857" spans="1:30" s="164" customFormat="1" ht="20.149999999999999" customHeight="1">
      <c r="A1857" s="149"/>
      <c r="B1857" s="294" t="str">
        <f>IF(LEN(A1857)=0,"",INDEX('Smelter Look-up'!$A:$A,MATCH($A1857,'Smelter Look-up'!$E:$E,0)))</f>
        <v/>
      </c>
      <c r="C1857" s="146" t="str">
        <f>IF(LEN(A1857)=0,"",INDEX('Smelter Look-up'!$C:$C,MATCH($A1857,'Smelter Look-up'!$E:$E,0)))</f>
        <v/>
      </c>
      <c r="D1857" s="143"/>
      <c r="E1857" s="143" t="str">
        <f ca="1">IF(ISERROR($V1857),"",OFFSET('Smelter Look-up'!$D$4,$V1857-4,0)&amp;"")</f>
        <v/>
      </c>
      <c r="F1857" s="143" t="str">
        <f ca="1">IF(ISERROR($V1857),"",OFFSET('Smelter Look-up'!$E$4,$V1857-4,0))</f>
        <v/>
      </c>
      <c r="G1857" s="143" t="str">
        <f ca="1">IF(C1857=$X$4,"Enter smelter details",IF(ISERROR($V1857),"",OFFSET('Smelter Look-up'!$F$4,$V1857-4,0)))</f>
        <v/>
      </c>
      <c r="H1857" s="199" t="str">
        <f ca="1">IF(ISERROR($V1857),"",OFFSET('Smelter Look-up'!$G$4,$V1857-4,0))</f>
        <v/>
      </c>
      <c r="I1857" s="200" t="str">
        <f ca="1">IF(ISERROR($V1857),"",OFFSET('Smelter Look-up'!$H$4,$V1857-4,0))</f>
        <v/>
      </c>
      <c r="J1857" s="200" t="str">
        <f ca="1">IF(ISERROR($V1857),"",OFFSET('Smelter Look-up'!$I$4,$V1857-4,0))</f>
        <v/>
      </c>
      <c r="K1857" s="144"/>
      <c r="L1857" s="144"/>
      <c r="M1857" s="144"/>
      <c r="N1857" s="144"/>
      <c r="O1857" s="144"/>
      <c r="P1857" s="202"/>
      <c r="Q1857" s="145"/>
      <c r="R1857" s="143" t="str">
        <f ca="1">IF(ISERROR($V1857),"",OFFSET('Smelter Look-up'!$C$4,$V1857-4,0)&amp;"")</f>
        <v/>
      </c>
      <c r="S1857" s="149" t="str">
        <f t="shared" ca="1" si="140"/>
        <v/>
      </c>
      <c r="T1857" s="149" t="str">
        <f ca="1">IF(B1857="","",IF(ISERROR(MATCH($J1857,SorP!$B$1:$B$6261,0)),"",INDIRECT("'SorP'!$A$"&amp;MATCH($S1857&amp;$J1857,SorP!C:C,0))))</f>
        <v/>
      </c>
      <c r="U1857" s="162"/>
      <c r="V1857" s="163" t="e">
        <f>IF(C1857="",NA(),MATCH($B1857&amp;$C1857,'Smelter Look-up'!$J:$J,0))</f>
        <v>#N/A</v>
      </c>
      <c r="X1857" s="164">
        <f t="shared" ca="1" si="141"/>
        <v>0</v>
      </c>
      <c r="AB1857" s="304" t="str">
        <f t="shared" si="142"/>
        <v/>
      </c>
      <c r="AC1857" s="164" t="str">
        <f t="shared" si="143"/>
        <v/>
      </c>
      <c r="AD1857" s="164" t="str">
        <f t="shared" si="144"/>
        <v/>
      </c>
    </row>
    <row r="1858" spans="1:30" s="164" customFormat="1" ht="20.149999999999999" customHeight="1">
      <c r="A1858" s="149"/>
      <c r="B1858" s="294" t="str">
        <f>IF(LEN(A1858)=0,"",INDEX('Smelter Look-up'!$A:$A,MATCH($A1858,'Smelter Look-up'!$E:$E,0)))</f>
        <v/>
      </c>
      <c r="C1858" s="146" t="str">
        <f>IF(LEN(A1858)=0,"",INDEX('Smelter Look-up'!$C:$C,MATCH($A1858,'Smelter Look-up'!$E:$E,0)))</f>
        <v/>
      </c>
      <c r="D1858" s="143"/>
      <c r="E1858" s="143" t="str">
        <f ca="1">IF(ISERROR($V1858),"",OFFSET('Smelter Look-up'!$D$4,$V1858-4,0)&amp;"")</f>
        <v/>
      </c>
      <c r="F1858" s="143" t="str">
        <f ca="1">IF(ISERROR($V1858),"",OFFSET('Smelter Look-up'!$E$4,$V1858-4,0))</f>
        <v/>
      </c>
      <c r="G1858" s="143" t="str">
        <f ca="1">IF(C1858=$X$4,"Enter smelter details",IF(ISERROR($V1858),"",OFFSET('Smelter Look-up'!$F$4,$V1858-4,0)))</f>
        <v/>
      </c>
      <c r="H1858" s="199" t="str">
        <f ca="1">IF(ISERROR($V1858),"",OFFSET('Smelter Look-up'!$G$4,$V1858-4,0))</f>
        <v/>
      </c>
      <c r="I1858" s="200" t="str">
        <f ca="1">IF(ISERROR($V1858),"",OFFSET('Smelter Look-up'!$H$4,$V1858-4,0))</f>
        <v/>
      </c>
      <c r="J1858" s="200" t="str">
        <f ca="1">IF(ISERROR($V1858),"",OFFSET('Smelter Look-up'!$I$4,$V1858-4,0))</f>
        <v/>
      </c>
      <c r="K1858" s="144"/>
      <c r="L1858" s="144"/>
      <c r="M1858" s="144"/>
      <c r="N1858" s="144"/>
      <c r="O1858" s="144"/>
      <c r="P1858" s="202"/>
      <c r="Q1858" s="145"/>
      <c r="R1858" s="143" t="str">
        <f ca="1">IF(ISERROR($V1858),"",OFFSET('Smelter Look-up'!$C$4,$V1858-4,0)&amp;"")</f>
        <v/>
      </c>
      <c r="S1858" s="149" t="str">
        <f t="shared" ca="1" si="140"/>
        <v/>
      </c>
      <c r="T1858" s="149" t="str">
        <f ca="1">IF(B1858="","",IF(ISERROR(MATCH($J1858,SorP!$B$1:$B$6261,0)),"",INDIRECT("'SorP'!$A$"&amp;MATCH($S1858&amp;$J1858,SorP!C:C,0))))</f>
        <v/>
      </c>
      <c r="U1858" s="162"/>
      <c r="V1858" s="163" t="e">
        <f>IF(C1858="",NA(),MATCH($B1858&amp;$C1858,'Smelter Look-up'!$J:$J,0))</f>
        <v>#N/A</v>
      </c>
      <c r="X1858" s="164">
        <f t="shared" ca="1" si="141"/>
        <v>0</v>
      </c>
      <c r="AB1858" s="304" t="str">
        <f t="shared" si="142"/>
        <v/>
      </c>
      <c r="AC1858" s="164" t="str">
        <f t="shared" si="143"/>
        <v/>
      </c>
      <c r="AD1858" s="164" t="str">
        <f t="shared" si="144"/>
        <v/>
      </c>
    </row>
    <row r="1859" spans="1:30" s="164" customFormat="1" ht="20.149999999999999" customHeight="1">
      <c r="A1859" s="149"/>
      <c r="B1859" s="294" t="str">
        <f>IF(LEN(A1859)=0,"",INDEX('Smelter Look-up'!$A:$A,MATCH($A1859,'Smelter Look-up'!$E:$E,0)))</f>
        <v/>
      </c>
      <c r="C1859" s="146" t="str">
        <f>IF(LEN(A1859)=0,"",INDEX('Smelter Look-up'!$C:$C,MATCH($A1859,'Smelter Look-up'!$E:$E,0)))</f>
        <v/>
      </c>
      <c r="D1859" s="143"/>
      <c r="E1859" s="143" t="str">
        <f ca="1">IF(ISERROR($V1859),"",OFFSET('Smelter Look-up'!$D$4,$V1859-4,0)&amp;"")</f>
        <v/>
      </c>
      <c r="F1859" s="143" t="str">
        <f ca="1">IF(ISERROR($V1859),"",OFFSET('Smelter Look-up'!$E$4,$V1859-4,0))</f>
        <v/>
      </c>
      <c r="G1859" s="143" t="str">
        <f ca="1">IF(C1859=$X$4,"Enter smelter details",IF(ISERROR($V1859),"",OFFSET('Smelter Look-up'!$F$4,$V1859-4,0)))</f>
        <v/>
      </c>
      <c r="H1859" s="199" t="str">
        <f ca="1">IF(ISERROR($V1859),"",OFFSET('Smelter Look-up'!$G$4,$V1859-4,0))</f>
        <v/>
      </c>
      <c r="I1859" s="200" t="str">
        <f ca="1">IF(ISERROR($V1859),"",OFFSET('Smelter Look-up'!$H$4,$V1859-4,0))</f>
        <v/>
      </c>
      <c r="J1859" s="200" t="str">
        <f ca="1">IF(ISERROR($V1859),"",OFFSET('Smelter Look-up'!$I$4,$V1859-4,0))</f>
        <v/>
      </c>
      <c r="K1859" s="144"/>
      <c r="L1859" s="144"/>
      <c r="M1859" s="144"/>
      <c r="N1859" s="144"/>
      <c r="O1859" s="144"/>
      <c r="P1859" s="202"/>
      <c r="Q1859" s="145"/>
      <c r="R1859" s="143" t="str">
        <f ca="1">IF(ISERROR($V1859),"",OFFSET('Smelter Look-up'!$C$4,$V1859-4,0)&amp;"")</f>
        <v/>
      </c>
      <c r="S1859" s="149" t="str">
        <f t="shared" ca="1" si="140"/>
        <v/>
      </c>
      <c r="T1859" s="149" t="str">
        <f ca="1">IF(B1859="","",IF(ISERROR(MATCH($J1859,SorP!$B$1:$B$6261,0)),"",INDIRECT("'SorP'!$A$"&amp;MATCH($S1859&amp;$J1859,SorP!C:C,0))))</f>
        <v/>
      </c>
      <c r="U1859" s="162"/>
      <c r="V1859" s="163" t="e">
        <f>IF(C1859="",NA(),MATCH($B1859&amp;$C1859,'Smelter Look-up'!$J:$J,0))</f>
        <v>#N/A</v>
      </c>
      <c r="X1859" s="164">
        <f t="shared" ca="1" si="141"/>
        <v>0</v>
      </c>
      <c r="AB1859" s="304" t="str">
        <f t="shared" si="142"/>
        <v/>
      </c>
      <c r="AC1859" s="164" t="str">
        <f t="shared" si="143"/>
        <v/>
      </c>
      <c r="AD1859" s="164" t="str">
        <f t="shared" si="144"/>
        <v/>
      </c>
    </row>
    <row r="1860" spans="1:30" s="164" customFormat="1" ht="20.149999999999999" customHeight="1">
      <c r="A1860" s="149"/>
      <c r="B1860" s="294" t="str">
        <f>IF(LEN(A1860)=0,"",INDEX('Smelter Look-up'!$A:$A,MATCH($A1860,'Smelter Look-up'!$E:$E,0)))</f>
        <v/>
      </c>
      <c r="C1860" s="146" t="str">
        <f>IF(LEN(A1860)=0,"",INDEX('Smelter Look-up'!$C:$C,MATCH($A1860,'Smelter Look-up'!$E:$E,0)))</f>
        <v/>
      </c>
      <c r="D1860" s="143"/>
      <c r="E1860" s="143" t="str">
        <f ca="1">IF(ISERROR($V1860),"",OFFSET('Smelter Look-up'!$D$4,$V1860-4,0)&amp;"")</f>
        <v/>
      </c>
      <c r="F1860" s="143" t="str">
        <f ca="1">IF(ISERROR($V1860),"",OFFSET('Smelter Look-up'!$E$4,$V1860-4,0))</f>
        <v/>
      </c>
      <c r="G1860" s="143" t="str">
        <f ca="1">IF(C1860=$X$4,"Enter smelter details",IF(ISERROR($V1860),"",OFFSET('Smelter Look-up'!$F$4,$V1860-4,0)))</f>
        <v/>
      </c>
      <c r="H1860" s="199" t="str">
        <f ca="1">IF(ISERROR($V1860),"",OFFSET('Smelter Look-up'!$G$4,$V1860-4,0))</f>
        <v/>
      </c>
      <c r="I1860" s="200" t="str">
        <f ca="1">IF(ISERROR($V1860),"",OFFSET('Smelter Look-up'!$H$4,$V1860-4,0))</f>
        <v/>
      </c>
      <c r="J1860" s="200" t="str">
        <f ca="1">IF(ISERROR($V1860),"",OFFSET('Smelter Look-up'!$I$4,$V1860-4,0))</f>
        <v/>
      </c>
      <c r="K1860" s="144"/>
      <c r="L1860" s="144"/>
      <c r="M1860" s="144"/>
      <c r="N1860" s="144"/>
      <c r="O1860" s="144"/>
      <c r="P1860" s="202"/>
      <c r="Q1860" s="145"/>
      <c r="R1860" s="143" t="str">
        <f ca="1">IF(ISERROR($V1860),"",OFFSET('Smelter Look-up'!$C$4,$V1860-4,0)&amp;"")</f>
        <v/>
      </c>
      <c r="S1860" s="149" t="str">
        <f t="shared" ref="S1860:S1923" ca="1" si="145">IF(B1860="","",IF(ISERROR(MATCH($E1860,CL,0)),"Unknown",INDIRECT("'C'!$A$"&amp;MATCH($E1860,CL,0)+1)))</f>
        <v/>
      </c>
      <c r="T1860" s="149" t="str">
        <f ca="1">IF(B1860="","",IF(ISERROR(MATCH($J1860,SorP!$B$1:$B$6261,0)),"",INDIRECT("'SorP'!$A$"&amp;MATCH($S1860&amp;$J1860,SorP!C:C,0))))</f>
        <v/>
      </c>
      <c r="U1860" s="162"/>
      <c r="V1860" s="163" t="e">
        <f>IF(C1860="",NA(),MATCH($B1860&amp;$C1860,'Smelter Look-up'!$J:$J,0))</f>
        <v>#N/A</v>
      </c>
      <c r="X1860" s="164">
        <f t="shared" ref="X1860:X1923" ca="1" si="146">IF(AND(C1860="Smelter not listed",OR(LEN(D1860)=0,LEN(E1860)=0)),1,0)</f>
        <v>0</v>
      </c>
      <c r="AB1860" s="304" t="str">
        <f t="shared" ref="AB1860:AB1923" si="147">IF(C1860="","",B1860)</f>
        <v/>
      </c>
      <c r="AC1860" s="164" t="str">
        <f t="shared" ref="AC1860:AC1923" si="148">B1860</f>
        <v/>
      </c>
      <c r="AD1860" s="164" t="str">
        <f t="shared" ref="AD1860:AD1923" si="149">IF(C1860="Smelter not listed",D1860,C1860)</f>
        <v/>
      </c>
    </row>
    <row r="1861" spans="1:30" s="164" customFormat="1" ht="20.149999999999999" customHeight="1">
      <c r="A1861" s="149"/>
      <c r="B1861" s="294" t="str">
        <f>IF(LEN(A1861)=0,"",INDEX('Smelter Look-up'!$A:$A,MATCH($A1861,'Smelter Look-up'!$E:$E,0)))</f>
        <v/>
      </c>
      <c r="C1861" s="146" t="str">
        <f>IF(LEN(A1861)=0,"",INDEX('Smelter Look-up'!$C:$C,MATCH($A1861,'Smelter Look-up'!$E:$E,0)))</f>
        <v/>
      </c>
      <c r="D1861" s="143"/>
      <c r="E1861" s="143" t="str">
        <f ca="1">IF(ISERROR($V1861),"",OFFSET('Smelter Look-up'!$D$4,$V1861-4,0)&amp;"")</f>
        <v/>
      </c>
      <c r="F1861" s="143" t="str">
        <f ca="1">IF(ISERROR($V1861),"",OFFSET('Smelter Look-up'!$E$4,$V1861-4,0))</f>
        <v/>
      </c>
      <c r="G1861" s="143" t="str">
        <f ca="1">IF(C1861=$X$4,"Enter smelter details",IF(ISERROR($V1861),"",OFFSET('Smelter Look-up'!$F$4,$V1861-4,0)))</f>
        <v/>
      </c>
      <c r="H1861" s="199" t="str">
        <f ca="1">IF(ISERROR($V1861),"",OFFSET('Smelter Look-up'!$G$4,$V1861-4,0))</f>
        <v/>
      </c>
      <c r="I1861" s="200" t="str">
        <f ca="1">IF(ISERROR($V1861),"",OFFSET('Smelter Look-up'!$H$4,$V1861-4,0))</f>
        <v/>
      </c>
      <c r="J1861" s="200" t="str">
        <f ca="1">IF(ISERROR($V1861),"",OFFSET('Smelter Look-up'!$I$4,$V1861-4,0))</f>
        <v/>
      </c>
      <c r="K1861" s="144"/>
      <c r="L1861" s="144"/>
      <c r="M1861" s="144"/>
      <c r="N1861" s="144"/>
      <c r="O1861" s="144"/>
      <c r="P1861" s="202"/>
      <c r="Q1861" s="145"/>
      <c r="R1861" s="143" t="str">
        <f ca="1">IF(ISERROR($V1861),"",OFFSET('Smelter Look-up'!$C$4,$V1861-4,0)&amp;"")</f>
        <v/>
      </c>
      <c r="S1861" s="149" t="str">
        <f t="shared" ca="1" si="145"/>
        <v/>
      </c>
      <c r="T1861" s="149" t="str">
        <f ca="1">IF(B1861="","",IF(ISERROR(MATCH($J1861,SorP!$B$1:$B$6261,0)),"",INDIRECT("'SorP'!$A$"&amp;MATCH($S1861&amp;$J1861,SorP!C:C,0))))</f>
        <v/>
      </c>
      <c r="U1861" s="162"/>
      <c r="V1861" s="163" t="e">
        <f>IF(C1861="",NA(),MATCH($B1861&amp;$C1861,'Smelter Look-up'!$J:$J,0))</f>
        <v>#N/A</v>
      </c>
      <c r="X1861" s="164">
        <f t="shared" ca="1" si="146"/>
        <v>0</v>
      </c>
      <c r="AB1861" s="304" t="str">
        <f t="shared" si="147"/>
        <v/>
      </c>
      <c r="AC1861" s="164" t="str">
        <f t="shared" si="148"/>
        <v/>
      </c>
      <c r="AD1861" s="164" t="str">
        <f t="shared" si="149"/>
        <v/>
      </c>
    </row>
    <row r="1862" spans="1:30" s="164" customFormat="1" ht="20.149999999999999" customHeight="1">
      <c r="A1862" s="149"/>
      <c r="B1862" s="294" t="str">
        <f>IF(LEN(A1862)=0,"",INDEX('Smelter Look-up'!$A:$A,MATCH($A1862,'Smelter Look-up'!$E:$E,0)))</f>
        <v/>
      </c>
      <c r="C1862" s="146" t="str">
        <f>IF(LEN(A1862)=0,"",INDEX('Smelter Look-up'!$C:$C,MATCH($A1862,'Smelter Look-up'!$E:$E,0)))</f>
        <v/>
      </c>
      <c r="D1862" s="143"/>
      <c r="E1862" s="143" t="str">
        <f ca="1">IF(ISERROR($V1862),"",OFFSET('Smelter Look-up'!$D$4,$V1862-4,0)&amp;"")</f>
        <v/>
      </c>
      <c r="F1862" s="143" t="str">
        <f ca="1">IF(ISERROR($V1862),"",OFFSET('Smelter Look-up'!$E$4,$V1862-4,0))</f>
        <v/>
      </c>
      <c r="G1862" s="143" t="str">
        <f ca="1">IF(C1862=$X$4,"Enter smelter details",IF(ISERROR($V1862),"",OFFSET('Smelter Look-up'!$F$4,$V1862-4,0)))</f>
        <v/>
      </c>
      <c r="H1862" s="199" t="str">
        <f ca="1">IF(ISERROR($V1862),"",OFFSET('Smelter Look-up'!$G$4,$V1862-4,0))</f>
        <v/>
      </c>
      <c r="I1862" s="200" t="str">
        <f ca="1">IF(ISERROR($V1862),"",OFFSET('Smelter Look-up'!$H$4,$V1862-4,0))</f>
        <v/>
      </c>
      <c r="J1862" s="200" t="str">
        <f ca="1">IF(ISERROR($V1862),"",OFFSET('Smelter Look-up'!$I$4,$V1862-4,0))</f>
        <v/>
      </c>
      <c r="K1862" s="144"/>
      <c r="L1862" s="144"/>
      <c r="M1862" s="144"/>
      <c r="N1862" s="144"/>
      <c r="O1862" s="144"/>
      <c r="P1862" s="202"/>
      <c r="Q1862" s="145"/>
      <c r="R1862" s="143" t="str">
        <f ca="1">IF(ISERROR($V1862),"",OFFSET('Smelter Look-up'!$C$4,$V1862-4,0)&amp;"")</f>
        <v/>
      </c>
      <c r="S1862" s="149" t="str">
        <f t="shared" ca="1" si="145"/>
        <v/>
      </c>
      <c r="T1862" s="149" t="str">
        <f ca="1">IF(B1862="","",IF(ISERROR(MATCH($J1862,SorP!$B$1:$B$6261,0)),"",INDIRECT("'SorP'!$A$"&amp;MATCH($S1862&amp;$J1862,SorP!C:C,0))))</f>
        <v/>
      </c>
      <c r="U1862" s="162"/>
      <c r="V1862" s="163" t="e">
        <f>IF(C1862="",NA(),MATCH($B1862&amp;$C1862,'Smelter Look-up'!$J:$J,0))</f>
        <v>#N/A</v>
      </c>
      <c r="X1862" s="164">
        <f t="shared" ca="1" si="146"/>
        <v>0</v>
      </c>
      <c r="AB1862" s="304" t="str">
        <f t="shared" si="147"/>
        <v/>
      </c>
      <c r="AC1862" s="164" t="str">
        <f t="shared" si="148"/>
        <v/>
      </c>
      <c r="AD1862" s="164" t="str">
        <f t="shared" si="149"/>
        <v/>
      </c>
    </row>
    <row r="1863" spans="1:30" s="164" customFormat="1" ht="20.149999999999999" customHeight="1">
      <c r="A1863" s="149"/>
      <c r="B1863" s="294" t="str">
        <f>IF(LEN(A1863)=0,"",INDEX('Smelter Look-up'!$A:$A,MATCH($A1863,'Smelter Look-up'!$E:$E,0)))</f>
        <v/>
      </c>
      <c r="C1863" s="146" t="str">
        <f>IF(LEN(A1863)=0,"",INDEX('Smelter Look-up'!$C:$C,MATCH($A1863,'Smelter Look-up'!$E:$E,0)))</f>
        <v/>
      </c>
      <c r="D1863" s="143"/>
      <c r="E1863" s="143" t="str">
        <f ca="1">IF(ISERROR($V1863),"",OFFSET('Smelter Look-up'!$D$4,$V1863-4,0)&amp;"")</f>
        <v/>
      </c>
      <c r="F1863" s="143" t="str">
        <f ca="1">IF(ISERROR($V1863),"",OFFSET('Smelter Look-up'!$E$4,$V1863-4,0))</f>
        <v/>
      </c>
      <c r="G1863" s="143" t="str">
        <f ca="1">IF(C1863=$X$4,"Enter smelter details",IF(ISERROR($V1863),"",OFFSET('Smelter Look-up'!$F$4,$V1863-4,0)))</f>
        <v/>
      </c>
      <c r="H1863" s="199" t="str">
        <f ca="1">IF(ISERROR($V1863),"",OFFSET('Smelter Look-up'!$G$4,$V1863-4,0))</f>
        <v/>
      </c>
      <c r="I1863" s="200" t="str">
        <f ca="1">IF(ISERROR($V1863),"",OFFSET('Smelter Look-up'!$H$4,$V1863-4,0))</f>
        <v/>
      </c>
      <c r="J1863" s="200" t="str">
        <f ca="1">IF(ISERROR($V1863),"",OFFSET('Smelter Look-up'!$I$4,$V1863-4,0))</f>
        <v/>
      </c>
      <c r="K1863" s="144"/>
      <c r="L1863" s="144"/>
      <c r="M1863" s="144"/>
      <c r="N1863" s="144"/>
      <c r="O1863" s="144"/>
      <c r="P1863" s="202"/>
      <c r="Q1863" s="145"/>
      <c r="R1863" s="143" t="str">
        <f ca="1">IF(ISERROR($V1863),"",OFFSET('Smelter Look-up'!$C$4,$V1863-4,0)&amp;"")</f>
        <v/>
      </c>
      <c r="S1863" s="149" t="str">
        <f t="shared" ca="1" si="145"/>
        <v/>
      </c>
      <c r="T1863" s="149" t="str">
        <f ca="1">IF(B1863="","",IF(ISERROR(MATCH($J1863,SorP!$B$1:$B$6261,0)),"",INDIRECT("'SorP'!$A$"&amp;MATCH($S1863&amp;$J1863,SorP!C:C,0))))</f>
        <v/>
      </c>
      <c r="U1863" s="162"/>
      <c r="V1863" s="163" t="e">
        <f>IF(C1863="",NA(),MATCH($B1863&amp;$C1863,'Smelter Look-up'!$J:$J,0))</f>
        <v>#N/A</v>
      </c>
      <c r="X1863" s="164">
        <f t="shared" ca="1" si="146"/>
        <v>0</v>
      </c>
      <c r="AB1863" s="304" t="str">
        <f t="shared" si="147"/>
        <v/>
      </c>
      <c r="AC1863" s="164" t="str">
        <f t="shared" si="148"/>
        <v/>
      </c>
      <c r="AD1863" s="164" t="str">
        <f t="shared" si="149"/>
        <v/>
      </c>
    </row>
    <row r="1864" spans="1:30" s="164" customFormat="1" ht="20.149999999999999" customHeight="1">
      <c r="A1864" s="149"/>
      <c r="B1864" s="294" t="str">
        <f>IF(LEN(A1864)=0,"",INDEX('Smelter Look-up'!$A:$A,MATCH($A1864,'Smelter Look-up'!$E:$E,0)))</f>
        <v/>
      </c>
      <c r="C1864" s="146" t="str">
        <f>IF(LEN(A1864)=0,"",INDEX('Smelter Look-up'!$C:$C,MATCH($A1864,'Smelter Look-up'!$E:$E,0)))</f>
        <v/>
      </c>
      <c r="D1864" s="143"/>
      <c r="E1864" s="143" t="str">
        <f ca="1">IF(ISERROR($V1864),"",OFFSET('Smelter Look-up'!$D$4,$V1864-4,0)&amp;"")</f>
        <v/>
      </c>
      <c r="F1864" s="143" t="str">
        <f ca="1">IF(ISERROR($V1864),"",OFFSET('Smelter Look-up'!$E$4,$V1864-4,0))</f>
        <v/>
      </c>
      <c r="G1864" s="143" t="str">
        <f ca="1">IF(C1864=$X$4,"Enter smelter details",IF(ISERROR($V1864),"",OFFSET('Smelter Look-up'!$F$4,$V1864-4,0)))</f>
        <v/>
      </c>
      <c r="H1864" s="199" t="str">
        <f ca="1">IF(ISERROR($V1864),"",OFFSET('Smelter Look-up'!$G$4,$V1864-4,0))</f>
        <v/>
      </c>
      <c r="I1864" s="200" t="str">
        <f ca="1">IF(ISERROR($V1864),"",OFFSET('Smelter Look-up'!$H$4,$V1864-4,0))</f>
        <v/>
      </c>
      <c r="J1864" s="200" t="str">
        <f ca="1">IF(ISERROR($V1864),"",OFFSET('Smelter Look-up'!$I$4,$V1864-4,0))</f>
        <v/>
      </c>
      <c r="K1864" s="144"/>
      <c r="L1864" s="144"/>
      <c r="M1864" s="144"/>
      <c r="N1864" s="144"/>
      <c r="O1864" s="144"/>
      <c r="P1864" s="202"/>
      <c r="Q1864" s="145"/>
      <c r="R1864" s="143" t="str">
        <f ca="1">IF(ISERROR($V1864),"",OFFSET('Smelter Look-up'!$C$4,$V1864-4,0)&amp;"")</f>
        <v/>
      </c>
      <c r="S1864" s="149" t="str">
        <f t="shared" ca="1" si="145"/>
        <v/>
      </c>
      <c r="T1864" s="149" t="str">
        <f ca="1">IF(B1864="","",IF(ISERROR(MATCH($J1864,SorP!$B$1:$B$6261,0)),"",INDIRECT("'SorP'!$A$"&amp;MATCH($S1864&amp;$J1864,SorP!C:C,0))))</f>
        <v/>
      </c>
      <c r="U1864" s="162"/>
      <c r="V1864" s="163" t="e">
        <f>IF(C1864="",NA(),MATCH($B1864&amp;$C1864,'Smelter Look-up'!$J:$J,0))</f>
        <v>#N/A</v>
      </c>
      <c r="X1864" s="164">
        <f t="shared" ca="1" si="146"/>
        <v>0</v>
      </c>
      <c r="AB1864" s="304" t="str">
        <f t="shared" si="147"/>
        <v/>
      </c>
      <c r="AC1864" s="164" t="str">
        <f t="shared" si="148"/>
        <v/>
      </c>
      <c r="AD1864" s="164" t="str">
        <f t="shared" si="149"/>
        <v/>
      </c>
    </row>
    <row r="1865" spans="1:30" s="164" customFormat="1" ht="20.149999999999999" customHeight="1">
      <c r="A1865" s="149"/>
      <c r="B1865" s="294" t="str">
        <f>IF(LEN(A1865)=0,"",INDEX('Smelter Look-up'!$A:$A,MATCH($A1865,'Smelter Look-up'!$E:$E,0)))</f>
        <v/>
      </c>
      <c r="C1865" s="146" t="str">
        <f>IF(LEN(A1865)=0,"",INDEX('Smelter Look-up'!$C:$C,MATCH($A1865,'Smelter Look-up'!$E:$E,0)))</f>
        <v/>
      </c>
      <c r="D1865" s="143"/>
      <c r="E1865" s="143" t="str">
        <f ca="1">IF(ISERROR($V1865),"",OFFSET('Smelter Look-up'!$D$4,$V1865-4,0)&amp;"")</f>
        <v/>
      </c>
      <c r="F1865" s="143" t="str">
        <f ca="1">IF(ISERROR($V1865),"",OFFSET('Smelter Look-up'!$E$4,$V1865-4,0))</f>
        <v/>
      </c>
      <c r="G1865" s="143" t="str">
        <f ca="1">IF(C1865=$X$4,"Enter smelter details",IF(ISERROR($V1865),"",OFFSET('Smelter Look-up'!$F$4,$V1865-4,0)))</f>
        <v/>
      </c>
      <c r="H1865" s="199" t="str">
        <f ca="1">IF(ISERROR($V1865),"",OFFSET('Smelter Look-up'!$G$4,$V1865-4,0))</f>
        <v/>
      </c>
      <c r="I1865" s="200" t="str">
        <f ca="1">IF(ISERROR($V1865),"",OFFSET('Smelter Look-up'!$H$4,$V1865-4,0))</f>
        <v/>
      </c>
      <c r="J1865" s="200" t="str">
        <f ca="1">IF(ISERROR($V1865),"",OFFSET('Smelter Look-up'!$I$4,$V1865-4,0))</f>
        <v/>
      </c>
      <c r="K1865" s="144"/>
      <c r="L1865" s="144"/>
      <c r="M1865" s="144"/>
      <c r="N1865" s="144"/>
      <c r="O1865" s="144"/>
      <c r="P1865" s="202"/>
      <c r="Q1865" s="145"/>
      <c r="R1865" s="143" t="str">
        <f ca="1">IF(ISERROR($V1865),"",OFFSET('Smelter Look-up'!$C$4,$V1865-4,0)&amp;"")</f>
        <v/>
      </c>
      <c r="S1865" s="149" t="str">
        <f t="shared" ca="1" si="145"/>
        <v/>
      </c>
      <c r="T1865" s="149" t="str">
        <f ca="1">IF(B1865="","",IF(ISERROR(MATCH($J1865,SorP!$B$1:$B$6261,0)),"",INDIRECT("'SorP'!$A$"&amp;MATCH($S1865&amp;$J1865,SorP!C:C,0))))</f>
        <v/>
      </c>
      <c r="U1865" s="162"/>
      <c r="V1865" s="163" t="e">
        <f>IF(C1865="",NA(),MATCH($B1865&amp;$C1865,'Smelter Look-up'!$J:$J,0))</f>
        <v>#N/A</v>
      </c>
      <c r="X1865" s="164">
        <f t="shared" ca="1" si="146"/>
        <v>0</v>
      </c>
      <c r="AB1865" s="304" t="str">
        <f t="shared" si="147"/>
        <v/>
      </c>
      <c r="AC1865" s="164" t="str">
        <f t="shared" si="148"/>
        <v/>
      </c>
      <c r="AD1865" s="164" t="str">
        <f t="shared" si="149"/>
        <v/>
      </c>
    </row>
    <row r="1866" spans="1:30" s="164" customFormat="1" ht="20.149999999999999" customHeight="1">
      <c r="A1866" s="149"/>
      <c r="B1866" s="294" t="str">
        <f>IF(LEN(A1866)=0,"",INDEX('Smelter Look-up'!$A:$A,MATCH($A1866,'Smelter Look-up'!$E:$E,0)))</f>
        <v/>
      </c>
      <c r="C1866" s="146" t="str">
        <f>IF(LEN(A1866)=0,"",INDEX('Smelter Look-up'!$C:$C,MATCH($A1866,'Smelter Look-up'!$E:$E,0)))</f>
        <v/>
      </c>
      <c r="D1866" s="143"/>
      <c r="E1866" s="143" t="str">
        <f ca="1">IF(ISERROR($V1866),"",OFFSET('Smelter Look-up'!$D$4,$V1866-4,0)&amp;"")</f>
        <v/>
      </c>
      <c r="F1866" s="143" t="str">
        <f ca="1">IF(ISERROR($V1866),"",OFFSET('Smelter Look-up'!$E$4,$V1866-4,0))</f>
        <v/>
      </c>
      <c r="G1866" s="143" t="str">
        <f ca="1">IF(C1866=$X$4,"Enter smelter details",IF(ISERROR($V1866),"",OFFSET('Smelter Look-up'!$F$4,$V1866-4,0)))</f>
        <v/>
      </c>
      <c r="H1866" s="199" t="str">
        <f ca="1">IF(ISERROR($V1866),"",OFFSET('Smelter Look-up'!$G$4,$V1866-4,0))</f>
        <v/>
      </c>
      <c r="I1866" s="200" t="str">
        <f ca="1">IF(ISERROR($V1866),"",OFFSET('Smelter Look-up'!$H$4,$V1866-4,0))</f>
        <v/>
      </c>
      <c r="J1866" s="200" t="str">
        <f ca="1">IF(ISERROR($V1866),"",OFFSET('Smelter Look-up'!$I$4,$V1866-4,0))</f>
        <v/>
      </c>
      <c r="K1866" s="144"/>
      <c r="L1866" s="144"/>
      <c r="M1866" s="144"/>
      <c r="N1866" s="144"/>
      <c r="O1866" s="144"/>
      <c r="P1866" s="202"/>
      <c r="Q1866" s="145"/>
      <c r="R1866" s="143" t="str">
        <f ca="1">IF(ISERROR($V1866),"",OFFSET('Smelter Look-up'!$C$4,$V1866-4,0)&amp;"")</f>
        <v/>
      </c>
      <c r="S1866" s="149" t="str">
        <f t="shared" ca="1" si="145"/>
        <v/>
      </c>
      <c r="T1866" s="149" t="str">
        <f ca="1">IF(B1866="","",IF(ISERROR(MATCH($J1866,SorP!$B$1:$B$6261,0)),"",INDIRECT("'SorP'!$A$"&amp;MATCH($S1866&amp;$J1866,SorP!C:C,0))))</f>
        <v/>
      </c>
      <c r="U1866" s="162"/>
      <c r="V1866" s="163" t="e">
        <f>IF(C1866="",NA(),MATCH($B1866&amp;$C1866,'Smelter Look-up'!$J:$J,0))</f>
        <v>#N/A</v>
      </c>
      <c r="X1866" s="164">
        <f t="shared" ca="1" si="146"/>
        <v>0</v>
      </c>
      <c r="AB1866" s="304" t="str">
        <f t="shared" si="147"/>
        <v/>
      </c>
      <c r="AC1866" s="164" t="str">
        <f t="shared" si="148"/>
        <v/>
      </c>
      <c r="AD1866" s="164" t="str">
        <f t="shared" si="149"/>
        <v/>
      </c>
    </row>
    <row r="1867" spans="1:30" s="164" customFormat="1" ht="20.149999999999999" customHeight="1">
      <c r="A1867" s="149"/>
      <c r="B1867" s="294" t="str">
        <f>IF(LEN(A1867)=0,"",INDEX('Smelter Look-up'!$A:$A,MATCH($A1867,'Smelter Look-up'!$E:$E,0)))</f>
        <v/>
      </c>
      <c r="C1867" s="146" t="str">
        <f>IF(LEN(A1867)=0,"",INDEX('Smelter Look-up'!$C:$C,MATCH($A1867,'Smelter Look-up'!$E:$E,0)))</f>
        <v/>
      </c>
      <c r="D1867" s="143"/>
      <c r="E1867" s="143" t="str">
        <f ca="1">IF(ISERROR($V1867),"",OFFSET('Smelter Look-up'!$D$4,$V1867-4,0)&amp;"")</f>
        <v/>
      </c>
      <c r="F1867" s="143" t="str">
        <f ca="1">IF(ISERROR($V1867),"",OFFSET('Smelter Look-up'!$E$4,$V1867-4,0))</f>
        <v/>
      </c>
      <c r="G1867" s="143" t="str">
        <f ca="1">IF(C1867=$X$4,"Enter smelter details",IF(ISERROR($V1867),"",OFFSET('Smelter Look-up'!$F$4,$V1867-4,0)))</f>
        <v/>
      </c>
      <c r="H1867" s="199" t="str">
        <f ca="1">IF(ISERROR($V1867),"",OFFSET('Smelter Look-up'!$G$4,$V1867-4,0))</f>
        <v/>
      </c>
      <c r="I1867" s="200" t="str">
        <f ca="1">IF(ISERROR($V1867),"",OFFSET('Smelter Look-up'!$H$4,$V1867-4,0))</f>
        <v/>
      </c>
      <c r="J1867" s="200" t="str">
        <f ca="1">IF(ISERROR($V1867),"",OFFSET('Smelter Look-up'!$I$4,$V1867-4,0))</f>
        <v/>
      </c>
      <c r="K1867" s="144"/>
      <c r="L1867" s="144"/>
      <c r="M1867" s="144"/>
      <c r="N1867" s="144"/>
      <c r="O1867" s="144"/>
      <c r="P1867" s="202"/>
      <c r="Q1867" s="145"/>
      <c r="R1867" s="143" t="str">
        <f ca="1">IF(ISERROR($V1867),"",OFFSET('Smelter Look-up'!$C$4,$V1867-4,0)&amp;"")</f>
        <v/>
      </c>
      <c r="S1867" s="149" t="str">
        <f t="shared" ca="1" si="145"/>
        <v/>
      </c>
      <c r="T1867" s="149" t="str">
        <f ca="1">IF(B1867="","",IF(ISERROR(MATCH($J1867,SorP!$B$1:$B$6261,0)),"",INDIRECT("'SorP'!$A$"&amp;MATCH($S1867&amp;$J1867,SorP!C:C,0))))</f>
        <v/>
      </c>
      <c r="U1867" s="162"/>
      <c r="V1867" s="163" t="e">
        <f>IF(C1867="",NA(),MATCH($B1867&amp;$C1867,'Smelter Look-up'!$J:$J,0))</f>
        <v>#N/A</v>
      </c>
      <c r="X1867" s="164">
        <f t="shared" ca="1" si="146"/>
        <v>0</v>
      </c>
      <c r="AB1867" s="304" t="str">
        <f t="shared" si="147"/>
        <v/>
      </c>
      <c r="AC1867" s="164" t="str">
        <f t="shared" si="148"/>
        <v/>
      </c>
      <c r="AD1867" s="164" t="str">
        <f t="shared" si="149"/>
        <v/>
      </c>
    </row>
    <row r="1868" spans="1:30" s="164" customFormat="1" ht="20.149999999999999" customHeight="1">
      <c r="A1868" s="149"/>
      <c r="B1868" s="294" t="str">
        <f>IF(LEN(A1868)=0,"",INDEX('Smelter Look-up'!$A:$A,MATCH($A1868,'Smelter Look-up'!$E:$E,0)))</f>
        <v/>
      </c>
      <c r="C1868" s="146" t="str">
        <f>IF(LEN(A1868)=0,"",INDEX('Smelter Look-up'!$C:$C,MATCH($A1868,'Smelter Look-up'!$E:$E,0)))</f>
        <v/>
      </c>
      <c r="D1868" s="143"/>
      <c r="E1868" s="143" t="str">
        <f ca="1">IF(ISERROR($V1868),"",OFFSET('Smelter Look-up'!$D$4,$V1868-4,0)&amp;"")</f>
        <v/>
      </c>
      <c r="F1868" s="143" t="str">
        <f ca="1">IF(ISERROR($V1868),"",OFFSET('Smelter Look-up'!$E$4,$V1868-4,0))</f>
        <v/>
      </c>
      <c r="G1868" s="143" t="str">
        <f ca="1">IF(C1868=$X$4,"Enter smelter details",IF(ISERROR($V1868),"",OFFSET('Smelter Look-up'!$F$4,$V1868-4,0)))</f>
        <v/>
      </c>
      <c r="H1868" s="199" t="str">
        <f ca="1">IF(ISERROR($V1868),"",OFFSET('Smelter Look-up'!$G$4,$V1868-4,0))</f>
        <v/>
      </c>
      <c r="I1868" s="200" t="str">
        <f ca="1">IF(ISERROR($V1868),"",OFFSET('Smelter Look-up'!$H$4,$V1868-4,0))</f>
        <v/>
      </c>
      <c r="J1868" s="200" t="str">
        <f ca="1">IF(ISERROR($V1868),"",OFFSET('Smelter Look-up'!$I$4,$V1868-4,0))</f>
        <v/>
      </c>
      <c r="K1868" s="144"/>
      <c r="L1868" s="144"/>
      <c r="M1868" s="144"/>
      <c r="N1868" s="144"/>
      <c r="O1868" s="144"/>
      <c r="P1868" s="202"/>
      <c r="Q1868" s="145"/>
      <c r="R1868" s="143" t="str">
        <f ca="1">IF(ISERROR($V1868),"",OFFSET('Smelter Look-up'!$C$4,$V1868-4,0)&amp;"")</f>
        <v/>
      </c>
      <c r="S1868" s="149" t="str">
        <f t="shared" ca="1" si="145"/>
        <v/>
      </c>
      <c r="T1868" s="149" t="str">
        <f ca="1">IF(B1868="","",IF(ISERROR(MATCH($J1868,SorP!$B$1:$B$6261,0)),"",INDIRECT("'SorP'!$A$"&amp;MATCH($S1868&amp;$J1868,SorP!C:C,0))))</f>
        <v/>
      </c>
      <c r="U1868" s="162"/>
      <c r="V1868" s="163" t="e">
        <f>IF(C1868="",NA(),MATCH($B1868&amp;$C1868,'Smelter Look-up'!$J:$J,0))</f>
        <v>#N/A</v>
      </c>
      <c r="X1868" s="164">
        <f t="shared" ca="1" si="146"/>
        <v>0</v>
      </c>
      <c r="AB1868" s="304" t="str">
        <f t="shared" si="147"/>
        <v/>
      </c>
      <c r="AC1868" s="164" t="str">
        <f t="shared" si="148"/>
        <v/>
      </c>
      <c r="AD1868" s="164" t="str">
        <f t="shared" si="149"/>
        <v/>
      </c>
    </row>
    <row r="1869" spans="1:30" s="164" customFormat="1" ht="20.149999999999999" customHeight="1">
      <c r="A1869" s="149"/>
      <c r="B1869" s="294" t="str">
        <f>IF(LEN(A1869)=0,"",INDEX('Smelter Look-up'!$A:$A,MATCH($A1869,'Smelter Look-up'!$E:$E,0)))</f>
        <v/>
      </c>
      <c r="C1869" s="146" t="str">
        <f>IF(LEN(A1869)=0,"",INDEX('Smelter Look-up'!$C:$C,MATCH($A1869,'Smelter Look-up'!$E:$E,0)))</f>
        <v/>
      </c>
      <c r="D1869" s="143"/>
      <c r="E1869" s="143" t="str">
        <f ca="1">IF(ISERROR($V1869),"",OFFSET('Smelter Look-up'!$D$4,$V1869-4,0)&amp;"")</f>
        <v/>
      </c>
      <c r="F1869" s="143" t="str">
        <f ca="1">IF(ISERROR($V1869),"",OFFSET('Smelter Look-up'!$E$4,$V1869-4,0))</f>
        <v/>
      </c>
      <c r="G1869" s="143" t="str">
        <f ca="1">IF(C1869=$X$4,"Enter smelter details",IF(ISERROR($V1869),"",OFFSET('Smelter Look-up'!$F$4,$V1869-4,0)))</f>
        <v/>
      </c>
      <c r="H1869" s="199" t="str">
        <f ca="1">IF(ISERROR($V1869),"",OFFSET('Smelter Look-up'!$G$4,$V1869-4,0))</f>
        <v/>
      </c>
      <c r="I1869" s="200" t="str">
        <f ca="1">IF(ISERROR($V1869),"",OFFSET('Smelter Look-up'!$H$4,$V1869-4,0))</f>
        <v/>
      </c>
      <c r="J1869" s="200" t="str">
        <f ca="1">IF(ISERROR($V1869),"",OFFSET('Smelter Look-up'!$I$4,$V1869-4,0))</f>
        <v/>
      </c>
      <c r="K1869" s="144"/>
      <c r="L1869" s="144"/>
      <c r="M1869" s="144"/>
      <c r="N1869" s="144"/>
      <c r="O1869" s="144"/>
      <c r="P1869" s="202"/>
      <c r="Q1869" s="145"/>
      <c r="R1869" s="143" t="str">
        <f ca="1">IF(ISERROR($V1869),"",OFFSET('Smelter Look-up'!$C$4,$V1869-4,0)&amp;"")</f>
        <v/>
      </c>
      <c r="S1869" s="149" t="str">
        <f t="shared" ca="1" si="145"/>
        <v/>
      </c>
      <c r="T1869" s="149" t="str">
        <f ca="1">IF(B1869="","",IF(ISERROR(MATCH($J1869,SorP!$B$1:$B$6261,0)),"",INDIRECT("'SorP'!$A$"&amp;MATCH($S1869&amp;$J1869,SorP!C:C,0))))</f>
        <v/>
      </c>
      <c r="U1869" s="162"/>
      <c r="V1869" s="163" t="e">
        <f>IF(C1869="",NA(),MATCH($B1869&amp;$C1869,'Smelter Look-up'!$J:$J,0))</f>
        <v>#N/A</v>
      </c>
      <c r="X1869" s="164">
        <f t="shared" ca="1" si="146"/>
        <v>0</v>
      </c>
      <c r="AB1869" s="304" t="str">
        <f t="shared" si="147"/>
        <v/>
      </c>
      <c r="AC1869" s="164" t="str">
        <f t="shared" si="148"/>
        <v/>
      </c>
      <c r="AD1869" s="164" t="str">
        <f t="shared" si="149"/>
        <v/>
      </c>
    </row>
    <row r="1870" spans="1:30" s="164" customFormat="1" ht="20.149999999999999" customHeight="1">
      <c r="A1870" s="149"/>
      <c r="B1870" s="294" t="str">
        <f>IF(LEN(A1870)=0,"",INDEX('Smelter Look-up'!$A:$A,MATCH($A1870,'Smelter Look-up'!$E:$E,0)))</f>
        <v/>
      </c>
      <c r="C1870" s="146" t="str">
        <f>IF(LEN(A1870)=0,"",INDEX('Smelter Look-up'!$C:$C,MATCH($A1870,'Smelter Look-up'!$E:$E,0)))</f>
        <v/>
      </c>
      <c r="D1870" s="143"/>
      <c r="E1870" s="143" t="str">
        <f ca="1">IF(ISERROR($V1870),"",OFFSET('Smelter Look-up'!$D$4,$V1870-4,0)&amp;"")</f>
        <v/>
      </c>
      <c r="F1870" s="143" t="str">
        <f ca="1">IF(ISERROR($V1870),"",OFFSET('Smelter Look-up'!$E$4,$V1870-4,0))</f>
        <v/>
      </c>
      <c r="G1870" s="143" t="str">
        <f ca="1">IF(C1870=$X$4,"Enter smelter details",IF(ISERROR($V1870),"",OFFSET('Smelter Look-up'!$F$4,$V1870-4,0)))</f>
        <v/>
      </c>
      <c r="H1870" s="199" t="str">
        <f ca="1">IF(ISERROR($V1870),"",OFFSET('Smelter Look-up'!$G$4,$V1870-4,0))</f>
        <v/>
      </c>
      <c r="I1870" s="200" t="str">
        <f ca="1">IF(ISERROR($V1870),"",OFFSET('Smelter Look-up'!$H$4,$V1870-4,0))</f>
        <v/>
      </c>
      <c r="J1870" s="200" t="str">
        <f ca="1">IF(ISERROR($V1870),"",OFFSET('Smelter Look-up'!$I$4,$V1870-4,0))</f>
        <v/>
      </c>
      <c r="K1870" s="144"/>
      <c r="L1870" s="144"/>
      <c r="M1870" s="144"/>
      <c r="N1870" s="144"/>
      <c r="O1870" s="144"/>
      <c r="P1870" s="202"/>
      <c r="Q1870" s="145"/>
      <c r="R1870" s="143" t="str">
        <f ca="1">IF(ISERROR($V1870),"",OFFSET('Smelter Look-up'!$C$4,$V1870-4,0)&amp;"")</f>
        <v/>
      </c>
      <c r="S1870" s="149" t="str">
        <f t="shared" ca="1" si="145"/>
        <v/>
      </c>
      <c r="T1870" s="149" t="str">
        <f ca="1">IF(B1870="","",IF(ISERROR(MATCH($J1870,SorP!$B$1:$B$6261,0)),"",INDIRECT("'SorP'!$A$"&amp;MATCH($S1870&amp;$J1870,SorP!C:C,0))))</f>
        <v/>
      </c>
      <c r="U1870" s="162"/>
      <c r="V1870" s="163" t="e">
        <f>IF(C1870="",NA(),MATCH($B1870&amp;$C1870,'Smelter Look-up'!$J:$J,0))</f>
        <v>#N/A</v>
      </c>
      <c r="X1870" s="164">
        <f t="shared" ca="1" si="146"/>
        <v>0</v>
      </c>
      <c r="AB1870" s="304" t="str">
        <f t="shared" si="147"/>
        <v/>
      </c>
      <c r="AC1870" s="164" t="str">
        <f t="shared" si="148"/>
        <v/>
      </c>
      <c r="AD1870" s="164" t="str">
        <f t="shared" si="149"/>
        <v/>
      </c>
    </row>
    <row r="1871" spans="1:30" s="164" customFormat="1" ht="20.149999999999999" customHeight="1">
      <c r="A1871" s="149"/>
      <c r="B1871" s="294" t="str">
        <f>IF(LEN(A1871)=0,"",INDEX('Smelter Look-up'!$A:$A,MATCH($A1871,'Smelter Look-up'!$E:$E,0)))</f>
        <v/>
      </c>
      <c r="C1871" s="146" t="str">
        <f>IF(LEN(A1871)=0,"",INDEX('Smelter Look-up'!$C:$C,MATCH($A1871,'Smelter Look-up'!$E:$E,0)))</f>
        <v/>
      </c>
      <c r="D1871" s="143"/>
      <c r="E1871" s="143" t="str">
        <f ca="1">IF(ISERROR($V1871),"",OFFSET('Smelter Look-up'!$D$4,$V1871-4,0)&amp;"")</f>
        <v/>
      </c>
      <c r="F1871" s="143" t="str">
        <f ca="1">IF(ISERROR($V1871),"",OFFSET('Smelter Look-up'!$E$4,$V1871-4,0))</f>
        <v/>
      </c>
      <c r="G1871" s="143" t="str">
        <f ca="1">IF(C1871=$X$4,"Enter smelter details",IF(ISERROR($V1871),"",OFFSET('Smelter Look-up'!$F$4,$V1871-4,0)))</f>
        <v/>
      </c>
      <c r="H1871" s="199" t="str">
        <f ca="1">IF(ISERROR($V1871),"",OFFSET('Smelter Look-up'!$G$4,$V1871-4,0))</f>
        <v/>
      </c>
      <c r="I1871" s="200" t="str">
        <f ca="1">IF(ISERROR($V1871),"",OFFSET('Smelter Look-up'!$H$4,$V1871-4,0))</f>
        <v/>
      </c>
      <c r="J1871" s="200" t="str">
        <f ca="1">IF(ISERROR($V1871),"",OFFSET('Smelter Look-up'!$I$4,$V1871-4,0))</f>
        <v/>
      </c>
      <c r="K1871" s="144"/>
      <c r="L1871" s="144"/>
      <c r="M1871" s="144"/>
      <c r="N1871" s="144"/>
      <c r="O1871" s="144"/>
      <c r="P1871" s="202"/>
      <c r="Q1871" s="145"/>
      <c r="R1871" s="143" t="str">
        <f ca="1">IF(ISERROR($V1871),"",OFFSET('Smelter Look-up'!$C$4,$V1871-4,0)&amp;"")</f>
        <v/>
      </c>
      <c r="S1871" s="149" t="str">
        <f t="shared" ca="1" si="145"/>
        <v/>
      </c>
      <c r="T1871" s="149" t="str">
        <f ca="1">IF(B1871="","",IF(ISERROR(MATCH($J1871,SorP!$B$1:$B$6261,0)),"",INDIRECT("'SorP'!$A$"&amp;MATCH($S1871&amp;$J1871,SorP!C:C,0))))</f>
        <v/>
      </c>
      <c r="U1871" s="162"/>
      <c r="V1871" s="163" t="e">
        <f>IF(C1871="",NA(),MATCH($B1871&amp;$C1871,'Smelter Look-up'!$J:$J,0))</f>
        <v>#N/A</v>
      </c>
      <c r="X1871" s="164">
        <f t="shared" ca="1" si="146"/>
        <v>0</v>
      </c>
      <c r="AB1871" s="304" t="str">
        <f t="shared" si="147"/>
        <v/>
      </c>
      <c r="AC1871" s="164" t="str">
        <f t="shared" si="148"/>
        <v/>
      </c>
      <c r="AD1871" s="164" t="str">
        <f t="shared" si="149"/>
        <v/>
      </c>
    </row>
    <row r="1872" spans="1:30" s="164" customFormat="1" ht="20.149999999999999" customHeight="1">
      <c r="A1872" s="149"/>
      <c r="B1872" s="294" t="str">
        <f>IF(LEN(A1872)=0,"",INDEX('Smelter Look-up'!$A:$A,MATCH($A1872,'Smelter Look-up'!$E:$E,0)))</f>
        <v/>
      </c>
      <c r="C1872" s="146" t="str">
        <f>IF(LEN(A1872)=0,"",INDEX('Smelter Look-up'!$C:$C,MATCH($A1872,'Smelter Look-up'!$E:$E,0)))</f>
        <v/>
      </c>
      <c r="D1872" s="143"/>
      <c r="E1872" s="143" t="str">
        <f ca="1">IF(ISERROR($V1872),"",OFFSET('Smelter Look-up'!$D$4,$V1872-4,0)&amp;"")</f>
        <v/>
      </c>
      <c r="F1872" s="143" t="str">
        <f ca="1">IF(ISERROR($V1872),"",OFFSET('Smelter Look-up'!$E$4,$V1872-4,0))</f>
        <v/>
      </c>
      <c r="G1872" s="143" t="str">
        <f ca="1">IF(C1872=$X$4,"Enter smelter details",IF(ISERROR($V1872),"",OFFSET('Smelter Look-up'!$F$4,$V1872-4,0)))</f>
        <v/>
      </c>
      <c r="H1872" s="199" t="str">
        <f ca="1">IF(ISERROR($V1872),"",OFFSET('Smelter Look-up'!$G$4,$V1872-4,0))</f>
        <v/>
      </c>
      <c r="I1872" s="200" t="str">
        <f ca="1">IF(ISERROR($V1872),"",OFFSET('Smelter Look-up'!$H$4,$V1872-4,0))</f>
        <v/>
      </c>
      <c r="J1872" s="200" t="str">
        <f ca="1">IF(ISERROR($V1872),"",OFFSET('Smelter Look-up'!$I$4,$V1872-4,0))</f>
        <v/>
      </c>
      <c r="K1872" s="144"/>
      <c r="L1872" s="144"/>
      <c r="M1872" s="144"/>
      <c r="N1872" s="144"/>
      <c r="O1872" s="144"/>
      <c r="P1872" s="202"/>
      <c r="Q1872" s="145"/>
      <c r="R1872" s="143" t="str">
        <f ca="1">IF(ISERROR($V1872),"",OFFSET('Smelter Look-up'!$C$4,$V1872-4,0)&amp;"")</f>
        <v/>
      </c>
      <c r="S1872" s="149" t="str">
        <f t="shared" ca="1" si="145"/>
        <v/>
      </c>
      <c r="T1872" s="149" t="str">
        <f ca="1">IF(B1872="","",IF(ISERROR(MATCH($J1872,SorP!$B$1:$B$6261,0)),"",INDIRECT("'SorP'!$A$"&amp;MATCH($S1872&amp;$J1872,SorP!C:C,0))))</f>
        <v/>
      </c>
      <c r="U1872" s="162"/>
      <c r="V1872" s="163" t="e">
        <f>IF(C1872="",NA(),MATCH($B1872&amp;$C1872,'Smelter Look-up'!$J:$J,0))</f>
        <v>#N/A</v>
      </c>
      <c r="X1872" s="164">
        <f t="shared" ca="1" si="146"/>
        <v>0</v>
      </c>
      <c r="AB1872" s="304" t="str">
        <f t="shared" si="147"/>
        <v/>
      </c>
      <c r="AC1872" s="164" t="str">
        <f t="shared" si="148"/>
        <v/>
      </c>
      <c r="AD1872" s="164" t="str">
        <f t="shared" si="149"/>
        <v/>
      </c>
    </row>
    <row r="1873" spans="1:30" s="164" customFormat="1" ht="20.149999999999999" customHeight="1">
      <c r="A1873" s="149"/>
      <c r="B1873" s="294" t="str">
        <f>IF(LEN(A1873)=0,"",INDEX('Smelter Look-up'!$A:$A,MATCH($A1873,'Smelter Look-up'!$E:$E,0)))</f>
        <v/>
      </c>
      <c r="C1873" s="146" t="str">
        <f>IF(LEN(A1873)=0,"",INDEX('Smelter Look-up'!$C:$C,MATCH($A1873,'Smelter Look-up'!$E:$E,0)))</f>
        <v/>
      </c>
      <c r="D1873" s="143"/>
      <c r="E1873" s="143" t="str">
        <f ca="1">IF(ISERROR($V1873),"",OFFSET('Smelter Look-up'!$D$4,$V1873-4,0)&amp;"")</f>
        <v/>
      </c>
      <c r="F1873" s="143" t="str">
        <f ca="1">IF(ISERROR($V1873),"",OFFSET('Smelter Look-up'!$E$4,$V1873-4,0))</f>
        <v/>
      </c>
      <c r="G1873" s="143" t="str">
        <f ca="1">IF(C1873=$X$4,"Enter smelter details",IF(ISERROR($V1873),"",OFFSET('Smelter Look-up'!$F$4,$V1873-4,0)))</f>
        <v/>
      </c>
      <c r="H1873" s="199" t="str">
        <f ca="1">IF(ISERROR($V1873),"",OFFSET('Smelter Look-up'!$G$4,$V1873-4,0))</f>
        <v/>
      </c>
      <c r="I1873" s="200" t="str">
        <f ca="1">IF(ISERROR($V1873),"",OFFSET('Smelter Look-up'!$H$4,$V1873-4,0))</f>
        <v/>
      </c>
      <c r="J1873" s="200" t="str">
        <f ca="1">IF(ISERROR($V1873),"",OFFSET('Smelter Look-up'!$I$4,$V1873-4,0))</f>
        <v/>
      </c>
      <c r="K1873" s="144"/>
      <c r="L1873" s="144"/>
      <c r="M1873" s="144"/>
      <c r="N1873" s="144"/>
      <c r="O1873" s="144"/>
      <c r="P1873" s="202"/>
      <c r="Q1873" s="145"/>
      <c r="R1873" s="143" t="str">
        <f ca="1">IF(ISERROR($V1873),"",OFFSET('Smelter Look-up'!$C$4,$V1873-4,0)&amp;"")</f>
        <v/>
      </c>
      <c r="S1873" s="149" t="str">
        <f t="shared" ca="1" si="145"/>
        <v/>
      </c>
      <c r="T1873" s="149" t="str">
        <f ca="1">IF(B1873="","",IF(ISERROR(MATCH($J1873,SorP!$B$1:$B$6261,0)),"",INDIRECT("'SorP'!$A$"&amp;MATCH($S1873&amp;$J1873,SorP!C:C,0))))</f>
        <v/>
      </c>
      <c r="U1873" s="162"/>
      <c r="V1873" s="163" t="e">
        <f>IF(C1873="",NA(),MATCH($B1873&amp;$C1873,'Smelter Look-up'!$J:$J,0))</f>
        <v>#N/A</v>
      </c>
      <c r="X1873" s="164">
        <f t="shared" ca="1" si="146"/>
        <v>0</v>
      </c>
      <c r="AB1873" s="304" t="str">
        <f t="shared" si="147"/>
        <v/>
      </c>
      <c r="AC1873" s="164" t="str">
        <f t="shared" si="148"/>
        <v/>
      </c>
      <c r="AD1873" s="164" t="str">
        <f t="shared" si="149"/>
        <v/>
      </c>
    </row>
    <row r="1874" spans="1:30" s="164" customFormat="1" ht="20.149999999999999" customHeight="1">
      <c r="A1874" s="149"/>
      <c r="B1874" s="294" t="str">
        <f>IF(LEN(A1874)=0,"",INDEX('Smelter Look-up'!$A:$A,MATCH($A1874,'Smelter Look-up'!$E:$E,0)))</f>
        <v/>
      </c>
      <c r="C1874" s="146" t="str">
        <f>IF(LEN(A1874)=0,"",INDEX('Smelter Look-up'!$C:$C,MATCH($A1874,'Smelter Look-up'!$E:$E,0)))</f>
        <v/>
      </c>
      <c r="D1874" s="143"/>
      <c r="E1874" s="143" t="str">
        <f ca="1">IF(ISERROR($V1874),"",OFFSET('Smelter Look-up'!$D$4,$V1874-4,0)&amp;"")</f>
        <v/>
      </c>
      <c r="F1874" s="143" t="str">
        <f ca="1">IF(ISERROR($V1874),"",OFFSET('Smelter Look-up'!$E$4,$V1874-4,0))</f>
        <v/>
      </c>
      <c r="G1874" s="143" t="str">
        <f ca="1">IF(C1874=$X$4,"Enter smelter details",IF(ISERROR($V1874),"",OFFSET('Smelter Look-up'!$F$4,$V1874-4,0)))</f>
        <v/>
      </c>
      <c r="H1874" s="199" t="str">
        <f ca="1">IF(ISERROR($V1874),"",OFFSET('Smelter Look-up'!$G$4,$V1874-4,0))</f>
        <v/>
      </c>
      <c r="I1874" s="200" t="str">
        <f ca="1">IF(ISERROR($V1874),"",OFFSET('Smelter Look-up'!$H$4,$V1874-4,0))</f>
        <v/>
      </c>
      <c r="J1874" s="200" t="str">
        <f ca="1">IF(ISERROR($V1874),"",OFFSET('Smelter Look-up'!$I$4,$V1874-4,0))</f>
        <v/>
      </c>
      <c r="K1874" s="144"/>
      <c r="L1874" s="144"/>
      <c r="M1874" s="144"/>
      <c r="N1874" s="144"/>
      <c r="O1874" s="144"/>
      <c r="P1874" s="202"/>
      <c r="Q1874" s="145"/>
      <c r="R1874" s="143" t="str">
        <f ca="1">IF(ISERROR($V1874),"",OFFSET('Smelter Look-up'!$C$4,$V1874-4,0)&amp;"")</f>
        <v/>
      </c>
      <c r="S1874" s="149" t="str">
        <f t="shared" ca="1" si="145"/>
        <v/>
      </c>
      <c r="T1874" s="149" t="str">
        <f ca="1">IF(B1874="","",IF(ISERROR(MATCH($J1874,SorP!$B$1:$B$6261,0)),"",INDIRECT("'SorP'!$A$"&amp;MATCH($S1874&amp;$J1874,SorP!C:C,0))))</f>
        <v/>
      </c>
      <c r="U1874" s="162"/>
      <c r="V1874" s="163" t="e">
        <f>IF(C1874="",NA(),MATCH($B1874&amp;$C1874,'Smelter Look-up'!$J:$J,0))</f>
        <v>#N/A</v>
      </c>
      <c r="X1874" s="164">
        <f t="shared" ca="1" si="146"/>
        <v>0</v>
      </c>
      <c r="AB1874" s="304" t="str">
        <f t="shared" si="147"/>
        <v/>
      </c>
      <c r="AC1874" s="164" t="str">
        <f t="shared" si="148"/>
        <v/>
      </c>
      <c r="AD1874" s="164" t="str">
        <f t="shared" si="149"/>
        <v/>
      </c>
    </row>
    <row r="1875" spans="1:30" s="164" customFormat="1" ht="20.149999999999999" customHeight="1">
      <c r="A1875" s="149"/>
      <c r="B1875" s="294" t="str">
        <f>IF(LEN(A1875)=0,"",INDEX('Smelter Look-up'!$A:$A,MATCH($A1875,'Smelter Look-up'!$E:$E,0)))</f>
        <v/>
      </c>
      <c r="C1875" s="146" t="str">
        <f>IF(LEN(A1875)=0,"",INDEX('Smelter Look-up'!$C:$C,MATCH($A1875,'Smelter Look-up'!$E:$E,0)))</f>
        <v/>
      </c>
      <c r="D1875" s="143"/>
      <c r="E1875" s="143" t="str">
        <f ca="1">IF(ISERROR($V1875),"",OFFSET('Smelter Look-up'!$D$4,$V1875-4,0)&amp;"")</f>
        <v/>
      </c>
      <c r="F1875" s="143" t="str">
        <f ca="1">IF(ISERROR($V1875),"",OFFSET('Smelter Look-up'!$E$4,$V1875-4,0))</f>
        <v/>
      </c>
      <c r="G1875" s="143" t="str">
        <f ca="1">IF(C1875=$X$4,"Enter smelter details",IF(ISERROR($V1875),"",OFFSET('Smelter Look-up'!$F$4,$V1875-4,0)))</f>
        <v/>
      </c>
      <c r="H1875" s="199" t="str">
        <f ca="1">IF(ISERROR($V1875),"",OFFSET('Smelter Look-up'!$G$4,$V1875-4,0))</f>
        <v/>
      </c>
      <c r="I1875" s="200" t="str">
        <f ca="1">IF(ISERROR($V1875),"",OFFSET('Smelter Look-up'!$H$4,$V1875-4,0))</f>
        <v/>
      </c>
      <c r="J1875" s="200" t="str">
        <f ca="1">IF(ISERROR($V1875),"",OFFSET('Smelter Look-up'!$I$4,$V1875-4,0))</f>
        <v/>
      </c>
      <c r="K1875" s="144"/>
      <c r="L1875" s="144"/>
      <c r="M1875" s="144"/>
      <c r="N1875" s="144"/>
      <c r="O1875" s="144"/>
      <c r="P1875" s="202"/>
      <c r="Q1875" s="145"/>
      <c r="R1875" s="143" t="str">
        <f ca="1">IF(ISERROR($V1875),"",OFFSET('Smelter Look-up'!$C$4,$V1875-4,0)&amp;"")</f>
        <v/>
      </c>
      <c r="S1875" s="149" t="str">
        <f t="shared" ca="1" si="145"/>
        <v/>
      </c>
      <c r="T1875" s="149" t="str">
        <f ca="1">IF(B1875="","",IF(ISERROR(MATCH($J1875,SorP!$B$1:$B$6261,0)),"",INDIRECT("'SorP'!$A$"&amp;MATCH($S1875&amp;$J1875,SorP!C:C,0))))</f>
        <v/>
      </c>
      <c r="U1875" s="162"/>
      <c r="V1875" s="163" t="e">
        <f>IF(C1875="",NA(),MATCH($B1875&amp;$C1875,'Smelter Look-up'!$J:$J,0))</f>
        <v>#N/A</v>
      </c>
      <c r="X1875" s="164">
        <f t="shared" ca="1" si="146"/>
        <v>0</v>
      </c>
      <c r="AB1875" s="304" t="str">
        <f t="shared" si="147"/>
        <v/>
      </c>
      <c r="AC1875" s="164" t="str">
        <f t="shared" si="148"/>
        <v/>
      </c>
      <c r="AD1875" s="164" t="str">
        <f t="shared" si="149"/>
        <v/>
      </c>
    </row>
    <row r="1876" spans="1:30" s="164" customFormat="1" ht="20.149999999999999" customHeight="1">
      <c r="A1876" s="149"/>
      <c r="B1876" s="294" t="str">
        <f>IF(LEN(A1876)=0,"",INDEX('Smelter Look-up'!$A:$A,MATCH($A1876,'Smelter Look-up'!$E:$E,0)))</f>
        <v/>
      </c>
      <c r="C1876" s="146" t="str">
        <f>IF(LEN(A1876)=0,"",INDEX('Smelter Look-up'!$C:$C,MATCH($A1876,'Smelter Look-up'!$E:$E,0)))</f>
        <v/>
      </c>
      <c r="D1876" s="143"/>
      <c r="E1876" s="143" t="str">
        <f ca="1">IF(ISERROR($V1876),"",OFFSET('Smelter Look-up'!$D$4,$V1876-4,0)&amp;"")</f>
        <v/>
      </c>
      <c r="F1876" s="143" t="str">
        <f ca="1">IF(ISERROR($V1876),"",OFFSET('Smelter Look-up'!$E$4,$V1876-4,0))</f>
        <v/>
      </c>
      <c r="G1876" s="143" t="str">
        <f ca="1">IF(C1876=$X$4,"Enter smelter details",IF(ISERROR($V1876),"",OFFSET('Smelter Look-up'!$F$4,$V1876-4,0)))</f>
        <v/>
      </c>
      <c r="H1876" s="199" t="str">
        <f ca="1">IF(ISERROR($V1876),"",OFFSET('Smelter Look-up'!$G$4,$V1876-4,0))</f>
        <v/>
      </c>
      <c r="I1876" s="200" t="str">
        <f ca="1">IF(ISERROR($V1876),"",OFFSET('Smelter Look-up'!$H$4,$V1876-4,0))</f>
        <v/>
      </c>
      <c r="J1876" s="200" t="str">
        <f ca="1">IF(ISERROR($V1876),"",OFFSET('Smelter Look-up'!$I$4,$V1876-4,0))</f>
        <v/>
      </c>
      <c r="K1876" s="144"/>
      <c r="L1876" s="144"/>
      <c r="M1876" s="144"/>
      <c r="N1876" s="144"/>
      <c r="O1876" s="144"/>
      <c r="P1876" s="202"/>
      <c r="Q1876" s="145"/>
      <c r="R1876" s="143" t="str">
        <f ca="1">IF(ISERROR($V1876),"",OFFSET('Smelter Look-up'!$C$4,$V1876-4,0)&amp;"")</f>
        <v/>
      </c>
      <c r="S1876" s="149" t="str">
        <f t="shared" ca="1" si="145"/>
        <v/>
      </c>
      <c r="T1876" s="149" t="str">
        <f ca="1">IF(B1876="","",IF(ISERROR(MATCH($J1876,SorP!$B$1:$B$6261,0)),"",INDIRECT("'SorP'!$A$"&amp;MATCH($S1876&amp;$J1876,SorP!C:C,0))))</f>
        <v/>
      </c>
      <c r="U1876" s="162"/>
      <c r="V1876" s="163" t="e">
        <f>IF(C1876="",NA(),MATCH($B1876&amp;$C1876,'Smelter Look-up'!$J:$J,0))</f>
        <v>#N/A</v>
      </c>
      <c r="X1876" s="164">
        <f t="shared" ca="1" si="146"/>
        <v>0</v>
      </c>
      <c r="AB1876" s="304" t="str">
        <f t="shared" si="147"/>
        <v/>
      </c>
      <c r="AC1876" s="164" t="str">
        <f t="shared" si="148"/>
        <v/>
      </c>
      <c r="AD1876" s="164" t="str">
        <f t="shared" si="149"/>
        <v/>
      </c>
    </row>
    <row r="1877" spans="1:30" s="164" customFormat="1" ht="20.149999999999999" customHeight="1">
      <c r="A1877" s="149"/>
      <c r="B1877" s="294" t="str">
        <f>IF(LEN(A1877)=0,"",INDEX('Smelter Look-up'!$A:$A,MATCH($A1877,'Smelter Look-up'!$E:$E,0)))</f>
        <v/>
      </c>
      <c r="C1877" s="146" t="str">
        <f>IF(LEN(A1877)=0,"",INDEX('Smelter Look-up'!$C:$C,MATCH($A1877,'Smelter Look-up'!$E:$E,0)))</f>
        <v/>
      </c>
      <c r="D1877" s="143"/>
      <c r="E1877" s="143" t="str">
        <f ca="1">IF(ISERROR($V1877),"",OFFSET('Smelter Look-up'!$D$4,$V1877-4,0)&amp;"")</f>
        <v/>
      </c>
      <c r="F1877" s="143" t="str">
        <f ca="1">IF(ISERROR($V1877),"",OFFSET('Smelter Look-up'!$E$4,$V1877-4,0))</f>
        <v/>
      </c>
      <c r="G1877" s="143" t="str">
        <f ca="1">IF(C1877=$X$4,"Enter smelter details",IF(ISERROR($V1877),"",OFFSET('Smelter Look-up'!$F$4,$V1877-4,0)))</f>
        <v/>
      </c>
      <c r="H1877" s="199" t="str">
        <f ca="1">IF(ISERROR($V1877),"",OFFSET('Smelter Look-up'!$G$4,$V1877-4,0))</f>
        <v/>
      </c>
      <c r="I1877" s="200" t="str">
        <f ca="1">IF(ISERROR($V1877),"",OFFSET('Smelter Look-up'!$H$4,$V1877-4,0))</f>
        <v/>
      </c>
      <c r="J1877" s="200" t="str">
        <f ca="1">IF(ISERROR($V1877),"",OFFSET('Smelter Look-up'!$I$4,$V1877-4,0))</f>
        <v/>
      </c>
      <c r="K1877" s="144"/>
      <c r="L1877" s="144"/>
      <c r="M1877" s="144"/>
      <c r="N1877" s="144"/>
      <c r="O1877" s="144"/>
      <c r="P1877" s="202"/>
      <c r="Q1877" s="145"/>
      <c r="R1877" s="143" t="str">
        <f ca="1">IF(ISERROR($V1877),"",OFFSET('Smelter Look-up'!$C$4,$V1877-4,0)&amp;"")</f>
        <v/>
      </c>
      <c r="S1877" s="149" t="str">
        <f t="shared" ca="1" si="145"/>
        <v/>
      </c>
      <c r="T1877" s="149" t="str">
        <f ca="1">IF(B1877="","",IF(ISERROR(MATCH($J1877,SorP!$B$1:$B$6261,0)),"",INDIRECT("'SorP'!$A$"&amp;MATCH($S1877&amp;$J1877,SorP!C:C,0))))</f>
        <v/>
      </c>
      <c r="U1877" s="162"/>
      <c r="V1877" s="163" t="e">
        <f>IF(C1877="",NA(),MATCH($B1877&amp;$C1877,'Smelter Look-up'!$J:$J,0))</f>
        <v>#N/A</v>
      </c>
      <c r="X1877" s="164">
        <f t="shared" ca="1" si="146"/>
        <v>0</v>
      </c>
      <c r="AB1877" s="304" t="str">
        <f t="shared" si="147"/>
        <v/>
      </c>
      <c r="AC1877" s="164" t="str">
        <f t="shared" si="148"/>
        <v/>
      </c>
      <c r="AD1877" s="164" t="str">
        <f t="shared" si="149"/>
        <v/>
      </c>
    </row>
    <row r="1878" spans="1:30" s="164" customFormat="1" ht="20.149999999999999" customHeight="1">
      <c r="A1878" s="149"/>
      <c r="B1878" s="294" t="str">
        <f>IF(LEN(A1878)=0,"",INDEX('Smelter Look-up'!$A:$A,MATCH($A1878,'Smelter Look-up'!$E:$E,0)))</f>
        <v/>
      </c>
      <c r="C1878" s="146" t="str">
        <f>IF(LEN(A1878)=0,"",INDEX('Smelter Look-up'!$C:$C,MATCH($A1878,'Smelter Look-up'!$E:$E,0)))</f>
        <v/>
      </c>
      <c r="D1878" s="143"/>
      <c r="E1878" s="143" t="str">
        <f ca="1">IF(ISERROR($V1878),"",OFFSET('Smelter Look-up'!$D$4,$V1878-4,0)&amp;"")</f>
        <v/>
      </c>
      <c r="F1878" s="143" t="str">
        <f ca="1">IF(ISERROR($V1878),"",OFFSET('Smelter Look-up'!$E$4,$V1878-4,0))</f>
        <v/>
      </c>
      <c r="G1878" s="143" t="str">
        <f ca="1">IF(C1878=$X$4,"Enter smelter details",IF(ISERROR($V1878),"",OFFSET('Smelter Look-up'!$F$4,$V1878-4,0)))</f>
        <v/>
      </c>
      <c r="H1878" s="199" t="str">
        <f ca="1">IF(ISERROR($V1878),"",OFFSET('Smelter Look-up'!$G$4,$V1878-4,0))</f>
        <v/>
      </c>
      <c r="I1878" s="200" t="str">
        <f ca="1">IF(ISERROR($V1878),"",OFFSET('Smelter Look-up'!$H$4,$V1878-4,0))</f>
        <v/>
      </c>
      <c r="J1878" s="200" t="str">
        <f ca="1">IF(ISERROR($V1878),"",OFFSET('Smelter Look-up'!$I$4,$V1878-4,0))</f>
        <v/>
      </c>
      <c r="K1878" s="144"/>
      <c r="L1878" s="144"/>
      <c r="M1878" s="144"/>
      <c r="N1878" s="144"/>
      <c r="O1878" s="144"/>
      <c r="P1878" s="202"/>
      <c r="Q1878" s="145"/>
      <c r="R1878" s="143" t="str">
        <f ca="1">IF(ISERROR($V1878),"",OFFSET('Smelter Look-up'!$C$4,$V1878-4,0)&amp;"")</f>
        <v/>
      </c>
      <c r="S1878" s="149" t="str">
        <f t="shared" ca="1" si="145"/>
        <v/>
      </c>
      <c r="T1878" s="149" t="str">
        <f ca="1">IF(B1878="","",IF(ISERROR(MATCH($J1878,SorP!$B$1:$B$6261,0)),"",INDIRECT("'SorP'!$A$"&amp;MATCH($S1878&amp;$J1878,SorP!C:C,0))))</f>
        <v/>
      </c>
      <c r="U1878" s="162"/>
      <c r="V1878" s="163" t="e">
        <f>IF(C1878="",NA(),MATCH($B1878&amp;$C1878,'Smelter Look-up'!$J:$J,0))</f>
        <v>#N/A</v>
      </c>
      <c r="X1878" s="164">
        <f t="shared" ca="1" si="146"/>
        <v>0</v>
      </c>
      <c r="AB1878" s="304" t="str">
        <f t="shared" si="147"/>
        <v/>
      </c>
      <c r="AC1878" s="164" t="str">
        <f t="shared" si="148"/>
        <v/>
      </c>
      <c r="AD1878" s="164" t="str">
        <f t="shared" si="149"/>
        <v/>
      </c>
    </row>
    <row r="1879" spans="1:30" s="164" customFormat="1" ht="20.149999999999999" customHeight="1">
      <c r="A1879" s="149"/>
      <c r="B1879" s="294" t="str">
        <f>IF(LEN(A1879)=0,"",INDEX('Smelter Look-up'!$A:$A,MATCH($A1879,'Smelter Look-up'!$E:$E,0)))</f>
        <v/>
      </c>
      <c r="C1879" s="146" t="str">
        <f>IF(LEN(A1879)=0,"",INDEX('Smelter Look-up'!$C:$C,MATCH($A1879,'Smelter Look-up'!$E:$E,0)))</f>
        <v/>
      </c>
      <c r="D1879" s="143"/>
      <c r="E1879" s="143" t="str">
        <f ca="1">IF(ISERROR($V1879),"",OFFSET('Smelter Look-up'!$D$4,$V1879-4,0)&amp;"")</f>
        <v/>
      </c>
      <c r="F1879" s="143" t="str">
        <f ca="1">IF(ISERROR($V1879),"",OFFSET('Smelter Look-up'!$E$4,$V1879-4,0))</f>
        <v/>
      </c>
      <c r="G1879" s="143" t="str">
        <f ca="1">IF(C1879=$X$4,"Enter smelter details",IF(ISERROR($V1879),"",OFFSET('Smelter Look-up'!$F$4,$V1879-4,0)))</f>
        <v/>
      </c>
      <c r="H1879" s="199" t="str">
        <f ca="1">IF(ISERROR($V1879),"",OFFSET('Smelter Look-up'!$G$4,$V1879-4,0))</f>
        <v/>
      </c>
      <c r="I1879" s="200" t="str">
        <f ca="1">IF(ISERROR($V1879),"",OFFSET('Smelter Look-up'!$H$4,$V1879-4,0))</f>
        <v/>
      </c>
      <c r="J1879" s="200" t="str">
        <f ca="1">IF(ISERROR($V1879),"",OFFSET('Smelter Look-up'!$I$4,$V1879-4,0))</f>
        <v/>
      </c>
      <c r="K1879" s="144"/>
      <c r="L1879" s="144"/>
      <c r="M1879" s="144"/>
      <c r="N1879" s="144"/>
      <c r="O1879" s="144"/>
      <c r="P1879" s="202"/>
      <c r="Q1879" s="145"/>
      <c r="R1879" s="143" t="str">
        <f ca="1">IF(ISERROR($V1879),"",OFFSET('Smelter Look-up'!$C$4,$V1879-4,0)&amp;"")</f>
        <v/>
      </c>
      <c r="S1879" s="149" t="str">
        <f t="shared" ca="1" si="145"/>
        <v/>
      </c>
      <c r="T1879" s="149" t="str">
        <f ca="1">IF(B1879="","",IF(ISERROR(MATCH($J1879,SorP!$B$1:$B$6261,0)),"",INDIRECT("'SorP'!$A$"&amp;MATCH($S1879&amp;$J1879,SorP!C:C,0))))</f>
        <v/>
      </c>
      <c r="U1879" s="162"/>
      <c r="V1879" s="163" t="e">
        <f>IF(C1879="",NA(),MATCH($B1879&amp;$C1879,'Smelter Look-up'!$J:$J,0))</f>
        <v>#N/A</v>
      </c>
      <c r="X1879" s="164">
        <f t="shared" ca="1" si="146"/>
        <v>0</v>
      </c>
      <c r="AB1879" s="304" t="str">
        <f t="shared" si="147"/>
        <v/>
      </c>
      <c r="AC1879" s="164" t="str">
        <f t="shared" si="148"/>
        <v/>
      </c>
      <c r="AD1879" s="164" t="str">
        <f t="shared" si="149"/>
        <v/>
      </c>
    </row>
    <row r="1880" spans="1:30" s="164" customFormat="1" ht="20.149999999999999" customHeight="1">
      <c r="A1880" s="149"/>
      <c r="B1880" s="294" t="str">
        <f>IF(LEN(A1880)=0,"",INDEX('Smelter Look-up'!$A:$A,MATCH($A1880,'Smelter Look-up'!$E:$E,0)))</f>
        <v/>
      </c>
      <c r="C1880" s="146" t="str">
        <f>IF(LEN(A1880)=0,"",INDEX('Smelter Look-up'!$C:$C,MATCH($A1880,'Smelter Look-up'!$E:$E,0)))</f>
        <v/>
      </c>
      <c r="D1880" s="143"/>
      <c r="E1880" s="143" t="str">
        <f ca="1">IF(ISERROR($V1880),"",OFFSET('Smelter Look-up'!$D$4,$V1880-4,0)&amp;"")</f>
        <v/>
      </c>
      <c r="F1880" s="143" t="str">
        <f ca="1">IF(ISERROR($V1880),"",OFFSET('Smelter Look-up'!$E$4,$V1880-4,0))</f>
        <v/>
      </c>
      <c r="G1880" s="143" t="str">
        <f ca="1">IF(C1880=$X$4,"Enter smelter details",IF(ISERROR($V1880),"",OFFSET('Smelter Look-up'!$F$4,$V1880-4,0)))</f>
        <v/>
      </c>
      <c r="H1880" s="199" t="str">
        <f ca="1">IF(ISERROR($V1880),"",OFFSET('Smelter Look-up'!$G$4,$V1880-4,0))</f>
        <v/>
      </c>
      <c r="I1880" s="200" t="str">
        <f ca="1">IF(ISERROR($V1880),"",OFFSET('Smelter Look-up'!$H$4,$V1880-4,0))</f>
        <v/>
      </c>
      <c r="J1880" s="200" t="str">
        <f ca="1">IF(ISERROR($V1880),"",OFFSET('Smelter Look-up'!$I$4,$V1880-4,0))</f>
        <v/>
      </c>
      <c r="K1880" s="144"/>
      <c r="L1880" s="144"/>
      <c r="M1880" s="144"/>
      <c r="N1880" s="144"/>
      <c r="O1880" s="144"/>
      <c r="P1880" s="202"/>
      <c r="Q1880" s="145"/>
      <c r="R1880" s="143" t="str">
        <f ca="1">IF(ISERROR($V1880),"",OFFSET('Smelter Look-up'!$C$4,$V1880-4,0)&amp;"")</f>
        <v/>
      </c>
      <c r="S1880" s="149" t="str">
        <f t="shared" ca="1" si="145"/>
        <v/>
      </c>
      <c r="T1880" s="149" t="str">
        <f ca="1">IF(B1880="","",IF(ISERROR(MATCH($J1880,SorP!$B$1:$B$6261,0)),"",INDIRECT("'SorP'!$A$"&amp;MATCH($S1880&amp;$J1880,SorP!C:C,0))))</f>
        <v/>
      </c>
      <c r="U1880" s="162"/>
      <c r="V1880" s="163" t="e">
        <f>IF(C1880="",NA(),MATCH($B1880&amp;$C1880,'Smelter Look-up'!$J:$J,0))</f>
        <v>#N/A</v>
      </c>
      <c r="X1880" s="164">
        <f t="shared" ca="1" si="146"/>
        <v>0</v>
      </c>
      <c r="AB1880" s="304" t="str">
        <f t="shared" si="147"/>
        <v/>
      </c>
      <c r="AC1880" s="164" t="str">
        <f t="shared" si="148"/>
        <v/>
      </c>
      <c r="AD1880" s="164" t="str">
        <f t="shared" si="149"/>
        <v/>
      </c>
    </row>
    <row r="1881" spans="1:30" s="164" customFormat="1" ht="20.149999999999999" customHeight="1">
      <c r="A1881" s="149"/>
      <c r="B1881" s="294" t="str">
        <f>IF(LEN(A1881)=0,"",INDEX('Smelter Look-up'!$A:$A,MATCH($A1881,'Smelter Look-up'!$E:$E,0)))</f>
        <v/>
      </c>
      <c r="C1881" s="146" t="str">
        <f>IF(LEN(A1881)=0,"",INDEX('Smelter Look-up'!$C:$C,MATCH($A1881,'Smelter Look-up'!$E:$E,0)))</f>
        <v/>
      </c>
      <c r="D1881" s="143"/>
      <c r="E1881" s="143" t="str">
        <f ca="1">IF(ISERROR($V1881),"",OFFSET('Smelter Look-up'!$D$4,$V1881-4,0)&amp;"")</f>
        <v/>
      </c>
      <c r="F1881" s="143" t="str">
        <f ca="1">IF(ISERROR($V1881),"",OFFSET('Smelter Look-up'!$E$4,$V1881-4,0))</f>
        <v/>
      </c>
      <c r="G1881" s="143" t="str">
        <f ca="1">IF(C1881=$X$4,"Enter smelter details",IF(ISERROR($V1881),"",OFFSET('Smelter Look-up'!$F$4,$V1881-4,0)))</f>
        <v/>
      </c>
      <c r="H1881" s="199" t="str">
        <f ca="1">IF(ISERROR($V1881),"",OFFSET('Smelter Look-up'!$G$4,$V1881-4,0))</f>
        <v/>
      </c>
      <c r="I1881" s="200" t="str">
        <f ca="1">IF(ISERROR($V1881),"",OFFSET('Smelter Look-up'!$H$4,$V1881-4,0))</f>
        <v/>
      </c>
      <c r="J1881" s="200" t="str">
        <f ca="1">IF(ISERROR($V1881),"",OFFSET('Smelter Look-up'!$I$4,$V1881-4,0))</f>
        <v/>
      </c>
      <c r="K1881" s="144"/>
      <c r="L1881" s="144"/>
      <c r="M1881" s="144"/>
      <c r="N1881" s="144"/>
      <c r="O1881" s="144"/>
      <c r="P1881" s="202"/>
      <c r="Q1881" s="145"/>
      <c r="R1881" s="143" t="str">
        <f ca="1">IF(ISERROR($V1881),"",OFFSET('Smelter Look-up'!$C$4,$V1881-4,0)&amp;"")</f>
        <v/>
      </c>
      <c r="S1881" s="149" t="str">
        <f t="shared" ca="1" si="145"/>
        <v/>
      </c>
      <c r="T1881" s="149" t="str">
        <f ca="1">IF(B1881="","",IF(ISERROR(MATCH($J1881,SorP!$B$1:$B$6261,0)),"",INDIRECT("'SorP'!$A$"&amp;MATCH($S1881&amp;$J1881,SorP!C:C,0))))</f>
        <v/>
      </c>
      <c r="U1881" s="162"/>
      <c r="V1881" s="163" t="e">
        <f>IF(C1881="",NA(),MATCH($B1881&amp;$C1881,'Smelter Look-up'!$J:$J,0))</f>
        <v>#N/A</v>
      </c>
      <c r="X1881" s="164">
        <f t="shared" ca="1" si="146"/>
        <v>0</v>
      </c>
      <c r="AB1881" s="304" t="str">
        <f t="shared" si="147"/>
        <v/>
      </c>
      <c r="AC1881" s="164" t="str">
        <f t="shared" si="148"/>
        <v/>
      </c>
      <c r="AD1881" s="164" t="str">
        <f t="shared" si="149"/>
        <v/>
      </c>
    </row>
    <row r="1882" spans="1:30" s="164" customFormat="1" ht="20.149999999999999" customHeight="1">
      <c r="A1882" s="149"/>
      <c r="B1882" s="294" t="str">
        <f>IF(LEN(A1882)=0,"",INDEX('Smelter Look-up'!$A:$A,MATCH($A1882,'Smelter Look-up'!$E:$E,0)))</f>
        <v/>
      </c>
      <c r="C1882" s="146" t="str">
        <f>IF(LEN(A1882)=0,"",INDEX('Smelter Look-up'!$C:$C,MATCH($A1882,'Smelter Look-up'!$E:$E,0)))</f>
        <v/>
      </c>
      <c r="D1882" s="143"/>
      <c r="E1882" s="143" t="str">
        <f ca="1">IF(ISERROR($V1882),"",OFFSET('Smelter Look-up'!$D$4,$V1882-4,0)&amp;"")</f>
        <v/>
      </c>
      <c r="F1882" s="143" t="str">
        <f ca="1">IF(ISERROR($V1882),"",OFFSET('Smelter Look-up'!$E$4,$V1882-4,0))</f>
        <v/>
      </c>
      <c r="G1882" s="143" t="str">
        <f ca="1">IF(C1882=$X$4,"Enter smelter details",IF(ISERROR($V1882),"",OFFSET('Smelter Look-up'!$F$4,$V1882-4,0)))</f>
        <v/>
      </c>
      <c r="H1882" s="199" t="str">
        <f ca="1">IF(ISERROR($V1882),"",OFFSET('Smelter Look-up'!$G$4,$V1882-4,0))</f>
        <v/>
      </c>
      <c r="I1882" s="200" t="str">
        <f ca="1">IF(ISERROR($V1882),"",OFFSET('Smelter Look-up'!$H$4,$V1882-4,0))</f>
        <v/>
      </c>
      <c r="J1882" s="200" t="str">
        <f ca="1">IF(ISERROR($V1882),"",OFFSET('Smelter Look-up'!$I$4,$V1882-4,0))</f>
        <v/>
      </c>
      <c r="K1882" s="144"/>
      <c r="L1882" s="144"/>
      <c r="M1882" s="144"/>
      <c r="N1882" s="144"/>
      <c r="O1882" s="144"/>
      <c r="P1882" s="202"/>
      <c r="Q1882" s="145"/>
      <c r="R1882" s="143" t="str">
        <f ca="1">IF(ISERROR($V1882),"",OFFSET('Smelter Look-up'!$C$4,$V1882-4,0)&amp;"")</f>
        <v/>
      </c>
      <c r="S1882" s="149" t="str">
        <f t="shared" ca="1" si="145"/>
        <v/>
      </c>
      <c r="T1882" s="149" t="str">
        <f ca="1">IF(B1882="","",IF(ISERROR(MATCH($J1882,SorP!$B$1:$B$6261,0)),"",INDIRECT("'SorP'!$A$"&amp;MATCH($S1882&amp;$J1882,SorP!C:C,0))))</f>
        <v/>
      </c>
      <c r="U1882" s="162"/>
      <c r="V1882" s="163" t="e">
        <f>IF(C1882="",NA(),MATCH($B1882&amp;$C1882,'Smelter Look-up'!$J:$J,0))</f>
        <v>#N/A</v>
      </c>
      <c r="X1882" s="164">
        <f t="shared" ca="1" si="146"/>
        <v>0</v>
      </c>
      <c r="AB1882" s="304" t="str">
        <f t="shared" si="147"/>
        <v/>
      </c>
      <c r="AC1882" s="164" t="str">
        <f t="shared" si="148"/>
        <v/>
      </c>
      <c r="AD1882" s="164" t="str">
        <f t="shared" si="149"/>
        <v/>
      </c>
    </row>
    <row r="1883" spans="1:30" s="164" customFormat="1" ht="20.149999999999999" customHeight="1">
      <c r="A1883" s="149"/>
      <c r="B1883" s="294" t="str">
        <f>IF(LEN(A1883)=0,"",INDEX('Smelter Look-up'!$A:$A,MATCH($A1883,'Smelter Look-up'!$E:$E,0)))</f>
        <v/>
      </c>
      <c r="C1883" s="146" t="str">
        <f>IF(LEN(A1883)=0,"",INDEX('Smelter Look-up'!$C:$C,MATCH($A1883,'Smelter Look-up'!$E:$E,0)))</f>
        <v/>
      </c>
      <c r="D1883" s="143"/>
      <c r="E1883" s="143" t="str">
        <f ca="1">IF(ISERROR($V1883),"",OFFSET('Smelter Look-up'!$D$4,$V1883-4,0)&amp;"")</f>
        <v/>
      </c>
      <c r="F1883" s="143" t="str">
        <f ca="1">IF(ISERROR($V1883),"",OFFSET('Smelter Look-up'!$E$4,$V1883-4,0))</f>
        <v/>
      </c>
      <c r="G1883" s="143" t="str">
        <f ca="1">IF(C1883=$X$4,"Enter smelter details",IF(ISERROR($V1883),"",OFFSET('Smelter Look-up'!$F$4,$V1883-4,0)))</f>
        <v/>
      </c>
      <c r="H1883" s="199" t="str">
        <f ca="1">IF(ISERROR($V1883),"",OFFSET('Smelter Look-up'!$G$4,$V1883-4,0))</f>
        <v/>
      </c>
      <c r="I1883" s="200" t="str">
        <f ca="1">IF(ISERROR($V1883),"",OFFSET('Smelter Look-up'!$H$4,$V1883-4,0))</f>
        <v/>
      </c>
      <c r="J1883" s="200" t="str">
        <f ca="1">IF(ISERROR($V1883),"",OFFSET('Smelter Look-up'!$I$4,$V1883-4,0))</f>
        <v/>
      </c>
      <c r="K1883" s="144"/>
      <c r="L1883" s="144"/>
      <c r="M1883" s="144"/>
      <c r="N1883" s="144"/>
      <c r="O1883" s="144"/>
      <c r="P1883" s="202"/>
      <c r="Q1883" s="145"/>
      <c r="R1883" s="143" t="str">
        <f ca="1">IF(ISERROR($V1883),"",OFFSET('Smelter Look-up'!$C$4,$V1883-4,0)&amp;"")</f>
        <v/>
      </c>
      <c r="S1883" s="149" t="str">
        <f t="shared" ca="1" si="145"/>
        <v/>
      </c>
      <c r="T1883" s="149" t="str">
        <f ca="1">IF(B1883="","",IF(ISERROR(MATCH($J1883,SorP!$B$1:$B$6261,0)),"",INDIRECT("'SorP'!$A$"&amp;MATCH($S1883&amp;$J1883,SorP!C:C,0))))</f>
        <v/>
      </c>
      <c r="U1883" s="162"/>
      <c r="V1883" s="163" t="e">
        <f>IF(C1883="",NA(),MATCH($B1883&amp;$C1883,'Smelter Look-up'!$J:$J,0))</f>
        <v>#N/A</v>
      </c>
      <c r="X1883" s="164">
        <f t="shared" ca="1" si="146"/>
        <v>0</v>
      </c>
      <c r="AB1883" s="304" t="str">
        <f t="shared" si="147"/>
        <v/>
      </c>
      <c r="AC1883" s="164" t="str">
        <f t="shared" si="148"/>
        <v/>
      </c>
      <c r="AD1883" s="164" t="str">
        <f t="shared" si="149"/>
        <v/>
      </c>
    </row>
    <row r="1884" spans="1:30" s="164" customFormat="1" ht="20.149999999999999" customHeight="1">
      <c r="A1884" s="149"/>
      <c r="B1884" s="294" t="str">
        <f>IF(LEN(A1884)=0,"",INDEX('Smelter Look-up'!$A:$A,MATCH($A1884,'Smelter Look-up'!$E:$E,0)))</f>
        <v/>
      </c>
      <c r="C1884" s="146" t="str">
        <f>IF(LEN(A1884)=0,"",INDEX('Smelter Look-up'!$C:$C,MATCH($A1884,'Smelter Look-up'!$E:$E,0)))</f>
        <v/>
      </c>
      <c r="D1884" s="143"/>
      <c r="E1884" s="143" t="str">
        <f ca="1">IF(ISERROR($V1884),"",OFFSET('Smelter Look-up'!$D$4,$V1884-4,0)&amp;"")</f>
        <v/>
      </c>
      <c r="F1884" s="143" t="str">
        <f ca="1">IF(ISERROR($V1884),"",OFFSET('Smelter Look-up'!$E$4,$V1884-4,0))</f>
        <v/>
      </c>
      <c r="G1884" s="143" t="str">
        <f ca="1">IF(C1884=$X$4,"Enter smelter details",IF(ISERROR($V1884),"",OFFSET('Smelter Look-up'!$F$4,$V1884-4,0)))</f>
        <v/>
      </c>
      <c r="H1884" s="199" t="str">
        <f ca="1">IF(ISERROR($V1884),"",OFFSET('Smelter Look-up'!$G$4,$V1884-4,0))</f>
        <v/>
      </c>
      <c r="I1884" s="200" t="str">
        <f ca="1">IF(ISERROR($V1884),"",OFFSET('Smelter Look-up'!$H$4,$V1884-4,0))</f>
        <v/>
      </c>
      <c r="J1884" s="200" t="str">
        <f ca="1">IF(ISERROR($V1884),"",OFFSET('Smelter Look-up'!$I$4,$V1884-4,0))</f>
        <v/>
      </c>
      <c r="K1884" s="144"/>
      <c r="L1884" s="144"/>
      <c r="M1884" s="144"/>
      <c r="N1884" s="144"/>
      <c r="O1884" s="144"/>
      <c r="P1884" s="202"/>
      <c r="Q1884" s="145"/>
      <c r="R1884" s="143" t="str">
        <f ca="1">IF(ISERROR($V1884),"",OFFSET('Smelter Look-up'!$C$4,$V1884-4,0)&amp;"")</f>
        <v/>
      </c>
      <c r="S1884" s="149" t="str">
        <f t="shared" ca="1" si="145"/>
        <v/>
      </c>
      <c r="T1884" s="149" t="str">
        <f ca="1">IF(B1884="","",IF(ISERROR(MATCH($J1884,SorP!$B$1:$B$6261,0)),"",INDIRECT("'SorP'!$A$"&amp;MATCH($S1884&amp;$J1884,SorP!C:C,0))))</f>
        <v/>
      </c>
      <c r="U1884" s="162"/>
      <c r="V1884" s="163" t="e">
        <f>IF(C1884="",NA(),MATCH($B1884&amp;$C1884,'Smelter Look-up'!$J:$J,0))</f>
        <v>#N/A</v>
      </c>
      <c r="X1884" s="164">
        <f t="shared" ca="1" si="146"/>
        <v>0</v>
      </c>
      <c r="AB1884" s="304" t="str">
        <f t="shared" si="147"/>
        <v/>
      </c>
      <c r="AC1884" s="164" t="str">
        <f t="shared" si="148"/>
        <v/>
      </c>
      <c r="AD1884" s="164" t="str">
        <f t="shared" si="149"/>
        <v/>
      </c>
    </row>
    <row r="1885" spans="1:30" s="164" customFormat="1" ht="20.149999999999999" customHeight="1">
      <c r="A1885" s="149"/>
      <c r="B1885" s="294" t="str">
        <f>IF(LEN(A1885)=0,"",INDEX('Smelter Look-up'!$A:$A,MATCH($A1885,'Smelter Look-up'!$E:$E,0)))</f>
        <v/>
      </c>
      <c r="C1885" s="146" t="str">
        <f>IF(LEN(A1885)=0,"",INDEX('Smelter Look-up'!$C:$C,MATCH($A1885,'Smelter Look-up'!$E:$E,0)))</f>
        <v/>
      </c>
      <c r="D1885" s="143"/>
      <c r="E1885" s="143" t="str">
        <f ca="1">IF(ISERROR($V1885),"",OFFSET('Smelter Look-up'!$D$4,$V1885-4,0)&amp;"")</f>
        <v/>
      </c>
      <c r="F1885" s="143" t="str">
        <f ca="1">IF(ISERROR($V1885),"",OFFSET('Smelter Look-up'!$E$4,$V1885-4,0))</f>
        <v/>
      </c>
      <c r="G1885" s="143" t="str">
        <f ca="1">IF(C1885=$X$4,"Enter smelter details",IF(ISERROR($V1885),"",OFFSET('Smelter Look-up'!$F$4,$V1885-4,0)))</f>
        <v/>
      </c>
      <c r="H1885" s="199" t="str">
        <f ca="1">IF(ISERROR($V1885),"",OFFSET('Smelter Look-up'!$G$4,$V1885-4,0))</f>
        <v/>
      </c>
      <c r="I1885" s="200" t="str">
        <f ca="1">IF(ISERROR($V1885),"",OFFSET('Smelter Look-up'!$H$4,$V1885-4,0))</f>
        <v/>
      </c>
      <c r="J1885" s="200" t="str">
        <f ca="1">IF(ISERROR($V1885),"",OFFSET('Smelter Look-up'!$I$4,$V1885-4,0))</f>
        <v/>
      </c>
      <c r="K1885" s="144"/>
      <c r="L1885" s="144"/>
      <c r="M1885" s="144"/>
      <c r="N1885" s="144"/>
      <c r="O1885" s="144"/>
      <c r="P1885" s="202"/>
      <c r="Q1885" s="145"/>
      <c r="R1885" s="143" t="str">
        <f ca="1">IF(ISERROR($V1885),"",OFFSET('Smelter Look-up'!$C$4,$V1885-4,0)&amp;"")</f>
        <v/>
      </c>
      <c r="S1885" s="149" t="str">
        <f t="shared" ca="1" si="145"/>
        <v/>
      </c>
      <c r="T1885" s="149" t="str">
        <f ca="1">IF(B1885="","",IF(ISERROR(MATCH($J1885,SorP!$B$1:$B$6261,0)),"",INDIRECT("'SorP'!$A$"&amp;MATCH($S1885&amp;$J1885,SorP!C:C,0))))</f>
        <v/>
      </c>
      <c r="U1885" s="162"/>
      <c r="V1885" s="163" t="e">
        <f>IF(C1885="",NA(),MATCH($B1885&amp;$C1885,'Smelter Look-up'!$J:$J,0))</f>
        <v>#N/A</v>
      </c>
      <c r="X1885" s="164">
        <f t="shared" ca="1" si="146"/>
        <v>0</v>
      </c>
      <c r="AB1885" s="304" t="str">
        <f t="shared" si="147"/>
        <v/>
      </c>
      <c r="AC1885" s="164" t="str">
        <f t="shared" si="148"/>
        <v/>
      </c>
      <c r="AD1885" s="164" t="str">
        <f t="shared" si="149"/>
        <v/>
      </c>
    </row>
    <row r="1886" spans="1:30" s="164" customFormat="1" ht="20.149999999999999" customHeight="1">
      <c r="A1886" s="149"/>
      <c r="B1886" s="294" t="str">
        <f>IF(LEN(A1886)=0,"",INDEX('Smelter Look-up'!$A:$A,MATCH($A1886,'Smelter Look-up'!$E:$E,0)))</f>
        <v/>
      </c>
      <c r="C1886" s="146" t="str">
        <f>IF(LEN(A1886)=0,"",INDEX('Smelter Look-up'!$C:$C,MATCH($A1886,'Smelter Look-up'!$E:$E,0)))</f>
        <v/>
      </c>
      <c r="D1886" s="143"/>
      <c r="E1886" s="143" t="str">
        <f ca="1">IF(ISERROR($V1886),"",OFFSET('Smelter Look-up'!$D$4,$V1886-4,0)&amp;"")</f>
        <v/>
      </c>
      <c r="F1886" s="143" t="str">
        <f ca="1">IF(ISERROR($V1886),"",OFFSET('Smelter Look-up'!$E$4,$V1886-4,0))</f>
        <v/>
      </c>
      <c r="G1886" s="143" t="str">
        <f ca="1">IF(C1886=$X$4,"Enter smelter details",IF(ISERROR($V1886),"",OFFSET('Smelter Look-up'!$F$4,$V1886-4,0)))</f>
        <v/>
      </c>
      <c r="H1886" s="199" t="str">
        <f ca="1">IF(ISERROR($V1886),"",OFFSET('Smelter Look-up'!$G$4,$V1886-4,0))</f>
        <v/>
      </c>
      <c r="I1886" s="200" t="str">
        <f ca="1">IF(ISERROR($V1886),"",OFFSET('Smelter Look-up'!$H$4,$V1886-4,0))</f>
        <v/>
      </c>
      <c r="J1886" s="200" t="str">
        <f ca="1">IF(ISERROR($V1886),"",OFFSET('Smelter Look-up'!$I$4,$V1886-4,0))</f>
        <v/>
      </c>
      <c r="K1886" s="144"/>
      <c r="L1886" s="144"/>
      <c r="M1886" s="144"/>
      <c r="N1886" s="144"/>
      <c r="O1886" s="144"/>
      <c r="P1886" s="202"/>
      <c r="Q1886" s="145"/>
      <c r="R1886" s="143" t="str">
        <f ca="1">IF(ISERROR($V1886),"",OFFSET('Smelter Look-up'!$C$4,$V1886-4,0)&amp;"")</f>
        <v/>
      </c>
      <c r="S1886" s="149" t="str">
        <f t="shared" ca="1" si="145"/>
        <v/>
      </c>
      <c r="T1886" s="149" t="str">
        <f ca="1">IF(B1886="","",IF(ISERROR(MATCH($J1886,SorP!$B$1:$B$6261,0)),"",INDIRECT("'SorP'!$A$"&amp;MATCH($S1886&amp;$J1886,SorP!C:C,0))))</f>
        <v/>
      </c>
      <c r="U1886" s="162"/>
      <c r="V1886" s="163" t="e">
        <f>IF(C1886="",NA(),MATCH($B1886&amp;$C1886,'Smelter Look-up'!$J:$J,0))</f>
        <v>#N/A</v>
      </c>
      <c r="X1886" s="164">
        <f t="shared" ca="1" si="146"/>
        <v>0</v>
      </c>
      <c r="AB1886" s="304" t="str">
        <f t="shared" si="147"/>
        <v/>
      </c>
      <c r="AC1886" s="164" t="str">
        <f t="shared" si="148"/>
        <v/>
      </c>
      <c r="AD1886" s="164" t="str">
        <f t="shared" si="149"/>
        <v/>
      </c>
    </row>
    <row r="1887" spans="1:30" s="164" customFormat="1" ht="20.149999999999999" customHeight="1">
      <c r="A1887" s="149"/>
      <c r="B1887" s="294" t="str">
        <f>IF(LEN(A1887)=0,"",INDEX('Smelter Look-up'!$A:$A,MATCH($A1887,'Smelter Look-up'!$E:$E,0)))</f>
        <v/>
      </c>
      <c r="C1887" s="146" t="str">
        <f>IF(LEN(A1887)=0,"",INDEX('Smelter Look-up'!$C:$C,MATCH($A1887,'Smelter Look-up'!$E:$E,0)))</f>
        <v/>
      </c>
      <c r="D1887" s="143"/>
      <c r="E1887" s="143" t="str">
        <f ca="1">IF(ISERROR($V1887),"",OFFSET('Smelter Look-up'!$D$4,$V1887-4,0)&amp;"")</f>
        <v/>
      </c>
      <c r="F1887" s="143" t="str">
        <f ca="1">IF(ISERROR($V1887),"",OFFSET('Smelter Look-up'!$E$4,$V1887-4,0))</f>
        <v/>
      </c>
      <c r="G1887" s="143" t="str">
        <f ca="1">IF(C1887=$X$4,"Enter smelter details",IF(ISERROR($V1887),"",OFFSET('Smelter Look-up'!$F$4,$V1887-4,0)))</f>
        <v/>
      </c>
      <c r="H1887" s="199" t="str">
        <f ca="1">IF(ISERROR($V1887),"",OFFSET('Smelter Look-up'!$G$4,$V1887-4,0))</f>
        <v/>
      </c>
      <c r="I1887" s="200" t="str">
        <f ca="1">IF(ISERROR($V1887),"",OFFSET('Smelter Look-up'!$H$4,$V1887-4,0))</f>
        <v/>
      </c>
      <c r="J1887" s="200" t="str">
        <f ca="1">IF(ISERROR($V1887),"",OFFSET('Smelter Look-up'!$I$4,$V1887-4,0))</f>
        <v/>
      </c>
      <c r="K1887" s="144"/>
      <c r="L1887" s="144"/>
      <c r="M1887" s="144"/>
      <c r="N1887" s="144"/>
      <c r="O1887" s="144"/>
      <c r="P1887" s="202"/>
      <c r="Q1887" s="145"/>
      <c r="R1887" s="143" t="str">
        <f ca="1">IF(ISERROR($V1887),"",OFFSET('Smelter Look-up'!$C$4,$V1887-4,0)&amp;"")</f>
        <v/>
      </c>
      <c r="S1887" s="149" t="str">
        <f t="shared" ca="1" si="145"/>
        <v/>
      </c>
      <c r="T1887" s="149" t="str">
        <f ca="1">IF(B1887="","",IF(ISERROR(MATCH($J1887,SorP!$B$1:$B$6261,0)),"",INDIRECT("'SorP'!$A$"&amp;MATCH($S1887&amp;$J1887,SorP!C:C,0))))</f>
        <v/>
      </c>
      <c r="U1887" s="162"/>
      <c r="V1887" s="163" t="e">
        <f>IF(C1887="",NA(),MATCH($B1887&amp;$C1887,'Smelter Look-up'!$J:$J,0))</f>
        <v>#N/A</v>
      </c>
      <c r="X1887" s="164">
        <f t="shared" ca="1" si="146"/>
        <v>0</v>
      </c>
      <c r="AB1887" s="304" t="str">
        <f t="shared" si="147"/>
        <v/>
      </c>
      <c r="AC1887" s="164" t="str">
        <f t="shared" si="148"/>
        <v/>
      </c>
      <c r="AD1887" s="164" t="str">
        <f t="shared" si="149"/>
        <v/>
      </c>
    </row>
    <row r="1888" spans="1:30" s="164" customFormat="1" ht="20.149999999999999" customHeight="1">
      <c r="A1888" s="149"/>
      <c r="B1888" s="294" t="str">
        <f>IF(LEN(A1888)=0,"",INDEX('Smelter Look-up'!$A:$A,MATCH($A1888,'Smelter Look-up'!$E:$E,0)))</f>
        <v/>
      </c>
      <c r="C1888" s="146" t="str">
        <f>IF(LEN(A1888)=0,"",INDEX('Smelter Look-up'!$C:$C,MATCH($A1888,'Smelter Look-up'!$E:$E,0)))</f>
        <v/>
      </c>
      <c r="D1888" s="143"/>
      <c r="E1888" s="143" t="str">
        <f ca="1">IF(ISERROR($V1888),"",OFFSET('Smelter Look-up'!$D$4,$V1888-4,0)&amp;"")</f>
        <v/>
      </c>
      <c r="F1888" s="143" t="str">
        <f ca="1">IF(ISERROR($V1888),"",OFFSET('Smelter Look-up'!$E$4,$V1888-4,0))</f>
        <v/>
      </c>
      <c r="G1888" s="143" t="str">
        <f ca="1">IF(C1888=$X$4,"Enter smelter details",IF(ISERROR($V1888),"",OFFSET('Smelter Look-up'!$F$4,$V1888-4,0)))</f>
        <v/>
      </c>
      <c r="H1888" s="199" t="str">
        <f ca="1">IF(ISERROR($V1888),"",OFFSET('Smelter Look-up'!$G$4,$V1888-4,0))</f>
        <v/>
      </c>
      <c r="I1888" s="200" t="str">
        <f ca="1">IF(ISERROR($V1888),"",OFFSET('Smelter Look-up'!$H$4,$V1888-4,0))</f>
        <v/>
      </c>
      <c r="J1888" s="200" t="str">
        <f ca="1">IF(ISERROR($V1888),"",OFFSET('Smelter Look-up'!$I$4,$V1888-4,0))</f>
        <v/>
      </c>
      <c r="K1888" s="144"/>
      <c r="L1888" s="144"/>
      <c r="M1888" s="144"/>
      <c r="N1888" s="144"/>
      <c r="O1888" s="144"/>
      <c r="P1888" s="202"/>
      <c r="Q1888" s="145"/>
      <c r="R1888" s="143" t="str">
        <f ca="1">IF(ISERROR($V1888),"",OFFSET('Smelter Look-up'!$C$4,$V1888-4,0)&amp;"")</f>
        <v/>
      </c>
      <c r="S1888" s="149" t="str">
        <f t="shared" ca="1" si="145"/>
        <v/>
      </c>
      <c r="T1888" s="149" t="str">
        <f ca="1">IF(B1888="","",IF(ISERROR(MATCH($J1888,SorP!$B$1:$B$6261,0)),"",INDIRECT("'SorP'!$A$"&amp;MATCH($S1888&amp;$J1888,SorP!C:C,0))))</f>
        <v/>
      </c>
      <c r="U1888" s="162"/>
      <c r="V1888" s="163" t="e">
        <f>IF(C1888="",NA(),MATCH($B1888&amp;$C1888,'Smelter Look-up'!$J:$J,0))</f>
        <v>#N/A</v>
      </c>
      <c r="X1888" s="164">
        <f t="shared" ca="1" si="146"/>
        <v>0</v>
      </c>
      <c r="AB1888" s="304" t="str">
        <f t="shared" si="147"/>
        <v/>
      </c>
      <c r="AC1888" s="164" t="str">
        <f t="shared" si="148"/>
        <v/>
      </c>
      <c r="AD1888" s="164" t="str">
        <f t="shared" si="149"/>
        <v/>
      </c>
    </row>
    <row r="1889" spans="1:30" s="164" customFormat="1" ht="20.149999999999999" customHeight="1">
      <c r="A1889" s="149"/>
      <c r="B1889" s="294" t="str">
        <f>IF(LEN(A1889)=0,"",INDEX('Smelter Look-up'!$A:$A,MATCH($A1889,'Smelter Look-up'!$E:$E,0)))</f>
        <v/>
      </c>
      <c r="C1889" s="146" t="str">
        <f>IF(LEN(A1889)=0,"",INDEX('Smelter Look-up'!$C:$C,MATCH($A1889,'Smelter Look-up'!$E:$E,0)))</f>
        <v/>
      </c>
      <c r="D1889" s="143"/>
      <c r="E1889" s="143" t="str">
        <f ca="1">IF(ISERROR($V1889),"",OFFSET('Smelter Look-up'!$D$4,$V1889-4,0)&amp;"")</f>
        <v/>
      </c>
      <c r="F1889" s="143" t="str">
        <f ca="1">IF(ISERROR($V1889),"",OFFSET('Smelter Look-up'!$E$4,$V1889-4,0))</f>
        <v/>
      </c>
      <c r="G1889" s="143" t="str">
        <f ca="1">IF(C1889=$X$4,"Enter smelter details",IF(ISERROR($V1889),"",OFFSET('Smelter Look-up'!$F$4,$V1889-4,0)))</f>
        <v/>
      </c>
      <c r="H1889" s="199" t="str">
        <f ca="1">IF(ISERROR($V1889),"",OFFSET('Smelter Look-up'!$G$4,$V1889-4,0))</f>
        <v/>
      </c>
      <c r="I1889" s="200" t="str">
        <f ca="1">IF(ISERROR($V1889),"",OFFSET('Smelter Look-up'!$H$4,$V1889-4,0))</f>
        <v/>
      </c>
      <c r="J1889" s="200" t="str">
        <f ca="1">IF(ISERROR($V1889),"",OFFSET('Smelter Look-up'!$I$4,$V1889-4,0))</f>
        <v/>
      </c>
      <c r="K1889" s="144"/>
      <c r="L1889" s="144"/>
      <c r="M1889" s="144"/>
      <c r="N1889" s="144"/>
      <c r="O1889" s="144"/>
      <c r="P1889" s="202"/>
      <c r="Q1889" s="145"/>
      <c r="R1889" s="143" t="str">
        <f ca="1">IF(ISERROR($V1889),"",OFFSET('Smelter Look-up'!$C$4,$V1889-4,0)&amp;"")</f>
        <v/>
      </c>
      <c r="S1889" s="149" t="str">
        <f t="shared" ca="1" si="145"/>
        <v/>
      </c>
      <c r="T1889" s="149" t="str">
        <f ca="1">IF(B1889="","",IF(ISERROR(MATCH($J1889,SorP!$B$1:$B$6261,0)),"",INDIRECT("'SorP'!$A$"&amp;MATCH($S1889&amp;$J1889,SorP!C:C,0))))</f>
        <v/>
      </c>
      <c r="U1889" s="162"/>
      <c r="V1889" s="163" t="e">
        <f>IF(C1889="",NA(),MATCH($B1889&amp;$C1889,'Smelter Look-up'!$J:$J,0))</f>
        <v>#N/A</v>
      </c>
      <c r="X1889" s="164">
        <f t="shared" ca="1" si="146"/>
        <v>0</v>
      </c>
      <c r="AB1889" s="304" t="str">
        <f t="shared" si="147"/>
        <v/>
      </c>
      <c r="AC1889" s="164" t="str">
        <f t="shared" si="148"/>
        <v/>
      </c>
      <c r="AD1889" s="164" t="str">
        <f t="shared" si="149"/>
        <v/>
      </c>
    </row>
    <row r="1890" spans="1:30" s="164" customFormat="1" ht="20.149999999999999" customHeight="1">
      <c r="A1890" s="149"/>
      <c r="B1890" s="294" t="str">
        <f>IF(LEN(A1890)=0,"",INDEX('Smelter Look-up'!$A:$A,MATCH($A1890,'Smelter Look-up'!$E:$E,0)))</f>
        <v/>
      </c>
      <c r="C1890" s="146" t="str">
        <f>IF(LEN(A1890)=0,"",INDEX('Smelter Look-up'!$C:$C,MATCH($A1890,'Smelter Look-up'!$E:$E,0)))</f>
        <v/>
      </c>
      <c r="D1890" s="143"/>
      <c r="E1890" s="143" t="str">
        <f ca="1">IF(ISERROR($V1890),"",OFFSET('Smelter Look-up'!$D$4,$V1890-4,0)&amp;"")</f>
        <v/>
      </c>
      <c r="F1890" s="143" t="str">
        <f ca="1">IF(ISERROR($V1890),"",OFFSET('Smelter Look-up'!$E$4,$V1890-4,0))</f>
        <v/>
      </c>
      <c r="G1890" s="143" t="str">
        <f ca="1">IF(C1890=$X$4,"Enter smelter details",IF(ISERROR($V1890),"",OFFSET('Smelter Look-up'!$F$4,$V1890-4,0)))</f>
        <v/>
      </c>
      <c r="H1890" s="199" t="str">
        <f ca="1">IF(ISERROR($V1890),"",OFFSET('Smelter Look-up'!$G$4,$V1890-4,0))</f>
        <v/>
      </c>
      <c r="I1890" s="200" t="str">
        <f ca="1">IF(ISERROR($V1890),"",OFFSET('Smelter Look-up'!$H$4,$V1890-4,0))</f>
        <v/>
      </c>
      <c r="J1890" s="200" t="str">
        <f ca="1">IF(ISERROR($V1890),"",OFFSET('Smelter Look-up'!$I$4,$V1890-4,0))</f>
        <v/>
      </c>
      <c r="K1890" s="144"/>
      <c r="L1890" s="144"/>
      <c r="M1890" s="144"/>
      <c r="N1890" s="144"/>
      <c r="O1890" s="144"/>
      <c r="P1890" s="202"/>
      <c r="Q1890" s="145"/>
      <c r="R1890" s="143" t="str">
        <f ca="1">IF(ISERROR($V1890),"",OFFSET('Smelter Look-up'!$C$4,$V1890-4,0)&amp;"")</f>
        <v/>
      </c>
      <c r="S1890" s="149" t="str">
        <f t="shared" ca="1" si="145"/>
        <v/>
      </c>
      <c r="T1890" s="149" t="str">
        <f ca="1">IF(B1890="","",IF(ISERROR(MATCH($J1890,SorP!$B$1:$B$6261,0)),"",INDIRECT("'SorP'!$A$"&amp;MATCH($S1890&amp;$J1890,SorP!C:C,0))))</f>
        <v/>
      </c>
      <c r="U1890" s="162"/>
      <c r="V1890" s="163" t="e">
        <f>IF(C1890="",NA(),MATCH($B1890&amp;$C1890,'Smelter Look-up'!$J:$J,0))</f>
        <v>#N/A</v>
      </c>
      <c r="X1890" s="164">
        <f t="shared" ca="1" si="146"/>
        <v>0</v>
      </c>
      <c r="AB1890" s="304" t="str">
        <f t="shared" si="147"/>
        <v/>
      </c>
      <c r="AC1890" s="164" t="str">
        <f t="shared" si="148"/>
        <v/>
      </c>
      <c r="AD1890" s="164" t="str">
        <f t="shared" si="149"/>
        <v/>
      </c>
    </row>
    <row r="1891" spans="1:30" s="164" customFormat="1" ht="20.149999999999999" customHeight="1">
      <c r="A1891" s="149"/>
      <c r="B1891" s="294" t="str">
        <f>IF(LEN(A1891)=0,"",INDEX('Smelter Look-up'!$A:$A,MATCH($A1891,'Smelter Look-up'!$E:$E,0)))</f>
        <v/>
      </c>
      <c r="C1891" s="146" t="str">
        <f>IF(LEN(A1891)=0,"",INDEX('Smelter Look-up'!$C:$C,MATCH($A1891,'Smelter Look-up'!$E:$E,0)))</f>
        <v/>
      </c>
      <c r="D1891" s="143"/>
      <c r="E1891" s="143" t="str">
        <f ca="1">IF(ISERROR($V1891),"",OFFSET('Smelter Look-up'!$D$4,$V1891-4,0)&amp;"")</f>
        <v/>
      </c>
      <c r="F1891" s="143" t="str">
        <f ca="1">IF(ISERROR($V1891),"",OFFSET('Smelter Look-up'!$E$4,$V1891-4,0))</f>
        <v/>
      </c>
      <c r="G1891" s="143" t="str">
        <f ca="1">IF(C1891=$X$4,"Enter smelter details",IF(ISERROR($V1891),"",OFFSET('Smelter Look-up'!$F$4,$V1891-4,0)))</f>
        <v/>
      </c>
      <c r="H1891" s="199" t="str">
        <f ca="1">IF(ISERROR($V1891),"",OFFSET('Smelter Look-up'!$G$4,$V1891-4,0))</f>
        <v/>
      </c>
      <c r="I1891" s="200" t="str">
        <f ca="1">IF(ISERROR($V1891),"",OFFSET('Smelter Look-up'!$H$4,$V1891-4,0))</f>
        <v/>
      </c>
      <c r="J1891" s="200" t="str">
        <f ca="1">IF(ISERROR($V1891),"",OFFSET('Smelter Look-up'!$I$4,$V1891-4,0))</f>
        <v/>
      </c>
      <c r="K1891" s="144"/>
      <c r="L1891" s="144"/>
      <c r="M1891" s="144"/>
      <c r="N1891" s="144"/>
      <c r="O1891" s="144"/>
      <c r="P1891" s="202"/>
      <c r="Q1891" s="145"/>
      <c r="R1891" s="143" t="str">
        <f ca="1">IF(ISERROR($V1891),"",OFFSET('Smelter Look-up'!$C$4,$V1891-4,0)&amp;"")</f>
        <v/>
      </c>
      <c r="S1891" s="149" t="str">
        <f t="shared" ca="1" si="145"/>
        <v/>
      </c>
      <c r="T1891" s="149" t="str">
        <f ca="1">IF(B1891="","",IF(ISERROR(MATCH($J1891,SorP!$B$1:$B$6261,0)),"",INDIRECT("'SorP'!$A$"&amp;MATCH($S1891&amp;$J1891,SorP!C:C,0))))</f>
        <v/>
      </c>
      <c r="U1891" s="162"/>
      <c r="V1891" s="163" t="e">
        <f>IF(C1891="",NA(),MATCH($B1891&amp;$C1891,'Smelter Look-up'!$J:$J,0))</f>
        <v>#N/A</v>
      </c>
      <c r="X1891" s="164">
        <f t="shared" ca="1" si="146"/>
        <v>0</v>
      </c>
      <c r="AB1891" s="304" t="str">
        <f t="shared" si="147"/>
        <v/>
      </c>
      <c r="AC1891" s="164" t="str">
        <f t="shared" si="148"/>
        <v/>
      </c>
      <c r="AD1891" s="164" t="str">
        <f t="shared" si="149"/>
        <v/>
      </c>
    </row>
    <row r="1892" spans="1:30" s="164" customFormat="1" ht="20.149999999999999" customHeight="1">
      <c r="A1892" s="149"/>
      <c r="B1892" s="294" t="str">
        <f>IF(LEN(A1892)=0,"",INDEX('Smelter Look-up'!$A:$A,MATCH($A1892,'Smelter Look-up'!$E:$E,0)))</f>
        <v/>
      </c>
      <c r="C1892" s="146" t="str">
        <f>IF(LEN(A1892)=0,"",INDEX('Smelter Look-up'!$C:$C,MATCH($A1892,'Smelter Look-up'!$E:$E,0)))</f>
        <v/>
      </c>
      <c r="D1892" s="143"/>
      <c r="E1892" s="143" t="str">
        <f ca="1">IF(ISERROR($V1892),"",OFFSET('Smelter Look-up'!$D$4,$V1892-4,0)&amp;"")</f>
        <v/>
      </c>
      <c r="F1892" s="143" t="str">
        <f ca="1">IF(ISERROR($V1892),"",OFFSET('Smelter Look-up'!$E$4,$V1892-4,0))</f>
        <v/>
      </c>
      <c r="G1892" s="143" t="str">
        <f ca="1">IF(C1892=$X$4,"Enter smelter details",IF(ISERROR($V1892),"",OFFSET('Smelter Look-up'!$F$4,$V1892-4,0)))</f>
        <v/>
      </c>
      <c r="H1892" s="199" t="str">
        <f ca="1">IF(ISERROR($V1892),"",OFFSET('Smelter Look-up'!$G$4,$V1892-4,0))</f>
        <v/>
      </c>
      <c r="I1892" s="200" t="str">
        <f ca="1">IF(ISERROR($V1892),"",OFFSET('Smelter Look-up'!$H$4,$V1892-4,0))</f>
        <v/>
      </c>
      <c r="J1892" s="200" t="str">
        <f ca="1">IF(ISERROR($V1892),"",OFFSET('Smelter Look-up'!$I$4,$V1892-4,0))</f>
        <v/>
      </c>
      <c r="K1892" s="144"/>
      <c r="L1892" s="144"/>
      <c r="M1892" s="144"/>
      <c r="N1892" s="144"/>
      <c r="O1892" s="144"/>
      <c r="P1892" s="202"/>
      <c r="Q1892" s="145"/>
      <c r="R1892" s="143" t="str">
        <f ca="1">IF(ISERROR($V1892),"",OFFSET('Smelter Look-up'!$C$4,$V1892-4,0)&amp;"")</f>
        <v/>
      </c>
      <c r="S1892" s="149" t="str">
        <f t="shared" ca="1" si="145"/>
        <v/>
      </c>
      <c r="T1892" s="149" t="str">
        <f ca="1">IF(B1892="","",IF(ISERROR(MATCH($J1892,SorP!$B$1:$B$6261,0)),"",INDIRECT("'SorP'!$A$"&amp;MATCH($S1892&amp;$J1892,SorP!C:C,0))))</f>
        <v/>
      </c>
      <c r="U1892" s="162"/>
      <c r="V1892" s="163" t="e">
        <f>IF(C1892="",NA(),MATCH($B1892&amp;$C1892,'Smelter Look-up'!$J:$J,0))</f>
        <v>#N/A</v>
      </c>
      <c r="X1892" s="164">
        <f t="shared" ca="1" si="146"/>
        <v>0</v>
      </c>
      <c r="AB1892" s="304" t="str">
        <f t="shared" si="147"/>
        <v/>
      </c>
      <c r="AC1892" s="164" t="str">
        <f t="shared" si="148"/>
        <v/>
      </c>
      <c r="AD1892" s="164" t="str">
        <f t="shared" si="149"/>
        <v/>
      </c>
    </row>
    <row r="1893" spans="1:30" s="164" customFormat="1" ht="20.149999999999999" customHeight="1">
      <c r="A1893" s="149"/>
      <c r="B1893" s="294" t="str">
        <f>IF(LEN(A1893)=0,"",INDEX('Smelter Look-up'!$A:$A,MATCH($A1893,'Smelter Look-up'!$E:$E,0)))</f>
        <v/>
      </c>
      <c r="C1893" s="146" t="str">
        <f>IF(LEN(A1893)=0,"",INDEX('Smelter Look-up'!$C:$C,MATCH($A1893,'Smelter Look-up'!$E:$E,0)))</f>
        <v/>
      </c>
      <c r="D1893" s="143"/>
      <c r="E1893" s="143" t="str">
        <f ca="1">IF(ISERROR($V1893),"",OFFSET('Smelter Look-up'!$D$4,$V1893-4,0)&amp;"")</f>
        <v/>
      </c>
      <c r="F1893" s="143" t="str">
        <f ca="1">IF(ISERROR($V1893),"",OFFSET('Smelter Look-up'!$E$4,$V1893-4,0))</f>
        <v/>
      </c>
      <c r="G1893" s="143" t="str">
        <f ca="1">IF(C1893=$X$4,"Enter smelter details",IF(ISERROR($V1893),"",OFFSET('Smelter Look-up'!$F$4,$V1893-4,0)))</f>
        <v/>
      </c>
      <c r="H1893" s="199" t="str">
        <f ca="1">IF(ISERROR($V1893),"",OFFSET('Smelter Look-up'!$G$4,$V1893-4,0))</f>
        <v/>
      </c>
      <c r="I1893" s="200" t="str">
        <f ca="1">IF(ISERROR($V1893),"",OFFSET('Smelter Look-up'!$H$4,$V1893-4,0))</f>
        <v/>
      </c>
      <c r="J1893" s="200" t="str">
        <f ca="1">IF(ISERROR($V1893),"",OFFSET('Smelter Look-up'!$I$4,$V1893-4,0))</f>
        <v/>
      </c>
      <c r="K1893" s="144"/>
      <c r="L1893" s="144"/>
      <c r="M1893" s="144"/>
      <c r="N1893" s="144"/>
      <c r="O1893" s="144"/>
      <c r="P1893" s="202"/>
      <c r="Q1893" s="145"/>
      <c r="R1893" s="143" t="str">
        <f ca="1">IF(ISERROR($V1893),"",OFFSET('Smelter Look-up'!$C$4,$V1893-4,0)&amp;"")</f>
        <v/>
      </c>
      <c r="S1893" s="149" t="str">
        <f t="shared" ca="1" si="145"/>
        <v/>
      </c>
      <c r="T1893" s="149" t="str">
        <f ca="1">IF(B1893="","",IF(ISERROR(MATCH($J1893,SorP!$B$1:$B$6261,0)),"",INDIRECT("'SorP'!$A$"&amp;MATCH($S1893&amp;$J1893,SorP!C:C,0))))</f>
        <v/>
      </c>
      <c r="U1893" s="162"/>
      <c r="V1893" s="163" t="e">
        <f>IF(C1893="",NA(),MATCH($B1893&amp;$C1893,'Smelter Look-up'!$J:$J,0))</f>
        <v>#N/A</v>
      </c>
      <c r="X1893" s="164">
        <f t="shared" ca="1" si="146"/>
        <v>0</v>
      </c>
      <c r="AB1893" s="304" t="str">
        <f t="shared" si="147"/>
        <v/>
      </c>
      <c r="AC1893" s="164" t="str">
        <f t="shared" si="148"/>
        <v/>
      </c>
      <c r="AD1893" s="164" t="str">
        <f t="shared" si="149"/>
        <v/>
      </c>
    </row>
    <row r="1894" spans="1:30" s="164" customFormat="1" ht="20.149999999999999" customHeight="1">
      <c r="A1894" s="149"/>
      <c r="B1894" s="294" t="str">
        <f>IF(LEN(A1894)=0,"",INDEX('Smelter Look-up'!$A:$A,MATCH($A1894,'Smelter Look-up'!$E:$E,0)))</f>
        <v/>
      </c>
      <c r="C1894" s="146" t="str">
        <f>IF(LEN(A1894)=0,"",INDEX('Smelter Look-up'!$C:$C,MATCH($A1894,'Smelter Look-up'!$E:$E,0)))</f>
        <v/>
      </c>
      <c r="D1894" s="143"/>
      <c r="E1894" s="143" t="str">
        <f ca="1">IF(ISERROR($V1894),"",OFFSET('Smelter Look-up'!$D$4,$V1894-4,0)&amp;"")</f>
        <v/>
      </c>
      <c r="F1894" s="143" t="str">
        <f ca="1">IF(ISERROR($V1894),"",OFFSET('Smelter Look-up'!$E$4,$V1894-4,0))</f>
        <v/>
      </c>
      <c r="G1894" s="143" t="str">
        <f ca="1">IF(C1894=$X$4,"Enter smelter details",IF(ISERROR($V1894),"",OFFSET('Smelter Look-up'!$F$4,$V1894-4,0)))</f>
        <v/>
      </c>
      <c r="H1894" s="199" t="str">
        <f ca="1">IF(ISERROR($V1894),"",OFFSET('Smelter Look-up'!$G$4,$V1894-4,0))</f>
        <v/>
      </c>
      <c r="I1894" s="200" t="str">
        <f ca="1">IF(ISERROR($V1894),"",OFFSET('Smelter Look-up'!$H$4,$V1894-4,0))</f>
        <v/>
      </c>
      <c r="J1894" s="200" t="str">
        <f ca="1">IF(ISERROR($V1894),"",OFFSET('Smelter Look-up'!$I$4,$V1894-4,0))</f>
        <v/>
      </c>
      <c r="K1894" s="144"/>
      <c r="L1894" s="144"/>
      <c r="M1894" s="144"/>
      <c r="N1894" s="144"/>
      <c r="O1894" s="144"/>
      <c r="P1894" s="202"/>
      <c r="Q1894" s="145"/>
      <c r="R1894" s="143" t="str">
        <f ca="1">IF(ISERROR($V1894),"",OFFSET('Smelter Look-up'!$C$4,$V1894-4,0)&amp;"")</f>
        <v/>
      </c>
      <c r="S1894" s="149" t="str">
        <f t="shared" ca="1" si="145"/>
        <v/>
      </c>
      <c r="T1894" s="149" t="str">
        <f ca="1">IF(B1894="","",IF(ISERROR(MATCH($J1894,SorP!$B$1:$B$6261,0)),"",INDIRECT("'SorP'!$A$"&amp;MATCH($S1894&amp;$J1894,SorP!C:C,0))))</f>
        <v/>
      </c>
      <c r="U1894" s="162"/>
      <c r="V1894" s="163" t="e">
        <f>IF(C1894="",NA(),MATCH($B1894&amp;$C1894,'Smelter Look-up'!$J:$J,0))</f>
        <v>#N/A</v>
      </c>
      <c r="X1894" s="164">
        <f t="shared" ca="1" si="146"/>
        <v>0</v>
      </c>
      <c r="AB1894" s="304" t="str">
        <f t="shared" si="147"/>
        <v/>
      </c>
      <c r="AC1894" s="164" t="str">
        <f t="shared" si="148"/>
        <v/>
      </c>
      <c r="AD1894" s="164" t="str">
        <f t="shared" si="149"/>
        <v/>
      </c>
    </row>
    <row r="1895" spans="1:30" s="164" customFormat="1" ht="20.149999999999999" customHeight="1">
      <c r="A1895" s="149"/>
      <c r="B1895" s="294" t="str">
        <f>IF(LEN(A1895)=0,"",INDEX('Smelter Look-up'!$A:$A,MATCH($A1895,'Smelter Look-up'!$E:$E,0)))</f>
        <v/>
      </c>
      <c r="C1895" s="146" t="str">
        <f>IF(LEN(A1895)=0,"",INDEX('Smelter Look-up'!$C:$C,MATCH($A1895,'Smelter Look-up'!$E:$E,0)))</f>
        <v/>
      </c>
      <c r="D1895" s="143"/>
      <c r="E1895" s="143" t="str">
        <f ca="1">IF(ISERROR($V1895),"",OFFSET('Smelter Look-up'!$D$4,$V1895-4,0)&amp;"")</f>
        <v/>
      </c>
      <c r="F1895" s="143" t="str">
        <f ca="1">IF(ISERROR($V1895),"",OFFSET('Smelter Look-up'!$E$4,$V1895-4,0))</f>
        <v/>
      </c>
      <c r="G1895" s="143" t="str">
        <f ca="1">IF(C1895=$X$4,"Enter smelter details",IF(ISERROR($V1895),"",OFFSET('Smelter Look-up'!$F$4,$V1895-4,0)))</f>
        <v/>
      </c>
      <c r="H1895" s="199" t="str">
        <f ca="1">IF(ISERROR($V1895),"",OFFSET('Smelter Look-up'!$G$4,$V1895-4,0))</f>
        <v/>
      </c>
      <c r="I1895" s="200" t="str">
        <f ca="1">IF(ISERROR($V1895),"",OFFSET('Smelter Look-up'!$H$4,$V1895-4,0))</f>
        <v/>
      </c>
      <c r="J1895" s="200" t="str">
        <f ca="1">IF(ISERROR($V1895),"",OFFSET('Smelter Look-up'!$I$4,$V1895-4,0))</f>
        <v/>
      </c>
      <c r="K1895" s="144"/>
      <c r="L1895" s="144"/>
      <c r="M1895" s="144"/>
      <c r="N1895" s="144"/>
      <c r="O1895" s="144"/>
      <c r="P1895" s="202"/>
      <c r="Q1895" s="145"/>
      <c r="R1895" s="143" t="str">
        <f ca="1">IF(ISERROR($V1895),"",OFFSET('Smelter Look-up'!$C$4,$V1895-4,0)&amp;"")</f>
        <v/>
      </c>
      <c r="S1895" s="149" t="str">
        <f t="shared" ca="1" si="145"/>
        <v/>
      </c>
      <c r="T1895" s="149" t="str">
        <f ca="1">IF(B1895="","",IF(ISERROR(MATCH($J1895,SorP!$B$1:$B$6261,0)),"",INDIRECT("'SorP'!$A$"&amp;MATCH($S1895&amp;$J1895,SorP!C:C,0))))</f>
        <v/>
      </c>
      <c r="U1895" s="162"/>
      <c r="V1895" s="163" t="e">
        <f>IF(C1895="",NA(),MATCH($B1895&amp;$C1895,'Smelter Look-up'!$J:$J,0))</f>
        <v>#N/A</v>
      </c>
      <c r="X1895" s="164">
        <f t="shared" ca="1" si="146"/>
        <v>0</v>
      </c>
      <c r="AB1895" s="304" t="str">
        <f t="shared" si="147"/>
        <v/>
      </c>
      <c r="AC1895" s="164" t="str">
        <f t="shared" si="148"/>
        <v/>
      </c>
      <c r="AD1895" s="164" t="str">
        <f t="shared" si="149"/>
        <v/>
      </c>
    </row>
    <row r="1896" spans="1:30" s="164" customFormat="1" ht="20.149999999999999" customHeight="1">
      <c r="A1896" s="149"/>
      <c r="B1896" s="294" t="str">
        <f>IF(LEN(A1896)=0,"",INDEX('Smelter Look-up'!$A:$A,MATCH($A1896,'Smelter Look-up'!$E:$E,0)))</f>
        <v/>
      </c>
      <c r="C1896" s="146" t="str">
        <f>IF(LEN(A1896)=0,"",INDEX('Smelter Look-up'!$C:$C,MATCH($A1896,'Smelter Look-up'!$E:$E,0)))</f>
        <v/>
      </c>
      <c r="D1896" s="143"/>
      <c r="E1896" s="143" t="str">
        <f ca="1">IF(ISERROR($V1896),"",OFFSET('Smelter Look-up'!$D$4,$V1896-4,0)&amp;"")</f>
        <v/>
      </c>
      <c r="F1896" s="143" t="str">
        <f ca="1">IF(ISERROR($V1896),"",OFFSET('Smelter Look-up'!$E$4,$V1896-4,0))</f>
        <v/>
      </c>
      <c r="G1896" s="143" t="str">
        <f ca="1">IF(C1896=$X$4,"Enter smelter details",IF(ISERROR($V1896),"",OFFSET('Smelter Look-up'!$F$4,$V1896-4,0)))</f>
        <v/>
      </c>
      <c r="H1896" s="199" t="str">
        <f ca="1">IF(ISERROR($V1896),"",OFFSET('Smelter Look-up'!$G$4,$V1896-4,0))</f>
        <v/>
      </c>
      <c r="I1896" s="200" t="str">
        <f ca="1">IF(ISERROR($V1896),"",OFFSET('Smelter Look-up'!$H$4,$V1896-4,0))</f>
        <v/>
      </c>
      <c r="J1896" s="200" t="str">
        <f ca="1">IF(ISERROR($V1896),"",OFFSET('Smelter Look-up'!$I$4,$V1896-4,0))</f>
        <v/>
      </c>
      <c r="K1896" s="144"/>
      <c r="L1896" s="144"/>
      <c r="M1896" s="144"/>
      <c r="N1896" s="144"/>
      <c r="O1896" s="144"/>
      <c r="P1896" s="202"/>
      <c r="Q1896" s="145"/>
      <c r="R1896" s="143" t="str">
        <f ca="1">IF(ISERROR($V1896),"",OFFSET('Smelter Look-up'!$C$4,$V1896-4,0)&amp;"")</f>
        <v/>
      </c>
      <c r="S1896" s="149" t="str">
        <f t="shared" ca="1" si="145"/>
        <v/>
      </c>
      <c r="T1896" s="149" t="str">
        <f ca="1">IF(B1896="","",IF(ISERROR(MATCH($J1896,SorP!$B$1:$B$6261,0)),"",INDIRECT("'SorP'!$A$"&amp;MATCH($S1896&amp;$J1896,SorP!C:C,0))))</f>
        <v/>
      </c>
      <c r="U1896" s="162"/>
      <c r="V1896" s="163" t="e">
        <f>IF(C1896="",NA(),MATCH($B1896&amp;$C1896,'Smelter Look-up'!$J:$J,0))</f>
        <v>#N/A</v>
      </c>
      <c r="X1896" s="164">
        <f t="shared" ca="1" si="146"/>
        <v>0</v>
      </c>
      <c r="AB1896" s="304" t="str">
        <f t="shared" si="147"/>
        <v/>
      </c>
      <c r="AC1896" s="164" t="str">
        <f t="shared" si="148"/>
        <v/>
      </c>
      <c r="AD1896" s="164" t="str">
        <f t="shared" si="149"/>
        <v/>
      </c>
    </row>
    <row r="1897" spans="1:30" s="164" customFormat="1" ht="20.149999999999999" customHeight="1">
      <c r="A1897" s="149"/>
      <c r="B1897" s="294" t="str">
        <f>IF(LEN(A1897)=0,"",INDEX('Smelter Look-up'!$A:$A,MATCH($A1897,'Smelter Look-up'!$E:$E,0)))</f>
        <v/>
      </c>
      <c r="C1897" s="146" t="str">
        <f>IF(LEN(A1897)=0,"",INDEX('Smelter Look-up'!$C:$C,MATCH($A1897,'Smelter Look-up'!$E:$E,0)))</f>
        <v/>
      </c>
      <c r="D1897" s="143"/>
      <c r="E1897" s="143" t="str">
        <f ca="1">IF(ISERROR($V1897),"",OFFSET('Smelter Look-up'!$D$4,$V1897-4,0)&amp;"")</f>
        <v/>
      </c>
      <c r="F1897" s="143" t="str">
        <f ca="1">IF(ISERROR($V1897),"",OFFSET('Smelter Look-up'!$E$4,$V1897-4,0))</f>
        <v/>
      </c>
      <c r="G1897" s="143" t="str">
        <f ca="1">IF(C1897=$X$4,"Enter smelter details",IF(ISERROR($V1897),"",OFFSET('Smelter Look-up'!$F$4,$V1897-4,0)))</f>
        <v/>
      </c>
      <c r="H1897" s="199" t="str">
        <f ca="1">IF(ISERROR($V1897),"",OFFSET('Smelter Look-up'!$G$4,$V1897-4,0))</f>
        <v/>
      </c>
      <c r="I1897" s="200" t="str">
        <f ca="1">IF(ISERROR($V1897),"",OFFSET('Smelter Look-up'!$H$4,$V1897-4,0))</f>
        <v/>
      </c>
      <c r="J1897" s="200" t="str">
        <f ca="1">IF(ISERROR($V1897),"",OFFSET('Smelter Look-up'!$I$4,$V1897-4,0))</f>
        <v/>
      </c>
      <c r="K1897" s="144"/>
      <c r="L1897" s="144"/>
      <c r="M1897" s="144"/>
      <c r="N1897" s="144"/>
      <c r="O1897" s="144"/>
      <c r="P1897" s="202"/>
      <c r="Q1897" s="145"/>
      <c r="R1897" s="143" t="str">
        <f ca="1">IF(ISERROR($V1897),"",OFFSET('Smelter Look-up'!$C$4,$V1897-4,0)&amp;"")</f>
        <v/>
      </c>
      <c r="S1897" s="149" t="str">
        <f t="shared" ca="1" si="145"/>
        <v/>
      </c>
      <c r="T1897" s="149" t="str">
        <f ca="1">IF(B1897="","",IF(ISERROR(MATCH($J1897,SorP!$B$1:$B$6261,0)),"",INDIRECT("'SorP'!$A$"&amp;MATCH($S1897&amp;$J1897,SorP!C:C,0))))</f>
        <v/>
      </c>
      <c r="U1897" s="162"/>
      <c r="V1897" s="163" t="e">
        <f>IF(C1897="",NA(),MATCH($B1897&amp;$C1897,'Smelter Look-up'!$J:$J,0))</f>
        <v>#N/A</v>
      </c>
      <c r="X1897" s="164">
        <f t="shared" ca="1" si="146"/>
        <v>0</v>
      </c>
      <c r="AB1897" s="304" t="str">
        <f t="shared" si="147"/>
        <v/>
      </c>
      <c r="AC1897" s="164" t="str">
        <f t="shared" si="148"/>
        <v/>
      </c>
      <c r="AD1897" s="164" t="str">
        <f t="shared" si="149"/>
        <v/>
      </c>
    </row>
    <row r="1898" spans="1:30" s="164" customFormat="1" ht="20.149999999999999" customHeight="1">
      <c r="A1898" s="149"/>
      <c r="B1898" s="294" t="str">
        <f>IF(LEN(A1898)=0,"",INDEX('Smelter Look-up'!$A:$A,MATCH($A1898,'Smelter Look-up'!$E:$E,0)))</f>
        <v/>
      </c>
      <c r="C1898" s="146" t="str">
        <f>IF(LEN(A1898)=0,"",INDEX('Smelter Look-up'!$C:$C,MATCH($A1898,'Smelter Look-up'!$E:$E,0)))</f>
        <v/>
      </c>
      <c r="D1898" s="143"/>
      <c r="E1898" s="143" t="str">
        <f ca="1">IF(ISERROR($V1898),"",OFFSET('Smelter Look-up'!$D$4,$V1898-4,0)&amp;"")</f>
        <v/>
      </c>
      <c r="F1898" s="143" t="str">
        <f ca="1">IF(ISERROR($V1898),"",OFFSET('Smelter Look-up'!$E$4,$V1898-4,0))</f>
        <v/>
      </c>
      <c r="G1898" s="143" t="str">
        <f ca="1">IF(C1898=$X$4,"Enter smelter details",IF(ISERROR($V1898),"",OFFSET('Smelter Look-up'!$F$4,$V1898-4,0)))</f>
        <v/>
      </c>
      <c r="H1898" s="199" t="str">
        <f ca="1">IF(ISERROR($V1898),"",OFFSET('Smelter Look-up'!$G$4,$V1898-4,0))</f>
        <v/>
      </c>
      <c r="I1898" s="200" t="str">
        <f ca="1">IF(ISERROR($V1898),"",OFFSET('Smelter Look-up'!$H$4,$V1898-4,0))</f>
        <v/>
      </c>
      <c r="J1898" s="200" t="str">
        <f ca="1">IF(ISERROR($V1898),"",OFFSET('Smelter Look-up'!$I$4,$V1898-4,0))</f>
        <v/>
      </c>
      <c r="K1898" s="144"/>
      <c r="L1898" s="144"/>
      <c r="M1898" s="144"/>
      <c r="N1898" s="144"/>
      <c r="O1898" s="144"/>
      <c r="P1898" s="202"/>
      <c r="Q1898" s="145"/>
      <c r="R1898" s="143" t="str">
        <f ca="1">IF(ISERROR($V1898),"",OFFSET('Smelter Look-up'!$C$4,$V1898-4,0)&amp;"")</f>
        <v/>
      </c>
      <c r="S1898" s="149" t="str">
        <f t="shared" ca="1" si="145"/>
        <v/>
      </c>
      <c r="T1898" s="149" t="str">
        <f ca="1">IF(B1898="","",IF(ISERROR(MATCH($J1898,SorP!$B$1:$B$6261,0)),"",INDIRECT("'SorP'!$A$"&amp;MATCH($S1898&amp;$J1898,SorP!C:C,0))))</f>
        <v/>
      </c>
      <c r="U1898" s="162"/>
      <c r="V1898" s="163" t="e">
        <f>IF(C1898="",NA(),MATCH($B1898&amp;$C1898,'Smelter Look-up'!$J:$J,0))</f>
        <v>#N/A</v>
      </c>
      <c r="X1898" s="164">
        <f t="shared" ca="1" si="146"/>
        <v>0</v>
      </c>
      <c r="AB1898" s="304" t="str">
        <f t="shared" si="147"/>
        <v/>
      </c>
      <c r="AC1898" s="164" t="str">
        <f t="shared" si="148"/>
        <v/>
      </c>
      <c r="AD1898" s="164" t="str">
        <f t="shared" si="149"/>
        <v/>
      </c>
    </row>
    <row r="1899" spans="1:30" s="164" customFormat="1" ht="20.149999999999999" customHeight="1">
      <c r="A1899" s="149"/>
      <c r="B1899" s="294" t="str">
        <f>IF(LEN(A1899)=0,"",INDEX('Smelter Look-up'!$A:$A,MATCH($A1899,'Smelter Look-up'!$E:$E,0)))</f>
        <v/>
      </c>
      <c r="C1899" s="146" t="str">
        <f>IF(LEN(A1899)=0,"",INDEX('Smelter Look-up'!$C:$C,MATCH($A1899,'Smelter Look-up'!$E:$E,0)))</f>
        <v/>
      </c>
      <c r="D1899" s="143"/>
      <c r="E1899" s="143" t="str">
        <f ca="1">IF(ISERROR($V1899),"",OFFSET('Smelter Look-up'!$D$4,$V1899-4,0)&amp;"")</f>
        <v/>
      </c>
      <c r="F1899" s="143" t="str">
        <f ca="1">IF(ISERROR($V1899),"",OFFSET('Smelter Look-up'!$E$4,$V1899-4,0))</f>
        <v/>
      </c>
      <c r="G1899" s="143" t="str">
        <f ca="1">IF(C1899=$X$4,"Enter smelter details",IF(ISERROR($V1899),"",OFFSET('Smelter Look-up'!$F$4,$V1899-4,0)))</f>
        <v/>
      </c>
      <c r="H1899" s="199" t="str">
        <f ca="1">IF(ISERROR($V1899),"",OFFSET('Smelter Look-up'!$G$4,$V1899-4,0))</f>
        <v/>
      </c>
      <c r="I1899" s="200" t="str">
        <f ca="1">IF(ISERROR($V1899),"",OFFSET('Smelter Look-up'!$H$4,$V1899-4,0))</f>
        <v/>
      </c>
      <c r="J1899" s="200" t="str">
        <f ca="1">IF(ISERROR($V1899),"",OFFSET('Smelter Look-up'!$I$4,$V1899-4,0))</f>
        <v/>
      </c>
      <c r="K1899" s="144"/>
      <c r="L1899" s="144"/>
      <c r="M1899" s="144"/>
      <c r="N1899" s="144"/>
      <c r="O1899" s="144"/>
      <c r="P1899" s="202"/>
      <c r="Q1899" s="145"/>
      <c r="R1899" s="143" t="str">
        <f ca="1">IF(ISERROR($V1899),"",OFFSET('Smelter Look-up'!$C$4,$V1899-4,0)&amp;"")</f>
        <v/>
      </c>
      <c r="S1899" s="149" t="str">
        <f t="shared" ca="1" si="145"/>
        <v/>
      </c>
      <c r="T1899" s="149" t="str">
        <f ca="1">IF(B1899="","",IF(ISERROR(MATCH($J1899,SorP!$B$1:$B$6261,0)),"",INDIRECT("'SorP'!$A$"&amp;MATCH($S1899&amp;$J1899,SorP!C:C,0))))</f>
        <v/>
      </c>
      <c r="U1899" s="162"/>
      <c r="V1899" s="163" t="e">
        <f>IF(C1899="",NA(),MATCH($B1899&amp;$C1899,'Smelter Look-up'!$J:$J,0))</f>
        <v>#N/A</v>
      </c>
      <c r="X1899" s="164">
        <f t="shared" ca="1" si="146"/>
        <v>0</v>
      </c>
      <c r="AB1899" s="304" t="str">
        <f t="shared" si="147"/>
        <v/>
      </c>
      <c r="AC1899" s="164" t="str">
        <f t="shared" si="148"/>
        <v/>
      </c>
      <c r="AD1899" s="164" t="str">
        <f t="shared" si="149"/>
        <v/>
      </c>
    </row>
    <row r="1900" spans="1:30" s="164" customFormat="1" ht="20.149999999999999" customHeight="1">
      <c r="A1900" s="149"/>
      <c r="B1900" s="294" t="str">
        <f>IF(LEN(A1900)=0,"",INDEX('Smelter Look-up'!$A:$A,MATCH($A1900,'Smelter Look-up'!$E:$E,0)))</f>
        <v/>
      </c>
      <c r="C1900" s="146" t="str">
        <f>IF(LEN(A1900)=0,"",INDEX('Smelter Look-up'!$C:$C,MATCH($A1900,'Smelter Look-up'!$E:$E,0)))</f>
        <v/>
      </c>
      <c r="D1900" s="143"/>
      <c r="E1900" s="143" t="str">
        <f ca="1">IF(ISERROR($V1900),"",OFFSET('Smelter Look-up'!$D$4,$V1900-4,0)&amp;"")</f>
        <v/>
      </c>
      <c r="F1900" s="143" t="str">
        <f ca="1">IF(ISERROR($V1900),"",OFFSET('Smelter Look-up'!$E$4,$V1900-4,0))</f>
        <v/>
      </c>
      <c r="G1900" s="143" t="str">
        <f ca="1">IF(C1900=$X$4,"Enter smelter details",IF(ISERROR($V1900),"",OFFSET('Smelter Look-up'!$F$4,$V1900-4,0)))</f>
        <v/>
      </c>
      <c r="H1900" s="199" t="str">
        <f ca="1">IF(ISERROR($V1900),"",OFFSET('Smelter Look-up'!$G$4,$V1900-4,0))</f>
        <v/>
      </c>
      <c r="I1900" s="200" t="str">
        <f ca="1">IF(ISERROR($V1900),"",OFFSET('Smelter Look-up'!$H$4,$V1900-4,0))</f>
        <v/>
      </c>
      <c r="J1900" s="200" t="str">
        <f ca="1">IF(ISERROR($V1900),"",OFFSET('Smelter Look-up'!$I$4,$V1900-4,0))</f>
        <v/>
      </c>
      <c r="K1900" s="144"/>
      <c r="L1900" s="144"/>
      <c r="M1900" s="144"/>
      <c r="N1900" s="144"/>
      <c r="O1900" s="144"/>
      <c r="P1900" s="202"/>
      <c r="Q1900" s="145"/>
      <c r="R1900" s="143" t="str">
        <f ca="1">IF(ISERROR($V1900),"",OFFSET('Smelter Look-up'!$C$4,$V1900-4,0)&amp;"")</f>
        <v/>
      </c>
      <c r="S1900" s="149" t="str">
        <f t="shared" ca="1" si="145"/>
        <v/>
      </c>
      <c r="T1900" s="149" t="str">
        <f ca="1">IF(B1900="","",IF(ISERROR(MATCH($J1900,SorP!$B$1:$B$6261,0)),"",INDIRECT("'SorP'!$A$"&amp;MATCH($S1900&amp;$J1900,SorP!C:C,0))))</f>
        <v/>
      </c>
      <c r="U1900" s="162"/>
      <c r="V1900" s="163" t="e">
        <f>IF(C1900="",NA(),MATCH($B1900&amp;$C1900,'Smelter Look-up'!$J:$J,0))</f>
        <v>#N/A</v>
      </c>
      <c r="X1900" s="164">
        <f t="shared" ca="1" si="146"/>
        <v>0</v>
      </c>
      <c r="AB1900" s="304" t="str">
        <f t="shared" si="147"/>
        <v/>
      </c>
      <c r="AC1900" s="164" t="str">
        <f t="shared" si="148"/>
        <v/>
      </c>
      <c r="AD1900" s="164" t="str">
        <f t="shared" si="149"/>
        <v/>
      </c>
    </row>
    <row r="1901" spans="1:30" s="164" customFormat="1" ht="20.149999999999999" customHeight="1">
      <c r="A1901" s="149"/>
      <c r="B1901" s="294" t="str">
        <f>IF(LEN(A1901)=0,"",INDEX('Smelter Look-up'!$A:$A,MATCH($A1901,'Smelter Look-up'!$E:$E,0)))</f>
        <v/>
      </c>
      <c r="C1901" s="146" t="str">
        <f>IF(LEN(A1901)=0,"",INDEX('Smelter Look-up'!$C:$C,MATCH($A1901,'Smelter Look-up'!$E:$E,0)))</f>
        <v/>
      </c>
      <c r="D1901" s="143"/>
      <c r="E1901" s="143" t="str">
        <f ca="1">IF(ISERROR($V1901),"",OFFSET('Smelter Look-up'!$D$4,$V1901-4,0)&amp;"")</f>
        <v/>
      </c>
      <c r="F1901" s="143" t="str">
        <f ca="1">IF(ISERROR($V1901),"",OFFSET('Smelter Look-up'!$E$4,$V1901-4,0))</f>
        <v/>
      </c>
      <c r="G1901" s="143" t="str">
        <f ca="1">IF(C1901=$X$4,"Enter smelter details",IF(ISERROR($V1901),"",OFFSET('Smelter Look-up'!$F$4,$V1901-4,0)))</f>
        <v/>
      </c>
      <c r="H1901" s="199" t="str">
        <f ca="1">IF(ISERROR($V1901),"",OFFSET('Smelter Look-up'!$G$4,$V1901-4,0))</f>
        <v/>
      </c>
      <c r="I1901" s="200" t="str">
        <f ca="1">IF(ISERROR($V1901),"",OFFSET('Smelter Look-up'!$H$4,$V1901-4,0))</f>
        <v/>
      </c>
      <c r="J1901" s="200" t="str">
        <f ca="1">IF(ISERROR($V1901),"",OFFSET('Smelter Look-up'!$I$4,$V1901-4,0))</f>
        <v/>
      </c>
      <c r="K1901" s="144"/>
      <c r="L1901" s="144"/>
      <c r="M1901" s="144"/>
      <c r="N1901" s="144"/>
      <c r="O1901" s="144"/>
      <c r="P1901" s="202"/>
      <c r="Q1901" s="145"/>
      <c r="R1901" s="143" t="str">
        <f ca="1">IF(ISERROR($V1901),"",OFFSET('Smelter Look-up'!$C$4,$V1901-4,0)&amp;"")</f>
        <v/>
      </c>
      <c r="S1901" s="149" t="str">
        <f t="shared" ca="1" si="145"/>
        <v/>
      </c>
      <c r="T1901" s="149" t="str">
        <f ca="1">IF(B1901="","",IF(ISERROR(MATCH($J1901,SorP!$B$1:$B$6261,0)),"",INDIRECT("'SorP'!$A$"&amp;MATCH($S1901&amp;$J1901,SorP!C:C,0))))</f>
        <v/>
      </c>
      <c r="U1901" s="162"/>
      <c r="V1901" s="163" t="e">
        <f>IF(C1901="",NA(),MATCH($B1901&amp;$C1901,'Smelter Look-up'!$J:$J,0))</f>
        <v>#N/A</v>
      </c>
      <c r="X1901" s="164">
        <f t="shared" ca="1" si="146"/>
        <v>0</v>
      </c>
      <c r="AB1901" s="304" t="str">
        <f t="shared" si="147"/>
        <v/>
      </c>
      <c r="AC1901" s="164" t="str">
        <f t="shared" si="148"/>
        <v/>
      </c>
      <c r="AD1901" s="164" t="str">
        <f t="shared" si="149"/>
        <v/>
      </c>
    </row>
    <row r="1902" spans="1:30" s="164" customFormat="1" ht="20.149999999999999" customHeight="1">
      <c r="A1902" s="149"/>
      <c r="B1902" s="294" t="str">
        <f>IF(LEN(A1902)=0,"",INDEX('Smelter Look-up'!$A:$A,MATCH($A1902,'Smelter Look-up'!$E:$E,0)))</f>
        <v/>
      </c>
      <c r="C1902" s="146" t="str">
        <f>IF(LEN(A1902)=0,"",INDEX('Smelter Look-up'!$C:$C,MATCH($A1902,'Smelter Look-up'!$E:$E,0)))</f>
        <v/>
      </c>
      <c r="D1902" s="143"/>
      <c r="E1902" s="143" t="str">
        <f ca="1">IF(ISERROR($V1902),"",OFFSET('Smelter Look-up'!$D$4,$V1902-4,0)&amp;"")</f>
        <v/>
      </c>
      <c r="F1902" s="143" t="str">
        <f ca="1">IF(ISERROR($V1902),"",OFFSET('Smelter Look-up'!$E$4,$V1902-4,0))</f>
        <v/>
      </c>
      <c r="G1902" s="143" t="str">
        <f ca="1">IF(C1902=$X$4,"Enter smelter details",IF(ISERROR($V1902),"",OFFSET('Smelter Look-up'!$F$4,$V1902-4,0)))</f>
        <v/>
      </c>
      <c r="H1902" s="199" t="str">
        <f ca="1">IF(ISERROR($V1902),"",OFFSET('Smelter Look-up'!$G$4,$V1902-4,0))</f>
        <v/>
      </c>
      <c r="I1902" s="200" t="str">
        <f ca="1">IF(ISERROR($V1902),"",OFFSET('Smelter Look-up'!$H$4,$V1902-4,0))</f>
        <v/>
      </c>
      <c r="J1902" s="200" t="str">
        <f ca="1">IF(ISERROR($V1902),"",OFFSET('Smelter Look-up'!$I$4,$V1902-4,0))</f>
        <v/>
      </c>
      <c r="K1902" s="144"/>
      <c r="L1902" s="144"/>
      <c r="M1902" s="144"/>
      <c r="N1902" s="144"/>
      <c r="O1902" s="144"/>
      <c r="P1902" s="202"/>
      <c r="Q1902" s="145"/>
      <c r="R1902" s="143" t="str">
        <f ca="1">IF(ISERROR($V1902),"",OFFSET('Smelter Look-up'!$C$4,$V1902-4,0)&amp;"")</f>
        <v/>
      </c>
      <c r="S1902" s="149" t="str">
        <f t="shared" ca="1" si="145"/>
        <v/>
      </c>
      <c r="T1902" s="149" t="str">
        <f ca="1">IF(B1902="","",IF(ISERROR(MATCH($J1902,SorP!$B$1:$B$6261,0)),"",INDIRECT("'SorP'!$A$"&amp;MATCH($S1902&amp;$J1902,SorP!C:C,0))))</f>
        <v/>
      </c>
      <c r="U1902" s="162"/>
      <c r="V1902" s="163" t="e">
        <f>IF(C1902="",NA(),MATCH($B1902&amp;$C1902,'Smelter Look-up'!$J:$J,0))</f>
        <v>#N/A</v>
      </c>
      <c r="X1902" s="164">
        <f t="shared" ca="1" si="146"/>
        <v>0</v>
      </c>
      <c r="AB1902" s="304" t="str">
        <f t="shared" si="147"/>
        <v/>
      </c>
      <c r="AC1902" s="164" t="str">
        <f t="shared" si="148"/>
        <v/>
      </c>
      <c r="AD1902" s="164" t="str">
        <f t="shared" si="149"/>
        <v/>
      </c>
    </row>
    <row r="1903" spans="1:30" s="164" customFormat="1" ht="20.149999999999999" customHeight="1">
      <c r="A1903" s="149"/>
      <c r="B1903" s="294" t="str">
        <f>IF(LEN(A1903)=0,"",INDEX('Smelter Look-up'!$A:$A,MATCH($A1903,'Smelter Look-up'!$E:$E,0)))</f>
        <v/>
      </c>
      <c r="C1903" s="146" t="str">
        <f>IF(LEN(A1903)=0,"",INDEX('Smelter Look-up'!$C:$C,MATCH($A1903,'Smelter Look-up'!$E:$E,0)))</f>
        <v/>
      </c>
      <c r="D1903" s="143"/>
      <c r="E1903" s="143" t="str">
        <f ca="1">IF(ISERROR($V1903),"",OFFSET('Smelter Look-up'!$D$4,$V1903-4,0)&amp;"")</f>
        <v/>
      </c>
      <c r="F1903" s="143" t="str">
        <f ca="1">IF(ISERROR($V1903),"",OFFSET('Smelter Look-up'!$E$4,$V1903-4,0))</f>
        <v/>
      </c>
      <c r="G1903" s="143" t="str">
        <f ca="1">IF(C1903=$X$4,"Enter smelter details",IF(ISERROR($V1903),"",OFFSET('Smelter Look-up'!$F$4,$V1903-4,0)))</f>
        <v/>
      </c>
      <c r="H1903" s="199" t="str">
        <f ca="1">IF(ISERROR($V1903),"",OFFSET('Smelter Look-up'!$G$4,$V1903-4,0))</f>
        <v/>
      </c>
      <c r="I1903" s="200" t="str">
        <f ca="1">IF(ISERROR($V1903),"",OFFSET('Smelter Look-up'!$H$4,$V1903-4,0))</f>
        <v/>
      </c>
      <c r="J1903" s="200" t="str">
        <f ca="1">IF(ISERROR($V1903),"",OFFSET('Smelter Look-up'!$I$4,$V1903-4,0))</f>
        <v/>
      </c>
      <c r="K1903" s="144"/>
      <c r="L1903" s="144"/>
      <c r="M1903" s="144"/>
      <c r="N1903" s="144"/>
      <c r="O1903" s="144"/>
      <c r="P1903" s="202"/>
      <c r="Q1903" s="145"/>
      <c r="R1903" s="143" t="str">
        <f ca="1">IF(ISERROR($V1903),"",OFFSET('Smelter Look-up'!$C$4,$V1903-4,0)&amp;"")</f>
        <v/>
      </c>
      <c r="S1903" s="149" t="str">
        <f t="shared" ca="1" si="145"/>
        <v/>
      </c>
      <c r="T1903" s="149" t="str">
        <f ca="1">IF(B1903="","",IF(ISERROR(MATCH($J1903,SorP!$B$1:$B$6261,0)),"",INDIRECT("'SorP'!$A$"&amp;MATCH($S1903&amp;$J1903,SorP!C:C,0))))</f>
        <v/>
      </c>
      <c r="U1903" s="162"/>
      <c r="V1903" s="163" t="e">
        <f>IF(C1903="",NA(),MATCH($B1903&amp;$C1903,'Smelter Look-up'!$J:$J,0))</f>
        <v>#N/A</v>
      </c>
      <c r="X1903" s="164">
        <f t="shared" ca="1" si="146"/>
        <v>0</v>
      </c>
      <c r="AB1903" s="304" t="str">
        <f t="shared" si="147"/>
        <v/>
      </c>
      <c r="AC1903" s="164" t="str">
        <f t="shared" si="148"/>
        <v/>
      </c>
      <c r="AD1903" s="164" t="str">
        <f t="shared" si="149"/>
        <v/>
      </c>
    </row>
    <row r="1904" spans="1:30" s="164" customFormat="1" ht="20.149999999999999" customHeight="1">
      <c r="A1904" s="149"/>
      <c r="B1904" s="294" t="str">
        <f>IF(LEN(A1904)=0,"",INDEX('Smelter Look-up'!$A:$A,MATCH($A1904,'Smelter Look-up'!$E:$E,0)))</f>
        <v/>
      </c>
      <c r="C1904" s="146" t="str">
        <f>IF(LEN(A1904)=0,"",INDEX('Smelter Look-up'!$C:$C,MATCH($A1904,'Smelter Look-up'!$E:$E,0)))</f>
        <v/>
      </c>
      <c r="D1904" s="143"/>
      <c r="E1904" s="143" t="str">
        <f ca="1">IF(ISERROR($V1904),"",OFFSET('Smelter Look-up'!$D$4,$V1904-4,0)&amp;"")</f>
        <v/>
      </c>
      <c r="F1904" s="143" t="str">
        <f ca="1">IF(ISERROR($V1904),"",OFFSET('Smelter Look-up'!$E$4,$V1904-4,0))</f>
        <v/>
      </c>
      <c r="G1904" s="143" t="str">
        <f ca="1">IF(C1904=$X$4,"Enter smelter details",IF(ISERROR($V1904),"",OFFSET('Smelter Look-up'!$F$4,$V1904-4,0)))</f>
        <v/>
      </c>
      <c r="H1904" s="199" t="str">
        <f ca="1">IF(ISERROR($V1904),"",OFFSET('Smelter Look-up'!$G$4,$V1904-4,0))</f>
        <v/>
      </c>
      <c r="I1904" s="200" t="str">
        <f ca="1">IF(ISERROR($V1904),"",OFFSET('Smelter Look-up'!$H$4,$V1904-4,0))</f>
        <v/>
      </c>
      <c r="J1904" s="200" t="str">
        <f ca="1">IF(ISERROR($V1904),"",OFFSET('Smelter Look-up'!$I$4,$V1904-4,0))</f>
        <v/>
      </c>
      <c r="K1904" s="144"/>
      <c r="L1904" s="144"/>
      <c r="M1904" s="144"/>
      <c r="N1904" s="144"/>
      <c r="O1904" s="144"/>
      <c r="P1904" s="202"/>
      <c r="Q1904" s="145"/>
      <c r="R1904" s="143" t="str">
        <f ca="1">IF(ISERROR($V1904),"",OFFSET('Smelter Look-up'!$C$4,$V1904-4,0)&amp;"")</f>
        <v/>
      </c>
      <c r="S1904" s="149" t="str">
        <f t="shared" ca="1" si="145"/>
        <v/>
      </c>
      <c r="T1904" s="149" t="str">
        <f ca="1">IF(B1904="","",IF(ISERROR(MATCH($J1904,SorP!$B$1:$B$6261,0)),"",INDIRECT("'SorP'!$A$"&amp;MATCH($S1904&amp;$J1904,SorP!C:C,0))))</f>
        <v/>
      </c>
      <c r="U1904" s="162"/>
      <c r="V1904" s="163" t="e">
        <f>IF(C1904="",NA(),MATCH($B1904&amp;$C1904,'Smelter Look-up'!$J:$J,0))</f>
        <v>#N/A</v>
      </c>
      <c r="X1904" s="164">
        <f t="shared" ca="1" si="146"/>
        <v>0</v>
      </c>
      <c r="AB1904" s="304" t="str">
        <f t="shared" si="147"/>
        <v/>
      </c>
      <c r="AC1904" s="164" t="str">
        <f t="shared" si="148"/>
        <v/>
      </c>
      <c r="AD1904" s="164" t="str">
        <f t="shared" si="149"/>
        <v/>
      </c>
    </row>
    <row r="1905" spans="1:30" s="164" customFormat="1" ht="20.149999999999999" customHeight="1">
      <c r="A1905" s="149"/>
      <c r="B1905" s="294" t="str">
        <f>IF(LEN(A1905)=0,"",INDEX('Smelter Look-up'!$A:$A,MATCH($A1905,'Smelter Look-up'!$E:$E,0)))</f>
        <v/>
      </c>
      <c r="C1905" s="146" t="str">
        <f>IF(LEN(A1905)=0,"",INDEX('Smelter Look-up'!$C:$C,MATCH($A1905,'Smelter Look-up'!$E:$E,0)))</f>
        <v/>
      </c>
      <c r="D1905" s="143"/>
      <c r="E1905" s="143" t="str">
        <f ca="1">IF(ISERROR($V1905),"",OFFSET('Smelter Look-up'!$D$4,$V1905-4,0)&amp;"")</f>
        <v/>
      </c>
      <c r="F1905" s="143" t="str">
        <f ca="1">IF(ISERROR($V1905),"",OFFSET('Smelter Look-up'!$E$4,$V1905-4,0))</f>
        <v/>
      </c>
      <c r="G1905" s="143" t="str">
        <f ca="1">IF(C1905=$X$4,"Enter smelter details",IF(ISERROR($V1905),"",OFFSET('Smelter Look-up'!$F$4,$V1905-4,0)))</f>
        <v/>
      </c>
      <c r="H1905" s="199" t="str">
        <f ca="1">IF(ISERROR($V1905),"",OFFSET('Smelter Look-up'!$G$4,$V1905-4,0))</f>
        <v/>
      </c>
      <c r="I1905" s="200" t="str">
        <f ca="1">IF(ISERROR($V1905),"",OFFSET('Smelter Look-up'!$H$4,$V1905-4,0))</f>
        <v/>
      </c>
      <c r="J1905" s="200" t="str">
        <f ca="1">IF(ISERROR($V1905),"",OFFSET('Smelter Look-up'!$I$4,$V1905-4,0))</f>
        <v/>
      </c>
      <c r="K1905" s="144"/>
      <c r="L1905" s="144"/>
      <c r="M1905" s="144"/>
      <c r="N1905" s="144"/>
      <c r="O1905" s="144"/>
      <c r="P1905" s="202"/>
      <c r="Q1905" s="145"/>
      <c r="R1905" s="143" t="str">
        <f ca="1">IF(ISERROR($V1905),"",OFFSET('Smelter Look-up'!$C$4,$V1905-4,0)&amp;"")</f>
        <v/>
      </c>
      <c r="S1905" s="149" t="str">
        <f t="shared" ca="1" si="145"/>
        <v/>
      </c>
      <c r="T1905" s="149" t="str">
        <f ca="1">IF(B1905="","",IF(ISERROR(MATCH($J1905,SorP!$B$1:$B$6261,0)),"",INDIRECT("'SorP'!$A$"&amp;MATCH($S1905&amp;$J1905,SorP!C:C,0))))</f>
        <v/>
      </c>
      <c r="U1905" s="162"/>
      <c r="V1905" s="163" t="e">
        <f>IF(C1905="",NA(),MATCH($B1905&amp;$C1905,'Smelter Look-up'!$J:$J,0))</f>
        <v>#N/A</v>
      </c>
      <c r="X1905" s="164">
        <f t="shared" ca="1" si="146"/>
        <v>0</v>
      </c>
      <c r="AB1905" s="304" t="str">
        <f t="shared" si="147"/>
        <v/>
      </c>
      <c r="AC1905" s="164" t="str">
        <f t="shared" si="148"/>
        <v/>
      </c>
      <c r="AD1905" s="164" t="str">
        <f t="shared" si="149"/>
        <v/>
      </c>
    </row>
    <row r="1906" spans="1:30" s="164" customFormat="1" ht="20.149999999999999" customHeight="1">
      <c r="A1906" s="149"/>
      <c r="B1906" s="294" t="str">
        <f>IF(LEN(A1906)=0,"",INDEX('Smelter Look-up'!$A:$A,MATCH($A1906,'Smelter Look-up'!$E:$E,0)))</f>
        <v/>
      </c>
      <c r="C1906" s="146" t="str">
        <f>IF(LEN(A1906)=0,"",INDEX('Smelter Look-up'!$C:$C,MATCH($A1906,'Smelter Look-up'!$E:$E,0)))</f>
        <v/>
      </c>
      <c r="D1906" s="143"/>
      <c r="E1906" s="143" t="str">
        <f ca="1">IF(ISERROR($V1906),"",OFFSET('Smelter Look-up'!$D$4,$V1906-4,0)&amp;"")</f>
        <v/>
      </c>
      <c r="F1906" s="143" t="str">
        <f ca="1">IF(ISERROR($V1906),"",OFFSET('Smelter Look-up'!$E$4,$V1906-4,0))</f>
        <v/>
      </c>
      <c r="G1906" s="143" t="str">
        <f ca="1">IF(C1906=$X$4,"Enter smelter details",IF(ISERROR($V1906),"",OFFSET('Smelter Look-up'!$F$4,$V1906-4,0)))</f>
        <v/>
      </c>
      <c r="H1906" s="199" t="str">
        <f ca="1">IF(ISERROR($V1906),"",OFFSET('Smelter Look-up'!$G$4,$V1906-4,0))</f>
        <v/>
      </c>
      <c r="I1906" s="200" t="str">
        <f ca="1">IF(ISERROR($V1906),"",OFFSET('Smelter Look-up'!$H$4,$V1906-4,0))</f>
        <v/>
      </c>
      <c r="J1906" s="200" t="str">
        <f ca="1">IF(ISERROR($V1906),"",OFFSET('Smelter Look-up'!$I$4,$V1906-4,0))</f>
        <v/>
      </c>
      <c r="K1906" s="144"/>
      <c r="L1906" s="144"/>
      <c r="M1906" s="144"/>
      <c r="N1906" s="144"/>
      <c r="O1906" s="144"/>
      <c r="P1906" s="202"/>
      <c r="Q1906" s="145"/>
      <c r="R1906" s="143" t="str">
        <f ca="1">IF(ISERROR($V1906),"",OFFSET('Smelter Look-up'!$C$4,$V1906-4,0)&amp;"")</f>
        <v/>
      </c>
      <c r="S1906" s="149" t="str">
        <f t="shared" ca="1" si="145"/>
        <v/>
      </c>
      <c r="T1906" s="149" t="str">
        <f ca="1">IF(B1906="","",IF(ISERROR(MATCH($J1906,SorP!$B$1:$B$6261,0)),"",INDIRECT("'SorP'!$A$"&amp;MATCH($S1906&amp;$J1906,SorP!C:C,0))))</f>
        <v/>
      </c>
      <c r="U1906" s="162"/>
      <c r="V1906" s="163" t="e">
        <f>IF(C1906="",NA(),MATCH($B1906&amp;$C1906,'Smelter Look-up'!$J:$J,0))</f>
        <v>#N/A</v>
      </c>
      <c r="X1906" s="164">
        <f t="shared" ca="1" si="146"/>
        <v>0</v>
      </c>
      <c r="AB1906" s="304" t="str">
        <f t="shared" si="147"/>
        <v/>
      </c>
      <c r="AC1906" s="164" t="str">
        <f t="shared" si="148"/>
        <v/>
      </c>
      <c r="AD1906" s="164" t="str">
        <f t="shared" si="149"/>
        <v/>
      </c>
    </row>
    <row r="1907" spans="1:30" s="164" customFormat="1" ht="20.149999999999999" customHeight="1">
      <c r="A1907" s="149"/>
      <c r="B1907" s="294" t="str">
        <f>IF(LEN(A1907)=0,"",INDEX('Smelter Look-up'!$A:$A,MATCH($A1907,'Smelter Look-up'!$E:$E,0)))</f>
        <v/>
      </c>
      <c r="C1907" s="146" t="str">
        <f>IF(LEN(A1907)=0,"",INDEX('Smelter Look-up'!$C:$C,MATCH($A1907,'Smelter Look-up'!$E:$E,0)))</f>
        <v/>
      </c>
      <c r="D1907" s="143"/>
      <c r="E1907" s="143" t="str">
        <f ca="1">IF(ISERROR($V1907),"",OFFSET('Smelter Look-up'!$D$4,$V1907-4,0)&amp;"")</f>
        <v/>
      </c>
      <c r="F1907" s="143" t="str">
        <f ca="1">IF(ISERROR($V1907),"",OFFSET('Smelter Look-up'!$E$4,$V1907-4,0))</f>
        <v/>
      </c>
      <c r="G1907" s="143" t="str">
        <f ca="1">IF(C1907=$X$4,"Enter smelter details",IF(ISERROR($V1907),"",OFFSET('Smelter Look-up'!$F$4,$V1907-4,0)))</f>
        <v/>
      </c>
      <c r="H1907" s="199" t="str">
        <f ca="1">IF(ISERROR($V1907),"",OFFSET('Smelter Look-up'!$G$4,$V1907-4,0))</f>
        <v/>
      </c>
      <c r="I1907" s="200" t="str">
        <f ca="1">IF(ISERROR($V1907),"",OFFSET('Smelter Look-up'!$H$4,$V1907-4,0))</f>
        <v/>
      </c>
      <c r="J1907" s="200" t="str">
        <f ca="1">IF(ISERROR($V1907),"",OFFSET('Smelter Look-up'!$I$4,$V1907-4,0))</f>
        <v/>
      </c>
      <c r="K1907" s="144"/>
      <c r="L1907" s="144"/>
      <c r="M1907" s="144"/>
      <c r="N1907" s="144"/>
      <c r="O1907" s="144"/>
      <c r="P1907" s="202"/>
      <c r="Q1907" s="145"/>
      <c r="R1907" s="143" t="str">
        <f ca="1">IF(ISERROR($V1907),"",OFFSET('Smelter Look-up'!$C$4,$V1907-4,0)&amp;"")</f>
        <v/>
      </c>
      <c r="S1907" s="149" t="str">
        <f t="shared" ca="1" si="145"/>
        <v/>
      </c>
      <c r="T1907" s="149" t="str">
        <f ca="1">IF(B1907="","",IF(ISERROR(MATCH($J1907,SorP!$B$1:$B$6261,0)),"",INDIRECT("'SorP'!$A$"&amp;MATCH($S1907&amp;$J1907,SorP!C:C,0))))</f>
        <v/>
      </c>
      <c r="U1907" s="162"/>
      <c r="V1907" s="163" t="e">
        <f>IF(C1907="",NA(),MATCH($B1907&amp;$C1907,'Smelter Look-up'!$J:$J,0))</f>
        <v>#N/A</v>
      </c>
      <c r="X1907" s="164">
        <f t="shared" ca="1" si="146"/>
        <v>0</v>
      </c>
      <c r="AB1907" s="304" t="str">
        <f t="shared" si="147"/>
        <v/>
      </c>
      <c r="AC1907" s="164" t="str">
        <f t="shared" si="148"/>
        <v/>
      </c>
      <c r="AD1907" s="164" t="str">
        <f t="shared" si="149"/>
        <v/>
      </c>
    </row>
    <row r="1908" spans="1:30" s="164" customFormat="1" ht="20.149999999999999" customHeight="1">
      <c r="A1908" s="149"/>
      <c r="B1908" s="294" t="str">
        <f>IF(LEN(A1908)=0,"",INDEX('Smelter Look-up'!$A:$A,MATCH($A1908,'Smelter Look-up'!$E:$E,0)))</f>
        <v/>
      </c>
      <c r="C1908" s="146" t="str">
        <f>IF(LEN(A1908)=0,"",INDEX('Smelter Look-up'!$C:$C,MATCH($A1908,'Smelter Look-up'!$E:$E,0)))</f>
        <v/>
      </c>
      <c r="D1908" s="143"/>
      <c r="E1908" s="143" t="str">
        <f ca="1">IF(ISERROR($V1908),"",OFFSET('Smelter Look-up'!$D$4,$V1908-4,0)&amp;"")</f>
        <v/>
      </c>
      <c r="F1908" s="143" t="str">
        <f ca="1">IF(ISERROR($V1908),"",OFFSET('Smelter Look-up'!$E$4,$V1908-4,0))</f>
        <v/>
      </c>
      <c r="G1908" s="143" t="str">
        <f ca="1">IF(C1908=$X$4,"Enter smelter details",IF(ISERROR($V1908),"",OFFSET('Smelter Look-up'!$F$4,$V1908-4,0)))</f>
        <v/>
      </c>
      <c r="H1908" s="199" t="str">
        <f ca="1">IF(ISERROR($V1908),"",OFFSET('Smelter Look-up'!$G$4,$V1908-4,0))</f>
        <v/>
      </c>
      <c r="I1908" s="200" t="str">
        <f ca="1">IF(ISERROR($V1908),"",OFFSET('Smelter Look-up'!$H$4,$V1908-4,0))</f>
        <v/>
      </c>
      <c r="J1908" s="200" t="str">
        <f ca="1">IF(ISERROR($V1908),"",OFFSET('Smelter Look-up'!$I$4,$V1908-4,0))</f>
        <v/>
      </c>
      <c r="K1908" s="144"/>
      <c r="L1908" s="144"/>
      <c r="M1908" s="144"/>
      <c r="N1908" s="144"/>
      <c r="O1908" s="144"/>
      <c r="P1908" s="202"/>
      <c r="Q1908" s="145"/>
      <c r="R1908" s="143" t="str">
        <f ca="1">IF(ISERROR($V1908),"",OFFSET('Smelter Look-up'!$C$4,$V1908-4,0)&amp;"")</f>
        <v/>
      </c>
      <c r="S1908" s="149" t="str">
        <f t="shared" ca="1" si="145"/>
        <v/>
      </c>
      <c r="T1908" s="149" t="str">
        <f ca="1">IF(B1908="","",IF(ISERROR(MATCH($J1908,SorP!$B$1:$B$6261,0)),"",INDIRECT("'SorP'!$A$"&amp;MATCH($S1908&amp;$J1908,SorP!C:C,0))))</f>
        <v/>
      </c>
      <c r="U1908" s="162"/>
      <c r="V1908" s="163" t="e">
        <f>IF(C1908="",NA(),MATCH($B1908&amp;$C1908,'Smelter Look-up'!$J:$J,0))</f>
        <v>#N/A</v>
      </c>
      <c r="X1908" s="164">
        <f t="shared" ca="1" si="146"/>
        <v>0</v>
      </c>
      <c r="AB1908" s="304" t="str">
        <f t="shared" si="147"/>
        <v/>
      </c>
      <c r="AC1908" s="164" t="str">
        <f t="shared" si="148"/>
        <v/>
      </c>
      <c r="AD1908" s="164" t="str">
        <f t="shared" si="149"/>
        <v/>
      </c>
    </row>
    <row r="1909" spans="1:30" s="164" customFormat="1" ht="20.149999999999999" customHeight="1">
      <c r="A1909" s="149"/>
      <c r="B1909" s="294" t="str">
        <f>IF(LEN(A1909)=0,"",INDEX('Smelter Look-up'!$A:$A,MATCH($A1909,'Smelter Look-up'!$E:$E,0)))</f>
        <v/>
      </c>
      <c r="C1909" s="146" t="str">
        <f>IF(LEN(A1909)=0,"",INDEX('Smelter Look-up'!$C:$C,MATCH($A1909,'Smelter Look-up'!$E:$E,0)))</f>
        <v/>
      </c>
      <c r="D1909" s="143"/>
      <c r="E1909" s="143" t="str">
        <f ca="1">IF(ISERROR($V1909),"",OFFSET('Smelter Look-up'!$D$4,$V1909-4,0)&amp;"")</f>
        <v/>
      </c>
      <c r="F1909" s="143" t="str">
        <f ca="1">IF(ISERROR($V1909),"",OFFSET('Smelter Look-up'!$E$4,$V1909-4,0))</f>
        <v/>
      </c>
      <c r="G1909" s="143" t="str">
        <f ca="1">IF(C1909=$X$4,"Enter smelter details",IF(ISERROR($V1909),"",OFFSET('Smelter Look-up'!$F$4,$V1909-4,0)))</f>
        <v/>
      </c>
      <c r="H1909" s="199" t="str">
        <f ca="1">IF(ISERROR($V1909),"",OFFSET('Smelter Look-up'!$G$4,$V1909-4,0))</f>
        <v/>
      </c>
      <c r="I1909" s="200" t="str">
        <f ca="1">IF(ISERROR($V1909),"",OFFSET('Smelter Look-up'!$H$4,$V1909-4,0))</f>
        <v/>
      </c>
      <c r="J1909" s="200" t="str">
        <f ca="1">IF(ISERROR($V1909),"",OFFSET('Smelter Look-up'!$I$4,$V1909-4,0))</f>
        <v/>
      </c>
      <c r="K1909" s="144"/>
      <c r="L1909" s="144"/>
      <c r="M1909" s="144"/>
      <c r="N1909" s="144"/>
      <c r="O1909" s="144"/>
      <c r="P1909" s="202"/>
      <c r="Q1909" s="145"/>
      <c r="R1909" s="143" t="str">
        <f ca="1">IF(ISERROR($V1909),"",OFFSET('Smelter Look-up'!$C$4,$V1909-4,0)&amp;"")</f>
        <v/>
      </c>
      <c r="S1909" s="149" t="str">
        <f t="shared" ca="1" si="145"/>
        <v/>
      </c>
      <c r="T1909" s="149" t="str">
        <f ca="1">IF(B1909="","",IF(ISERROR(MATCH($J1909,SorP!$B$1:$B$6261,0)),"",INDIRECT("'SorP'!$A$"&amp;MATCH($S1909&amp;$J1909,SorP!C:C,0))))</f>
        <v/>
      </c>
      <c r="U1909" s="162"/>
      <c r="V1909" s="163" t="e">
        <f>IF(C1909="",NA(),MATCH($B1909&amp;$C1909,'Smelter Look-up'!$J:$J,0))</f>
        <v>#N/A</v>
      </c>
      <c r="X1909" s="164">
        <f t="shared" ca="1" si="146"/>
        <v>0</v>
      </c>
      <c r="AB1909" s="304" t="str">
        <f t="shared" si="147"/>
        <v/>
      </c>
      <c r="AC1909" s="164" t="str">
        <f t="shared" si="148"/>
        <v/>
      </c>
      <c r="AD1909" s="164" t="str">
        <f t="shared" si="149"/>
        <v/>
      </c>
    </row>
    <row r="1910" spans="1:30" s="164" customFormat="1" ht="20.149999999999999" customHeight="1">
      <c r="A1910" s="149"/>
      <c r="B1910" s="294" t="str">
        <f>IF(LEN(A1910)=0,"",INDEX('Smelter Look-up'!$A:$A,MATCH($A1910,'Smelter Look-up'!$E:$E,0)))</f>
        <v/>
      </c>
      <c r="C1910" s="146" t="str">
        <f>IF(LEN(A1910)=0,"",INDEX('Smelter Look-up'!$C:$C,MATCH($A1910,'Smelter Look-up'!$E:$E,0)))</f>
        <v/>
      </c>
      <c r="D1910" s="143"/>
      <c r="E1910" s="143" t="str">
        <f ca="1">IF(ISERROR($V1910),"",OFFSET('Smelter Look-up'!$D$4,$V1910-4,0)&amp;"")</f>
        <v/>
      </c>
      <c r="F1910" s="143" t="str">
        <f ca="1">IF(ISERROR($V1910),"",OFFSET('Smelter Look-up'!$E$4,$V1910-4,0))</f>
        <v/>
      </c>
      <c r="G1910" s="143" t="str">
        <f ca="1">IF(C1910=$X$4,"Enter smelter details",IF(ISERROR($V1910),"",OFFSET('Smelter Look-up'!$F$4,$V1910-4,0)))</f>
        <v/>
      </c>
      <c r="H1910" s="199" t="str">
        <f ca="1">IF(ISERROR($V1910),"",OFFSET('Smelter Look-up'!$G$4,$V1910-4,0))</f>
        <v/>
      </c>
      <c r="I1910" s="200" t="str">
        <f ca="1">IF(ISERROR($V1910),"",OFFSET('Smelter Look-up'!$H$4,$V1910-4,0))</f>
        <v/>
      </c>
      <c r="J1910" s="200" t="str">
        <f ca="1">IF(ISERROR($V1910),"",OFFSET('Smelter Look-up'!$I$4,$V1910-4,0))</f>
        <v/>
      </c>
      <c r="K1910" s="144"/>
      <c r="L1910" s="144"/>
      <c r="M1910" s="144"/>
      <c r="N1910" s="144"/>
      <c r="O1910" s="144"/>
      <c r="P1910" s="202"/>
      <c r="Q1910" s="145"/>
      <c r="R1910" s="143" t="str">
        <f ca="1">IF(ISERROR($V1910),"",OFFSET('Smelter Look-up'!$C$4,$V1910-4,0)&amp;"")</f>
        <v/>
      </c>
      <c r="S1910" s="149" t="str">
        <f t="shared" ca="1" si="145"/>
        <v/>
      </c>
      <c r="T1910" s="149" t="str">
        <f ca="1">IF(B1910="","",IF(ISERROR(MATCH($J1910,SorP!$B$1:$B$6261,0)),"",INDIRECT("'SorP'!$A$"&amp;MATCH($S1910&amp;$J1910,SorP!C:C,0))))</f>
        <v/>
      </c>
      <c r="U1910" s="162"/>
      <c r="V1910" s="163" t="e">
        <f>IF(C1910="",NA(),MATCH($B1910&amp;$C1910,'Smelter Look-up'!$J:$J,0))</f>
        <v>#N/A</v>
      </c>
      <c r="X1910" s="164">
        <f t="shared" ca="1" si="146"/>
        <v>0</v>
      </c>
      <c r="AB1910" s="304" t="str">
        <f t="shared" si="147"/>
        <v/>
      </c>
      <c r="AC1910" s="164" t="str">
        <f t="shared" si="148"/>
        <v/>
      </c>
      <c r="AD1910" s="164" t="str">
        <f t="shared" si="149"/>
        <v/>
      </c>
    </row>
    <row r="1911" spans="1:30" s="164" customFormat="1" ht="20.149999999999999" customHeight="1">
      <c r="A1911" s="149"/>
      <c r="B1911" s="294" t="str">
        <f>IF(LEN(A1911)=0,"",INDEX('Smelter Look-up'!$A:$A,MATCH($A1911,'Smelter Look-up'!$E:$E,0)))</f>
        <v/>
      </c>
      <c r="C1911" s="146" t="str">
        <f>IF(LEN(A1911)=0,"",INDEX('Smelter Look-up'!$C:$C,MATCH($A1911,'Smelter Look-up'!$E:$E,0)))</f>
        <v/>
      </c>
      <c r="D1911" s="143"/>
      <c r="E1911" s="143" t="str">
        <f ca="1">IF(ISERROR($V1911),"",OFFSET('Smelter Look-up'!$D$4,$V1911-4,0)&amp;"")</f>
        <v/>
      </c>
      <c r="F1911" s="143" t="str">
        <f ca="1">IF(ISERROR($V1911),"",OFFSET('Smelter Look-up'!$E$4,$V1911-4,0))</f>
        <v/>
      </c>
      <c r="G1911" s="143" t="str">
        <f ca="1">IF(C1911=$X$4,"Enter smelter details",IF(ISERROR($V1911),"",OFFSET('Smelter Look-up'!$F$4,$V1911-4,0)))</f>
        <v/>
      </c>
      <c r="H1911" s="199" t="str">
        <f ca="1">IF(ISERROR($V1911),"",OFFSET('Smelter Look-up'!$G$4,$V1911-4,0))</f>
        <v/>
      </c>
      <c r="I1911" s="200" t="str">
        <f ca="1">IF(ISERROR($V1911),"",OFFSET('Smelter Look-up'!$H$4,$V1911-4,0))</f>
        <v/>
      </c>
      <c r="J1911" s="200" t="str">
        <f ca="1">IF(ISERROR($V1911),"",OFFSET('Smelter Look-up'!$I$4,$V1911-4,0))</f>
        <v/>
      </c>
      <c r="K1911" s="144"/>
      <c r="L1911" s="144"/>
      <c r="M1911" s="144"/>
      <c r="N1911" s="144"/>
      <c r="O1911" s="144"/>
      <c r="P1911" s="202"/>
      <c r="Q1911" s="145"/>
      <c r="R1911" s="143" t="str">
        <f ca="1">IF(ISERROR($V1911),"",OFFSET('Smelter Look-up'!$C$4,$V1911-4,0)&amp;"")</f>
        <v/>
      </c>
      <c r="S1911" s="149" t="str">
        <f t="shared" ca="1" si="145"/>
        <v/>
      </c>
      <c r="T1911" s="149" t="str">
        <f ca="1">IF(B1911="","",IF(ISERROR(MATCH($J1911,SorP!$B$1:$B$6261,0)),"",INDIRECT("'SorP'!$A$"&amp;MATCH($S1911&amp;$J1911,SorP!C:C,0))))</f>
        <v/>
      </c>
      <c r="U1911" s="162"/>
      <c r="V1911" s="163" t="e">
        <f>IF(C1911="",NA(),MATCH($B1911&amp;$C1911,'Smelter Look-up'!$J:$J,0))</f>
        <v>#N/A</v>
      </c>
      <c r="X1911" s="164">
        <f t="shared" ca="1" si="146"/>
        <v>0</v>
      </c>
      <c r="AB1911" s="304" t="str">
        <f t="shared" si="147"/>
        <v/>
      </c>
      <c r="AC1911" s="164" t="str">
        <f t="shared" si="148"/>
        <v/>
      </c>
      <c r="AD1911" s="164" t="str">
        <f t="shared" si="149"/>
        <v/>
      </c>
    </row>
    <row r="1912" spans="1:30" s="164" customFormat="1" ht="20.149999999999999" customHeight="1">
      <c r="A1912" s="149"/>
      <c r="B1912" s="294" t="str">
        <f>IF(LEN(A1912)=0,"",INDEX('Smelter Look-up'!$A:$A,MATCH($A1912,'Smelter Look-up'!$E:$E,0)))</f>
        <v/>
      </c>
      <c r="C1912" s="146" t="str">
        <f>IF(LEN(A1912)=0,"",INDEX('Smelter Look-up'!$C:$C,MATCH($A1912,'Smelter Look-up'!$E:$E,0)))</f>
        <v/>
      </c>
      <c r="D1912" s="143"/>
      <c r="E1912" s="143" t="str">
        <f ca="1">IF(ISERROR($V1912),"",OFFSET('Smelter Look-up'!$D$4,$V1912-4,0)&amp;"")</f>
        <v/>
      </c>
      <c r="F1912" s="143" t="str">
        <f ca="1">IF(ISERROR($V1912),"",OFFSET('Smelter Look-up'!$E$4,$V1912-4,0))</f>
        <v/>
      </c>
      <c r="G1912" s="143" t="str">
        <f ca="1">IF(C1912=$X$4,"Enter smelter details",IF(ISERROR($V1912),"",OFFSET('Smelter Look-up'!$F$4,$V1912-4,0)))</f>
        <v/>
      </c>
      <c r="H1912" s="199" t="str">
        <f ca="1">IF(ISERROR($V1912),"",OFFSET('Smelter Look-up'!$G$4,$V1912-4,0))</f>
        <v/>
      </c>
      <c r="I1912" s="200" t="str">
        <f ca="1">IF(ISERROR($V1912),"",OFFSET('Smelter Look-up'!$H$4,$V1912-4,0))</f>
        <v/>
      </c>
      <c r="J1912" s="200" t="str">
        <f ca="1">IF(ISERROR($V1912),"",OFFSET('Smelter Look-up'!$I$4,$V1912-4,0))</f>
        <v/>
      </c>
      <c r="K1912" s="144"/>
      <c r="L1912" s="144"/>
      <c r="M1912" s="144"/>
      <c r="N1912" s="144"/>
      <c r="O1912" s="144"/>
      <c r="P1912" s="202"/>
      <c r="Q1912" s="145"/>
      <c r="R1912" s="143" t="str">
        <f ca="1">IF(ISERROR($V1912),"",OFFSET('Smelter Look-up'!$C$4,$V1912-4,0)&amp;"")</f>
        <v/>
      </c>
      <c r="S1912" s="149" t="str">
        <f t="shared" ca="1" si="145"/>
        <v/>
      </c>
      <c r="T1912" s="149" t="str">
        <f ca="1">IF(B1912="","",IF(ISERROR(MATCH($J1912,SorP!$B$1:$B$6261,0)),"",INDIRECT("'SorP'!$A$"&amp;MATCH($S1912&amp;$J1912,SorP!C:C,0))))</f>
        <v/>
      </c>
      <c r="U1912" s="162"/>
      <c r="V1912" s="163" t="e">
        <f>IF(C1912="",NA(),MATCH($B1912&amp;$C1912,'Smelter Look-up'!$J:$J,0))</f>
        <v>#N/A</v>
      </c>
      <c r="X1912" s="164">
        <f t="shared" ca="1" si="146"/>
        <v>0</v>
      </c>
      <c r="AB1912" s="304" t="str">
        <f t="shared" si="147"/>
        <v/>
      </c>
      <c r="AC1912" s="164" t="str">
        <f t="shared" si="148"/>
        <v/>
      </c>
      <c r="AD1912" s="164" t="str">
        <f t="shared" si="149"/>
        <v/>
      </c>
    </row>
    <row r="1913" spans="1:30" s="164" customFormat="1" ht="20.149999999999999" customHeight="1">
      <c r="A1913" s="149"/>
      <c r="B1913" s="294" t="str">
        <f>IF(LEN(A1913)=0,"",INDEX('Smelter Look-up'!$A:$A,MATCH($A1913,'Smelter Look-up'!$E:$E,0)))</f>
        <v/>
      </c>
      <c r="C1913" s="146" t="str">
        <f>IF(LEN(A1913)=0,"",INDEX('Smelter Look-up'!$C:$C,MATCH($A1913,'Smelter Look-up'!$E:$E,0)))</f>
        <v/>
      </c>
      <c r="D1913" s="143"/>
      <c r="E1913" s="143" t="str">
        <f ca="1">IF(ISERROR($V1913),"",OFFSET('Smelter Look-up'!$D$4,$V1913-4,0)&amp;"")</f>
        <v/>
      </c>
      <c r="F1913" s="143" t="str">
        <f ca="1">IF(ISERROR($V1913),"",OFFSET('Smelter Look-up'!$E$4,$V1913-4,0))</f>
        <v/>
      </c>
      <c r="G1913" s="143" t="str">
        <f ca="1">IF(C1913=$X$4,"Enter smelter details",IF(ISERROR($V1913),"",OFFSET('Smelter Look-up'!$F$4,$V1913-4,0)))</f>
        <v/>
      </c>
      <c r="H1913" s="199" t="str">
        <f ca="1">IF(ISERROR($V1913),"",OFFSET('Smelter Look-up'!$G$4,$V1913-4,0))</f>
        <v/>
      </c>
      <c r="I1913" s="200" t="str">
        <f ca="1">IF(ISERROR($V1913),"",OFFSET('Smelter Look-up'!$H$4,$V1913-4,0))</f>
        <v/>
      </c>
      <c r="J1913" s="200" t="str">
        <f ca="1">IF(ISERROR($V1913),"",OFFSET('Smelter Look-up'!$I$4,$V1913-4,0))</f>
        <v/>
      </c>
      <c r="K1913" s="144"/>
      <c r="L1913" s="144"/>
      <c r="M1913" s="144"/>
      <c r="N1913" s="144"/>
      <c r="O1913" s="144"/>
      <c r="P1913" s="202"/>
      <c r="Q1913" s="145"/>
      <c r="R1913" s="143" t="str">
        <f ca="1">IF(ISERROR($V1913),"",OFFSET('Smelter Look-up'!$C$4,$V1913-4,0)&amp;"")</f>
        <v/>
      </c>
      <c r="S1913" s="149" t="str">
        <f t="shared" ca="1" si="145"/>
        <v/>
      </c>
      <c r="T1913" s="149" t="str">
        <f ca="1">IF(B1913="","",IF(ISERROR(MATCH($J1913,SorP!$B$1:$B$6261,0)),"",INDIRECT("'SorP'!$A$"&amp;MATCH($S1913&amp;$J1913,SorP!C:C,0))))</f>
        <v/>
      </c>
      <c r="U1913" s="162"/>
      <c r="V1913" s="163" t="e">
        <f>IF(C1913="",NA(),MATCH($B1913&amp;$C1913,'Smelter Look-up'!$J:$J,0))</f>
        <v>#N/A</v>
      </c>
      <c r="X1913" s="164">
        <f t="shared" ca="1" si="146"/>
        <v>0</v>
      </c>
      <c r="AB1913" s="304" t="str">
        <f t="shared" si="147"/>
        <v/>
      </c>
      <c r="AC1913" s="164" t="str">
        <f t="shared" si="148"/>
        <v/>
      </c>
      <c r="AD1913" s="164" t="str">
        <f t="shared" si="149"/>
        <v/>
      </c>
    </row>
    <row r="1914" spans="1:30" s="164" customFormat="1" ht="20.149999999999999" customHeight="1">
      <c r="A1914" s="149"/>
      <c r="B1914" s="294" t="str">
        <f>IF(LEN(A1914)=0,"",INDEX('Smelter Look-up'!$A:$A,MATCH($A1914,'Smelter Look-up'!$E:$E,0)))</f>
        <v/>
      </c>
      <c r="C1914" s="146" t="str">
        <f>IF(LEN(A1914)=0,"",INDEX('Smelter Look-up'!$C:$C,MATCH($A1914,'Smelter Look-up'!$E:$E,0)))</f>
        <v/>
      </c>
      <c r="D1914" s="143"/>
      <c r="E1914" s="143" t="str">
        <f ca="1">IF(ISERROR($V1914),"",OFFSET('Smelter Look-up'!$D$4,$V1914-4,0)&amp;"")</f>
        <v/>
      </c>
      <c r="F1914" s="143" t="str">
        <f ca="1">IF(ISERROR($V1914),"",OFFSET('Smelter Look-up'!$E$4,$V1914-4,0))</f>
        <v/>
      </c>
      <c r="G1914" s="143" t="str">
        <f ca="1">IF(C1914=$X$4,"Enter smelter details",IF(ISERROR($V1914),"",OFFSET('Smelter Look-up'!$F$4,$V1914-4,0)))</f>
        <v/>
      </c>
      <c r="H1914" s="199" t="str">
        <f ca="1">IF(ISERROR($V1914),"",OFFSET('Smelter Look-up'!$G$4,$V1914-4,0))</f>
        <v/>
      </c>
      <c r="I1914" s="200" t="str">
        <f ca="1">IF(ISERROR($V1914),"",OFFSET('Smelter Look-up'!$H$4,$V1914-4,0))</f>
        <v/>
      </c>
      <c r="J1914" s="200" t="str">
        <f ca="1">IF(ISERROR($V1914),"",OFFSET('Smelter Look-up'!$I$4,$V1914-4,0))</f>
        <v/>
      </c>
      <c r="K1914" s="144"/>
      <c r="L1914" s="144"/>
      <c r="M1914" s="144"/>
      <c r="N1914" s="144"/>
      <c r="O1914" s="144"/>
      <c r="P1914" s="202"/>
      <c r="Q1914" s="145"/>
      <c r="R1914" s="143" t="str">
        <f ca="1">IF(ISERROR($V1914),"",OFFSET('Smelter Look-up'!$C$4,$V1914-4,0)&amp;"")</f>
        <v/>
      </c>
      <c r="S1914" s="149" t="str">
        <f t="shared" ca="1" si="145"/>
        <v/>
      </c>
      <c r="T1914" s="149" t="str">
        <f ca="1">IF(B1914="","",IF(ISERROR(MATCH($J1914,SorP!$B$1:$B$6261,0)),"",INDIRECT("'SorP'!$A$"&amp;MATCH($S1914&amp;$J1914,SorP!C:C,0))))</f>
        <v/>
      </c>
      <c r="U1914" s="162"/>
      <c r="V1914" s="163" t="e">
        <f>IF(C1914="",NA(),MATCH($B1914&amp;$C1914,'Smelter Look-up'!$J:$J,0))</f>
        <v>#N/A</v>
      </c>
      <c r="X1914" s="164">
        <f t="shared" ca="1" si="146"/>
        <v>0</v>
      </c>
      <c r="AB1914" s="304" t="str">
        <f t="shared" si="147"/>
        <v/>
      </c>
      <c r="AC1914" s="164" t="str">
        <f t="shared" si="148"/>
        <v/>
      </c>
      <c r="AD1914" s="164" t="str">
        <f t="shared" si="149"/>
        <v/>
      </c>
    </row>
    <row r="1915" spans="1:30" s="164" customFormat="1" ht="20.149999999999999" customHeight="1">
      <c r="A1915" s="149"/>
      <c r="B1915" s="294" t="str">
        <f>IF(LEN(A1915)=0,"",INDEX('Smelter Look-up'!$A:$A,MATCH($A1915,'Smelter Look-up'!$E:$E,0)))</f>
        <v/>
      </c>
      <c r="C1915" s="146" t="str">
        <f>IF(LEN(A1915)=0,"",INDEX('Smelter Look-up'!$C:$C,MATCH($A1915,'Smelter Look-up'!$E:$E,0)))</f>
        <v/>
      </c>
      <c r="D1915" s="143"/>
      <c r="E1915" s="143" t="str">
        <f ca="1">IF(ISERROR($V1915),"",OFFSET('Smelter Look-up'!$D$4,$V1915-4,0)&amp;"")</f>
        <v/>
      </c>
      <c r="F1915" s="143" t="str">
        <f ca="1">IF(ISERROR($V1915),"",OFFSET('Smelter Look-up'!$E$4,$V1915-4,0))</f>
        <v/>
      </c>
      <c r="G1915" s="143" t="str">
        <f ca="1">IF(C1915=$X$4,"Enter smelter details",IF(ISERROR($V1915),"",OFFSET('Smelter Look-up'!$F$4,$V1915-4,0)))</f>
        <v/>
      </c>
      <c r="H1915" s="199" t="str">
        <f ca="1">IF(ISERROR($V1915),"",OFFSET('Smelter Look-up'!$G$4,$V1915-4,0))</f>
        <v/>
      </c>
      <c r="I1915" s="200" t="str">
        <f ca="1">IF(ISERROR($V1915),"",OFFSET('Smelter Look-up'!$H$4,$V1915-4,0))</f>
        <v/>
      </c>
      <c r="J1915" s="200" t="str">
        <f ca="1">IF(ISERROR($V1915),"",OFFSET('Smelter Look-up'!$I$4,$V1915-4,0))</f>
        <v/>
      </c>
      <c r="K1915" s="144"/>
      <c r="L1915" s="144"/>
      <c r="M1915" s="144"/>
      <c r="N1915" s="144"/>
      <c r="O1915" s="144"/>
      <c r="P1915" s="202"/>
      <c r="Q1915" s="145"/>
      <c r="R1915" s="143" t="str">
        <f ca="1">IF(ISERROR($V1915),"",OFFSET('Smelter Look-up'!$C$4,$V1915-4,0)&amp;"")</f>
        <v/>
      </c>
      <c r="S1915" s="149" t="str">
        <f t="shared" ca="1" si="145"/>
        <v/>
      </c>
      <c r="T1915" s="149" t="str">
        <f ca="1">IF(B1915="","",IF(ISERROR(MATCH($J1915,SorP!$B$1:$B$6261,0)),"",INDIRECT("'SorP'!$A$"&amp;MATCH($S1915&amp;$J1915,SorP!C:C,0))))</f>
        <v/>
      </c>
      <c r="U1915" s="162"/>
      <c r="V1915" s="163" t="e">
        <f>IF(C1915="",NA(),MATCH($B1915&amp;$C1915,'Smelter Look-up'!$J:$J,0))</f>
        <v>#N/A</v>
      </c>
      <c r="X1915" s="164">
        <f t="shared" ca="1" si="146"/>
        <v>0</v>
      </c>
      <c r="AB1915" s="304" t="str">
        <f t="shared" si="147"/>
        <v/>
      </c>
      <c r="AC1915" s="164" t="str">
        <f t="shared" si="148"/>
        <v/>
      </c>
      <c r="AD1915" s="164" t="str">
        <f t="shared" si="149"/>
        <v/>
      </c>
    </row>
    <row r="1916" spans="1:30" s="164" customFormat="1" ht="20.149999999999999" customHeight="1">
      <c r="A1916" s="149"/>
      <c r="B1916" s="294" t="str">
        <f>IF(LEN(A1916)=0,"",INDEX('Smelter Look-up'!$A:$A,MATCH($A1916,'Smelter Look-up'!$E:$E,0)))</f>
        <v/>
      </c>
      <c r="C1916" s="146" t="str">
        <f>IF(LEN(A1916)=0,"",INDEX('Smelter Look-up'!$C:$C,MATCH($A1916,'Smelter Look-up'!$E:$E,0)))</f>
        <v/>
      </c>
      <c r="D1916" s="143"/>
      <c r="E1916" s="143" t="str">
        <f ca="1">IF(ISERROR($V1916),"",OFFSET('Smelter Look-up'!$D$4,$V1916-4,0)&amp;"")</f>
        <v/>
      </c>
      <c r="F1916" s="143" t="str">
        <f ca="1">IF(ISERROR($V1916),"",OFFSET('Smelter Look-up'!$E$4,$V1916-4,0))</f>
        <v/>
      </c>
      <c r="G1916" s="143" t="str">
        <f ca="1">IF(C1916=$X$4,"Enter smelter details",IF(ISERROR($V1916),"",OFFSET('Smelter Look-up'!$F$4,$V1916-4,0)))</f>
        <v/>
      </c>
      <c r="H1916" s="199" t="str">
        <f ca="1">IF(ISERROR($V1916),"",OFFSET('Smelter Look-up'!$G$4,$V1916-4,0))</f>
        <v/>
      </c>
      <c r="I1916" s="200" t="str">
        <f ca="1">IF(ISERROR($V1916),"",OFFSET('Smelter Look-up'!$H$4,$V1916-4,0))</f>
        <v/>
      </c>
      <c r="J1916" s="200" t="str">
        <f ca="1">IF(ISERROR($V1916),"",OFFSET('Smelter Look-up'!$I$4,$V1916-4,0))</f>
        <v/>
      </c>
      <c r="K1916" s="144"/>
      <c r="L1916" s="144"/>
      <c r="M1916" s="144"/>
      <c r="N1916" s="144"/>
      <c r="O1916" s="144"/>
      <c r="P1916" s="202"/>
      <c r="Q1916" s="145"/>
      <c r="R1916" s="143" t="str">
        <f ca="1">IF(ISERROR($V1916),"",OFFSET('Smelter Look-up'!$C$4,$V1916-4,0)&amp;"")</f>
        <v/>
      </c>
      <c r="S1916" s="149" t="str">
        <f t="shared" ca="1" si="145"/>
        <v/>
      </c>
      <c r="T1916" s="149" t="str">
        <f ca="1">IF(B1916="","",IF(ISERROR(MATCH($J1916,SorP!$B$1:$B$6261,0)),"",INDIRECT("'SorP'!$A$"&amp;MATCH($S1916&amp;$J1916,SorP!C:C,0))))</f>
        <v/>
      </c>
      <c r="U1916" s="162"/>
      <c r="V1916" s="163" t="e">
        <f>IF(C1916="",NA(),MATCH($B1916&amp;$C1916,'Smelter Look-up'!$J:$J,0))</f>
        <v>#N/A</v>
      </c>
      <c r="X1916" s="164">
        <f t="shared" ca="1" si="146"/>
        <v>0</v>
      </c>
      <c r="AB1916" s="304" t="str">
        <f t="shared" si="147"/>
        <v/>
      </c>
      <c r="AC1916" s="164" t="str">
        <f t="shared" si="148"/>
        <v/>
      </c>
      <c r="AD1916" s="164" t="str">
        <f t="shared" si="149"/>
        <v/>
      </c>
    </row>
    <row r="1917" spans="1:30" s="164" customFormat="1" ht="20.149999999999999" customHeight="1">
      <c r="A1917" s="149"/>
      <c r="B1917" s="294" t="str">
        <f>IF(LEN(A1917)=0,"",INDEX('Smelter Look-up'!$A:$A,MATCH($A1917,'Smelter Look-up'!$E:$E,0)))</f>
        <v/>
      </c>
      <c r="C1917" s="146" t="str">
        <f>IF(LEN(A1917)=0,"",INDEX('Smelter Look-up'!$C:$C,MATCH($A1917,'Smelter Look-up'!$E:$E,0)))</f>
        <v/>
      </c>
      <c r="D1917" s="143"/>
      <c r="E1917" s="143" t="str">
        <f ca="1">IF(ISERROR($V1917),"",OFFSET('Smelter Look-up'!$D$4,$V1917-4,0)&amp;"")</f>
        <v/>
      </c>
      <c r="F1917" s="143" t="str">
        <f ca="1">IF(ISERROR($V1917),"",OFFSET('Smelter Look-up'!$E$4,$V1917-4,0))</f>
        <v/>
      </c>
      <c r="G1917" s="143" t="str">
        <f ca="1">IF(C1917=$X$4,"Enter smelter details",IF(ISERROR($V1917),"",OFFSET('Smelter Look-up'!$F$4,$V1917-4,0)))</f>
        <v/>
      </c>
      <c r="H1917" s="199" t="str">
        <f ca="1">IF(ISERROR($V1917),"",OFFSET('Smelter Look-up'!$G$4,$V1917-4,0))</f>
        <v/>
      </c>
      <c r="I1917" s="200" t="str">
        <f ca="1">IF(ISERROR($V1917),"",OFFSET('Smelter Look-up'!$H$4,$V1917-4,0))</f>
        <v/>
      </c>
      <c r="J1917" s="200" t="str">
        <f ca="1">IF(ISERROR($V1917),"",OFFSET('Smelter Look-up'!$I$4,$V1917-4,0))</f>
        <v/>
      </c>
      <c r="K1917" s="144"/>
      <c r="L1917" s="144"/>
      <c r="M1917" s="144"/>
      <c r="N1917" s="144"/>
      <c r="O1917" s="144"/>
      <c r="P1917" s="202"/>
      <c r="Q1917" s="145"/>
      <c r="R1917" s="143" t="str">
        <f ca="1">IF(ISERROR($V1917),"",OFFSET('Smelter Look-up'!$C$4,$V1917-4,0)&amp;"")</f>
        <v/>
      </c>
      <c r="S1917" s="149" t="str">
        <f t="shared" ca="1" si="145"/>
        <v/>
      </c>
      <c r="T1917" s="149" t="str">
        <f ca="1">IF(B1917="","",IF(ISERROR(MATCH($J1917,SorP!$B$1:$B$6261,0)),"",INDIRECT("'SorP'!$A$"&amp;MATCH($S1917&amp;$J1917,SorP!C:C,0))))</f>
        <v/>
      </c>
      <c r="U1917" s="162"/>
      <c r="V1917" s="163" t="e">
        <f>IF(C1917="",NA(),MATCH($B1917&amp;$C1917,'Smelter Look-up'!$J:$J,0))</f>
        <v>#N/A</v>
      </c>
      <c r="X1917" s="164">
        <f t="shared" ca="1" si="146"/>
        <v>0</v>
      </c>
      <c r="AB1917" s="304" t="str">
        <f t="shared" si="147"/>
        <v/>
      </c>
      <c r="AC1917" s="164" t="str">
        <f t="shared" si="148"/>
        <v/>
      </c>
      <c r="AD1917" s="164" t="str">
        <f t="shared" si="149"/>
        <v/>
      </c>
    </row>
    <row r="1918" spans="1:30" s="164" customFormat="1" ht="20.149999999999999" customHeight="1">
      <c r="A1918" s="149"/>
      <c r="B1918" s="294" t="str">
        <f>IF(LEN(A1918)=0,"",INDEX('Smelter Look-up'!$A:$A,MATCH($A1918,'Smelter Look-up'!$E:$E,0)))</f>
        <v/>
      </c>
      <c r="C1918" s="146" t="str">
        <f>IF(LEN(A1918)=0,"",INDEX('Smelter Look-up'!$C:$C,MATCH($A1918,'Smelter Look-up'!$E:$E,0)))</f>
        <v/>
      </c>
      <c r="D1918" s="143"/>
      <c r="E1918" s="143" t="str">
        <f ca="1">IF(ISERROR($V1918),"",OFFSET('Smelter Look-up'!$D$4,$V1918-4,0)&amp;"")</f>
        <v/>
      </c>
      <c r="F1918" s="143" t="str">
        <f ca="1">IF(ISERROR($V1918),"",OFFSET('Smelter Look-up'!$E$4,$V1918-4,0))</f>
        <v/>
      </c>
      <c r="G1918" s="143" t="str">
        <f ca="1">IF(C1918=$X$4,"Enter smelter details",IF(ISERROR($V1918),"",OFFSET('Smelter Look-up'!$F$4,$V1918-4,0)))</f>
        <v/>
      </c>
      <c r="H1918" s="199" t="str">
        <f ca="1">IF(ISERROR($V1918),"",OFFSET('Smelter Look-up'!$G$4,$V1918-4,0))</f>
        <v/>
      </c>
      <c r="I1918" s="200" t="str">
        <f ca="1">IF(ISERROR($V1918),"",OFFSET('Smelter Look-up'!$H$4,$V1918-4,0))</f>
        <v/>
      </c>
      <c r="J1918" s="200" t="str">
        <f ca="1">IF(ISERROR($V1918),"",OFFSET('Smelter Look-up'!$I$4,$V1918-4,0))</f>
        <v/>
      </c>
      <c r="K1918" s="144"/>
      <c r="L1918" s="144"/>
      <c r="M1918" s="144"/>
      <c r="N1918" s="144"/>
      <c r="O1918" s="144"/>
      <c r="P1918" s="202"/>
      <c r="Q1918" s="145"/>
      <c r="R1918" s="143" t="str">
        <f ca="1">IF(ISERROR($V1918),"",OFFSET('Smelter Look-up'!$C$4,$V1918-4,0)&amp;"")</f>
        <v/>
      </c>
      <c r="S1918" s="149" t="str">
        <f t="shared" ca="1" si="145"/>
        <v/>
      </c>
      <c r="T1918" s="149" t="str">
        <f ca="1">IF(B1918="","",IF(ISERROR(MATCH($J1918,SorP!$B$1:$B$6261,0)),"",INDIRECT("'SorP'!$A$"&amp;MATCH($S1918&amp;$J1918,SorP!C:C,0))))</f>
        <v/>
      </c>
      <c r="U1918" s="162"/>
      <c r="V1918" s="163" t="e">
        <f>IF(C1918="",NA(),MATCH($B1918&amp;$C1918,'Smelter Look-up'!$J:$J,0))</f>
        <v>#N/A</v>
      </c>
      <c r="X1918" s="164">
        <f t="shared" ca="1" si="146"/>
        <v>0</v>
      </c>
      <c r="AB1918" s="304" t="str">
        <f t="shared" si="147"/>
        <v/>
      </c>
      <c r="AC1918" s="164" t="str">
        <f t="shared" si="148"/>
        <v/>
      </c>
      <c r="AD1918" s="164" t="str">
        <f t="shared" si="149"/>
        <v/>
      </c>
    </row>
    <row r="1919" spans="1:30" s="164" customFormat="1" ht="20.149999999999999" customHeight="1">
      <c r="A1919" s="149"/>
      <c r="B1919" s="294" t="str">
        <f>IF(LEN(A1919)=0,"",INDEX('Smelter Look-up'!$A:$A,MATCH($A1919,'Smelter Look-up'!$E:$E,0)))</f>
        <v/>
      </c>
      <c r="C1919" s="146" t="str">
        <f>IF(LEN(A1919)=0,"",INDEX('Smelter Look-up'!$C:$C,MATCH($A1919,'Smelter Look-up'!$E:$E,0)))</f>
        <v/>
      </c>
      <c r="D1919" s="143"/>
      <c r="E1919" s="143" t="str">
        <f ca="1">IF(ISERROR($V1919),"",OFFSET('Smelter Look-up'!$D$4,$V1919-4,0)&amp;"")</f>
        <v/>
      </c>
      <c r="F1919" s="143" t="str">
        <f ca="1">IF(ISERROR($V1919),"",OFFSET('Smelter Look-up'!$E$4,$V1919-4,0))</f>
        <v/>
      </c>
      <c r="G1919" s="143" t="str">
        <f ca="1">IF(C1919=$X$4,"Enter smelter details",IF(ISERROR($V1919),"",OFFSET('Smelter Look-up'!$F$4,$V1919-4,0)))</f>
        <v/>
      </c>
      <c r="H1919" s="199" t="str">
        <f ca="1">IF(ISERROR($V1919),"",OFFSET('Smelter Look-up'!$G$4,$V1919-4,0))</f>
        <v/>
      </c>
      <c r="I1919" s="200" t="str">
        <f ca="1">IF(ISERROR($V1919),"",OFFSET('Smelter Look-up'!$H$4,$V1919-4,0))</f>
        <v/>
      </c>
      <c r="J1919" s="200" t="str">
        <f ca="1">IF(ISERROR($V1919),"",OFFSET('Smelter Look-up'!$I$4,$V1919-4,0))</f>
        <v/>
      </c>
      <c r="K1919" s="144"/>
      <c r="L1919" s="144"/>
      <c r="M1919" s="144"/>
      <c r="N1919" s="144"/>
      <c r="O1919" s="144"/>
      <c r="P1919" s="202"/>
      <c r="Q1919" s="145"/>
      <c r="R1919" s="143" t="str">
        <f ca="1">IF(ISERROR($V1919),"",OFFSET('Smelter Look-up'!$C$4,$V1919-4,0)&amp;"")</f>
        <v/>
      </c>
      <c r="S1919" s="149" t="str">
        <f t="shared" ca="1" si="145"/>
        <v/>
      </c>
      <c r="T1919" s="149" t="str">
        <f ca="1">IF(B1919="","",IF(ISERROR(MATCH($J1919,SorP!$B$1:$B$6261,0)),"",INDIRECT("'SorP'!$A$"&amp;MATCH($S1919&amp;$J1919,SorP!C:C,0))))</f>
        <v/>
      </c>
      <c r="U1919" s="162"/>
      <c r="V1919" s="163" t="e">
        <f>IF(C1919="",NA(),MATCH($B1919&amp;$C1919,'Smelter Look-up'!$J:$J,0))</f>
        <v>#N/A</v>
      </c>
      <c r="X1919" s="164">
        <f t="shared" ca="1" si="146"/>
        <v>0</v>
      </c>
      <c r="AB1919" s="304" t="str">
        <f t="shared" si="147"/>
        <v/>
      </c>
      <c r="AC1919" s="164" t="str">
        <f t="shared" si="148"/>
        <v/>
      </c>
      <c r="AD1919" s="164" t="str">
        <f t="shared" si="149"/>
        <v/>
      </c>
    </row>
    <row r="1920" spans="1:30" s="164" customFormat="1" ht="20.149999999999999" customHeight="1">
      <c r="A1920" s="149"/>
      <c r="B1920" s="294" t="str">
        <f>IF(LEN(A1920)=0,"",INDEX('Smelter Look-up'!$A:$A,MATCH($A1920,'Smelter Look-up'!$E:$E,0)))</f>
        <v/>
      </c>
      <c r="C1920" s="146" t="str">
        <f>IF(LEN(A1920)=0,"",INDEX('Smelter Look-up'!$C:$C,MATCH($A1920,'Smelter Look-up'!$E:$E,0)))</f>
        <v/>
      </c>
      <c r="D1920" s="143"/>
      <c r="E1920" s="143" t="str">
        <f ca="1">IF(ISERROR($V1920),"",OFFSET('Smelter Look-up'!$D$4,$V1920-4,0)&amp;"")</f>
        <v/>
      </c>
      <c r="F1920" s="143" t="str">
        <f ca="1">IF(ISERROR($V1920),"",OFFSET('Smelter Look-up'!$E$4,$V1920-4,0))</f>
        <v/>
      </c>
      <c r="G1920" s="143" t="str">
        <f ca="1">IF(C1920=$X$4,"Enter smelter details",IF(ISERROR($V1920),"",OFFSET('Smelter Look-up'!$F$4,$V1920-4,0)))</f>
        <v/>
      </c>
      <c r="H1920" s="199" t="str">
        <f ca="1">IF(ISERROR($V1920),"",OFFSET('Smelter Look-up'!$G$4,$V1920-4,0))</f>
        <v/>
      </c>
      <c r="I1920" s="200" t="str">
        <f ca="1">IF(ISERROR($V1920),"",OFFSET('Smelter Look-up'!$H$4,$V1920-4,0))</f>
        <v/>
      </c>
      <c r="J1920" s="200" t="str">
        <f ca="1">IF(ISERROR($V1920),"",OFFSET('Smelter Look-up'!$I$4,$V1920-4,0))</f>
        <v/>
      </c>
      <c r="K1920" s="144"/>
      <c r="L1920" s="144"/>
      <c r="M1920" s="144"/>
      <c r="N1920" s="144"/>
      <c r="O1920" s="144"/>
      <c r="P1920" s="202"/>
      <c r="Q1920" s="145"/>
      <c r="R1920" s="143" t="str">
        <f ca="1">IF(ISERROR($V1920),"",OFFSET('Smelter Look-up'!$C$4,$V1920-4,0)&amp;"")</f>
        <v/>
      </c>
      <c r="S1920" s="149" t="str">
        <f t="shared" ca="1" si="145"/>
        <v/>
      </c>
      <c r="T1920" s="149" t="str">
        <f ca="1">IF(B1920="","",IF(ISERROR(MATCH($J1920,SorP!$B$1:$B$6261,0)),"",INDIRECT("'SorP'!$A$"&amp;MATCH($S1920&amp;$J1920,SorP!C:C,0))))</f>
        <v/>
      </c>
      <c r="U1920" s="162"/>
      <c r="V1920" s="163" t="e">
        <f>IF(C1920="",NA(),MATCH($B1920&amp;$C1920,'Smelter Look-up'!$J:$J,0))</f>
        <v>#N/A</v>
      </c>
      <c r="X1920" s="164">
        <f t="shared" ca="1" si="146"/>
        <v>0</v>
      </c>
      <c r="AB1920" s="304" t="str">
        <f t="shared" si="147"/>
        <v/>
      </c>
      <c r="AC1920" s="164" t="str">
        <f t="shared" si="148"/>
        <v/>
      </c>
      <c r="AD1920" s="164" t="str">
        <f t="shared" si="149"/>
        <v/>
      </c>
    </row>
    <row r="1921" spans="1:30" s="164" customFormat="1" ht="20.149999999999999" customHeight="1">
      <c r="A1921" s="149"/>
      <c r="B1921" s="294" t="str">
        <f>IF(LEN(A1921)=0,"",INDEX('Smelter Look-up'!$A:$A,MATCH($A1921,'Smelter Look-up'!$E:$E,0)))</f>
        <v/>
      </c>
      <c r="C1921" s="146" t="str">
        <f>IF(LEN(A1921)=0,"",INDEX('Smelter Look-up'!$C:$C,MATCH($A1921,'Smelter Look-up'!$E:$E,0)))</f>
        <v/>
      </c>
      <c r="D1921" s="143"/>
      <c r="E1921" s="143" t="str">
        <f ca="1">IF(ISERROR($V1921),"",OFFSET('Smelter Look-up'!$D$4,$V1921-4,0)&amp;"")</f>
        <v/>
      </c>
      <c r="F1921" s="143" t="str">
        <f ca="1">IF(ISERROR($V1921),"",OFFSET('Smelter Look-up'!$E$4,$V1921-4,0))</f>
        <v/>
      </c>
      <c r="G1921" s="143" t="str">
        <f ca="1">IF(C1921=$X$4,"Enter smelter details",IF(ISERROR($V1921),"",OFFSET('Smelter Look-up'!$F$4,$V1921-4,0)))</f>
        <v/>
      </c>
      <c r="H1921" s="199" t="str">
        <f ca="1">IF(ISERROR($V1921),"",OFFSET('Smelter Look-up'!$G$4,$V1921-4,0))</f>
        <v/>
      </c>
      <c r="I1921" s="200" t="str">
        <f ca="1">IF(ISERROR($V1921),"",OFFSET('Smelter Look-up'!$H$4,$V1921-4,0))</f>
        <v/>
      </c>
      <c r="J1921" s="200" t="str">
        <f ca="1">IF(ISERROR($V1921),"",OFFSET('Smelter Look-up'!$I$4,$V1921-4,0))</f>
        <v/>
      </c>
      <c r="K1921" s="144"/>
      <c r="L1921" s="144"/>
      <c r="M1921" s="144"/>
      <c r="N1921" s="144"/>
      <c r="O1921" s="144"/>
      <c r="P1921" s="202"/>
      <c r="Q1921" s="145"/>
      <c r="R1921" s="143" t="str">
        <f ca="1">IF(ISERROR($V1921),"",OFFSET('Smelter Look-up'!$C$4,$V1921-4,0)&amp;"")</f>
        <v/>
      </c>
      <c r="S1921" s="149" t="str">
        <f t="shared" ca="1" si="145"/>
        <v/>
      </c>
      <c r="T1921" s="149" t="str">
        <f ca="1">IF(B1921="","",IF(ISERROR(MATCH($J1921,SorP!$B$1:$B$6261,0)),"",INDIRECT("'SorP'!$A$"&amp;MATCH($S1921&amp;$J1921,SorP!C:C,0))))</f>
        <v/>
      </c>
      <c r="U1921" s="162"/>
      <c r="V1921" s="163" t="e">
        <f>IF(C1921="",NA(),MATCH($B1921&amp;$C1921,'Smelter Look-up'!$J:$J,0))</f>
        <v>#N/A</v>
      </c>
      <c r="X1921" s="164">
        <f t="shared" ca="1" si="146"/>
        <v>0</v>
      </c>
      <c r="AB1921" s="304" t="str">
        <f t="shared" si="147"/>
        <v/>
      </c>
      <c r="AC1921" s="164" t="str">
        <f t="shared" si="148"/>
        <v/>
      </c>
      <c r="AD1921" s="164" t="str">
        <f t="shared" si="149"/>
        <v/>
      </c>
    </row>
    <row r="1922" spans="1:30" s="164" customFormat="1" ht="20.149999999999999" customHeight="1">
      <c r="A1922" s="149"/>
      <c r="B1922" s="294" t="str">
        <f>IF(LEN(A1922)=0,"",INDEX('Smelter Look-up'!$A:$A,MATCH($A1922,'Smelter Look-up'!$E:$E,0)))</f>
        <v/>
      </c>
      <c r="C1922" s="146" t="str">
        <f>IF(LEN(A1922)=0,"",INDEX('Smelter Look-up'!$C:$C,MATCH($A1922,'Smelter Look-up'!$E:$E,0)))</f>
        <v/>
      </c>
      <c r="D1922" s="143"/>
      <c r="E1922" s="143" t="str">
        <f ca="1">IF(ISERROR($V1922),"",OFFSET('Smelter Look-up'!$D$4,$V1922-4,0)&amp;"")</f>
        <v/>
      </c>
      <c r="F1922" s="143" t="str">
        <f ca="1">IF(ISERROR($V1922),"",OFFSET('Smelter Look-up'!$E$4,$V1922-4,0))</f>
        <v/>
      </c>
      <c r="G1922" s="143" t="str">
        <f ca="1">IF(C1922=$X$4,"Enter smelter details",IF(ISERROR($V1922),"",OFFSET('Smelter Look-up'!$F$4,$V1922-4,0)))</f>
        <v/>
      </c>
      <c r="H1922" s="199" t="str">
        <f ca="1">IF(ISERROR($V1922),"",OFFSET('Smelter Look-up'!$G$4,$V1922-4,0))</f>
        <v/>
      </c>
      <c r="I1922" s="200" t="str">
        <f ca="1">IF(ISERROR($V1922),"",OFFSET('Smelter Look-up'!$H$4,$V1922-4,0))</f>
        <v/>
      </c>
      <c r="J1922" s="200" t="str">
        <f ca="1">IF(ISERROR($V1922),"",OFFSET('Smelter Look-up'!$I$4,$V1922-4,0))</f>
        <v/>
      </c>
      <c r="K1922" s="144"/>
      <c r="L1922" s="144"/>
      <c r="M1922" s="144"/>
      <c r="N1922" s="144"/>
      <c r="O1922" s="144"/>
      <c r="P1922" s="202"/>
      <c r="Q1922" s="145"/>
      <c r="R1922" s="143" t="str">
        <f ca="1">IF(ISERROR($V1922),"",OFFSET('Smelter Look-up'!$C$4,$V1922-4,0)&amp;"")</f>
        <v/>
      </c>
      <c r="S1922" s="149" t="str">
        <f t="shared" ca="1" si="145"/>
        <v/>
      </c>
      <c r="T1922" s="149" t="str">
        <f ca="1">IF(B1922="","",IF(ISERROR(MATCH($J1922,SorP!$B$1:$B$6261,0)),"",INDIRECT("'SorP'!$A$"&amp;MATCH($S1922&amp;$J1922,SorP!C:C,0))))</f>
        <v/>
      </c>
      <c r="U1922" s="162"/>
      <c r="V1922" s="163" t="e">
        <f>IF(C1922="",NA(),MATCH($B1922&amp;$C1922,'Smelter Look-up'!$J:$J,0))</f>
        <v>#N/A</v>
      </c>
      <c r="X1922" s="164">
        <f t="shared" ca="1" si="146"/>
        <v>0</v>
      </c>
      <c r="AB1922" s="304" t="str">
        <f t="shared" si="147"/>
        <v/>
      </c>
      <c r="AC1922" s="164" t="str">
        <f t="shared" si="148"/>
        <v/>
      </c>
      <c r="AD1922" s="164" t="str">
        <f t="shared" si="149"/>
        <v/>
      </c>
    </row>
    <row r="1923" spans="1:30" s="164" customFormat="1" ht="20.149999999999999" customHeight="1">
      <c r="A1923" s="149"/>
      <c r="B1923" s="294" t="str">
        <f>IF(LEN(A1923)=0,"",INDEX('Smelter Look-up'!$A:$A,MATCH($A1923,'Smelter Look-up'!$E:$E,0)))</f>
        <v/>
      </c>
      <c r="C1923" s="146" t="str">
        <f>IF(LEN(A1923)=0,"",INDEX('Smelter Look-up'!$C:$C,MATCH($A1923,'Smelter Look-up'!$E:$E,0)))</f>
        <v/>
      </c>
      <c r="D1923" s="143"/>
      <c r="E1923" s="143" t="str">
        <f ca="1">IF(ISERROR($V1923),"",OFFSET('Smelter Look-up'!$D$4,$V1923-4,0)&amp;"")</f>
        <v/>
      </c>
      <c r="F1923" s="143" t="str">
        <f ca="1">IF(ISERROR($V1923),"",OFFSET('Smelter Look-up'!$E$4,$V1923-4,0))</f>
        <v/>
      </c>
      <c r="G1923" s="143" t="str">
        <f ca="1">IF(C1923=$X$4,"Enter smelter details",IF(ISERROR($V1923),"",OFFSET('Smelter Look-up'!$F$4,$V1923-4,0)))</f>
        <v/>
      </c>
      <c r="H1923" s="199" t="str">
        <f ca="1">IF(ISERROR($V1923),"",OFFSET('Smelter Look-up'!$G$4,$V1923-4,0))</f>
        <v/>
      </c>
      <c r="I1923" s="200" t="str">
        <f ca="1">IF(ISERROR($V1923),"",OFFSET('Smelter Look-up'!$H$4,$V1923-4,0))</f>
        <v/>
      </c>
      <c r="J1923" s="200" t="str">
        <f ca="1">IF(ISERROR($V1923),"",OFFSET('Smelter Look-up'!$I$4,$V1923-4,0))</f>
        <v/>
      </c>
      <c r="K1923" s="144"/>
      <c r="L1923" s="144"/>
      <c r="M1923" s="144"/>
      <c r="N1923" s="144"/>
      <c r="O1923" s="144"/>
      <c r="P1923" s="202"/>
      <c r="Q1923" s="145"/>
      <c r="R1923" s="143" t="str">
        <f ca="1">IF(ISERROR($V1923),"",OFFSET('Smelter Look-up'!$C$4,$V1923-4,0)&amp;"")</f>
        <v/>
      </c>
      <c r="S1923" s="149" t="str">
        <f t="shared" ca="1" si="145"/>
        <v/>
      </c>
      <c r="T1923" s="149" t="str">
        <f ca="1">IF(B1923="","",IF(ISERROR(MATCH($J1923,SorP!$B$1:$B$6261,0)),"",INDIRECT("'SorP'!$A$"&amp;MATCH($S1923&amp;$J1923,SorP!C:C,0))))</f>
        <v/>
      </c>
      <c r="U1923" s="162"/>
      <c r="V1923" s="163" t="e">
        <f>IF(C1923="",NA(),MATCH($B1923&amp;$C1923,'Smelter Look-up'!$J:$J,0))</f>
        <v>#N/A</v>
      </c>
      <c r="X1923" s="164">
        <f t="shared" ca="1" si="146"/>
        <v>0</v>
      </c>
      <c r="AB1923" s="304" t="str">
        <f t="shared" si="147"/>
        <v/>
      </c>
      <c r="AC1923" s="164" t="str">
        <f t="shared" si="148"/>
        <v/>
      </c>
      <c r="AD1923" s="164" t="str">
        <f t="shared" si="149"/>
        <v/>
      </c>
    </row>
    <row r="1924" spans="1:30" s="164" customFormat="1" ht="20.149999999999999" customHeight="1">
      <c r="A1924" s="149"/>
      <c r="B1924" s="294" t="str">
        <f>IF(LEN(A1924)=0,"",INDEX('Smelter Look-up'!$A:$A,MATCH($A1924,'Smelter Look-up'!$E:$E,0)))</f>
        <v/>
      </c>
      <c r="C1924" s="146" t="str">
        <f>IF(LEN(A1924)=0,"",INDEX('Smelter Look-up'!$C:$C,MATCH($A1924,'Smelter Look-up'!$E:$E,0)))</f>
        <v/>
      </c>
      <c r="D1924" s="143"/>
      <c r="E1924" s="143" t="str">
        <f ca="1">IF(ISERROR($V1924),"",OFFSET('Smelter Look-up'!$D$4,$V1924-4,0)&amp;"")</f>
        <v/>
      </c>
      <c r="F1924" s="143" t="str">
        <f ca="1">IF(ISERROR($V1924),"",OFFSET('Smelter Look-up'!$E$4,$V1924-4,0))</f>
        <v/>
      </c>
      <c r="G1924" s="143" t="str">
        <f ca="1">IF(C1924=$X$4,"Enter smelter details",IF(ISERROR($V1924),"",OFFSET('Smelter Look-up'!$F$4,$V1924-4,0)))</f>
        <v/>
      </c>
      <c r="H1924" s="199" t="str">
        <f ca="1">IF(ISERROR($V1924),"",OFFSET('Smelter Look-up'!$G$4,$V1924-4,0))</f>
        <v/>
      </c>
      <c r="I1924" s="200" t="str">
        <f ca="1">IF(ISERROR($V1924),"",OFFSET('Smelter Look-up'!$H$4,$V1924-4,0))</f>
        <v/>
      </c>
      <c r="J1924" s="200" t="str">
        <f ca="1">IF(ISERROR($V1924),"",OFFSET('Smelter Look-up'!$I$4,$V1924-4,0))</f>
        <v/>
      </c>
      <c r="K1924" s="144"/>
      <c r="L1924" s="144"/>
      <c r="M1924" s="144"/>
      <c r="N1924" s="144"/>
      <c r="O1924" s="144"/>
      <c r="P1924" s="202"/>
      <c r="Q1924" s="145"/>
      <c r="R1924" s="143" t="str">
        <f ca="1">IF(ISERROR($V1924),"",OFFSET('Smelter Look-up'!$C$4,$V1924-4,0)&amp;"")</f>
        <v/>
      </c>
      <c r="S1924" s="149" t="str">
        <f t="shared" ref="S1924:S1987" ca="1" si="150">IF(B1924="","",IF(ISERROR(MATCH($E1924,CL,0)),"Unknown",INDIRECT("'C'!$A$"&amp;MATCH($E1924,CL,0)+1)))</f>
        <v/>
      </c>
      <c r="T1924" s="149" t="str">
        <f ca="1">IF(B1924="","",IF(ISERROR(MATCH($J1924,SorP!$B$1:$B$6261,0)),"",INDIRECT("'SorP'!$A$"&amp;MATCH($S1924&amp;$J1924,SorP!C:C,0))))</f>
        <v/>
      </c>
      <c r="U1924" s="162"/>
      <c r="V1924" s="163" t="e">
        <f>IF(C1924="",NA(),MATCH($B1924&amp;$C1924,'Smelter Look-up'!$J:$J,0))</f>
        <v>#N/A</v>
      </c>
      <c r="X1924" s="164">
        <f t="shared" ref="X1924:X1987" ca="1" si="151">IF(AND(C1924="Smelter not listed",OR(LEN(D1924)=0,LEN(E1924)=0)),1,0)</f>
        <v>0</v>
      </c>
      <c r="AB1924" s="304" t="str">
        <f t="shared" ref="AB1924:AB1987" si="152">IF(C1924="","",B1924)</f>
        <v/>
      </c>
      <c r="AC1924" s="164" t="str">
        <f t="shared" ref="AC1924:AC1987" si="153">B1924</f>
        <v/>
      </c>
      <c r="AD1924" s="164" t="str">
        <f t="shared" ref="AD1924:AD1987" si="154">IF(C1924="Smelter not listed",D1924,C1924)</f>
        <v/>
      </c>
    </row>
    <row r="1925" spans="1:30" s="164" customFormat="1" ht="20.149999999999999" customHeight="1">
      <c r="A1925" s="149"/>
      <c r="B1925" s="294" t="str">
        <f>IF(LEN(A1925)=0,"",INDEX('Smelter Look-up'!$A:$A,MATCH($A1925,'Smelter Look-up'!$E:$E,0)))</f>
        <v/>
      </c>
      <c r="C1925" s="146" t="str">
        <f>IF(LEN(A1925)=0,"",INDEX('Smelter Look-up'!$C:$C,MATCH($A1925,'Smelter Look-up'!$E:$E,0)))</f>
        <v/>
      </c>
      <c r="D1925" s="143"/>
      <c r="E1925" s="143" t="str">
        <f ca="1">IF(ISERROR($V1925),"",OFFSET('Smelter Look-up'!$D$4,$V1925-4,0)&amp;"")</f>
        <v/>
      </c>
      <c r="F1925" s="143" t="str">
        <f ca="1">IF(ISERROR($V1925),"",OFFSET('Smelter Look-up'!$E$4,$V1925-4,0))</f>
        <v/>
      </c>
      <c r="G1925" s="143" t="str">
        <f ca="1">IF(C1925=$X$4,"Enter smelter details",IF(ISERROR($V1925),"",OFFSET('Smelter Look-up'!$F$4,$V1925-4,0)))</f>
        <v/>
      </c>
      <c r="H1925" s="199" t="str">
        <f ca="1">IF(ISERROR($V1925),"",OFFSET('Smelter Look-up'!$G$4,$V1925-4,0))</f>
        <v/>
      </c>
      <c r="I1925" s="200" t="str">
        <f ca="1">IF(ISERROR($V1925),"",OFFSET('Smelter Look-up'!$H$4,$V1925-4,0))</f>
        <v/>
      </c>
      <c r="J1925" s="200" t="str">
        <f ca="1">IF(ISERROR($V1925),"",OFFSET('Smelter Look-up'!$I$4,$V1925-4,0))</f>
        <v/>
      </c>
      <c r="K1925" s="144"/>
      <c r="L1925" s="144"/>
      <c r="M1925" s="144"/>
      <c r="N1925" s="144"/>
      <c r="O1925" s="144"/>
      <c r="P1925" s="202"/>
      <c r="Q1925" s="145"/>
      <c r="R1925" s="143" t="str">
        <f ca="1">IF(ISERROR($V1925),"",OFFSET('Smelter Look-up'!$C$4,$V1925-4,0)&amp;"")</f>
        <v/>
      </c>
      <c r="S1925" s="149" t="str">
        <f t="shared" ca="1" si="150"/>
        <v/>
      </c>
      <c r="T1925" s="149" t="str">
        <f ca="1">IF(B1925="","",IF(ISERROR(MATCH($J1925,SorP!$B$1:$B$6261,0)),"",INDIRECT("'SorP'!$A$"&amp;MATCH($S1925&amp;$J1925,SorP!C:C,0))))</f>
        <v/>
      </c>
      <c r="U1925" s="162"/>
      <c r="V1925" s="163" t="e">
        <f>IF(C1925="",NA(),MATCH($B1925&amp;$C1925,'Smelter Look-up'!$J:$J,0))</f>
        <v>#N/A</v>
      </c>
      <c r="X1925" s="164">
        <f t="shared" ca="1" si="151"/>
        <v>0</v>
      </c>
      <c r="AB1925" s="304" t="str">
        <f t="shared" si="152"/>
        <v/>
      </c>
      <c r="AC1925" s="164" t="str">
        <f t="shared" si="153"/>
        <v/>
      </c>
      <c r="AD1925" s="164" t="str">
        <f t="shared" si="154"/>
        <v/>
      </c>
    </row>
    <row r="1926" spans="1:30" s="164" customFormat="1" ht="20.149999999999999" customHeight="1">
      <c r="A1926" s="149"/>
      <c r="B1926" s="294" t="str">
        <f>IF(LEN(A1926)=0,"",INDEX('Smelter Look-up'!$A:$A,MATCH($A1926,'Smelter Look-up'!$E:$E,0)))</f>
        <v/>
      </c>
      <c r="C1926" s="146" t="str">
        <f>IF(LEN(A1926)=0,"",INDEX('Smelter Look-up'!$C:$C,MATCH($A1926,'Smelter Look-up'!$E:$E,0)))</f>
        <v/>
      </c>
      <c r="D1926" s="143"/>
      <c r="E1926" s="143" t="str">
        <f ca="1">IF(ISERROR($V1926),"",OFFSET('Smelter Look-up'!$D$4,$V1926-4,0)&amp;"")</f>
        <v/>
      </c>
      <c r="F1926" s="143" t="str">
        <f ca="1">IF(ISERROR($V1926),"",OFFSET('Smelter Look-up'!$E$4,$V1926-4,0))</f>
        <v/>
      </c>
      <c r="G1926" s="143" t="str">
        <f ca="1">IF(C1926=$X$4,"Enter smelter details",IF(ISERROR($V1926),"",OFFSET('Smelter Look-up'!$F$4,$V1926-4,0)))</f>
        <v/>
      </c>
      <c r="H1926" s="199" t="str">
        <f ca="1">IF(ISERROR($V1926),"",OFFSET('Smelter Look-up'!$G$4,$V1926-4,0))</f>
        <v/>
      </c>
      <c r="I1926" s="200" t="str">
        <f ca="1">IF(ISERROR($V1926),"",OFFSET('Smelter Look-up'!$H$4,$V1926-4,0))</f>
        <v/>
      </c>
      <c r="J1926" s="200" t="str">
        <f ca="1">IF(ISERROR($V1926),"",OFFSET('Smelter Look-up'!$I$4,$V1926-4,0))</f>
        <v/>
      </c>
      <c r="K1926" s="144"/>
      <c r="L1926" s="144"/>
      <c r="M1926" s="144"/>
      <c r="N1926" s="144"/>
      <c r="O1926" s="144"/>
      <c r="P1926" s="202"/>
      <c r="Q1926" s="145"/>
      <c r="R1926" s="143" t="str">
        <f ca="1">IF(ISERROR($V1926),"",OFFSET('Smelter Look-up'!$C$4,$V1926-4,0)&amp;"")</f>
        <v/>
      </c>
      <c r="S1926" s="149" t="str">
        <f t="shared" ca="1" si="150"/>
        <v/>
      </c>
      <c r="T1926" s="149" t="str">
        <f ca="1">IF(B1926="","",IF(ISERROR(MATCH($J1926,SorP!$B$1:$B$6261,0)),"",INDIRECT("'SorP'!$A$"&amp;MATCH($S1926&amp;$J1926,SorP!C:C,0))))</f>
        <v/>
      </c>
      <c r="U1926" s="162"/>
      <c r="V1926" s="163" t="e">
        <f>IF(C1926="",NA(),MATCH($B1926&amp;$C1926,'Smelter Look-up'!$J:$J,0))</f>
        <v>#N/A</v>
      </c>
      <c r="X1926" s="164">
        <f t="shared" ca="1" si="151"/>
        <v>0</v>
      </c>
      <c r="AB1926" s="304" t="str">
        <f t="shared" si="152"/>
        <v/>
      </c>
      <c r="AC1926" s="164" t="str">
        <f t="shared" si="153"/>
        <v/>
      </c>
      <c r="AD1926" s="164" t="str">
        <f t="shared" si="154"/>
        <v/>
      </c>
    </row>
    <row r="1927" spans="1:30" s="164" customFormat="1" ht="20.149999999999999" customHeight="1">
      <c r="A1927" s="149"/>
      <c r="B1927" s="294" t="str">
        <f>IF(LEN(A1927)=0,"",INDEX('Smelter Look-up'!$A:$A,MATCH($A1927,'Smelter Look-up'!$E:$E,0)))</f>
        <v/>
      </c>
      <c r="C1927" s="146" t="str">
        <f>IF(LEN(A1927)=0,"",INDEX('Smelter Look-up'!$C:$C,MATCH($A1927,'Smelter Look-up'!$E:$E,0)))</f>
        <v/>
      </c>
      <c r="D1927" s="143"/>
      <c r="E1927" s="143" t="str">
        <f ca="1">IF(ISERROR($V1927),"",OFFSET('Smelter Look-up'!$D$4,$V1927-4,0)&amp;"")</f>
        <v/>
      </c>
      <c r="F1927" s="143" t="str">
        <f ca="1">IF(ISERROR($V1927),"",OFFSET('Smelter Look-up'!$E$4,$V1927-4,0))</f>
        <v/>
      </c>
      <c r="G1927" s="143" t="str">
        <f ca="1">IF(C1927=$X$4,"Enter smelter details",IF(ISERROR($V1927),"",OFFSET('Smelter Look-up'!$F$4,$V1927-4,0)))</f>
        <v/>
      </c>
      <c r="H1927" s="199" t="str">
        <f ca="1">IF(ISERROR($V1927),"",OFFSET('Smelter Look-up'!$G$4,$V1927-4,0))</f>
        <v/>
      </c>
      <c r="I1927" s="200" t="str">
        <f ca="1">IF(ISERROR($V1927),"",OFFSET('Smelter Look-up'!$H$4,$V1927-4,0))</f>
        <v/>
      </c>
      <c r="J1927" s="200" t="str">
        <f ca="1">IF(ISERROR($V1927),"",OFFSET('Smelter Look-up'!$I$4,$V1927-4,0))</f>
        <v/>
      </c>
      <c r="K1927" s="144"/>
      <c r="L1927" s="144"/>
      <c r="M1927" s="144"/>
      <c r="N1927" s="144"/>
      <c r="O1927" s="144"/>
      <c r="P1927" s="202"/>
      <c r="Q1927" s="145"/>
      <c r="R1927" s="143" t="str">
        <f ca="1">IF(ISERROR($V1927),"",OFFSET('Smelter Look-up'!$C$4,$V1927-4,0)&amp;"")</f>
        <v/>
      </c>
      <c r="S1927" s="149" t="str">
        <f t="shared" ca="1" si="150"/>
        <v/>
      </c>
      <c r="T1927" s="149" t="str">
        <f ca="1">IF(B1927="","",IF(ISERROR(MATCH($J1927,SorP!$B$1:$B$6261,0)),"",INDIRECT("'SorP'!$A$"&amp;MATCH($S1927&amp;$J1927,SorP!C:C,0))))</f>
        <v/>
      </c>
      <c r="U1927" s="162"/>
      <c r="V1927" s="163" t="e">
        <f>IF(C1927="",NA(),MATCH($B1927&amp;$C1927,'Smelter Look-up'!$J:$J,0))</f>
        <v>#N/A</v>
      </c>
      <c r="X1927" s="164">
        <f t="shared" ca="1" si="151"/>
        <v>0</v>
      </c>
      <c r="AB1927" s="304" t="str">
        <f t="shared" si="152"/>
        <v/>
      </c>
      <c r="AC1927" s="164" t="str">
        <f t="shared" si="153"/>
        <v/>
      </c>
      <c r="AD1927" s="164" t="str">
        <f t="shared" si="154"/>
        <v/>
      </c>
    </row>
    <row r="1928" spans="1:30" s="164" customFormat="1" ht="20.149999999999999" customHeight="1">
      <c r="A1928" s="149"/>
      <c r="B1928" s="294" t="str">
        <f>IF(LEN(A1928)=0,"",INDEX('Smelter Look-up'!$A:$A,MATCH($A1928,'Smelter Look-up'!$E:$E,0)))</f>
        <v/>
      </c>
      <c r="C1928" s="146" t="str">
        <f>IF(LEN(A1928)=0,"",INDEX('Smelter Look-up'!$C:$C,MATCH($A1928,'Smelter Look-up'!$E:$E,0)))</f>
        <v/>
      </c>
      <c r="D1928" s="143"/>
      <c r="E1928" s="143" t="str">
        <f ca="1">IF(ISERROR($V1928),"",OFFSET('Smelter Look-up'!$D$4,$V1928-4,0)&amp;"")</f>
        <v/>
      </c>
      <c r="F1928" s="143" t="str">
        <f ca="1">IF(ISERROR($V1928),"",OFFSET('Smelter Look-up'!$E$4,$V1928-4,0))</f>
        <v/>
      </c>
      <c r="G1928" s="143" t="str">
        <f ca="1">IF(C1928=$X$4,"Enter smelter details",IF(ISERROR($V1928),"",OFFSET('Smelter Look-up'!$F$4,$V1928-4,0)))</f>
        <v/>
      </c>
      <c r="H1928" s="199" t="str">
        <f ca="1">IF(ISERROR($V1928),"",OFFSET('Smelter Look-up'!$G$4,$V1928-4,0))</f>
        <v/>
      </c>
      <c r="I1928" s="200" t="str">
        <f ca="1">IF(ISERROR($V1928),"",OFFSET('Smelter Look-up'!$H$4,$V1928-4,0))</f>
        <v/>
      </c>
      <c r="J1928" s="200" t="str">
        <f ca="1">IF(ISERROR($V1928),"",OFFSET('Smelter Look-up'!$I$4,$V1928-4,0))</f>
        <v/>
      </c>
      <c r="K1928" s="144"/>
      <c r="L1928" s="144"/>
      <c r="M1928" s="144"/>
      <c r="N1928" s="144"/>
      <c r="O1928" s="144"/>
      <c r="P1928" s="202"/>
      <c r="Q1928" s="145"/>
      <c r="R1928" s="143" t="str">
        <f ca="1">IF(ISERROR($V1928),"",OFFSET('Smelter Look-up'!$C$4,$V1928-4,0)&amp;"")</f>
        <v/>
      </c>
      <c r="S1928" s="149" t="str">
        <f t="shared" ca="1" si="150"/>
        <v/>
      </c>
      <c r="T1928" s="149" t="str">
        <f ca="1">IF(B1928="","",IF(ISERROR(MATCH($J1928,SorP!$B$1:$B$6261,0)),"",INDIRECT("'SorP'!$A$"&amp;MATCH($S1928&amp;$J1928,SorP!C:C,0))))</f>
        <v/>
      </c>
      <c r="U1928" s="162"/>
      <c r="V1928" s="163" t="e">
        <f>IF(C1928="",NA(),MATCH($B1928&amp;$C1928,'Smelter Look-up'!$J:$J,0))</f>
        <v>#N/A</v>
      </c>
      <c r="X1928" s="164">
        <f t="shared" ca="1" si="151"/>
        <v>0</v>
      </c>
      <c r="AB1928" s="304" t="str">
        <f t="shared" si="152"/>
        <v/>
      </c>
      <c r="AC1928" s="164" t="str">
        <f t="shared" si="153"/>
        <v/>
      </c>
      <c r="AD1928" s="164" t="str">
        <f t="shared" si="154"/>
        <v/>
      </c>
    </row>
    <row r="1929" spans="1:30" s="164" customFormat="1" ht="20.149999999999999" customHeight="1">
      <c r="A1929" s="149"/>
      <c r="B1929" s="294" t="str">
        <f>IF(LEN(A1929)=0,"",INDEX('Smelter Look-up'!$A:$A,MATCH($A1929,'Smelter Look-up'!$E:$E,0)))</f>
        <v/>
      </c>
      <c r="C1929" s="146" t="str">
        <f>IF(LEN(A1929)=0,"",INDEX('Smelter Look-up'!$C:$C,MATCH($A1929,'Smelter Look-up'!$E:$E,0)))</f>
        <v/>
      </c>
      <c r="D1929" s="143"/>
      <c r="E1929" s="143" t="str">
        <f ca="1">IF(ISERROR($V1929),"",OFFSET('Smelter Look-up'!$D$4,$V1929-4,0)&amp;"")</f>
        <v/>
      </c>
      <c r="F1929" s="143" t="str">
        <f ca="1">IF(ISERROR($V1929),"",OFFSET('Smelter Look-up'!$E$4,$V1929-4,0))</f>
        <v/>
      </c>
      <c r="G1929" s="143" t="str">
        <f ca="1">IF(C1929=$X$4,"Enter smelter details",IF(ISERROR($V1929),"",OFFSET('Smelter Look-up'!$F$4,$V1929-4,0)))</f>
        <v/>
      </c>
      <c r="H1929" s="199" t="str">
        <f ca="1">IF(ISERROR($V1929),"",OFFSET('Smelter Look-up'!$G$4,$V1929-4,0))</f>
        <v/>
      </c>
      <c r="I1929" s="200" t="str">
        <f ca="1">IF(ISERROR($V1929),"",OFFSET('Smelter Look-up'!$H$4,$V1929-4,0))</f>
        <v/>
      </c>
      <c r="J1929" s="200" t="str">
        <f ca="1">IF(ISERROR($V1929),"",OFFSET('Smelter Look-up'!$I$4,$V1929-4,0))</f>
        <v/>
      </c>
      <c r="K1929" s="144"/>
      <c r="L1929" s="144"/>
      <c r="M1929" s="144"/>
      <c r="N1929" s="144"/>
      <c r="O1929" s="144"/>
      <c r="P1929" s="202"/>
      <c r="Q1929" s="145"/>
      <c r="R1929" s="143" t="str">
        <f ca="1">IF(ISERROR($V1929),"",OFFSET('Smelter Look-up'!$C$4,$V1929-4,0)&amp;"")</f>
        <v/>
      </c>
      <c r="S1929" s="149" t="str">
        <f t="shared" ca="1" si="150"/>
        <v/>
      </c>
      <c r="T1929" s="149" t="str">
        <f ca="1">IF(B1929="","",IF(ISERROR(MATCH($J1929,SorP!$B$1:$B$6261,0)),"",INDIRECT("'SorP'!$A$"&amp;MATCH($S1929&amp;$J1929,SorP!C:C,0))))</f>
        <v/>
      </c>
      <c r="U1929" s="162"/>
      <c r="V1929" s="163" t="e">
        <f>IF(C1929="",NA(),MATCH($B1929&amp;$C1929,'Smelter Look-up'!$J:$J,0))</f>
        <v>#N/A</v>
      </c>
      <c r="X1929" s="164">
        <f t="shared" ca="1" si="151"/>
        <v>0</v>
      </c>
      <c r="AB1929" s="304" t="str">
        <f t="shared" si="152"/>
        <v/>
      </c>
      <c r="AC1929" s="164" t="str">
        <f t="shared" si="153"/>
        <v/>
      </c>
      <c r="AD1929" s="164" t="str">
        <f t="shared" si="154"/>
        <v/>
      </c>
    </row>
    <row r="1930" spans="1:30" s="164" customFormat="1" ht="20.149999999999999" customHeight="1">
      <c r="A1930" s="149"/>
      <c r="B1930" s="294" t="str">
        <f>IF(LEN(A1930)=0,"",INDEX('Smelter Look-up'!$A:$A,MATCH($A1930,'Smelter Look-up'!$E:$E,0)))</f>
        <v/>
      </c>
      <c r="C1930" s="146" t="str">
        <f>IF(LEN(A1930)=0,"",INDEX('Smelter Look-up'!$C:$C,MATCH($A1930,'Smelter Look-up'!$E:$E,0)))</f>
        <v/>
      </c>
      <c r="D1930" s="143"/>
      <c r="E1930" s="143" t="str">
        <f ca="1">IF(ISERROR($V1930),"",OFFSET('Smelter Look-up'!$D$4,$V1930-4,0)&amp;"")</f>
        <v/>
      </c>
      <c r="F1930" s="143" t="str">
        <f ca="1">IF(ISERROR($V1930),"",OFFSET('Smelter Look-up'!$E$4,$V1930-4,0))</f>
        <v/>
      </c>
      <c r="G1930" s="143" t="str">
        <f ca="1">IF(C1930=$X$4,"Enter smelter details",IF(ISERROR($V1930),"",OFFSET('Smelter Look-up'!$F$4,$V1930-4,0)))</f>
        <v/>
      </c>
      <c r="H1930" s="199" t="str">
        <f ca="1">IF(ISERROR($V1930),"",OFFSET('Smelter Look-up'!$G$4,$V1930-4,0))</f>
        <v/>
      </c>
      <c r="I1930" s="200" t="str">
        <f ca="1">IF(ISERROR($V1930),"",OFFSET('Smelter Look-up'!$H$4,$V1930-4,0))</f>
        <v/>
      </c>
      <c r="J1930" s="200" t="str">
        <f ca="1">IF(ISERROR($V1930),"",OFFSET('Smelter Look-up'!$I$4,$V1930-4,0))</f>
        <v/>
      </c>
      <c r="K1930" s="144"/>
      <c r="L1930" s="144"/>
      <c r="M1930" s="144"/>
      <c r="N1930" s="144"/>
      <c r="O1930" s="144"/>
      <c r="P1930" s="202"/>
      <c r="Q1930" s="145"/>
      <c r="R1930" s="143" t="str">
        <f ca="1">IF(ISERROR($V1930),"",OFFSET('Smelter Look-up'!$C$4,$V1930-4,0)&amp;"")</f>
        <v/>
      </c>
      <c r="S1930" s="149" t="str">
        <f t="shared" ca="1" si="150"/>
        <v/>
      </c>
      <c r="T1930" s="149" t="str">
        <f ca="1">IF(B1930="","",IF(ISERROR(MATCH($J1930,SorP!$B$1:$B$6261,0)),"",INDIRECT("'SorP'!$A$"&amp;MATCH($S1930&amp;$J1930,SorP!C:C,0))))</f>
        <v/>
      </c>
      <c r="U1930" s="162"/>
      <c r="V1930" s="163" t="e">
        <f>IF(C1930="",NA(),MATCH($B1930&amp;$C1930,'Smelter Look-up'!$J:$J,0))</f>
        <v>#N/A</v>
      </c>
      <c r="X1930" s="164">
        <f t="shared" ca="1" si="151"/>
        <v>0</v>
      </c>
      <c r="AB1930" s="304" t="str">
        <f t="shared" si="152"/>
        <v/>
      </c>
      <c r="AC1930" s="164" t="str">
        <f t="shared" si="153"/>
        <v/>
      </c>
      <c r="AD1930" s="164" t="str">
        <f t="shared" si="154"/>
        <v/>
      </c>
    </row>
    <row r="1931" spans="1:30" s="164" customFormat="1" ht="20.149999999999999" customHeight="1">
      <c r="A1931" s="149"/>
      <c r="B1931" s="294" t="str">
        <f>IF(LEN(A1931)=0,"",INDEX('Smelter Look-up'!$A:$A,MATCH($A1931,'Smelter Look-up'!$E:$E,0)))</f>
        <v/>
      </c>
      <c r="C1931" s="146" t="str">
        <f>IF(LEN(A1931)=0,"",INDEX('Smelter Look-up'!$C:$C,MATCH($A1931,'Smelter Look-up'!$E:$E,0)))</f>
        <v/>
      </c>
      <c r="D1931" s="143"/>
      <c r="E1931" s="143" t="str">
        <f ca="1">IF(ISERROR($V1931),"",OFFSET('Smelter Look-up'!$D$4,$V1931-4,0)&amp;"")</f>
        <v/>
      </c>
      <c r="F1931" s="143" t="str">
        <f ca="1">IF(ISERROR($V1931),"",OFFSET('Smelter Look-up'!$E$4,$V1931-4,0))</f>
        <v/>
      </c>
      <c r="G1931" s="143" t="str">
        <f ca="1">IF(C1931=$X$4,"Enter smelter details",IF(ISERROR($V1931),"",OFFSET('Smelter Look-up'!$F$4,$V1931-4,0)))</f>
        <v/>
      </c>
      <c r="H1931" s="199" t="str">
        <f ca="1">IF(ISERROR($V1931),"",OFFSET('Smelter Look-up'!$G$4,$V1931-4,0))</f>
        <v/>
      </c>
      <c r="I1931" s="200" t="str">
        <f ca="1">IF(ISERROR($V1931),"",OFFSET('Smelter Look-up'!$H$4,$V1931-4,0))</f>
        <v/>
      </c>
      <c r="J1931" s="200" t="str">
        <f ca="1">IF(ISERROR($V1931),"",OFFSET('Smelter Look-up'!$I$4,$V1931-4,0))</f>
        <v/>
      </c>
      <c r="K1931" s="144"/>
      <c r="L1931" s="144"/>
      <c r="M1931" s="144"/>
      <c r="N1931" s="144"/>
      <c r="O1931" s="144"/>
      <c r="P1931" s="202"/>
      <c r="Q1931" s="145"/>
      <c r="R1931" s="143" t="str">
        <f ca="1">IF(ISERROR($V1931),"",OFFSET('Smelter Look-up'!$C$4,$V1931-4,0)&amp;"")</f>
        <v/>
      </c>
      <c r="S1931" s="149" t="str">
        <f t="shared" ca="1" si="150"/>
        <v/>
      </c>
      <c r="T1931" s="149" t="str">
        <f ca="1">IF(B1931="","",IF(ISERROR(MATCH($J1931,SorP!$B$1:$B$6261,0)),"",INDIRECT("'SorP'!$A$"&amp;MATCH($S1931&amp;$J1931,SorP!C:C,0))))</f>
        <v/>
      </c>
      <c r="U1931" s="162"/>
      <c r="V1931" s="163" t="e">
        <f>IF(C1931="",NA(),MATCH($B1931&amp;$C1931,'Smelter Look-up'!$J:$J,0))</f>
        <v>#N/A</v>
      </c>
      <c r="X1931" s="164">
        <f t="shared" ca="1" si="151"/>
        <v>0</v>
      </c>
      <c r="AB1931" s="304" t="str">
        <f t="shared" si="152"/>
        <v/>
      </c>
      <c r="AC1931" s="164" t="str">
        <f t="shared" si="153"/>
        <v/>
      </c>
      <c r="AD1931" s="164" t="str">
        <f t="shared" si="154"/>
        <v/>
      </c>
    </row>
    <row r="1932" spans="1:30" s="164" customFormat="1" ht="20.149999999999999" customHeight="1">
      <c r="A1932" s="149"/>
      <c r="B1932" s="294" t="str">
        <f>IF(LEN(A1932)=0,"",INDEX('Smelter Look-up'!$A:$A,MATCH($A1932,'Smelter Look-up'!$E:$E,0)))</f>
        <v/>
      </c>
      <c r="C1932" s="146" t="str">
        <f>IF(LEN(A1932)=0,"",INDEX('Smelter Look-up'!$C:$C,MATCH($A1932,'Smelter Look-up'!$E:$E,0)))</f>
        <v/>
      </c>
      <c r="D1932" s="143"/>
      <c r="E1932" s="143" t="str">
        <f ca="1">IF(ISERROR($V1932),"",OFFSET('Smelter Look-up'!$D$4,$V1932-4,0)&amp;"")</f>
        <v/>
      </c>
      <c r="F1932" s="143" t="str">
        <f ca="1">IF(ISERROR($V1932),"",OFFSET('Smelter Look-up'!$E$4,$V1932-4,0))</f>
        <v/>
      </c>
      <c r="G1932" s="143" t="str">
        <f ca="1">IF(C1932=$X$4,"Enter smelter details",IF(ISERROR($V1932),"",OFFSET('Smelter Look-up'!$F$4,$V1932-4,0)))</f>
        <v/>
      </c>
      <c r="H1932" s="199" t="str">
        <f ca="1">IF(ISERROR($V1932),"",OFFSET('Smelter Look-up'!$G$4,$V1932-4,0))</f>
        <v/>
      </c>
      <c r="I1932" s="200" t="str">
        <f ca="1">IF(ISERROR($V1932),"",OFFSET('Smelter Look-up'!$H$4,$V1932-4,0))</f>
        <v/>
      </c>
      <c r="J1932" s="200" t="str">
        <f ca="1">IF(ISERROR($V1932),"",OFFSET('Smelter Look-up'!$I$4,$V1932-4,0))</f>
        <v/>
      </c>
      <c r="K1932" s="144"/>
      <c r="L1932" s="144"/>
      <c r="M1932" s="144"/>
      <c r="N1932" s="144"/>
      <c r="O1932" s="144"/>
      <c r="P1932" s="202"/>
      <c r="Q1932" s="145"/>
      <c r="R1932" s="143" t="str">
        <f ca="1">IF(ISERROR($V1932),"",OFFSET('Smelter Look-up'!$C$4,$V1932-4,0)&amp;"")</f>
        <v/>
      </c>
      <c r="S1932" s="149" t="str">
        <f t="shared" ca="1" si="150"/>
        <v/>
      </c>
      <c r="T1932" s="149" t="str">
        <f ca="1">IF(B1932="","",IF(ISERROR(MATCH($J1932,SorP!$B$1:$B$6261,0)),"",INDIRECT("'SorP'!$A$"&amp;MATCH($S1932&amp;$J1932,SorP!C:C,0))))</f>
        <v/>
      </c>
      <c r="U1932" s="162"/>
      <c r="V1932" s="163" t="e">
        <f>IF(C1932="",NA(),MATCH($B1932&amp;$C1932,'Smelter Look-up'!$J:$J,0))</f>
        <v>#N/A</v>
      </c>
      <c r="X1932" s="164">
        <f t="shared" ca="1" si="151"/>
        <v>0</v>
      </c>
      <c r="AB1932" s="304" t="str">
        <f t="shared" si="152"/>
        <v/>
      </c>
      <c r="AC1932" s="164" t="str">
        <f t="shared" si="153"/>
        <v/>
      </c>
      <c r="AD1932" s="164" t="str">
        <f t="shared" si="154"/>
        <v/>
      </c>
    </row>
    <row r="1933" spans="1:30" s="164" customFormat="1" ht="20.149999999999999" customHeight="1">
      <c r="A1933" s="149"/>
      <c r="B1933" s="294" t="str">
        <f>IF(LEN(A1933)=0,"",INDEX('Smelter Look-up'!$A:$A,MATCH($A1933,'Smelter Look-up'!$E:$E,0)))</f>
        <v/>
      </c>
      <c r="C1933" s="146" t="str">
        <f>IF(LEN(A1933)=0,"",INDEX('Smelter Look-up'!$C:$C,MATCH($A1933,'Smelter Look-up'!$E:$E,0)))</f>
        <v/>
      </c>
      <c r="D1933" s="143"/>
      <c r="E1933" s="143" t="str">
        <f ca="1">IF(ISERROR($V1933),"",OFFSET('Smelter Look-up'!$D$4,$V1933-4,0)&amp;"")</f>
        <v/>
      </c>
      <c r="F1933" s="143" t="str">
        <f ca="1">IF(ISERROR($V1933),"",OFFSET('Smelter Look-up'!$E$4,$V1933-4,0))</f>
        <v/>
      </c>
      <c r="G1933" s="143" t="str">
        <f ca="1">IF(C1933=$X$4,"Enter smelter details",IF(ISERROR($V1933),"",OFFSET('Smelter Look-up'!$F$4,$V1933-4,0)))</f>
        <v/>
      </c>
      <c r="H1933" s="199" t="str">
        <f ca="1">IF(ISERROR($V1933),"",OFFSET('Smelter Look-up'!$G$4,$V1933-4,0))</f>
        <v/>
      </c>
      <c r="I1933" s="200" t="str">
        <f ca="1">IF(ISERROR($V1933),"",OFFSET('Smelter Look-up'!$H$4,$V1933-4,0))</f>
        <v/>
      </c>
      <c r="J1933" s="200" t="str">
        <f ca="1">IF(ISERROR($V1933),"",OFFSET('Smelter Look-up'!$I$4,$V1933-4,0))</f>
        <v/>
      </c>
      <c r="K1933" s="144"/>
      <c r="L1933" s="144"/>
      <c r="M1933" s="144"/>
      <c r="N1933" s="144"/>
      <c r="O1933" s="144"/>
      <c r="P1933" s="202"/>
      <c r="Q1933" s="145"/>
      <c r="R1933" s="143" t="str">
        <f ca="1">IF(ISERROR($V1933),"",OFFSET('Smelter Look-up'!$C$4,$V1933-4,0)&amp;"")</f>
        <v/>
      </c>
      <c r="S1933" s="149" t="str">
        <f t="shared" ca="1" si="150"/>
        <v/>
      </c>
      <c r="T1933" s="149" t="str">
        <f ca="1">IF(B1933="","",IF(ISERROR(MATCH($J1933,SorP!$B$1:$B$6261,0)),"",INDIRECT("'SorP'!$A$"&amp;MATCH($S1933&amp;$J1933,SorP!C:C,0))))</f>
        <v/>
      </c>
      <c r="U1933" s="162"/>
      <c r="V1933" s="163" t="e">
        <f>IF(C1933="",NA(),MATCH($B1933&amp;$C1933,'Smelter Look-up'!$J:$J,0))</f>
        <v>#N/A</v>
      </c>
      <c r="X1933" s="164">
        <f t="shared" ca="1" si="151"/>
        <v>0</v>
      </c>
      <c r="AB1933" s="304" t="str">
        <f t="shared" si="152"/>
        <v/>
      </c>
      <c r="AC1933" s="164" t="str">
        <f t="shared" si="153"/>
        <v/>
      </c>
      <c r="AD1933" s="164" t="str">
        <f t="shared" si="154"/>
        <v/>
      </c>
    </row>
    <row r="1934" spans="1:30" s="164" customFormat="1" ht="20.149999999999999" customHeight="1">
      <c r="A1934" s="149"/>
      <c r="B1934" s="294" t="str">
        <f>IF(LEN(A1934)=0,"",INDEX('Smelter Look-up'!$A:$A,MATCH($A1934,'Smelter Look-up'!$E:$E,0)))</f>
        <v/>
      </c>
      <c r="C1934" s="146" t="str">
        <f>IF(LEN(A1934)=0,"",INDEX('Smelter Look-up'!$C:$C,MATCH($A1934,'Smelter Look-up'!$E:$E,0)))</f>
        <v/>
      </c>
      <c r="D1934" s="143"/>
      <c r="E1934" s="143" t="str">
        <f ca="1">IF(ISERROR($V1934),"",OFFSET('Smelter Look-up'!$D$4,$V1934-4,0)&amp;"")</f>
        <v/>
      </c>
      <c r="F1934" s="143" t="str">
        <f ca="1">IF(ISERROR($V1934),"",OFFSET('Smelter Look-up'!$E$4,$V1934-4,0))</f>
        <v/>
      </c>
      <c r="G1934" s="143" t="str">
        <f ca="1">IF(C1934=$X$4,"Enter smelter details",IF(ISERROR($V1934),"",OFFSET('Smelter Look-up'!$F$4,$V1934-4,0)))</f>
        <v/>
      </c>
      <c r="H1934" s="199" t="str">
        <f ca="1">IF(ISERROR($V1934),"",OFFSET('Smelter Look-up'!$G$4,$V1934-4,0))</f>
        <v/>
      </c>
      <c r="I1934" s="200" t="str">
        <f ca="1">IF(ISERROR($V1934),"",OFFSET('Smelter Look-up'!$H$4,$V1934-4,0))</f>
        <v/>
      </c>
      <c r="J1934" s="200" t="str">
        <f ca="1">IF(ISERROR($V1934),"",OFFSET('Smelter Look-up'!$I$4,$V1934-4,0))</f>
        <v/>
      </c>
      <c r="K1934" s="144"/>
      <c r="L1934" s="144"/>
      <c r="M1934" s="144"/>
      <c r="N1934" s="144"/>
      <c r="O1934" s="144"/>
      <c r="P1934" s="202"/>
      <c r="Q1934" s="145"/>
      <c r="R1934" s="143" t="str">
        <f ca="1">IF(ISERROR($V1934),"",OFFSET('Smelter Look-up'!$C$4,$V1934-4,0)&amp;"")</f>
        <v/>
      </c>
      <c r="S1934" s="149" t="str">
        <f t="shared" ca="1" si="150"/>
        <v/>
      </c>
      <c r="T1934" s="149" t="str">
        <f ca="1">IF(B1934="","",IF(ISERROR(MATCH($J1934,SorP!$B$1:$B$6261,0)),"",INDIRECT("'SorP'!$A$"&amp;MATCH($S1934&amp;$J1934,SorP!C:C,0))))</f>
        <v/>
      </c>
      <c r="U1934" s="162"/>
      <c r="V1934" s="163" t="e">
        <f>IF(C1934="",NA(),MATCH($B1934&amp;$C1934,'Smelter Look-up'!$J:$J,0))</f>
        <v>#N/A</v>
      </c>
      <c r="X1934" s="164">
        <f t="shared" ca="1" si="151"/>
        <v>0</v>
      </c>
      <c r="AB1934" s="304" t="str">
        <f t="shared" si="152"/>
        <v/>
      </c>
      <c r="AC1934" s="164" t="str">
        <f t="shared" si="153"/>
        <v/>
      </c>
      <c r="AD1934" s="164" t="str">
        <f t="shared" si="154"/>
        <v/>
      </c>
    </row>
    <row r="1935" spans="1:30" s="164" customFormat="1" ht="20.149999999999999" customHeight="1">
      <c r="A1935" s="149"/>
      <c r="B1935" s="294" t="str">
        <f>IF(LEN(A1935)=0,"",INDEX('Smelter Look-up'!$A:$A,MATCH($A1935,'Smelter Look-up'!$E:$E,0)))</f>
        <v/>
      </c>
      <c r="C1935" s="146" t="str">
        <f>IF(LEN(A1935)=0,"",INDEX('Smelter Look-up'!$C:$C,MATCH($A1935,'Smelter Look-up'!$E:$E,0)))</f>
        <v/>
      </c>
      <c r="D1935" s="143"/>
      <c r="E1935" s="143" t="str">
        <f ca="1">IF(ISERROR($V1935),"",OFFSET('Smelter Look-up'!$D$4,$V1935-4,0)&amp;"")</f>
        <v/>
      </c>
      <c r="F1935" s="143" t="str">
        <f ca="1">IF(ISERROR($V1935),"",OFFSET('Smelter Look-up'!$E$4,$V1935-4,0))</f>
        <v/>
      </c>
      <c r="G1935" s="143" t="str">
        <f ca="1">IF(C1935=$X$4,"Enter smelter details",IF(ISERROR($V1935),"",OFFSET('Smelter Look-up'!$F$4,$V1935-4,0)))</f>
        <v/>
      </c>
      <c r="H1935" s="199" t="str">
        <f ca="1">IF(ISERROR($V1935),"",OFFSET('Smelter Look-up'!$G$4,$V1935-4,0))</f>
        <v/>
      </c>
      <c r="I1935" s="200" t="str">
        <f ca="1">IF(ISERROR($V1935),"",OFFSET('Smelter Look-up'!$H$4,$V1935-4,0))</f>
        <v/>
      </c>
      <c r="J1935" s="200" t="str">
        <f ca="1">IF(ISERROR($V1935),"",OFFSET('Smelter Look-up'!$I$4,$V1935-4,0))</f>
        <v/>
      </c>
      <c r="K1935" s="144"/>
      <c r="L1935" s="144"/>
      <c r="M1935" s="144"/>
      <c r="N1935" s="144"/>
      <c r="O1935" s="144"/>
      <c r="P1935" s="202"/>
      <c r="Q1935" s="145"/>
      <c r="R1935" s="143" t="str">
        <f ca="1">IF(ISERROR($V1935),"",OFFSET('Smelter Look-up'!$C$4,$V1935-4,0)&amp;"")</f>
        <v/>
      </c>
      <c r="S1935" s="149" t="str">
        <f t="shared" ca="1" si="150"/>
        <v/>
      </c>
      <c r="T1935" s="149" t="str">
        <f ca="1">IF(B1935="","",IF(ISERROR(MATCH($J1935,SorP!$B$1:$B$6261,0)),"",INDIRECT("'SorP'!$A$"&amp;MATCH($S1935&amp;$J1935,SorP!C:C,0))))</f>
        <v/>
      </c>
      <c r="U1935" s="162"/>
      <c r="V1935" s="163" t="e">
        <f>IF(C1935="",NA(),MATCH($B1935&amp;$C1935,'Smelter Look-up'!$J:$J,0))</f>
        <v>#N/A</v>
      </c>
      <c r="X1935" s="164">
        <f t="shared" ca="1" si="151"/>
        <v>0</v>
      </c>
      <c r="AB1935" s="304" t="str">
        <f t="shared" si="152"/>
        <v/>
      </c>
      <c r="AC1935" s="164" t="str">
        <f t="shared" si="153"/>
        <v/>
      </c>
      <c r="AD1935" s="164" t="str">
        <f t="shared" si="154"/>
        <v/>
      </c>
    </row>
    <row r="1936" spans="1:30" s="164" customFormat="1" ht="20.149999999999999" customHeight="1">
      <c r="A1936" s="149"/>
      <c r="B1936" s="294" t="str">
        <f>IF(LEN(A1936)=0,"",INDEX('Smelter Look-up'!$A:$A,MATCH($A1936,'Smelter Look-up'!$E:$E,0)))</f>
        <v/>
      </c>
      <c r="C1936" s="146" t="str">
        <f>IF(LEN(A1936)=0,"",INDEX('Smelter Look-up'!$C:$C,MATCH($A1936,'Smelter Look-up'!$E:$E,0)))</f>
        <v/>
      </c>
      <c r="D1936" s="143"/>
      <c r="E1936" s="143" t="str">
        <f ca="1">IF(ISERROR($V1936),"",OFFSET('Smelter Look-up'!$D$4,$V1936-4,0)&amp;"")</f>
        <v/>
      </c>
      <c r="F1936" s="143" t="str">
        <f ca="1">IF(ISERROR($V1936),"",OFFSET('Smelter Look-up'!$E$4,$V1936-4,0))</f>
        <v/>
      </c>
      <c r="G1936" s="143" t="str">
        <f ca="1">IF(C1936=$X$4,"Enter smelter details",IF(ISERROR($V1936),"",OFFSET('Smelter Look-up'!$F$4,$V1936-4,0)))</f>
        <v/>
      </c>
      <c r="H1936" s="199" t="str">
        <f ca="1">IF(ISERROR($V1936),"",OFFSET('Smelter Look-up'!$G$4,$V1936-4,0))</f>
        <v/>
      </c>
      <c r="I1936" s="200" t="str">
        <f ca="1">IF(ISERROR($V1936),"",OFFSET('Smelter Look-up'!$H$4,$V1936-4,0))</f>
        <v/>
      </c>
      <c r="J1936" s="200" t="str">
        <f ca="1">IF(ISERROR($V1936),"",OFFSET('Smelter Look-up'!$I$4,$V1936-4,0))</f>
        <v/>
      </c>
      <c r="K1936" s="144"/>
      <c r="L1936" s="144"/>
      <c r="M1936" s="144"/>
      <c r="N1936" s="144"/>
      <c r="O1936" s="144"/>
      <c r="P1936" s="202"/>
      <c r="Q1936" s="145"/>
      <c r="R1936" s="143" t="str">
        <f ca="1">IF(ISERROR($V1936),"",OFFSET('Smelter Look-up'!$C$4,$V1936-4,0)&amp;"")</f>
        <v/>
      </c>
      <c r="S1936" s="149" t="str">
        <f t="shared" ca="1" si="150"/>
        <v/>
      </c>
      <c r="T1936" s="149" t="str">
        <f ca="1">IF(B1936="","",IF(ISERROR(MATCH($J1936,SorP!$B$1:$B$6261,0)),"",INDIRECT("'SorP'!$A$"&amp;MATCH($S1936&amp;$J1936,SorP!C:C,0))))</f>
        <v/>
      </c>
      <c r="U1936" s="162"/>
      <c r="V1936" s="163" t="e">
        <f>IF(C1936="",NA(),MATCH($B1936&amp;$C1936,'Smelter Look-up'!$J:$J,0))</f>
        <v>#N/A</v>
      </c>
      <c r="X1936" s="164">
        <f t="shared" ca="1" si="151"/>
        <v>0</v>
      </c>
      <c r="AB1936" s="304" t="str">
        <f t="shared" si="152"/>
        <v/>
      </c>
      <c r="AC1936" s="164" t="str">
        <f t="shared" si="153"/>
        <v/>
      </c>
      <c r="AD1936" s="164" t="str">
        <f t="shared" si="154"/>
        <v/>
      </c>
    </row>
    <row r="1937" spans="1:30" s="164" customFormat="1" ht="20.149999999999999" customHeight="1">
      <c r="A1937" s="149"/>
      <c r="B1937" s="294" t="str">
        <f>IF(LEN(A1937)=0,"",INDEX('Smelter Look-up'!$A:$A,MATCH($A1937,'Smelter Look-up'!$E:$E,0)))</f>
        <v/>
      </c>
      <c r="C1937" s="146" t="str">
        <f>IF(LEN(A1937)=0,"",INDEX('Smelter Look-up'!$C:$C,MATCH($A1937,'Smelter Look-up'!$E:$E,0)))</f>
        <v/>
      </c>
      <c r="D1937" s="143"/>
      <c r="E1937" s="143" t="str">
        <f ca="1">IF(ISERROR($V1937),"",OFFSET('Smelter Look-up'!$D$4,$V1937-4,0)&amp;"")</f>
        <v/>
      </c>
      <c r="F1937" s="143" t="str">
        <f ca="1">IF(ISERROR($V1937),"",OFFSET('Smelter Look-up'!$E$4,$V1937-4,0))</f>
        <v/>
      </c>
      <c r="G1937" s="143" t="str">
        <f ca="1">IF(C1937=$X$4,"Enter smelter details",IF(ISERROR($V1937),"",OFFSET('Smelter Look-up'!$F$4,$V1937-4,0)))</f>
        <v/>
      </c>
      <c r="H1937" s="199" t="str">
        <f ca="1">IF(ISERROR($V1937),"",OFFSET('Smelter Look-up'!$G$4,$V1937-4,0))</f>
        <v/>
      </c>
      <c r="I1937" s="200" t="str">
        <f ca="1">IF(ISERROR($V1937),"",OFFSET('Smelter Look-up'!$H$4,$V1937-4,0))</f>
        <v/>
      </c>
      <c r="J1937" s="200" t="str">
        <f ca="1">IF(ISERROR($V1937),"",OFFSET('Smelter Look-up'!$I$4,$V1937-4,0))</f>
        <v/>
      </c>
      <c r="K1937" s="144"/>
      <c r="L1937" s="144"/>
      <c r="M1937" s="144"/>
      <c r="N1937" s="144"/>
      <c r="O1937" s="144"/>
      <c r="P1937" s="202"/>
      <c r="Q1937" s="145"/>
      <c r="R1937" s="143" t="str">
        <f ca="1">IF(ISERROR($V1937),"",OFFSET('Smelter Look-up'!$C$4,$V1937-4,0)&amp;"")</f>
        <v/>
      </c>
      <c r="S1937" s="149" t="str">
        <f t="shared" ca="1" si="150"/>
        <v/>
      </c>
      <c r="T1937" s="149" t="str">
        <f ca="1">IF(B1937="","",IF(ISERROR(MATCH($J1937,SorP!$B$1:$B$6261,0)),"",INDIRECT("'SorP'!$A$"&amp;MATCH($S1937&amp;$J1937,SorP!C:C,0))))</f>
        <v/>
      </c>
      <c r="U1937" s="162"/>
      <c r="V1937" s="163" t="e">
        <f>IF(C1937="",NA(),MATCH($B1937&amp;$C1937,'Smelter Look-up'!$J:$J,0))</f>
        <v>#N/A</v>
      </c>
      <c r="X1937" s="164">
        <f t="shared" ca="1" si="151"/>
        <v>0</v>
      </c>
      <c r="AB1937" s="304" t="str">
        <f t="shared" si="152"/>
        <v/>
      </c>
      <c r="AC1937" s="164" t="str">
        <f t="shared" si="153"/>
        <v/>
      </c>
      <c r="AD1937" s="164" t="str">
        <f t="shared" si="154"/>
        <v/>
      </c>
    </row>
    <row r="1938" spans="1:30" s="164" customFormat="1" ht="20.149999999999999" customHeight="1">
      <c r="A1938" s="149"/>
      <c r="B1938" s="294" t="str">
        <f>IF(LEN(A1938)=0,"",INDEX('Smelter Look-up'!$A:$A,MATCH($A1938,'Smelter Look-up'!$E:$E,0)))</f>
        <v/>
      </c>
      <c r="C1938" s="146" t="str">
        <f>IF(LEN(A1938)=0,"",INDEX('Smelter Look-up'!$C:$C,MATCH($A1938,'Smelter Look-up'!$E:$E,0)))</f>
        <v/>
      </c>
      <c r="D1938" s="143"/>
      <c r="E1938" s="143" t="str">
        <f ca="1">IF(ISERROR($V1938),"",OFFSET('Smelter Look-up'!$D$4,$V1938-4,0)&amp;"")</f>
        <v/>
      </c>
      <c r="F1938" s="143" t="str">
        <f ca="1">IF(ISERROR($V1938),"",OFFSET('Smelter Look-up'!$E$4,$V1938-4,0))</f>
        <v/>
      </c>
      <c r="G1938" s="143" t="str">
        <f ca="1">IF(C1938=$X$4,"Enter smelter details",IF(ISERROR($V1938),"",OFFSET('Smelter Look-up'!$F$4,$V1938-4,0)))</f>
        <v/>
      </c>
      <c r="H1938" s="199" t="str">
        <f ca="1">IF(ISERROR($V1938),"",OFFSET('Smelter Look-up'!$G$4,$V1938-4,0))</f>
        <v/>
      </c>
      <c r="I1938" s="200" t="str">
        <f ca="1">IF(ISERROR($V1938),"",OFFSET('Smelter Look-up'!$H$4,$V1938-4,0))</f>
        <v/>
      </c>
      <c r="J1938" s="200" t="str">
        <f ca="1">IF(ISERROR($V1938),"",OFFSET('Smelter Look-up'!$I$4,$V1938-4,0))</f>
        <v/>
      </c>
      <c r="K1938" s="144"/>
      <c r="L1938" s="144"/>
      <c r="M1938" s="144"/>
      <c r="N1938" s="144"/>
      <c r="O1938" s="144"/>
      <c r="P1938" s="202"/>
      <c r="Q1938" s="145"/>
      <c r="R1938" s="143" t="str">
        <f ca="1">IF(ISERROR($V1938),"",OFFSET('Smelter Look-up'!$C$4,$V1938-4,0)&amp;"")</f>
        <v/>
      </c>
      <c r="S1938" s="149" t="str">
        <f t="shared" ca="1" si="150"/>
        <v/>
      </c>
      <c r="T1938" s="149" t="str">
        <f ca="1">IF(B1938="","",IF(ISERROR(MATCH($J1938,SorP!$B$1:$B$6261,0)),"",INDIRECT("'SorP'!$A$"&amp;MATCH($S1938&amp;$J1938,SorP!C:C,0))))</f>
        <v/>
      </c>
      <c r="U1938" s="162"/>
      <c r="V1938" s="163" t="e">
        <f>IF(C1938="",NA(),MATCH($B1938&amp;$C1938,'Smelter Look-up'!$J:$J,0))</f>
        <v>#N/A</v>
      </c>
      <c r="X1938" s="164">
        <f t="shared" ca="1" si="151"/>
        <v>0</v>
      </c>
      <c r="AB1938" s="304" t="str">
        <f t="shared" si="152"/>
        <v/>
      </c>
      <c r="AC1938" s="164" t="str">
        <f t="shared" si="153"/>
        <v/>
      </c>
      <c r="AD1938" s="164" t="str">
        <f t="shared" si="154"/>
        <v/>
      </c>
    </row>
    <row r="1939" spans="1:30" s="164" customFormat="1" ht="20.149999999999999" customHeight="1">
      <c r="A1939" s="149"/>
      <c r="B1939" s="294" t="str">
        <f>IF(LEN(A1939)=0,"",INDEX('Smelter Look-up'!$A:$A,MATCH($A1939,'Smelter Look-up'!$E:$E,0)))</f>
        <v/>
      </c>
      <c r="C1939" s="146" t="str">
        <f>IF(LEN(A1939)=0,"",INDEX('Smelter Look-up'!$C:$C,MATCH($A1939,'Smelter Look-up'!$E:$E,0)))</f>
        <v/>
      </c>
      <c r="D1939" s="143"/>
      <c r="E1939" s="143" t="str">
        <f ca="1">IF(ISERROR($V1939),"",OFFSET('Smelter Look-up'!$D$4,$V1939-4,0)&amp;"")</f>
        <v/>
      </c>
      <c r="F1939" s="143" t="str">
        <f ca="1">IF(ISERROR($V1939),"",OFFSET('Smelter Look-up'!$E$4,$V1939-4,0))</f>
        <v/>
      </c>
      <c r="G1939" s="143" t="str">
        <f ca="1">IF(C1939=$X$4,"Enter smelter details",IF(ISERROR($V1939),"",OFFSET('Smelter Look-up'!$F$4,$V1939-4,0)))</f>
        <v/>
      </c>
      <c r="H1939" s="199" t="str">
        <f ca="1">IF(ISERROR($V1939),"",OFFSET('Smelter Look-up'!$G$4,$V1939-4,0))</f>
        <v/>
      </c>
      <c r="I1939" s="200" t="str">
        <f ca="1">IF(ISERROR($V1939),"",OFFSET('Smelter Look-up'!$H$4,$V1939-4,0))</f>
        <v/>
      </c>
      <c r="J1939" s="200" t="str">
        <f ca="1">IF(ISERROR($V1939),"",OFFSET('Smelter Look-up'!$I$4,$V1939-4,0))</f>
        <v/>
      </c>
      <c r="K1939" s="144"/>
      <c r="L1939" s="144"/>
      <c r="M1939" s="144"/>
      <c r="N1939" s="144"/>
      <c r="O1939" s="144"/>
      <c r="P1939" s="202"/>
      <c r="Q1939" s="145"/>
      <c r="R1939" s="143" t="str">
        <f ca="1">IF(ISERROR($V1939),"",OFFSET('Smelter Look-up'!$C$4,$V1939-4,0)&amp;"")</f>
        <v/>
      </c>
      <c r="S1939" s="149" t="str">
        <f t="shared" ca="1" si="150"/>
        <v/>
      </c>
      <c r="T1939" s="149" t="str">
        <f ca="1">IF(B1939="","",IF(ISERROR(MATCH($J1939,SorP!$B$1:$B$6261,0)),"",INDIRECT("'SorP'!$A$"&amp;MATCH($S1939&amp;$J1939,SorP!C:C,0))))</f>
        <v/>
      </c>
      <c r="U1939" s="162"/>
      <c r="V1939" s="163" t="e">
        <f>IF(C1939="",NA(),MATCH($B1939&amp;$C1939,'Smelter Look-up'!$J:$J,0))</f>
        <v>#N/A</v>
      </c>
      <c r="X1939" s="164">
        <f t="shared" ca="1" si="151"/>
        <v>0</v>
      </c>
      <c r="AB1939" s="304" t="str">
        <f t="shared" si="152"/>
        <v/>
      </c>
      <c r="AC1939" s="164" t="str">
        <f t="shared" si="153"/>
        <v/>
      </c>
      <c r="AD1939" s="164" t="str">
        <f t="shared" si="154"/>
        <v/>
      </c>
    </row>
    <row r="1940" spans="1:30" s="164" customFormat="1" ht="20.149999999999999" customHeight="1">
      <c r="A1940" s="149"/>
      <c r="B1940" s="294" t="str">
        <f>IF(LEN(A1940)=0,"",INDEX('Smelter Look-up'!$A:$A,MATCH($A1940,'Smelter Look-up'!$E:$E,0)))</f>
        <v/>
      </c>
      <c r="C1940" s="146" t="str">
        <f>IF(LEN(A1940)=0,"",INDEX('Smelter Look-up'!$C:$C,MATCH($A1940,'Smelter Look-up'!$E:$E,0)))</f>
        <v/>
      </c>
      <c r="D1940" s="143"/>
      <c r="E1940" s="143" t="str">
        <f ca="1">IF(ISERROR($V1940),"",OFFSET('Smelter Look-up'!$D$4,$V1940-4,0)&amp;"")</f>
        <v/>
      </c>
      <c r="F1940" s="143" t="str">
        <f ca="1">IF(ISERROR($V1940),"",OFFSET('Smelter Look-up'!$E$4,$V1940-4,0))</f>
        <v/>
      </c>
      <c r="G1940" s="143" t="str">
        <f ca="1">IF(C1940=$X$4,"Enter smelter details",IF(ISERROR($V1940),"",OFFSET('Smelter Look-up'!$F$4,$V1940-4,0)))</f>
        <v/>
      </c>
      <c r="H1940" s="199" t="str">
        <f ca="1">IF(ISERROR($V1940),"",OFFSET('Smelter Look-up'!$G$4,$V1940-4,0))</f>
        <v/>
      </c>
      <c r="I1940" s="200" t="str">
        <f ca="1">IF(ISERROR($V1940),"",OFFSET('Smelter Look-up'!$H$4,$V1940-4,0))</f>
        <v/>
      </c>
      <c r="J1940" s="200" t="str">
        <f ca="1">IF(ISERROR($V1940),"",OFFSET('Smelter Look-up'!$I$4,$V1940-4,0))</f>
        <v/>
      </c>
      <c r="K1940" s="144"/>
      <c r="L1940" s="144"/>
      <c r="M1940" s="144"/>
      <c r="N1940" s="144"/>
      <c r="O1940" s="144"/>
      <c r="P1940" s="202"/>
      <c r="Q1940" s="145"/>
      <c r="R1940" s="143" t="str">
        <f ca="1">IF(ISERROR($V1940),"",OFFSET('Smelter Look-up'!$C$4,$V1940-4,0)&amp;"")</f>
        <v/>
      </c>
      <c r="S1940" s="149" t="str">
        <f t="shared" ca="1" si="150"/>
        <v/>
      </c>
      <c r="T1940" s="149" t="str">
        <f ca="1">IF(B1940="","",IF(ISERROR(MATCH($J1940,SorP!$B$1:$B$6261,0)),"",INDIRECT("'SorP'!$A$"&amp;MATCH($S1940&amp;$J1940,SorP!C:C,0))))</f>
        <v/>
      </c>
      <c r="U1940" s="162"/>
      <c r="V1940" s="163" t="e">
        <f>IF(C1940="",NA(),MATCH($B1940&amp;$C1940,'Smelter Look-up'!$J:$J,0))</f>
        <v>#N/A</v>
      </c>
      <c r="X1940" s="164">
        <f t="shared" ca="1" si="151"/>
        <v>0</v>
      </c>
      <c r="AB1940" s="304" t="str">
        <f t="shared" si="152"/>
        <v/>
      </c>
      <c r="AC1940" s="164" t="str">
        <f t="shared" si="153"/>
        <v/>
      </c>
      <c r="AD1940" s="164" t="str">
        <f t="shared" si="154"/>
        <v/>
      </c>
    </row>
    <row r="1941" spans="1:30" s="164" customFormat="1" ht="20.149999999999999" customHeight="1">
      <c r="A1941" s="149"/>
      <c r="B1941" s="294" t="str">
        <f>IF(LEN(A1941)=0,"",INDEX('Smelter Look-up'!$A:$A,MATCH($A1941,'Smelter Look-up'!$E:$E,0)))</f>
        <v/>
      </c>
      <c r="C1941" s="146" t="str">
        <f>IF(LEN(A1941)=0,"",INDEX('Smelter Look-up'!$C:$C,MATCH($A1941,'Smelter Look-up'!$E:$E,0)))</f>
        <v/>
      </c>
      <c r="D1941" s="143"/>
      <c r="E1941" s="143" t="str">
        <f ca="1">IF(ISERROR($V1941),"",OFFSET('Smelter Look-up'!$D$4,$V1941-4,0)&amp;"")</f>
        <v/>
      </c>
      <c r="F1941" s="143" t="str">
        <f ca="1">IF(ISERROR($V1941),"",OFFSET('Smelter Look-up'!$E$4,$V1941-4,0))</f>
        <v/>
      </c>
      <c r="G1941" s="143" t="str">
        <f ca="1">IF(C1941=$X$4,"Enter smelter details",IF(ISERROR($V1941),"",OFFSET('Smelter Look-up'!$F$4,$V1941-4,0)))</f>
        <v/>
      </c>
      <c r="H1941" s="199" t="str">
        <f ca="1">IF(ISERROR($V1941),"",OFFSET('Smelter Look-up'!$G$4,$V1941-4,0))</f>
        <v/>
      </c>
      <c r="I1941" s="200" t="str">
        <f ca="1">IF(ISERROR($V1941),"",OFFSET('Smelter Look-up'!$H$4,$V1941-4,0))</f>
        <v/>
      </c>
      <c r="J1941" s="200" t="str">
        <f ca="1">IF(ISERROR($V1941),"",OFFSET('Smelter Look-up'!$I$4,$V1941-4,0))</f>
        <v/>
      </c>
      <c r="K1941" s="144"/>
      <c r="L1941" s="144"/>
      <c r="M1941" s="144"/>
      <c r="N1941" s="144"/>
      <c r="O1941" s="144"/>
      <c r="P1941" s="202"/>
      <c r="Q1941" s="145"/>
      <c r="R1941" s="143" t="str">
        <f ca="1">IF(ISERROR($V1941),"",OFFSET('Smelter Look-up'!$C$4,$V1941-4,0)&amp;"")</f>
        <v/>
      </c>
      <c r="S1941" s="149" t="str">
        <f t="shared" ca="1" si="150"/>
        <v/>
      </c>
      <c r="T1941" s="149" t="str">
        <f ca="1">IF(B1941="","",IF(ISERROR(MATCH($J1941,SorP!$B$1:$B$6261,0)),"",INDIRECT("'SorP'!$A$"&amp;MATCH($S1941&amp;$J1941,SorP!C:C,0))))</f>
        <v/>
      </c>
      <c r="U1941" s="162"/>
      <c r="V1941" s="163" t="e">
        <f>IF(C1941="",NA(),MATCH($B1941&amp;$C1941,'Smelter Look-up'!$J:$J,0))</f>
        <v>#N/A</v>
      </c>
      <c r="X1941" s="164">
        <f t="shared" ca="1" si="151"/>
        <v>0</v>
      </c>
      <c r="AB1941" s="304" t="str">
        <f t="shared" si="152"/>
        <v/>
      </c>
      <c r="AC1941" s="164" t="str">
        <f t="shared" si="153"/>
        <v/>
      </c>
      <c r="AD1941" s="164" t="str">
        <f t="shared" si="154"/>
        <v/>
      </c>
    </row>
    <row r="1942" spans="1:30" s="164" customFormat="1" ht="20.149999999999999" customHeight="1">
      <c r="A1942" s="149"/>
      <c r="B1942" s="294" t="str">
        <f>IF(LEN(A1942)=0,"",INDEX('Smelter Look-up'!$A:$A,MATCH($A1942,'Smelter Look-up'!$E:$E,0)))</f>
        <v/>
      </c>
      <c r="C1942" s="146" t="str">
        <f>IF(LEN(A1942)=0,"",INDEX('Smelter Look-up'!$C:$C,MATCH($A1942,'Smelter Look-up'!$E:$E,0)))</f>
        <v/>
      </c>
      <c r="D1942" s="143"/>
      <c r="E1942" s="143" t="str">
        <f ca="1">IF(ISERROR($V1942),"",OFFSET('Smelter Look-up'!$D$4,$V1942-4,0)&amp;"")</f>
        <v/>
      </c>
      <c r="F1942" s="143" t="str">
        <f ca="1">IF(ISERROR($V1942),"",OFFSET('Smelter Look-up'!$E$4,$V1942-4,0))</f>
        <v/>
      </c>
      <c r="G1942" s="143" t="str">
        <f ca="1">IF(C1942=$X$4,"Enter smelter details",IF(ISERROR($V1942),"",OFFSET('Smelter Look-up'!$F$4,$V1942-4,0)))</f>
        <v/>
      </c>
      <c r="H1942" s="199" t="str">
        <f ca="1">IF(ISERROR($V1942),"",OFFSET('Smelter Look-up'!$G$4,$V1942-4,0))</f>
        <v/>
      </c>
      <c r="I1942" s="200" t="str">
        <f ca="1">IF(ISERROR($V1942),"",OFFSET('Smelter Look-up'!$H$4,$V1942-4,0))</f>
        <v/>
      </c>
      <c r="J1942" s="200" t="str">
        <f ca="1">IF(ISERROR($V1942),"",OFFSET('Smelter Look-up'!$I$4,$V1942-4,0))</f>
        <v/>
      </c>
      <c r="K1942" s="144"/>
      <c r="L1942" s="144"/>
      <c r="M1942" s="144"/>
      <c r="N1942" s="144"/>
      <c r="O1942" s="144"/>
      <c r="P1942" s="202"/>
      <c r="Q1942" s="145"/>
      <c r="R1942" s="143" t="str">
        <f ca="1">IF(ISERROR($V1942),"",OFFSET('Smelter Look-up'!$C$4,$V1942-4,0)&amp;"")</f>
        <v/>
      </c>
      <c r="S1942" s="149" t="str">
        <f t="shared" ca="1" si="150"/>
        <v/>
      </c>
      <c r="T1942" s="149" t="str">
        <f ca="1">IF(B1942="","",IF(ISERROR(MATCH($J1942,SorP!$B$1:$B$6261,0)),"",INDIRECT("'SorP'!$A$"&amp;MATCH($S1942&amp;$J1942,SorP!C:C,0))))</f>
        <v/>
      </c>
      <c r="U1942" s="162"/>
      <c r="V1942" s="163" t="e">
        <f>IF(C1942="",NA(),MATCH($B1942&amp;$C1942,'Smelter Look-up'!$J:$J,0))</f>
        <v>#N/A</v>
      </c>
      <c r="X1942" s="164">
        <f t="shared" ca="1" si="151"/>
        <v>0</v>
      </c>
      <c r="AB1942" s="304" t="str">
        <f t="shared" si="152"/>
        <v/>
      </c>
      <c r="AC1942" s="164" t="str">
        <f t="shared" si="153"/>
        <v/>
      </c>
      <c r="AD1942" s="164" t="str">
        <f t="shared" si="154"/>
        <v/>
      </c>
    </row>
    <row r="1943" spans="1:30" s="164" customFormat="1" ht="20.149999999999999" customHeight="1">
      <c r="A1943" s="149"/>
      <c r="B1943" s="294" t="str">
        <f>IF(LEN(A1943)=0,"",INDEX('Smelter Look-up'!$A:$A,MATCH($A1943,'Smelter Look-up'!$E:$E,0)))</f>
        <v/>
      </c>
      <c r="C1943" s="146" t="str">
        <f>IF(LEN(A1943)=0,"",INDEX('Smelter Look-up'!$C:$C,MATCH($A1943,'Smelter Look-up'!$E:$E,0)))</f>
        <v/>
      </c>
      <c r="D1943" s="143"/>
      <c r="E1943" s="143" t="str">
        <f ca="1">IF(ISERROR($V1943),"",OFFSET('Smelter Look-up'!$D$4,$V1943-4,0)&amp;"")</f>
        <v/>
      </c>
      <c r="F1943" s="143" t="str">
        <f ca="1">IF(ISERROR($V1943),"",OFFSET('Smelter Look-up'!$E$4,$V1943-4,0))</f>
        <v/>
      </c>
      <c r="G1943" s="143" t="str">
        <f ca="1">IF(C1943=$X$4,"Enter smelter details",IF(ISERROR($V1943),"",OFFSET('Smelter Look-up'!$F$4,$V1943-4,0)))</f>
        <v/>
      </c>
      <c r="H1943" s="199" t="str">
        <f ca="1">IF(ISERROR($V1943),"",OFFSET('Smelter Look-up'!$G$4,$V1943-4,0))</f>
        <v/>
      </c>
      <c r="I1943" s="200" t="str">
        <f ca="1">IF(ISERROR($V1943),"",OFFSET('Smelter Look-up'!$H$4,$V1943-4,0))</f>
        <v/>
      </c>
      <c r="J1943" s="200" t="str">
        <f ca="1">IF(ISERROR($V1943),"",OFFSET('Smelter Look-up'!$I$4,$V1943-4,0))</f>
        <v/>
      </c>
      <c r="K1943" s="144"/>
      <c r="L1943" s="144"/>
      <c r="M1943" s="144"/>
      <c r="N1943" s="144"/>
      <c r="O1943" s="144"/>
      <c r="P1943" s="202"/>
      <c r="Q1943" s="145"/>
      <c r="R1943" s="143" t="str">
        <f ca="1">IF(ISERROR($V1943),"",OFFSET('Smelter Look-up'!$C$4,$V1943-4,0)&amp;"")</f>
        <v/>
      </c>
      <c r="S1943" s="149" t="str">
        <f t="shared" ca="1" si="150"/>
        <v/>
      </c>
      <c r="T1943" s="149" t="str">
        <f ca="1">IF(B1943="","",IF(ISERROR(MATCH($J1943,SorP!$B$1:$B$6261,0)),"",INDIRECT("'SorP'!$A$"&amp;MATCH($S1943&amp;$J1943,SorP!C:C,0))))</f>
        <v/>
      </c>
      <c r="U1943" s="162"/>
      <c r="V1943" s="163" t="e">
        <f>IF(C1943="",NA(),MATCH($B1943&amp;$C1943,'Smelter Look-up'!$J:$J,0))</f>
        <v>#N/A</v>
      </c>
      <c r="X1943" s="164">
        <f t="shared" ca="1" si="151"/>
        <v>0</v>
      </c>
      <c r="AB1943" s="304" t="str">
        <f t="shared" si="152"/>
        <v/>
      </c>
      <c r="AC1943" s="164" t="str">
        <f t="shared" si="153"/>
        <v/>
      </c>
      <c r="AD1943" s="164" t="str">
        <f t="shared" si="154"/>
        <v/>
      </c>
    </row>
    <row r="1944" spans="1:30" s="164" customFormat="1" ht="20.149999999999999" customHeight="1">
      <c r="A1944" s="149"/>
      <c r="B1944" s="294" t="str">
        <f>IF(LEN(A1944)=0,"",INDEX('Smelter Look-up'!$A:$A,MATCH($A1944,'Smelter Look-up'!$E:$E,0)))</f>
        <v/>
      </c>
      <c r="C1944" s="146" t="str">
        <f>IF(LEN(A1944)=0,"",INDEX('Smelter Look-up'!$C:$C,MATCH($A1944,'Smelter Look-up'!$E:$E,0)))</f>
        <v/>
      </c>
      <c r="D1944" s="143"/>
      <c r="E1944" s="143" t="str">
        <f ca="1">IF(ISERROR($V1944),"",OFFSET('Smelter Look-up'!$D$4,$V1944-4,0)&amp;"")</f>
        <v/>
      </c>
      <c r="F1944" s="143" t="str">
        <f ca="1">IF(ISERROR($V1944),"",OFFSET('Smelter Look-up'!$E$4,$V1944-4,0))</f>
        <v/>
      </c>
      <c r="G1944" s="143" t="str">
        <f ca="1">IF(C1944=$X$4,"Enter smelter details",IF(ISERROR($V1944),"",OFFSET('Smelter Look-up'!$F$4,$V1944-4,0)))</f>
        <v/>
      </c>
      <c r="H1944" s="199" t="str">
        <f ca="1">IF(ISERROR($V1944),"",OFFSET('Smelter Look-up'!$G$4,$V1944-4,0))</f>
        <v/>
      </c>
      <c r="I1944" s="200" t="str">
        <f ca="1">IF(ISERROR($V1944),"",OFFSET('Smelter Look-up'!$H$4,$V1944-4,0))</f>
        <v/>
      </c>
      <c r="J1944" s="200" t="str">
        <f ca="1">IF(ISERROR($V1944),"",OFFSET('Smelter Look-up'!$I$4,$V1944-4,0))</f>
        <v/>
      </c>
      <c r="K1944" s="144"/>
      <c r="L1944" s="144"/>
      <c r="M1944" s="144"/>
      <c r="N1944" s="144"/>
      <c r="O1944" s="144"/>
      <c r="P1944" s="202"/>
      <c r="Q1944" s="145"/>
      <c r="R1944" s="143" t="str">
        <f ca="1">IF(ISERROR($V1944),"",OFFSET('Smelter Look-up'!$C$4,$V1944-4,0)&amp;"")</f>
        <v/>
      </c>
      <c r="S1944" s="149" t="str">
        <f t="shared" ca="1" si="150"/>
        <v/>
      </c>
      <c r="T1944" s="149" t="str">
        <f ca="1">IF(B1944="","",IF(ISERROR(MATCH($J1944,SorP!$B$1:$B$6261,0)),"",INDIRECT("'SorP'!$A$"&amp;MATCH($S1944&amp;$J1944,SorP!C:C,0))))</f>
        <v/>
      </c>
      <c r="U1944" s="162"/>
      <c r="V1944" s="163" t="e">
        <f>IF(C1944="",NA(),MATCH($B1944&amp;$C1944,'Smelter Look-up'!$J:$J,0))</f>
        <v>#N/A</v>
      </c>
      <c r="X1944" s="164">
        <f t="shared" ca="1" si="151"/>
        <v>0</v>
      </c>
      <c r="AB1944" s="304" t="str">
        <f t="shared" si="152"/>
        <v/>
      </c>
      <c r="AC1944" s="164" t="str">
        <f t="shared" si="153"/>
        <v/>
      </c>
      <c r="AD1944" s="164" t="str">
        <f t="shared" si="154"/>
        <v/>
      </c>
    </row>
    <row r="1945" spans="1:30" s="164" customFormat="1" ht="20.149999999999999" customHeight="1">
      <c r="A1945" s="149"/>
      <c r="B1945" s="294" t="str">
        <f>IF(LEN(A1945)=0,"",INDEX('Smelter Look-up'!$A:$A,MATCH($A1945,'Smelter Look-up'!$E:$E,0)))</f>
        <v/>
      </c>
      <c r="C1945" s="146" t="str">
        <f>IF(LEN(A1945)=0,"",INDEX('Smelter Look-up'!$C:$C,MATCH($A1945,'Smelter Look-up'!$E:$E,0)))</f>
        <v/>
      </c>
      <c r="D1945" s="143"/>
      <c r="E1945" s="143" t="str">
        <f ca="1">IF(ISERROR($V1945),"",OFFSET('Smelter Look-up'!$D$4,$V1945-4,0)&amp;"")</f>
        <v/>
      </c>
      <c r="F1945" s="143" t="str">
        <f ca="1">IF(ISERROR($V1945),"",OFFSET('Smelter Look-up'!$E$4,$V1945-4,0))</f>
        <v/>
      </c>
      <c r="G1945" s="143" t="str">
        <f ca="1">IF(C1945=$X$4,"Enter smelter details",IF(ISERROR($V1945),"",OFFSET('Smelter Look-up'!$F$4,$V1945-4,0)))</f>
        <v/>
      </c>
      <c r="H1945" s="199" t="str">
        <f ca="1">IF(ISERROR($V1945),"",OFFSET('Smelter Look-up'!$G$4,$V1945-4,0))</f>
        <v/>
      </c>
      <c r="I1945" s="200" t="str">
        <f ca="1">IF(ISERROR($V1945),"",OFFSET('Smelter Look-up'!$H$4,$V1945-4,0))</f>
        <v/>
      </c>
      <c r="J1945" s="200" t="str">
        <f ca="1">IF(ISERROR($V1945),"",OFFSET('Smelter Look-up'!$I$4,$V1945-4,0))</f>
        <v/>
      </c>
      <c r="K1945" s="144"/>
      <c r="L1945" s="144"/>
      <c r="M1945" s="144"/>
      <c r="N1945" s="144"/>
      <c r="O1945" s="144"/>
      <c r="P1945" s="202"/>
      <c r="Q1945" s="145"/>
      <c r="R1945" s="143" t="str">
        <f ca="1">IF(ISERROR($V1945),"",OFFSET('Smelter Look-up'!$C$4,$V1945-4,0)&amp;"")</f>
        <v/>
      </c>
      <c r="S1945" s="149" t="str">
        <f t="shared" ca="1" si="150"/>
        <v/>
      </c>
      <c r="T1945" s="149" t="str">
        <f ca="1">IF(B1945="","",IF(ISERROR(MATCH($J1945,SorP!$B$1:$B$6261,0)),"",INDIRECT("'SorP'!$A$"&amp;MATCH($S1945&amp;$J1945,SorP!C:C,0))))</f>
        <v/>
      </c>
      <c r="U1945" s="162"/>
      <c r="V1945" s="163" t="e">
        <f>IF(C1945="",NA(),MATCH($B1945&amp;$C1945,'Smelter Look-up'!$J:$J,0))</f>
        <v>#N/A</v>
      </c>
      <c r="X1945" s="164">
        <f t="shared" ca="1" si="151"/>
        <v>0</v>
      </c>
      <c r="AB1945" s="304" t="str">
        <f t="shared" si="152"/>
        <v/>
      </c>
      <c r="AC1945" s="164" t="str">
        <f t="shared" si="153"/>
        <v/>
      </c>
      <c r="AD1945" s="164" t="str">
        <f t="shared" si="154"/>
        <v/>
      </c>
    </row>
    <row r="1946" spans="1:30" s="164" customFormat="1" ht="20.149999999999999" customHeight="1">
      <c r="A1946" s="149"/>
      <c r="B1946" s="294" t="str">
        <f>IF(LEN(A1946)=0,"",INDEX('Smelter Look-up'!$A:$A,MATCH($A1946,'Smelter Look-up'!$E:$E,0)))</f>
        <v/>
      </c>
      <c r="C1946" s="146" t="str">
        <f>IF(LEN(A1946)=0,"",INDEX('Smelter Look-up'!$C:$C,MATCH($A1946,'Smelter Look-up'!$E:$E,0)))</f>
        <v/>
      </c>
      <c r="D1946" s="143"/>
      <c r="E1946" s="143" t="str">
        <f ca="1">IF(ISERROR($V1946),"",OFFSET('Smelter Look-up'!$D$4,$V1946-4,0)&amp;"")</f>
        <v/>
      </c>
      <c r="F1946" s="143" t="str">
        <f ca="1">IF(ISERROR($V1946),"",OFFSET('Smelter Look-up'!$E$4,$V1946-4,0))</f>
        <v/>
      </c>
      <c r="G1946" s="143" t="str">
        <f ca="1">IF(C1946=$X$4,"Enter smelter details",IF(ISERROR($V1946),"",OFFSET('Smelter Look-up'!$F$4,$V1946-4,0)))</f>
        <v/>
      </c>
      <c r="H1946" s="199" t="str">
        <f ca="1">IF(ISERROR($V1946),"",OFFSET('Smelter Look-up'!$G$4,$V1946-4,0))</f>
        <v/>
      </c>
      <c r="I1946" s="200" t="str">
        <f ca="1">IF(ISERROR($V1946),"",OFFSET('Smelter Look-up'!$H$4,$V1946-4,0))</f>
        <v/>
      </c>
      <c r="J1946" s="200" t="str">
        <f ca="1">IF(ISERROR($V1946),"",OFFSET('Smelter Look-up'!$I$4,$V1946-4,0))</f>
        <v/>
      </c>
      <c r="K1946" s="144"/>
      <c r="L1946" s="144"/>
      <c r="M1946" s="144"/>
      <c r="N1946" s="144"/>
      <c r="O1946" s="144"/>
      <c r="P1946" s="202"/>
      <c r="Q1946" s="145"/>
      <c r="R1946" s="143" t="str">
        <f ca="1">IF(ISERROR($V1946),"",OFFSET('Smelter Look-up'!$C$4,$V1946-4,0)&amp;"")</f>
        <v/>
      </c>
      <c r="S1946" s="149" t="str">
        <f t="shared" ca="1" si="150"/>
        <v/>
      </c>
      <c r="T1946" s="149" t="str">
        <f ca="1">IF(B1946="","",IF(ISERROR(MATCH($J1946,SorP!$B$1:$B$6261,0)),"",INDIRECT("'SorP'!$A$"&amp;MATCH($S1946&amp;$J1946,SorP!C:C,0))))</f>
        <v/>
      </c>
      <c r="U1946" s="162"/>
      <c r="V1946" s="163" t="e">
        <f>IF(C1946="",NA(),MATCH($B1946&amp;$C1946,'Smelter Look-up'!$J:$J,0))</f>
        <v>#N/A</v>
      </c>
      <c r="X1946" s="164">
        <f t="shared" ca="1" si="151"/>
        <v>0</v>
      </c>
      <c r="AB1946" s="304" t="str">
        <f t="shared" si="152"/>
        <v/>
      </c>
      <c r="AC1946" s="164" t="str">
        <f t="shared" si="153"/>
        <v/>
      </c>
      <c r="AD1946" s="164" t="str">
        <f t="shared" si="154"/>
        <v/>
      </c>
    </row>
    <row r="1947" spans="1:30" s="164" customFormat="1" ht="20.149999999999999" customHeight="1">
      <c r="A1947" s="149"/>
      <c r="B1947" s="294" t="str">
        <f>IF(LEN(A1947)=0,"",INDEX('Smelter Look-up'!$A:$A,MATCH($A1947,'Smelter Look-up'!$E:$E,0)))</f>
        <v/>
      </c>
      <c r="C1947" s="146" t="str">
        <f>IF(LEN(A1947)=0,"",INDEX('Smelter Look-up'!$C:$C,MATCH($A1947,'Smelter Look-up'!$E:$E,0)))</f>
        <v/>
      </c>
      <c r="D1947" s="143"/>
      <c r="E1947" s="143" t="str">
        <f ca="1">IF(ISERROR($V1947),"",OFFSET('Smelter Look-up'!$D$4,$V1947-4,0)&amp;"")</f>
        <v/>
      </c>
      <c r="F1947" s="143" t="str">
        <f ca="1">IF(ISERROR($V1947),"",OFFSET('Smelter Look-up'!$E$4,$V1947-4,0))</f>
        <v/>
      </c>
      <c r="G1947" s="143" t="str">
        <f ca="1">IF(C1947=$X$4,"Enter smelter details",IF(ISERROR($V1947),"",OFFSET('Smelter Look-up'!$F$4,$V1947-4,0)))</f>
        <v/>
      </c>
      <c r="H1947" s="199" t="str">
        <f ca="1">IF(ISERROR($V1947),"",OFFSET('Smelter Look-up'!$G$4,$V1947-4,0))</f>
        <v/>
      </c>
      <c r="I1947" s="200" t="str">
        <f ca="1">IF(ISERROR($V1947),"",OFFSET('Smelter Look-up'!$H$4,$V1947-4,0))</f>
        <v/>
      </c>
      <c r="J1947" s="200" t="str">
        <f ca="1">IF(ISERROR($V1947),"",OFFSET('Smelter Look-up'!$I$4,$V1947-4,0))</f>
        <v/>
      </c>
      <c r="K1947" s="144"/>
      <c r="L1947" s="144"/>
      <c r="M1947" s="144"/>
      <c r="N1947" s="144"/>
      <c r="O1947" s="144"/>
      <c r="P1947" s="202"/>
      <c r="Q1947" s="145"/>
      <c r="R1947" s="143" t="str">
        <f ca="1">IF(ISERROR($V1947),"",OFFSET('Smelter Look-up'!$C$4,$V1947-4,0)&amp;"")</f>
        <v/>
      </c>
      <c r="S1947" s="149" t="str">
        <f t="shared" ca="1" si="150"/>
        <v/>
      </c>
      <c r="T1947" s="149" t="str">
        <f ca="1">IF(B1947="","",IF(ISERROR(MATCH($J1947,SorP!$B$1:$B$6261,0)),"",INDIRECT("'SorP'!$A$"&amp;MATCH($S1947&amp;$J1947,SorP!C:C,0))))</f>
        <v/>
      </c>
      <c r="U1947" s="162"/>
      <c r="V1947" s="163" t="e">
        <f>IF(C1947="",NA(),MATCH($B1947&amp;$C1947,'Smelter Look-up'!$J:$J,0))</f>
        <v>#N/A</v>
      </c>
      <c r="X1947" s="164">
        <f t="shared" ca="1" si="151"/>
        <v>0</v>
      </c>
      <c r="AB1947" s="304" t="str">
        <f t="shared" si="152"/>
        <v/>
      </c>
      <c r="AC1947" s="164" t="str">
        <f t="shared" si="153"/>
        <v/>
      </c>
      <c r="AD1947" s="164" t="str">
        <f t="shared" si="154"/>
        <v/>
      </c>
    </row>
    <row r="1948" spans="1:30" s="164" customFormat="1" ht="20.149999999999999" customHeight="1">
      <c r="A1948" s="149"/>
      <c r="B1948" s="294" t="str">
        <f>IF(LEN(A1948)=0,"",INDEX('Smelter Look-up'!$A:$A,MATCH($A1948,'Smelter Look-up'!$E:$E,0)))</f>
        <v/>
      </c>
      <c r="C1948" s="146" t="str">
        <f>IF(LEN(A1948)=0,"",INDEX('Smelter Look-up'!$C:$C,MATCH($A1948,'Smelter Look-up'!$E:$E,0)))</f>
        <v/>
      </c>
      <c r="D1948" s="143"/>
      <c r="E1948" s="143" t="str">
        <f ca="1">IF(ISERROR($V1948),"",OFFSET('Smelter Look-up'!$D$4,$V1948-4,0)&amp;"")</f>
        <v/>
      </c>
      <c r="F1948" s="143" t="str">
        <f ca="1">IF(ISERROR($V1948),"",OFFSET('Smelter Look-up'!$E$4,$V1948-4,0))</f>
        <v/>
      </c>
      <c r="G1948" s="143" t="str">
        <f ca="1">IF(C1948=$X$4,"Enter smelter details",IF(ISERROR($V1948),"",OFFSET('Smelter Look-up'!$F$4,$V1948-4,0)))</f>
        <v/>
      </c>
      <c r="H1948" s="199" t="str">
        <f ca="1">IF(ISERROR($V1948),"",OFFSET('Smelter Look-up'!$G$4,$V1948-4,0))</f>
        <v/>
      </c>
      <c r="I1948" s="200" t="str">
        <f ca="1">IF(ISERROR($V1948),"",OFFSET('Smelter Look-up'!$H$4,$V1948-4,0))</f>
        <v/>
      </c>
      <c r="J1948" s="200" t="str">
        <f ca="1">IF(ISERROR($V1948),"",OFFSET('Smelter Look-up'!$I$4,$V1948-4,0))</f>
        <v/>
      </c>
      <c r="K1948" s="144"/>
      <c r="L1948" s="144"/>
      <c r="M1948" s="144"/>
      <c r="N1948" s="144"/>
      <c r="O1948" s="144"/>
      <c r="P1948" s="202"/>
      <c r="Q1948" s="145"/>
      <c r="R1948" s="143" t="str">
        <f ca="1">IF(ISERROR($V1948),"",OFFSET('Smelter Look-up'!$C$4,$V1948-4,0)&amp;"")</f>
        <v/>
      </c>
      <c r="S1948" s="149" t="str">
        <f t="shared" ca="1" si="150"/>
        <v/>
      </c>
      <c r="T1948" s="149" t="str">
        <f ca="1">IF(B1948="","",IF(ISERROR(MATCH($J1948,SorP!$B$1:$B$6261,0)),"",INDIRECT("'SorP'!$A$"&amp;MATCH($S1948&amp;$J1948,SorP!C:C,0))))</f>
        <v/>
      </c>
      <c r="U1948" s="162"/>
      <c r="V1948" s="163" t="e">
        <f>IF(C1948="",NA(),MATCH($B1948&amp;$C1948,'Smelter Look-up'!$J:$J,0))</f>
        <v>#N/A</v>
      </c>
      <c r="X1948" s="164">
        <f t="shared" ca="1" si="151"/>
        <v>0</v>
      </c>
      <c r="AB1948" s="304" t="str">
        <f t="shared" si="152"/>
        <v/>
      </c>
      <c r="AC1948" s="164" t="str">
        <f t="shared" si="153"/>
        <v/>
      </c>
      <c r="AD1948" s="164" t="str">
        <f t="shared" si="154"/>
        <v/>
      </c>
    </row>
    <row r="1949" spans="1:30" s="164" customFormat="1" ht="20.149999999999999" customHeight="1">
      <c r="A1949" s="149"/>
      <c r="B1949" s="294" t="str">
        <f>IF(LEN(A1949)=0,"",INDEX('Smelter Look-up'!$A:$A,MATCH($A1949,'Smelter Look-up'!$E:$E,0)))</f>
        <v/>
      </c>
      <c r="C1949" s="146" t="str">
        <f>IF(LEN(A1949)=0,"",INDEX('Smelter Look-up'!$C:$C,MATCH($A1949,'Smelter Look-up'!$E:$E,0)))</f>
        <v/>
      </c>
      <c r="D1949" s="143"/>
      <c r="E1949" s="143" t="str">
        <f ca="1">IF(ISERROR($V1949),"",OFFSET('Smelter Look-up'!$D$4,$V1949-4,0)&amp;"")</f>
        <v/>
      </c>
      <c r="F1949" s="143" t="str">
        <f ca="1">IF(ISERROR($V1949),"",OFFSET('Smelter Look-up'!$E$4,$V1949-4,0))</f>
        <v/>
      </c>
      <c r="G1949" s="143" t="str">
        <f ca="1">IF(C1949=$X$4,"Enter smelter details",IF(ISERROR($V1949),"",OFFSET('Smelter Look-up'!$F$4,$V1949-4,0)))</f>
        <v/>
      </c>
      <c r="H1949" s="199" t="str">
        <f ca="1">IF(ISERROR($V1949),"",OFFSET('Smelter Look-up'!$G$4,$V1949-4,0))</f>
        <v/>
      </c>
      <c r="I1949" s="200" t="str">
        <f ca="1">IF(ISERROR($V1949),"",OFFSET('Smelter Look-up'!$H$4,$V1949-4,0))</f>
        <v/>
      </c>
      <c r="J1949" s="200" t="str">
        <f ca="1">IF(ISERROR($V1949),"",OFFSET('Smelter Look-up'!$I$4,$V1949-4,0))</f>
        <v/>
      </c>
      <c r="K1949" s="144"/>
      <c r="L1949" s="144"/>
      <c r="M1949" s="144"/>
      <c r="N1949" s="144"/>
      <c r="O1949" s="144"/>
      <c r="P1949" s="202"/>
      <c r="Q1949" s="145"/>
      <c r="R1949" s="143" t="str">
        <f ca="1">IF(ISERROR($V1949),"",OFFSET('Smelter Look-up'!$C$4,$V1949-4,0)&amp;"")</f>
        <v/>
      </c>
      <c r="S1949" s="149" t="str">
        <f t="shared" ca="1" si="150"/>
        <v/>
      </c>
      <c r="T1949" s="149" t="str">
        <f ca="1">IF(B1949="","",IF(ISERROR(MATCH($J1949,SorP!$B$1:$B$6261,0)),"",INDIRECT("'SorP'!$A$"&amp;MATCH($S1949&amp;$J1949,SorP!C:C,0))))</f>
        <v/>
      </c>
      <c r="U1949" s="162"/>
      <c r="V1949" s="163" t="e">
        <f>IF(C1949="",NA(),MATCH($B1949&amp;$C1949,'Smelter Look-up'!$J:$J,0))</f>
        <v>#N/A</v>
      </c>
      <c r="X1949" s="164">
        <f t="shared" ca="1" si="151"/>
        <v>0</v>
      </c>
      <c r="AB1949" s="304" t="str">
        <f t="shared" si="152"/>
        <v/>
      </c>
      <c r="AC1949" s="164" t="str">
        <f t="shared" si="153"/>
        <v/>
      </c>
      <c r="AD1949" s="164" t="str">
        <f t="shared" si="154"/>
        <v/>
      </c>
    </row>
    <row r="1950" spans="1:30" s="164" customFormat="1" ht="20.149999999999999" customHeight="1">
      <c r="A1950" s="149"/>
      <c r="B1950" s="294" t="str">
        <f>IF(LEN(A1950)=0,"",INDEX('Smelter Look-up'!$A:$A,MATCH($A1950,'Smelter Look-up'!$E:$E,0)))</f>
        <v/>
      </c>
      <c r="C1950" s="146" t="str">
        <f>IF(LEN(A1950)=0,"",INDEX('Smelter Look-up'!$C:$C,MATCH($A1950,'Smelter Look-up'!$E:$E,0)))</f>
        <v/>
      </c>
      <c r="D1950" s="143"/>
      <c r="E1950" s="143" t="str">
        <f ca="1">IF(ISERROR($V1950),"",OFFSET('Smelter Look-up'!$D$4,$V1950-4,0)&amp;"")</f>
        <v/>
      </c>
      <c r="F1950" s="143" t="str">
        <f ca="1">IF(ISERROR($V1950),"",OFFSET('Smelter Look-up'!$E$4,$V1950-4,0))</f>
        <v/>
      </c>
      <c r="G1950" s="143" t="str">
        <f ca="1">IF(C1950=$X$4,"Enter smelter details",IF(ISERROR($V1950),"",OFFSET('Smelter Look-up'!$F$4,$V1950-4,0)))</f>
        <v/>
      </c>
      <c r="H1950" s="199" t="str">
        <f ca="1">IF(ISERROR($V1950),"",OFFSET('Smelter Look-up'!$G$4,$V1950-4,0))</f>
        <v/>
      </c>
      <c r="I1950" s="200" t="str">
        <f ca="1">IF(ISERROR($V1950),"",OFFSET('Smelter Look-up'!$H$4,$V1950-4,0))</f>
        <v/>
      </c>
      <c r="J1950" s="200" t="str">
        <f ca="1">IF(ISERROR($V1950),"",OFFSET('Smelter Look-up'!$I$4,$V1950-4,0))</f>
        <v/>
      </c>
      <c r="K1950" s="144"/>
      <c r="L1950" s="144"/>
      <c r="M1950" s="144"/>
      <c r="N1950" s="144"/>
      <c r="O1950" s="144"/>
      <c r="P1950" s="202"/>
      <c r="Q1950" s="145"/>
      <c r="R1950" s="143" t="str">
        <f ca="1">IF(ISERROR($V1950),"",OFFSET('Smelter Look-up'!$C$4,$V1950-4,0)&amp;"")</f>
        <v/>
      </c>
      <c r="S1950" s="149" t="str">
        <f t="shared" ca="1" si="150"/>
        <v/>
      </c>
      <c r="T1950" s="149" t="str">
        <f ca="1">IF(B1950="","",IF(ISERROR(MATCH($J1950,SorP!$B$1:$B$6261,0)),"",INDIRECT("'SorP'!$A$"&amp;MATCH($S1950&amp;$J1950,SorP!C:C,0))))</f>
        <v/>
      </c>
      <c r="U1950" s="162"/>
      <c r="V1950" s="163" t="e">
        <f>IF(C1950="",NA(),MATCH($B1950&amp;$C1950,'Smelter Look-up'!$J:$J,0))</f>
        <v>#N/A</v>
      </c>
      <c r="X1950" s="164">
        <f t="shared" ca="1" si="151"/>
        <v>0</v>
      </c>
      <c r="AB1950" s="304" t="str">
        <f t="shared" si="152"/>
        <v/>
      </c>
      <c r="AC1950" s="164" t="str">
        <f t="shared" si="153"/>
        <v/>
      </c>
      <c r="AD1950" s="164" t="str">
        <f t="shared" si="154"/>
        <v/>
      </c>
    </row>
    <row r="1951" spans="1:30" s="164" customFormat="1" ht="20.149999999999999" customHeight="1">
      <c r="A1951" s="149"/>
      <c r="B1951" s="294" t="str">
        <f>IF(LEN(A1951)=0,"",INDEX('Smelter Look-up'!$A:$A,MATCH($A1951,'Smelter Look-up'!$E:$E,0)))</f>
        <v/>
      </c>
      <c r="C1951" s="146" t="str">
        <f>IF(LEN(A1951)=0,"",INDEX('Smelter Look-up'!$C:$C,MATCH($A1951,'Smelter Look-up'!$E:$E,0)))</f>
        <v/>
      </c>
      <c r="D1951" s="143"/>
      <c r="E1951" s="143" t="str">
        <f ca="1">IF(ISERROR($V1951),"",OFFSET('Smelter Look-up'!$D$4,$V1951-4,0)&amp;"")</f>
        <v/>
      </c>
      <c r="F1951" s="143" t="str">
        <f ca="1">IF(ISERROR($V1951),"",OFFSET('Smelter Look-up'!$E$4,$V1951-4,0))</f>
        <v/>
      </c>
      <c r="G1951" s="143" t="str">
        <f ca="1">IF(C1951=$X$4,"Enter smelter details",IF(ISERROR($V1951),"",OFFSET('Smelter Look-up'!$F$4,$V1951-4,0)))</f>
        <v/>
      </c>
      <c r="H1951" s="199" t="str">
        <f ca="1">IF(ISERROR($V1951),"",OFFSET('Smelter Look-up'!$G$4,$V1951-4,0))</f>
        <v/>
      </c>
      <c r="I1951" s="200" t="str">
        <f ca="1">IF(ISERROR($V1951),"",OFFSET('Smelter Look-up'!$H$4,$V1951-4,0))</f>
        <v/>
      </c>
      <c r="J1951" s="200" t="str">
        <f ca="1">IF(ISERROR($V1951),"",OFFSET('Smelter Look-up'!$I$4,$V1951-4,0))</f>
        <v/>
      </c>
      <c r="K1951" s="144"/>
      <c r="L1951" s="144"/>
      <c r="M1951" s="144"/>
      <c r="N1951" s="144"/>
      <c r="O1951" s="144"/>
      <c r="P1951" s="202"/>
      <c r="Q1951" s="145"/>
      <c r="R1951" s="143" t="str">
        <f ca="1">IF(ISERROR($V1951),"",OFFSET('Smelter Look-up'!$C$4,$V1951-4,0)&amp;"")</f>
        <v/>
      </c>
      <c r="S1951" s="149" t="str">
        <f t="shared" ca="1" si="150"/>
        <v/>
      </c>
      <c r="T1951" s="149" t="str">
        <f ca="1">IF(B1951="","",IF(ISERROR(MATCH($J1951,SorP!$B$1:$B$6261,0)),"",INDIRECT("'SorP'!$A$"&amp;MATCH($S1951&amp;$J1951,SorP!C:C,0))))</f>
        <v/>
      </c>
      <c r="U1951" s="162"/>
      <c r="V1951" s="163" t="e">
        <f>IF(C1951="",NA(),MATCH($B1951&amp;$C1951,'Smelter Look-up'!$J:$J,0))</f>
        <v>#N/A</v>
      </c>
      <c r="X1951" s="164">
        <f t="shared" ca="1" si="151"/>
        <v>0</v>
      </c>
      <c r="AB1951" s="304" t="str">
        <f t="shared" si="152"/>
        <v/>
      </c>
      <c r="AC1951" s="164" t="str">
        <f t="shared" si="153"/>
        <v/>
      </c>
      <c r="AD1951" s="164" t="str">
        <f t="shared" si="154"/>
        <v/>
      </c>
    </row>
    <row r="1952" spans="1:30" s="164" customFormat="1" ht="20.149999999999999" customHeight="1">
      <c r="A1952" s="149"/>
      <c r="B1952" s="294" t="str">
        <f>IF(LEN(A1952)=0,"",INDEX('Smelter Look-up'!$A:$A,MATCH($A1952,'Smelter Look-up'!$E:$E,0)))</f>
        <v/>
      </c>
      <c r="C1952" s="146" t="str">
        <f>IF(LEN(A1952)=0,"",INDEX('Smelter Look-up'!$C:$C,MATCH($A1952,'Smelter Look-up'!$E:$E,0)))</f>
        <v/>
      </c>
      <c r="D1952" s="143"/>
      <c r="E1952" s="143" t="str">
        <f ca="1">IF(ISERROR($V1952),"",OFFSET('Smelter Look-up'!$D$4,$V1952-4,0)&amp;"")</f>
        <v/>
      </c>
      <c r="F1952" s="143" t="str">
        <f ca="1">IF(ISERROR($V1952),"",OFFSET('Smelter Look-up'!$E$4,$V1952-4,0))</f>
        <v/>
      </c>
      <c r="G1952" s="143" t="str">
        <f ca="1">IF(C1952=$X$4,"Enter smelter details",IF(ISERROR($V1952),"",OFFSET('Smelter Look-up'!$F$4,$V1952-4,0)))</f>
        <v/>
      </c>
      <c r="H1952" s="199" t="str">
        <f ca="1">IF(ISERROR($V1952),"",OFFSET('Smelter Look-up'!$G$4,$V1952-4,0))</f>
        <v/>
      </c>
      <c r="I1952" s="200" t="str">
        <f ca="1">IF(ISERROR($V1952),"",OFFSET('Smelter Look-up'!$H$4,$V1952-4,0))</f>
        <v/>
      </c>
      <c r="J1952" s="200" t="str">
        <f ca="1">IF(ISERROR($V1952),"",OFFSET('Smelter Look-up'!$I$4,$V1952-4,0))</f>
        <v/>
      </c>
      <c r="K1952" s="144"/>
      <c r="L1952" s="144"/>
      <c r="M1952" s="144"/>
      <c r="N1952" s="144"/>
      <c r="O1952" s="144"/>
      <c r="P1952" s="202"/>
      <c r="Q1952" s="145"/>
      <c r="R1952" s="143" t="str">
        <f ca="1">IF(ISERROR($V1952),"",OFFSET('Smelter Look-up'!$C$4,$V1952-4,0)&amp;"")</f>
        <v/>
      </c>
      <c r="S1952" s="149" t="str">
        <f t="shared" ca="1" si="150"/>
        <v/>
      </c>
      <c r="T1952" s="149" t="str">
        <f ca="1">IF(B1952="","",IF(ISERROR(MATCH($J1952,SorP!$B$1:$B$6261,0)),"",INDIRECT("'SorP'!$A$"&amp;MATCH($S1952&amp;$J1952,SorP!C:C,0))))</f>
        <v/>
      </c>
      <c r="U1952" s="162"/>
      <c r="V1952" s="163" t="e">
        <f>IF(C1952="",NA(),MATCH($B1952&amp;$C1952,'Smelter Look-up'!$J:$J,0))</f>
        <v>#N/A</v>
      </c>
      <c r="X1952" s="164">
        <f t="shared" ca="1" si="151"/>
        <v>0</v>
      </c>
      <c r="AB1952" s="304" t="str">
        <f t="shared" si="152"/>
        <v/>
      </c>
      <c r="AC1952" s="164" t="str">
        <f t="shared" si="153"/>
        <v/>
      </c>
      <c r="AD1952" s="164" t="str">
        <f t="shared" si="154"/>
        <v/>
      </c>
    </row>
    <row r="1953" spans="1:30" s="164" customFormat="1" ht="20.149999999999999" customHeight="1">
      <c r="A1953" s="149"/>
      <c r="B1953" s="294" t="str">
        <f>IF(LEN(A1953)=0,"",INDEX('Smelter Look-up'!$A:$A,MATCH($A1953,'Smelter Look-up'!$E:$E,0)))</f>
        <v/>
      </c>
      <c r="C1953" s="146" t="str">
        <f>IF(LEN(A1953)=0,"",INDEX('Smelter Look-up'!$C:$C,MATCH($A1953,'Smelter Look-up'!$E:$E,0)))</f>
        <v/>
      </c>
      <c r="D1953" s="143"/>
      <c r="E1953" s="143" t="str">
        <f ca="1">IF(ISERROR($V1953),"",OFFSET('Smelter Look-up'!$D$4,$V1953-4,0)&amp;"")</f>
        <v/>
      </c>
      <c r="F1953" s="143" t="str">
        <f ca="1">IF(ISERROR($V1953),"",OFFSET('Smelter Look-up'!$E$4,$V1953-4,0))</f>
        <v/>
      </c>
      <c r="G1953" s="143" t="str">
        <f ca="1">IF(C1953=$X$4,"Enter smelter details",IF(ISERROR($V1953),"",OFFSET('Smelter Look-up'!$F$4,$V1953-4,0)))</f>
        <v/>
      </c>
      <c r="H1953" s="199" t="str">
        <f ca="1">IF(ISERROR($V1953),"",OFFSET('Smelter Look-up'!$G$4,$V1953-4,0))</f>
        <v/>
      </c>
      <c r="I1953" s="200" t="str">
        <f ca="1">IF(ISERROR($V1953),"",OFFSET('Smelter Look-up'!$H$4,$V1953-4,0))</f>
        <v/>
      </c>
      <c r="J1953" s="200" t="str">
        <f ca="1">IF(ISERROR($V1953),"",OFFSET('Smelter Look-up'!$I$4,$V1953-4,0))</f>
        <v/>
      </c>
      <c r="K1953" s="144"/>
      <c r="L1953" s="144"/>
      <c r="M1953" s="144"/>
      <c r="N1953" s="144"/>
      <c r="O1953" s="144"/>
      <c r="P1953" s="202"/>
      <c r="Q1953" s="145"/>
      <c r="R1953" s="143" t="str">
        <f ca="1">IF(ISERROR($V1953),"",OFFSET('Smelter Look-up'!$C$4,$V1953-4,0)&amp;"")</f>
        <v/>
      </c>
      <c r="S1953" s="149" t="str">
        <f t="shared" ca="1" si="150"/>
        <v/>
      </c>
      <c r="T1953" s="149" t="str">
        <f ca="1">IF(B1953="","",IF(ISERROR(MATCH($J1953,SorP!$B$1:$B$6261,0)),"",INDIRECT("'SorP'!$A$"&amp;MATCH($S1953&amp;$J1953,SorP!C:C,0))))</f>
        <v/>
      </c>
      <c r="U1953" s="162"/>
      <c r="V1953" s="163" t="e">
        <f>IF(C1953="",NA(),MATCH($B1953&amp;$C1953,'Smelter Look-up'!$J:$J,0))</f>
        <v>#N/A</v>
      </c>
      <c r="X1953" s="164">
        <f t="shared" ca="1" si="151"/>
        <v>0</v>
      </c>
      <c r="AB1953" s="304" t="str">
        <f t="shared" si="152"/>
        <v/>
      </c>
      <c r="AC1953" s="164" t="str">
        <f t="shared" si="153"/>
        <v/>
      </c>
      <c r="AD1953" s="164" t="str">
        <f t="shared" si="154"/>
        <v/>
      </c>
    </row>
    <row r="1954" spans="1:30" s="164" customFormat="1" ht="20.149999999999999" customHeight="1">
      <c r="A1954" s="149"/>
      <c r="B1954" s="294" t="str">
        <f>IF(LEN(A1954)=0,"",INDEX('Smelter Look-up'!$A:$A,MATCH($A1954,'Smelter Look-up'!$E:$E,0)))</f>
        <v/>
      </c>
      <c r="C1954" s="146" t="str">
        <f>IF(LEN(A1954)=0,"",INDEX('Smelter Look-up'!$C:$C,MATCH($A1954,'Smelter Look-up'!$E:$E,0)))</f>
        <v/>
      </c>
      <c r="D1954" s="143"/>
      <c r="E1954" s="143" t="str">
        <f ca="1">IF(ISERROR($V1954),"",OFFSET('Smelter Look-up'!$D$4,$V1954-4,0)&amp;"")</f>
        <v/>
      </c>
      <c r="F1954" s="143" t="str">
        <f ca="1">IF(ISERROR($V1954),"",OFFSET('Smelter Look-up'!$E$4,$V1954-4,0))</f>
        <v/>
      </c>
      <c r="G1954" s="143" t="str">
        <f ca="1">IF(C1954=$X$4,"Enter smelter details",IF(ISERROR($V1954),"",OFFSET('Smelter Look-up'!$F$4,$V1954-4,0)))</f>
        <v/>
      </c>
      <c r="H1954" s="199" t="str">
        <f ca="1">IF(ISERROR($V1954),"",OFFSET('Smelter Look-up'!$G$4,$V1954-4,0))</f>
        <v/>
      </c>
      <c r="I1954" s="200" t="str">
        <f ca="1">IF(ISERROR($V1954),"",OFFSET('Smelter Look-up'!$H$4,$V1954-4,0))</f>
        <v/>
      </c>
      <c r="J1954" s="200" t="str">
        <f ca="1">IF(ISERROR($V1954),"",OFFSET('Smelter Look-up'!$I$4,$V1954-4,0))</f>
        <v/>
      </c>
      <c r="K1954" s="144"/>
      <c r="L1954" s="144"/>
      <c r="M1954" s="144"/>
      <c r="N1954" s="144"/>
      <c r="O1954" s="144"/>
      <c r="P1954" s="202"/>
      <c r="Q1954" s="145"/>
      <c r="R1954" s="143" t="str">
        <f ca="1">IF(ISERROR($V1954),"",OFFSET('Smelter Look-up'!$C$4,$V1954-4,0)&amp;"")</f>
        <v/>
      </c>
      <c r="S1954" s="149" t="str">
        <f t="shared" ca="1" si="150"/>
        <v/>
      </c>
      <c r="T1954" s="149" t="str">
        <f ca="1">IF(B1954="","",IF(ISERROR(MATCH($J1954,SorP!$B$1:$B$6261,0)),"",INDIRECT("'SorP'!$A$"&amp;MATCH($S1954&amp;$J1954,SorP!C:C,0))))</f>
        <v/>
      </c>
      <c r="U1954" s="162"/>
      <c r="V1954" s="163" t="e">
        <f>IF(C1954="",NA(),MATCH($B1954&amp;$C1954,'Smelter Look-up'!$J:$J,0))</f>
        <v>#N/A</v>
      </c>
      <c r="X1954" s="164">
        <f t="shared" ca="1" si="151"/>
        <v>0</v>
      </c>
      <c r="AB1954" s="304" t="str">
        <f t="shared" si="152"/>
        <v/>
      </c>
      <c r="AC1954" s="164" t="str">
        <f t="shared" si="153"/>
        <v/>
      </c>
      <c r="AD1954" s="164" t="str">
        <f t="shared" si="154"/>
        <v/>
      </c>
    </row>
    <row r="1955" spans="1:30" s="164" customFormat="1" ht="20.149999999999999" customHeight="1">
      <c r="A1955" s="149"/>
      <c r="B1955" s="294" t="str">
        <f>IF(LEN(A1955)=0,"",INDEX('Smelter Look-up'!$A:$A,MATCH($A1955,'Smelter Look-up'!$E:$E,0)))</f>
        <v/>
      </c>
      <c r="C1955" s="146" t="str">
        <f>IF(LEN(A1955)=0,"",INDEX('Smelter Look-up'!$C:$C,MATCH($A1955,'Smelter Look-up'!$E:$E,0)))</f>
        <v/>
      </c>
      <c r="D1955" s="143"/>
      <c r="E1955" s="143" t="str">
        <f ca="1">IF(ISERROR($V1955),"",OFFSET('Smelter Look-up'!$D$4,$V1955-4,0)&amp;"")</f>
        <v/>
      </c>
      <c r="F1955" s="143" t="str">
        <f ca="1">IF(ISERROR($V1955),"",OFFSET('Smelter Look-up'!$E$4,$V1955-4,0))</f>
        <v/>
      </c>
      <c r="G1955" s="143" t="str">
        <f ca="1">IF(C1955=$X$4,"Enter smelter details",IF(ISERROR($V1955),"",OFFSET('Smelter Look-up'!$F$4,$V1955-4,0)))</f>
        <v/>
      </c>
      <c r="H1955" s="199" t="str">
        <f ca="1">IF(ISERROR($V1955),"",OFFSET('Smelter Look-up'!$G$4,$V1955-4,0))</f>
        <v/>
      </c>
      <c r="I1955" s="200" t="str">
        <f ca="1">IF(ISERROR($V1955),"",OFFSET('Smelter Look-up'!$H$4,$V1955-4,0))</f>
        <v/>
      </c>
      <c r="J1955" s="200" t="str">
        <f ca="1">IF(ISERROR($V1955),"",OFFSET('Smelter Look-up'!$I$4,$V1955-4,0))</f>
        <v/>
      </c>
      <c r="K1955" s="144"/>
      <c r="L1955" s="144"/>
      <c r="M1955" s="144"/>
      <c r="N1955" s="144"/>
      <c r="O1955" s="144"/>
      <c r="P1955" s="202"/>
      <c r="Q1955" s="145"/>
      <c r="R1955" s="143" t="str">
        <f ca="1">IF(ISERROR($V1955),"",OFFSET('Smelter Look-up'!$C$4,$V1955-4,0)&amp;"")</f>
        <v/>
      </c>
      <c r="S1955" s="149" t="str">
        <f t="shared" ca="1" si="150"/>
        <v/>
      </c>
      <c r="T1955" s="149" t="str">
        <f ca="1">IF(B1955="","",IF(ISERROR(MATCH($J1955,SorP!$B$1:$B$6261,0)),"",INDIRECT("'SorP'!$A$"&amp;MATCH($S1955&amp;$J1955,SorP!C:C,0))))</f>
        <v/>
      </c>
      <c r="U1955" s="162"/>
      <c r="V1955" s="163" t="e">
        <f>IF(C1955="",NA(),MATCH($B1955&amp;$C1955,'Smelter Look-up'!$J:$J,0))</f>
        <v>#N/A</v>
      </c>
      <c r="X1955" s="164">
        <f t="shared" ca="1" si="151"/>
        <v>0</v>
      </c>
      <c r="AB1955" s="304" t="str">
        <f t="shared" si="152"/>
        <v/>
      </c>
      <c r="AC1955" s="164" t="str">
        <f t="shared" si="153"/>
        <v/>
      </c>
      <c r="AD1955" s="164" t="str">
        <f t="shared" si="154"/>
        <v/>
      </c>
    </row>
    <row r="1956" spans="1:30" s="164" customFormat="1" ht="20.149999999999999" customHeight="1">
      <c r="A1956" s="149"/>
      <c r="B1956" s="294" t="str">
        <f>IF(LEN(A1956)=0,"",INDEX('Smelter Look-up'!$A:$A,MATCH($A1956,'Smelter Look-up'!$E:$E,0)))</f>
        <v/>
      </c>
      <c r="C1956" s="146" t="str">
        <f>IF(LEN(A1956)=0,"",INDEX('Smelter Look-up'!$C:$C,MATCH($A1956,'Smelter Look-up'!$E:$E,0)))</f>
        <v/>
      </c>
      <c r="D1956" s="143"/>
      <c r="E1956" s="143" t="str">
        <f ca="1">IF(ISERROR($V1956),"",OFFSET('Smelter Look-up'!$D$4,$V1956-4,0)&amp;"")</f>
        <v/>
      </c>
      <c r="F1956" s="143" t="str">
        <f ca="1">IF(ISERROR($V1956),"",OFFSET('Smelter Look-up'!$E$4,$V1956-4,0))</f>
        <v/>
      </c>
      <c r="G1956" s="143" t="str">
        <f ca="1">IF(C1956=$X$4,"Enter smelter details",IF(ISERROR($V1956),"",OFFSET('Smelter Look-up'!$F$4,$V1956-4,0)))</f>
        <v/>
      </c>
      <c r="H1956" s="199" t="str">
        <f ca="1">IF(ISERROR($V1956),"",OFFSET('Smelter Look-up'!$G$4,$V1956-4,0))</f>
        <v/>
      </c>
      <c r="I1956" s="200" t="str">
        <f ca="1">IF(ISERROR($V1956),"",OFFSET('Smelter Look-up'!$H$4,$V1956-4,0))</f>
        <v/>
      </c>
      <c r="J1956" s="200" t="str">
        <f ca="1">IF(ISERROR($V1956),"",OFFSET('Smelter Look-up'!$I$4,$V1956-4,0))</f>
        <v/>
      </c>
      <c r="K1956" s="144"/>
      <c r="L1956" s="144"/>
      <c r="M1956" s="144"/>
      <c r="N1956" s="144"/>
      <c r="O1956" s="144"/>
      <c r="P1956" s="202"/>
      <c r="Q1956" s="145"/>
      <c r="R1956" s="143" t="str">
        <f ca="1">IF(ISERROR($V1956),"",OFFSET('Smelter Look-up'!$C$4,$V1956-4,0)&amp;"")</f>
        <v/>
      </c>
      <c r="S1956" s="149" t="str">
        <f t="shared" ca="1" si="150"/>
        <v/>
      </c>
      <c r="T1956" s="149" t="str">
        <f ca="1">IF(B1956="","",IF(ISERROR(MATCH($J1956,SorP!$B$1:$B$6261,0)),"",INDIRECT("'SorP'!$A$"&amp;MATCH($S1956&amp;$J1956,SorP!C:C,0))))</f>
        <v/>
      </c>
      <c r="U1956" s="162"/>
      <c r="V1956" s="163" t="e">
        <f>IF(C1956="",NA(),MATCH($B1956&amp;$C1956,'Smelter Look-up'!$J:$J,0))</f>
        <v>#N/A</v>
      </c>
      <c r="X1956" s="164">
        <f t="shared" ca="1" si="151"/>
        <v>0</v>
      </c>
      <c r="AB1956" s="304" t="str">
        <f t="shared" si="152"/>
        <v/>
      </c>
      <c r="AC1956" s="164" t="str">
        <f t="shared" si="153"/>
        <v/>
      </c>
      <c r="AD1956" s="164" t="str">
        <f t="shared" si="154"/>
        <v/>
      </c>
    </row>
    <row r="1957" spans="1:30" s="164" customFormat="1" ht="20.149999999999999" customHeight="1">
      <c r="A1957" s="149"/>
      <c r="B1957" s="294" t="str">
        <f>IF(LEN(A1957)=0,"",INDEX('Smelter Look-up'!$A:$A,MATCH($A1957,'Smelter Look-up'!$E:$E,0)))</f>
        <v/>
      </c>
      <c r="C1957" s="146" t="str">
        <f>IF(LEN(A1957)=0,"",INDEX('Smelter Look-up'!$C:$C,MATCH($A1957,'Smelter Look-up'!$E:$E,0)))</f>
        <v/>
      </c>
      <c r="D1957" s="143"/>
      <c r="E1957" s="143" t="str">
        <f ca="1">IF(ISERROR($V1957),"",OFFSET('Smelter Look-up'!$D$4,$V1957-4,0)&amp;"")</f>
        <v/>
      </c>
      <c r="F1957" s="143" t="str">
        <f ca="1">IF(ISERROR($V1957),"",OFFSET('Smelter Look-up'!$E$4,$V1957-4,0))</f>
        <v/>
      </c>
      <c r="G1957" s="143" t="str">
        <f ca="1">IF(C1957=$X$4,"Enter smelter details",IF(ISERROR($V1957),"",OFFSET('Smelter Look-up'!$F$4,$V1957-4,0)))</f>
        <v/>
      </c>
      <c r="H1957" s="199" t="str">
        <f ca="1">IF(ISERROR($V1957),"",OFFSET('Smelter Look-up'!$G$4,$V1957-4,0))</f>
        <v/>
      </c>
      <c r="I1957" s="200" t="str">
        <f ca="1">IF(ISERROR($V1957),"",OFFSET('Smelter Look-up'!$H$4,$V1957-4,0))</f>
        <v/>
      </c>
      <c r="J1957" s="200" t="str">
        <f ca="1">IF(ISERROR($V1957),"",OFFSET('Smelter Look-up'!$I$4,$V1957-4,0))</f>
        <v/>
      </c>
      <c r="K1957" s="144"/>
      <c r="L1957" s="144"/>
      <c r="M1957" s="144"/>
      <c r="N1957" s="144"/>
      <c r="O1957" s="144"/>
      <c r="P1957" s="202"/>
      <c r="Q1957" s="145"/>
      <c r="R1957" s="143" t="str">
        <f ca="1">IF(ISERROR($V1957),"",OFFSET('Smelter Look-up'!$C$4,$V1957-4,0)&amp;"")</f>
        <v/>
      </c>
      <c r="S1957" s="149" t="str">
        <f t="shared" ca="1" si="150"/>
        <v/>
      </c>
      <c r="T1957" s="149" t="str">
        <f ca="1">IF(B1957="","",IF(ISERROR(MATCH($J1957,SorP!$B$1:$B$6261,0)),"",INDIRECT("'SorP'!$A$"&amp;MATCH($S1957&amp;$J1957,SorP!C:C,0))))</f>
        <v/>
      </c>
      <c r="U1957" s="162"/>
      <c r="V1957" s="163" t="e">
        <f>IF(C1957="",NA(),MATCH($B1957&amp;$C1957,'Smelter Look-up'!$J:$J,0))</f>
        <v>#N/A</v>
      </c>
      <c r="X1957" s="164">
        <f t="shared" ca="1" si="151"/>
        <v>0</v>
      </c>
      <c r="AB1957" s="304" t="str">
        <f t="shared" si="152"/>
        <v/>
      </c>
      <c r="AC1957" s="164" t="str">
        <f t="shared" si="153"/>
        <v/>
      </c>
      <c r="AD1957" s="164" t="str">
        <f t="shared" si="154"/>
        <v/>
      </c>
    </row>
    <row r="1958" spans="1:30" s="164" customFormat="1" ht="20.149999999999999" customHeight="1">
      <c r="A1958" s="149"/>
      <c r="B1958" s="294" t="str">
        <f>IF(LEN(A1958)=0,"",INDEX('Smelter Look-up'!$A:$A,MATCH($A1958,'Smelter Look-up'!$E:$E,0)))</f>
        <v/>
      </c>
      <c r="C1958" s="146" t="str">
        <f>IF(LEN(A1958)=0,"",INDEX('Smelter Look-up'!$C:$C,MATCH($A1958,'Smelter Look-up'!$E:$E,0)))</f>
        <v/>
      </c>
      <c r="D1958" s="143"/>
      <c r="E1958" s="143" t="str">
        <f ca="1">IF(ISERROR($V1958),"",OFFSET('Smelter Look-up'!$D$4,$V1958-4,0)&amp;"")</f>
        <v/>
      </c>
      <c r="F1958" s="143" t="str">
        <f ca="1">IF(ISERROR($V1958),"",OFFSET('Smelter Look-up'!$E$4,$V1958-4,0))</f>
        <v/>
      </c>
      <c r="G1958" s="143" t="str">
        <f ca="1">IF(C1958=$X$4,"Enter smelter details",IF(ISERROR($V1958),"",OFFSET('Smelter Look-up'!$F$4,$V1958-4,0)))</f>
        <v/>
      </c>
      <c r="H1958" s="199" t="str">
        <f ca="1">IF(ISERROR($V1958),"",OFFSET('Smelter Look-up'!$G$4,$V1958-4,0))</f>
        <v/>
      </c>
      <c r="I1958" s="200" t="str">
        <f ca="1">IF(ISERROR($V1958),"",OFFSET('Smelter Look-up'!$H$4,$V1958-4,0))</f>
        <v/>
      </c>
      <c r="J1958" s="200" t="str">
        <f ca="1">IF(ISERROR($V1958),"",OFFSET('Smelter Look-up'!$I$4,$V1958-4,0))</f>
        <v/>
      </c>
      <c r="K1958" s="144"/>
      <c r="L1958" s="144"/>
      <c r="M1958" s="144"/>
      <c r="N1958" s="144"/>
      <c r="O1958" s="144"/>
      <c r="P1958" s="202"/>
      <c r="Q1958" s="145"/>
      <c r="R1958" s="143" t="str">
        <f ca="1">IF(ISERROR($V1958),"",OFFSET('Smelter Look-up'!$C$4,$V1958-4,0)&amp;"")</f>
        <v/>
      </c>
      <c r="S1958" s="149" t="str">
        <f t="shared" ca="1" si="150"/>
        <v/>
      </c>
      <c r="T1958" s="149" t="str">
        <f ca="1">IF(B1958="","",IF(ISERROR(MATCH($J1958,SorP!$B$1:$B$6261,0)),"",INDIRECT("'SorP'!$A$"&amp;MATCH($S1958&amp;$J1958,SorP!C:C,0))))</f>
        <v/>
      </c>
      <c r="U1958" s="162"/>
      <c r="V1958" s="163" t="e">
        <f>IF(C1958="",NA(),MATCH($B1958&amp;$C1958,'Smelter Look-up'!$J:$J,0))</f>
        <v>#N/A</v>
      </c>
      <c r="X1958" s="164">
        <f t="shared" ca="1" si="151"/>
        <v>0</v>
      </c>
      <c r="AB1958" s="304" t="str">
        <f t="shared" si="152"/>
        <v/>
      </c>
      <c r="AC1958" s="164" t="str">
        <f t="shared" si="153"/>
        <v/>
      </c>
      <c r="AD1958" s="164" t="str">
        <f t="shared" si="154"/>
        <v/>
      </c>
    </row>
    <row r="1959" spans="1:30" s="164" customFormat="1" ht="20.149999999999999" customHeight="1">
      <c r="A1959" s="149"/>
      <c r="B1959" s="294" t="str">
        <f>IF(LEN(A1959)=0,"",INDEX('Smelter Look-up'!$A:$A,MATCH($A1959,'Smelter Look-up'!$E:$E,0)))</f>
        <v/>
      </c>
      <c r="C1959" s="146" t="str">
        <f>IF(LEN(A1959)=0,"",INDEX('Smelter Look-up'!$C:$C,MATCH($A1959,'Smelter Look-up'!$E:$E,0)))</f>
        <v/>
      </c>
      <c r="D1959" s="143"/>
      <c r="E1959" s="143" t="str">
        <f ca="1">IF(ISERROR($V1959),"",OFFSET('Smelter Look-up'!$D$4,$V1959-4,0)&amp;"")</f>
        <v/>
      </c>
      <c r="F1959" s="143" t="str">
        <f ca="1">IF(ISERROR($V1959),"",OFFSET('Smelter Look-up'!$E$4,$V1959-4,0))</f>
        <v/>
      </c>
      <c r="G1959" s="143" t="str">
        <f ca="1">IF(C1959=$X$4,"Enter smelter details",IF(ISERROR($V1959),"",OFFSET('Smelter Look-up'!$F$4,$V1959-4,0)))</f>
        <v/>
      </c>
      <c r="H1959" s="199" t="str">
        <f ca="1">IF(ISERROR($V1959),"",OFFSET('Smelter Look-up'!$G$4,$V1959-4,0))</f>
        <v/>
      </c>
      <c r="I1959" s="200" t="str">
        <f ca="1">IF(ISERROR($V1959),"",OFFSET('Smelter Look-up'!$H$4,$V1959-4,0))</f>
        <v/>
      </c>
      <c r="J1959" s="200" t="str">
        <f ca="1">IF(ISERROR($V1959),"",OFFSET('Smelter Look-up'!$I$4,$V1959-4,0))</f>
        <v/>
      </c>
      <c r="K1959" s="144"/>
      <c r="L1959" s="144"/>
      <c r="M1959" s="144"/>
      <c r="N1959" s="144"/>
      <c r="O1959" s="144"/>
      <c r="P1959" s="202"/>
      <c r="Q1959" s="145"/>
      <c r="R1959" s="143" t="str">
        <f ca="1">IF(ISERROR($V1959),"",OFFSET('Smelter Look-up'!$C$4,$V1959-4,0)&amp;"")</f>
        <v/>
      </c>
      <c r="S1959" s="149" t="str">
        <f t="shared" ca="1" si="150"/>
        <v/>
      </c>
      <c r="T1959" s="149" t="str">
        <f ca="1">IF(B1959="","",IF(ISERROR(MATCH($J1959,SorP!$B$1:$B$6261,0)),"",INDIRECT("'SorP'!$A$"&amp;MATCH($S1959&amp;$J1959,SorP!C:C,0))))</f>
        <v/>
      </c>
      <c r="U1959" s="162"/>
      <c r="V1959" s="163" t="e">
        <f>IF(C1959="",NA(),MATCH($B1959&amp;$C1959,'Smelter Look-up'!$J:$J,0))</f>
        <v>#N/A</v>
      </c>
      <c r="X1959" s="164">
        <f t="shared" ca="1" si="151"/>
        <v>0</v>
      </c>
      <c r="AB1959" s="304" t="str">
        <f t="shared" si="152"/>
        <v/>
      </c>
      <c r="AC1959" s="164" t="str">
        <f t="shared" si="153"/>
        <v/>
      </c>
      <c r="AD1959" s="164" t="str">
        <f t="shared" si="154"/>
        <v/>
      </c>
    </row>
    <row r="1960" spans="1:30" s="164" customFormat="1" ht="20.149999999999999" customHeight="1">
      <c r="A1960" s="149"/>
      <c r="B1960" s="294" t="str">
        <f>IF(LEN(A1960)=0,"",INDEX('Smelter Look-up'!$A:$A,MATCH($A1960,'Smelter Look-up'!$E:$E,0)))</f>
        <v/>
      </c>
      <c r="C1960" s="146" t="str">
        <f>IF(LEN(A1960)=0,"",INDEX('Smelter Look-up'!$C:$C,MATCH($A1960,'Smelter Look-up'!$E:$E,0)))</f>
        <v/>
      </c>
      <c r="D1960" s="143"/>
      <c r="E1960" s="143" t="str">
        <f ca="1">IF(ISERROR($V1960),"",OFFSET('Smelter Look-up'!$D$4,$V1960-4,0)&amp;"")</f>
        <v/>
      </c>
      <c r="F1960" s="143" t="str">
        <f ca="1">IF(ISERROR($V1960),"",OFFSET('Smelter Look-up'!$E$4,$V1960-4,0))</f>
        <v/>
      </c>
      <c r="G1960" s="143" t="str">
        <f ca="1">IF(C1960=$X$4,"Enter smelter details",IF(ISERROR($V1960),"",OFFSET('Smelter Look-up'!$F$4,$V1960-4,0)))</f>
        <v/>
      </c>
      <c r="H1960" s="199" t="str">
        <f ca="1">IF(ISERROR($V1960),"",OFFSET('Smelter Look-up'!$G$4,$V1960-4,0))</f>
        <v/>
      </c>
      <c r="I1960" s="200" t="str">
        <f ca="1">IF(ISERROR($V1960),"",OFFSET('Smelter Look-up'!$H$4,$V1960-4,0))</f>
        <v/>
      </c>
      <c r="J1960" s="200" t="str">
        <f ca="1">IF(ISERROR($V1960),"",OFFSET('Smelter Look-up'!$I$4,$V1960-4,0))</f>
        <v/>
      </c>
      <c r="K1960" s="144"/>
      <c r="L1960" s="144"/>
      <c r="M1960" s="144"/>
      <c r="N1960" s="144"/>
      <c r="O1960" s="144"/>
      <c r="P1960" s="202"/>
      <c r="Q1960" s="145"/>
      <c r="R1960" s="143" t="str">
        <f ca="1">IF(ISERROR($V1960),"",OFFSET('Smelter Look-up'!$C$4,$V1960-4,0)&amp;"")</f>
        <v/>
      </c>
      <c r="S1960" s="149" t="str">
        <f t="shared" ca="1" si="150"/>
        <v/>
      </c>
      <c r="T1960" s="149" t="str">
        <f ca="1">IF(B1960="","",IF(ISERROR(MATCH($J1960,SorP!$B$1:$B$6261,0)),"",INDIRECT("'SorP'!$A$"&amp;MATCH($S1960&amp;$J1960,SorP!C:C,0))))</f>
        <v/>
      </c>
      <c r="U1960" s="162"/>
      <c r="V1960" s="163" t="e">
        <f>IF(C1960="",NA(),MATCH($B1960&amp;$C1960,'Smelter Look-up'!$J:$J,0))</f>
        <v>#N/A</v>
      </c>
      <c r="X1960" s="164">
        <f t="shared" ca="1" si="151"/>
        <v>0</v>
      </c>
      <c r="AB1960" s="304" t="str">
        <f t="shared" si="152"/>
        <v/>
      </c>
      <c r="AC1960" s="164" t="str">
        <f t="shared" si="153"/>
        <v/>
      </c>
      <c r="AD1960" s="164" t="str">
        <f t="shared" si="154"/>
        <v/>
      </c>
    </row>
    <row r="1961" spans="1:30" s="164" customFormat="1" ht="20.149999999999999" customHeight="1">
      <c r="A1961" s="149"/>
      <c r="B1961" s="294" t="str">
        <f>IF(LEN(A1961)=0,"",INDEX('Smelter Look-up'!$A:$A,MATCH($A1961,'Smelter Look-up'!$E:$E,0)))</f>
        <v/>
      </c>
      <c r="C1961" s="146" t="str">
        <f>IF(LEN(A1961)=0,"",INDEX('Smelter Look-up'!$C:$C,MATCH($A1961,'Smelter Look-up'!$E:$E,0)))</f>
        <v/>
      </c>
      <c r="D1961" s="143"/>
      <c r="E1961" s="143" t="str">
        <f ca="1">IF(ISERROR($V1961),"",OFFSET('Smelter Look-up'!$D$4,$V1961-4,0)&amp;"")</f>
        <v/>
      </c>
      <c r="F1961" s="143" t="str">
        <f ca="1">IF(ISERROR($V1961),"",OFFSET('Smelter Look-up'!$E$4,$V1961-4,0))</f>
        <v/>
      </c>
      <c r="G1961" s="143" t="str">
        <f ca="1">IF(C1961=$X$4,"Enter smelter details",IF(ISERROR($V1961),"",OFFSET('Smelter Look-up'!$F$4,$V1961-4,0)))</f>
        <v/>
      </c>
      <c r="H1961" s="199" t="str">
        <f ca="1">IF(ISERROR($V1961),"",OFFSET('Smelter Look-up'!$G$4,$V1961-4,0))</f>
        <v/>
      </c>
      <c r="I1961" s="200" t="str">
        <f ca="1">IF(ISERROR($V1961),"",OFFSET('Smelter Look-up'!$H$4,$V1961-4,0))</f>
        <v/>
      </c>
      <c r="J1961" s="200" t="str">
        <f ca="1">IF(ISERROR($V1961),"",OFFSET('Smelter Look-up'!$I$4,$V1961-4,0))</f>
        <v/>
      </c>
      <c r="K1961" s="144"/>
      <c r="L1961" s="144"/>
      <c r="M1961" s="144"/>
      <c r="N1961" s="144"/>
      <c r="O1961" s="144"/>
      <c r="P1961" s="202"/>
      <c r="Q1961" s="145"/>
      <c r="R1961" s="143" t="str">
        <f ca="1">IF(ISERROR($V1961),"",OFFSET('Smelter Look-up'!$C$4,$V1961-4,0)&amp;"")</f>
        <v/>
      </c>
      <c r="S1961" s="149" t="str">
        <f t="shared" ca="1" si="150"/>
        <v/>
      </c>
      <c r="T1961" s="149" t="str">
        <f ca="1">IF(B1961="","",IF(ISERROR(MATCH($J1961,SorP!$B$1:$B$6261,0)),"",INDIRECT("'SorP'!$A$"&amp;MATCH($S1961&amp;$J1961,SorP!C:C,0))))</f>
        <v/>
      </c>
      <c r="U1961" s="162"/>
      <c r="V1961" s="163" t="e">
        <f>IF(C1961="",NA(),MATCH($B1961&amp;$C1961,'Smelter Look-up'!$J:$J,0))</f>
        <v>#N/A</v>
      </c>
      <c r="X1961" s="164">
        <f t="shared" ca="1" si="151"/>
        <v>0</v>
      </c>
      <c r="AB1961" s="304" t="str">
        <f t="shared" si="152"/>
        <v/>
      </c>
      <c r="AC1961" s="164" t="str">
        <f t="shared" si="153"/>
        <v/>
      </c>
      <c r="AD1961" s="164" t="str">
        <f t="shared" si="154"/>
        <v/>
      </c>
    </row>
    <row r="1962" spans="1:30" s="164" customFormat="1" ht="20.149999999999999" customHeight="1">
      <c r="A1962" s="149"/>
      <c r="B1962" s="294" t="str">
        <f>IF(LEN(A1962)=0,"",INDEX('Smelter Look-up'!$A:$A,MATCH($A1962,'Smelter Look-up'!$E:$E,0)))</f>
        <v/>
      </c>
      <c r="C1962" s="146" t="str">
        <f>IF(LEN(A1962)=0,"",INDEX('Smelter Look-up'!$C:$C,MATCH($A1962,'Smelter Look-up'!$E:$E,0)))</f>
        <v/>
      </c>
      <c r="D1962" s="143"/>
      <c r="E1962" s="143" t="str">
        <f ca="1">IF(ISERROR($V1962),"",OFFSET('Smelter Look-up'!$D$4,$V1962-4,0)&amp;"")</f>
        <v/>
      </c>
      <c r="F1962" s="143" t="str">
        <f ca="1">IF(ISERROR($V1962),"",OFFSET('Smelter Look-up'!$E$4,$V1962-4,0))</f>
        <v/>
      </c>
      <c r="G1962" s="143" t="str">
        <f ca="1">IF(C1962=$X$4,"Enter smelter details",IF(ISERROR($V1962),"",OFFSET('Smelter Look-up'!$F$4,$V1962-4,0)))</f>
        <v/>
      </c>
      <c r="H1962" s="199" t="str">
        <f ca="1">IF(ISERROR($V1962),"",OFFSET('Smelter Look-up'!$G$4,$V1962-4,0))</f>
        <v/>
      </c>
      <c r="I1962" s="200" t="str">
        <f ca="1">IF(ISERROR($V1962),"",OFFSET('Smelter Look-up'!$H$4,$V1962-4,0))</f>
        <v/>
      </c>
      <c r="J1962" s="200" t="str">
        <f ca="1">IF(ISERROR($V1962),"",OFFSET('Smelter Look-up'!$I$4,$V1962-4,0))</f>
        <v/>
      </c>
      <c r="K1962" s="144"/>
      <c r="L1962" s="144"/>
      <c r="M1962" s="144"/>
      <c r="N1962" s="144"/>
      <c r="O1962" s="144"/>
      <c r="P1962" s="202"/>
      <c r="Q1962" s="145"/>
      <c r="R1962" s="143" t="str">
        <f ca="1">IF(ISERROR($V1962),"",OFFSET('Smelter Look-up'!$C$4,$V1962-4,0)&amp;"")</f>
        <v/>
      </c>
      <c r="S1962" s="149" t="str">
        <f t="shared" ca="1" si="150"/>
        <v/>
      </c>
      <c r="T1962" s="149" t="str">
        <f ca="1">IF(B1962="","",IF(ISERROR(MATCH($J1962,SorP!$B$1:$B$6261,0)),"",INDIRECT("'SorP'!$A$"&amp;MATCH($S1962&amp;$J1962,SorP!C:C,0))))</f>
        <v/>
      </c>
      <c r="U1962" s="162"/>
      <c r="V1962" s="163" t="e">
        <f>IF(C1962="",NA(),MATCH($B1962&amp;$C1962,'Smelter Look-up'!$J:$J,0))</f>
        <v>#N/A</v>
      </c>
      <c r="X1962" s="164">
        <f t="shared" ca="1" si="151"/>
        <v>0</v>
      </c>
      <c r="AB1962" s="304" t="str">
        <f t="shared" si="152"/>
        <v/>
      </c>
      <c r="AC1962" s="164" t="str">
        <f t="shared" si="153"/>
        <v/>
      </c>
      <c r="AD1962" s="164" t="str">
        <f t="shared" si="154"/>
        <v/>
      </c>
    </row>
    <row r="1963" spans="1:30" s="164" customFormat="1" ht="20.149999999999999" customHeight="1">
      <c r="A1963" s="149"/>
      <c r="B1963" s="294" t="str">
        <f>IF(LEN(A1963)=0,"",INDEX('Smelter Look-up'!$A:$A,MATCH($A1963,'Smelter Look-up'!$E:$E,0)))</f>
        <v/>
      </c>
      <c r="C1963" s="146" t="str">
        <f>IF(LEN(A1963)=0,"",INDEX('Smelter Look-up'!$C:$C,MATCH($A1963,'Smelter Look-up'!$E:$E,0)))</f>
        <v/>
      </c>
      <c r="D1963" s="143"/>
      <c r="E1963" s="143" t="str">
        <f ca="1">IF(ISERROR($V1963),"",OFFSET('Smelter Look-up'!$D$4,$V1963-4,0)&amp;"")</f>
        <v/>
      </c>
      <c r="F1963" s="143" t="str">
        <f ca="1">IF(ISERROR($V1963),"",OFFSET('Smelter Look-up'!$E$4,$V1963-4,0))</f>
        <v/>
      </c>
      <c r="G1963" s="143" t="str">
        <f ca="1">IF(C1963=$X$4,"Enter smelter details",IF(ISERROR($V1963),"",OFFSET('Smelter Look-up'!$F$4,$V1963-4,0)))</f>
        <v/>
      </c>
      <c r="H1963" s="199" t="str">
        <f ca="1">IF(ISERROR($V1963),"",OFFSET('Smelter Look-up'!$G$4,$V1963-4,0))</f>
        <v/>
      </c>
      <c r="I1963" s="200" t="str">
        <f ca="1">IF(ISERROR($V1963),"",OFFSET('Smelter Look-up'!$H$4,$V1963-4,0))</f>
        <v/>
      </c>
      <c r="J1963" s="200" t="str">
        <f ca="1">IF(ISERROR($V1963),"",OFFSET('Smelter Look-up'!$I$4,$V1963-4,0))</f>
        <v/>
      </c>
      <c r="K1963" s="144"/>
      <c r="L1963" s="144"/>
      <c r="M1963" s="144"/>
      <c r="N1963" s="144"/>
      <c r="O1963" s="144"/>
      <c r="P1963" s="202"/>
      <c r="Q1963" s="145"/>
      <c r="R1963" s="143" t="str">
        <f ca="1">IF(ISERROR($V1963),"",OFFSET('Smelter Look-up'!$C$4,$V1963-4,0)&amp;"")</f>
        <v/>
      </c>
      <c r="S1963" s="149" t="str">
        <f t="shared" ca="1" si="150"/>
        <v/>
      </c>
      <c r="T1963" s="149" t="str">
        <f ca="1">IF(B1963="","",IF(ISERROR(MATCH($J1963,SorP!$B$1:$B$6261,0)),"",INDIRECT("'SorP'!$A$"&amp;MATCH($S1963&amp;$J1963,SorP!C:C,0))))</f>
        <v/>
      </c>
      <c r="U1963" s="162"/>
      <c r="V1963" s="163" t="e">
        <f>IF(C1963="",NA(),MATCH($B1963&amp;$C1963,'Smelter Look-up'!$J:$J,0))</f>
        <v>#N/A</v>
      </c>
      <c r="X1963" s="164">
        <f t="shared" ca="1" si="151"/>
        <v>0</v>
      </c>
      <c r="AB1963" s="304" t="str">
        <f t="shared" si="152"/>
        <v/>
      </c>
      <c r="AC1963" s="164" t="str">
        <f t="shared" si="153"/>
        <v/>
      </c>
      <c r="AD1963" s="164" t="str">
        <f t="shared" si="154"/>
        <v/>
      </c>
    </row>
    <row r="1964" spans="1:30" s="164" customFormat="1" ht="20.149999999999999" customHeight="1">
      <c r="A1964" s="149"/>
      <c r="B1964" s="294" t="str">
        <f>IF(LEN(A1964)=0,"",INDEX('Smelter Look-up'!$A:$A,MATCH($A1964,'Smelter Look-up'!$E:$E,0)))</f>
        <v/>
      </c>
      <c r="C1964" s="146" t="str">
        <f>IF(LEN(A1964)=0,"",INDEX('Smelter Look-up'!$C:$C,MATCH($A1964,'Smelter Look-up'!$E:$E,0)))</f>
        <v/>
      </c>
      <c r="D1964" s="143"/>
      <c r="E1964" s="143" t="str">
        <f ca="1">IF(ISERROR($V1964),"",OFFSET('Smelter Look-up'!$D$4,$V1964-4,0)&amp;"")</f>
        <v/>
      </c>
      <c r="F1964" s="143" t="str">
        <f ca="1">IF(ISERROR($V1964),"",OFFSET('Smelter Look-up'!$E$4,$V1964-4,0))</f>
        <v/>
      </c>
      <c r="G1964" s="143" t="str">
        <f ca="1">IF(C1964=$X$4,"Enter smelter details",IF(ISERROR($V1964),"",OFFSET('Smelter Look-up'!$F$4,$V1964-4,0)))</f>
        <v/>
      </c>
      <c r="H1964" s="199" t="str">
        <f ca="1">IF(ISERROR($V1964),"",OFFSET('Smelter Look-up'!$G$4,$V1964-4,0))</f>
        <v/>
      </c>
      <c r="I1964" s="200" t="str">
        <f ca="1">IF(ISERROR($V1964),"",OFFSET('Smelter Look-up'!$H$4,$V1964-4,0))</f>
        <v/>
      </c>
      <c r="J1964" s="200" t="str">
        <f ca="1">IF(ISERROR($V1964),"",OFFSET('Smelter Look-up'!$I$4,$V1964-4,0))</f>
        <v/>
      </c>
      <c r="K1964" s="144"/>
      <c r="L1964" s="144"/>
      <c r="M1964" s="144"/>
      <c r="N1964" s="144"/>
      <c r="O1964" s="144"/>
      <c r="P1964" s="202"/>
      <c r="Q1964" s="145"/>
      <c r="R1964" s="143" t="str">
        <f ca="1">IF(ISERROR($V1964),"",OFFSET('Smelter Look-up'!$C$4,$V1964-4,0)&amp;"")</f>
        <v/>
      </c>
      <c r="S1964" s="149" t="str">
        <f t="shared" ca="1" si="150"/>
        <v/>
      </c>
      <c r="T1964" s="149" t="str">
        <f ca="1">IF(B1964="","",IF(ISERROR(MATCH($J1964,SorP!$B$1:$B$6261,0)),"",INDIRECT("'SorP'!$A$"&amp;MATCH($S1964&amp;$J1964,SorP!C:C,0))))</f>
        <v/>
      </c>
      <c r="U1964" s="162"/>
      <c r="V1964" s="163" t="e">
        <f>IF(C1964="",NA(),MATCH($B1964&amp;$C1964,'Smelter Look-up'!$J:$J,0))</f>
        <v>#N/A</v>
      </c>
      <c r="X1964" s="164">
        <f t="shared" ca="1" si="151"/>
        <v>0</v>
      </c>
      <c r="AB1964" s="304" t="str">
        <f t="shared" si="152"/>
        <v/>
      </c>
      <c r="AC1964" s="164" t="str">
        <f t="shared" si="153"/>
        <v/>
      </c>
      <c r="AD1964" s="164" t="str">
        <f t="shared" si="154"/>
        <v/>
      </c>
    </row>
    <row r="1965" spans="1:30" s="164" customFormat="1" ht="20.149999999999999" customHeight="1">
      <c r="A1965" s="149"/>
      <c r="B1965" s="294" t="str">
        <f>IF(LEN(A1965)=0,"",INDEX('Smelter Look-up'!$A:$A,MATCH($A1965,'Smelter Look-up'!$E:$E,0)))</f>
        <v/>
      </c>
      <c r="C1965" s="146" t="str">
        <f>IF(LEN(A1965)=0,"",INDEX('Smelter Look-up'!$C:$C,MATCH($A1965,'Smelter Look-up'!$E:$E,0)))</f>
        <v/>
      </c>
      <c r="D1965" s="143"/>
      <c r="E1965" s="143" t="str">
        <f ca="1">IF(ISERROR($V1965),"",OFFSET('Smelter Look-up'!$D$4,$V1965-4,0)&amp;"")</f>
        <v/>
      </c>
      <c r="F1965" s="143" t="str">
        <f ca="1">IF(ISERROR($V1965),"",OFFSET('Smelter Look-up'!$E$4,$V1965-4,0))</f>
        <v/>
      </c>
      <c r="G1965" s="143" t="str">
        <f ca="1">IF(C1965=$X$4,"Enter smelter details",IF(ISERROR($V1965),"",OFFSET('Smelter Look-up'!$F$4,$V1965-4,0)))</f>
        <v/>
      </c>
      <c r="H1965" s="199" t="str">
        <f ca="1">IF(ISERROR($V1965),"",OFFSET('Smelter Look-up'!$G$4,$V1965-4,0))</f>
        <v/>
      </c>
      <c r="I1965" s="200" t="str">
        <f ca="1">IF(ISERROR($V1965),"",OFFSET('Smelter Look-up'!$H$4,$V1965-4,0))</f>
        <v/>
      </c>
      <c r="J1965" s="200" t="str">
        <f ca="1">IF(ISERROR($V1965),"",OFFSET('Smelter Look-up'!$I$4,$V1965-4,0))</f>
        <v/>
      </c>
      <c r="K1965" s="144"/>
      <c r="L1965" s="144"/>
      <c r="M1965" s="144"/>
      <c r="N1965" s="144"/>
      <c r="O1965" s="144"/>
      <c r="P1965" s="202"/>
      <c r="Q1965" s="145"/>
      <c r="R1965" s="143" t="str">
        <f ca="1">IF(ISERROR($V1965),"",OFFSET('Smelter Look-up'!$C$4,$V1965-4,0)&amp;"")</f>
        <v/>
      </c>
      <c r="S1965" s="149" t="str">
        <f t="shared" ca="1" si="150"/>
        <v/>
      </c>
      <c r="T1965" s="149" t="str">
        <f ca="1">IF(B1965="","",IF(ISERROR(MATCH($J1965,SorP!$B$1:$B$6261,0)),"",INDIRECT("'SorP'!$A$"&amp;MATCH($S1965&amp;$J1965,SorP!C:C,0))))</f>
        <v/>
      </c>
      <c r="U1965" s="162"/>
      <c r="V1965" s="163" t="e">
        <f>IF(C1965="",NA(),MATCH($B1965&amp;$C1965,'Smelter Look-up'!$J:$J,0))</f>
        <v>#N/A</v>
      </c>
      <c r="X1965" s="164">
        <f t="shared" ca="1" si="151"/>
        <v>0</v>
      </c>
      <c r="AB1965" s="304" t="str">
        <f t="shared" si="152"/>
        <v/>
      </c>
      <c r="AC1965" s="164" t="str">
        <f t="shared" si="153"/>
        <v/>
      </c>
      <c r="AD1965" s="164" t="str">
        <f t="shared" si="154"/>
        <v/>
      </c>
    </row>
    <row r="1966" spans="1:30" s="164" customFormat="1" ht="20.149999999999999" customHeight="1">
      <c r="A1966" s="149"/>
      <c r="B1966" s="294" t="str">
        <f>IF(LEN(A1966)=0,"",INDEX('Smelter Look-up'!$A:$A,MATCH($A1966,'Smelter Look-up'!$E:$E,0)))</f>
        <v/>
      </c>
      <c r="C1966" s="146" t="str">
        <f>IF(LEN(A1966)=0,"",INDEX('Smelter Look-up'!$C:$C,MATCH($A1966,'Smelter Look-up'!$E:$E,0)))</f>
        <v/>
      </c>
      <c r="D1966" s="143"/>
      <c r="E1966" s="143" t="str">
        <f ca="1">IF(ISERROR($V1966),"",OFFSET('Smelter Look-up'!$D$4,$V1966-4,0)&amp;"")</f>
        <v/>
      </c>
      <c r="F1966" s="143" t="str">
        <f ca="1">IF(ISERROR($V1966),"",OFFSET('Smelter Look-up'!$E$4,$V1966-4,0))</f>
        <v/>
      </c>
      <c r="G1966" s="143" t="str">
        <f ca="1">IF(C1966=$X$4,"Enter smelter details",IF(ISERROR($V1966),"",OFFSET('Smelter Look-up'!$F$4,$V1966-4,0)))</f>
        <v/>
      </c>
      <c r="H1966" s="199" t="str">
        <f ca="1">IF(ISERROR($V1966),"",OFFSET('Smelter Look-up'!$G$4,$V1966-4,0))</f>
        <v/>
      </c>
      <c r="I1966" s="200" t="str">
        <f ca="1">IF(ISERROR($V1966),"",OFFSET('Smelter Look-up'!$H$4,$V1966-4,0))</f>
        <v/>
      </c>
      <c r="J1966" s="200" t="str">
        <f ca="1">IF(ISERROR($V1966),"",OFFSET('Smelter Look-up'!$I$4,$V1966-4,0))</f>
        <v/>
      </c>
      <c r="K1966" s="144"/>
      <c r="L1966" s="144"/>
      <c r="M1966" s="144"/>
      <c r="N1966" s="144"/>
      <c r="O1966" s="144"/>
      <c r="P1966" s="202"/>
      <c r="Q1966" s="145"/>
      <c r="R1966" s="143" t="str">
        <f ca="1">IF(ISERROR($V1966),"",OFFSET('Smelter Look-up'!$C$4,$V1966-4,0)&amp;"")</f>
        <v/>
      </c>
      <c r="S1966" s="149" t="str">
        <f t="shared" ca="1" si="150"/>
        <v/>
      </c>
      <c r="T1966" s="149" t="str">
        <f ca="1">IF(B1966="","",IF(ISERROR(MATCH($J1966,SorP!$B$1:$B$6261,0)),"",INDIRECT("'SorP'!$A$"&amp;MATCH($S1966&amp;$J1966,SorP!C:C,0))))</f>
        <v/>
      </c>
      <c r="U1966" s="162"/>
      <c r="V1966" s="163" t="e">
        <f>IF(C1966="",NA(),MATCH($B1966&amp;$C1966,'Smelter Look-up'!$J:$J,0))</f>
        <v>#N/A</v>
      </c>
      <c r="X1966" s="164">
        <f t="shared" ca="1" si="151"/>
        <v>0</v>
      </c>
      <c r="AB1966" s="304" t="str">
        <f t="shared" si="152"/>
        <v/>
      </c>
      <c r="AC1966" s="164" t="str">
        <f t="shared" si="153"/>
        <v/>
      </c>
      <c r="AD1966" s="164" t="str">
        <f t="shared" si="154"/>
        <v/>
      </c>
    </row>
    <row r="1967" spans="1:30" s="164" customFormat="1" ht="20.149999999999999" customHeight="1">
      <c r="A1967" s="149"/>
      <c r="B1967" s="294" t="str">
        <f>IF(LEN(A1967)=0,"",INDEX('Smelter Look-up'!$A:$A,MATCH($A1967,'Smelter Look-up'!$E:$E,0)))</f>
        <v/>
      </c>
      <c r="C1967" s="146" t="str">
        <f>IF(LEN(A1967)=0,"",INDEX('Smelter Look-up'!$C:$C,MATCH($A1967,'Smelter Look-up'!$E:$E,0)))</f>
        <v/>
      </c>
      <c r="D1967" s="143"/>
      <c r="E1967" s="143" t="str">
        <f ca="1">IF(ISERROR($V1967),"",OFFSET('Smelter Look-up'!$D$4,$V1967-4,0)&amp;"")</f>
        <v/>
      </c>
      <c r="F1967" s="143" t="str">
        <f ca="1">IF(ISERROR($V1967),"",OFFSET('Smelter Look-up'!$E$4,$V1967-4,0))</f>
        <v/>
      </c>
      <c r="G1967" s="143" t="str">
        <f ca="1">IF(C1967=$X$4,"Enter smelter details",IF(ISERROR($V1967),"",OFFSET('Smelter Look-up'!$F$4,$V1967-4,0)))</f>
        <v/>
      </c>
      <c r="H1967" s="199" t="str">
        <f ca="1">IF(ISERROR($V1967),"",OFFSET('Smelter Look-up'!$G$4,$V1967-4,0))</f>
        <v/>
      </c>
      <c r="I1967" s="200" t="str">
        <f ca="1">IF(ISERROR($V1967),"",OFFSET('Smelter Look-up'!$H$4,$V1967-4,0))</f>
        <v/>
      </c>
      <c r="J1967" s="200" t="str">
        <f ca="1">IF(ISERROR($V1967),"",OFFSET('Smelter Look-up'!$I$4,$V1967-4,0))</f>
        <v/>
      </c>
      <c r="K1967" s="144"/>
      <c r="L1967" s="144"/>
      <c r="M1967" s="144"/>
      <c r="N1967" s="144"/>
      <c r="O1967" s="144"/>
      <c r="P1967" s="202"/>
      <c r="Q1967" s="145"/>
      <c r="R1967" s="143" t="str">
        <f ca="1">IF(ISERROR($V1967),"",OFFSET('Smelter Look-up'!$C$4,$V1967-4,0)&amp;"")</f>
        <v/>
      </c>
      <c r="S1967" s="149" t="str">
        <f t="shared" ca="1" si="150"/>
        <v/>
      </c>
      <c r="T1967" s="149" t="str">
        <f ca="1">IF(B1967="","",IF(ISERROR(MATCH($J1967,SorP!$B$1:$B$6261,0)),"",INDIRECT("'SorP'!$A$"&amp;MATCH($S1967&amp;$J1967,SorP!C:C,0))))</f>
        <v/>
      </c>
      <c r="U1967" s="162"/>
      <c r="V1967" s="163" t="e">
        <f>IF(C1967="",NA(),MATCH($B1967&amp;$C1967,'Smelter Look-up'!$J:$J,0))</f>
        <v>#N/A</v>
      </c>
      <c r="X1967" s="164">
        <f t="shared" ca="1" si="151"/>
        <v>0</v>
      </c>
      <c r="AB1967" s="304" t="str">
        <f t="shared" si="152"/>
        <v/>
      </c>
      <c r="AC1967" s="164" t="str">
        <f t="shared" si="153"/>
        <v/>
      </c>
      <c r="AD1967" s="164" t="str">
        <f t="shared" si="154"/>
        <v/>
      </c>
    </row>
    <row r="1968" spans="1:30" s="164" customFormat="1" ht="20.149999999999999" customHeight="1">
      <c r="A1968" s="149"/>
      <c r="B1968" s="294" t="str">
        <f>IF(LEN(A1968)=0,"",INDEX('Smelter Look-up'!$A:$A,MATCH($A1968,'Smelter Look-up'!$E:$E,0)))</f>
        <v/>
      </c>
      <c r="C1968" s="146" t="str">
        <f>IF(LEN(A1968)=0,"",INDEX('Smelter Look-up'!$C:$C,MATCH($A1968,'Smelter Look-up'!$E:$E,0)))</f>
        <v/>
      </c>
      <c r="D1968" s="143"/>
      <c r="E1968" s="143" t="str">
        <f ca="1">IF(ISERROR($V1968),"",OFFSET('Smelter Look-up'!$D$4,$V1968-4,0)&amp;"")</f>
        <v/>
      </c>
      <c r="F1968" s="143" t="str">
        <f ca="1">IF(ISERROR($V1968),"",OFFSET('Smelter Look-up'!$E$4,$V1968-4,0))</f>
        <v/>
      </c>
      <c r="G1968" s="143" t="str">
        <f ca="1">IF(C1968=$X$4,"Enter smelter details",IF(ISERROR($V1968),"",OFFSET('Smelter Look-up'!$F$4,$V1968-4,0)))</f>
        <v/>
      </c>
      <c r="H1968" s="199" t="str">
        <f ca="1">IF(ISERROR($V1968),"",OFFSET('Smelter Look-up'!$G$4,$V1968-4,0))</f>
        <v/>
      </c>
      <c r="I1968" s="200" t="str">
        <f ca="1">IF(ISERROR($V1968),"",OFFSET('Smelter Look-up'!$H$4,$V1968-4,0))</f>
        <v/>
      </c>
      <c r="J1968" s="200" t="str">
        <f ca="1">IF(ISERROR($V1968),"",OFFSET('Smelter Look-up'!$I$4,$V1968-4,0))</f>
        <v/>
      </c>
      <c r="K1968" s="144"/>
      <c r="L1968" s="144"/>
      <c r="M1968" s="144"/>
      <c r="N1968" s="144"/>
      <c r="O1968" s="144"/>
      <c r="P1968" s="202"/>
      <c r="Q1968" s="145"/>
      <c r="R1968" s="143" t="str">
        <f ca="1">IF(ISERROR($V1968),"",OFFSET('Smelter Look-up'!$C$4,$V1968-4,0)&amp;"")</f>
        <v/>
      </c>
      <c r="S1968" s="149" t="str">
        <f t="shared" ca="1" si="150"/>
        <v/>
      </c>
      <c r="T1968" s="149" t="str">
        <f ca="1">IF(B1968="","",IF(ISERROR(MATCH($J1968,SorP!$B$1:$B$6261,0)),"",INDIRECT("'SorP'!$A$"&amp;MATCH($S1968&amp;$J1968,SorP!C:C,0))))</f>
        <v/>
      </c>
      <c r="U1968" s="162"/>
      <c r="V1968" s="163" t="e">
        <f>IF(C1968="",NA(),MATCH($B1968&amp;$C1968,'Smelter Look-up'!$J:$J,0))</f>
        <v>#N/A</v>
      </c>
      <c r="X1968" s="164">
        <f t="shared" ca="1" si="151"/>
        <v>0</v>
      </c>
      <c r="AB1968" s="304" t="str">
        <f t="shared" si="152"/>
        <v/>
      </c>
      <c r="AC1968" s="164" t="str">
        <f t="shared" si="153"/>
        <v/>
      </c>
      <c r="AD1968" s="164" t="str">
        <f t="shared" si="154"/>
        <v/>
      </c>
    </row>
    <row r="1969" spans="1:30" s="164" customFormat="1" ht="20.149999999999999" customHeight="1">
      <c r="A1969" s="149"/>
      <c r="B1969" s="294" t="str">
        <f>IF(LEN(A1969)=0,"",INDEX('Smelter Look-up'!$A:$A,MATCH($A1969,'Smelter Look-up'!$E:$E,0)))</f>
        <v/>
      </c>
      <c r="C1969" s="146" t="str">
        <f>IF(LEN(A1969)=0,"",INDEX('Smelter Look-up'!$C:$C,MATCH($A1969,'Smelter Look-up'!$E:$E,0)))</f>
        <v/>
      </c>
      <c r="D1969" s="143"/>
      <c r="E1969" s="143" t="str">
        <f ca="1">IF(ISERROR($V1969),"",OFFSET('Smelter Look-up'!$D$4,$V1969-4,0)&amp;"")</f>
        <v/>
      </c>
      <c r="F1969" s="143" t="str">
        <f ca="1">IF(ISERROR($V1969),"",OFFSET('Smelter Look-up'!$E$4,$V1969-4,0))</f>
        <v/>
      </c>
      <c r="G1969" s="143" t="str">
        <f ca="1">IF(C1969=$X$4,"Enter smelter details",IF(ISERROR($V1969),"",OFFSET('Smelter Look-up'!$F$4,$V1969-4,0)))</f>
        <v/>
      </c>
      <c r="H1969" s="199" t="str">
        <f ca="1">IF(ISERROR($V1969),"",OFFSET('Smelter Look-up'!$G$4,$V1969-4,0))</f>
        <v/>
      </c>
      <c r="I1969" s="200" t="str">
        <f ca="1">IF(ISERROR($V1969),"",OFFSET('Smelter Look-up'!$H$4,$V1969-4,0))</f>
        <v/>
      </c>
      <c r="J1969" s="200" t="str">
        <f ca="1">IF(ISERROR($V1969),"",OFFSET('Smelter Look-up'!$I$4,$V1969-4,0))</f>
        <v/>
      </c>
      <c r="K1969" s="144"/>
      <c r="L1969" s="144"/>
      <c r="M1969" s="144"/>
      <c r="N1969" s="144"/>
      <c r="O1969" s="144"/>
      <c r="P1969" s="202"/>
      <c r="Q1969" s="145"/>
      <c r="R1969" s="143" t="str">
        <f ca="1">IF(ISERROR($V1969),"",OFFSET('Smelter Look-up'!$C$4,$V1969-4,0)&amp;"")</f>
        <v/>
      </c>
      <c r="S1969" s="149" t="str">
        <f t="shared" ca="1" si="150"/>
        <v/>
      </c>
      <c r="T1969" s="149" t="str">
        <f ca="1">IF(B1969="","",IF(ISERROR(MATCH($J1969,SorP!$B$1:$B$6261,0)),"",INDIRECT("'SorP'!$A$"&amp;MATCH($S1969&amp;$J1969,SorP!C:C,0))))</f>
        <v/>
      </c>
      <c r="U1969" s="162"/>
      <c r="V1969" s="163" t="e">
        <f>IF(C1969="",NA(),MATCH($B1969&amp;$C1969,'Smelter Look-up'!$J:$J,0))</f>
        <v>#N/A</v>
      </c>
      <c r="X1969" s="164">
        <f t="shared" ca="1" si="151"/>
        <v>0</v>
      </c>
      <c r="AB1969" s="304" t="str">
        <f t="shared" si="152"/>
        <v/>
      </c>
      <c r="AC1969" s="164" t="str">
        <f t="shared" si="153"/>
        <v/>
      </c>
      <c r="AD1969" s="164" t="str">
        <f t="shared" si="154"/>
        <v/>
      </c>
    </row>
    <row r="1970" spans="1:30" s="164" customFormat="1" ht="20.149999999999999" customHeight="1">
      <c r="A1970" s="149"/>
      <c r="B1970" s="294" t="str">
        <f>IF(LEN(A1970)=0,"",INDEX('Smelter Look-up'!$A:$A,MATCH($A1970,'Smelter Look-up'!$E:$E,0)))</f>
        <v/>
      </c>
      <c r="C1970" s="146" t="str">
        <f>IF(LEN(A1970)=0,"",INDEX('Smelter Look-up'!$C:$C,MATCH($A1970,'Smelter Look-up'!$E:$E,0)))</f>
        <v/>
      </c>
      <c r="D1970" s="143"/>
      <c r="E1970" s="143" t="str">
        <f ca="1">IF(ISERROR($V1970),"",OFFSET('Smelter Look-up'!$D$4,$V1970-4,0)&amp;"")</f>
        <v/>
      </c>
      <c r="F1970" s="143" t="str">
        <f ca="1">IF(ISERROR($V1970),"",OFFSET('Smelter Look-up'!$E$4,$V1970-4,0))</f>
        <v/>
      </c>
      <c r="G1970" s="143" t="str">
        <f ca="1">IF(C1970=$X$4,"Enter smelter details",IF(ISERROR($V1970),"",OFFSET('Smelter Look-up'!$F$4,$V1970-4,0)))</f>
        <v/>
      </c>
      <c r="H1970" s="199" t="str">
        <f ca="1">IF(ISERROR($V1970),"",OFFSET('Smelter Look-up'!$G$4,$V1970-4,0))</f>
        <v/>
      </c>
      <c r="I1970" s="200" t="str">
        <f ca="1">IF(ISERROR($V1970),"",OFFSET('Smelter Look-up'!$H$4,$V1970-4,0))</f>
        <v/>
      </c>
      <c r="J1970" s="200" t="str">
        <f ca="1">IF(ISERROR($V1970),"",OFFSET('Smelter Look-up'!$I$4,$V1970-4,0))</f>
        <v/>
      </c>
      <c r="K1970" s="144"/>
      <c r="L1970" s="144"/>
      <c r="M1970" s="144"/>
      <c r="N1970" s="144"/>
      <c r="O1970" s="144"/>
      <c r="P1970" s="202"/>
      <c r="Q1970" s="145"/>
      <c r="R1970" s="143" t="str">
        <f ca="1">IF(ISERROR($V1970),"",OFFSET('Smelter Look-up'!$C$4,$V1970-4,0)&amp;"")</f>
        <v/>
      </c>
      <c r="S1970" s="149" t="str">
        <f t="shared" ca="1" si="150"/>
        <v/>
      </c>
      <c r="T1970" s="149" t="str">
        <f ca="1">IF(B1970="","",IF(ISERROR(MATCH($J1970,SorP!$B$1:$B$6261,0)),"",INDIRECT("'SorP'!$A$"&amp;MATCH($S1970&amp;$J1970,SorP!C:C,0))))</f>
        <v/>
      </c>
      <c r="U1970" s="162"/>
      <c r="V1970" s="163" t="e">
        <f>IF(C1970="",NA(),MATCH($B1970&amp;$C1970,'Smelter Look-up'!$J:$J,0))</f>
        <v>#N/A</v>
      </c>
      <c r="X1970" s="164">
        <f t="shared" ca="1" si="151"/>
        <v>0</v>
      </c>
      <c r="AB1970" s="304" t="str">
        <f t="shared" si="152"/>
        <v/>
      </c>
      <c r="AC1970" s="164" t="str">
        <f t="shared" si="153"/>
        <v/>
      </c>
      <c r="AD1970" s="164" t="str">
        <f t="shared" si="154"/>
        <v/>
      </c>
    </row>
    <row r="1971" spans="1:30" s="164" customFormat="1" ht="20.149999999999999" customHeight="1">
      <c r="A1971" s="149"/>
      <c r="B1971" s="294" t="str">
        <f>IF(LEN(A1971)=0,"",INDEX('Smelter Look-up'!$A:$A,MATCH($A1971,'Smelter Look-up'!$E:$E,0)))</f>
        <v/>
      </c>
      <c r="C1971" s="146" t="str">
        <f>IF(LEN(A1971)=0,"",INDEX('Smelter Look-up'!$C:$C,MATCH($A1971,'Smelter Look-up'!$E:$E,0)))</f>
        <v/>
      </c>
      <c r="D1971" s="143"/>
      <c r="E1971" s="143" t="str">
        <f ca="1">IF(ISERROR($V1971),"",OFFSET('Smelter Look-up'!$D$4,$V1971-4,0)&amp;"")</f>
        <v/>
      </c>
      <c r="F1971" s="143" t="str">
        <f ca="1">IF(ISERROR($V1971),"",OFFSET('Smelter Look-up'!$E$4,$V1971-4,0))</f>
        <v/>
      </c>
      <c r="G1971" s="143" t="str">
        <f ca="1">IF(C1971=$X$4,"Enter smelter details",IF(ISERROR($V1971),"",OFFSET('Smelter Look-up'!$F$4,$V1971-4,0)))</f>
        <v/>
      </c>
      <c r="H1971" s="199" t="str">
        <f ca="1">IF(ISERROR($V1971),"",OFFSET('Smelter Look-up'!$G$4,$V1971-4,0))</f>
        <v/>
      </c>
      <c r="I1971" s="200" t="str">
        <f ca="1">IF(ISERROR($V1971),"",OFFSET('Smelter Look-up'!$H$4,$V1971-4,0))</f>
        <v/>
      </c>
      <c r="J1971" s="200" t="str">
        <f ca="1">IF(ISERROR($V1971),"",OFFSET('Smelter Look-up'!$I$4,$V1971-4,0))</f>
        <v/>
      </c>
      <c r="K1971" s="144"/>
      <c r="L1971" s="144"/>
      <c r="M1971" s="144"/>
      <c r="N1971" s="144"/>
      <c r="O1971" s="144"/>
      <c r="P1971" s="202"/>
      <c r="Q1971" s="145"/>
      <c r="R1971" s="143" t="str">
        <f ca="1">IF(ISERROR($V1971),"",OFFSET('Smelter Look-up'!$C$4,$V1971-4,0)&amp;"")</f>
        <v/>
      </c>
      <c r="S1971" s="149" t="str">
        <f t="shared" ca="1" si="150"/>
        <v/>
      </c>
      <c r="T1971" s="149" t="str">
        <f ca="1">IF(B1971="","",IF(ISERROR(MATCH($J1971,SorP!$B$1:$B$6261,0)),"",INDIRECT("'SorP'!$A$"&amp;MATCH($S1971&amp;$J1971,SorP!C:C,0))))</f>
        <v/>
      </c>
      <c r="U1971" s="162"/>
      <c r="V1971" s="163" t="e">
        <f>IF(C1971="",NA(),MATCH($B1971&amp;$C1971,'Smelter Look-up'!$J:$J,0))</f>
        <v>#N/A</v>
      </c>
      <c r="X1971" s="164">
        <f t="shared" ca="1" si="151"/>
        <v>0</v>
      </c>
      <c r="AB1971" s="304" t="str">
        <f t="shared" si="152"/>
        <v/>
      </c>
      <c r="AC1971" s="164" t="str">
        <f t="shared" si="153"/>
        <v/>
      </c>
      <c r="AD1971" s="164" t="str">
        <f t="shared" si="154"/>
        <v/>
      </c>
    </row>
    <row r="1972" spans="1:30" s="164" customFormat="1" ht="20.149999999999999" customHeight="1">
      <c r="A1972" s="149"/>
      <c r="B1972" s="294" t="str">
        <f>IF(LEN(A1972)=0,"",INDEX('Smelter Look-up'!$A:$A,MATCH($A1972,'Smelter Look-up'!$E:$E,0)))</f>
        <v/>
      </c>
      <c r="C1972" s="146" t="str">
        <f>IF(LEN(A1972)=0,"",INDEX('Smelter Look-up'!$C:$C,MATCH($A1972,'Smelter Look-up'!$E:$E,0)))</f>
        <v/>
      </c>
      <c r="D1972" s="143"/>
      <c r="E1972" s="143" t="str">
        <f ca="1">IF(ISERROR($V1972),"",OFFSET('Smelter Look-up'!$D$4,$V1972-4,0)&amp;"")</f>
        <v/>
      </c>
      <c r="F1972" s="143" t="str">
        <f ca="1">IF(ISERROR($V1972),"",OFFSET('Smelter Look-up'!$E$4,$V1972-4,0))</f>
        <v/>
      </c>
      <c r="G1972" s="143" t="str">
        <f ca="1">IF(C1972=$X$4,"Enter smelter details",IF(ISERROR($V1972),"",OFFSET('Smelter Look-up'!$F$4,$V1972-4,0)))</f>
        <v/>
      </c>
      <c r="H1972" s="199" t="str">
        <f ca="1">IF(ISERROR($V1972),"",OFFSET('Smelter Look-up'!$G$4,$V1972-4,0))</f>
        <v/>
      </c>
      <c r="I1972" s="200" t="str">
        <f ca="1">IF(ISERROR($V1972),"",OFFSET('Smelter Look-up'!$H$4,$V1972-4,0))</f>
        <v/>
      </c>
      <c r="J1972" s="200" t="str">
        <f ca="1">IF(ISERROR($V1972),"",OFFSET('Smelter Look-up'!$I$4,$V1972-4,0))</f>
        <v/>
      </c>
      <c r="K1972" s="144"/>
      <c r="L1972" s="144"/>
      <c r="M1972" s="144"/>
      <c r="N1972" s="144"/>
      <c r="O1972" s="144"/>
      <c r="P1972" s="202"/>
      <c r="Q1972" s="145"/>
      <c r="R1972" s="143" t="str">
        <f ca="1">IF(ISERROR($V1972),"",OFFSET('Smelter Look-up'!$C$4,$V1972-4,0)&amp;"")</f>
        <v/>
      </c>
      <c r="S1972" s="149" t="str">
        <f t="shared" ca="1" si="150"/>
        <v/>
      </c>
      <c r="T1972" s="149" t="str">
        <f ca="1">IF(B1972="","",IF(ISERROR(MATCH($J1972,SorP!$B$1:$B$6261,0)),"",INDIRECT("'SorP'!$A$"&amp;MATCH($S1972&amp;$J1972,SorP!C:C,0))))</f>
        <v/>
      </c>
      <c r="U1972" s="162"/>
      <c r="V1972" s="163" t="e">
        <f>IF(C1972="",NA(),MATCH($B1972&amp;$C1972,'Smelter Look-up'!$J:$J,0))</f>
        <v>#N/A</v>
      </c>
      <c r="X1972" s="164">
        <f t="shared" ca="1" si="151"/>
        <v>0</v>
      </c>
      <c r="AB1972" s="304" t="str">
        <f t="shared" si="152"/>
        <v/>
      </c>
      <c r="AC1972" s="164" t="str">
        <f t="shared" si="153"/>
        <v/>
      </c>
      <c r="AD1972" s="164" t="str">
        <f t="shared" si="154"/>
        <v/>
      </c>
    </row>
    <row r="1973" spans="1:30" s="164" customFormat="1" ht="20.149999999999999" customHeight="1">
      <c r="A1973" s="149"/>
      <c r="B1973" s="294" t="str">
        <f>IF(LEN(A1973)=0,"",INDEX('Smelter Look-up'!$A:$A,MATCH($A1973,'Smelter Look-up'!$E:$E,0)))</f>
        <v/>
      </c>
      <c r="C1973" s="146" t="str">
        <f>IF(LEN(A1973)=0,"",INDEX('Smelter Look-up'!$C:$C,MATCH($A1973,'Smelter Look-up'!$E:$E,0)))</f>
        <v/>
      </c>
      <c r="D1973" s="143"/>
      <c r="E1973" s="143" t="str">
        <f ca="1">IF(ISERROR($V1973),"",OFFSET('Smelter Look-up'!$D$4,$V1973-4,0)&amp;"")</f>
        <v/>
      </c>
      <c r="F1973" s="143" t="str">
        <f ca="1">IF(ISERROR($V1973),"",OFFSET('Smelter Look-up'!$E$4,$V1973-4,0))</f>
        <v/>
      </c>
      <c r="G1973" s="143" t="str">
        <f ca="1">IF(C1973=$X$4,"Enter smelter details",IF(ISERROR($V1973),"",OFFSET('Smelter Look-up'!$F$4,$V1973-4,0)))</f>
        <v/>
      </c>
      <c r="H1973" s="199" t="str">
        <f ca="1">IF(ISERROR($V1973),"",OFFSET('Smelter Look-up'!$G$4,$V1973-4,0))</f>
        <v/>
      </c>
      <c r="I1973" s="200" t="str">
        <f ca="1">IF(ISERROR($V1973),"",OFFSET('Smelter Look-up'!$H$4,$V1973-4,0))</f>
        <v/>
      </c>
      <c r="J1973" s="200" t="str">
        <f ca="1">IF(ISERROR($V1973),"",OFFSET('Smelter Look-up'!$I$4,$V1973-4,0))</f>
        <v/>
      </c>
      <c r="K1973" s="144"/>
      <c r="L1973" s="144"/>
      <c r="M1973" s="144"/>
      <c r="N1973" s="144"/>
      <c r="O1973" s="144"/>
      <c r="P1973" s="202"/>
      <c r="Q1973" s="145"/>
      <c r="R1973" s="143" t="str">
        <f ca="1">IF(ISERROR($V1973),"",OFFSET('Smelter Look-up'!$C$4,$V1973-4,0)&amp;"")</f>
        <v/>
      </c>
      <c r="S1973" s="149" t="str">
        <f t="shared" ca="1" si="150"/>
        <v/>
      </c>
      <c r="T1973" s="149" t="str">
        <f ca="1">IF(B1973="","",IF(ISERROR(MATCH($J1973,SorP!$B$1:$B$6261,0)),"",INDIRECT("'SorP'!$A$"&amp;MATCH($S1973&amp;$J1973,SorP!C:C,0))))</f>
        <v/>
      </c>
      <c r="U1973" s="162"/>
      <c r="V1973" s="163" t="e">
        <f>IF(C1973="",NA(),MATCH($B1973&amp;$C1973,'Smelter Look-up'!$J:$J,0))</f>
        <v>#N/A</v>
      </c>
      <c r="X1973" s="164">
        <f t="shared" ca="1" si="151"/>
        <v>0</v>
      </c>
      <c r="AB1973" s="304" t="str">
        <f t="shared" si="152"/>
        <v/>
      </c>
      <c r="AC1973" s="164" t="str">
        <f t="shared" si="153"/>
        <v/>
      </c>
      <c r="AD1973" s="164" t="str">
        <f t="shared" si="154"/>
        <v/>
      </c>
    </row>
    <row r="1974" spans="1:30" s="164" customFormat="1" ht="20.149999999999999" customHeight="1">
      <c r="A1974" s="149"/>
      <c r="B1974" s="294" t="str">
        <f>IF(LEN(A1974)=0,"",INDEX('Smelter Look-up'!$A:$A,MATCH($A1974,'Smelter Look-up'!$E:$E,0)))</f>
        <v/>
      </c>
      <c r="C1974" s="146" t="str">
        <f>IF(LEN(A1974)=0,"",INDEX('Smelter Look-up'!$C:$C,MATCH($A1974,'Smelter Look-up'!$E:$E,0)))</f>
        <v/>
      </c>
      <c r="D1974" s="143"/>
      <c r="E1974" s="143" t="str">
        <f ca="1">IF(ISERROR($V1974),"",OFFSET('Smelter Look-up'!$D$4,$V1974-4,0)&amp;"")</f>
        <v/>
      </c>
      <c r="F1974" s="143" t="str">
        <f ca="1">IF(ISERROR($V1974),"",OFFSET('Smelter Look-up'!$E$4,$V1974-4,0))</f>
        <v/>
      </c>
      <c r="G1974" s="143" t="str">
        <f ca="1">IF(C1974=$X$4,"Enter smelter details",IF(ISERROR($V1974),"",OFFSET('Smelter Look-up'!$F$4,$V1974-4,0)))</f>
        <v/>
      </c>
      <c r="H1974" s="199" t="str">
        <f ca="1">IF(ISERROR($V1974),"",OFFSET('Smelter Look-up'!$G$4,$V1974-4,0))</f>
        <v/>
      </c>
      <c r="I1974" s="200" t="str">
        <f ca="1">IF(ISERROR($V1974),"",OFFSET('Smelter Look-up'!$H$4,$V1974-4,0))</f>
        <v/>
      </c>
      <c r="J1974" s="200" t="str">
        <f ca="1">IF(ISERROR($V1974),"",OFFSET('Smelter Look-up'!$I$4,$V1974-4,0))</f>
        <v/>
      </c>
      <c r="K1974" s="144"/>
      <c r="L1974" s="144"/>
      <c r="M1974" s="144"/>
      <c r="N1974" s="144"/>
      <c r="O1974" s="144"/>
      <c r="P1974" s="202"/>
      <c r="Q1974" s="145"/>
      <c r="R1974" s="143" t="str">
        <f ca="1">IF(ISERROR($V1974),"",OFFSET('Smelter Look-up'!$C$4,$V1974-4,0)&amp;"")</f>
        <v/>
      </c>
      <c r="S1974" s="149" t="str">
        <f t="shared" ca="1" si="150"/>
        <v/>
      </c>
      <c r="T1974" s="149" t="str">
        <f ca="1">IF(B1974="","",IF(ISERROR(MATCH($J1974,SorP!$B$1:$B$6261,0)),"",INDIRECT("'SorP'!$A$"&amp;MATCH($S1974&amp;$J1974,SorP!C:C,0))))</f>
        <v/>
      </c>
      <c r="U1974" s="162"/>
      <c r="V1974" s="163" t="e">
        <f>IF(C1974="",NA(),MATCH($B1974&amp;$C1974,'Smelter Look-up'!$J:$J,0))</f>
        <v>#N/A</v>
      </c>
      <c r="X1974" s="164">
        <f t="shared" ca="1" si="151"/>
        <v>0</v>
      </c>
      <c r="AB1974" s="304" t="str">
        <f t="shared" si="152"/>
        <v/>
      </c>
      <c r="AC1974" s="164" t="str">
        <f t="shared" si="153"/>
        <v/>
      </c>
      <c r="AD1974" s="164" t="str">
        <f t="shared" si="154"/>
        <v/>
      </c>
    </row>
    <row r="1975" spans="1:30" s="164" customFormat="1" ht="20.149999999999999" customHeight="1">
      <c r="A1975" s="149"/>
      <c r="B1975" s="294" t="str">
        <f>IF(LEN(A1975)=0,"",INDEX('Smelter Look-up'!$A:$A,MATCH($A1975,'Smelter Look-up'!$E:$E,0)))</f>
        <v/>
      </c>
      <c r="C1975" s="146" t="str">
        <f>IF(LEN(A1975)=0,"",INDEX('Smelter Look-up'!$C:$C,MATCH($A1975,'Smelter Look-up'!$E:$E,0)))</f>
        <v/>
      </c>
      <c r="D1975" s="143"/>
      <c r="E1975" s="143" t="str">
        <f ca="1">IF(ISERROR($V1975),"",OFFSET('Smelter Look-up'!$D$4,$V1975-4,0)&amp;"")</f>
        <v/>
      </c>
      <c r="F1975" s="143" t="str">
        <f ca="1">IF(ISERROR($V1975),"",OFFSET('Smelter Look-up'!$E$4,$V1975-4,0))</f>
        <v/>
      </c>
      <c r="G1975" s="143" t="str">
        <f ca="1">IF(C1975=$X$4,"Enter smelter details",IF(ISERROR($V1975),"",OFFSET('Smelter Look-up'!$F$4,$V1975-4,0)))</f>
        <v/>
      </c>
      <c r="H1975" s="199" t="str">
        <f ca="1">IF(ISERROR($V1975),"",OFFSET('Smelter Look-up'!$G$4,$V1975-4,0))</f>
        <v/>
      </c>
      <c r="I1975" s="200" t="str">
        <f ca="1">IF(ISERROR($V1975),"",OFFSET('Smelter Look-up'!$H$4,$V1975-4,0))</f>
        <v/>
      </c>
      <c r="J1975" s="200" t="str">
        <f ca="1">IF(ISERROR($V1975),"",OFFSET('Smelter Look-up'!$I$4,$V1975-4,0))</f>
        <v/>
      </c>
      <c r="K1975" s="144"/>
      <c r="L1975" s="144"/>
      <c r="M1975" s="144"/>
      <c r="N1975" s="144"/>
      <c r="O1975" s="144"/>
      <c r="P1975" s="202"/>
      <c r="Q1975" s="145"/>
      <c r="R1975" s="143" t="str">
        <f ca="1">IF(ISERROR($V1975),"",OFFSET('Smelter Look-up'!$C$4,$V1975-4,0)&amp;"")</f>
        <v/>
      </c>
      <c r="S1975" s="149" t="str">
        <f t="shared" ca="1" si="150"/>
        <v/>
      </c>
      <c r="T1975" s="149" t="str">
        <f ca="1">IF(B1975="","",IF(ISERROR(MATCH($J1975,SorP!$B$1:$B$6261,0)),"",INDIRECT("'SorP'!$A$"&amp;MATCH($S1975&amp;$J1975,SorP!C:C,0))))</f>
        <v/>
      </c>
      <c r="U1975" s="162"/>
      <c r="V1975" s="163" t="e">
        <f>IF(C1975="",NA(),MATCH($B1975&amp;$C1975,'Smelter Look-up'!$J:$J,0))</f>
        <v>#N/A</v>
      </c>
      <c r="X1975" s="164">
        <f t="shared" ca="1" si="151"/>
        <v>0</v>
      </c>
      <c r="AB1975" s="304" t="str">
        <f t="shared" si="152"/>
        <v/>
      </c>
      <c r="AC1975" s="164" t="str">
        <f t="shared" si="153"/>
        <v/>
      </c>
      <c r="AD1975" s="164" t="str">
        <f t="shared" si="154"/>
        <v/>
      </c>
    </row>
    <row r="1976" spans="1:30" s="164" customFormat="1" ht="20.149999999999999" customHeight="1">
      <c r="A1976" s="149"/>
      <c r="B1976" s="294" t="str">
        <f>IF(LEN(A1976)=0,"",INDEX('Smelter Look-up'!$A:$A,MATCH($A1976,'Smelter Look-up'!$E:$E,0)))</f>
        <v/>
      </c>
      <c r="C1976" s="146" t="str">
        <f>IF(LEN(A1976)=0,"",INDEX('Smelter Look-up'!$C:$C,MATCH($A1976,'Smelter Look-up'!$E:$E,0)))</f>
        <v/>
      </c>
      <c r="D1976" s="143"/>
      <c r="E1976" s="143" t="str">
        <f ca="1">IF(ISERROR($V1976),"",OFFSET('Smelter Look-up'!$D$4,$V1976-4,0)&amp;"")</f>
        <v/>
      </c>
      <c r="F1976" s="143" t="str">
        <f ca="1">IF(ISERROR($V1976),"",OFFSET('Smelter Look-up'!$E$4,$V1976-4,0))</f>
        <v/>
      </c>
      <c r="G1976" s="143" t="str">
        <f ca="1">IF(C1976=$X$4,"Enter smelter details",IF(ISERROR($V1976),"",OFFSET('Smelter Look-up'!$F$4,$V1976-4,0)))</f>
        <v/>
      </c>
      <c r="H1976" s="199" t="str">
        <f ca="1">IF(ISERROR($V1976),"",OFFSET('Smelter Look-up'!$G$4,$V1976-4,0))</f>
        <v/>
      </c>
      <c r="I1976" s="200" t="str">
        <f ca="1">IF(ISERROR($V1976),"",OFFSET('Smelter Look-up'!$H$4,$V1976-4,0))</f>
        <v/>
      </c>
      <c r="J1976" s="200" t="str">
        <f ca="1">IF(ISERROR($V1976),"",OFFSET('Smelter Look-up'!$I$4,$V1976-4,0))</f>
        <v/>
      </c>
      <c r="K1976" s="144"/>
      <c r="L1976" s="144"/>
      <c r="M1976" s="144"/>
      <c r="N1976" s="144"/>
      <c r="O1976" s="144"/>
      <c r="P1976" s="202"/>
      <c r="Q1976" s="145"/>
      <c r="R1976" s="143" t="str">
        <f ca="1">IF(ISERROR($V1976),"",OFFSET('Smelter Look-up'!$C$4,$V1976-4,0)&amp;"")</f>
        <v/>
      </c>
      <c r="S1976" s="149" t="str">
        <f t="shared" ca="1" si="150"/>
        <v/>
      </c>
      <c r="T1976" s="149" t="str">
        <f ca="1">IF(B1976="","",IF(ISERROR(MATCH($J1976,SorP!$B$1:$B$6261,0)),"",INDIRECT("'SorP'!$A$"&amp;MATCH($S1976&amp;$J1976,SorP!C:C,0))))</f>
        <v/>
      </c>
      <c r="U1976" s="162"/>
      <c r="V1976" s="163" t="e">
        <f>IF(C1976="",NA(),MATCH($B1976&amp;$C1976,'Smelter Look-up'!$J:$J,0))</f>
        <v>#N/A</v>
      </c>
      <c r="X1976" s="164">
        <f t="shared" ca="1" si="151"/>
        <v>0</v>
      </c>
      <c r="AB1976" s="304" t="str">
        <f t="shared" si="152"/>
        <v/>
      </c>
      <c r="AC1976" s="164" t="str">
        <f t="shared" si="153"/>
        <v/>
      </c>
      <c r="AD1976" s="164" t="str">
        <f t="shared" si="154"/>
        <v/>
      </c>
    </row>
    <row r="1977" spans="1:30" s="164" customFormat="1" ht="20.149999999999999" customHeight="1">
      <c r="A1977" s="149"/>
      <c r="B1977" s="294" t="str">
        <f>IF(LEN(A1977)=0,"",INDEX('Smelter Look-up'!$A:$A,MATCH($A1977,'Smelter Look-up'!$E:$E,0)))</f>
        <v/>
      </c>
      <c r="C1977" s="146" t="str">
        <f>IF(LEN(A1977)=0,"",INDEX('Smelter Look-up'!$C:$C,MATCH($A1977,'Smelter Look-up'!$E:$E,0)))</f>
        <v/>
      </c>
      <c r="D1977" s="143"/>
      <c r="E1977" s="143" t="str">
        <f ca="1">IF(ISERROR($V1977),"",OFFSET('Smelter Look-up'!$D$4,$V1977-4,0)&amp;"")</f>
        <v/>
      </c>
      <c r="F1977" s="143" t="str">
        <f ca="1">IF(ISERROR($V1977),"",OFFSET('Smelter Look-up'!$E$4,$V1977-4,0))</f>
        <v/>
      </c>
      <c r="G1977" s="143" t="str">
        <f ca="1">IF(C1977=$X$4,"Enter smelter details",IF(ISERROR($V1977),"",OFFSET('Smelter Look-up'!$F$4,$V1977-4,0)))</f>
        <v/>
      </c>
      <c r="H1977" s="199" t="str">
        <f ca="1">IF(ISERROR($V1977),"",OFFSET('Smelter Look-up'!$G$4,$V1977-4,0))</f>
        <v/>
      </c>
      <c r="I1977" s="200" t="str">
        <f ca="1">IF(ISERROR($V1977),"",OFFSET('Smelter Look-up'!$H$4,$V1977-4,0))</f>
        <v/>
      </c>
      <c r="J1977" s="200" t="str">
        <f ca="1">IF(ISERROR($V1977),"",OFFSET('Smelter Look-up'!$I$4,$V1977-4,0))</f>
        <v/>
      </c>
      <c r="K1977" s="144"/>
      <c r="L1977" s="144"/>
      <c r="M1977" s="144"/>
      <c r="N1977" s="144"/>
      <c r="O1977" s="144"/>
      <c r="P1977" s="202"/>
      <c r="Q1977" s="145"/>
      <c r="R1977" s="143" t="str">
        <f ca="1">IF(ISERROR($V1977),"",OFFSET('Smelter Look-up'!$C$4,$V1977-4,0)&amp;"")</f>
        <v/>
      </c>
      <c r="S1977" s="149" t="str">
        <f t="shared" ca="1" si="150"/>
        <v/>
      </c>
      <c r="T1977" s="149" t="str">
        <f ca="1">IF(B1977="","",IF(ISERROR(MATCH($J1977,SorP!$B$1:$B$6261,0)),"",INDIRECT("'SorP'!$A$"&amp;MATCH($S1977&amp;$J1977,SorP!C:C,0))))</f>
        <v/>
      </c>
      <c r="U1977" s="162"/>
      <c r="V1977" s="163" t="e">
        <f>IF(C1977="",NA(),MATCH($B1977&amp;$C1977,'Smelter Look-up'!$J:$J,0))</f>
        <v>#N/A</v>
      </c>
      <c r="X1977" s="164">
        <f t="shared" ca="1" si="151"/>
        <v>0</v>
      </c>
      <c r="AB1977" s="304" t="str">
        <f t="shared" si="152"/>
        <v/>
      </c>
      <c r="AC1977" s="164" t="str">
        <f t="shared" si="153"/>
        <v/>
      </c>
      <c r="AD1977" s="164" t="str">
        <f t="shared" si="154"/>
        <v/>
      </c>
    </row>
    <row r="1978" spans="1:30" s="164" customFormat="1" ht="20.149999999999999" customHeight="1">
      <c r="A1978" s="149"/>
      <c r="B1978" s="294" t="str">
        <f>IF(LEN(A1978)=0,"",INDEX('Smelter Look-up'!$A:$A,MATCH($A1978,'Smelter Look-up'!$E:$E,0)))</f>
        <v/>
      </c>
      <c r="C1978" s="146" t="str">
        <f>IF(LEN(A1978)=0,"",INDEX('Smelter Look-up'!$C:$C,MATCH($A1978,'Smelter Look-up'!$E:$E,0)))</f>
        <v/>
      </c>
      <c r="D1978" s="143"/>
      <c r="E1978" s="143" t="str">
        <f ca="1">IF(ISERROR($V1978),"",OFFSET('Smelter Look-up'!$D$4,$V1978-4,0)&amp;"")</f>
        <v/>
      </c>
      <c r="F1978" s="143" t="str">
        <f ca="1">IF(ISERROR($V1978),"",OFFSET('Smelter Look-up'!$E$4,$V1978-4,0))</f>
        <v/>
      </c>
      <c r="G1978" s="143" t="str">
        <f ca="1">IF(C1978=$X$4,"Enter smelter details",IF(ISERROR($V1978),"",OFFSET('Smelter Look-up'!$F$4,$V1978-4,0)))</f>
        <v/>
      </c>
      <c r="H1978" s="199" t="str">
        <f ca="1">IF(ISERROR($V1978),"",OFFSET('Smelter Look-up'!$G$4,$V1978-4,0))</f>
        <v/>
      </c>
      <c r="I1978" s="200" t="str">
        <f ca="1">IF(ISERROR($V1978),"",OFFSET('Smelter Look-up'!$H$4,$V1978-4,0))</f>
        <v/>
      </c>
      <c r="J1978" s="200" t="str">
        <f ca="1">IF(ISERROR($V1978),"",OFFSET('Smelter Look-up'!$I$4,$V1978-4,0))</f>
        <v/>
      </c>
      <c r="K1978" s="144"/>
      <c r="L1978" s="144"/>
      <c r="M1978" s="144"/>
      <c r="N1978" s="144"/>
      <c r="O1978" s="144"/>
      <c r="P1978" s="202"/>
      <c r="Q1978" s="145"/>
      <c r="R1978" s="143" t="str">
        <f ca="1">IF(ISERROR($V1978),"",OFFSET('Smelter Look-up'!$C$4,$V1978-4,0)&amp;"")</f>
        <v/>
      </c>
      <c r="S1978" s="149" t="str">
        <f t="shared" ca="1" si="150"/>
        <v/>
      </c>
      <c r="T1978" s="149" t="str">
        <f ca="1">IF(B1978="","",IF(ISERROR(MATCH($J1978,SorP!$B$1:$B$6261,0)),"",INDIRECT("'SorP'!$A$"&amp;MATCH($S1978&amp;$J1978,SorP!C:C,0))))</f>
        <v/>
      </c>
      <c r="U1978" s="162"/>
      <c r="V1978" s="163" t="e">
        <f>IF(C1978="",NA(),MATCH($B1978&amp;$C1978,'Smelter Look-up'!$J:$J,0))</f>
        <v>#N/A</v>
      </c>
      <c r="X1978" s="164">
        <f t="shared" ca="1" si="151"/>
        <v>0</v>
      </c>
      <c r="AB1978" s="304" t="str">
        <f t="shared" si="152"/>
        <v/>
      </c>
      <c r="AC1978" s="164" t="str">
        <f t="shared" si="153"/>
        <v/>
      </c>
      <c r="AD1978" s="164" t="str">
        <f t="shared" si="154"/>
        <v/>
      </c>
    </row>
    <row r="1979" spans="1:30" s="164" customFormat="1" ht="20.149999999999999" customHeight="1">
      <c r="A1979" s="149"/>
      <c r="B1979" s="294" t="str">
        <f>IF(LEN(A1979)=0,"",INDEX('Smelter Look-up'!$A:$A,MATCH($A1979,'Smelter Look-up'!$E:$E,0)))</f>
        <v/>
      </c>
      <c r="C1979" s="146" t="str">
        <f>IF(LEN(A1979)=0,"",INDEX('Smelter Look-up'!$C:$C,MATCH($A1979,'Smelter Look-up'!$E:$E,0)))</f>
        <v/>
      </c>
      <c r="D1979" s="143"/>
      <c r="E1979" s="143" t="str">
        <f ca="1">IF(ISERROR($V1979),"",OFFSET('Smelter Look-up'!$D$4,$V1979-4,0)&amp;"")</f>
        <v/>
      </c>
      <c r="F1979" s="143" t="str">
        <f ca="1">IF(ISERROR($V1979),"",OFFSET('Smelter Look-up'!$E$4,$V1979-4,0))</f>
        <v/>
      </c>
      <c r="G1979" s="143" t="str">
        <f ca="1">IF(C1979=$X$4,"Enter smelter details",IF(ISERROR($V1979),"",OFFSET('Smelter Look-up'!$F$4,$V1979-4,0)))</f>
        <v/>
      </c>
      <c r="H1979" s="199" t="str">
        <f ca="1">IF(ISERROR($V1979),"",OFFSET('Smelter Look-up'!$G$4,$V1979-4,0))</f>
        <v/>
      </c>
      <c r="I1979" s="200" t="str">
        <f ca="1">IF(ISERROR($V1979),"",OFFSET('Smelter Look-up'!$H$4,$V1979-4,0))</f>
        <v/>
      </c>
      <c r="J1979" s="200" t="str">
        <f ca="1">IF(ISERROR($V1979),"",OFFSET('Smelter Look-up'!$I$4,$V1979-4,0))</f>
        <v/>
      </c>
      <c r="K1979" s="144"/>
      <c r="L1979" s="144"/>
      <c r="M1979" s="144"/>
      <c r="N1979" s="144"/>
      <c r="O1979" s="144"/>
      <c r="P1979" s="202"/>
      <c r="Q1979" s="145"/>
      <c r="R1979" s="143" t="str">
        <f ca="1">IF(ISERROR($V1979),"",OFFSET('Smelter Look-up'!$C$4,$V1979-4,0)&amp;"")</f>
        <v/>
      </c>
      <c r="S1979" s="149" t="str">
        <f t="shared" ca="1" si="150"/>
        <v/>
      </c>
      <c r="T1979" s="149" t="str">
        <f ca="1">IF(B1979="","",IF(ISERROR(MATCH($J1979,SorP!$B$1:$B$6261,0)),"",INDIRECT("'SorP'!$A$"&amp;MATCH($S1979&amp;$J1979,SorP!C:C,0))))</f>
        <v/>
      </c>
      <c r="U1979" s="162"/>
      <c r="V1979" s="163" t="e">
        <f>IF(C1979="",NA(),MATCH($B1979&amp;$C1979,'Smelter Look-up'!$J:$J,0))</f>
        <v>#N/A</v>
      </c>
      <c r="X1979" s="164">
        <f t="shared" ca="1" si="151"/>
        <v>0</v>
      </c>
      <c r="AB1979" s="304" t="str">
        <f t="shared" si="152"/>
        <v/>
      </c>
      <c r="AC1979" s="164" t="str">
        <f t="shared" si="153"/>
        <v/>
      </c>
      <c r="AD1979" s="164" t="str">
        <f t="shared" si="154"/>
        <v/>
      </c>
    </row>
    <row r="1980" spans="1:30" s="164" customFormat="1" ht="20.149999999999999" customHeight="1">
      <c r="A1980" s="149"/>
      <c r="B1980" s="294" t="str">
        <f>IF(LEN(A1980)=0,"",INDEX('Smelter Look-up'!$A:$A,MATCH($A1980,'Smelter Look-up'!$E:$E,0)))</f>
        <v/>
      </c>
      <c r="C1980" s="146" t="str">
        <f>IF(LEN(A1980)=0,"",INDEX('Smelter Look-up'!$C:$C,MATCH($A1980,'Smelter Look-up'!$E:$E,0)))</f>
        <v/>
      </c>
      <c r="D1980" s="143"/>
      <c r="E1980" s="143" t="str">
        <f ca="1">IF(ISERROR($V1980),"",OFFSET('Smelter Look-up'!$D$4,$V1980-4,0)&amp;"")</f>
        <v/>
      </c>
      <c r="F1980" s="143" t="str">
        <f ca="1">IF(ISERROR($V1980),"",OFFSET('Smelter Look-up'!$E$4,$V1980-4,0))</f>
        <v/>
      </c>
      <c r="G1980" s="143" t="str">
        <f ca="1">IF(C1980=$X$4,"Enter smelter details",IF(ISERROR($V1980),"",OFFSET('Smelter Look-up'!$F$4,$V1980-4,0)))</f>
        <v/>
      </c>
      <c r="H1980" s="199" t="str">
        <f ca="1">IF(ISERROR($V1980),"",OFFSET('Smelter Look-up'!$G$4,$V1980-4,0))</f>
        <v/>
      </c>
      <c r="I1980" s="200" t="str">
        <f ca="1">IF(ISERROR($V1980),"",OFFSET('Smelter Look-up'!$H$4,$V1980-4,0))</f>
        <v/>
      </c>
      <c r="J1980" s="200" t="str">
        <f ca="1">IF(ISERROR($V1980),"",OFFSET('Smelter Look-up'!$I$4,$V1980-4,0))</f>
        <v/>
      </c>
      <c r="K1980" s="144"/>
      <c r="L1980" s="144"/>
      <c r="M1980" s="144"/>
      <c r="N1980" s="144"/>
      <c r="O1980" s="144"/>
      <c r="P1980" s="202"/>
      <c r="Q1980" s="145"/>
      <c r="R1980" s="143" t="str">
        <f ca="1">IF(ISERROR($V1980),"",OFFSET('Smelter Look-up'!$C$4,$V1980-4,0)&amp;"")</f>
        <v/>
      </c>
      <c r="S1980" s="149" t="str">
        <f t="shared" ca="1" si="150"/>
        <v/>
      </c>
      <c r="T1980" s="149" t="str">
        <f ca="1">IF(B1980="","",IF(ISERROR(MATCH($J1980,SorP!$B$1:$B$6261,0)),"",INDIRECT("'SorP'!$A$"&amp;MATCH($S1980&amp;$J1980,SorP!C:C,0))))</f>
        <v/>
      </c>
      <c r="U1980" s="162"/>
      <c r="V1980" s="163" t="e">
        <f>IF(C1980="",NA(),MATCH($B1980&amp;$C1980,'Smelter Look-up'!$J:$J,0))</f>
        <v>#N/A</v>
      </c>
      <c r="X1980" s="164">
        <f t="shared" ca="1" si="151"/>
        <v>0</v>
      </c>
      <c r="AB1980" s="304" t="str">
        <f t="shared" si="152"/>
        <v/>
      </c>
      <c r="AC1980" s="164" t="str">
        <f t="shared" si="153"/>
        <v/>
      </c>
      <c r="AD1980" s="164" t="str">
        <f t="shared" si="154"/>
        <v/>
      </c>
    </row>
    <row r="1981" spans="1:30" s="164" customFormat="1" ht="20.149999999999999" customHeight="1">
      <c r="A1981" s="149"/>
      <c r="B1981" s="294" t="str">
        <f>IF(LEN(A1981)=0,"",INDEX('Smelter Look-up'!$A:$A,MATCH($A1981,'Smelter Look-up'!$E:$E,0)))</f>
        <v/>
      </c>
      <c r="C1981" s="146" t="str">
        <f>IF(LEN(A1981)=0,"",INDEX('Smelter Look-up'!$C:$C,MATCH($A1981,'Smelter Look-up'!$E:$E,0)))</f>
        <v/>
      </c>
      <c r="D1981" s="143"/>
      <c r="E1981" s="143" t="str">
        <f ca="1">IF(ISERROR($V1981),"",OFFSET('Smelter Look-up'!$D$4,$V1981-4,0)&amp;"")</f>
        <v/>
      </c>
      <c r="F1981" s="143" t="str">
        <f ca="1">IF(ISERROR($V1981),"",OFFSET('Smelter Look-up'!$E$4,$V1981-4,0))</f>
        <v/>
      </c>
      <c r="G1981" s="143" t="str">
        <f ca="1">IF(C1981=$X$4,"Enter smelter details",IF(ISERROR($V1981),"",OFFSET('Smelter Look-up'!$F$4,$V1981-4,0)))</f>
        <v/>
      </c>
      <c r="H1981" s="199" t="str">
        <f ca="1">IF(ISERROR($V1981),"",OFFSET('Smelter Look-up'!$G$4,$V1981-4,0))</f>
        <v/>
      </c>
      <c r="I1981" s="200" t="str">
        <f ca="1">IF(ISERROR($V1981),"",OFFSET('Smelter Look-up'!$H$4,$V1981-4,0))</f>
        <v/>
      </c>
      <c r="J1981" s="200" t="str">
        <f ca="1">IF(ISERROR($V1981),"",OFFSET('Smelter Look-up'!$I$4,$V1981-4,0))</f>
        <v/>
      </c>
      <c r="K1981" s="144"/>
      <c r="L1981" s="144"/>
      <c r="M1981" s="144"/>
      <c r="N1981" s="144"/>
      <c r="O1981" s="144"/>
      <c r="P1981" s="202"/>
      <c r="Q1981" s="145"/>
      <c r="R1981" s="143" t="str">
        <f ca="1">IF(ISERROR($V1981),"",OFFSET('Smelter Look-up'!$C$4,$V1981-4,0)&amp;"")</f>
        <v/>
      </c>
      <c r="S1981" s="149" t="str">
        <f t="shared" ca="1" si="150"/>
        <v/>
      </c>
      <c r="T1981" s="149" t="str">
        <f ca="1">IF(B1981="","",IF(ISERROR(MATCH($J1981,SorP!$B$1:$B$6261,0)),"",INDIRECT("'SorP'!$A$"&amp;MATCH($S1981&amp;$J1981,SorP!C:C,0))))</f>
        <v/>
      </c>
      <c r="U1981" s="162"/>
      <c r="V1981" s="163" t="e">
        <f>IF(C1981="",NA(),MATCH($B1981&amp;$C1981,'Smelter Look-up'!$J:$J,0))</f>
        <v>#N/A</v>
      </c>
      <c r="X1981" s="164">
        <f t="shared" ca="1" si="151"/>
        <v>0</v>
      </c>
      <c r="AB1981" s="304" t="str">
        <f t="shared" si="152"/>
        <v/>
      </c>
      <c r="AC1981" s="164" t="str">
        <f t="shared" si="153"/>
        <v/>
      </c>
      <c r="AD1981" s="164" t="str">
        <f t="shared" si="154"/>
        <v/>
      </c>
    </row>
    <row r="1982" spans="1:30" s="164" customFormat="1" ht="20.149999999999999" customHeight="1">
      <c r="A1982" s="149"/>
      <c r="B1982" s="294" t="str">
        <f>IF(LEN(A1982)=0,"",INDEX('Smelter Look-up'!$A:$A,MATCH($A1982,'Smelter Look-up'!$E:$E,0)))</f>
        <v/>
      </c>
      <c r="C1982" s="146" t="str">
        <f>IF(LEN(A1982)=0,"",INDEX('Smelter Look-up'!$C:$C,MATCH($A1982,'Smelter Look-up'!$E:$E,0)))</f>
        <v/>
      </c>
      <c r="D1982" s="143"/>
      <c r="E1982" s="143" t="str">
        <f ca="1">IF(ISERROR($V1982),"",OFFSET('Smelter Look-up'!$D$4,$V1982-4,0)&amp;"")</f>
        <v/>
      </c>
      <c r="F1982" s="143" t="str">
        <f ca="1">IF(ISERROR($V1982),"",OFFSET('Smelter Look-up'!$E$4,$V1982-4,0))</f>
        <v/>
      </c>
      <c r="G1982" s="143" t="str">
        <f ca="1">IF(C1982=$X$4,"Enter smelter details",IF(ISERROR($V1982),"",OFFSET('Smelter Look-up'!$F$4,$V1982-4,0)))</f>
        <v/>
      </c>
      <c r="H1982" s="199" t="str">
        <f ca="1">IF(ISERROR($V1982),"",OFFSET('Smelter Look-up'!$G$4,$V1982-4,0))</f>
        <v/>
      </c>
      <c r="I1982" s="200" t="str">
        <f ca="1">IF(ISERROR($V1982),"",OFFSET('Smelter Look-up'!$H$4,$V1982-4,0))</f>
        <v/>
      </c>
      <c r="J1982" s="200" t="str">
        <f ca="1">IF(ISERROR($V1982),"",OFFSET('Smelter Look-up'!$I$4,$V1982-4,0))</f>
        <v/>
      </c>
      <c r="K1982" s="144"/>
      <c r="L1982" s="144"/>
      <c r="M1982" s="144"/>
      <c r="N1982" s="144"/>
      <c r="O1982" s="144"/>
      <c r="P1982" s="202"/>
      <c r="Q1982" s="145"/>
      <c r="R1982" s="143" t="str">
        <f ca="1">IF(ISERROR($V1982),"",OFFSET('Smelter Look-up'!$C$4,$V1982-4,0)&amp;"")</f>
        <v/>
      </c>
      <c r="S1982" s="149" t="str">
        <f t="shared" ca="1" si="150"/>
        <v/>
      </c>
      <c r="T1982" s="149" t="str">
        <f ca="1">IF(B1982="","",IF(ISERROR(MATCH($J1982,SorP!$B$1:$B$6261,0)),"",INDIRECT("'SorP'!$A$"&amp;MATCH($S1982&amp;$J1982,SorP!C:C,0))))</f>
        <v/>
      </c>
      <c r="U1982" s="162"/>
      <c r="V1982" s="163" t="e">
        <f>IF(C1982="",NA(),MATCH($B1982&amp;$C1982,'Smelter Look-up'!$J:$J,0))</f>
        <v>#N/A</v>
      </c>
      <c r="X1982" s="164">
        <f t="shared" ca="1" si="151"/>
        <v>0</v>
      </c>
      <c r="AB1982" s="304" t="str">
        <f t="shared" si="152"/>
        <v/>
      </c>
      <c r="AC1982" s="164" t="str">
        <f t="shared" si="153"/>
        <v/>
      </c>
      <c r="AD1982" s="164" t="str">
        <f t="shared" si="154"/>
        <v/>
      </c>
    </row>
    <row r="1983" spans="1:30" s="164" customFormat="1" ht="20.149999999999999" customHeight="1">
      <c r="A1983" s="149"/>
      <c r="B1983" s="294" t="str">
        <f>IF(LEN(A1983)=0,"",INDEX('Smelter Look-up'!$A:$A,MATCH($A1983,'Smelter Look-up'!$E:$E,0)))</f>
        <v/>
      </c>
      <c r="C1983" s="146" t="str">
        <f>IF(LEN(A1983)=0,"",INDEX('Smelter Look-up'!$C:$C,MATCH($A1983,'Smelter Look-up'!$E:$E,0)))</f>
        <v/>
      </c>
      <c r="D1983" s="143"/>
      <c r="E1983" s="143" t="str">
        <f ca="1">IF(ISERROR($V1983),"",OFFSET('Smelter Look-up'!$D$4,$V1983-4,0)&amp;"")</f>
        <v/>
      </c>
      <c r="F1983" s="143" t="str">
        <f ca="1">IF(ISERROR($V1983),"",OFFSET('Smelter Look-up'!$E$4,$V1983-4,0))</f>
        <v/>
      </c>
      <c r="G1983" s="143" t="str">
        <f ca="1">IF(C1983=$X$4,"Enter smelter details",IF(ISERROR($V1983),"",OFFSET('Smelter Look-up'!$F$4,$V1983-4,0)))</f>
        <v/>
      </c>
      <c r="H1983" s="199" t="str">
        <f ca="1">IF(ISERROR($V1983),"",OFFSET('Smelter Look-up'!$G$4,$V1983-4,0))</f>
        <v/>
      </c>
      <c r="I1983" s="200" t="str">
        <f ca="1">IF(ISERROR($V1983),"",OFFSET('Smelter Look-up'!$H$4,$V1983-4,0))</f>
        <v/>
      </c>
      <c r="J1983" s="200" t="str">
        <f ca="1">IF(ISERROR($V1983),"",OFFSET('Smelter Look-up'!$I$4,$V1983-4,0))</f>
        <v/>
      </c>
      <c r="K1983" s="144"/>
      <c r="L1983" s="144"/>
      <c r="M1983" s="144"/>
      <c r="N1983" s="144"/>
      <c r="O1983" s="144"/>
      <c r="P1983" s="202"/>
      <c r="Q1983" s="145"/>
      <c r="R1983" s="143" t="str">
        <f ca="1">IF(ISERROR($V1983),"",OFFSET('Smelter Look-up'!$C$4,$V1983-4,0)&amp;"")</f>
        <v/>
      </c>
      <c r="S1983" s="149" t="str">
        <f t="shared" ca="1" si="150"/>
        <v/>
      </c>
      <c r="T1983" s="149" t="str">
        <f ca="1">IF(B1983="","",IF(ISERROR(MATCH($J1983,SorP!$B$1:$B$6261,0)),"",INDIRECT("'SorP'!$A$"&amp;MATCH($S1983&amp;$J1983,SorP!C:C,0))))</f>
        <v/>
      </c>
      <c r="U1983" s="162"/>
      <c r="V1983" s="163" t="e">
        <f>IF(C1983="",NA(),MATCH($B1983&amp;$C1983,'Smelter Look-up'!$J:$J,0))</f>
        <v>#N/A</v>
      </c>
      <c r="X1983" s="164">
        <f t="shared" ca="1" si="151"/>
        <v>0</v>
      </c>
      <c r="AB1983" s="304" t="str">
        <f t="shared" si="152"/>
        <v/>
      </c>
      <c r="AC1983" s="164" t="str">
        <f t="shared" si="153"/>
        <v/>
      </c>
      <c r="AD1983" s="164" t="str">
        <f t="shared" si="154"/>
        <v/>
      </c>
    </row>
    <row r="1984" spans="1:30" s="164" customFormat="1" ht="20.149999999999999" customHeight="1">
      <c r="A1984" s="149"/>
      <c r="B1984" s="294" t="str">
        <f>IF(LEN(A1984)=0,"",INDEX('Smelter Look-up'!$A:$A,MATCH($A1984,'Smelter Look-up'!$E:$E,0)))</f>
        <v/>
      </c>
      <c r="C1984" s="146" t="str">
        <f>IF(LEN(A1984)=0,"",INDEX('Smelter Look-up'!$C:$C,MATCH($A1984,'Smelter Look-up'!$E:$E,0)))</f>
        <v/>
      </c>
      <c r="D1984" s="143"/>
      <c r="E1984" s="143" t="str">
        <f ca="1">IF(ISERROR($V1984),"",OFFSET('Smelter Look-up'!$D$4,$V1984-4,0)&amp;"")</f>
        <v/>
      </c>
      <c r="F1984" s="143" t="str">
        <f ca="1">IF(ISERROR($V1984),"",OFFSET('Smelter Look-up'!$E$4,$V1984-4,0))</f>
        <v/>
      </c>
      <c r="G1984" s="143" t="str">
        <f ca="1">IF(C1984=$X$4,"Enter smelter details",IF(ISERROR($V1984),"",OFFSET('Smelter Look-up'!$F$4,$V1984-4,0)))</f>
        <v/>
      </c>
      <c r="H1984" s="199" t="str">
        <f ca="1">IF(ISERROR($V1984),"",OFFSET('Smelter Look-up'!$G$4,$V1984-4,0))</f>
        <v/>
      </c>
      <c r="I1984" s="200" t="str">
        <f ca="1">IF(ISERROR($V1984),"",OFFSET('Smelter Look-up'!$H$4,$V1984-4,0))</f>
        <v/>
      </c>
      <c r="J1984" s="200" t="str">
        <f ca="1">IF(ISERROR($V1984),"",OFFSET('Smelter Look-up'!$I$4,$V1984-4,0))</f>
        <v/>
      </c>
      <c r="K1984" s="144"/>
      <c r="L1984" s="144"/>
      <c r="M1984" s="144"/>
      <c r="N1984" s="144"/>
      <c r="O1984" s="144"/>
      <c r="P1984" s="202"/>
      <c r="Q1984" s="145"/>
      <c r="R1984" s="143" t="str">
        <f ca="1">IF(ISERROR($V1984),"",OFFSET('Smelter Look-up'!$C$4,$V1984-4,0)&amp;"")</f>
        <v/>
      </c>
      <c r="S1984" s="149" t="str">
        <f t="shared" ca="1" si="150"/>
        <v/>
      </c>
      <c r="T1984" s="149" t="str">
        <f ca="1">IF(B1984="","",IF(ISERROR(MATCH($J1984,SorP!$B$1:$B$6261,0)),"",INDIRECT("'SorP'!$A$"&amp;MATCH($S1984&amp;$J1984,SorP!C:C,0))))</f>
        <v/>
      </c>
      <c r="U1984" s="162"/>
      <c r="V1984" s="163" t="e">
        <f>IF(C1984="",NA(),MATCH($B1984&amp;$C1984,'Smelter Look-up'!$J:$J,0))</f>
        <v>#N/A</v>
      </c>
      <c r="X1984" s="164">
        <f t="shared" ca="1" si="151"/>
        <v>0</v>
      </c>
      <c r="AB1984" s="304" t="str">
        <f t="shared" si="152"/>
        <v/>
      </c>
      <c r="AC1984" s="164" t="str">
        <f t="shared" si="153"/>
        <v/>
      </c>
      <c r="AD1984" s="164" t="str">
        <f t="shared" si="154"/>
        <v/>
      </c>
    </row>
    <row r="1985" spans="1:30" s="164" customFormat="1" ht="20.149999999999999" customHeight="1">
      <c r="A1985" s="149"/>
      <c r="B1985" s="294" t="str">
        <f>IF(LEN(A1985)=0,"",INDEX('Smelter Look-up'!$A:$A,MATCH($A1985,'Smelter Look-up'!$E:$E,0)))</f>
        <v/>
      </c>
      <c r="C1985" s="146" t="str">
        <f>IF(LEN(A1985)=0,"",INDEX('Smelter Look-up'!$C:$C,MATCH($A1985,'Smelter Look-up'!$E:$E,0)))</f>
        <v/>
      </c>
      <c r="D1985" s="143"/>
      <c r="E1985" s="143" t="str">
        <f ca="1">IF(ISERROR($V1985),"",OFFSET('Smelter Look-up'!$D$4,$V1985-4,0)&amp;"")</f>
        <v/>
      </c>
      <c r="F1985" s="143" t="str">
        <f ca="1">IF(ISERROR($V1985),"",OFFSET('Smelter Look-up'!$E$4,$V1985-4,0))</f>
        <v/>
      </c>
      <c r="G1985" s="143" t="str">
        <f ca="1">IF(C1985=$X$4,"Enter smelter details",IF(ISERROR($V1985),"",OFFSET('Smelter Look-up'!$F$4,$V1985-4,0)))</f>
        <v/>
      </c>
      <c r="H1985" s="199" t="str">
        <f ca="1">IF(ISERROR($V1985),"",OFFSET('Smelter Look-up'!$G$4,$V1985-4,0))</f>
        <v/>
      </c>
      <c r="I1985" s="200" t="str">
        <f ca="1">IF(ISERROR($V1985),"",OFFSET('Smelter Look-up'!$H$4,$V1985-4,0))</f>
        <v/>
      </c>
      <c r="J1985" s="200" t="str">
        <f ca="1">IF(ISERROR($V1985),"",OFFSET('Smelter Look-up'!$I$4,$V1985-4,0))</f>
        <v/>
      </c>
      <c r="K1985" s="144"/>
      <c r="L1985" s="144"/>
      <c r="M1985" s="144"/>
      <c r="N1985" s="144"/>
      <c r="O1985" s="144"/>
      <c r="P1985" s="202"/>
      <c r="Q1985" s="145"/>
      <c r="R1985" s="143" t="str">
        <f ca="1">IF(ISERROR($V1985),"",OFFSET('Smelter Look-up'!$C$4,$V1985-4,0)&amp;"")</f>
        <v/>
      </c>
      <c r="S1985" s="149" t="str">
        <f t="shared" ca="1" si="150"/>
        <v/>
      </c>
      <c r="T1985" s="149" t="str">
        <f ca="1">IF(B1985="","",IF(ISERROR(MATCH($J1985,SorP!$B$1:$B$6261,0)),"",INDIRECT("'SorP'!$A$"&amp;MATCH($S1985&amp;$J1985,SorP!C:C,0))))</f>
        <v/>
      </c>
      <c r="U1985" s="162"/>
      <c r="V1985" s="163" t="e">
        <f>IF(C1985="",NA(),MATCH($B1985&amp;$C1985,'Smelter Look-up'!$J:$J,0))</f>
        <v>#N/A</v>
      </c>
      <c r="X1985" s="164">
        <f t="shared" ca="1" si="151"/>
        <v>0</v>
      </c>
      <c r="AB1985" s="304" t="str">
        <f t="shared" si="152"/>
        <v/>
      </c>
      <c r="AC1985" s="164" t="str">
        <f t="shared" si="153"/>
        <v/>
      </c>
      <c r="AD1985" s="164" t="str">
        <f t="shared" si="154"/>
        <v/>
      </c>
    </row>
    <row r="1986" spans="1:30" s="164" customFormat="1" ht="20.149999999999999" customHeight="1">
      <c r="A1986" s="149"/>
      <c r="B1986" s="294" t="str">
        <f>IF(LEN(A1986)=0,"",INDEX('Smelter Look-up'!$A:$A,MATCH($A1986,'Smelter Look-up'!$E:$E,0)))</f>
        <v/>
      </c>
      <c r="C1986" s="146" t="str">
        <f>IF(LEN(A1986)=0,"",INDEX('Smelter Look-up'!$C:$C,MATCH($A1986,'Smelter Look-up'!$E:$E,0)))</f>
        <v/>
      </c>
      <c r="D1986" s="143"/>
      <c r="E1986" s="143" t="str">
        <f ca="1">IF(ISERROR($V1986),"",OFFSET('Smelter Look-up'!$D$4,$V1986-4,0)&amp;"")</f>
        <v/>
      </c>
      <c r="F1986" s="143" t="str">
        <f ca="1">IF(ISERROR($V1986),"",OFFSET('Smelter Look-up'!$E$4,$V1986-4,0))</f>
        <v/>
      </c>
      <c r="G1986" s="143" t="str">
        <f ca="1">IF(C1986=$X$4,"Enter smelter details",IF(ISERROR($V1986),"",OFFSET('Smelter Look-up'!$F$4,$V1986-4,0)))</f>
        <v/>
      </c>
      <c r="H1986" s="199" t="str">
        <f ca="1">IF(ISERROR($V1986),"",OFFSET('Smelter Look-up'!$G$4,$V1986-4,0))</f>
        <v/>
      </c>
      <c r="I1986" s="200" t="str">
        <f ca="1">IF(ISERROR($V1986),"",OFFSET('Smelter Look-up'!$H$4,$V1986-4,0))</f>
        <v/>
      </c>
      <c r="J1986" s="200" t="str">
        <f ca="1">IF(ISERROR($V1986),"",OFFSET('Smelter Look-up'!$I$4,$V1986-4,0))</f>
        <v/>
      </c>
      <c r="K1986" s="144"/>
      <c r="L1986" s="144"/>
      <c r="M1986" s="144"/>
      <c r="N1986" s="144"/>
      <c r="O1986" s="144"/>
      <c r="P1986" s="202"/>
      <c r="Q1986" s="145"/>
      <c r="R1986" s="143" t="str">
        <f ca="1">IF(ISERROR($V1986),"",OFFSET('Smelter Look-up'!$C$4,$V1986-4,0)&amp;"")</f>
        <v/>
      </c>
      <c r="S1986" s="149" t="str">
        <f t="shared" ca="1" si="150"/>
        <v/>
      </c>
      <c r="T1986" s="149" t="str">
        <f ca="1">IF(B1986="","",IF(ISERROR(MATCH($J1986,SorP!$B$1:$B$6261,0)),"",INDIRECT("'SorP'!$A$"&amp;MATCH($S1986&amp;$J1986,SorP!C:C,0))))</f>
        <v/>
      </c>
      <c r="U1986" s="162"/>
      <c r="V1986" s="163" t="e">
        <f>IF(C1986="",NA(),MATCH($B1986&amp;$C1986,'Smelter Look-up'!$J:$J,0))</f>
        <v>#N/A</v>
      </c>
      <c r="X1986" s="164">
        <f t="shared" ca="1" si="151"/>
        <v>0</v>
      </c>
      <c r="AB1986" s="304" t="str">
        <f t="shared" si="152"/>
        <v/>
      </c>
      <c r="AC1986" s="164" t="str">
        <f t="shared" si="153"/>
        <v/>
      </c>
      <c r="AD1986" s="164" t="str">
        <f t="shared" si="154"/>
        <v/>
      </c>
    </row>
    <row r="1987" spans="1:30" s="164" customFormat="1" ht="20.149999999999999" customHeight="1">
      <c r="A1987" s="149"/>
      <c r="B1987" s="294" t="str">
        <f>IF(LEN(A1987)=0,"",INDEX('Smelter Look-up'!$A:$A,MATCH($A1987,'Smelter Look-up'!$E:$E,0)))</f>
        <v/>
      </c>
      <c r="C1987" s="146" t="str">
        <f>IF(LEN(A1987)=0,"",INDEX('Smelter Look-up'!$C:$C,MATCH($A1987,'Smelter Look-up'!$E:$E,0)))</f>
        <v/>
      </c>
      <c r="D1987" s="143"/>
      <c r="E1987" s="143" t="str">
        <f ca="1">IF(ISERROR($V1987),"",OFFSET('Smelter Look-up'!$D$4,$V1987-4,0)&amp;"")</f>
        <v/>
      </c>
      <c r="F1987" s="143" t="str">
        <f ca="1">IF(ISERROR($V1987),"",OFFSET('Smelter Look-up'!$E$4,$V1987-4,0))</f>
        <v/>
      </c>
      <c r="G1987" s="143" t="str">
        <f ca="1">IF(C1987=$X$4,"Enter smelter details",IF(ISERROR($V1987),"",OFFSET('Smelter Look-up'!$F$4,$V1987-4,0)))</f>
        <v/>
      </c>
      <c r="H1987" s="199" t="str">
        <f ca="1">IF(ISERROR($V1987),"",OFFSET('Smelter Look-up'!$G$4,$V1987-4,0))</f>
        <v/>
      </c>
      <c r="I1987" s="200" t="str">
        <f ca="1">IF(ISERROR($V1987),"",OFFSET('Smelter Look-up'!$H$4,$V1987-4,0))</f>
        <v/>
      </c>
      <c r="J1987" s="200" t="str">
        <f ca="1">IF(ISERROR($V1987),"",OFFSET('Smelter Look-up'!$I$4,$V1987-4,0))</f>
        <v/>
      </c>
      <c r="K1987" s="144"/>
      <c r="L1987" s="144"/>
      <c r="M1987" s="144"/>
      <c r="N1987" s="144"/>
      <c r="O1987" s="144"/>
      <c r="P1987" s="202"/>
      <c r="Q1987" s="145"/>
      <c r="R1987" s="143" t="str">
        <f ca="1">IF(ISERROR($V1987),"",OFFSET('Smelter Look-up'!$C$4,$V1987-4,0)&amp;"")</f>
        <v/>
      </c>
      <c r="S1987" s="149" t="str">
        <f t="shared" ca="1" si="150"/>
        <v/>
      </c>
      <c r="T1987" s="149" t="str">
        <f ca="1">IF(B1987="","",IF(ISERROR(MATCH($J1987,SorP!$B$1:$B$6261,0)),"",INDIRECT("'SorP'!$A$"&amp;MATCH($S1987&amp;$J1987,SorP!C:C,0))))</f>
        <v/>
      </c>
      <c r="U1987" s="162"/>
      <c r="V1987" s="163" t="e">
        <f>IF(C1987="",NA(),MATCH($B1987&amp;$C1987,'Smelter Look-up'!$J:$J,0))</f>
        <v>#N/A</v>
      </c>
      <c r="X1987" s="164">
        <f t="shared" ca="1" si="151"/>
        <v>0</v>
      </c>
      <c r="AB1987" s="304" t="str">
        <f t="shared" si="152"/>
        <v/>
      </c>
      <c r="AC1987" s="164" t="str">
        <f t="shared" si="153"/>
        <v/>
      </c>
      <c r="AD1987" s="164" t="str">
        <f t="shared" si="154"/>
        <v/>
      </c>
    </row>
    <row r="1988" spans="1:30" s="164" customFormat="1" ht="20.149999999999999" customHeight="1">
      <c r="A1988" s="149"/>
      <c r="B1988" s="294" t="str">
        <f>IF(LEN(A1988)=0,"",INDEX('Smelter Look-up'!$A:$A,MATCH($A1988,'Smelter Look-up'!$E:$E,0)))</f>
        <v/>
      </c>
      <c r="C1988" s="146" t="str">
        <f>IF(LEN(A1988)=0,"",INDEX('Smelter Look-up'!$C:$C,MATCH($A1988,'Smelter Look-up'!$E:$E,0)))</f>
        <v/>
      </c>
      <c r="D1988" s="143"/>
      <c r="E1988" s="143" t="str">
        <f ca="1">IF(ISERROR($V1988),"",OFFSET('Smelter Look-up'!$D$4,$V1988-4,0)&amp;"")</f>
        <v/>
      </c>
      <c r="F1988" s="143" t="str">
        <f ca="1">IF(ISERROR($V1988),"",OFFSET('Smelter Look-up'!$E$4,$V1988-4,0))</f>
        <v/>
      </c>
      <c r="G1988" s="143" t="str">
        <f ca="1">IF(C1988=$X$4,"Enter smelter details",IF(ISERROR($V1988),"",OFFSET('Smelter Look-up'!$F$4,$V1988-4,0)))</f>
        <v/>
      </c>
      <c r="H1988" s="199" t="str">
        <f ca="1">IF(ISERROR($V1988),"",OFFSET('Smelter Look-up'!$G$4,$V1988-4,0))</f>
        <v/>
      </c>
      <c r="I1988" s="200" t="str">
        <f ca="1">IF(ISERROR($V1988),"",OFFSET('Smelter Look-up'!$H$4,$V1988-4,0))</f>
        <v/>
      </c>
      <c r="J1988" s="200" t="str">
        <f ca="1">IF(ISERROR($V1988),"",OFFSET('Smelter Look-up'!$I$4,$V1988-4,0))</f>
        <v/>
      </c>
      <c r="K1988" s="144"/>
      <c r="L1988" s="144"/>
      <c r="M1988" s="144"/>
      <c r="N1988" s="144"/>
      <c r="O1988" s="144"/>
      <c r="P1988" s="202"/>
      <c r="Q1988" s="145"/>
      <c r="R1988" s="143" t="str">
        <f ca="1">IF(ISERROR($V1988),"",OFFSET('Smelter Look-up'!$C$4,$V1988-4,0)&amp;"")</f>
        <v/>
      </c>
      <c r="S1988" s="149" t="str">
        <f t="shared" ref="S1988:S2051" ca="1" si="155">IF(B1988="","",IF(ISERROR(MATCH($E1988,CL,0)),"Unknown",INDIRECT("'C'!$A$"&amp;MATCH($E1988,CL,0)+1)))</f>
        <v/>
      </c>
      <c r="T1988" s="149" t="str">
        <f ca="1">IF(B1988="","",IF(ISERROR(MATCH($J1988,SorP!$B$1:$B$6261,0)),"",INDIRECT("'SorP'!$A$"&amp;MATCH($S1988&amp;$J1988,SorP!C:C,0))))</f>
        <v/>
      </c>
      <c r="U1988" s="162"/>
      <c r="V1988" s="163" t="e">
        <f>IF(C1988="",NA(),MATCH($B1988&amp;$C1988,'Smelter Look-up'!$J:$J,0))</f>
        <v>#N/A</v>
      </c>
      <c r="X1988" s="164">
        <f t="shared" ref="X1988:X2051" ca="1" si="156">IF(AND(C1988="Smelter not listed",OR(LEN(D1988)=0,LEN(E1988)=0)),1,0)</f>
        <v>0</v>
      </c>
      <c r="AB1988" s="304" t="str">
        <f t="shared" ref="AB1988:AB2051" si="157">IF(C1988="","",B1988)</f>
        <v/>
      </c>
      <c r="AC1988" s="164" t="str">
        <f t="shared" ref="AC1988:AC2051" si="158">B1988</f>
        <v/>
      </c>
      <c r="AD1988" s="164" t="str">
        <f t="shared" ref="AD1988:AD2051" si="159">IF(C1988="Smelter not listed",D1988,C1988)</f>
        <v/>
      </c>
    </row>
    <row r="1989" spans="1:30" s="164" customFormat="1" ht="20.149999999999999" customHeight="1">
      <c r="A1989" s="149"/>
      <c r="B1989" s="294" t="str">
        <f>IF(LEN(A1989)=0,"",INDEX('Smelter Look-up'!$A:$A,MATCH($A1989,'Smelter Look-up'!$E:$E,0)))</f>
        <v/>
      </c>
      <c r="C1989" s="146" t="str">
        <f>IF(LEN(A1989)=0,"",INDEX('Smelter Look-up'!$C:$C,MATCH($A1989,'Smelter Look-up'!$E:$E,0)))</f>
        <v/>
      </c>
      <c r="D1989" s="143"/>
      <c r="E1989" s="143" t="str">
        <f ca="1">IF(ISERROR($V1989),"",OFFSET('Smelter Look-up'!$D$4,$V1989-4,0)&amp;"")</f>
        <v/>
      </c>
      <c r="F1989" s="143" t="str">
        <f ca="1">IF(ISERROR($V1989),"",OFFSET('Smelter Look-up'!$E$4,$V1989-4,0))</f>
        <v/>
      </c>
      <c r="G1989" s="143" t="str">
        <f ca="1">IF(C1989=$X$4,"Enter smelter details",IF(ISERROR($V1989),"",OFFSET('Smelter Look-up'!$F$4,$V1989-4,0)))</f>
        <v/>
      </c>
      <c r="H1989" s="199" t="str">
        <f ca="1">IF(ISERROR($V1989),"",OFFSET('Smelter Look-up'!$G$4,$V1989-4,0))</f>
        <v/>
      </c>
      <c r="I1989" s="200" t="str">
        <f ca="1">IF(ISERROR($V1989),"",OFFSET('Smelter Look-up'!$H$4,$V1989-4,0))</f>
        <v/>
      </c>
      <c r="J1989" s="200" t="str">
        <f ca="1">IF(ISERROR($V1989),"",OFFSET('Smelter Look-up'!$I$4,$V1989-4,0))</f>
        <v/>
      </c>
      <c r="K1989" s="144"/>
      <c r="L1989" s="144"/>
      <c r="M1989" s="144"/>
      <c r="N1989" s="144"/>
      <c r="O1989" s="144"/>
      <c r="P1989" s="202"/>
      <c r="Q1989" s="145"/>
      <c r="R1989" s="143" t="str">
        <f ca="1">IF(ISERROR($V1989),"",OFFSET('Smelter Look-up'!$C$4,$V1989-4,0)&amp;"")</f>
        <v/>
      </c>
      <c r="S1989" s="149" t="str">
        <f t="shared" ca="1" si="155"/>
        <v/>
      </c>
      <c r="T1989" s="149" t="str">
        <f ca="1">IF(B1989="","",IF(ISERROR(MATCH($J1989,SorP!$B$1:$B$6261,0)),"",INDIRECT("'SorP'!$A$"&amp;MATCH($S1989&amp;$J1989,SorP!C:C,0))))</f>
        <v/>
      </c>
      <c r="U1989" s="162"/>
      <c r="V1989" s="163" t="e">
        <f>IF(C1989="",NA(),MATCH($B1989&amp;$C1989,'Smelter Look-up'!$J:$J,0))</f>
        <v>#N/A</v>
      </c>
      <c r="X1989" s="164">
        <f t="shared" ca="1" si="156"/>
        <v>0</v>
      </c>
      <c r="AB1989" s="304" t="str">
        <f t="shared" si="157"/>
        <v/>
      </c>
      <c r="AC1989" s="164" t="str">
        <f t="shared" si="158"/>
        <v/>
      </c>
      <c r="AD1989" s="164" t="str">
        <f t="shared" si="159"/>
        <v/>
      </c>
    </row>
    <row r="1990" spans="1:30" s="164" customFormat="1" ht="20.149999999999999" customHeight="1">
      <c r="A1990" s="149"/>
      <c r="B1990" s="294" t="str">
        <f>IF(LEN(A1990)=0,"",INDEX('Smelter Look-up'!$A:$A,MATCH($A1990,'Smelter Look-up'!$E:$E,0)))</f>
        <v/>
      </c>
      <c r="C1990" s="146" t="str">
        <f>IF(LEN(A1990)=0,"",INDEX('Smelter Look-up'!$C:$C,MATCH($A1990,'Smelter Look-up'!$E:$E,0)))</f>
        <v/>
      </c>
      <c r="D1990" s="143"/>
      <c r="E1990" s="143" t="str">
        <f ca="1">IF(ISERROR($V1990),"",OFFSET('Smelter Look-up'!$D$4,$V1990-4,0)&amp;"")</f>
        <v/>
      </c>
      <c r="F1990" s="143" t="str">
        <f ca="1">IF(ISERROR($V1990),"",OFFSET('Smelter Look-up'!$E$4,$V1990-4,0))</f>
        <v/>
      </c>
      <c r="G1990" s="143" t="str">
        <f ca="1">IF(C1990=$X$4,"Enter smelter details",IF(ISERROR($V1990),"",OFFSET('Smelter Look-up'!$F$4,$V1990-4,0)))</f>
        <v/>
      </c>
      <c r="H1990" s="199" t="str">
        <f ca="1">IF(ISERROR($V1990),"",OFFSET('Smelter Look-up'!$G$4,$V1990-4,0))</f>
        <v/>
      </c>
      <c r="I1990" s="200" t="str">
        <f ca="1">IF(ISERROR($V1990),"",OFFSET('Smelter Look-up'!$H$4,$V1990-4,0))</f>
        <v/>
      </c>
      <c r="J1990" s="200" t="str">
        <f ca="1">IF(ISERROR($V1990),"",OFFSET('Smelter Look-up'!$I$4,$V1990-4,0))</f>
        <v/>
      </c>
      <c r="K1990" s="144"/>
      <c r="L1990" s="144"/>
      <c r="M1990" s="144"/>
      <c r="N1990" s="144"/>
      <c r="O1990" s="144"/>
      <c r="P1990" s="202"/>
      <c r="Q1990" s="145"/>
      <c r="R1990" s="143" t="str">
        <f ca="1">IF(ISERROR($V1990),"",OFFSET('Smelter Look-up'!$C$4,$V1990-4,0)&amp;"")</f>
        <v/>
      </c>
      <c r="S1990" s="149" t="str">
        <f t="shared" ca="1" si="155"/>
        <v/>
      </c>
      <c r="T1990" s="149" t="str">
        <f ca="1">IF(B1990="","",IF(ISERROR(MATCH($J1990,SorP!$B$1:$B$6261,0)),"",INDIRECT("'SorP'!$A$"&amp;MATCH($S1990&amp;$J1990,SorP!C:C,0))))</f>
        <v/>
      </c>
      <c r="U1990" s="162"/>
      <c r="V1990" s="163" t="e">
        <f>IF(C1990="",NA(),MATCH($B1990&amp;$C1990,'Smelter Look-up'!$J:$J,0))</f>
        <v>#N/A</v>
      </c>
      <c r="X1990" s="164">
        <f t="shared" ca="1" si="156"/>
        <v>0</v>
      </c>
      <c r="AB1990" s="304" t="str">
        <f t="shared" si="157"/>
        <v/>
      </c>
      <c r="AC1990" s="164" t="str">
        <f t="shared" si="158"/>
        <v/>
      </c>
      <c r="AD1990" s="164" t="str">
        <f t="shared" si="159"/>
        <v/>
      </c>
    </row>
    <row r="1991" spans="1:30" s="164" customFormat="1" ht="20.149999999999999" customHeight="1">
      <c r="A1991" s="149"/>
      <c r="B1991" s="294" t="str">
        <f>IF(LEN(A1991)=0,"",INDEX('Smelter Look-up'!$A:$A,MATCH($A1991,'Smelter Look-up'!$E:$E,0)))</f>
        <v/>
      </c>
      <c r="C1991" s="146" t="str">
        <f>IF(LEN(A1991)=0,"",INDEX('Smelter Look-up'!$C:$C,MATCH($A1991,'Smelter Look-up'!$E:$E,0)))</f>
        <v/>
      </c>
      <c r="D1991" s="143"/>
      <c r="E1991" s="143" t="str">
        <f ca="1">IF(ISERROR($V1991),"",OFFSET('Smelter Look-up'!$D$4,$V1991-4,0)&amp;"")</f>
        <v/>
      </c>
      <c r="F1991" s="143" t="str">
        <f ca="1">IF(ISERROR($V1991),"",OFFSET('Smelter Look-up'!$E$4,$V1991-4,0))</f>
        <v/>
      </c>
      <c r="G1991" s="143" t="str">
        <f ca="1">IF(C1991=$X$4,"Enter smelter details",IF(ISERROR($V1991),"",OFFSET('Smelter Look-up'!$F$4,$V1991-4,0)))</f>
        <v/>
      </c>
      <c r="H1991" s="199" t="str">
        <f ca="1">IF(ISERROR($V1991),"",OFFSET('Smelter Look-up'!$G$4,$V1991-4,0))</f>
        <v/>
      </c>
      <c r="I1991" s="200" t="str">
        <f ca="1">IF(ISERROR($V1991),"",OFFSET('Smelter Look-up'!$H$4,$V1991-4,0))</f>
        <v/>
      </c>
      <c r="J1991" s="200" t="str">
        <f ca="1">IF(ISERROR($V1991),"",OFFSET('Smelter Look-up'!$I$4,$V1991-4,0))</f>
        <v/>
      </c>
      <c r="K1991" s="144"/>
      <c r="L1991" s="144"/>
      <c r="M1991" s="144"/>
      <c r="N1991" s="144"/>
      <c r="O1991" s="144"/>
      <c r="P1991" s="202"/>
      <c r="Q1991" s="145"/>
      <c r="R1991" s="143" t="str">
        <f ca="1">IF(ISERROR($V1991),"",OFFSET('Smelter Look-up'!$C$4,$V1991-4,0)&amp;"")</f>
        <v/>
      </c>
      <c r="S1991" s="149" t="str">
        <f t="shared" ca="1" si="155"/>
        <v/>
      </c>
      <c r="T1991" s="149" t="str">
        <f ca="1">IF(B1991="","",IF(ISERROR(MATCH($J1991,SorP!$B$1:$B$6261,0)),"",INDIRECT("'SorP'!$A$"&amp;MATCH($S1991&amp;$J1991,SorP!C:C,0))))</f>
        <v/>
      </c>
      <c r="U1991" s="162"/>
      <c r="V1991" s="163" t="e">
        <f>IF(C1991="",NA(),MATCH($B1991&amp;$C1991,'Smelter Look-up'!$J:$J,0))</f>
        <v>#N/A</v>
      </c>
      <c r="X1991" s="164">
        <f t="shared" ca="1" si="156"/>
        <v>0</v>
      </c>
      <c r="AB1991" s="304" t="str">
        <f t="shared" si="157"/>
        <v/>
      </c>
      <c r="AC1991" s="164" t="str">
        <f t="shared" si="158"/>
        <v/>
      </c>
      <c r="AD1991" s="164" t="str">
        <f t="shared" si="159"/>
        <v/>
      </c>
    </row>
    <row r="1992" spans="1:30" s="164" customFormat="1" ht="20.149999999999999" customHeight="1">
      <c r="A1992" s="149"/>
      <c r="B1992" s="294" t="str">
        <f>IF(LEN(A1992)=0,"",INDEX('Smelter Look-up'!$A:$A,MATCH($A1992,'Smelter Look-up'!$E:$E,0)))</f>
        <v/>
      </c>
      <c r="C1992" s="146" t="str">
        <f>IF(LEN(A1992)=0,"",INDEX('Smelter Look-up'!$C:$C,MATCH($A1992,'Smelter Look-up'!$E:$E,0)))</f>
        <v/>
      </c>
      <c r="D1992" s="143"/>
      <c r="E1992" s="143" t="str">
        <f ca="1">IF(ISERROR($V1992),"",OFFSET('Smelter Look-up'!$D$4,$V1992-4,0)&amp;"")</f>
        <v/>
      </c>
      <c r="F1992" s="143" t="str">
        <f ca="1">IF(ISERROR($V1992),"",OFFSET('Smelter Look-up'!$E$4,$V1992-4,0))</f>
        <v/>
      </c>
      <c r="G1992" s="143" t="str">
        <f ca="1">IF(C1992=$X$4,"Enter smelter details",IF(ISERROR($V1992),"",OFFSET('Smelter Look-up'!$F$4,$V1992-4,0)))</f>
        <v/>
      </c>
      <c r="H1992" s="199" t="str">
        <f ca="1">IF(ISERROR($V1992),"",OFFSET('Smelter Look-up'!$G$4,$V1992-4,0))</f>
        <v/>
      </c>
      <c r="I1992" s="200" t="str">
        <f ca="1">IF(ISERROR($V1992),"",OFFSET('Smelter Look-up'!$H$4,$V1992-4,0))</f>
        <v/>
      </c>
      <c r="J1992" s="200" t="str">
        <f ca="1">IF(ISERROR($V1992),"",OFFSET('Smelter Look-up'!$I$4,$V1992-4,0))</f>
        <v/>
      </c>
      <c r="K1992" s="144"/>
      <c r="L1992" s="144"/>
      <c r="M1992" s="144"/>
      <c r="N1992" s="144"/>
      <c r="O1992" s="144"/>
      <c r="P1992" s="202"/>
      <c r="Q1992" s="145"/>
      <c r="R1992" s="143" t="str">
        <f ca="1">IF(ISERROR($V1992),"",OFFSET('Smelter Look-up'!$C$4,$V1992-4,0)&amp;"")</f>
        <v/>
      </c>
      <c r="S1992" s="149" t="str">
        <f t="shared" ca="1" si="155"/>
        <v/>
      </c>
      <c r="T1992" s="149" t="str">
        <f ca="1">IF(B1992="","",IF(ISERROR(MATCH($J1992,SorP!$B$1:$B$6261,0)),"",INDIRECT("'SorP'!$A$"&amp;MATCH($S1992&amp;$J1992,SorP!C:C,0))))</f>
        <v/>
      </c>
      <c r="U1992" s="162"/>
      <c r="V1992" s="163" t="e">
        <f>IF(C1992="",NA(),MATCH($B1992&amp;$C1992,'Smelter Look-up'!$J:$J,0))</f>
        <v>#N/A</v>
      </c>
      <c r="X1992" s="164">
        <f t="shared" ca="1" si="156"/>
        <v>0</v>
      </c>
      <c r="AB1992" s="304" t="str">
        <f t="shared" si="157"/>
        <v/>
      </c>
      <c r="AC1992" s="164" t="str">
        <f t="shared" si="158"/>
        <v/>
      </c>
      <c r="AD1992" s="164" t="str">
        <f t="shared" si="159"/>
        <v/>
      </c>
    </row>
    <row r="1993" spans="1:30" s="164" customFormat="1" ht="20.149999999999999" customHeight="1">
      <c r="A1993" s="149"/>
      <c r="B1993" s="294" t="str">
        <f>IF(LEN(A1993)=0,"",INDEX('Smelter Look-up'!$A:$A,MATCH($A1993,'Smelter Look-up'!$E:$E,0)))</f>
        <v/>
      </c>
      <c r="C1993" s="146" t="str">
        <f>IF(LEN(A1993)=0,"",INDEX('Smelter Look-up'!$C:$C,MATCH($A1993,'Smelter Look-up'!$E:$E,0)))</f>
        <v/>
      </c>
      <c r="D1993" s="143"/>
      <c r="E1993" s="143" t="str">
        <f ca="1">IF(ISERROR($V1993),"",OFFSET('Smelter Look-up'!$D$4,$V1993-4,0)&amp;"")</f>
        <v/>
      </c>
      <c r="F1993" s="143" t="str">
        <f ca="1">IF(ISERROR($V1993),"",OFFSET('Smelter Look-up'!$E$4,$V1993-4,0))</f>
        <v/>
      </c>
      <c r="G1993" s="143" t="str">
        <f ca="1">IF(C1993=$X$4,"Enter smelter details",IF(ISERROR($V1993),"",OFFSET('Smelter Look-up'!$F$4,$V1993-4,0)))</f>
        <v/>
      </c>
      <c r="H1993" s="199" t="str">
        <f ca="1">IF(ISERROR($V1993),"",OFFSET('Smelter Look-up'!$G$4,$V1993-4,0))</f>
        <v/>
      </c>
      <c r="I1993" s="200" t="str">
        <f ca="1">IF(ISERROR($V1993),"",OFFSET('Smelter Look-up'!$H$4,$V1993-4,0))</f>
        <v/>
      </c>
      <c r="J1993" s="200" t="str">
        <f ca="1">IF(ISERROR($V1993),"",OFFSET('Smelter Look-up'!$I$4,$V1993-4,0))</f>
        <v/>
      </c>
      <c r="K1993" s="144"/>
      <c r="L1993" s="144"/>
      <c r="M1993" s="144"/>
      <c r="N1993" s="144"/>
      <c r="O1993" s="144"/>
      <c r="P1993" s="202"/>
      <c r="Q1993" s="145"/>
      <c r="R1993" s="143" t="str">
        <f ca="1">IF(ISERROR($V1993),"",OFFSET('Smelter Look-up'!$C$4,$V1993-4,0)&amp;"")</f>
        <v/>
      </c>
      <c r="S1993" s="149" t="str">
        <f t="shared" ca="1" si="155"/>
        <v/>
      </c>
      <c r="T1993" s="149" t="str">
        <f ca="1">IF(B1993="","",IF(ISERROR(MATCH($J1993,SorP!$B$1:$B$6261,0)),"",INDIRECT("'SorP'!$A$"&amp;MATCH($S1993&amp;$J1993,SorP!C:C,0))))</f>
        <v/>
      </c>
      <c r="U1993" s="162"/>
      <c r="V1993" s="163" t="e">
        <f>IF(C1993="",NA(),MATCH($B1993&amp;$C1993,'Smelter Look-up'!$J:$J,0))</f>
        <v>#N/A</v>
      </c>
      <c r="X1993" s="164">
        <f t="shared" ca="1" si="156"/>
        <v>0</v>
      </c>
      <c r="AB1993" s="304" t="str">
        <f t="shared" si="157"/>
        <v/>
      </c>
      <c r="AC1993" s="164" t="str">
        <f t="shared" si="158"/>
        <v/>
      </c>
      <c r="AD1993" s="164" t="str">
        <f t="shared" si="159"/>
        <v/>
      </c>
    </row>
    <row r="1994" spans="1:30" s="164" customFormat="1" ht="20.149999999999999" customHeight="1">
      <c r="A1994" s="149"/>
      <c r="B1994" s="294" t="str">
        <f>IF(LEN(A1994)=0,"",INDEX('Smelter Look-up'!$A:$A,MATCH($A1994,'Smelter Look-up'!$E:$E,0)))</f>
        <v/>
      </c>
      <c r="C1994" s="146" t="str">
        <f>IF(LEN(A1994)=0,"",INDEX('Smelter Look-up'!$C:$C,MATCH($A1994,'Smelter Look-up'!$E:$E,0)))</f>
        <v/>
      </c>
      <c r="D1994" s="143"/>
      <c r="E1994" s="143" t="str">
        <f ca="1">IF(ISERROR($V1994),"",OFFSET('Smelter Look-up'!$D$4,$V1994-4,0)&amp;"")</f>
        <v/>
      </c>
      <c r="F1994" s="143" t="str">
        <f ca="1">IF(ISERROR($V1994),"",OFFSET('Smelter Look-up'!$E$4,$V1994-4,0))</f>
        <v/>
      </c>
      <c r="G1994" s="143" t="str">
        <f ca="1">IF(C1994=$X$4,"Enter smelter details",IF(ISERROR($V1994),"",OFFSET('Smelter Look-up'!$F$4,$V1994-4,0)))</f>
        <v/>
      </c>
      <c r="H1994" s="199" t="str">
        <f ca="1">IF(ISERROR($V1994),"",OFFSET('Smelter Look-up'!$G$4,$V1994-4,0))</f>
        <v/>
      </c>
      <c r="I1994" s="200" t="str">
        <f ca="1">IF(ISERROR($V1994),"",OFFSET('Smelter Look-up'!$H$4,$V1994-4,0))</f>
        <v/>
      </c>
      <c r="J1994" s="200" t="str">
        <f ca="1">IF(ISERROR($V1994),"",OFFSET('Smelter Look-up'!$I$4,$V1994-4,0))</f>
        <v/>
      </c>
      <c r="K1994" s="144"/>
      <c r="L1994" s="144"/>
      <c r="M1994" s="144"/>
      <c r="N1994" s="144"/>
      <c r="O1994" s="144"/>
      <c r="P1994" s="202"/>
      <c r="Q1994" s="145"/>
      <c r="R1994" s="143" t="str">
        <f ca="1">IF(ISERROR($V1994),"",OFFSET('Smelter Look-up'!$C$4,$V1994-4,0)&amp;"")</f>
        <v/>
      </c>
      <c r="S1994" s="149" t="str">
        <f t="shared" ca="1" si="155"/>
        <v/>
      </c>
      <c r="T1994" s="149" t="str">
        <f ca="1">IF(B1994="","",IF(ISERROR(MATCH($J1994,SorP!$B$1:$B$6261,0)),"",INDIRECT("'SorP'!$A$"&amp;MATCH($S1994&amp;$J1994,SorP!C:C,0))))</f>
        <v/>
      </c>
      <c r="U1994" s="162"/>
      <c r="V1994" s="163" t="e">
        <f>IF(C1994="",NA(),MATCH($B1994&amp;$C1994,'Smelter Look-up'!$J:$J,0))</f>
        <v>#N/A</v>
      </c>
      <c r="X1994" s="164">
        <f t="shared" ca="1" si="156"/>
        <v>0</v>
      </c>
      <c r="AB1994" s="304" t="str">
        <f t="shared" si="157"/>
        <v/>
      </c>
      <c r="AC1994" s="164" t="str">
        <f t="shared" si="158"/>
        <v/>
      </c>
      <c r="AD1994" s="164" t="str">
        <f t="shared" si="159"/>
        <v/>
      </c>
    </row>
    <row r="1995" spans="1:30" s="164" customFormat="1" ht="20.149999999999999" customHeight="1">
      <c r="A1995" s="149"/>
      <c r="B1995" s="294" t="str">
        <f>IF(LEN(A1995)=0,"",INDEX('Smelter Look-up'!$A:$A,MATCH($A1995,'Smelter Look-up'!$E:$E,0)))</f>
        <v/>
      </c>
      <c r="C1995" s="146" t="str">
        <f>IF(LEN(A1995)=0,"",INDEX('Smelter Look-up'!$C:$C,MATCH($A1995,'Smelter Look-up'!$E:$E,0)))</f>
        <v/>
      </c>
      <c r="D1995" s="143"/>
      <c r="E1995" s="143" t="str">
        <f ca="1">IF(ISERROR($V1995),"",OFFSET('Smelter Look-up'!$D$4,$V1995-4,0)&amp;"")</f>
        <v/>
      </c>
      <c r="F1995" s="143" t="str">
        <f ca="1">IF(ISERROR($V1995),"",OFFSET('Smelter Look-up'!$E$4,$V1995-4,0))</f>
        <v/>
      </c>
      <c r="G1995" s="143" t="str">
        <f ca="1">IF(C1995=$X$4,"Enter smelter details",IF(ISERROR($V1995),"",OFFSET('Smelter Look-up'!$F$4,$V1995-4,0)))</f>
        <v/>
      </c>
      <c r="H1995" s="199" t="str">
        <f ca="1">IF(ISERROR($V1995),"",OFFSET('Smelter Look-up'!$G$4,$V1995-4,0))</f>
        <v/>
      </c>
      <c r="I1995" s="200" t="str">
        <f ca="1">IF(ISERROR($V1995),"",OFFSET('Smelter Look-up'!$H$4,$V1995-4,0))</f>
        <v/>
      </c>
      <c r="J1995" s="200" t="str">
        <f ca="1">IF(ISERROR($V1995),"",OFFSET('Smelter Look-up'!$I$4,$V1995-4,0))</f>
        <v/>
      </c>
      <c r="K1995" s="144"/>
      <c r="L1995" s="144"/>
      <c r="M1995" s="144"/>
      <c r="N1995" s="144"/>
      <c r="O1995" s="144"/>
      <c r="P1995" s="202"/>
      <c r="Q1995" s="145"/>
      <c r="R1995" s="143" t="str">
        <f ca="1">IF(ISERROR($V1995),"",OFFSET('Smelter Look-up'!$C$4,$V1995-4,0)&amp;"")</f>
        <v/>
      </c>
      <c r="S1995" s="149" t="str">
        <f t="shared" ca="1" si="155"/>
        <v/>
      </c>
      <c r="T1995" s="149" t="str">
        <f ca="1">IF(B1995="","",IF(ISERROR(MATCH($J1995,SorP!$B$1:$B$6261,0)),"",INDIRECT("'SorP'!$A$"&amp;MATCH($S1995&amp;$J1995,SorP!C:C,0))))</f>
        <v/>
      </c>
      <c r="U1995" s="162"/>
      <c r="V1995" s="163" t="e">
        <f>IF(C1995="",NA(),MATCH($B1995&amp;$C1995,'Smelter Look-up'!$J:$J,0))</f>
        <v>#N/A</v>
      </c>
      <c r="X1995" s="164">
        <f t="shared" ca="1" si="156"/>
        <v>0</v>
      </c>
      <c r="AB1995" s="304" t="str">
        <f t="shared" si="157"/>
        <v/>
      </c>
      <c r="AC1995" s="164" t="str">
        <f t="shared" si="158"/>
        <v/>
      </c>
      <c r="AD1995" s="164" t="str">
        <f t="shared" si="159"/>
        <v/>
      </c>
    </row>
    <row r="1996" spans="1:30" s="164" customFormat="1" ht="20.149999999999999" customHeight="1">
      <c r="A1996" s="149"/>
      <c r="B1996" s="294" t="str">
        <f>IF(LEN(A1996)=0,"",INDEX('Smelter Look-up'!$A:$A,MATCH($A1996,'Smelter Look-up'!$E:$E,0)))</f>
        <v/>
      </c>
      <c r="C1996" s="146" t="str">
        <f>IF(LEN(A1996)=0,"",INDEX('Smelter Look-up'!$C:$C,MATCH($A1996,'Smelter Look-up'!$E:$E,0)))</f>
        <v/>
      </c>
      <c r="D1996" s="143"/>
      <c r="E1996" s="143" t="str">
        <f ca="1">IF(ISERROR($V1996),"",OFFSET('Smelter Look-up'!$D$4,$V1996-4,0)&amp;"")</f>
        <v/>
      </c>
      <c r="F1996" s="143" t="str">
        <f ca="1">IF(ISERROR($V1996),"",OFFSET('Smelter Look-up'!$E$4,$V1996-4,0))</f>
        <v/>
      </c>
      <c r="G1996" s="143" t="str">
        <f ca="1">IF(C1996=$X$4,"Enter smelter details",IF(ISERROR($V1996),"",OFFSET('Smelter Look-up'!$F$4,$V1996-4,0)))</f>
        <v/>
      </c>
      <c r="H1996" s="199" t="str">
        <f ca="1">IF(ISERROR($V1996),"",OFFSET('Smelter Look-up'!$G$4,$V1996-4,0))</f>
        <v/>
      </c>
      <c r="I1996" s="200" t="str">
        <f ca="1">IF(ISERROR($V1996),"",OFFSET('Smelter Look-up'!$H$4,$V1996-4,0))</f>
        <v/>
      </c>
      <c r="J1996" s="200" t="str">
        <f ca="1">IF(ISERROR($V1996),"",OFFSET('Smelter Look-up'!$I$4,$V1996-4,0))</f>
        <v/>
      </c>
      <c r="K1996" s="144"/>
      <c r="L1996" s="144"/>
      <c r="M1996" s="144"/>
      <c r="N1996" s="144"/>
      <c r="O1996" s="144"/>
      <c r="P1996" s="202"/>
      <c r="Q1996" s="145"/>
      <c r="R1996" s="143" t="str">
        <f ca="1">IF(ISERROR($V1996),"",OFFSET('Smelter Look-up'!$C$4,$V1996-4,0)&amp;"")</f>
        <v/>
      </c>
      <c r="S1996" s="149" t="str">
        <f t="shared" ca="1" si="155"/>
        <v/>
      </c>
      <c r="T1996" s="149" t="str">
        <f ca="1">IF(B1996="","",IF(ISERROR(MATCH($J1996,SorP!$B$1:$B$6261,0)),"",INDIRECT("'SorP'!$A$"&amp;MATCH($S1996&amp;$J1996,SorP!C:C,0))))</f>
        <v/>
      </c>
      <c r="U1996" s="162"/>
      <c r="V1996" s="163" t="e">
        <f>IF(C1996="",NA(),MATCH($B1996&amp;$C1996,'Smelter Look-up'!$J:$J,0))</f>
        <v>#N/A</v>
      </c>
      <c r="X1996" s="164">
        <f t="shared" ca="1" si="156"/>
        <v>0</v>
      </c>
      <c r="AB1996" s="304" t="str">
        <f t="shared" si="157"/>
        <v/>
      </c>
      <c r="AC1996" s="164" t="str">
        <f t="shared" si="158"/>
        <v/>
      </c>
      <c r="AD1996" s="164" t="str">
        <f t="shared" si="159"/>
        <v/>
      </c>
    </row>
    <row r="1997" spans="1:30" s="164" customFormat="1" ht="20.149999999999999" customHeight="1">
      <c r="A1997" s="149"/>
      <c r="B1997" s="294" t="str">
        <f>IF(LEN(A1997)=0,"",INDEX('Smelter Look-up'!$A:$A,MATCH($A1997,'Smelter Look-up'!$E:$E,0)))</f>
        <v/>
      </c>
      <c r="C1997" s="146" t="str">
        <f>IF(LEN(A1997)=0,"",INDEX('Smelter Look-up'!$C:$C,MATCH($A1997,'Smelter Look-up'!$E:$E,0)))</f>
        <v/>
      </c>
      <c r="D1997" s="143"/>
      <c r="E1997" s="143" t="str">
        <f ca="1">IF(ISERROR($V1997),"",OFFSET('Smelter Look-up'!$D$4,$V1997-4,0)&amp;"")</f>
        <v/>
      </c>
      <c r="F1997" s="143" t="str">
        <f ca="1">IF(ISERROR($V1997),"",OFFSET('Smelter Look-up'!$E$4,$V1997-4,0))</f>
        <v/>
      </c>
      <c r="G1997" s="143" t="str">
        <f ca="1">IF(C1997=$X$4,"Enter smelter details",IF(ISERROR($V1997),"",OFFSET('Smelter Look-up'!$F$4,$V1997-4,0)))</f>
        <v/>
      </c>
      <c r="H1997" s="199" t="str">
        <f ca="1">IF(ISERROR($V1997),"",OFFSET('Smelter Look-up'!$G$4,$V1997-4,0))</f>
        <v/>
      </c>
      <c r="I1997" s="200" t="str">
        <f ca="1">IF(ISERROR($V1997),"",OFFSET('Smelter Look-up'!$H$4,$V1997-4,0))</f>
        <v/>
      </c>
      <c r="J1997" s="200" t="str">
        <f ca="1">IF(ISERROR($V1997),"",OFFSET('Smelter Look-up'!$I$4,$V1997-4,0))</f>
        <v/>
      </c>
      <c r="K1997" s="144"/>
      <c r="L1997" s="144"/>
      <c r="M1997" s="144"/>
      <c r="N1997" s="144"/>
      <c r="O1997" s="144"/>
      <c r="P1997" s="202"/>
      <c r="Q1997" s="145"/>
      <c r="R1997" s="143" t="str">
        <f ca="1">IF(ISERROR($V1997),"",OFFSET('Smelter Look-up'!$C$4,$V1997-4,0)&amp;"")</f>
        <v/>
      </c>
      <c r="S1997" s="149" t="str">
        <f t="shared" ca="1" si="155"/>
        <v/>
      </c>
      <c r="T1997" s="149" t="str">
        <f ca="1">IF(B1997="","",IF(ISERROR(MATCH($J1997,SorP!$B$1:$B$6261,0)),"",INDIRECT("'SorP'!$A$"&amp;MATCH($S1997&amp;$J1997,SorP!C:C,0))))</f>
        <v/>
      </c>
      <c r="U1997" s="162"/>
      <c r="V1997" s="163" t="e">
        <f>IF(C1997="",NA(),MATCH($B1997&amp;$C1997,'Smelter Look-up'!$J:$J,0))</f>
        <v>#N/A</v>
      </c>
      <c r="X1997" s="164">
        <f t="shared" ca="1" si="156"/>
        <v>0</v>
      </c>
      <c r="AB1997" s="304" t="str">
        <f t="shared" si="157"/>
        <v/>
      </c>
      <c r="AC1997" s="164" t="str">
        <f t="shared" si="158"/>
        <v/>
      </c>
      <c r="AD1997" s="164" t="str">
        <f t="shared" si="159"/>
        <v/>
      </c>
    </row>
    <row r="1998" spans="1:30" s="164" customFormat="1" ht="20.149999999999999" customHeight="1">
      <c r="A1998" s="149"/>
      <c r="B1998" s="294" t="str">
        <f>IF(LEN(A1998)=0,"",INDEX('Smelter Look-up'!$A:$A,MATCH($A1998,'Smelter Look-up'!$E:$E,0)))</f>
        <v/>
      </c>
      <c r="C1998" s="146" t="str">
        <f>IF(LEN(A1998)=0,"",INDEX('Smelter Look-up'!$C:$C,MATCH($A1998,'Smelter Look-up'!$E:$E,0)))</f>
        <v/>
      </c>
      <c r="D1998" s="143"/>
      <c r="E1998" s="143" t="str">
        <f ca="1">IF(ISERROR($V1998),"",OFFSET('Smelter Look-up'!$D$4,$V1998-4,0)&amp;"")</f>
        <v/>
      </c>
      <c r="F1998" s="143" t="str">
        <f ca="1">IF(ISERROR($V1998),"",OFFSET('Smelter Look-up'!$E$4,$V1998-4,0))</f>
        <v/>
      </c>
      <c r="G1998" s="143" t="str">
        <f ca="1">IF(C1998=$X$4,"Enter smelter details",IF(ISERROR($V1998),"",OFFSET('Smelter Look-up'!$F$4,$V1998-4,0)))</f>
        <v/>
      </c>
      <c r="H1998" s="199" t="str">
        <f ca="1">IF(ISERROR($V1998),"",OFFSET('Smelter Look-up'!$G$4,$V1998-4,0))</f>
        <v/>
      </c>
      <c r="I1998" s="200" t="str">
        <f ca="1">IF(ISERROR($V1998),"",OFFSET('Smelter Look-up'!$H$4,$V1998-4,0))</f>
        <v/>
      </c>
      <c r="J1998" s="200" t="str">
        <f ca="1">IF(ISERROR($V1998),"",OFFSET('Smelter Look-up'!$I$4,$V1998-4,0))</f>
        <v/>
      </c>
      <c r="K1998" s="144"/>
      <c r="L1998" s="144"/>
      <c r="M1998" s="144"/>
      <c r="N1998" s="144"/>
      <c r="O1998" s="144"/>
      <c r="P1998" s="202"/>
      <c r="Q1998" s="145"/>
      <c r="R1998" s="143" t="str">
        <f ca="1">IF(ISERROR($V1998),"",OFFSET('Smelter Look-up'!$C$4,$V1998-4,0)&amp;"")</f>
        <v/>
      </c>
      <c r="S1998" s="149" t="str">
        <f t="shared" ca="1" si="155"/>
        <v/>
      </c>
      <c r="T1998" s="149" t="str">
        <f ca="1">IF(B1998="","",IF(ISERROR(MATCH($J1998,SorP!$B$1:$B$6261,0)),"",INDIRECT("'SorP'!$A$"&amp;MATCH($S1998&amp;$J1998,SorP!C:C,0))))</f>
        <v/>
      </c>
      <c r="U1998" s="162"/>
      <c r="V1998" s="163" t="e">
        <f>IF(C1998="",NA(),MATCH($B1998&amp;$C1998,'Smelter Look-up'!$J:$J,0))</f>
        <v>#N/A</v>
      </c>
      <c r="X1998" s="164">
        <f t="shared" ca="1" si="156"/>
        <v>0</v>
      </c>
      <c r="AB1998" s="304" t="str">
        <f t="shared" si="157"/>
        <v/>
      </c>
      <c r="AC1998" s="164" t="str">
        <f t="shared" si="158"/>
        <v/>
      </c>
      <c r="AD1998" s="164" t="str">
        <f t="shared" si="159"/>
        <v/>
      </c>
    </row>
    <row r="1999" spans="1:30" s="164" customFormat="1" ht="20.149999999999999" customHeight="1">
      <c r="A1999" s="149"/>
      <c r="B1999" s="294" t="str">
        <f>IF(LEN(A1999)=0,"",INDEX('Smelter Look-up'!$A:$A,MATCH($A1999,'Smelter Look-up'!$E:$E,0)))</f>
        <v/>
      </c>
      <c r="C1999" s="146" t="str">
        <f>IF(LEN(A1999)=0,"",INDEX('Smelter Look-up'!$C:$C,MATCH($A1999,'Smelter Look-up'!$E:$E,0)))</f>
        <v/>
      </c>
      <c r="D1999" s="143"/>
      <c r="E1999" s="143" t="str">
        <f ca="1">IF(ISERROR($V1999),"",OFFSET('Smelter Look-up'!$D$4,$V1999-4,0)&amp;"")</f>
        <v/>
      </c>
      <c r="F1999" s="143" t="str">
        <f ca="1">IF(ISERROR($V1999),"",OFFSET('Smelter Look-up'!$E$4,$V1999-4,0))</f>
        <v/>
      </c>
      <c r="G1999" s="143" t="str">
        <f ca="1">IF(C1999=$X$4,"Enter smelter details",IF(ISERROR($V1999),"",OFFSET('Smelter Look-up'!$F$4,$V1999-4,0)))</f>
        <v/>
      </c>
      <c r="H1999" s="199" t="str">
        <f ca="1">IF(ISERROR($V1999),"",OFFSET('Smelter Look-up'!$G$4,$V1999-4,0))</f>
        <v/>
      </c>
      <c r="I1999" s="200" t="str">
        <f ca="1">IF(ISERROR($V1999),"",OFFSET('Smelter Look-up'!$H$4,$V1999-4,0))</f>
        <v/>
      </c>
      <c r="J1999" s="200" t="str">
        <f ca="1">IF(ISERROR($V1999),"",OFFSET('Smelter Look-up'!$I$4,$V1999-4,0))</f>
        <v/>
      </c>
      <c r="K1999" s="144"/>
      <c r="L1999" s="144"/>
      <c r="M1999" s="144"/>
      <c r="N1999" s="144"/>
      <c r="O1999" s="144"/>
      <c r="P1999" s="202"/>
      <c r="Q1999" s="145"/>
      <c r="R1999" s="143" t="str">
        <f ca="1">IF(ISERROR($V1999),"",OFFSET('Smelter Look-up'!$C$4,$V1999-4,0)&amp;"")</f>
        <v/>
      </c>
      <c r="S1999" s="149" t="str">
        <f t="shared" ca="1" si="155"/>
        <v/>
      </c>
      <c r="T1999" s="149" t="str">
        <f ca="1">IF(B1999="","",IF(ISERROR(MATCH($J1999,SorP!$B$1:$B$6261,0)),"",INDIRECT("'SorP'!$A$"&amp;MATCH($S1999&amp;$J1999,SorP!C:C,0))))</f>
        <v/>
      </c>
      <c r="U1999" s="162"/>
      <c r="V1999" s="163" t="e">
        <f>IF(C1999="",NA(),MATCH($B1999&amp;$C1999,'Smelter Look-up'!$J:$J,0))</f>
        <v>#N/A</v>
      </c>
      <c r="X1999" s="164">
        <f t="shared" ca="1" si="156"/>
        <v>0</v>
      </c>
      <c r="AB1999" s="304" t="str">
        <f t="shared" si="157"/>
        <v/>
      </c>
      <c r="AC1999" s="164" t="str">
        <f t="shared" si="158"/>
        <v/>
      </c>
      <c r="AD1999" s="164" t="str">
        <f t="shared" si="159"/>
        <v/>
      </c>
    </row>
    <row r="2000" spans="1:30" s="164" customFormat="1" ht="20.149999999999999" customHeight="1">
      <c r="A2000" s="149"/>
      <c r="B2000" s="294" t="str">
        <f>IF(LEN(A2000)=0,"",INDEX('Smelter Look-up'!$A:$A,MATCH($A2000,'Smelter Look-up'!$E:$E,0)))</f>
        <v/>
      </c>
      <c r="C2000" s="146" t="str">
        <f>IF(LEN(A2000)=0,"",INDEX('Smelter Look-up'!$C:$C,MATCH($A2000,'Smelter Look-up'!$E:$E,0)))</f>
        <v/>
      </c>
      <c r="D2000" s="143"/>
      <c r="E2000" s="143" t="str">
        <f ca="1">IF(ISERROR($V2000),"",OFFSET('Smelter Look-up'!$D$4,$V2000-4,0)&amp;"")</f>
        <v/>
      </c>
      <c r="F2000" s="143" t="str">
        <f ca="1">IF(ISERROR($V2000),"",OFFSET('Smelter Look-up'!$E$4,$V2000-4,0))</f>
        <v/>
      </c>
      <c r="G2000" s="143" t="str">
        <f ca="1">IF(C2000=$X$4,"Enter smelter details",IF(ISERROR($V2000),"",OFFSET('Smelter Look-up'!$F$4,$V2000-4,0)))</f>
        <v/>
      </c>
      <c r="H2000" s="199" t="str">
        <f ca="1">IF(ISERROR($V2000),"",OFFSET('Smelter Look-up'!$G$4,$V2000-4,0))</f>
        <v/>
      </c>
      <c r="I2000" s="200" t="str">
        <f ca="1">IF(ISERROR($V2000),"",OFFSET('Smelter Look-up'!$H$4,$V2000-4,0))</f>
        <v/>
      </c>
      <c r="J2000" s="200" t="str">
        <f ca="1">IF(ISERROR($V2000),"",OFFSET('Smelter Look-up'!$I$4,$V2000-4,0))</f>
        <v/>
      </c>
      <c r="K2000" s="144"/>
      <c r="L2000" s="144"/>
      <c r="M2000" s="144"/>
      <c r="N2000" s="144"/>
      <c r="O2000" s="144"/>
      <c r="P2000" s="202"/>
      <c r="Q2000" s="145"/>
      <c r="R2000" s="143" t="str">
        <f ca="1">IF(ISERROR($V2000),"",OFFSET('Smelter Look-up'!$C$4,$V2000-4,0)&amp;"")</f>
        <v/>
      </c>
      <c r="S2000" s="149" t="str">
        <f t="shared" ca="1" si="155"/>
        <v/>
      </c>
      <c r="T2000" s="149" t="str">
        <f ca="1">IF(B2000="","",IF(ISERROR(MATCH($J2000,SorP!$B$1:$B$6261,0)),"",INDIRECT("'SorP'!$A$"&amp;MATCH($S2000&amp;$J2000,SorP!C:C,0))))</f>
        <v/>
      </c>
      <c r="U2000" s="162"/>
      <c r="V2000" s="163" t="e">
        <f>IF(C2000="",NA(),MATCH($B2000&amp;$C2000,'Smelter Look-up'!$J:$J,0))</f>
        <v>#N/A</v>
      </c>
      <c r="X2000" s="164">
        <f t="shared" ca="1" si="156"/>
        <v>0</v>
      </c>
      <c r="AB2000" s="304" t="str">
        <f t="shared" si="157"/>
        <v/>
      </c>
      <c r="AC2000" s="164" t="str">
        <f t="shared" si="158"/>
        <v/>
      </c>
      <c r="AD2000" s="164" t="str">
        <f t="shared" si="159"/>
        <v/>
      </c>
    </row>
    <row r="2001" spans="1:30" s="164" customFormat="1" ht="20.149999999999999" customHeight="1">
      <c r="A2001" s="149"/>
      <c r="B2001" s="294" t="str">
        <f>IF(LEN(A2001)=0,"",INDEX('Smelter Look-up'!$A:$A,MATCH($A2001,'Smelter Look-up'!$E:$E,0)))</f>
        <v/>
      </c>
      <c r="C2001" s="146" t="str">
        <f>IF(LEN(A2001)=0,"",INDEX('Smelter Look-up'!$C:$C,MATCH($A2001,'Smelter Look-up'!$E:$E,0)))</f>
        <v/>
      </c>
      <c r="D2001" s="143"/>
      <c r="E2001" s="143" t="str">
        <f ca="1">IF(ISERROR($V2001),"",OFFSET('Smelter Look-up'!$D$4,$V2001-4,0)&amp;"")</f>
        <v/>
      </c>
      <c r="F2001" s="143" t="str">
        <f ca="1">IF(ISERROR($V2001),"",OFFSET('Smelter Look-up'!$E$4,$V2001-4,0))</f>
        <v/>
      </c>
      <c r="G2001" s="143" t="str">
        <f ca="1">IF(C2001=$X$4,"Enter smelter details",IF(ISERROR($V2001),"",OFFSET('Smelter Look-up'!$F$4,$V2001-4,0)))</f>
        <v/>
      </c>
      <c r="H2001" s="199" t="str">
        <f ca="1">IF(ISERROR($V2001),"",OFFSET('Smelter Look-up'!$G$4,$V2001-4,0))</f>
        <v/>
      </c>
      <c r="I2001" s="200" t="str">
        <f ca="1">IF(ISERROR($V2001),"",OFFSET('Smelter Look-up'!$H$4,$V2001-4,0))</f>
        <v/>
      </c>
      <c r="J2001" s="200" t="str">
        <f ca="1">IF(ISERROR($V2001),"",OFFSET('Smelter Look-up'!$I$4,$V2001-4,0))</f>
        <v/>
      </c>
      <c r="K2001" s="144"/>
      <c r="L2001" s="144"/>
      <c r="M2001" s="144"/>
      <c r="N2001" s="144"/>
      <c r="O2001" s="144"/>
      <c r="P2001" s="202"/>
      <c r="Q2001" s="145"/>
      <c r="R2001" s="143" t="str">
        <f ca="1">IF(ISERROR($V2001),"",OFFSET('Smelter Look-up'!$C$4,$V2001-4,0)&amp;"")</f>
        <v/>
      </c>
      <c r="S2001" s="149" t="str">
        <f t="shared" ca="1" si="155"/>
        <v/>
      </c>
      <c r="T2001" s="149" t="str">
        <f ca="1">IF(B2001="","",IF(ISERROR(MATCH($J2001,SorP!$B$1:$B$6261,0)),"",INDIRECT("'SorP'!$A$"&amp;MATCH($S2001&amp;$J2001,SorP!C:C,0))))</f>
        <v/>
      </c>
      <c r="U2001" s="162"/>
      <c r="V2001" s="163" t="e">
        <f>IF(C2001="",NA(),MATCH($B2001&amp;$C2001,'Smelter Look-up'!$J:$J,0))</f>
        <v>#N/A</v>
      </c>
      <c r="X2001" s="164">
        <f t="shared" ca="1" si="156"/>
        <v>0</v>
      </c>
      <c r="AB2001" s="304" t="str">
        <f t="shared" si="157"/>
        <v/>
      </c>
      <c r="AC2001" s="164" t="str">
        <f t="shared" si="158"/>
        <v/>
      </c>
      <c r="AD2001" s="164" t="str">
        <f t="shared" si="159"/>
        <v/>
      </c>
    </row>
    <row r="2002" spans="1:30" s="164" customFormat="1" ht="20.149999999999999" customHeight="1">
      <c r="A2002" s="149"/>
      <c r="B2002" s="294" t="str">
        <f>IF(LEN(A2002)=0,"",INDEX('Smelter Look-up'!$A:$A,MATCH($A2002,'Smelter Look-up'!$E:$E,0)))</f>
        <v/>
      </c>
      <c r="C2002" s="146" t="str">
        <f>IF(LEN(A2002)=0,"",INDEX('Smelter Look-up'!$C:$C,MATCH($A2002,'Smelter Look-up'!$E:$E,0)))</f>
        <v/>
      </c>
      <c r="D2002" s="143"/>
      <c r="E2002" s="143" t="str">
        <f ca="1">IF(ISERROR($V2002),"",OFFSET('Smelter Look-up'!$D$4,$V2002-4,0)&amp;"")</f>
        <v/>
      </c>
      <c r="F2002" s="143" t="str">
        <f ca="1">IF(ISERROR($V2002),"",OFFSET('Smelter Look-up'!$E$4,$V2002-4,0))</f>
        <v/>
      </c>
      <c r="G2002" s="143" t="str">
        <f ca="1">IF(C2002=$X$4,"Enter smelter details",IF(ISERROR($V2002),"",OFFSET('Smelter Look-up'!$F$4,$V2002-4,0)))</f>
        <v/>
      </c>
      <c r="H2002" s="199" t="str">
        <f ca="1">IF(ISERROR($V2002),"",OFFSET('Smelter Look-up'!$G$4,$V2002-4,0))</f>
        <v/>
      </c>
      <c r="I2002" s="200" t="str">
        <f ca="1">IF(ISERROR($V2002),"",OFFSET('Smelter Look-up'!$H$4,$V2002-4,0))</f>
        <v/>
      </c>
      <c r="J2002" s="200" t="str">
        <f ca="1">IF(ISERROR($V2002),"",OFFSET('Smelter Look-up'!$I$4,$V2002-4,0))</f>
        <v/>
      </c>
      <c r="K2002" s="144"/>
      <c r="L2002" s="144"/>
      <c r="M2002" s="144"/>
      <c r="N2002" s="144"/>
      <c r="O2002" s="144"/>
      <c r="P2002" s="202"/>
      <c r="Q2002" s="145"/>
      <c r="R2002" s="143" t="str">
        <f ca="1">IF(ISERROR($V2002),"",OFFSET('Smelter Look-up'!$C$4,$V2002-4,0)&amp;"")</f>
        <v/>
      </c>
      <c r="S2002" s="149" t="str">
        <f t="shared" ca="1" si="155"/>
        <v/>
      </c>
      <c r="T2002" s="149" t="str">
        <f ca="1">IF(B2002="","",IF(ISERROR(MATCH($J2002,SorP!$B$1:$B$6261,0)),"",INDIRECT("'SorP'!$A$"&amp;MATCH($S2002&amp;$J2002,SorP!C:C,0))))</f>
        <v/>
      </c>
      <c r="U2002" s="162"/>
      <c r="V2002" s="163" t="e">
        <f>IF(C2002="",NA(),MATCH($B2002&amp;$C2002,'Smelter Look-up'!$J:$J,0))</f>
        <v>#N/A</v>
      </c>
      <c r="X2002" s="164">
        <f t="shared" ca="1" si="156"/>
        <v>0</v>
      </c>
      <c r="AB2002" s="304" t="str">
        <f t="shared" si="157"/>
        <v/>
      </c>
      <c r="AC2002" s="164" t="str">
        <f t="shared" si="158"/>
        <v/>
      </c>
      <c r="AD2002" s="164" t="str">
        <f t="shared" si="159"/>
        <v/>
      </c>
    </row>
    <row r="2003" spans="1:30" s="164" customFormat="1" ht="20.149999999999999" customHeight="1">
      <c r="A2003" s="149"/>
      <c r="B2003" s="294" t="str">
        <f>IF(LEN(A2003)=0,"",INDEX('Smelter Look-up'!$A:$A,MATCH($A2003,'Smelter Look-up'!$E:$E,0)))</f>
        <v/>
      </c>
      <c r="C2003" s="146" t="str">
        <f>IF(LEN(A2003)=0,"",INDEX('Smelter Look-up'!$C:$C,MATCH($A2003,'Smelter Look-up'!$E:$E,0)))</f>
        <v/>
      </c>
      <c r="D2003" s="143"/>
      <c r="E2003" s="143" t="str">
        <f ca="1">IF(ISERROR($V2003),"",OFFSET('Smelter Look-up'!$D$4,$V2003-4,0)&amp;"")</f>
        <v/>
      </c>
      <c r="F2003" s="143" t="str">
        <f ca="1">IF(ISERROR($V2003),"",OFFSET('Smelter Look-up'!$E$4,$V2003-4,0))</f>
        <v/>
      </c>
      <c r="G2003" s="143" t="str">
        <f ca="1">IF(C2003=$X$4,"Enter smelter details",IF(ISERROR($V2003),"",OFFSET('Smelter Look-up'!$F$4,$V2003-4,0)))</f>
        <v/>
      </c>
      <c r="H2003" s="199" t="str">
        <f ca="1">IF(ISERROR($V2003),"",OFFSET('Smelter Look-up'!$G$4,$V2003-4,0))</f>
        <v/>
      </c>
      <c r="I2003" s="200" t="str">
        <f ca="1">IF(ISERROR($V2003),"",OFFSET('Smelter Look-up'!$H$4,$V2003-4,0))</f>
        <v/>
      </c>
      <c r="J2003" s="200" t="str">
        <f ca="1">IF(ISERROR($V2003),"",OFFSET('Smelter Look-up'!$I$4,$V2003-4,0))</f>
        <v/>
      </c>
      <c r="K2003" s="144"/>
      <c r="L2003" s="144"/>
      <c r="M2003" s="144"/>
      <c r="N2003" s="144"/>
      <c r="O2003" s="144"/>
      <c r="P2003" s="202"/>
      <c r="Q2003" s="145"/>
      <c r="R2003" s="143" t="str">
        <f ca="1">IF(ISERROR($V2003),"",OFFSET('Smelter Look-up'!$C$4,$V2003-4,0)&amp;"")</f>
        <v/>
      </c>
      <c r="S2003" s="149" t="str">
        <f t="shared" ca="1" si="155"/>
        <v/>
      </c>
      <c r="T2003" s="149" t="str">
        <f ca="1">IF(B2003="","",IF(ISERROR(MATCH($J2003,SorP!$B$1:$B$6261,0)),"",INDIRECT("'SorP'!$A$"&amp;MATCH($S2003&amp;$J2003,SorP!C:C,0))))</f>
        <v/>
      </c>
      <c r="U2003" s="162"/>
      <c r="V2003" s="163" t="e">
        <f>IF(C2003="",NA(),MATCH($B2003&amp;$C2003,'Smelter Look-up'!$J:$J,0))</f>
        <v>#N/A</v>
      </c>
      <c r="X2003" s="164">
        <f t="shared" ca="1" si="156"/>
        <v>0</v>
      </c>
      <c r="AB2003" s="304" t="str">
        <f t="shared" si="157"/>
        <v/>
      </c>
      <c r="AC2003" s="164" t="str">
        <f t="shared" si="158"/>
        <v/>
      </c>
      <c r="AD2003" s="164" t="str">
        <f t="shared" si="159"/>
        <v/>
      </c>
    </row>
    <row r="2004" spans="1:30" s="164" customFormat="1" ht="20.149999999999999" customHeight="1">
      <c r="A2004" s="149"/>
      <c r="B2004" s="294" t="str">
        <f>IF(LEN(A2004)=0,"",INDEX('Smelter Look-up'!$A:$A,MATCH($A2004,'Smelter Look-up'!$E:$E,0)))</f>
        <v/>
      </c>
      <c r="C2004" s="146" t="str">
        <f>IF(LEN(A2004)=0,"",INDEX('Smelter Look-up'!$C:$C,MATCH($A2004,'Smelter Look-up'!$E:$E,0)))</f>
        <v/>
      </c>
      <c r="D2004" s="143"/>
      <c r="E2004" s="143" t="str">
        <f ca="1">IF(ISERROR($V2004),"",OFFSET('Smelter Look-up'!$D$4,$V2004-4,0)&amp;"")</f>
        <v/>
      </c>
      <c r="F2004" s="143" t="str">
        <f ca="1">IF(ISERROR($V2004),"",OFFSET('Smelter Look-up'!$E$4,$V2004-4,0))</f>
        <v/>
      </c>
      <c r="G2004" s="143" t="str">
        <f ca="1">IF(C2004=$X$4,"Enter smelter details",IF(ISERROR($V2004),"",OFFSET('Smelter Look-up'!$F$4,$V2004-4,0)))</f>
        <v/>
      </c>
      <c r="H2004" s="199" t="str">
        <f ca="1">IF(ISERROR($V2004),"",OFFSET('Smelter Look-up'!$G$4,$V2004-4,0))</f>
        <v/>
      </c>
      <c r="I2004" s="200" t="str">
        <f ca="1">IF(ISERROR($V2004),"",OFFSET('Smelter Look-up'!$H$4,$V2004-4,0))</f>
        <v/>
      </c>
      <c r="J2004" s="200" t="str">
        <f ca="1">IF(ISERROR($V2004),"",OFFSET('Smelter Look-up'!$I$4,$V2004-4,0))</f>
        <v/>
      </c>
      <c r="K2004" s="144"/>
      <c r="L2004" s="144"/>
      <c r="M2004" s="144"/>
      <c r="N2004" s="144"/>
      <c r="O2004" s="144"/>
      <c r="P2004" s="202"/>
      <c r="Q2004" s="145"/>
      <c r="R2004" s="143" t="str">
        <f ca="1">IF(ISERROR($V2004),"",OFFSET('Smelter Look-up'!$C$4,$V2004-4,0)&amp;"")</f>
        <v/>
      </c>
      <c r="S2004" s="149" t="str">
        <f t="shared" ca="1" si="155"/>
        <v/>
      </c>
      <c r="T2004" s="149" t="str">
        <f ca="1">IF(B2004="","",IF(ISERROR(MATCH($J2004,SorP!$B$1:$B$6261,0)),"",INDIRECT("'SorP'!$A$"&amp;MATCH($S2004&amp;$J2004,SorP!C:C,0))))</f>
        <v/>
      </c>
      <c r="U2004" s="162"/>
      <c r="V2004" s="163" t="e">
        <f>IF(C2004="",NA(),MATCH($B2004&amp;$C2004,'Smelter Look-up'!$J:$J,0))</f>
        <v>#N/A</v>
      </c>
      <c r="X2004" s="164">
        <f t="shared" ca="1" si="156"/>
        <v>0</v>
      </c>
      <c r="AB2004" s="304" t="str">
        <f t="shared" si="157"/>
        <v/>
      </c>
      <c r="AC2004" s="164" t="str">
        <f t="shared" si="158"/>
        <v/>
      </c>
      <c r="AD2004" s="164" t="str">
        <f t="shared" si="159"/>
        <v/>
      </c>
    </row>
    <row r="2005" spans="1:30" s="164" customFormat="1" ht="20.149999999999999" customHeight="1">
      <c r="A2005" s="149"/>
      <c r="B2005" s="294" t="str">
        <f>IF(LEN(A2005)=0,"",INDEX('Smelter Look-up'!$A:$A,MATCH($A2005,'Smelter Look-up'!$E:$E,0)))</f>
        <v/>
      </c>
      <c r="C2005" s="146" t="str">
        <f>IF(LEN(A2005)=0,"",INDEX('Smelter Look-up'!$C:$C,MATCH($A2005,'Smelter Look-up'!$E:$E,0)))</f>
        <v/>
      </c>
      <c r="D2005" s="143"/>
      <c r="E2005" s="143" t="str">
        <f ca="1">IF(ISERROR($V2005),"",OFFSET('Smelter Look-up'!$D$4,$V2005-4,0)&amp;"")</f>
        <v/>
      </c>
      <c r="F2005" s="143" t="str">
        <f ca="1">IF(ISERROR($V2005),"",OFFSET('Smelter Look-up'!$E$4,$V2005-4,0))</f>
        <v/>
      </c>
      <c r="G2005" s="143" t="str">
        <f ca="1">IF(C2005=$X$4,"Enter smelter details",IF(ISERROR($V2005),"",OFFSET('Smelter Look-up'!$F$4,$V2005-4,0)))</f>
        <v/>
      </c>
      <c r="H2005" s="199" t="str">
        <f ca="1">IF(ISERROR($V2005),"",OFFSET('Smelter Look-up'!$G$4,$V2005-4,0))</f>
        <v/>
      </c>
      <c r="I2005" s="200" t="str">
        <f ca="1">IF(ISERROR($V2005),"",OFFSET('Smelter Look-up'!$H$4,$V2005-4,0))</f>
        <v/>
      </c>
      <c r="J2005" s="200" t="str">
        <f ca="1">IF(ISERROR($V2005),"",OFFSET('Smelter Look-up'!$I$4,$V2005-4,0))</f>
        <v/>
      </c>
      <c r="K2005" s="144"/>
      <c r="L2005" s="144"/>
      <c r="M2005" s="144"/>
      <c r="N2005" s="144"/>
      <c r="O2005" s="144"/>
      <c r="P2005" s="202"/>
      <c r="Q2005" s="145"/>
      <c r="R2005" s="143" t="str">
        <f ca="1">IF(ISERROR($V2005),"",OFFSET('Smelter Look-up'!$C$4,$V2005-4,0)&amp;"")</f>
        <v/>
      </c>
      <c r="S2005" s="149" t="str">
        <f t="shared" ca="1" si="155"/>
        <v/>
      </c>
      <c r="T2005" s="149" t="str">
        <f ca="1">IF(B2005="","",IF(ISERROR(MATCH($J2005,SorP!$B$1:$B$6261,0)),"",INDIRECT("'SorP'!$A$"&amp;MATCH($S2005&amp;$J2005,SorP!C:C,0))))</f>
        <v/>
      </c>
      <c r="U2005" s="162"/>
      <c r="V2005" s="163" t="e">
        <f>IF(C2005="",NA(),MATCH($B2005&amp;$C2005,'Smelter Look-up'!$J:$J,0))</f>
        <v>#N/A</v>
      </c>
      <c r="X2005" s="164">
        <f t="shared" ca="1" si="156"/>
        <v>0</v>
      </c>
      <c r="AB2005" s="304" t="str">
        <f t="shared" si="157"/>
        <v/>
      </c>
      <c r="AC2005" s="164" t="str">
        <f t="shared" si="158"/>
        <v/>
      </c>
      <c r="AD2005" s="164" t="str">
        <f t="shared" si="159"/>
        <v/>
      </c>
    </row>
    <row r="2006" spans="1:30" s="164" customFormat="1" ht="20.149999999999999" customHeight="1">
      <c r="A2006" s="149"/>
      <c r="B2006" s="294" t="str">
        <f>IF(LEN(A2006)=0,"",INDEX('Smelter Look-up'!$A:$A,MATCH($A2006,'Smelter Look-up'!$E:$E,0)))</f>
        <v/>
      </c>
      <c r="C2006" s="146" t="str">
        <f>IF(LEN(A2006)=0,"",INDEX('Smelter Look-up'!$C:$C,MATCH($A2006,'Smelter Look-up'!$E:$E,0)))</f>
        <v/>
      </c>
      <c r="D2006" s="143"/>
      <c r="E2006" s="143" t="str">
        <f ca="1">IF(ISERROR($V2006),"",OFFSET('Smelter Look-up'!$D$4,$V2006-4,0)&amp;"")</f>
        <v/>
      </c>
      <c r="F2006" s="143" t="str">
        <f ca="1">IF(ISERROR($V2006),"",OFFSET('Smelter Look-up'!$E$4,$V2006-4,0))</f>
        <v/>
      </c>
      <c r="G2006" s="143" t="str">
        <f ca="1">IF(C2006=$X$4,"Enter smelter details",IF(ISERROR($V2006),"",OFFSET('Smelter Look-up'!$F$4,$V2006-4,0)))</f>
        <v/>
      </c>
      <c r="H2006" s="199" t="str">
        <f ca="1">IF(ISERROR($V2006),"",OFFSET('Smelter Look-up'!$G$4,$V2006-4,0))</f>
        <v/>
      </c>
      <c r="I2006" s="200" t="str">
        <f ca="1">IF(ISERROR($V2006),"",OFFSET('Smelter Look-up'!$H$4,$V2006-4,0))</f>
        <v/>
      </c>
      <c r="J2006" s="200" t="str">
        <f ca="1">IF(ISERROR($V2006),"",OFFSET('Smelter Look-up'!$I$4,$V2006-4,0))</f>
        <v/>
      </c>
      <c r="K2006" s="144"/>
      <c r="L2006" s="144"/>
      <c r="M2006" s="144"/>
      <c r="N2006" s="144"/>
      <c r="O2006" s="144"/>
      <c r="P2006" s="202"/>
      <c r="Q2006" s="145"/>
      <c r="R2006" s="143" t="str">
        <f ca="1">IF(ISERROR($V2006),"",OFFSET('Smelter Look-up'!$C$4,$V2006-4,0)&amp;"")</f>
        <v/>
      </c>
      <c r="S2006" s="149" t="str">
        <f t="shared" ca="1" si="155"/>
        <v/>
      </c>
      <c r="T2006" s="149" t="str">
        <f ca="1">IF(B2006="","",IF(ISERROR(MATCH($J2006,SorP!$B$1:$B$6261,0)),"",INDIRECT("'SorP'!$A$"&amp;MATCH($S2006&amp;$J2006,SorP!C:C,0))))</f>
        <v/>
      </c>
      <c r="U2006" s="162"/>
      <c r="V2006" s="163" t="e">
        <f>IF(C2006="",NA(),MATCH($B2006&amp;$C2006,'Smelter Look-up'!$J:$J,0))</f>
        <v>#N/A</v>
      </c>
      <c r="X2006" s="164">
        <f t="shared" ca="1" si="156"/>
        <v>0</v>
      </c>
      <c r="AB2006" s="304" t="str">
        <f t="shared" si="157"/>
        <v/>
      </c>
      <c r="AC2006" s="164" t="str">
        <f t="shared" si="158"/>
        <v/>
      </c>
      <c r="AD2006" s="164" t="str">
        <f t="shared" si="159"/>
        <v/>
      </c>
    </row>
    <row r="2007" spans="1:30" s="164" customFormat="1" ht="20.149999999999999" customHeight="1">
      <c r="A2007" s="149"/>
      <c r="B2007" s="294" t="str">
        <f>IF(LEN(A2007)=0,"",INDEX('Smelter Look-up'!$A:$A,MATCH($A2007,'Smelter Look-up'!$E:$E,0)))</f>
        <v/>
      </c>
      <c r="C2007" s="146" t="str">
        <f>IF(LEN(A2007)=0,"",INDEX('Smelter Look-up'!$C:$C,MATCH($A2007,'Smelter Look-up'!$E:$E,0)))</f>
        <v/>
      </c>
      <c r="D2007" s="143"/>
      <c r="E2007" s="143" t="str">
        <f ca="1">IF(ISERROR($V2007),"",OFFSET('Smelter Look-up'!$D$4,$V2007-4,0)&amp;"")</f>
        <v/>
      </c>
      <c r="F2007" s="143" t="str">
        <f ca="1">IF(ISERROR($V2007),"",OFFSET('Smelter Look-up'!$E$4,$V2007-4,0))</f>
        <v/>
      </c>
      <c r="G2007" s="143" t="str">
        <f ca="1">IF(C2007=$X$4,"Enter smelter details",IF(ISERROR($V2007),"",OFFSET('Smelter Look-up'!$F$4,$V2007-4,0)))</f>
        <v/>
      </c>
      <c r="H2007" s="199" t="str">
        <f ca="1">IF(ISERROR($V2007),"",OFFSET('Smelter Look-up'!$G$4,$V2007-4,0))</f>
        <v/>
      </c>
      <c r="I2007" s="200" t="str">
        <f ca="1">IF(ISERROR($V2007),"",OFFSET('Smelter Look-up'!$H$4,$V2007-4,0))</f>
        <v/>
      </c>
      <c r="J2007" s="200" t="str">
        <f ca="1">IF(ISERROR($V2007),"",OFFSET('Smelter Look-up'!$I$4,$V2007-4,0))</f>
        <v/>
      </c>
      <c r="K2007" s="144"/>
      <c r="L2007" s="144"/>
      <c r="M2007" s="144"/>
      <c r="N2007" s="144"/>
      <c r="O2007" s="144"/>
      <c r="P2007" s="202"/>
      <c r="Q2007" s="145"/>
      <c r="R2007" s="143" t="str">
        <f ca="1">IF(ISERROR($V2007),"",OFFSET('Smelter Look-up'!$C$4,$V2007-4,0)&amp;"")</f>
        <v/>
      </c>
      <c r="S2007" s="149" t="str">
        <f t="shared" ca="1" si="155"/>
        <v/>
      </c>
      <c r="T2007" s="149" t="str">
        <f ca="1">IF(B2007="","",IF(ISERROR(MATCH($J2007,SorP!$B$1:$B$6261,0)),"",INDIRECT("'SorP'!$A$"&amp;MATCH($S2007&amp;$J2007,SorP!C:C,0))))</f>
        <v/>
      </c>
      <c r="U2007" s="162"/>
      <c r="V2007" s="163" t="e">
        <f>IF(C2007="",NA(),MATCH($B2007&amp;$C2007,'Smelter Look-up'!$J:$J,0))</f>
        <v>#N/A</v>
      </c>
      <c r="X2007" s="164">
        <f t="shared" ca="1" si="156"/>
        <v>0</v>
      </c>
      <c r="AB2007" s="304" t="str">
        <f t="shared" si="157"/>
        <v/>
      </c>
      <c r="AC2007" s="164" t="str">
        <f t="shared" si="158"/>
        <v/>
      </c>
      <c r="AD2007" s="164" t="str">
        <f t="shared" si="159"/>
        <v/>
      </c>
    </row>
    <row r="2008" spans="1:30" s="164" customFormat="1" ht="20.149999999999999" customHeight="1">
      <c r="A2008" s="149"/>
      <c r="B2008" s="294" t="str">
        <f>IF(LEN(A2008)=0,"",INDEX('Smelter Look-up'!$A:$A,MATCH($A2008,'Smelter Look-up'!$E:$E,0)))</f>
        <v/>
      </c>
      <c r="C2008" s="146" t="str">
        <f>IF(LEN(A2008)=0,"",INDEX('Smelter Look-up'!$C:$C,MATCH($A2008,'Smelter Look-up'!$E:$E,0)))</f>
        <v/>
      </c>
      <c r="D2008" s="143"/>
      <c r="E2008" s="143" t="str">
        <f ca="1">IF(ISERROR($V2008),"",OFFSET('Smelter Look-up'!$D$4,$V2008-4,0)&amp;"")</f>
        <v/>
      </c>
      <c r="F2008" s="143" t="str">
        <f ca="1">IF(ISERROR($V2008),"",OFFSET('Smelter Look-up'!$E$4,$V2008-4,0))</f>
        <v/>
      </c>
      <c r="G2008" s="143" t="str">
        <f ca="1">IF(C2008=$X$4,"Enter smelter details",IF(ISERROR($V2008),"",OFFSET('Smelter Look-up'!$F$4,$V2008-4,0)))</f>
        <v/>
      </c>
      <c r="H2008" s="199" t="str">
        <f ca="1">IF(ISERROR($V2008),"",OFFSET('Smelter Look-up'!$G$4,$V2008-4,0))</f>
        <v/>
      </c>
      <c r="I2008" s="200" t="str">
        <f ca="1">IF(ISERROR($V2008),"",OFFSET('Smelter Look-up'!$H$4,$V2008-4,0))</f>
        <v/>
      </c>
      <c r="J2008" s="200" t="str">
        <f ca="1">IF(ISERROR($V2008),"",OFFSET('Smelter Look-up'!$I$4,$V2008-4,0))</f>
        <v/>
      </c>
      <c r="K2008" s="144"/>
      <c r="L2008" s="144"/>
      <c r="M2008" s="144"/>
      <c r="N2008" s="144"/>
      <c r="O2008" s="144"/>
      <c r="P2008" s="202"/>
      <c r="Q2008" s="145"/>
      <c r="R2008" s="143" t="str">
        <f ca="1">IF(ISERROR($V2008),"",OFFSET('Smelter Look-up'!$C$4,$V2008-4,0)&amp;"")</f>
        <v/>
      </c>
      <c r="S2008" s="149" t="str">
        <f t="shared" ca="1" si="155"/>
        <v/>
      </c>
      <c r="T2008" s="149" t="str">
        <f ca="1">IF(B2008="","",IF(ISERROR(MATCH($J2008,SorP!$B$1:$B$6261,0)),"",INDIRECT("'SorP'!$A$"&amp;MATCH($S2008&amp;$J2008,SorP!C:C,0))))</f>
        <v/>
      </c>
      <c r="U2008" s="162"/>
      <c r="V2008" s="163" t="e">
        <f>IF(C2008="",NA(),MATCH($B2008&amp;$C2008,'Smelter Look-up'!$J:$J,0))</f>
        <v>#N/A</v>
      </c>
      <c r="X2008" s="164">
        <f t="shared" ca="1" si="156"/>
        <v>0</v>
      </c>
      <c r="AB2008" s="304" t="str">
        <f t="shared" si="157"/>
        <v/>
      </c>
      <c r="AC2008" s="164" t="str">
        <f t="shared" si="158"/>
        <v/>
      </c>
      <c r="AD2008" s="164" t="str">
        <f t="shared" si="159"/>
        <v/>
      </c>
    </row>
    <row r="2009" spans="1:30" s="164" customFormat="1" ht="20.149999999999999" customHeight="1">
      <c r="A2009" s="149"/>
      <c r="B2009" s="294" t="str">
        <f>IF(LEN(A2009)=0,"",INDEX('Smelter Look-up'!$A:$A,MATCH($A2009,'Smelter Look-up'!$E:$E,0)))</f>
        <v/>
      </c>
      <c r="C2009" s="146" t="str">
        <f>IF(LEN(A2009)=0,"",INDEX('Smelter Look-up'!$C:$C,MATCH($A2009,'Smelter Look-up'!$E:$E,0)))</f>
        <v/>
      </c>
      <c r="D2009" s="143"/>
      <c r="E2009" s="143" t="str">
        <f ca="1">IF(ISERROR($V2009),"",OFFSET('Smelter Look-up'!$D$4,$V2009-4,0)&amp;"")</f>
        <v/>
      </c>
      <c r="F2009" s="143" t="str">
        <f ca="1">IF(ISERROR($V2009),"",OFFSET('Smelter Look-up'!$E$4,$V2009-4,0))</f>
        <v/>
      </c>
      <c r="G2009" s="143" t="str">
        <f ca="1">IF(C2009=$X$4,"Enter smelter details",IF(ISERROR($V2009),"",OFFSET('Smelter Look-up'!$F$4,$V2009-4,0)))</f>
        <v/>
      </c>
      <c r="H2009" s="199" t="str">
        <f ca="1">IF(ISERROR($V2009),"",OFFSET('Smelter Look-up'!$G$4,$V2009-4,0))</f>
        <v/>
      </c>
      <c r="I2009" s="200" t="str">
        <f ca="1">IF(ISERROR($V2009),"",OFFSET('Smelter Look-up'!$H$4,$V2009-4,0))</f>
        <v/>
      </c>
      <c r="J2009" s="200" t="str">
        <f ca="1">IF(ISERROR($V2009),"",OFFSET('Smelter Look-up'!$I$4,$V2009-4,0))</f>
        <v/>
      </c>
      <c r="K2009" s="144"/>
      <c r="L2009" s="144"/>
      <c r="M2009" s="144"/>
      <c r="N2009" s="144"/>
      <c r="O2009" s="144"/>
      <c r="P2009" s="202"/>
      <c r="Q2009" s="145"/>
      <c r="R2009" s="143" t="str">
        <f ca="1">IF(ISERROR($V2009),"",OFFSET('Smelter Look-up'!$C$4,$V2009-4,0)&amp;"")</f>
        <v/>
      </c>
      <c r="S2009" s="149" t="str">
        <f t="shared" ca="1" si="155"/>
        <v/>
      </c>
      <c r="T2009" s="149" t="str">
        <f ca="1">IF(B2009="","",IF(ISERROR(MATCH($J2009,SorP!$B$1:$B$6261,0)),"",INDIRECT("'SorP'!$A$"&amp;MATCH($S2009&amp;$J2009,SorP!C:C,0))))</f>
        <v/>
      </c>
      <c r="U2009" s="162"/>
      <c r="V2009" s="163" t="e">
        <f>IF(C2009="",NA(),MATCH($B2009&amp;$C2009,'Smelter Look-up'!$J:$J,0))</f>
        <v>#N/A</v>
      </c>
      <c r="X2009" s="164">
        <f t="shared" ca="1" si="156"/>
        <v>0</v>
      </c>
      <c r="AB2009" s="304" t="str">
        <f t="shared" si="157"/>
        <v/>
      </c>
      <c r="AC2009" s="164" t="str">
        <f t="shared" si="158"/>
        <v/>
      </c>
      <c r="AD2009" s="164" t="str">
        <f t="shared" si="159"/>
        <v/>
      </c>
    </row>
    <row r="2010" spans="1:30" s="164" customFormat="1" ht="20.149999999999999" customHeight="1">
      <c r="A2010" s="149"/>
      <c r="B2010" s="294" t="str">
        <f>IF(LEN(A2010)=0,"",INDEX('Smelter Look-up'!$A:$A,MATCH($A2010,'Smelter Look-up'!$E:$E,0)))</f>
        <v/>
      </c>
      <c r="C2010" s="146" t="str">
        <f>IF(LEN(A2010)=0,"",INDEX('Smelter Look-up'!$C:$C,MATCH($A2010,'Smelter Look-up'!$E:$E,0)))</f>
        <v/>
      </c>
      <c r="D2010" s="143"/>
      <c r="E2010" s="143" t="str">
        <f ca="1">IF(ISERROR($V2010),"",OFFSET('Smelter Look-up'!$D$4,$V2010-4,0)&amp;"")</f>
        <v/>
      </c>
      <c r="F2010" s="143" t="str">
        <f ca="1">IF(ISERROR($V2010),"",OFFSET('Smelter Look-up'!$E$4,$V2010-4,0))</f>
        <v/>
      </c>
      <c r="G2010" s="143" t="str">
        <f ca="1">IF(C2010=$X$4,"Enter smelter details",IF(ISERROR($V2010),"",OFFSET('Smelter Look-up'!$F$4,$V2010-4,0)))</f>
        <v/>
      </c>
      <c r="H2010" s="199" t="str">
        <f ca="1">IF(ISERROR($V2010),"",OFFSET('Smelter Look-up'!$G$4,$V2010-4,0))</f>
        <v/>
      </c>
      <c r="I2010" s="200" t="str">
        <f ca="1">IF(ISERROR($V2010),"",OFFSET('Smelter Look-up'!$H$4,$V2010-4,0))</f>
        <v/>
      </c>
      <c r="J2010" s="200" t="str">
        <f ca="1">IF(ISERROR($V2010),"",OFFSET('Smelter Look-up'!$I$4,$V2010-4,0))</f>
        <v/>
      </c>
      <c r="K2010" s="144"/>
      <c r="L2010" s="144"/>
      <c r="M2010" s="144"/>
      <c r="N2010" s="144"/>
      <c r="O2010" s="144"/>
      <c r="P2010" s="202"/>
      <c r="Q2010" s="145"/>
      <c r="R2010" s="143" t="str">
        <f ca="1">IF(ISERROR($V2010),"",OFFSET('Smelter Look-up'!$C$4,$V2010-4,0)&amp;"")</f>
        <v/>
      </c>
      <c r="S2010" s="149" t="str">
        <f t="shared" ca="1" si="155"/>
        <v/>
      </c>
      <c r="T2010" s="149" t="str">
        <f ca="1">IF(B2010="","",IF(ISERROR(MATCH($J2010,SorP!$B$1:$B$6261,0)),"",INDIRECT("'SorP'!$A$"&amp;MATCH($S2010&amp;$J2010,SorP!C:C,0))))</f>
        <v/>
      </c>
      <c r="U2010" s="162"/>
      <c r="V2010" s="163" t="e">
        <f>IF(C2010="",NA(),MATCH($B2010&amp;$C2010,'Smelter Look-up'!$J:$J,0))</f>
        <v>#N/A</v>
      </c>
      <c r="X2010" s="164">
        <f t="shared" ca="1" si="156"/>
        <v>0</v>
      </c>
      <c r="AB2010" s="304" t="str">
        <f t="shared" si="157"/>
        <v/>
      </c>
      <c r="AC2010" s="164" t="str">
        <f t="shared" si="158"/>
        <v/>
      </c>
      <c r="AD2010" s="164" t="str">
        <f t="shared" si="159"/>
        <v/>
      </c>
    </row>
    <row r="2011" spans="1:30" s="164" customFormat="1" ht="20.149999999999999" customHeight="1">
      <c r="A2011" s="149"/>
      <c r="B2011" s="294" t="str">
        <f>IF(LEN(A2011)=0,"",INDEX('Smelter Look-up'!$A:$A,MATCH($A2011,'Smelter Look-up'!$E:$E,0)))</f>
        <v/>
      </c>
      <c r="C2011" s="146" t="str">
        <f>IF(LEN(A2011)=0,"",INDEX('Smelter Look-up'!$C:$C,MATCH($A2011,'Smelter Look-up'!$E:$E,0)))</f>
        <v/>
      </c>
      <c r="D2011" s="143"/>
      <c r="E2011" s="143" t="str">
        <f ca="1">IF(ISERROR($V2011),"",OFFSET('Smelter Look-up'!$D$4,$V2011-4,0)&amp;"")</f>
        <v/>
      </c>
      <c r="F2011" s="143" t="str">
        <f ca="1">IF(ISERROR($V2011),"",OFFSET('Smelter Look-up'!$E$4,$V2011-4,0))</f>
        <v/>
      </c>
      <c r="G2011" s="143" t="str">
        <f ca="1">IF(C2011=$X$4,"Enter smelter details",IF(ISERROR($V2011),"",OFFSET('Smelter Look-up'!$F$4,$V2011-4,0)))</f>
        <v/>
      </c>
      <c r="H2011" s="199" t="str">
        <f ca="1">IF(ISERROR($V2011),"",OFFSET('Smelter Look-up'!$G$4,$V2011-4,0))</f>
        <v/>
      </c>
      <c r="I2011" s="200" t="str">
        <f ca="1">IF(ISERROR($V2011),"",OFFSET('Smelter Look-up'!$H$4,$V2011-4,0))</f>
        <v/>
      </c>
      <c r="J2011" s="200" t="str">
        <f ca="1">IF(ISERROR($V2011),"",OFFSET('Smelter Look-up'!$I$4,$V2011-4,0))</f>
        <v/>
      </c>
      <c r="K2011" s="144"/>
      <c r="L2011" s="144"/>
      <c r="M2011" s="144"/>
      <c r="N2011" s="144"/>
      <c r="O2011" s="144"/>
      <c r="P2011" s="202"/>
      <c r="Q2011" s="145"/>
      <c r="R2011" s="143" t="str">
        <f ca="1">IF(ISERROR($V2011),"",OFFSET('Smelter Look-up'!$C$4,$V2011-4,0)&amp;"")</f>
        <v/>
      </c>
      <c r="S2011" s="149" t="str">
        <f t="shared" ca="1" si="155"/>
        <v/>
      </c>
      <c r="T2011" s="149" t="str">
        <f ca="1">IF(B2011="","",IF(ISERROR(MATCH($J2011,SorP!$B$1:$B$6261,0)),"",INDIRECT("'SorP'!$A$"&amp;MATCH($S2011&amp;$J2011,SorP!C:C,0))))</f>
        <v/>
      </c>
      <c r="U2011" s="162"/>
      <c r="V2011" s="163" t="e">
        <f>IF(C2011="",NA(),MATCH($B2011&amp;$C2011,'Smelter Look-up'!$J:$J,0))</f>
        <v>#N/A</v>
      </c>
      <c r="X2011" s="164">
        <f t="shared" ca="1" si="156"/>
        <v>0</v>
      </c>
      <c r="AB2011" s="304" t="str">
        <f t="shared" si="157"/>
        <v/>
      </c>
      <c r="AC2011" s="164" t="str">
        <f t="shared" si="158"/>
        <v/>
      </c>
      <c r="AD2011" s="164" t="str">
        <f t="shared" si="159"/>
        <v/>
      </c>
    </row>
    <row r="2012" spans="1:30" s="164" customFormat="1" ht="20.149999999999999" customHeight="1">
      <c r="A2012" s="149"/>
      <c r="B2012" s="294" t="str">
        <f>IF(LEN(A2012)=0,"",INDEX('Smelter Look-up'!$A:$A,MATCH($A2012,'Smelter Look-up'!$E:$E,0)))</f>
        <v/>
      </c>
      <c r="C2012" s="146" t="str">
        <f>IF(LEN(A2012)=0,"",INDEX('Smelter Look-up'!$C:$C,MATCH($A2012,'Smelter Look-up'!$E:$E,0)))</f>
        <v/>
      </c>
      <c r="D2012" s="143"/>
      <c r="E2012" s="143" t="str">
        <f ca="1">IF(ISERROR($V2012),"",OFFSET('Smelter Look-up'!$D$4,$V2012-4,0)&amp;"")</f>
        <v/>
      </c>
      <c r="F2012" s="143" t="str">
        <f ca="1">IF(ISERROR($V2012),"",OFFSET('Smelter Look-up'!$E$4,$V2012-4,0))</f>
        <v/>
      </c>
      <c r="G2012" s="143" t="str">
        <f ca="1">IF(C2012=$X$4,"Enter smelter details",IF(ISERROR($V2012),"",OFFSET('Smelter Look-up'!$F$4,$V2012-4,0)))</f>
        <v/>
      </c>
      <c r="H2012" s="199" t="str">
        <f ca="1">IF(ISERROR($V2012),"",OFFSET('Smelter Look-up'!$G$4,$V2012-4,0))</f>
        <v/>
      </c>
      <c r="I2012" s="200" t="str">
        <f ca="1">IF(ISERROR($V2012),"",OFFSET('Smelter Look-up'!$H$4,$V2012-4,0))</f>
        <v/>
      </c>
      <c r="J2012" s="200" t="str">
        <f ca="1">IF(ISERROR($V2012),"",OFFSET('Smelter Look-up'!$I$4,$V2012-4,0))</f>
        <v/>
      </c>
      <c r="K2012" s="144"/>
      <c r="L2012" s="144"/>
      <c r="M2012" s="144"/>
      <c r="N2012" s="144"/>
      <c r="O2012" s="144"/>
      <c r="P2012" s="202"/>
      <c r="Q2012" s="145"/>
      <c r="R2012" s="143" t="str">
        <f ca="1">IF(ISERROR($V2012),"",OFFSET('Smelter Look-up'!$C$4,$V2012-4,0)&amp;"")</f>
        <v/>
      </c>
      <c r="S2012" s="149" t="str">
        <f t="shared" ca="1" si="155"/>
        <v/>
      </c>
      <c r="T2012" s="149" t="str">
        <f ca="1">IF(B2012="","",IF(ISERROR(MATCH($J2012,SorP!$B$1:$B$6261,0)),"",INDIRECT("'SorP'!$A$"&amp;MATCH($S2012&amp;$J2012,SorP!C:C,0))))</f>
        <v/>
      </c>
      <c r="U2012" s="162"/>
      <c r="V2012" s="163" t="e">
        <f>IF(C2012="",NA(),MATCH($B2012&amp;$C2012,'Smelter Look-up'!$J:$J,0))</f>
        <v>#N/A</v>
      </c>
      <c r="X2012" s="164">
        <f t="shared" ca="1" si="156"/>
        <v>0</v>
      </c>
      <c r="AB2012" s="304" t="str">
        <f t="shared" si="157"/>
        <v/>
      </c>
      <c r="AC2012" s="164" t="str">
        <f t="shared" si="158"/>
        <v/>
      </c>
      <c r="AD2012" s="164" t="str">
        <f t="shared" si="159"/>
        <v/>
      </c>
    </row>
    <row r="2013" spans="1:30" s="164" customFormat="1" ht="20.149999999999999" customHeight="1">
      <c r="A2013" s="149"/>
      <c r="B2013" s="294" t="str">
        <f>IF(LEN(A2013)=0,"",INDEX('Smelter Look-up'!$A:$A,MATCH($A2013,'Smelter Look-up'!$E:$E,0)))</f>
        <v/>
      </c>
      <c r="C2013" s="146" t="str">
        <f>IF(LEN(A2013)=0,"",INDEX('Smelter Look-up'!$C:$C,MATCH($A2013,'Smelter Look-up'!$E:$E,0)))</f>
        <v/>
      </c>
      <c r="D2013" s="143"/>
      <c r="E2013" s="143" t="str">
        <f ca="1">IF(ISERROR($V2013),"",OFFSET('Smelter Look-up'!$D$4,$V2013-4,0)&amp;"")</f>
        <v/>
      </c>
      <c r="F2013" s="143" t="str">
        <f ca="1">IF(ISERROR($V2013),"",OFFSET('Smelter Look-up'!$E$4,$V2013-4,0))</f>
        <v/>
      </c>
      <c r="G2013" s="143" t="str">
        <f ca="1">IF(C2013=$X$4,"Enter smelter details",IF(ISERROR($V2013),"",OFFSET('Smelter Look-up'!$F$4,$V2013-4,0)))</f>
        <v/>
      </c>
      <c r="H2013" s="199" t="str">
        <f ca="1">IF(ISERROR($V2013),"",OFFSET('Smelter Look-up'!$G$4,$V2013-4,0))</f>
        <v/>
      </c>
      <c r="I2013" s="200" t="str">
        <f ca="1">IF(ISERROR($V2013),"",OFFSET('Smelter Look-up'!$H$4,$V2013-4,0))</f>
        <v/>
      </c>
      <c r="J2013" s="200" t="str">
        <f ca="1">IF(ISERROR($V2013),"",OFFSET('Smelter Look-up'!$I$4,$V2013-4,0))</f>
        <v/>
      </c>
      <c r="K2013" s="144"/>
      <c r="L2013" s="144"/>
      <c r="M2013" s="144"/>
      <c r="N2013" s="144"/>
      <c r="O2013" s="144"/>
      <c r="P2013" s="202"/>
      <c r="Q2013" s="145"/>
      <c r="R2013" s="143" t="str">
        <f ca="1">IF(ISERROR($V2013),"",OFFSET('Smelter Look-up'!$C$4,$V2013-4,0)&amp;"")</f>
        <v/>
      </c>
      <c r="S2013" s="149" t="str">
        <f t="shared" ca="1" si="155"/>
        <v/>
      </c>
      <c r="T2013" s="149" t="str">
        <f ca="1">IF(B2013="","",IF(ISERROR(MATCH($J2013,SorP!$B$1:$B$6261,0)),"",INDIRECT("'SorP'!$A$"&amp;MATCH($S2013&amp;$J2013,SorP!C:C,0))))</f>
        <v/>
      </c>
      <c r="U2013" s="162"/>
      <c r="V2013" s="163" t="e">
        <f>IF(C2013="",NA(),MATCH($B2013&amp;$C2013,'Smelter Look-up'!$J:$J,0))</f>
        <v>#N/A</v>
      </c>
      <c r="X2013" s="164">
        <f t="shared" ca="1" si="156"/>
        <v>0</v>
      </c>
      <c r="AB2013" s="304" t="str">
        <f t="shared" si="157"/>
        <v/>
      </c>
      <c r="AC2013" s="164" t="str">
        <f t="shared" si="158"/>
        <v/>
      </c>
      <c r="AD2013" s="164" t="str">
        <f t="shared" si="159"/>
        <v/>
      </c>
    </row>
    <row r="2014" spans="1:30" s="164" customFormat="1" ht="20.149999999999999" customHeight="1">
      <c r="A2014" s="149"/>
      <c r="B2014" s="294" t="str">
        <f>IF(LEN(A2014)=0,"",INDEX('Smelter Look-up'!$A:$A,MATCH($A2014,'Smelter Look-up'!$E:$E,0)))</f>
        <v/>
      </c>
      <c r="C2014" s="146" t="str">
        <f>IF(LEN(A2014)=0,"",INDEX('Smelter Look-up'!$C:$C,MATCH($A2014,'Smelter Look-up'!$E:$E,0)))</f>
        <v/>
      </c>
      <c r="D2014" s="143"/>
      <c r="E2014" s="143" t="str">
        <f ca="1">IF(ISERROR($V2014),"",OFFSET('Smelter Look-up'!$D$4,$V2014-4,0)&amp;"")</f>
        <v/>
      </c>
      <c r="F2014" s="143" t="str">
        <f ca="1">IF(ISERROR($V2014),"",OFFSET('Smelter Look-up'!$E$4,$V2014-4,0))</f>
        <v/>
      </c>
      <c r="G2014" s="143" t="str">
        <f ca="1">IF(C2014=$X$4,"Enter smelter details",IF(ISERROR($V2014),"",OFFSET('Smelter Look-up'!$F$4,$V2014-4,0)))</f>
        <v/>
      </c>
      <c r="H2014" s="199" t="str">
        <f ca="1">IF(ISERROR($V2014),"",OFFSET('Smelter Look-up'!$G$4,$V2014-4,0))</f>
        <v/>
      </c>
      <c r="I2014" s="200" t="str">
        <f ca="1">IF(ISERROR($V2014),"",OFFSET('Smelter Look-up'!$H$4,$V2014-4,0))</f>
        <v/>
      </c>
      <c r="J2014" s="200" t="str">
        <f ca="1">IF(ISERROR($V2014),"",OFFSET('Smelter Look-up'!$I$4,$V2014-4,0))</f>
        <v/>
      </c>
      <c r="K2014" s="144"/>
      <c r="L2014" s="144"/>
      <c r="M2014" s="144"/>
      <c r="N2014" s="144"/>
      <c r="O2014" s="144"/>
      <c r="P2014" s="202"/>
      <c r="Q2014" s="145"/>
      <c r="R2014" s="143" t="str">
        <f ca="1">IF(ISERROR($V2014),"",OFFSET('Smelter Look-up'!$C$4,$V2014-4,0)&amp;"")</f>
        <v/>
      </c>
      <c r="S2014" s="149" t="str">
        <f t="shared" ca="1" si="155"/>
        <v/>
      </c>
      <c r="T2014" s="149" t="str">
        <f ca="1">IF(B2014="","",IF(ISERROR(MATCH($J2014,SorP!$B$1:$B$6261,0)),"",INDIRECT("'SorP'!$A$"&amp;MATCH($S2014&amp;$J2014,SorP!C:C,0))))</f>
        <v/>
      </c>
      <c r="U2014" s="162"/>
      <c r="V2014" s="163" t="e">
        <f>IF(C2014="",NA(),MATCH($B2014&amp;$C2014,'Smelter Look-up'!$J:$J,0))</f>
        <v>#N/A</v>
      </c>
      <c r="X2014" s="164">
        <f t="shared" ca="1" si="156"/>
        <v>0</v>
      </c>
      <c r="AB2014" s="304" t="str">
        <f t="shared" si="157"/>
        <v/>
      </c>
      <c r="AC2014" s="164" t="str">
        <f t="shared" si="158"/>
        <v/>
      </c>
      <c r="AD2014" s="164" t="str">
        <f t="shared" si="159"/>
        <v/>
      </c>
    </row>
    <row r="2015" spans="1:30" s="164" customFormat="1" ht="20.149999999999999" customHeight="1">
      <c r="A2015" s="149"/>
      <c r="B2015" s="294" t="str">
        <f>IF(LEN(A2015)=0,"",INDEX('Smelter Look-up'!$A:$A,MATCH($A2015,'Smelter Look-up'!$E:$E,0)))</f>
        <v/>
      </c>
      <c r="C2015" s="146" t="str">
        <f>IF(LEN(A2015)=0,"",INDEX('Smelter Look-up'!$C:$C,MATCH($A2015,'Smelter Look-up'!$E:$E,0)))</f>
        <v/>
      </c>
      <c r="D2015" s="143"/>
      <c r="E2015" s="143" t="str">
        <f ca="1">IF(ISERROR($V2015),"",OFFSET('Smelter Look-up'!$D$4,$V2015-4,0)&amp;"")</f>
        <v/>
      </c>
      <c r="F2015" s="143" t="str">
        <f ca="1">IF(ISERROR($V2015),"",OFFSET('Smelter Look-up'!$E$4,$V2015-4,0))</f>
        <v/>
      </c>
      <c r="G2015" s="143" t="str">
        <f ca="1">IF(C2015=$X$4,"Enter smelter details",IF(ISERROR($V2015),"",OFFSET('Smelter Look-up'!$F$4,$V2015-4,0)))</f>
        <v/>
      </c>
      <c r="H2015" s="199" t="str">
        <f ca="1">IF(ISERROR($V2015),"",OFFSET('Smelter Look-up'!$G$4,$V2015-4,0))</f>
        <v/>
      </c>
      <c r="I2015" s="200" t="str">
        <f ca="1">IF(ISERROR($V2015),"",OFFSET('Smelter Look-up'!$H$4,$V2015-4,0))</f>
        <v/>
      </c>
      <c r="J2015" s="200" t="str">
        <f ca="1">IF(ISERROR($V2015),"",OFFSET('Smelter Look-up'!$I$4,$V2015-4,0))</f>
        <v/>
      </c>
      <c r="K2015" s="144"/>
      <c r="L2015" s="144"/>
      <c r="M2015" s="144"/>
      <c r="N2015" s="144"/>
      <c r="O2015" s="144"/>
      <c r="P2015" s="202"/>
      <c r="Q2015" s="145"/>
      <c r="R2015" s="143" t="str">
        <f ca="1">IF(ISERROR($V2015),"",OFFSET('Smelter Look-up'!$C$4,$V2015-4,0)&amp;"")</f>
        <v/>
      </c>
      <c r="S2015" s="149" t="str">
        <f t="shared" ca="1" si="155"/>
        <v/>
      </c>
      <c r="T2015" s="149" t="str">
        <f ca="1">IF(B2015="","",IF(ISERROR(MATCH($J2015,SorP!$B$1:$B$6261,0)),"",INDIRECT("'SorP'!$A$"&amp;MATCH($S2015&amp;$J2015,SorP!C:C,0))))</f>
        <v/>
      </c>
      <c r="U2015" s="162"/>
      <c r="V2015" s="163" t="e">
        <f>IF(C2015="",NA(),MATCH($B2015&amp;$C2015,'Smelter Look-up'!$J:$J,0))</f>
        <v>#N/A</v>
      </c>
      <c r="X2015" s="164">
        <f t="shared" ca="1" si="156"/>
        <v>0</v>
      </c>
      <c r="AB2015" s="304" t="str">
        <f t="shared" si="157"/>
        <v/>
      </c>
      <c r="AC2015" s="164" t="str">
        <f t="shared" si="158"/>
        <v/>
      </c>
      <c r="AD2015" s="164" t="str">
        <f t="shared" si="159"/>
        <v/>
      </c>
    </row>
    <row r="2016" spans="1:30" s="164" customFormat="1" ht="20.149999999999999" customHeight="1">
      <c r="A2016" s="149"/>
      <c r="B2016" s="294" t="str">
        <f>IF(LEN(A2016)=0,"",INDEX('Smelter Look-up'!$A:$A,MATCH($A2016,'Smelter Look-up'!$E:$E,0)))</f>
        <v/>
      </c>
      <c r="C2016" s="146" t="str">
        <f>IF(LEN(A2016)=0,"",INDEX('Smelter Look-up'!$C:$C,MATCH($A2016,'Smelter Look-up'!$E:$E,0)))</f>
        <v/>
      </c>
      <c r="D2016" s="143"/>
      <c r="E2016" s="143" t="str">
        <f ca="1">IF(ISERROR($V2016),"",OFFSET('Smelter Look-up'!$D$4,$V2016-4,0)&amp;"")</f>
        <v/>
      </c>
      <c r="F2016" s="143" t="str">
        <f ca="1">IF(ISERROR($V2016),"",OFFSET('Smelter Look-up'!$E$4,$V2016-4,0))</f>
        <v/>
      </c>
      <c r="G2016" s="143" t="str">
        <f ca="1">IF(C2016=$X$4,"Enter smelter details",IF(ISERROR($V2016),"",OFFSET('Smelter Look-up'!$F$4,$V2016-4,0)))</f>
        <v/>
      </c>
      <c r="H2016" s="199" t="str">
        <f ca="1">IF(ISERROR($V2016),"",OFFSET('Smelter Look-up'!$G$4,$V2016-4,0))</f>
        <v/>
      </c>
      <c r="I2016" s="200" t="str">
        <f ca="1">IF(ISERROR($V2016),"",OFFSET('Smelter Look-up'!$H$4,$V2016-4,0))</f>
        <v/>
      </c>
      <c r="J2016" s="200" t="str">
        <f ca="1">IF(ISERROR($V2016),"",OFFSET('Smelter Look-up'!$I$4,$V2016-4,0))</f>
        <v/>
      </c>
      <c r="K2016" s="144"/>
      <c r="L2016" s="144"/>
      <c r="M2016" s="144"/>
      <c r="N2016" s="144"/>
      <c r="O2016" s="144"/>
      <c r="P2016" s="202"/>
      <c r="Q2016" s="145"/>
      <c r="R2016" s="143" t="str">
        <f ca="1">IF(ISERROR($V2016),"",OFFSET('Smelter Look-up'!$C$4,$V2016-4,0)&amp;"")</f>
        <v/>
      </c>
      <c r="S2016" s="149" t="str">
        <f t="shared" ca="1" si="155"/>
        <v/>
      </c>
      <c r="T2016" s="149" t="str">
        <f ca="1">IF(B2016="","",IF(ISERROR(MATCH($J2016,SorP!$B$1:$B$6261,0)),"",INDIRECT("'SorP'!$A$"&amp;MATCH($S2016&amp;$J2016,SorP!C:C,0))))</f>
        <v/>
      </c>
      <c r="U2016" s="162"/>
      <c r="V2016" s="163" t="e">
        <f>IF(C2016="",NA(),MATCH($B2016&amp;$C2016,'Smelter Look-up'!$J:$J,0))</f>
        <v>#N/A</v>
      </c>
      <c r="X2016" s="164">
        <f t="shared" ca="1" si="156"/>
        <v>0</v>
      </c>
      <c r="AB2016" s="304" t="str">
        <f t="shared" si="157"/>
        <v/>
      </c>
      <c r="AC2016" s="164" t="str">
        <f t="shared" si="158"/>
        <v/>
      </c>
      <c r="AD2016" s="164" t="str">
        <f t="shared" si="159"/>
        <v/>
      </c>
    </row>
    <row r="2017" spans="1:30" s="164" customFormat="1" ht="20.149999999999999" customHeight="1">
      <c r="A2017" s="149"/>
      <c r="B2017" s="294" t="str">
        <f>IF(LEN(A2017)=0,"",INDEX('Smelter Look-up'!$A:$A,MATCH($A2017,'Smelter Look-up'!$E:$E,0)))</f>
        <v/>
      </c>
      <c r="C2017" s="146" t="str">
        <f>IF(LEN(A2017)=0,"",INDEX('Smelter Look-up'!$C:$C,MATCH($A2017,'Smelter Look-up'!$E:$E,0)))</f>
        <v/>
      </c>
      <c r="D2017" s="143"/>
      <c r="E2017" s="143" t="str">
        <f ca="1">IF(ISERROR($V2017),"",OFFSET('Smelter Look-up'!$D$4,$V2017-4,0)&amp;"")</f>
        <v/>
      </c>
      <c r="F2017" s="143" t="str">
        <f ca="1">IF(ISERROR($V2017),"",OFFSET('Smelter Look-up'!$E$4,$V2017-4,0))</f>
        <v/>
      </c>
      <c r="G2017" s="143" t="str">
        <f ca="1">IF(C2017=$X$4,"Enter smelter details",IF(ISERROR($V2017),"",OFFSET('Smelter Look-up'!$F$4,$V2017-4,0)))</f>
        <v/>
      </c>
      <c r="H2017" s="199" t="str">
        <f ca="1">IF(ISERROR($V2017),"",OFFSET('Smelter Look-up'!$G$4,$V2017-4,0))</f>
        <v/>
      </c>
      <c r="I2017" s="200" t="str">
        <f ca="1">IF(ISERROR($V2017),"",OFFSET('Smelter Look-up'!$H$4,$V2017-4,0))</f>
        <v/>
      </c>
      <c r="J2017" s="200" t="str">
        <f ca="1">IF(ISERROR($V2017),"",OFFSET('Smelter Look-up'!$I$4,$V2017-4,0))</f>
        <v/>
      </c>
      <c r="K2017" s="144"/>
      <c r="L2017" s="144"/>
      <c r="M2017" s="144"/>
      <c r="N2017" s="144"/>
      <c r="O2017" s="144"/>
      <c r="P2017" s="202"/>
      <c r="Q2017" s="145"/>
      <c r="R2017" s="143" t="str">
        <f ca="1">IF(ISERROR($V2017),"",OFFSET('Smelter Look-up'!$C$4,$V2017-4,0)&amp;"")</f>
        <v/>
      </c>
      <c r="S2017" s="149" t="str">
        <f t="shared" ca="1" si="155"/>
        <v/>
      </c>
      <c r="T2017" s="149" t="str">
        <f ca="1">IF(B2017="","",IF(ISERROR(MATCH($J2017,SorP!$B$1:$B$6261,0)),"",INDIRECT("'SorP'!$A$"&amp;MATCH($S2017&amp;$J2017,SorP!C:C,0))))</f>
        <v/>
      </c>
      <c r="U2017" s="162"/>
      <c r="V2017" s="163" t="e">
        <f>IF(C2017="",NA(),MATCH($B2017&amp;$C2017,'Smelter Look-up'!$J:$J,0))</f>
        <v>#N/A</v>
      </c>
      <c r="X2017" s="164">
        <f t="shared" ca="1" si="156"/>
        <v>0</v>
      </c>
      <c r="AB2017" s="304" t="str">
        <f t="shared" si="157"/>
        <v/>
      </c>
      <c r="AC2017" s="164" t="str">
        <f t="shared" si="158"/>
        <v/>
      </c>
      <c r="AD2017" s="164" t="str">
        <f t="shared" si="159"/>
        <v/>
      </c>
    </row>
    <row r="2018" spans="1:30" s="164" customFormat="1" ht="20.149999999999999" customHeight="1">
      <c r="A2018" s="149"/>
      <c r="B2018" s="294" t="str">
        <f>IF(LEN(A2018)=0,"",INDEX('Smelter Look-up'!$A:$A,MATCH($A2018,'Smelter Look-up'!$E:$E,0)))</f>
        <v/>
      </c>
      <c r="C2018" s="146" t="str">
        <f>IF(LEN(A2018)=0,"",INDEX('Smelter Look-up'!$C:$C,MATCH($A2018,'Smelter Look-up'!$E:$E,0)))</f>
        <v/>
      </c>
      <c r="D2018" s="143"/>
      <c r="E2018" s="143" t="str">
        <f ca="1">IF(ISERROR($V2018),"",OFFSET('Smelter Look-up'!$D$4,$V2018-4,0)&amp;"")</f>
        <v/>
      </c>
      <c r="F2018" s="143" t="str">
        <f ca="1">IF(ISERROR($V2018),"",OFFSET('Smelter Look-up'!$E$4,$V2018-4,0))</f>
        <v/>
      </c>
      <c r="G2018" s="143" t="str">
        <f ca="1">IF(C2018=$X$4,"Enter smelter details",IF(ISERROR($V2018),"",OFFSET('Smelter Look-up'!$F$4,$V2018-4,0)))</f>
        <v/>
      </c>
      <c r="H2018" s="199" t="str">
        <f ca="1">IF(ISERROR($V2018),"",OFFSET('Smelter Look-up'!$G$4,$V2018-4,0))</f>
        <v/>
      </c>
      <c r="I2018" s="200" t="str">
        <f ca="1">IF(ISERROR($V2018),"",OFFSET('Smelter Look-up'!$H$4,$V2018-4,0))</f>
        <v/>
      </c>
      <c r="J2018" s="200" t="str">
        <f ca="1">IF(ISERROR($V2018),"",OFFSET('Smelter Look-up'!$I$4,$V2018-4,0))</f>
        <v/>
      </c>
      <c r="K2018" s="144"/>
      <c r="L2018" s="144"/>
      <c r="M2018" s="144"/>
      <c r="N2018" s="144"/>
      <c r="O2018" s="144"/>
      <c r="P2018" s="202"/>
      <c r="Q2018" s="145"/>
      <c r="R2018" s="143" t="str">
        <f ca="1">IF(ISERROR($V2018),"",OFFSET('Smelter Look-up'!$C$4,$V2018-4,0)&amp;"")</f>
        <v/>
      </c>
      <c r="S2018" s="149" t="str">
        <f t="shared" ca="1" si="155"/>
        <v/>
      </c>
      <c r="T2018" s="149" t="str">
        <f ca="1">IF(B2018="","",IF(ISERROR(MATCH($J2018,SorP!$B$1:$B$6261,0)),"",INDIRECT("'SorP'!$A$"&amp;MATCH($S2018&amp;$J2018,SorP!C:C,0))))</f>
        <v/>
      </c>
      <c r="U2018" s="162"/>
      <c r="V2018" s="163" t="e">
        <f>IF(C2018="",NA(),MATCH($B2018&amp;$C2018,'Smelter Look-up'!$J:$J,0))</f>
        <v>#N/A</v>
      </c>
      <c r="X2018" s="164">
        <f t="shared" ca="1" si="156"/>
        <v>0</v>
      </c>
      <c r="AB2018" s="304" t="str">
        <f t="shared" si="157"/>
        <v/>
      </c>
      <c r="AC2018" s="164" t="str">
        <f t="shared" si="158"/>
        <v/>
      </c>
      <c r="AD2018" s="164" t="str">
        <f t="shared" si="159"/>
        <v/>
      </c>
    </row>
    <row r="2019" spans="1:30" s="164" customFormat="1" ht="20.149999999999999" customHeight="1">
      <c r="A2019" s="149"/>
      <c r="B2019" s="294" t="str">
        <f>IF(LEN(A2019)=0,"",INDEX('Smelter Look-up'!$A:$A,MATCH($A2019,'Smelter Look-up'!$E:$E,0)))</f>
        <v/>
      </c>
      <c r="C2019" s="146" t="str">
        <f>IF(LEN(A2019)=0,"",INDEX('Smelter Look-up'!$C:$C,MATCH($A2019,'Smelter Look-up'!$E:$E,0)))</f>
        <v/>
      </c>
      <c r="D2019" s="143"/>
      <c r="E2019" s="143" t="str">
        <f ca="1">IF(ISERROR($V2019),"",OFFSET('Smelter Look-up'!$D$4,$V2019-4,0)&amp;"")</f>
        <v/>
      </c>
      <c r="F2019" s="143" t="str">
        <f ca="1">IF(ISERROR($V2019),"",OFFSET('Smelter Look-up'!$E$4,$V2019-4,0))</f>
        <v/>
      </c>
      <c r="G2019" s="143" t="str">
        <f ca="1">IF(C2019=$X$4,"Enter smelter details",IF(ISERROR($V2019),"",OFFSET('Smelter Look-up'!$F$4,$V2019-4,0)))</f>
        <v/>
      </c>
      <c r="H2019" s="199" t="str">
        <f ca="1">IF(ISERROR($V2019),"",OFFSET('Smelter Look-up'!$G$4,$V2019-4,0))</f>
        <v/>
      </c>
      <c r="I2019" s="200" t="str">
        <f ca="1">IF(ISERROR($V2019),"",OFFSET('Smelter Look-up'!$H$4,$V2019-4,0))</f>
        <v/>
      </c>
      <c r="J2019" s="200" t="str">
        <f ca="1">IF(ISERROR($V2019),"",OFFSET('Smelter Look-up'!$I$4,$V2019-4,0))</f>
        <v/>
      </c>
      <c r="K2019" s="144"/>
      <c r="L2019" s="144"/>
      <c r="M2019" s="144"/>
      <c r="N2019" s="144"/>
      <c r="O2019" s="144"/>
      <c r="P2019" s="202"/>
      <c r="Q2019" s="145"/>
      <c r="R2019" s="143" t="str">
        <f ca="1">IF(ISERROR($V2019),"",OFFSET('Smelter Look-up'!$C$4,$V2019-4,0)&amp;"")</f>
        <v/>
      </c>
      <c r="S2019" s="149" t="str">
        <f t="shared" ca="1" si="155"/>
        <v/>
      </c>
      <c r="T2019" s="149" t="str">
        <f ca="1">IF(B2019="","",IF(ISERROR(MATCH($J2019,SorP!$B$1:$B$6261,0)),"",INDIRECT("'SorP'!$A$"&amp;MATCH($S2019&amp;$J2019,SorP!C:C,0))))</f>
        <v/>
      </c>
      <c r="U2019" s="162"/>
      <c r="V2019" s="163" t="e">
        <f>IF(C2019="",NA(),MATCH($B2019&amp;$C2019,'Smelter Look-up'!$J:$J,0))</f>
        <v>#N/A</v>
      </c>
      <c r="X2019" s="164">
        <f t="shared" ca="1" si="156"/>
        <v>0</v>
      </c>
      <c r="AB2019" s="304" t="str">
        <f t="shared" si="157"/>
        <v/>
      </c>
      <c r="AC2019" s="164" t="str">
        <f t="shared" si="158"/>
        <v/>
      </c>
      <c r="AD2019" s="164" t="str">
        <f t="shared" si="159"/>
        <v/>
      </c>
    </row>
    <row r="2020" spans="1:30" s="164" customFormat="1" ht="20.149999999999999" customHeight="1">
      <c r="A2020" s="149"/>
      <c r="B2020" s="294" t="str">
        <f>IF(LEN(A2020)=0,"",INDEX('Smelter Look-up'!$A:$A,MATCH($A2020,'Smelter Look-up'!$E:$E,0)))</f>
        <v/>
      </c>
      <c r="C2020" s="146" t="str">
        <f>IF(LEN(A2020)=0,"",INDEX('Smelter Look-up'!$C:$C,MATCH($A2020,'Smelter Look-up'!$E:$E,0)))</f>
        <v/>
      </c>
      <c r="D2020" s="143"/>
      <c r="E2020" s="143" t="str">
        <f ca="1">IF(ISERROR($V2020),"",OFFSET('Smelter Look-up'!$D$4,$V2020-4,0)&amp;"")</f>
        <v/>
      </c>
      <c r="F2020" s="143" t="str">
        <f ca="1">IF(ISERROR($V2020),"",OFFSET('Smelter Look-up'!$E$4,$V2020-4,0))</f>
        <v/>
      </c>
      <c r="G2020" s="143" t="str">
        <f ca="1">IF(C2020=$X$4,"Enter smelter details",IF(ISERROR($V2020),"",OFFSET('Smelter Look-up'!$F$4,$V2020-4,0)))</f>
        <v/>
      </c>
      <c r="H2020" s="199" t="str">
        <f ca="1">IF(ISERROR($V2020),"",OFFSET('Smelter Look-up'!$G$4,$V2020-4,0))</f>
        <v/>
      </c>
      <c r="I2020" s="200" t="str">
        <f ca="1">IF(ISERROR($V2020),"",OFFSET('Smelter Look-up'!$H$4,$V2020-4,0))</f>
        <v/>
      </c>
      <c r="J2020" s="200" t="str">
        <f ca="1">IF(ISERROR($V2020),"",OFFSET('Smelter Look-up'!$I$4,$V2020-4,0))</f>
        <v/>
      </c>
      <c r="K2020" s="144"/>
      <c r="L2020" s="144"/>
      <c r="M2020" s="144"/>
      <c r="N2020" s="144"/>
      <c r="O2020" s="144"/>
      <c r="P2020" s="202"/>
      <c r="Q2020" s="145"/>
      <c r="R2020" s="143" t="str">
        <f ca="1">IF(ISERROR($V2020),"",OFFSET('Smelter Look-up'!$C$4,$V2020-4,0)&amp;"")</f>
        <v/>
      </c>
      <c r="S2020" s="149" t="str">
        <f t="shared" ca="1" si="155"/>
        <v/>
      </c>
      <c r="T2020" s="149" t="str">
        <f ca="1">IF(B2020="","",IF(ISERROR(MATCH($J2020,SorP!$B$1:$B$6261,0)),"",INDIRECT("'SorP'!$A$"&amp;MATCH($S2020&amp;$J2020,SorP!C:C,0))))</f>
        <v/>
      </c>
      <c r="U2020" s="162"/>
      <c r="V2020" s="163" t="e">
        <f>IF(C2020="",NA(),MATCH($B2020&amp;$C2020,'Smelter Look-up'!$J:$J,0))</f>
        <v>#N/A</v>
      </c>
      <c r="X2020" s="164">
        <f t="shared" ca="1" si="156"/>
        <v>0</v>
      </c>
      <c r="AB2020" s="304" t="str">
        <f t="shared" si="157"/>
        <v/>
      </c>
      <c r="AC2020" s="164" t="str">
        <f t="shared" si="158"/>
        <v/>
      </c>
      <c r="AD2020" s="164" t="str">
        <f t="shared" si="159"/>
        <v/>
      </c>
    </row>
    <row r="2021" spans="1:30" s="164" customFormat="1" ht="20.149999999999999" customHeight="1">
      <c r="A2021" s="149"/>
      <c r="B2021" s="294" t="str">
        <f>IF(LEN(A2021)=0,"",INDEX('Smelter Look-up'!$A:$A,MATCH($A2021,'Smelter Look-up'!$E:$E,0)))</f>
        <v/>
      </c>
      <c r="C2021" s="146" t="str">
        <f>IF(LEN(A2021)=0,"",INDEX('Smelter Look-up'!$C:$C,MATCH($A2021,'Smelter Look-up'!$E:$E,0)))</f>
        <v/>
      </c>
      <c r="D2021" s="143"/>
      <c r="E2021" s="143" t="str">
        <f ca="1">IF(ISERROR($V2021),"",OFFSET('Smelter Look-up'!$D$4,$V2021-4,0)&amp;"")</f>
        <v/>
      </c>
      <c r="F2021" s="143" t="str">
        <f ca="1">IF(ISERROR($V2021),"",OFFSET('Smelter Look-up'!$E$4,$V2021-4,0))</f>
        <v/>
      </c>
      <c r="G2021" s="143" t="str">
        <f ca="1">IF(C2021=$X$4,"Enter smelter details",IF(ISERROR($V2021),"",OFFSET('Smelter Look-up'!$F$4,$V2021-4,0)))</f>
        <v/>
      </c>
      <c r="H2021" s="199" t="str">
        <f ca="1">IF(ISERROR($V2021),"",OFFSET('Smelter Look-up'!$G$4,$V2021-4,0))</f>
        <v/>
      </c>
      <c r="I2021" s="200" t="str">
        <f ca="1">IF(ISERROR($V2021),"",OFFSET('Smelter Look-up'!$H$4,$V2021-4,0))</f>
        <v/>
      </c>
      <c r="J2021" s="200" t="str">
        <f ca="1">IF(ISERROR($V2021),"",OFFSET('Smelter Look-up'!$I$4,$V2021-4,0))</f>
        <v/>
      </c>
      <c r="K2021" s="144"/>
      <c r="L2021" s="144"/>
      <c r="M2021" s="144"/>
      <c r="N2021" s="144"/>
      <c r="O2021" s="144"/>
      <c r="P2021" s="202"/>
      <c r="Q2021" s="145"/>
      <c r="R2021" s="143" t="str">
        <f ca="1">IF(ISERROR($V2021),"",OFFSET('Smelter Look-up'!$C$4,$V2021-4,0)&amp;"")</f>
        <v/>
      </c>
      <c r="S2021" s="149" t="str">
        <f t="shared" ca="1" si="155"/>
        <v/>
      </c>
      <c r="T2021" s="149" t="str">
        <f ca="1">IF(B2021="","",IF(ISERROR(MATCH($J2021,SorP!$B$1:$B$6261,0)),"",INDIRECT("'SorP'!$A$"&amp;MATCH($S2021&amp;$J2021,SorP!C:C,0))))</f>
        <v/>
      </c>
      <c r="U2021" s="162"/>
      <c r="V2021" s="163" t="e">
        <f>IF(C2021="",NA(),MATCH($B2021&amp;$C2021,'Smelter Look-up'!$J:$J,0))</f>
        <v>#N/A</v>
      </c>
      <c r="X2021" s="164">
        <f t="shared" ca="1" si="156"/>
        <v>0</v>
      </c>
      <c r="AB2021" s="304" t="str">
        <f t="shared" si="157"/>
        <v/>
      </c>
      <c r="AC2021" s="164" t="str">
        <f t="shared" si="158"/>
        <v/>
      </c>
      <c r="AD2021" s="164" t="str">
        <f t="shared" si="159"/>
        <v/>
      </c>
    </row>
    <row r="2022" spans="1:30" s="164" customFormat="1" ht="20.149999999999999" customHeight="1">
      <c r="A2022" s="149"/>
      <c r="B2022" s="294" t="str">
        <f>IF(LEN(A2022)=0,"",INDEX('Smelter Look-up'!$A:$A,MATCH($A2022,'Smelter Look-up'!$E:$E,0)))</f>
        <v/>
      </c>
      <c r="C2022" s="146" t="str">
        <f>IF(LEN(A2022)=0,"",INDEX('Smelter Look-up'!$C:$C,MATCH($A2022,'Smelter Look-up'!$E:$E,0)))</f>
        <v/>
      </c>
      <c r="D2022" s="143"/>
      <c r="E2022" s="143" t="str">
        <f ca="1">IF(ISERROR($V2022),"",OFFSET('Smelter Look-up'!$D$4,$V2022-4,0)&amp;"")</f>
        <v/>
      </c>
      <c r="F2022" s="143" t="str">
        <f ca="1">IF(ISERROR($V2022),"",OFFSET('Smelter Look-up'!$E$4,$V2022-4,0))</f>
        <v/>
      </c>
      <c r="G2022" s="143" t="str">
        <f ca="1">IF(C2022=$X$4,"Enter smelter details",IF(ISERROR($V2022),"",OFFSET('Smelter Look-up'!$F$4,$V2022-4,0)))</f>
        <v/>
      </c>
      <c r="H2022" s="199" t="str">
        <f ca="1">IF(ISERROR($V2022),"",OFFSET('Smelter Look-up'!$G$4,$V2022-4,0))</f>
        <v/>
      </c>
      <c r="I2022" s="200" t="str">
        <f ca="1">IF(ISERROR($V2022),"",OFFSET('Smelter Look-up'!$H$4,$V2022-4,0))</f>
        <v/>
      </c>
      <c r="J2022" s="200" t="str">
        <f ca="1">IF(ISERROR($V2022),"",OFFSET('Smelter Look-up'!$I$4,$V2022-4,0))</f>
        <v/>
      </c>
      <c r="K2022" s="144"/>
      <c r="L2022" s="144"/>
      <c r="M2022" s="144"/>
      <c r="N2022" s="144"/>
      <c r="O2022" s="144"/>
      <c r="P2022" s="202"/>
      <c r="Q2022" s="145"/>
      <c r="R2022" s="143" t="str">
        <f ca="1">IF(ISERROR($V2022),"",OFFSET('Smelter Look-up'!$C$4,$V2022-4,0)&amp;"")</f>
        <v/>
      </c>
      <c r="S2022" s="149" t="str">
        <f t="shared" ca="1" si="155"/>
        <v/>
      </c>
      <c r="T2022" s="149" t="str">
        <f ca="1">IF(B2022="","",IF(ISERROR(MATCH($J2022,SorP!$B$1:$B$6261,0)),"",INDIRECT("'SorP'!$A$"&amp;MATCH($S2022&amp;$J2022,SorP!C:C,0))))</f>
        <v/>
      </c>
      <c r="U2022" s="162"/>
      <c r="V2022" s="163" t="e">
        <f>IF(C2022="",NA(),MATCH($B2022&amp;$C2022,'Smelter Look-up'!$J:$J,0))</f>
        <v>#N/A</v>
      </c>
      <c r="X2022" s="164">
        <f t="shared" ca="1" si="156"/>
        <v>0</v>
      </c>
      <c r="AB2022" s="304" t="str">
        <f t="shared" si="157"/>
        <v/>
      </c>
      <c r="AC2022" s="164" t="str">
        <f t="shared" si="158"/>
        <v/>
      </c>
      <c r="AD2022" s="164" t="str">
        <f t="shared" si="159"/>
        <v/>
      </c>
    </row>
    <row r="2023" spans="1:30" s="164" customFormat="1" ht="20.149999999999999" customHeight="1">
      <c r="A2023" s="149"/>
      <c r="B2023" s="294" t="str">
        <f>IF(LEN(A2023)=0,"",INDEX('Smelter Look-up'!$A:$A,MATCH($A2023,'Smelter Look-up'!$E:$E,0)))</f>
        <v/>
      </c>
      <c r="C2023" s="146" t="str">
        <f>IF(LEN(A2023)=0,"",INDEX('Smelter Look-up'!$C:$C,MATCH($A2023,'Smelter Look-up'!$E:$E,0)))</f>
        <v/>
      </c>
      <c r="D2023" s="143"/>
      <c r="E2023" s="143" t="str">
        <f ca="1">IF(ISERROR($V2023),"",OFFSET('Smelter Look-up'!$D$4,$V2023-4,0)&amp;"")</f>
        <v/>
      </c>
      <c r="F2023" s="143" t="str">
        <f ca="1">IF(ISERROR($V2023),"",OFFSET('Smelter Look-up'!$E$4,$V2023-4,0))</f>
        <v/>
      </c>
      <c r="G2023" s="143" t="str">
        <f ca="1">IF(C2023=$X$4,"Enter smelter details",IF(ISERROR($V2023),"",OFFSET('Smelter Look-up'!$F$4,$V2023-4,0)))</f>
        <v/>
      </c>
      <c r="H2023" s="199" t="str">
        <f ca="1">IF(ISERROR($V2023),"",OFFSET('Smelter Look-up'!$G$4,$V2023-4,0))</f>
        <v/>
      </c>
      <c r="I2023" s="200" t="str">
        <f ca="1">IF(ISERROR($V2023),"",OFFSET('Smelter Look-up'!$H$4,$V2023-4,0))</f>
        <v/>
      </c>
      <c r="J2023" s="200" t="str">
        <f ca="1">IF(ISERROR($V2023),"",OFFSET('Smelter Look-up'!$I$4,$V2023-4,0))</f>
        <v/>
      </c>
      <c r="K2023" s="144"/>
      <c r="L2023" s="144"/>
      <c r="M2023" s="144"/>
      <c r="N2023" s="144"/>
      <c r="O2023" s="144"/>
      <c r="P2023" s="202"/>
      <c r="Q2023" s="145"/>
      <c r="R2023" s="143" t="str">
        <f ca="1">IF(ISERROR($V2023),"",OFFSET('Smelter Look-up'!$C$4,$V2023-4,0)&amp;"")</f>
        <v/>
      </c>
      <c r="S2023" s="149" t="str">
        <f t="shared" ca="1" si="155"/>
        <v/>
      </c>
      <c r="T2023" s="149" t="str">
        <f ca="1">IF(B2023="","",IF(ISERROR(MATCH($J2023,SorP!$B$1:$B$6261,0)),"",INDIRECT("'SorP'!$A$"&amp;MATCH($S2023&amp;$J2023,SorP!C:C,0))))</f>
        <v/>
      </c>
      <c r="U2023" s="162"/>
      <c r="V2023" s="163" t="e">
        <f>IF(C2023="",NA(),MATCH($B2023&amp;$C2023,'Smelter Look-up'!$J:$J,0))</f>
        <v>#N/A</v>
      </c>
      <c r="X2023" s="164">
        <f t="shared" ca="1" si="156"/>
        <v>0</v>
      </c>
      <c r="AB2023" s="304" t="str">
        <f t="shared" si="157"/>
        <v/>
      </c>
      <c r="AC2023" s="164" t="str">
        <f t="shared" si="158"/>
        <v/>
      </c>
      <c r="AD2023" s="164" t="str">
        <f t="shared" si="159"/>
        <v/>
      </c>
    </row>
    <row r="2024" spans="1:30" s="164" customFormat="1" ht="20.149999999999999" customHeight="1">
      <c r="A2024" s="149"/>
      <c r="B2024" s="294" t="str">
        <f>IF(LEN(A2024)=0,"",INDEX('Smelter Look-up'!$A:$A,MATCH($A2024,'Smelter Look-up'!$E:$E,0)))</f>
        <v/>
      </c>
      <c r="C2024" s="146" t="str">
        <f>IF(LEN(A2024)=0,"",INDEX('Smelter Look-up'!$C:$C,MATCH($A2024,'Smelter Look-up'!$E:$E,0)))</f>
        <v/>
      </c>
      <c r="D2024" s="143"/>
      <c r="E2024" s="143" t="str">
        <f ca="1">IF(ISERROR($V2024),"",OFFSET('Smelter Look-up'!$D$4,$V2024-4,0)&amp;"")</f>
        <v/>
      </c>
      <c r="F2024" s="143" t="str">
        <f ca="1">IF(ISERROR($V2024),"",OFFSET('Smelter Look-up'!$E$4,$V2024-4,0))</f>
        <v/>
      </c>
      <c r="G2024" s="143" t="str">
        <f ca="1">IF(C2024=$X$4,"Enter smelter details",IF(ISERROR($V2024),"",OFFSET('Smelter Look-up'!$F$4,$V2024-4,0)))</f>
        <v/>
      </c>
      <c r="H2024" s="199" t="str">
        <f ca="1">IF(ISERROR($V2024),"",OFFSET('Smelter Look-up'!$G$4,$V2024-4,0))</f>
        <v/>
      </c>
      <c r="I2024" s="200" t="str">
        <f ca="1">IF(ISERROR($V2024),"",OFFSET('Smelter Look-up'!$H$4,$V2024-4,0))</f>
        <v/>
      </c>
      <c r="J2024" s="200" t="str">
        <f ca="1">IF(ISERROR($V2024),"",OFFSET('Smelter Look-up'!$I$4,$V2024-4,0))</f>
        <v/>
      </c>
      <c r="K2024" s="144"/>
      <c r="L2024" s="144"/>
      <c r="M2024" s="144"/>
      <c r="N2024" s="144"/>
      <c r="O2024" s="144"/>
      <c r="P2024" s="202"/>
      <c r="Q2024" s="145"/>
      <c r="R2024" s="143" t="str">
        <f ca="1">IF(ISERROR($V2024),"",OFFSET('Smelter Look-up'!$C$4,$V2024-4,0)&amp;"")</f>
        <v/>
      </c>
      <c r="S2024" s="149" t="str">
        <f t="shared" ca="1" si="155"/>
        <v/>
      </c>
      <c r="T2024" s="149" t="str">
        <f ca="1">IF(B2024="","",IF(ISERROR(MATCH($J2024,SorP!$B$1:$B$6261,0)),"",INDIRECT("'SorP'!$A$"&amp;MATCH($S2024&amp;$J2024,SorP!C:C,0))))</f>
        <v/>
      </c>
      <c r="U2024" s="162"/>
      <c r="V2024" s="163" t="e">
        <f>IF(C2024="",NA(),MATCH($B2024&amp;$C2024,'Smelter Look-up'!$J:$J,0))</f>
        <v>#N/A</v>
      </c>
      <c r="X2024" s="164">
        <f t="shared" ca="1" si="156"/>
        <v>0</v>
      </c>
      <c r="AB2024" s="304" t="str">
        <f t="shared" si="157"/>
        <v/>
      </c>
      <c r="AC2024" s="164" t="str">
        <f t="shared" si="158"/>
        <v/>
      </c>
      <c r="AD2024" s="164" t="str">
        <f t="shared" si="159"/>
        <v/>
      </c>
    </row>
    <row r="2025" spans="1:30" s="164" customFormat="1" ht="20.149999999999999" customHeight="1">
      <c r="A2025" s="149"/>
      <c r="B2025" s="294" t="str">
        <f>IF(LEN(A2025)=0,"",INDEX('Smelter Look-up'!$A:$A,MATCH($A2025,'Smelter Look-up'!$E:$E,0)))</f>
        <v/>
      </c>
      <c r="C2025" s="146" t="str">
        <f>IF(LEN(A2025)=0,"",INDEX('Smelter Look-up'!$C:$C,MATCH($A2025,'Smelter Look-up'!$E:$E,0)))</f>
        <v/>
      </c>
      <c r="D2025" s="143"/>
      <c r="E2025" s="143" t="str">
        <f ca="1">IF(ISERROR($V2025),"",OFFSET('Smelter Look-up'!$D$4,$V2025-4,0)&amp;"")</f>
        <v/>
      </c>
      <c r="F2025" s="143" t="str">
        <f ca="1">IF(ISERROR($V2025),"",OFFSET('Smelter Look-up'!$E$4,$V2025-4,0))</f>
        <v/>
      </c>
      <c r="G2025" s="143" t="str">
        <f ca="1">IF(C2025=$X$4,"Enter smelter details",IF(ISERROR($V2025),"",OFFSET('Smelter Look-up'!$F$4,$V2025-4,0)))</f>
        <v/>
      </c>
      <c r="H2025" s="199" t="str">
        <f ca="1">IF(ISERROR($V2025),"",OFFSET('Smelter Look-up'!$G$4,$V2025-4,0))</f>
        <v/>
      </c>
      <c r="I2025" s="200" t="str">
        <f ca="1">IF(ISERROR($V2025),"",OFFSET('Smelter Look-up'!$H$4,$V2025-4,0))</f>
        <v/>
      </c>
      <c r="J2025" s="200" t="str">
        <f ca="1">IF(ISERROR($V2025),"",OFFSET('Smelter Look-up'!$I$4,$V2025-4,0))</f>
        <v/>
      </c>
      <c r="K2025" s="144"/>
      <c r="L2025" s="144"/>
      <c r="M2025" s="144"/>
      <c r="N2025" s="144"/>
      <c r="O2025" s="144"/>
      <c r="P2025" s="202"/>
      <c r="Q2025" s="145"/>
      <c r="R2025" s="143" t="str">
        <f ca="1">IF(ISERROR($V2025),"",OFFSET('Smelter Look-up'!$C$4,$V2025-4,0)&amp;"")</f>
        <v/>
      </c>
      <c r="S2025" s="149" t="str">
        <f t="shared" ca="1" si="155"/>
        <v/>
      </c>
      <c r="T2025" s="149" t="str">
        <f ca="1">IF(B2025="","",IF(ISERROR(MATCH($J2025,SorP!$B$1:$B$6261,0)),"",INDIRECT("'SorP'!$A$"&amp;MATCH($S2025&amp;$J2025,SorP!C:C,0))))</f>
        <v/>
      </c>
      <c r="U2025" s="162"/>
      <c r="V2025" s="163" t="e">
        <f>IF(C2025="",NA(),MATCH($B2025&amp;$C2025,'Smelter Look-up'!$J:$J,0))</f>
        <v>#N/A</v>
      </c>
      <c r="X2025" s="164">
        <f t="shared" ca="1" si="156"/>
        <v>0</v>
      </c>
      <c r="AB2025" s="304" t="str">
        <f t="shared" si="157"/>
        <v/>
      </c>
      <c r="AC2025" s="164" t="str">
        <f t="shared" si="158"/>
        <v/>
      </c>
      <c r="AD2025" s="164" t="str">
        <f t="shared" si="159"/>
        <v/>
      </c>
    </row>
    <row r="2026" spans="1:30" s="164" customFormat="1" ht="20.149999999999999" customHeight="1">
      <c r="A2026" s="149"/>
      <c r="B2026" s="294" t="str">
        <f>IF(LEN(A2026)=0,"",INDEX('Smelter Look-up'!$A:$A,MATCH($A2026,'Smelter Look-up'!$E:$E,0)))</f>
        <v/>
      </c>
      <c r="C2026" s="146" t="str">
        <f>IF(LEN(A2026)=0,"",INDEX('Smelter Look-up'!$C:$C,MATCH($A2026,'Smelter Look-up'!$E:$E,0)))</f>
        <v/>
      </c>
      <c r="D2026" s="143"/>
      <c r="E2026" s="143" t="str">
        <f ca="1">IF(ISERROR($V2026),"",OFFSET('Smelter Look-up'!$D$4,$V2026-4,0)&amp;"")</f>
        <v/>
      </c>
      <c r="F2026" s="143" t="str">
        <f ca="1">IF(ISERROR($V2026),"",OFFSET('Smelter Look-up'!$E$4,$V2026-4,0))</f>
        <v/>
      </c>
      <c r="G2026" s="143" t="str">
        <f ca="1">IF(C2026=$X$4,"Enter smelter details",IF(ISERROR($V2026),"",OFFSET('Smelter Look-up'!$F$4,$V2026-4,0)))</f>
        <v/>
      </c>
      <c r="H2026" s="199" t="str">
        <f ca="1">IF(ISERROR($V2026),"",OFFSET('Smelter Look-up'!$G$4,$V2026-4,0))</f>
        <v/>
      </c>
      <c r="I2026" s="200" t="str">
        <f ca="1">IF(ISERROR($V2026),"",OFFSET('Smelter Look-up'!$H$4,$V2026-4,0))</f>
        <v/>
      </c>
      <c r="J2026" s="200" t="str">
        <f ca="1">IF(ISERROR($V2026),"",OFFSET('Smelter Look-up'!$I$4,$V2026-4,0))</f>
        <v/>
      </c>
      <c r="K2026" s="144"/>
      <c r="L2026" s="144"/>
      <c r="M2026" s="144"/>
      <c r="N2026" s="144"/>
      <c r="O2026" s="144"/>
      <c r="P2026" s="202"/>
      <c r="Q2026" s="145"/>
      <c r="R2026" s="143" t="str">
        <f ca="1">IF(ISERROR($V2026),"",OFFSET('Smelter Look-up'!$C$4,$V2026-4,0)&amp;"")</f>
        <v/>
      </c>
      <c r="S2026" s="149" t="str">
        <f t="shared" ca="1" si="155"/>
        <v/>
      </c>
      <c r="T2026" s="149" t="str">
        <f ca="1">IF(B2026="","",IF(ISERROR(MATCH($J2026,SorP!$B$1:$B$6261,0)),"",INDIRECT("'SorP'!$A$"&amp;MATCH($S2026&amp;$J2026,SorP!C:C,0))))</f>
        <v/>
      </c>
      <c r="U2026" s="162"/>
      <c r="V2026" s="163" t="e">
        <f>IF(C2026="",NA(),MATCH($B2026&amp;$C2026,'Smelter Look-up'!$J:$J,0))</f>
        <v>#N/A</v>
      </c>
      <c r="X2026" s="164">
        <f t="shared" ca="1" si="156"/>
        <v>0</v>
      </c>
      <c r="AB2026" s="304" t="str">
        <f t="shared" si="157"/>
        <v/>
      </c>
      <c r="AC2026" s="164" t="str">
        <f t="shared" si="158"/>
        <v/>
      </c>
      <c r="AD2026" s="164" t="str">
        <f t="shared" si="159"/>
        <v/>
      </c>
    </row>
    <row r="2027" spans="1:30" s="164" customFormat="1" ht="20.149999999999999" customHeight="1">
      <c r="A2027" s="149"/>
      <c r="B2027" s="294" t="str">
        <f>IF(LEN(A2027)=0,"",INDEX('Smelter Look-up'!$A:$A,MATCH($A2027,'Smelter Look-up'!$E:$E,0)))</f>
        <v/>
      </c>
      <c r="C2027" s="146" t="str">
        <f>IF(LEN(A2027)=0,"",INDEX('Smelter Look-up'!$C:$C,MATCH($A2027,'Smelter Look-up'!$E:$E,0)))</f>
        <v/>
      </c>
      <c r="D2027" s="143"/>
      <c r="E2027" s="143" t="str">
        <f ca="1">IF(ISERROR($V2027),"",OFFSET('Smelter Look-up'!$D$4,$V2027-4,0)&amp;"")</f>
        <v/>
      </c>
      <c r="F2027" s="143" t="str">
        <f ca="1">IF(ISERROR($V2027),"",OFFSET('Smelter Look-up'!$E$4,$V2027-4,0))</f>
        <v/>
      </c>
      <c r="G2027" s="143" t="str">
        <f ca="1">IF(C2027=$X$4,"Enter smelter details",IF(ISERROR($V2027),"",OFFSET('Smelter Look-up'!$F$4,$V2027-4,0)))</f>
        <v/>
      </c>
      <c r="H2027" s="199" t="str">
        <f ca="1">IF(ISERROR($V2027),"",OFFSET('Smelter Look-up'!$G$4,$V2027-4,0))</f>
        <v/>
      </c>
      <c r="I2027" s="200" t="str">
        <f ca="1">IF(ISERROR($V2027),"",OFFSET('Smelter Look-up'!$H$4,$V2027-4,0))</f>
        <v/>
      </c>
      <c r="J2027" s="200" t="str">
        <f ca="1">IF(ISERROR($V2027),"",OFFSET('Smelter Look-up'!$I$4,$V2027-4,0))</f>
        <v/>
      </c>
      <c r="K2027" s="144"/>
      <c r="L2027" s="144"/>
      <c r="M2027" s="144"/>
      <c r="N2027" s="144"/>
      <c r="O2027" s="144"/>
      <c r="P2027" s="202"/>
      <c r="Q2027" s="145"/>
      <c r="R2027" s="143" t="str">
        <f ca="1">IF(ISERROR($V2027),"",OFFSET('Smelter Look-up'!$C$4,$V2027-4,0)&amp;"")</f>
        <v/>
      </c>
      <c r="S2027" s="149" t="str">
        <f t="shared" ca="1" si="155"/>
        <v/>
      </c>
      <c r="T2027" s="149" t="str">
        <f ca="1">IF(B2027="","",IF(ISERROR(MATCH($J2027,SorP!$B$1:$B$6261,0)),"",INDIRECT("'SorP'!$A$"&amp;MATCH($S2027&amp;$J2027,SorP!C:C,0))))</f>
        <v/>
      </c>
      <c r="U2027" s="162"/>
      <c r="V2027" s="163" t="e">
        <f>IF(C2027="",NA(),MATCH($B2027&amp;$C2027,'Smelter Look-up'!$J:$J,0))</f>
        <v>#N/A</v>
      </c>
      <c r="X2027" s="164">
        <f t="shared" ca="1" si="156"/>
        <v>0</v>
      </c>
      <c r="AB2027" s="304" t="str">
        <f t="shared" si="157"/>
        <v/>
      </c>
      <c r="AC2027" s="164" t="str">
        <f t="shared" si="158"/>
        <v/>
      </c>
      <c r="AD2027" s="164" t="str">
        <f t="shared" si="159"/>
        <v/>
      </c>
    </row>
    <row r="2028" spans="1:30" s="164" customFormat="1" ht="20.149999999999999" customHeight="1">
      <c r="A2028" s="149"/>
      <c r="B2028" s="294" t="str">
        <f>IF(LEN(A2028)=0,"",INDEX('Smelter Look-up'!$A:$A,MATCH($A2028,'Smelter Look-up'!$E:$E,0)))</f>
        <v/>
      </c>
      <c r="C2028" s="146" t="str">
        <f>IF(LEN(A2028)=0,"",INDEX('Smelter Look-up'!$C:$C,MATCH($A2028,'Smelter Look-up'!$E:$E,0)))</f>
        <v/>
      </c>
      <c r="D2028" s="143"/>
      <c r="E2028" s="143" t="str">
        <f ca="1">IF(ISERROR($V2028),"",OFFSET('Smelter Look-up'!$D$4,$V2028-4,0)&amp;"")</f>
        <v/>
      </c>
      <c r="F2028" s="143" t="str">
        <f ca="1">IF(ISERROR($V2028),"",OFFSET('Smelter Look-up'!$E$4,$V2028-4,0))</f>
        <v/>
      </c>
      <c r="G2028" s="143" t="str">
        <f ca="1">IF(C2028=$X$4,"Enter smelter details",IF(ISERROR($V2028),"",OFFSET('Smelter Look-up'!$F$4,$V2028-4,0)))</f>
        <v/>
      </c>
      <c r="H2028" s="199" t="str">
        <f ca="1">IF(ISERROR($V2028),"",OFFSET('Smelter Look-up'!$G$4,$V2028-4,0))</f>
        <v/>
      </c>
      <c r="I2028" s="200" t="str">
        <f ca="1">IF(ISERROR($V2028),"",OFFSET('Smelter Look-up'!$H$4,$V2028-4,0))</f>
        <v/>
      </c>
      <c r="J2028" s="200" t="str">
        <f ca="1">IF(ISERROR($V2028),"",OFFSET('Smelter Look-up'!$I$4,$V2028-4,0))</f>
        <v/>
      </c>
      <c r="K2028" s="144"/>
      <c r="L2028" s="144"/>
      <c r="M2028" s="144"/>
      <c r="N2028" s="144"/>
      <c r="O2028" s="144"/>
      <c r="P2028" s="202"/>
      <c r="Q2028" s="145"/>
      <c r="R2028" s="143" t="str">
        <f ca="1">IF(ISERROR($V2028),"",OFFSET('Smelter Look-up'!$C$4,$V2028-4,0)&amp;"")</f>
        <v/>
      </c>
      <c r="S2028" s="149" t="str">
        <f t="shared" ca="1" si="155"/>
        <v/>
      </c>
      <c r="T2028" s="149" t="str">
        <f ca="1">IF(B2028="","",IF(ISERROR(MATCH($J2028,SorP!$B$1:$B$6261,0)),"",INDIRECT("'SorP'!$A$"&amp;MATCH($S2028&amp;$J2028,SorP!C:C,0))))</f>
        <v/>
      </c>
      <c r="U2028" s="162"/>
      <c r="V2028" s="163" t="e">
        <f>IF(C2028="",NA(),MATCH($B2028&amp;$C2028,'Smelter Look-up'!$J:$J,0))</f>
        <v>#N/A</v>
      </c>
      <c r="X2028" s="164">
        <f t="shared" ca="1" si="156"/>
        <v>0</v>
      </c>
      <c r="AB2028" s="304" t="str">
        <f t="shared" si="157"/>
        <v/>
      </c>
      <c r="AC2028" s="164" t="str">
        <f t="shared" si="158"/>
        <v/>
      </c>
      <c r="AD2028" s="164" t="str">
        <f t="shared" si="159"/>
        <v/>
      </c>
    </row>
    <row r="2029" spans="1:30" s="164" customFormat="1" ht="20.149999999999999" customHeight="1">
      <c r="A2029" s="149"/>
      <c r="B2029" s="294" t="str">
        <f>IF(LEN(A2029)=0,"",INDEX('Smelter Look-up'!$A:$A,MATCH($A2029,'Smelter Look-up'!$E:$E,0)))</f>
        <v/>
      </c>
      <c r="C2029" s="146" t="str">
        <f>IF(LEN(A2029)=0,"",INDEX('Smelter Look-up'!$C:$C,MATCH($A2029,'Smelter Look-up'!$E:$E,0)))</f>
        <v/>
      </c>
      <c r="D2029" s="143"/>
      <c r="E2029" s="143" t="str">
        <f ca="1">IF(ISERROR($V2029),"",OFFSET('Smelter Look-up'!$D$4,$V2029-4,0)&amp;"")</f>
        <v/>
      </c>
      <c r="F2029" s="143" t="str">
        <f ca="1">IF(ISERROR($V2029),"",OFFSET('Smelter Look-up'!$E$4,$V2029-4,0))</f>
        <v/>
      </c>
      <c r="G2029" s="143" t="str">
        <f ca="1">IF(C2029=$X$4,"Enter smelter details",IF(ISERROR($V2029),"",OFFSET('Smelter Look-up'!$F$4,$V2029-4,0)))</f>
        <v/>
      </c>
      <c r="H2029" s="199" t="str">
        <f ca="1">IF(ISERROR($V2029),"",OFFSET('Smelter Look-up'!$G$4,$V2029-4,0))</f>
        <v/>
      </c>
      <c r="I2029" s="200" t="str">
        <f ca="1">IF(ISERROR($V2029),"",OFFSET('Smelter Look-up'!$H$4,$V2029-4,0))</f>
        <v/>
      </c>
      <c r="J2029" s="200" t="str">
        <f ca="1">IF(ISERROR($V2029),"",OFFSET('Smelter Look-up'!$I$4,$V2029-4,0))</f>
        <v/>
      </c>
      <c r="K2029" s="144"/>
      <c r="L2029" s="144"/>
      <c r="M2029" s="144"/>
      <c r="N2029" s="144"/>
      <c r="O2029" s="144"/>
      <c r="P2029" s="202"/>
      <c r="Q2029" s="145"/>
      <c r="R2029" s="143" t="str">
        <f ca="1">IF(ISERROR($V2029),"",OFFSET('Smelter Look-up'!$C$4,$V2029-4,0)&amp;"")</f>
        <v/>
      </c>
      <c r="S2029" s="149" t="str">
        <f t="shared" ca="1" si="155"/>
        <v/>
      </c>
      <c r="T2029" s="149" t="str">
        <f ca="1">IF(B2029="","",IF(ISERROR(MATCH($J2029,SorP!$B$1:$B$6261,0)),"",INDIRECT("'SorP'!$A$"&amp;MATCH($S2029&amp;$J2029,SorP!C:C,0))))</f>
        <v/>
      </c>
      <c r="U2029" s="162"/>
      <c r="V2029" s="163" t="e">
        <f>IF(C2029="",NA(),MATCH($B2029&amp;$C2029,'Smelter Look-up'!$J:$J,0))</f>
        <v>#N/A</v>
      </c>
      <c r="X2029" s="164">
        <f t="shared" ca="1" si="156"/>
        <v>0</v>
      </c>
      <c r="AB2029" s="304" t="str">
        <f t="shared" si="157"/>
        <v/>
      </c>
      <c r="AC2029" s="164" t="str">
        <f t="shared" si="158"/>
        <v/>
      </c>
      <c r="AD2029" s="164" t="str">
        <f t="shared" si="159"/>
        <v/>
      </c>
    </row>
    <row r="2030" spans="1:30" s="164" customFormat="1" ht="20.149999999999999" customHeight="1">
      <c r="A2030" s="149"/>
      <c r="B2030" s="294" t="str">
        <f>IF(LEN(A2030)=0,"",INDEX('Smelter Look-up'!$A:$A,MATCH($A2030,'Smelter Look-up'!$E:$E,0)))</f>
        <v/>
      </c>
      <c r="C2030" s="146" t="str">
        <f>IF(LEN(A2030)=0,"",INDEX('Smelter Look-up'!$C:$C,MATCH($A2030,'Smelter Look-up'!$E:$E,0)))</f>
        <v/>
      </c>
      <c r="D2030" s="143"/>
      <c r="E2030" s="143" t="str">
        <f ca="1">IF(ISERROR($V2030),"",OFFSET('Smelter Look-up'!$D$4,$V2030-4,0)&amp;"")</f>
        <v/>
      </c>
      <c r="F2030" s="143" t="str">
        <f ca="1">IF(ISERROR($V2030),"",OFFSET('Smelter Look-up'!$E$4,$V2030-4,0))</f>
        <v/>
      </c>
      <c r="G2030" s="143" t="str">
        <f ca="1">IF(C2030=$X$4,"Enter smelter details",IF(ISERROR($V2030),"",OFFSET('Smelter Look-up'!$F$4,$V2030-4,0)))</f>
        <v/>
      </c>
      <c r="H2030" s="199" t="str">
        <f ca="1">IF(ISERROR($V2030),"",OFFSET('Smelter Look-up'!$G$4,$V2030-4,0))</f>
        <v/>
      </c>
      <c r="I2030" s="200" t="str">
        <f ca="1">IF(ISERROR($V2030),"",OFFSET('Smelter Look-up'!$H$4,$V2030-4,0))</f>
        <v/>
      </c>
      <c r="J2030" s="200" t="str">
        <f ca="1">IF(ISERROR($V2030),"",OFFSET('Smelter Look-up'!$I$4,$V2030-4,0))</f>
        <v/>
      </c>
      <c r="K2030" s="144"/>
      <c r="L2030" s="144"/>
      <c r="M2030" s="144"/>
      <c r="N2030" s="144"/>
      <c r="O2030" s="144"/>
      <c r="P2030" s="202"/>
      <c r="Q2030" s="145"/>
      <c r="R2030" s="143" t="str">
        <f ca="1">IF(ISERROR($V2030),"",OFFSET('Smelter Look-up'!$C$4,$V2030-4,0)&amp;"")</f>
        <v/>
      </c>
      <c r="S2030" s="149" t="str">
        <f t="shared" ca="1" si="155"/>
        <v/>
      </c>
      <c r="T2030" s="149" t="str">
        <f ca="1">IF(B2030="","",IF(ISERROR(MATCH($J2030,SorP!$B$1:$B$6261,0)),"",INDIRECT("'SorP'!$A$"&amp;MATCH($S2030&amp;$J2030,SorP!C:C,0))))</f>
        <v/>
      </c>
      <c r="U2030" s="162"/>
      <c r="V2030" s="163" t="e">
        <f>IF(C2030="",NA(),MATCH($B2030&amp;$C2030,'Smelter Look-up'!$J:$J,0))</f>
        <v>#N/A</v>
      </c>
      <c r="X2030" s="164">
        <f t="shared" ca="1" si="156"/>
        <v>0</v>
      </c>
      <c r="AB2030" s="304" t="str">
        <f t="shared" si="157"/>
        <v/>
      </c>
      <c r="AC2030" s="164" t="str">
        <f t="shared" si="158"/>
        <v/>
      </c>
      <c r="AD2030" s="164" t="str">
        <f t="shared" si="159"/>
        <v/>
      </c>
    </row>
    <row r="2031" spans="1:30" s="164" customFormat="1" ht="20.149999999999999" customHeight="1">
      <c r="A2031" s="149"/>
      <c r="B2031" s="294" t="str">
        <f>IF(LEN(A2031)=0,"",INDEX('Smelter Look-up'!$A:$A,MATCH($A2031,'Smelter Look-up'!$E:$E,0)))</f>
        <v/>
      </c>
      <c r="C2031" s="146" t="str">
        <f>IF(LEN(A2031)=0,"",INDEX('Smelter Look-up'!$C:$C,MATCH($A2031,'Smelter Look-up'!$E:$E,0)))</f>
        <v/>
      </c>
      <c r="D2031" s="143"/>
      <c r="E2031" s="143" t="str">
        <f ca="1">IF(ISERROR($V2031),"",OFFSET('Smelter Look-up'!$D$4,$V2031-4,0)&amp;"")</f>
        <v/>
      </c>
      <c r="F2031" s="143" t="str">
        <f ca="1">IF(ISERROR($V2031),"",OFFSET('Smelter Look-up'!$E$4,$V2031-4,0))</f>
        <v/>
      </c>
      <c r="G2031" s="143" t="str">
        <f ca="1">IF(C2031=$X$4,"Enter smelter details",IF(ISERROR($V2031),"",OFFSET('Smelter Look-up'!$F$4,$V2031-4,0)))</f>
        <v/>
      </c>
      <c r="H2031" s="199" t="str">
        <f ca="1">IF(ISERROR($V2031),"",OFFSET('Smelter Look-up'!$G$4,$V2031-4,0))</f>
        <v/>
      </c>
      <c r="I2031" s="200" t="str">
        <f ca="1">IF(ISERROR($V2031),"",OFFSET('Smelter Look-up'!$H$4,$V2031-4,0))</f>
        <v/>
      </c>
      <c r="J2031" s="200" t="str">
        <f ca="1">IF(ISERROR($V2031),"",OFFSET('Smelter Look-up'!$I$4,$V2031-4,0))</f>
        <v/>
      </c>
      <c r="K2031" s="144"/>
      <c r="L2031" s="144"/>
      <c r="M2031" s="144"/>
      <c r="N2031" s="144"/>
      <c r="O2031" s="144"/>
      <c r="P2031" s="202"/>
      <c r="Q2031" s="145"/>
      <c r="R2031" s="143" t="str">
        <f ca="1">IF(ISERROR($V2031),"",OFFSET('Smelter Look-up'!$C$4,$V2031-4,0)&amp;"")</f>
        <v/>
      </c>
      <c r="S2031" s="149" t="str">
        <f t="shared" ca="1" si="155"/>
        <v/>
      </c>
      <c r="T2031" s="149" t="str">
        <f ca="1">IF(B2031="","",IF(ISERROR(MATCH($J2031,SorP!$B$1:$B$6261,0)),"",INDIRECT("'SorP'!$A$"&amp;MATCH($S2031&amp;$J2031,SorP!C:C,0))))</f>
        <v/>
      </c>
      <c r="U2031" s="162"/>
      <c r="V2031" s="163" t="e">
        <f>IF(C2031="",NA(),MATCH($B2031&amp;$C2031,'Smelter Look-up'!$J:$J,0))</f>
        <v>#N/A</v>
      </c>
      <c r="X2031" s="164">
        <f t="shared" ca="1" si="156"/>
        <v>0</v>
      </c>
      <c r="AB2031" s="304" t="str">
        <f t="shared" si="157"/>
        <v/>
      </c>
      <c r="AC2031" s="164" t="str">
        <f t="shared" si="158"/>
        <v/>
      </c>
      <c r="AD2031" s="164" t="str">
        <f t="shared" si="159"/>
        <v/>
      </c>
    </row>
    <row r="2032" spans="1:30" s="164" customFormat="1" ht="20.149999999999999" customHeight="1">
      <c r="A2032" s="149"/>
      <c r="B2032" s="294" t="str">
        <f>IF(LEN(A2032)=0,"",INDEX('Smelter Look-up'!$A:$A,MATCH($A2032,'Smelter Look-up'!$E:$E,0)))</f>
        <v/>
      </c>
      <c r="C2032" s="146" t="str">
        <f>IF(LEN(A2032)=0,"",INDEX('Smelter Look-up'!$C:$C,MATCH($A2032,'Smelter Look-up'!$E:$E,0)))</f>
        <v/>
      </c>
      <c r="D2032" s="143"/>
      <c r="E2032" s="143" t="str">
        <f ca="1">IF(ISERROR($V2032),"",OFFSET('Smelter Look-up'!$D$4,$V2032-4,0)&amp;"")</f>
        <v/>
      </c>
      <c r="F2032" s="143" t="str">
        <f ca="1">IF(ISERROR($V2032),"",OFFSET('Smelter Look-up'!$E$4,$V2032-4,0))</f>
        <v/>
      </c>
      <c r="G2032" s="143" t="str">
        <f ca="1">IF(C2032=$X$4,"Enter smelter details",IF(ISERROR($V2032),"",OFFSET('Smelter Look-up'!$F$4,$V2032-4,0)))</f>
        <v/>
      </c>
      <c r="H2032" s="199" t="str">
        <f ca="1">IF(ISERROR($V2032),"",OFFSET('Smelter Look-up'!$G$4,$V2032-4,0))</f>
        <v/>
      </c>
      <c r="I2032" s="200" t="str">
        <f ca="1">IF(ISERROR($V2032),"",OFFSET('Smelter Look-up'!$H$4,$V2032-4,0))</f>
        <v/>
      </c>
      <c r="J2032" s="200" t="str">
        <f ca="1">IF(ISERROR($V2032),"",OFFSET('Smelter Look-up'!$I$4,$V2032-4,0))</f>
        <v/>
      </c>
      <c r="K2032" s="144"/>
      <c r="L2032" s="144"/>
      <c r="M2032" s="144"/>
      <c r="N2032" s="144"/>
      <c r="O2032" s="144"/>
      <c r="P2032" s="202"/>
      <c r="Q2032" s="145"/>
      <c r="R2032" s="143" t="str">
        <f ca="1">IF(ISERROR($V2032),"",OFFSET('Smelter Look-up'!$C$4,$V2032-4,0)&amp;"")</f>
        <v/>
      </c>
      <c r="S2032" s="149" t="str">
        <f t="shared" ca="1" si="155"/>
        <v/>
      </c>
      <c r="T2032" s="149" t="str">
        <f ca="1">IF(B2032="","",IF(ISERROR(MATCH($J2032,SorP!$B$1:$B$6261,0)),"",INDIRECT("'SorP'!$A$"&amp;MATCH($S2032&amp;$J2032,SorP!C:C,0))))</f>
        <v/>
      </c>
      <c r="U2032" s="162"/>
      <c r="V2032" s="163" t="e">
        <f>IF(C2032="",NA(),MATCH($B2032&amp;$C2032,'Smelter Look-up'!$J:$J,0))</f>
        <v>#N/A</v>
      </c>
      <c r="X2032" s="164">
        <f t="shared" ca="1" si="156"/>
        <v>0</v>
      </c>
      <c r="AB2032" s="304" t="str">
        <f t="shared" si="157"/>
        <v/>
      </c>
      <c r="AC2032" s="164" t="str">
        <f t="shared" si="158"/>
        <v/>
      </c>
      <c r="AD2032" s="164" t="str">
        <f t="shared" si="159"/>
        <v/>
      </c>
    </row>
    <row r="2033" spans="1:30" s="164" customFormat="1" ht="20.149999999999999" customHeight="1">
      <c r="A2033" s="149"/>
      <c r="B2033" s="294" t="str">
        <f>IF(LEN(A2033)=0,"",INDEX('Smelter Look-up'!$A:$A,MATCH($A2033,'Smelter Look-up'!$E:$E,0)))</f>
        <v/>
      </c>
      <c r="C2033" s="146" t="str">
        <f>IF(LEN(A2033)=0,"",INDEX('Smelter Look-up'!$C:$C,MATCH($A2033,'Smelter Look-up'!$E:$E,0)))</f>
        <v/>
      </c>
      <c r="D2033" s="143"/>
      <c r="E2033" s="143" t="str">
        <f ca="1">IF(ISERROR($V2033),"",OFFSET('Smelter Look-up'!$D$4,$V2033-4,0)&amp;"")</f>
        <v/>
      </c>
      <c r="F2033" s="143" t="str">
        <f ca="1">IF(ISERROR($V2033),"",OFFSET('Smelter Look-up'!$E$4,$V2033-4,0))</f>
        <v/>
      </c>
      <c r="G2033" s="143" t="str">
        <f ca="1">IF(C2033=$X$4,"Enter smelter details",IF(ISERROR($V2033),"",OFFSET('Smelter Look-up'!$F$4,$V2033-4,0)))</f>
        <v/>
      </c>
      <c r="H2033" s="199" t="str">
        <f ca="1">IF(ISERROR($V2033),"",OFFSET('Smelter Look-up'!$G$4,$V2033-4,0))</f>
        <v/>
      </c>
      <c r="I2033" s="200" t="str">
        <f ca="1">IF(ISERROR($V2033),"",OFFSET('Smelter Look-up'!$H$4,$V2033-4,0))</f>
        <v/>
      </c>
      <c r="J2033" s="200" t="str">
        <f ca="1">IF(ISERROR($V2033),"",OFFSET('Smelter Look-up'!$I$4,$V2033-4,0))</f>
        <v/>
      </c>
      <c r="K2033" s="144"/>
      <c r="L2033" s="144"/>
      <c r="M2033" s="144"/>
      <c r="N2033" s="144"/>
      <c r="O2033" s="144"/>
      <c r="P2033" s="202"/>
      <c r="Q2033" s="145"/>
      <c r="R2033" s="143" t="str">
        <f ca="1">IF(ISERROR($V2033),"",OFFSET('Smelter Look-up'!$C$4,$V2033-4,0)&amp;"")</f>
        <v/>
      </c>
      <c r="S2033" s="149" t="str">
        <f t="shared" ca="1" si="155"/>
        <v/>
      </c>
      <c r="T2033" s="149" t="str">
        <f ca="1">IF(B2033="","",IF(ISERROR(MATCH($J2033,SorP!$B$1:$B$6261,0)),"",INDIRECT("'SorP'!$A$"&amp;MATCH($S2033&amp;$J2033,SorP!C:C,0))))</f>
        <v/>
      </c>
      <c r="U2033" s="162"/>
      <c r="V2033" s="163" t="e">
        <f>IF(C2033="",NA(),MATCH($B2033&amp;$C2033,'Smelter Look-up'!$J:$J,0))</f>
        <v>#N/A</v>
      </c>
      <c r="X2033" s="164">
        <f t="shared" ca="1" si="156"/>
        <v>0</v>
      </c>
      <c r="AB2033" s="304" t="str">
        <f t="shared" si="157"/>
        <v/>
      </c>
      <c r="AC2033" s="164" t="str">
        <f t="shared" si="158"/>
        <v/>
      </c>
      <c r="AD2033" s="164" t="str">
        <f t="shared" si="159"/>
        <v/>
      </c>
    </row>
    <row r="2034" spans="1:30" s="164" customFormat="1" ht="20.149999999999999" customHeight="1">
      <c r="A2034" s="149"/>
      <c r="B2034" s="294" t="str">
        <f>IF(LEN(A2034)=0,"",INDEX('Smelter Look-up'!$A:$A,MATCH($A2034,'Smelter Look-up'!$E:$E,0)))</f>
        <v/>
      </c>
      <c r="C2034" s="146" t="str">
        <f>IF(LEN(A2034)=0,"",INDEX('Smelter Look-up'!$C:$C,MATCH($A2034,'Smelter Look-up'!$E:$E,0)))</f>
        <v/>
      </c>
      <c r="D2034" s="143"/>
      <c r="E2034" s="143" t="str">
        <f ca="1">IF(ISERROR($V2034),"",OFFSET('Smelter Look-up'!$D$4,$V2034-4,0)&amp;"")</f>
        <v/>
      </c>
      <c r="F2034" s="143" t="str">
        <f ca="1">IF(ISERROR($V2034),"",OFFSET('Smelter Look-up'!$E$4,$V2034-4,0))</f>
        <v/>
      </c>
      <c r="G2034" s="143" t="str">
        <f ca="1">IF(C2034=$X$4,"Enter smelter details",IF(ISERROR($V2034),"",OFFSET('Smelter Look-up'!$F$4,$V2034-4,0)))</f>
        <v/>
      </c>
      <c r="H2034" s="199" t="str">
        <f ca="1">IF(ISERROR($V2034),"",OFFSET('Smelter Look-up'!$G$4,$V2034-4,0))</f>
        <v/>
      </c>
      <c r="I2034" s="200" t="str">
        <f ca="1">IF(ISERROR($V2034),"",OFFSET('Smelter Look-up'!$H$4,$V2034-4,0))</f>
        <v/>
      </c>
      <c r="J2034" s="200" t="str">
        <f ca="1">IF(ISERROR($V2034),"",OFFSET('Smelter Look-up'!$I$4,$V2034-4,0))</f>
        <v/>
      </c>
      <c r="K2034" s="144"/>
      <c r="L2034" s="144"/>
      <c r="M2034" s="144"/>
      <c r="N2034" s="144"/>
      <c r="O2034" s="144"/>
      <c r="P2034" s="202"/>
      <c r="Q2034" s="145"/>
      <c r="R2034" s="143" t="str">
        <f ca="1">IF(ISERROR($V2034),"",OFFSET('Smelter Look-up'!$C$4,$V2034-4,0)&amp;"")</f>
        <v/>
      </c>
      <c r="S2034" s="149" t="str">
        <f t="shared" ca="1" si="155"/>
        <v/>
      </c>
      <c r="T2034" s="149" t="str">
        <f ca="1">IF(B2034="","",IF(ISERROR(MATCH($J2034,SorP!$B$1:$B$6261,0)),"",INDIRECT("'SorP'!$A$"&amp;MATCH($S2034&amp;$J2034,SorP!C:C,0))))</f>
        <v/>
      </c>
      <c r="U2034" s="162"/>
      <c r="V2034" s="163" t="e">
        <f>IF(C2034="",NA(),MATCH($B2034&amp;$C2034,'Smelter Look-up'!$J:$J,0))</f>
        <v>#N/A</v>
      </c>
      <c r="X2034" s="164">
        <f t="shared" ca="1" si="156"/>
        <v>0</v>
      </c>
      <c r="AB2034" s="304" t="str">
        <f t="shared" si="157"/>
        <v/>
      </c>
      <c r="AC2034" s="164" t="str">
        <f t="shared" si="158"/>
        <v/>
      </c>
      <c r="AD2034" s="164" t="str">
        <f t="shared" si="159"/>
        <v/>
      </c>
    </row>
    <row r="2035" spans="1:30" s="164" customFormat="1" ht="20.149999999999999" customHeight="1">
      <c r="A2035" s="149"/>
      <c r="B2035" s="294" t="str">
        <f>IF(LEN(A2035)=0,"",INDEX('Smelter Look-up'!$A:$A,MATCH($A2035,'Smelter Look-up'!$E:$E,0)))</f>
        <v/>
      </c>
      <c r="C2035" s="146" t="str">
        <f>IF(LEN(A2035)=0,"",INDEX('Smelter Look-up'!$C:$C,MATCH($A2035,'Smelter Look-up'!$E:$E,0)))</f>
        <v/>
      </c>
      <c r="D2035" s="143"/>
      <c r="E2035" s="143" t="str">
        <f ca="1">IF(ISERROR($V2035),"",OFFSET('Smelter Look-up'!$D$4,$V2035-4,0)&amp;"")</f>
        <v/>
      </c>
      <c r="F2035" s="143" t="str">
        <f ca="1">IF(ISERROR($V2035),"",OFFSET('Smelter Look-up'!$E$4,$V2035-4,0))</f>
        <v/>
      </c>
      <c r="G2035" s="143" t="str">
        <f ca="1">IF(C2035=$X$4,"Enter smelter details",IF(ISERROR($V2035),"",OFFSET('Smelter Look-up'!$F$4,$V2035-4,0)))</f>
        <v/>
      </c>
      <c r="H2035" s="199" t="str">
        <f ca="1">IF(ISERROR($V2035),"",OFFSET('Smelter Look-up'!$G$4,$V2035-4,0))</f>
        <v/>
      </c>
      <c r="I2035" s="200" t="str">
        <f ca="1">IF(ISERROR($V2035),"",OFFSET('Smelter Look-up'!$H$4,$V2035-4,0))</f>
        <v/>
      </c>
      <c r="J2035" s="200" t="str">
        <f ca="1">IF(ISERROR($V2035),"",OFFSET('Smelter Look-up'!$I$4,$V2035-4,0))</f>
        <v/>
      </c>
      <c r="K2035" s="144"/>
      <c r="L2035" s="144"/>
      <c r="M2035" s="144"/>
      <c r="N2035" s="144"/>
      <c r="O2035" s="144"/>
      <c r="P2035" s="202"/>
      <c r="Q2035" s="145"/>
      <c r="R2035" s="143" t="str">
        <f ca="1">IF(ISERROR($V2035),"",OFFSET('Smelter Look-up'!$C$4,$V2035-4,0)&amp;"")</f>
        <v/>
      </c>
      <c r="S2035" s="149" t="str">
        <f t="shared" ca="1" si="155"/>
        <v/>
      </c>
      <c r="T2035" s="149" t="str">
        <f ca="1">IF(B2035="","",IF(ISERROR(MATCH($J2035,SorP!$B$1:$B$6261,0)),"",INDIRECT("'SorP'!$A$"&amp;MATCH($S2035&amp;$J2035,SorP!C:C,0))))</f>
        <v/>
      </c>
      <c r="U2035" s="162"/>
      <c r="V2035" s="163" t="e">
        <f>IF(C2035="",NA(),MATCH($B2035&amp;$C2035,'Smelter Look-up'!$J:$J,0))</f>
        <v>#N/A</v>
      </c>
      <c r="X2035" s="164">
        <f t="shared" ca="1" si="156"/>
        <v>0</v>
      </c>
      <c r="AB2035" s="304" t="str">
        <f t="shared" si="157"/>
        <v/>
      </c>
      <c r="AC2035" s="164" t="str">
        <f t="shared" si="158"/>
        <v/>
      </c>
      <c r="AD2035" s="164" t="str">
        <f t="shared" si="159"/>
        <v/>
      </c>
    </row>
    <row r="2036" spans="1:30" s="164" customFormat="1" ht="20.149999999999999" customHeight="1">
      <c r="A2036" s="149"/>
      <c r="B2036" s="294" t="str">
        <f>IF(LEN(A2036)=0,"",INDEX('Smelter Look-up'!$A:$A,MATCH($A2036,'Smelter Look-up'!$E:$E,0)))</f>
        <v/>
      </c>
      <c r="C2036" s="146" t="str">
        <f>IF(LEN(A2036)=0,"",INDEX('Smelter Look-up'!$C:$C,MATCH($A2036,'Smelter Look-up'!$E:$E,0)))</f>
        <v/>
      </c>
      <c r="D2036" s="143"/>
      <c r="E2036" s="143" t="str">
        <f ca="1">IF(ISERROR($V2036),"",OFFSET('Smelter Look-up'!$D$4,$V2036-4,0)&amp;"")</f>
        <v/>
      </c>
      <c r="F2036" s="143" t="str">
        <f ca="1">IF(ISERROR($V2036),"",OFFSET('Smelter Look-up'!$E$4,$V2036-4,0))</f>
        <v/>
      </c>
      <c r="G2036" s="143" t="str">
        <f ca="1">IF(C2036=$X$4,"Enter smelter details",IF(ISERROR($V2036),"",OFFSET('Smelter Look-up'!$F$4,$V2036-4,0)))</f>
        <v/>
      </c>
      <c r="H2036" s="199" t="str">
        <f ca="1">IF(ISERROR($V2036),"",OFFSET('Smelter Look-up'!$G$4,$V2036-4,0))</f>
        <v/>
      </c>
      <c r="I2036" s="200" t="str">
        <f ca="1">IF(ISERROR($V2036),"",OFFSET('Smelter Look-up'!$H$4,$V2036-4,0))</f>
        <v/>
      </c>
      <c r="J2036" s="200" t="str">
        <f ca="1">IF(ISERROR($V2036),"",OFFSET('Smelter Look-up'!$I$4,$V2036-4,0))</f>
        <v/>
      </c>
      <c r="K2036" s="144"/>
      <c r="L2036" s="144"/>
      <c r="M2036" s="144"/>
      <c r="N2036" s="144"/>
      <c r="O2036" s="144"/>
      <c r="P2036" s="202"/>
      <c r="Q2036" s="145"/>
      <c r="R2036" s="143" t="str">
        <f ca="1">IF(ISERROR($V2036),"",OFFSET('Smelter Look-up'!$C$4,$V2036-4,0)&amp;"")</f>
        <v/>
      </c>
      <c r="S2036" s="149" t="str">
        <f t="shared" ca="1" si="155"/>
        <v/>
      </c>
      <c r="T2036" s="149" t="str">
        <f ca="1">IF(B2036="","",IF(ISERROR(MATCH($J2036,SorP!$B$1:$B$6261,0)),"",INDIRECT("'SorP'!$A$"&amp;MATCH($S2036&amp;$J2036,SorP!C:C,0))))</f>
        <v/>
      </c>
      <c r="U2036" s="162"/>
      <c r="V2036" s="163" t="e">
        <f>IF(C2036="",NA(),MATCH($B2036&amp;$C2036,'Smelter Look-up'!$J:$J,0))</f>
        <v>#N/A</v>
      </c>
      <c r="X2036" s="164">
        <f t="shared" ca="1" si="156"/>
        <v>0</v>
      </c>
      <c r="AB2036" s="304" t="str">
        <f t="shared" si="157"/>
        <v/>
      </c>
      <c r="AC2036" s="164" t="str">
        <f t="shared" si="158"/>
        <v/>
      </c>
      <c r="AD2036" s="164" t="str">
        <f t="shared" si="159"/>
        <v/>
      </c>
    </row>
    <row r="2037" spans="1:30" s="164" customFormat="1" ht="20.149999999999999" customHeight="1">
      <c r="A2037" s="149"/>
      <c r="B2037" s="294" t="str">
        <f>IF(LEN(A2037)=0,"",INDEX('Smelter Look-up'!$A:$A,MATCH($A2037,'Smelter Look-up'!$E:$E,0)))</f>
        <v/>
      </c>
      <c r="C2037" s="146" t="str">
        <f>IF(LEN(A2037)=0,"",INDEX('Smelter Look-up'!$C:$C,MATCH($A2037,'Smelter Look-up'!$E:$E,0)))</f>
        <v/>
      </c>
      <c r="D2037" s="143"/>
      <c r="E2037" s="143" t="str">
        <f ca="1">IF(ISERROR($V2037),"",OFFSET('Smelter Look-up'!$D$4,$V2037-4,0)&amp;"")</f>
        <v/>
      </c>
      <c r="F2037" s="143" t="str">
        <f ca="1">IF(ISERROR($V2037),"",OFFSET('Smelter Look-up'!$E$4,$V2037-4,0))</f>
        <v/>
      </c>
      <c r="G2037" s="143" t="str">
        <f ca="1">IF(C2037=$X$4,"Enter smelter details",IF(ISERROR($V2037),"",OFFSET('Smelter Look-up'!$F$4,$V2037-4,0)))</f>
        <v/>
      </c>
      <c r="H2037" s="199" t="str">
        <f ca="1">IF(ISERROR($V2037),"",OFFSET('Smelter Look-up'!$G$4,$V2037-4,0))</f>
        <v/>
      </c>
      <c r="I2037" s="200" t="str">
        <f ca="1">IF(ISERROR($V2037),"",OFFSET('Smelter Look-up'!$H$4,$V2037-4,0))</f>
        <v/>
      </c>
      <c r="J2037" s="200" t="str">
        <f ca="1">IF(ISERROR($V2037),"",OFFSET('Smelter Look-up'!$I$4,$V2037-4,0))</f>
        <v/>
      </c>
      <c r="K2037" s="144"/>
      <c r="L2037" s="144"/>
      <c r="M2037" s="144"/>
      <c r="N2037" s="144"/>
      <c r="O2037" s="144"/>
      <c r="P2037" s="202"/>
      <c r="Q2037" s="145"/>
      <c r="R2037" s="143" t="str">
        <f ca="1">IF(ISERROR($V2037),"",OFFSET('Smelter Look-up'!$C$4,$V2037-4,0)&amp;"")</f>
        <v/>
      </c>
      <c r="S2037" s="149" t="str">
        <f t="shared" ca="1" si="155"/>
        <v/>
      </c>
      <c r="T2037" s="149" t="str">
        <f ca="1">IF(B2037="","",IF(ISERROR(MATCH($J2037,SorP!$B$1:$B$6261,0)),"",INDIRECT("'SorP'!$A$"&amp;MATCH($S2037&amp;$J2037,SorP!C:C,0))))</f>
        <v/>
      </c>
      <c r="U2037" s="162"/>
      <c r="V2037" s="163" t="e">
        <f>IF(C2037="",NA(),MATCH($B2037&amp;$C2037,'Smelter Look-up'!$J:$J,0))</f>
        <v>#N/A</v>
      </c>
      <c r="X2037" s="164">
        <f t="shared" ca="1" si="156"/>
        <v>0</v>
      </c>
      <c r="AB2037" s="304" t="str">
        <f t="shared" si="157"/>
        <v/>
      </c>
      <c r="AC2037" s="164" t="str">
        <f t="shared" si="158"/>
        <v/>
      </c>
      <c r="AD2037" s="164" t="str">
        <f t="shared" si="159"/>
        <v/>
      </c>
    </row>
    <row r="2038" spans="1:30" s="164" customFormat="1" ht="20.149999999999999" customHeight="1">
      <c r="A2038" s="149"/>
      <c r="B2038" s="294" t="str">
        <f>IF(LEN(A2038)=0,"",INDEX('Smelter Look-up'!$A:$A,MATCH($A2038,'Smelter Look-up'!$E:$E,0)))</f>
        <v/>
      </c>
      <c r="C2038" s="146" t="str">
        <f>IF(LEN(A2038)=0,"",INDEX('Smelter Look-up'!$C:$C,MATCH($A2038,'Smelter Look-up'!$E:$E,0)))</f>
        <v/>
      </c>
      <c r="D2038" s="143"/>
      <c r="E2038" s="143" t="str">
        <f ca="1">IF(ISERROR($V2038),"",OFFSET('Smelter Look-up'!$D$4,$V2038-4,0)&amp;"")</f>
        <v/>
      </c>
      <c r="F2038" s="143" t="str">
        <f ca="1">IF(ISERROR($V2038),"",OFFSET('Smelter Look-up'!$E$4,$V2038-4,0))</f>
        <v/>
      </c>
      <c r="G2038" s="143" t="str">
        <f ca="1">IF(C2038=$X$4,"Enter smelter details",IF(ISERROR($V2038),"",OFFSET('Smelter Look-up'!$F$4,$V2038-4,0)))</f>
        <v/>
      </c>
      <c r="H2038" s="199" t="str">
        <f ca="1">IF(ISERROR($V2038),"",OFFSET('Smelter Look-up'!$G$4,$V2038-4,0))</f>
        <v/>
      </c>
      <c r="I2038" s="200" t="str">
        <f ca="1">IF(ISERROR($V2038),"",OFFSET('Smelter Look-up'!$H$4,$V2038-4,0))</f>
        <v/>
      </c>
      <c r="J2038" s="200" t="str">
        <f ca="1">IF(ISERROR($V2038),"",OFFSET('Smelter Look-up'!$I$4,$V2038-4,0))</f>
        <v/>
      </c>
      <c r="K2038" s="144"/>
      <c r="L2038" s="144"/>
      <c r="M2038" s="144"/>
      <c r="N2038" s="144"/>
      <c r="O2038" s="144"/>
      <c r="P2038" s="202"/>
      <c r="Q2038" s="145"/>
      <c r="R2038" s="143" t="str">
        <f ca="1">IF(ISERROR($V2038),"",OFFSET('Smelter Look-up'!$C$4,$V2038-4,0)&amp;"")</f>
        <v/>
      </c>
      <c r="S2038" s="149" t="str">
        <f t="shared" ca="1" si="155"/>
        <v/>
      </c>
      <c r="T2038" s="149" t="str">
        <f ca="1">IF(B2038="","",IF(ISERROR(MATCH($J2038,SorP!$B$1:$B$6261,0)),"",INDIRECT("'SorP'!$A$"&amp;MATCH($S2038&amp;$J2038,SorP!C:C,0))))</f>
        <v/>
      </c>
      <c r="U2038" s="162"/>
      <c r="V2038" s="163" t="e">
        <f>IF(C2038="",NA(),MATCH($B2038&amp;$C2038,'Smelter Look-up'!$J:$J,0))</f>
        <v>#N/A</v>
      </c>
      <c r="X2038" s="164">
        <f t="shared" ca="1" si="156"/>
        <v>0</v>
      </c>
      <c r="AB2038" s="304" t="str">
        <f t="shared" si="157"/>
        <v/>
      </c>
      <c r="AC2038" s="164" t="str">
        <f t="shared" si="158"/>
        <v/>
      </c>
      <c r="AD2038" s="164" t="str">
        <f t="shared" si="159"/>
        <v/>
      </c>
    </row>
    <row r="2039" spans="1:30" s="164" customFormat="1" ht="20.149999999999999" customHeight="1">
      <c r="A2039" s="149"/>
      <c r="B2039" s="294" t="str">
        <f>IF(LEN(A2039)=0,"",INDEX('Smelter Look-up'!$A:$A,MATCH($A2039,'Smelter Look-up'!$E:$E,0)))</f>
        <v/>
      </c>
      <c r="C2039" s="146" t="str">
        <f>IF(LEN(A2039)=0,"",INDEX('Smelter Look-up'!$C:$C,MATCH($A2039,'Smelter Look-up'!$E:$E,0)))</f>
        <v/>
      </c>
      <c r="D2039" s="143"/>
      <c r="E2039" s="143" t="str">
        <f ca="1">IF(ISERROR($V2039),"",OFFSET('Smelter Look-up'!$D$4,$V2039-4,0)&amp;"")</f>
        <v/>
      </c>
      <c r="F2039" s="143" t="str">
        <f ca="1">IF(ISERROR($V2039),"",OFFSET('Smelter Look-up'!$E$4,$V2039-4,0))</f>
        <v/>
      </c>
      <c r="G2039" s="143" t="str">
        <f ca="1">IF(C2039=$X$4,"Enter smelter details",IF(ISERROR($V2039),"",OFFSET('Smelter Look-up'!$F$4,$V2039-4,0)))</f>
        <v/>
      </c>
      <c r="H2039" s="199" t="str">
        <f ca="1">IF(ISERROR($V2039),"",OFFSET('Smelter Look-up'!$G$4,$V2039-4,0))</f>
        <v/>
      </c>
      <c r="I2039" s="200" t="str">
        <f ca="1">IF(ISERROR($V2039),"",OFFSET('Smelter Look-up'!$H$4,$V2039-4,0))</f>
        <v/>
      </c>
      <c r="J2039" s="200" t="str">
        <f ca="1">IF(ISERROR($V2039),"",OFFSET('Smelter Look-up'!$I$4,$V2039-4,0))</f>
        <v/>
      </c>
      <c r="K2039" s="144"/>
      <c r="L2039" s="144"/>
      <c r="M2039" s="144"/>
      <c r="N2039" s="144"/>
      <c r="O2039" s="144"/>
      <c r="P2039" s="202"/>
      <c r="Q2039" s="145"/>
      <c r="R2039" s="143" t="str">
        <f ca="1">IF(ISERROR($V2039),"",OFFSET('Smelter Look-up'!$C$4,$V2039-4,0)&amp;"")</f>
        <v/>
      </c>
      <c r="S2039" s="149" t="str">
        <f t="shared" ca="1" si="155"/>
        <v/>
      </c>
      <c r="T2039" s="149" t="str">
        <f ca="1">IF(B2039="","",IF(ISERROR(MATCH($J2039,SorP!$B$1:$B$6261,0)),"",INDIRECT("'SorP'!$A$"&amp;MATCH($S2039&amp;$J2039,SorP!C:C,0))))</f>
        <v/>
      </c>
      <c r="U2039" s="162"/>
      <c r="V2039" s="163" t="e">
        <f>IF(C2039="",NA(),MATCH($B2039&amp;$C2039,'Smelter Look-up'!$J:$J,0))</f>
        <v>#N/A</v>
      </c>
      <c r="X2039" s="164">
        <f t="shared" ca="1" si="156"/>
        <v>0</v>
      </c>
      <c r="AB2039" s="304" t="str">
        <f t="shared" si="157"/>
        <v/>
      </c>
      <c r="AC2039" s="164" t="str">
        <f t="shared" si="158"/>
        <v/>
      </c>
      <c r="AD2039" s="164" t="str">
        <f t="shared" si="159"/>
        <v/>
      </c>
    </row>
    <row r="2040" spans="1:30" s="164" customFormat="1" ht="20.149999999999999" customHeight="1">
      <c r="A2040" s="149"/>
      <c r="B2040" s="294" t="str">
        <f>IF(LEN(A2040)=0,"",INDEX('Smelter Look-up'!$A:$A,MATCH($A2040,'Smelter Look-up'!$E:$E,0)))</f>
        <v/>
      </c>
      <c r="C2040" s="146" t="str">
        <f>IF(LEN(A2040)=0,"",INDEX('Smelter Look-up'!$C:$C,MATCH($A2040,'Smelter Look-up'!$E:$E,0)))</f>
        <v/>
      </c>
      <c r="D2040" s="143"/>
      <c r="E2040" s="143" t="str">
        <f ca="1">IF(ISERROR($V2040),"",OFFSET('Smelter Look-up'!$D$4,$V2040-4,0)&amp;"")</f>
        <v/>
      </c>
      <c r="F2040" s="143" t="str">
        <f ca="1">IF(ISERROR($V2040),"",OFFSET('Smelter Look-up'!$E$4,$V2040-4,0))</f>
        <v/>
      </c>
      <c r="G2040" s="143" t="str">
        <f ca="1">IF(C2040=$X$4,"Enter smelter details",IF(ISERROR($V2040),"",OFFSET('Smelter Look-up'!$F$4,$V2040-4,0)))</f>
        <v/>
      </c>
      <c r="H2040" s="199" t="str">
        <f ca="1">IF(ISERROR($V2040),"",OFFSET('Smelter Look-up'!$G$4,$V2040-4,0))</f>
        <v/>
      </c>
      <c r="I2040" s="200" t="str">
        <f ca="1">IF(ISERROR($V2040),"",OFFSET('Smelter Look-up'!$H$4,$V2040-4,0))</f>
        <v/>
      </c>
      <c r="J2040" s="200" t="str">
        <f ca="1">IF(ISERROR($V2040),"",OFFSET('Smelter Look-up'!$I$4,$V2040-4,0))</f>
        <v/>
      </c>
      <c r="K2040" s="144"/>
      <c r="L2040" s="144"/>
      <c r="M2040" s="144"/>
      <c r="N2040" s="144"/>
      <c r="O2040" s="144"/>
      <c r="P2040" s="202"/>
      <c r="Q2040" s="145"/>
      <c r="R2040" s="143" t="str">
        <f ca="1">IF(ISERROR($V2040),"",OFFSET('Smelter Look-up'!$C$4,$V2040-4,0)&amp;"")</f>
        <v/>
      </c>
      <c r="S2040" s="149" t="str">
        <f t="shared" ca="1" si="155"/>
        <v/>
      </c>
      <c r="T2040" s="149" t="str">
        <f ca="1">IF(B2040="","",IF(ISERROR(MATCH($J2040,SorP!$B$1:$B$6261,0)),"",INDIRECT("'SorP'!$A$"&amp;MATCH($S2040&amp;$J2040,SorP!C:C,0))))</f>
        <v/>
      </c>
      <c r="U2040" s="162"/>
      <c r="V2040" s="163" t="e">
        <f>IF(C2040="",NA(),MATCH($B2040&amp;$C2040,'Smelter Look-up'!$J:$J,0))</f>
        <v>#N/A</v>
      </c>
      <c r="X2040" s="164">
        <f t="shared" ca="1" si="156"/>
        <v>0</v>
      </c>
      <c r="AB2040" s="304" t="str">
        <f t="shared" si="157"/>
        <v/>
      </c>
      <c r="AC2040" s="164" t="str">
        <f t="shared" si="158"/>
        <v/>
      </c>
      <c r="AD2040" s="164" t="str">
        <f t="shared" si="159"/>
        <v/>
      </c>
    </row>
    <row r="2041" spans="1:30" s="164" customFormat="1" ht="20.149999999999999" customHeight="1">
      <c r="A2041" s="149"/>
      <c r="B2041" s="294" t="str">
        <f>IF(LEN(A2041)=0,"",INDEX('Smelter Look-up'!$A:$A,MATCH($A2041,'Smelter Look-up'!$E:$E,0)))</f>
        <v/>
      </c>
      <c r="C2041" s="146" t="str">
        <f>IF(LEN(A2041)=0,"",INDEX('Smelter Look-up'!$C:$C,MATCH($A2041,'Smelter Look-up'!$E:$E,0)))</f>
        <v/>
      </c>
      <c r="D2041" s="143"/>
      <c r="E2041" s="143" t="str">
        <f ca="1">IF(ISERROR($V2041),"",OFFSET('Smelter Look-up'!$D$4,$V2041-4,0)&amp;"")</f>
        <v/>
      </c>
      <c r="F2041" s="143" t="str">
        <f ca="1">IF(ISERROR($V2041),"",OFFSET('Smelter Look-up'!$E$4,$V2041-4,0))</f>
        <v/>
      </c>
      <c r="G2041" s="143" t="str">
        <f ca="1">IF(C2041=$X$4,"Enter smelter details",IF(ISERROR($V2041),"",OFFSET('Smelter Look-up'!$F$4,$V2041-4,0)))</f>
        <v/>
      </c>
      <c r="H2041" s="199" t="str">
        <f ca="1">IF(ISERROR($V2041),"",OFFSET('Smelter Look-up'!$G$4,$V2041-4,0))</f>
        <v/>
      </c>
      <c r="I2041" s="200" t="str">
        <f ca="1">IF(ISERROR($V2041),"",OFFSET('Smelter Look-up'!$H$4,$V2041-4,0))</f>
        <v/>
      </c>
      <c r="J2041" s="200" t="str">
        <f ca="1">IF(ISERROR($V2041),"",OFFSET('Smelter Look-up'!$I$4,$V2041-4,0))</f>
        <v/>
      </c>
      <c r="K2041" s="144"/>
      <c r="L2041" s="144"/>
      <c r="M2041" s="144"/>
      <c r="N2041" s="144"/>
      <c r="O2041" s="144"/>
      <c r="P2041" s="202"/>
      <c r="Q2041" s="145"/>
      <c r="R2041" s="143" t="str">
        <f ca="1">IF(ISERROR($V2041),"",OFFSET('Smelter Look-up'!$C$4,$V2041-4,0)&amp;"")</f>
        <v/>
      </c>
      <c r="S2041" s="149" t="str">
        <f t="shared" ca="1" si="155"/>
        <v/>
      </c>
      <c r="T2041" s="149" t="str">
        <f ca="1">IF(B2041="","",IF(ISERROR(MATCH($J2041,SorP!$B$1:$B$6261,0)),"",INDIRECT("'SorP'!$A$"&amp;MATCH($S2041&amp;$J2041,SorP!C:C,0))))</f>
        <v/>
      </c>
      <c r="U2041" s="162"/>
      <c r="V2041" s="163" t="e">
        <f>IF(C2041="",NA(),MATCH($B2041&amp;$C2041,'Smelter Look-up'!$J:$J,0))</f>
        <v>#N/A</v>
      </c>
      <c r="X2041" s="164">
        <f t="shared" ca="1" si="156"/>
        <v>0</v>
      </c>
      <c r="AB2041" s="304" t="str">
        <f t="shared" si="157"/>
        <v/>
      </c>
      <c r="AC2041" s="164" t="str">
        <f t="shared" si="158"/>
        <v/>
      </c>
      <c r="AD2041" s="164" t="str">
        <f t="shared" si="159"/>
        <v/>
      </c>
    </row>
    <row r="2042" spans="1:30" s="164" customFormat="1" ht="20.149999999999999" customHeight="1">
      <c r="A2042" s="149"/>
      <c r="B2042" s="294" t="str">
        <f>IF(LEN(A2042)=0,"",INDEX('Smelter Look-up'!$A:$A,MATCH($A2042,'Smelter Look-up'!$E:$E,0)))</f>
        <v/>
      </c>
      <c r="C2042" s="146" t="str">
        <f>IF(LEN(A2042)=0,"",INDEX('Smelter Look-up'!$C:$C,MATCH($A2042,'Smelter Look-up'!$E:$E,0)))</f>
        <v/>
      </c>
      <c r="D2042" s="143"/>
      <c r="E2042" s="143" t="str">
        <f ca="1">IF(ISERROR($V2042),"",OFFSET('Smelter Look-up'!$D$4,$V2042-4,0)&amp;"")</f>
        <v/>
      </c>
      <c r="F2042" s="143" t="str">
        <f ca="1">IF(ISERROR($V2042),"",OFFSET('Smelter Look-up'!$E$4,$V2042-4,0))</f>
        <v/>
      </c>
      <c r="G2042" s="143" t="str">
        <f ca="1">IF(C2042=$X$4,"Enter smelter details",IF(ISERROR($V2042),"",OFFSET('Smelter Look-up'!$F$4,$V2042-4,0)))</f>
        <v/>
      </c>
      <c r="H2042" s="199" t="str">
        <f ca="1">IF(ISERROR($V2042),"",OFFSET('Smelter Look-up'!$G$4,$V2042-4,0))</f>
        <v/>
      </c>
      <c r="I2042" s="200" t="str">
        <f ca="1">IF(ISERROR($V2042),"",OFFSET('Smelter Look-up'!$H$4,$V2042-4,0))</f>
        <v/>
      </c>
      <c r="J2042" s="200" t="str">
        <f ca="1">IF(ISERROR($V2042),"",OFFSET('Smelter Look-up'!$I$4,$V2042-4,0))</f>
        <v/>
      </c>
      <c r="K2042" s="144"/>
      <c r="L2042" s="144"/>
      <c r="M2042" s="144"/>
      <c r="N2042" s="144"/>
      <c r="O2042" s="144"/>
      <c r="P2042" s="202"/>
      <c r="Q2042" s="145"/>
      <c r="R2042" s="143" t="str">
        <f ca="1">IF(ISERROR($V2042),"",OFFSET('Smelter Look-up'!$C$4,$V2042-4,0)&amp;"")</f>
        <v/>
      </c>
      <c r="S2042" s="149" t="str">
        <f t="shared" ca="1" si="155"/>
        <v/>
      </c>
      <c r="T2042" s="149" t="str">
        <f ca="1">IF(B2042="","",IF(ISERROR(MATCH($J2042,SorP!$B$1:$B$6261,0)),"",INDIRECT("'SorP'!$A$"&amp;MATCH($S2042&amp;$J2042,SorP!C:C,0))))</f>
        <v/>
      </c>
      <c r="U2042" s="162"/>
      <c r="V2042" s="163" t="e">
        <f>IF(C2042="",NA(),MATCH($B2042&amp;$C2042,'Smelter Look-up'!$J:$J,0))</f>
        <v>#N/A</v>
      </c>
      <c r="X2042" s="164">
        <f t="shared" ca="1" si="156"/>
        <v>0</v>
      </c>
      <c r="AB2042" s="304" t="str">
        <f t="shared" si="157"/>
        <v/>
      </c>
      <c r="AC2042" s="164" t="str">
        <f t="shared" si="158"/>
        <v/>
      </c>
      <c r="AD2042" s="164" t="str">
        <f t="shared" si="159"/>
        <v/>
      </c>
    </row>
    <row r="2043" spans="1:30" s="164" customFormat="1" ht="20.149999999999999" customHeight="1">
      <c r="A2043" s="149"/>
      <c r="B2043" s="294" t="str">
        <f>IF(LEN(A2043)=0,"",INDEX('Smelter Look-up'!$A:$A,MATCH($A2043,'Smelter Look-up'!$E:$E,0)))</f>
        <v/>
      </c>
      <c r="C2043" s="146" t="str">
        <f>IF(LEN(A2043)=0,"",INDEX('Smelter Look-up'!$C:$C,MATCH($A2043,'Smelter Look-up'!$E:$E,0)))</f>
        <v/>
      </c>
      <c r="D2043" s="143"/>
      <c r="E2043" s="143" t="str">
        <f ca="1">IF(ISERROR($V2043),"",OFFSET('Smelter Look-up'!$D$4,$V2043-4,0)&amp;"")</f>
        <v/>
      </c>
      <c r="F2043" s="143" t="str">
        <f ca="1">IF(ISERROR($V2043),"",OFFSET('Smelter Look-up'!$E$4,$V2043-4,0))</f>
        <v/>
      </c>
      <c r="G2043" s="143" t="str">
        <f ca="1">IF(C2043=$X$4,"Enter smelter details",IF(ISERROR($V2043),"",OFFSET('Smelter Look-up'!$F$4,$V2043-4,0)))</f>
        <v/>
      </c>
      <c r="H2043" s="199" t="str">
        <f ca="1">IF(ISERROR($V2043),"",OFFSET('Smelter Look-up'!$G$4,$V2043-4,0))</f>
        <v/>
      </c>
      <c r="I2043" s="200" t="str">
        <f ca="1">IF(ISERROR($V2043),"",OFFSET('Smelter Look-up'!$H$4,$V2043-4,0))</f>
        <v/>
      </c>
      <c r="J2043" s="200" t="str">
        <f ca="1">IF(ISERROR($V2043),"",OFFSET('Smelter Look-up'!$I$4,$V2043-4,0))</f>
        <v/>
      </c>
      <c r="K2043" s="144"/>
      <c r="L2043" s="144"/>
      <c r="M2043" s="144"/>
      <c r="N2043" s="144"/>
      <c r="O2043" s="144"/>
      <c r="P2043" s="202"/>
      <c r="Q2043" s="145"/>
      <c r="R2043" s="143" t="str">
        <f ca="1">IF(ISERROR($V2043),"",OFFSET('Smelter Look-up'!$C$4,$V2043-4,0)&amp;"")</f>
        <v/>
      </c>
      <c r="S2043" s="149" t="str">
        <f t="shared" ca="1" si="155"/>
        <v/>
      </c>
      <c r="T2043" s="149" t="str">
        <f ca="1">IF(B2043="","",IF(ISERROR(MATCH($J2043,SorP!$B$1:$B$6261,0)),"",INDIRECT("'SorP'!$A$"&amp;MATCH($S2043&amp;$J2043,SorP!C:C,0))))</f>
        <v/>
      </c>
      <c r="U2043" s="162"/>
      <c r="V2043" s="163" t="e">
        <f>IF(C2043="",NA(),MATCH($B2043&amp;$C2043,'Smelter Look-up'!$J:$J,0))</f>
        <v>#N/A</v>
      </c>
      <c r="X2043" s="164">
        <f t="shared" ca="1" si="156"/>
        <v>0</v>
      </c>
      <c r="AB2043" s="304" t="str">
        <f t="shared" si="157"/>
        <v/>
      </c>
      <c r="AC2043" s="164" t="str">
        <f t="shared" si="158"/>
        <v/>
      </c>
      <c r="AD2043" s="164" t="str">
        <f t="shared" si="159"/>
        <v/>
      </c>
    </row>
    <row r="2044" spans="1:30" s="164" customFormat="1" ht="20.149999999999999" customHeight="1">
      <c r="A2044" s="149"/>
      <c r="B2044" s="294" t="str">
        <f>IF(LEN(A2044)=0,"",INDEX('Smelter Look-up'!$A:$A,MATCH($A2044,'Smelter Look-up'!$E:$E,0)))</f>
        <v/>
      </c>
      <c r="C2044" s="146" t="str">
        <f>IF(LEN(A2044)=0,"",INDEX('Smelter Look-up'!$C:$C,MATCH($A2044,'Smelter Look-up'!$E:$E,0)))</f>
        <v/>
      </c>
      <c r="D2044" s="143"/>
      <c r="E2044" s="143" t="str">
        <f ca="1">IF(ISERROR($V2044),"",OFFSET('Smelter Look-up'!$D$4,$V2044-4,0)&amp;"")</f>
        <v/>
      </c>
      <c r="F2044" s="143" t="str">
        <f ca="1">IF(ISERROR($V2044),"",OFFSET('Smelter Look-up'!$E$4,$V2044-4,0))</f>
        <v/>
      </c>
      <c r="G2044" s="143" t="str">
        <f ca="1">IF(C2044=$X$4,"Enter smelter details",IF(ISERROR($V2044),"",OFFSET('Smelter Look-up'!$F$4,$V2044-4,0)))</f>
        <v/>
      </c>
      <c r="H2044" s="199" t="str">
        <f ca="1">IF(ISERROR($V2044),"",OFFSET('Smelter Look-up'!$G$4,$V2044-4,0))</f>
        <v/>
      </c>
      <c r="I2044" s="200" t="str">
        <f ca="1">IF(ISERROR($V2044),"",OFFSET('Smelter Look-up'!$H$4,$V2044-4,0))</f>
        <v/>
      </c>
      <c r="J2044" s="200" t="str">
        <f ca="1">IF(ISERROR($V2044),"",OFFSET('Smelter Look-up'!$I$4,$V2044-4,0))</f>
        <v/>
      </c>
      <c r="K2044" s="144"/>
      <c r="L2044" s="144"/>
      <c r="M2044" s="144"/>
      <c r="N2044" s="144"/>
      <c r="O2044" s="144"/>
      <c r="P2044" s="202"/>
      <c r="Q2044" s="145"/>
      <c r="R2044" s="143" t="str">
        <f ca="1">IF(ISERROR($V2044),"",OFFSET('Smelter Look-up'!$C$4,$V2044-4,0)&amp;"")</f>
        <v/>
      </c>
      <c r="S2044" s="149" t="str">
        <f t="shared" ca="1" si="155"/>
        <v/>
      </c>
      <c r="T2044" s="149" t="str">
        <f ca="1">IF(B2044="","",IF(ISERROR(MATCH($J2044,SorP!$B$1:$B$6261,0)),"",INDIRECT("'SorP'!$A$"&amp;MATCH($S2044&amp;$J2044,SorP!C:C,0))))</f>
        <v/>
      </c>
      <c r="U2044" s="162"/>
      <c r="V2044" s="163" t="e">
        <f>IF(C2044="",NA(),MATCH($B2044&amp;$C2044,'Smelter Look-up'!$J:$J,0))</f>
        <v>#N/A</v>
      </c>
      <c r="X2044" s="164">
        <f t="shared" ca="1" si="156"/>
        <v>0</v>
      </c>
      <c r="AB2044" s="304" t="str">
        <f t="shared" si="157"/>
        <v/>
      </c>
      <c r="AC2044" s="164" t="str">
        <f t="shared" si="158"/>
        <v/>
      </c>
      <c r="AD2044" s="164" t="str">
        <f t="shared" si="159"/>
        <v/>
      </c>
    </row>
    <row r="2045" spans="1:30" s="164" customFormat="1" ht="20.149999999999999" customHeight="1">
      <c r="A2045" s="149"/>
      <c r="B2045" s="294" t="str">
        <f>IF(LEN(A2045)=0,"",INDEX('Smelter Look-up'!$A:$A,MATCH($A2045,'Smelter Look-up'!$E:$E,0)))</f>
        <v/>
      </c>
      <c r="C2045" s="146" t="str">
        <f>IF(LEN(A2045)=0,"",INDEX('Smelter Look-up'!$C:$C,MATCH($A2045,'Smelter Look-up'!$E:$E,0)))</f>
        <v/>
      </c>
      <c r="D2045" s="143"/>
      <c r="E2045" s="143" t="str">
        <f ca="1">IF(ISERROR($V2045),"",OFFSET('Smelter Look-up'!$D$4,$V2045-4,0)&amp;"")</f>
        <v/>
      </c>
      <c r="F2045" s="143" t="str">
        <f ca="1">IF(ISERROR($V2045),"",OFFSET('Smelter Look-up'!$E$4,$V2045-4,0))</f>
        <v/>
      </c>
      <c r="G2045" s="143" t="str">
        <f ca="1">IF(C2045=$X$4,"Enter smelter details",IF(ISERROR($V2045),"",OFFSET('Smelter Look-up'!$F$4,$V2045-4,0)))</f>
        <v/>
      </c>
      <c r="H2045" s="199" t="str">
        <f ca="1">IF(ISERROR($V2045),"",OFFSET('Smelter Look-up'!$G$4,$V2045-4,0))</f>
        <v/>
      </c>
      <c r="I2045" s="200" t="str">
        <f ca="1">IF(ISERROR($V2045),"",OFFSET('Smelter Look-up'!$H$4,$V2045-4,0))</f>
        <v/>
      </c>
      <c r="J2045" s="200" t="str">
        <f ca="1">IF(ISERROR($V2045),"",OFFSET('Smelter Look-up'!$I$4,$V2045-4,0))</f>
        <v/>
      </c>
      <c r="K2045" s="144"/>
      <c r="L2045" s="144"/>
      <c r="M2045" s="144"/>
      <c r="N2045" s="144"/>
      <c r="O2045" s="144"/>
      <c r="P2045" s="202"/>
      <c r="Q2045" s="145"/>
      <c r="R2045" s="143" t="str">
        <f ca="1">IF(ISERROR($V2045),"",OFFSET('Smelter Look-up'!$C$4,$V2045-4,0)&amp;"")</f>
        <v/>
      </c>
      <c r="S2045" s="149" t="str">
        <f t="shared" ca="1" si="155"/>
        <v/>
      </c>
      <c r="T2045" s="149" t="str">
        <f ca="1">IF(B2045="","",IF(ISERROR(MATCH($J2045,SorP!$B$1:$B$6261,0)),"",INDIRECT("'SorP'!$A$"&amp;MATCH($S2045&amp;$J2045,SorP!C:C,0))))</f>
        <v/>
      </c>
      <c r="U2045" s="162"/>
      <c r="V2045" s="163" t="e">
        <f>IF(C2045="",NA(),MATCH($B2045&amp;$C2045,'Smelter Look-up'!$J:$J,0))</f>
        <v>#N/A</v>
      </c>
      <c r="X2045" s="164">
        <f t="shared" ca="1" si="156"/>
        <v>0</v>
      </c>
      <c r="AB2045" s="304" t="str">
        <f t="shared" si="157"/>
        <v/>
      </c>
      <c r="AC2045" s="164" t="str">
        <f t="shared" si="158"/>
        <v/>
      </c>
      <c r="AD2045" s="164" t="str">
        <f t="shared" si="159"/>
        <v/>
      </c>
    </row>
    <row r="2046" spans="1:30" s="164" customFormat="1" ht="20.149999999999999" customHeight="1">
      <c r="A2046" s="149"/>
      <c r="B2046" s="294" t="str">
        <f>IF(LEN(A2046)=0,"",INDEX('Smelter Look-up'!$A:$A,MATCH($A2046,'Smelter Look-up'!$E:$E,0)))</f>
        <v/>
      </c>
      <c r="C2046" s="146" t="str">
        <f>IF(LEN(A2046)=0,"",INDEX('Smelter Look-up'!$C:$C,MATCH($A2046,'Smelter Look-up'!$E:$E,0)))</f>
        <v/>
      </c>
      <c r="D2046" s="143"/>
      <c r="E2046" s="143" t="str">
        <f ca="1">IF(ISERROR($V2046),"",OFFSET('Smelter Look-up'!$D$4,$V2046-4,0)&amp;"")</f>
        <v/>
      </c>
      <c r="F2046" s="143" t="str">
        <f ca="1">IF(ISERROR($V2046),"",OFFSET('Smelter Look-up'!$E$4,$V2046-4,0))</f>
        <v/>
      </c>
      <c r="G2046" s="143" t="str">
        <f ca="1">IF(C2046=$X$4,"Enter smelter details",IF(ISERROR($V2046),"",OFFSET('Smelter Look-up'!$F$4,$V2046-4,0)))</f>
        <v/>
      </c>
      <c r="H2046" s="199" t="str">
        <f ca="1">IF(ISERROR($V2046),"",OFFSET('Smelter Look-up'!$G$4,$V2046-4,0))</f>
        <v/>
      </c>
      <c r="I2046" s="200" t="str">
        <f ca="1">IF(ISERROR($V2046),"",OFFSET('Smelter Look-up'!$H$4,$V2046-4,0))</f>
        <v/>
      </c>
      <c r="J2046" s="200" t="str">
        <f ca="1">IF(ISERROR($V2046),"",OFFSET('Smelter Look-up'!$I$4,$V2046-4,0))</f>
        <v/>
      </c>
      <c r="K2046" s="144"/>
      <c r="L2046" s="144"/>
      <c r="M2046" s="144"/>
      <c r="N2046" s="144"/>
      <c r="O2046" s="144"/>
      <c r="P2046" s="202"/>
      <c r="Q2046" s="145"/>
      <c r="R2046" s="143" t="str">
        <f ca="1">IF(ISERROR($V2046),"",OFFSET('Smelter Look-up'!$C$4,$V2046-4,0)&amp;"")</f>
        <v/>
      </c>
      <c r="S2046" s="149" t="str">
        <f t="shared" ca="1" si="155"/>
        <v/>
      </c>
      <c r="T2046" s="149" t="str">
        <f ca="1">IF(B2046="","",IF(ISERROR(MATCH($J2046,SorP!$B$1:$B$6261,0)),"",INDIRECT("'SorP'!$A$"&amp;MATCH($S2046&amp;$J2046,SorP!C:C,0))))</f>
        <v/>
      </c>
      <c r="U2046" s="162"/>
      <c r="V2046" s="163" t="e">
        <f>IF(C2046="",NA(),MATCH($B2046&amp;$C2046,'Smelter Look-up'!$J:$J,0))</f>
        <v>#N/A</v>
      </c>
      <c r="X2046" s="164">
        <f t="shared" ca="1" si="156"/>
        <v>0</v>
      </c>
      <c r="AB2046" s="304" t="str">
        <f t="shared" si="157"/>
        <v/>
      </c>
      <c r="AC2046" s="164" t="str">
        <f t="shared" si="158"/>
        <v/>
      </c>
      <c r="AD2046" s="164" t="str">
        <f t="shared" si="159"/>
        <v/>
      </c>
    </row>
    <row r="2047" spans="1:30" s="164" customFormat="1" ht="20.149999999999999" customHeight="1">
      <c r="A2047" s="149"/>
      <c r="B2047" s="294" t="str">
        <f>IF(LEN(A2047)=0,"",INDEX('Smelter Look-up'!$A:$A,MATCH($A2047,'Smelter Look-up'!$E:$E,0)))</f>
        <v/>
      </c>
      <c r="C2047" s="146" t="str">
        <f>IF(LEN(A2047)=0,"",INDEX('Smelter Look-up'!$C:$C,MATCH($A2047,'Smelter Look-up'!$E:$E,0)))</f>
        <v/>
      </c>
      <c r="D2047" s="143"/>
      <c r="E2047" s="143" t="str">
        <f ca="1">IF(ISERROR($V2047),"",OFFSET('Smelter Look-up'!$D$4,$V2047-4,0)&amp;"")</f>
        <v/>
      </c>
      <c r="F2047" s="143" t="str">
        <f ca="1">IF(ISERROR($V2047),"",OFFSET('Smelter Look-up'!$E$4,$V2047-4,0))</f>
        <v/>
      </c>
      <c r="G2047" s="143" t="str">
        <f ca="1">IF(C2047=$X$4,"Enter smelter details",IF(ISERROR($V2047),"",OFFSET('Smelter Look-up'!$F$4,$V2047-4,0)))</f>
        <v/>
      </c>
      <c r="H2047" s="199" t="str">
        <f ca="1">IF(ISERROR($V2047),"",OFFSET('Smelter Look-up'!$G$4,$V2047-4,0))</f>
        <v/>
      </c>
      <c r="I2047" s="200" t="str">
        <f ca="1">IF(ISERROR($V2047),"",OFFSET('Smelter Look-up'!$H$4,$V2047-4,0))</f>
        <v/>
      </c>
      <c r="J2047" s="200" t="str">
        <f ca="1">IF(ISERROR($V2047),"",OFFSET('Smelter Look-up'!$I$4,$V2047-4,0))</f>
        <v/>
      </c>
      <c r="K2047" s="144"/>
      <c r="L2047" s="144"/>
      <c r="M2047" s="144"/>
      <c r="N2047" s="144"/>
      <c r="O2047" s="144"/>
      <c r="P2047" s="202"/>
      <c r="Q2047" s="145"/>
      <c r="R2047" s="143" t="str">
        <f ca="1">IF(ISERROR($V2047),"",OFFSET('Smelter Look-up'!$C$4,$V2047-4,0)&amp;"")</f>
        <v/>
      </c>
      <c r="S2047" s="149" t="str">
        <f t="shared" ca="1" si="155"/>
        <v/>
      </c>
      <c r="T2047" s="149" t="str">
        <f ca="1">IF(B2047="","",IF(ISERROR(MATCH($J2047,SorP!$B$1:$B$6261,0)),"",INDIRECT("'SorP'!$A$"&amp;MATCH($S2047&amp;$J2047,SorP!C:C,0))))</f>
        <v/>
      </c>
      <c r="U2047" s="162"/>
      <c r="V2047" s="163" t="e">
        <f>IF(C2047="",NA(),MATCH($B2047&amp;$C2047,'Smelter Look-up'!$J:$J,0))</f>
        <v>#N/A</v>
      </c>
      <c r="X2047" s="164">
        <f t="shared" ca="1" si="156"/>
        <v>0</v>
      </c>
      <c r="AB2047" s="304" t="str">
        <f t="shared" si="157"/>
        <v/>
      </c>
      <c r="AC2047" s="164" t="str">
        <f t="shared" si="158"/>
        <v/>
      </c>
      <c r="AD2047" s="164" t="str">
        <f t="shared" si="159"/>
        <v/>
      </c>
    </row>
    <row r="2048" spans="1:30" s="164" customFormat="1" ht="20.149999999999999" customHeight="1">
      <c r="A2048" s="149"/>
      <c r="B2048" s="294" t="str">
        <f>IF(LEN(A2048)=0,"",INDEX('Smelter Look-up'!$A:$A,MATCH($A2048,'Smelter Look-up'!$E:$E,0)))</f>
        <v/>
      </c>
      <c r="C2048" s="146" t="str">
        <f>IF(LEN(A2048)=0,"",INDEX('Smelter Look-up'!$C:$C,MATCH($A2048,'Smelter Look-up'!$E:$E,0)))</f>
        <v/>
      </c>
      <c r="D2048" s="143"/>
      <c r="E2048" s="143" t="str">
        <f ca="1">IF(ISERROR($V2048),"",OFFSET('Smelter Look-up'!$D$4,$V2048-4,0)&amp;"")</f>
        <v/>
      </c>
      <c r="F2048" s="143" t="str">
        <f ca="1">IF(ISERROR($V2048),"",OFFSET('Smelter Look-up'!$E$4,$V2048-4,0))</f>
        <v/>
      </c>
      <c r="G2048" s="143" t="str">
        <f ca="1">IF(C2048=$X$4,"Enter smelter details",IF(ISERROR($V2048),"",OFFSET('Smelter Look-up'!$F$4,$V2048-4,0)))</f>
        <v/>
      </c>
      <c r="H2048" s="199" t="str">
        <f ca="1">IF(ISERROR($V2048),"",OFFSET('Smelter Look-up'!$G$4,$V2048-4,0))</f>
        <v/>
      </c>
      <c r="I2048" s="200" t="str">
        <f ca="1">IF(ISERROR($V2048),"",OFFSET('Smelter Look-up'!$H$4,$V2048-4,0))</f>
        <v/>
      </c>
      <c r="J2048" s="200" t="str">
        <f ca="1">IF(ISERROR($V2048),"",OFFSET('Smelter Look-up'!$I$4,$V2048-4,0))</f>
        <v/>
      </c>
      <c r="K2048" s="144"/>
      <c r="L2048" s="144"/>
      <c r="M2048" s="144"/>
      <c r="N2048" s="144"/>
      <c r="O2048" s="144"/>
      <c r="P2048" s="202"/>
      <c r="Q2048" s="145"/>
      <c r="R2048" s="143" t="str">
        <f ca="1">IF(ISERROR($V2048),"",OFFSET('Smelter Look-up'!$C$4,$V2048-4,0)&amp;"")</f>
        <v/>
      </c>
      <c r="S2048" s="149" t="str">
        <f t="shared" ca="1" si="155"/>
        <v/>
      </c>
      <c r="T2048" s="149" t="str">
        <f ca="1">IF(B2048="","",IF(ISERROR(MATCH($J2048,SorP!$B$1:$B$6261,0)),"",INDIRECT("'SorP'!$A$"&amp;MATCH($S2048&amp;$J2048,SorP!C:C,0))))</f>
        <v/>
      </c>
      <c r="U2048" s="162"/>
      <c r="V2048" s="163" t="e">
        <f>IF(C2048="",NA(),MATCH($B2048&amp;$C2048,'Smelter Look-up'!$J:$J,0))</f>
        <v>#N/A</v>
      </c>
      <c r="X2048" s="164">
        <f t="shared" ca="1" si="156"/>
        <v>0</v>
      </c>
      <c r="AB2048" s="304" t="str">
        <f t="shared" si="157"/>
        <v/>
      </c>
      <c r="AC2048" s="164" t="str">
        <f t="shared" si="158"/>
        <v/>
      </c>
      <c r="AD2048" s="164" t="str">
        <f t="shared" si="159"/>
        <v/>
      </c>
    </row>
    <row r="2049" spans="1:30" s="164" customFormat="1" ht="20.149999999999999" customHeight="1">
      <c r="A2049" s="149"/>
      <c r="B2049" s="294" t="str">
        <f>IF(LEN(A2049)=0,"",INDEX('Smelter Look-up'!$A:$A,MATCH($A2049,'Smelter Look-up'!$E:$E,0)))</f>
        <v/>
      </c>
      <c r="C2049" s="146" t="str">
        <f>IF(LEN(A2049)=0,"",INDEX('Smelter Look-up'!$C:$C,MATCH($A2049,'Smelter Look-up'!$E:$E,0)))</f>
        <v/>
      </c>
      <c r="D2049" s="143"/>
      <c r="E2049" s="143" t="str">
        <f ca="1">IF(ISERROR($V2049),"",OFFSET('Smelter Look-up'!$D$4,$V2049-4,0)&amp;"")</f>
        <v/>
      </c>
      <c r="F2049" s="143" t="str">
        <f ca="1">IF(ISERROR($V2049),"",OFFSET('Smelter Look-up'!$E$4,$V2049-4,0))</f>
        <v/>
      </c>
      <c r="G2049" s="143" t="str">
        <f ca="1">IF(C2049=$X$4,"Enter smelter details",IF(ISERROR($V2049),"",OFFSET('Smelter Look-up'!$F$4,$V2049-4,0)))</f>
        <v/>
      </c>
      <c r="H2049" s="199" t="str">
        <f ca="1">IF(ISERROR($V2049),"",OFFSET('Smelter Look-up'!$G$4,$V2049-4,0))</f>
        <v/>
      </c>
      <c r="I2049" s="200" t="str">
        <f ca="1">IF(ISERROR($V2049),"",OFFSET('Smelter Look-up'!$H$4,$V2049-4,0))</f>
        <v/>
      </c>
      <c r="J2049" s="200" t="str">
        <f ca="1">IF(ISERROR($V2049),"",OFFSET('Smelter Look-up'!$I$4,$V2049-4,0))</f>
        <v/>
      </c>
      <c r="K2049" s="144"/>
      <c r="L2049" s="144"/>
      <c r="M2049" s="144"/>
      <c r="N2049" s="144"/>
      <c r="O2049" s="144"/>
      <c r="P2049" s="202"/>
      <c r="Q2049" s="145"/>
      <c r="R2049" s="143" t="str">
        <f ca="1">IF(ISERROR($V2049),"",OFFSET('Smelter Look-up'!$C$4,$V2049-4,0)&amp;"")</f>
        <v/>
      </c>
      <c r="S2049" s="149" t="str">
        <f t="shared" ca="1" si="155"/>
        <v/>
      </c>
      <c r="T2049" s="149" t="str">
        <f ca="1">IF(B2049="","",IF(ISERROR(MATCH($J2049,SorP!$B$1:$B$6261,0)),"",INDIRECT("'SorP'!$A$"&amp;MATCH($S2049&amp;$J2049,SorP!C:C,0))))</f>
        <v/>
      </c>
      <c r="U2049" s="162"/>
      <c r="V2049" s="163" t="e">
        <f>IF(C2049="",NA(),MATCH($B2049&amp;$C2049,'Smelter Look-up'!$J:$J,0))</f>
        <v>#N/A</v>
      </c>
      <c r="X2049" s="164">
        <f t="shared" ca="1" si="156"/>
        <v>0</v>
      </c>
      <c r="AB2049" s="304" t="str">
        <f t="shared" si="157"/>
        <v/>
      </c>
      <c r="AC2049" s="164" t="str">
        <f t="shared" si="158"/>
        <v/>
      </c>
      <c r="AD2049" s="164" t="str">
        <f t="shared" si="159"/>
        <v/>
      </c>
    </row>
    <row r="2050" spans="1:30" s="164" customFormat="1" ht="20.149999999999999" customHeight="1">
      <c r="A2050" s="149"/>
      <c r="B2050" s="294" t="str">
        <f>IF(LEN(A2050)=0,"",INDEX('Smelter Look-up'!$A:$A,MATCH($A2050,'Smelter Look-up'!$E:$E,0)))</f>
        <v/>
      </c>
      <c r="C2050" s="146" t="str">
        <f>IF(LEN(A2050)=0,"",INDEX('Smelter Look-up'!$C:$C,MATCH($A2050,'Smelter Look-up'!$E:$E,0)))</f>
        <v/>
      </c>
      <c r="D2050" s="143"/>
      <c r="E2050" s="143" t="str">
        <f ca="1">IF(ISERROR($V2050),"",OFFSET('Smelter Look-up'!$D$4,$V2050-4,0)&amp;"")</f>
        <v/>
      </c>
      <c r="F2050" s="143" t="str">
        <f ca="1">IF(ISERROR($V2050),"",OFFSET('Smelter Look-up'!$E$4,$V2050-4,0))</f>
        <v/>
      </c>
      <c r="G2050" s="143" t="str">
        <f ca="1">IF(C2050=$X$4,"Enter smelter details",IF(ISERROR($V2050),"",OFFSET('Smelter Look-up'!$F$4,$V2050-4,0)))</f>
        <v/>
      </c>
      <c r="H2050" s="199" t="str">
        <f ca="1">IF(ISERROR($V2050),"",OFFSET('Smelter Look-up'!$G$4,$V2050-4,0))</f>
        <v/>
      </c>
      <c r="I2050" s="200" t="str">
        <f ca="1">IF(ISERROR($V2050),"",OFFSET('Smelter Look-up'!$H$4,$V2050-4,0))</f>
        <v/>
      </c>
      <c r="J2050" s="200" t="str">
        <f ca="1">IF(ISERROR($V2050),"",OFFSET('Smelter Look-up'!$I$4,$V2050-4,0))</f>
        <v/>
      </c>
      <c r="K2050" s="144"/>
      <c r="L2050" s="144"/>
      <c r="M2050" s="144"/>
      <c r="N2050" s="144"/>
      <c r="O2050" s="144"/>
      <c r="P2050" s="202"/>
      <c r="Q2050" s="145"/>
      <c r="R2050" s="143" t="str">
        <f ca="1">IF(ISERROR($V2050),"",OFFSET('Smelter Look-up'!$C$4,$V2050-4,0)&amp;"")</f>
        <v/>
      </c>
      <c r="S2050" s="149" t="str">
        <f t="shared" ca="1" si="155"/>
        <v/>
      </c>
      <c r="T2050" s="149" t="str">
        <f ca="1">IF(B2050="","",IF(ISERROR(MATCH($J2050,SorP!$B$1:$B$6261,0)),"",INDIRECT("'SorP'!$A$"&amp;MATCH($S2050&amp;$J2050,SorP!C:C,0))))</f>
        <v/>
      </c>
      <c r="U2050" s="162"/>
      <c r="V2050" s="163" t="e">
        <f>IF(C2050="",NA(),MATCH($B2050&amp;$C2050,'Smelter Look-up'!$J:$J,0))</f>
        <v>#N/A</v>
      </c>
      <c r="X2050" s="164">
        <f t="shared" ca="1" si="156"/>
        <v>0</v>
      </c>
      <c r="AB2050" s="304" t="str">
        <f t="shared" si="157"/>
        <v/>
      </c>
      <c r="AC2050" s="164" t="str">
        <f t="shared" si="158"/>
        <v/>
      </c>
      <c r="AD2050" s="164" t="str">
        <f t="shared" si="159"/>
        <v/>
      </c>
    </row>
    <row r="2051" spans="1:30" s="164" customFormat="1" ht="20.149999999999999" customHeight="1">
      <c r="A2051" s="149"/>
      <c r="B2051" s="294" t="str">
        <f>IF(LEN(A2051)=0,"",INDEX('Smelter Look-up'!$A:$A,MATCH($A2051,'Smelter Look-up'!$E:$E,0)))</f>
        <v/>
      </c>
      <c r="C2051" s="146" t="str">
        <f>IF(LEN(A2051)=0,"",INDEX('Smelter Look-up'!$C:$C,MATCH($A2051,'Smelter Look-up'!$E:$E,0)))</f>
        <v/>
      </c>
      <c r="D2051" s="143"/>
      <c r="E2051" s="143" t="str">
        <f ca="1">IF(ISERROR($V2051),"",OFFSET('Smelter Look-up'!$D$4,$V2051-4,0)&amp;"")</f>
        <v/>
      </c>
      <c r="F2051" s="143" t="str">
        <f ca="1">IF(ISERROR($V2051),"",OFFSET('Smelter Look-up'!$E$4,$V2051-4,0))</f>
        <v/>
      </c>
      <c r="G2051" s="143" t="str">
        <f ca="1">IF(C2051=$X$4,"Enter smelter details",IF(ISERROR($V2051),"",OFFSET('Smelter Look-up'!$F$4,$V2051-4,0)))</f>
        <v/>
      </c>
      <c r="H2051" s="199" t="str">
        <f ca="1">IF(ISERROR($V2051),"",OFFSET('Smelter Look-up'!$G$4,$V2051-4,0))</f>
        <v/>
      </c>
      <c r="I2051" s="200" t="str">
        <f ca="1">IF(ISERROR($V2051),"",OFFSET('Smelter Look-up'!$H$4,$V2051-4,0))</f>
        <v/>
      </c>
      <c r="J2051" s="200" t="str">
        <f ca="1">IF(ISERROR($V2051),"",OFFSET('Smelter Look-up'!$I$4,$V2051-4,0))</f>
        <v/>
      </c>
      <c r="K2051" s="144"/>
      <c r="L2051" s="144"/>
      <c r="M2051" s="144"/>
      <c r="N2051" s="144"/>
      <c r="O2051" s="144"/>
      <c r="P2051" s="202"/>
      <c r="Q2051" s="145"/>
      <c r="R2051" s="143" t="str">
        <f ca="1">IF(ISERROR($V2051),"",OFFSET('Smelter Look-up'!$C$4,$V2051-4,0)&amp;"")</f>
        <v/>
      </c>
      <c r="S2051" s="149" t="str">
        <f t="shared" ca="1" si="155"/>
        <v/>
      </c>
      <c r="T2051" s="149" t="str">
        <f ca="1">IF(B2051="","",IF(ISERROR(MATCH($J2051,SorP!$B$1:$B$6261,0)),"",INDIRECT("'SorP'!$A$"&amp;MATCH($S2051&amp;$J2051,SorP!C:C,0))))</f>
        <v/>
      </c>
      <c r="U2051" s="162"/>
      <c r="V2051" s="163" t="e">
        <f>IF(C2051="",NA(),MATCH($B2051&amp;$C2051,'Smelter Look-up'!$J:$J,0))</f>
        <v>#N/A</v>
      </c>
      <c r="X2051" s="164">
        <f t="shared" ca="1" si="156"/>
        <v>0</v>
      </c>
      <c r="AB2051" s="304" t="str">
        <f t="shared" si="157"/>
        <v/>
      </c>
      <c r="AC2051" s="164" t="str">
        <f t="shared" si="158"/>
        <v/>
      </c>
      <c r="AD2051" s="164" t="str">
        <f t="shared" si="159"/>
        <v/>
      </c>
    </row>
    <row r="2052" spans="1:30" s="164" customFormat="1" ht="20.149999999999999" customHeight="1">
      <c r="A2052" s="149"/>
      <c r="B2052" s="294" t="str">
        <f>IF(LEN(A2052)=0,"",INDEX('Smelter Look-up'!$A:$A,MATCH($A2052,'Smelter Look-up'!$E:$E,0)))</f>
        <v/>
      </c>
      <c r="C2052" s="146" t="str">
        <f>IF(LEN(A2052)=0,"",INDEX('Smelter Look-up'!$C:$C,MATCH($A2052,'Smelter Look-up'!$E:$E,0)))</f>
        <v/>
      </c>
      <c r="D2052" s="143"/>
      <c r="E2052" s="143" t="str">
        <f ca="1">IF(ISERROR($V2052),"",OFFSET('Smelter Look-up'!$D$4,$V2052-4,0)&amp;"")</f>
        <v/>
      </c>
      <c r="F2052" s="143" t="str">
        <f ca="1">IF(ISERROR($V2052),"",OFFSET('Smelter Look-up'!$E$4,$V2052-4,0))</f>
        <v/>
      </c>
      <c r="G2052" s="143" t="str">
        <f ca="1">IF(C2052=$X$4,"Enter smelter details",IF(ISERROR($V2052),"",OFFSET('Smelter Look-up'!$F$4,$V2052-4,0)))</f>
        <v/>
      </c>
      <c r="H2052" s="199" t="str">
        <f ca="1">IF(ISERROR($V2052),"",OFFSET('Smelter Look-up'!$G$4,$V2052-4,0))</f>
        <v/>
      </c>
      <c r="I2052" s="200" t="str">
        <f ca="1">IF(ISERROR($V2052),"",OFFSET('Smelter Look-up'!$H$4,$V2052-4,0))</f>
        <v/>
      </c>
      <c r="J2052" s="200" t="str">
        <f ca="1">IF(ISERROR($V2052),"",OFFSET('Smelter Look-up'!$I$4,$V2052-4,0))</f>
        <v/>
      </c>
      <c r="K2052" s="144"/>
      <c r="L2052" s="144"/>
      <c r="M2052" s="144"/>
      <c r="N2052" s="144"/>
      <c r="O2052" s="144"/>
      <c r="P2052" s="202"/>
      <c r="Q2052" s="145"/>
      <c r="R2052" s="143" t="str">
        <f ca="1">IF(ISERROR($V2052),"",OFFSET('Smelter Look-up'!$C$4,$V2052-4,0)&amp;"")</f>
        <v/>
      </c>
      <c r="S2052" s="149" t="str">
        <f t="shared" ref="S2052:S2115" ca="1" si="160">IF(B2052="","",IF(ISERROR(MATCH($E2052,CL,0)),"Unknown",INDIRECT("'C'!$A$"&amp;MATCH($E2052,CL,0)+1)))</f>
        <v/>
      </c>
      <c r="T2052" s="149" t="str">
        <f ca="1">IF(B2052="","",IF(ISERROR(MATCH($J2052,SorP!$B$1:$B$6261,0)),"",INDIRECT("'SorP'!$A$"&amp;MATCH($S2052&amp;$J2052,SorP!C:C,0))))</f>
        <v/>
      </c>
      <c r="U2052" s="162"/>
      <c r="V2052" s="163" t="e">
        <f>IF(C2052="",NA(),MATCH($B2052&amp;$C2052,'Smelter Look-up'!$J:$J,0))</f>
        <v>#N/A</v>
      </c>
      <c r="X2052" s="164">
        <f t="shared" ref="X2052:X2115" ca="1" si="161">IF(AND(C2052="Smelter not listed",OR(LEN(D2052)=0,LEN(E2052)=0)),1,0)</f>
        <v>0</v>
      </c>
      <c r="AB2052" s="304" t="str">
        <f t="shared" ref="AB2052:AB2115" si="162">IF(C2052="","",B2052)</f>
        <v/>
      </c>
      <c r="AC2052" s="164" t="str">
        <f t="shared" ref="AC2052:AC2115" si="163">B2052</f>
        <v/>
      </c>
      <c r="AD2052" s="164" t="str">
        <f t="shared" ref="AD2052:AD2115" si="164">IF(C2052="Smelter not listed",D2052,C2052)</f>
        <v/>
      </c>
    </row>
    <row r="2053" spans="1:30" s="164" customFormat="1" ht="20.149999999999999" customHeight="1">
      <c r="A2053" s="149"/>
      <c r="B2053" s="294" t="str">
        <f>IF(LEN(A2053)=0,"",INDEX('Smelter Look-up'!$A:$A,MATCH($A2053,'Smelter Look-up'!$E:$E,0)))</f>
        <v/>
      </c>
      <c r="C2053" s="146" t="str">
        <f>IF(LEN(A2053)=0,"",INDEX('Smelter Look-up'!$C:$C,MATCH($A2053,'Smelter Look-up'!$E:$E,0)))</f>
        <v/>
      </c>
      <c r="D2053" s="143"/>
      <c r="E2053" s="143" t="str">
        <f ca="1">IF(ISERROR($V2053),"",OFFSET('Smelter Look-up'!$D$4,$V2053-4,0)&amp;"")</f>
        <v/>
      </c>
      <c r="F2053" s="143" t="str">
        <f ca="1">IF(ISERROR($V2053),"",OFFSET('Smelter Look-up'!$E$4,$V2053-4,0))</f>
        <v/>
      </c>
      <c r="G2053" s="143" t="str">
        <f ca="1">IF(C2053=$X$4,"Enter smelter details",IF(ISERROR($V2053),"",OFFSET('Smelter Look-up'!$F$4,$V2053-4,0)))</f>
        <v/>
      </c>
      <c r="H2053" s="199" t="str">
        <f ca="1">IF(ISERROR($V2053),"",OFFSET('Smelter Look-up'!$G$4,$V2053-4,0))</f>
        <v/>
      </c>
      <c r="I2053" s="200" t="str">
        <f ca="1">IF(ISERROR($V2053),"",OFFSET('Smelter Look-up'!$H$4,$V2053-4,0))</f>
        <v/>
      </c>
      <c r="J2053" s="200" t="str">
        <f ca="1">IF(ISERROR($V2053),"",OFFSET('Smelter Look-up'!$I$4,$V2053-4,0))</f>
        <v/>
      </c>
      <c r="K2053" s="144"/>
      <c r="L2053" s="144"/>
      <c r="M2053" s="144"/>
      <c r="N2053" s="144"/>
      <c r="O2053" s="144"/>
      <c r="P2053" s="202"/>
      <c r="Q2053" s="145"/>
      <c r="R2053" s="143" t="str">
        <f ca="1">IF(ISERROR($V2053),"",OFFSET('Smelter Look-up'!$C$4,$V2053-4,0)&amp;"")</f>
        <v/>
      </c>
      <c r="S2053" s="149" t="str">
        <f t="shared" ca="1" si="160"/>
        <v/>
      </c>
      <c r="T2053" s="149" t="str">
        <f ca="1">IF(B2053="","",IF(ISERROR(MATCH($J2053,SorP!$B$1:$B$6261,0)),"",INDIRECT("'SorP'!$A$"&amp;MATCH($S2053&amp;$J2053,SorP!C:C,0))))</f>
        <v/>
      </c>
      <c r="U2053" s="162"/>
      <c r="V2053" s="163" t="e">
        <f>IF(C2053="",NA(),MATCH($B2053&amp;$C2053,'Smelter Look-up'!$J:$J,0))</f>
        <v>#N/A</v>
      </c>
      <c r="X2053" s="164">
        <f t="shared" ca="1" si="161"/>
        <v>0</v>
      </c>
      <c r="AB2053" s="304" t="str">
        <f t="shared" si="162"/>
        <v/>
      </c>
      <c r="AC2053" s="164" t="str">
        <f t="shared" si="163"/>
        <v/>
      </c>
      <c r="AD2053" s="164" t="str">
        <f t="shared" si="164"/>
        <v/>
      </c>
    </row>
    <row r="2054" spans="1:30" s="164" customFormat="1" ht="20.149999999999999" customHeight="1">
      <c r="A2054" s="149"/>
      <c r="B2054" s="294" t="str">
        <f>IF(LEN(A2054)=0,"",INDEX('Smelter Look-up'!$A:$A,MATCH($A2054,'Smelter Look-up'!$E:$E,0)))</f>
        <v/>
      </c>
      <c r="C2054" s="146" t="str">
        <f>IF(LEN(A2054)=0,"",INDEX('Smelter Look-up'!$C:$C,MATCH($A2054,'Smelter Look-up'!$E:$E,0)))</f>
        <v/>
      </c>
      <c r="D2054" s="143"/>
      <c r="E2054" s="143" t="str">
        <f ca="1">IF(ISERROR($V2054),"",OFFSET('Smelter Look-up'!$D$4,$V2054-4,0)&amp;"")</f>
        <v/>
      </c>
      <c r="F2054" s="143" t="str">
        <f ca="1">IF(ISERROR($V2054),"",OFFSET('Smelter Look-up'!$E$4,$V2054-4,0))</f>
        <v/>
      </c>
      <c r="G2054" s="143" t="str">
        <f ca="1">IF(C2054=$X$4,"Enter smelter details",IF(ISERROR($V2054),"",OFFSET('Smelter Look-up'!$F$4,$V2054-4,0)))</f>
        <v/>
      </c>
      <c r="H2054" s="199" t="str">
        <f ca="1">IF(ISERROR($V2054),"",OFFSET('Smelter Look-up'!$G$4,$V2054-4,0))</f>
        <v/>
      </c>
      <c r="I2054" s="200" t="str">
        <f ca="1">IF(ISERROR($V2054),"",OFFSET('Smelter Look-up'!$H$4,$V2054-4,0))</f>
        <v/>
      </c>
      <c r="J2054" s="200" t="str">
        <f ca="1">IF(ISERROR($V2054),"",OFFSET('Smelter Look-up'!$I$4,$V2054-4,0))</f>
        <v/>
      </c>
      <c r="K2054" s="144"/>
      <c r="L2054" s="144"/>
      <c r="M2054" s="144"/>
      <c r="N2054" s="144"/>
      <c r="O2054" s="144"/>
      <c r="P2054" s="202"/>
      <c r="Q2054" s="145"/>
      <c r="R2054" s="143" t="str">
        <f ca="1">IF(ISERROR($V2054),"",OFFSET('Smelter Look-up'!$C$4,$V2054-4,0)&amp;"")</f>
        <v/>
      </c>
      <c r="S2054" s="149" t="str">
        <f t="shared" ca="1" si="160"/>
        <v/>
      </c>
      <c r="T2054" s="149" t="str">
        <f ca="1">IF(B2054="","",IF(ISERROR(MATCH($J2054,SorP!$B$1:$B$6261,0)),"",INDIRECT("'SorP'!$A$"&amp;MATCH($S2054&amp;$J2054,SorP!C:C,0))))</f>
        <v/>
      </c>
      <c r="U2054" s="162"/>
      <c r="V2054" s="163" t="e">
        <f>IF(C2054="",NA(),MATCH($B2054&amp;$C2054,'Smelter Look-up'!$J:$J,0))</f>
        <v>#N/A</v>
      </c>
      <c r="X2054" s="164">
        <f t="shared" ca="1" si="161"/>
        <v>0</v>
      </c>
      <c r="AB2054" s="304" t="str">
        <f t="shared" si="162"/>
        <v/>
      </c>
      <c r="AC2054" s="164" t="str">
        <f t="shared" si="163"/>
        <v/>
      </c>
      <c r="AD2054" s="164" t="str">
        <f t="shared" si="164"/>
        <v/>
      </c>
    </row>
    <row r="2055" spans="1:30" s="164" customFormat="1" ht="20.149999999999999" customHeight="1">
      <c r="A2055" s="149"/>
      <c r="B2055" s="294" t="str">
        <f>IF(LEN(A2055)=0,"",INDEX('Smelter Look-up'!$A:$A,MATCH($A2055,'Smelter Look-up'!$E:$E,0)))</f>
        <v/>
      </c>
      <c r="C2055" s="146" t="str">
        <f>IF(LEN(A2055)=0,"",INDEX('Smelter Look-up'!$C:$C,MATCH($A2055,'Smelter Look-up'!$E:$E,0)))</f>
        <v/>
      </c>
      <c r="D2055" s="143"/>
      <c r="E2055" s="143" t="str">
        <f ca="1">IF(ISERROR($V2055),"",OFFSET('Smelter Look-up'!$D$4,$V2055-4,0)&amp;"")</f>
        <v/>
      </c>
      <c r="F2055" s="143" t="str">
        <f ca="1">IF(ISERROR($V2055),"",OFFSET('Smelter Look-up'!$E$4,$V2055-4,0))</f>
        <v/>
      </c>
      <c r="G2055" s="143" t="str">
        <f ca="1">IF(C2055=$X$4,"Enter smelter details",IF(ISERROR($V2055),"",OFFSET('Smelter Look-up'!$F$4,$V2055-4,0)))</f>
        <v/>
      </c>
      <c r="H2055" s="199" t="str">
        <f ca="1">IF(ISERROR($V2055),"",OFFSET('Smelter Look-up'!$G$4,$V2055-4,0))</f>
        <v/>
      </c>
      <c r="I2055" s="200" t="str">
        <f ca="1">IF(ISERROR($V2055),"",OFFSET('Smelter Look-up'!$H$4,$V2055-4,0))</f>
        <v/>
      </c>
      <c r="J2055" s="200" t="str">
        <f ca="1">IF(ISERROR($V2055),"",OFFSET('Smelter Look-up'!$I$4,$V2055-4,0))</f>
        <v/>
      </c>
      <c r="K2055" s="144"/>
      <c r="L2055" s="144"/>
      <c r="M2055" s="144"/>
      <c r="N2055" s="144"/>
      <c r="O2055" s="144"/>
      <c r="P2055" s="202"/>
      <c r="Q2055" s="145"/>
      <c r="R2055" s="143" t="str">
        <f ca="1">IF(ISERROR($V2055),"",OFFSET('Smelter Look-up'!$C$4,$V2055-4,0)&amp;"")</f>
        <v/>
      </c>
      <c r="S2055" s="149" t="str">
        <f t="shared" ca="1" si="160"/>
        <v/>
      </c>
      <c r="T2055" s="149" t="str">
        <f ca="1">IF(B2055="","",IF(ISERROR(MATCH($J2055,SorP!$B$1:$B$6261,0)),"",INDIRECT("'SorP'!$A$"&amp;MATCH($S2055&amp;$J2055,SorP!C:C,0))))</f>
        <v/>
      </c>
      <c r="U2055" s="162"/>
      <c r="V2055" s="163" t="e">
        <f>IF(C2055="",NA(),MATCH($B2055&amp;$C2055,'Smelter Look-up'!$J:$J,0))</f>
        <v>#N/A</v>
      </c>
      <c r="X2055" s="164">
        <f t="shared" ca="1" si="161"/>
        <v>0</v>
      </c>
      <c r="AB2055" s="304" t="str">
        <f t="shared" si="162"/>
        <v/>
      </c>
      <c r="AC2055" s="164" t="str">
        <f t="shared" si="163"/>
        <v/>
      </c>
      <c r="AD2055" s="164" t="str">
        <f t="shared" si="164"/>
        <v/>
      </c>
    </row>
    <row r="2056" spans="1:30" s="164" customFormat="1" ht="20.149999999999999" customHeight="1">
      <c r="A2056" s="149"/>
      <c r="B2056" s="294" t="str">
        <f>IF(LEN(A2056)=0,"",INDEX('Smelter Look-up'!$A:$A,MATCH($A2056,'Smelter Look-up'!$E:$E,0)))</f>
        <v/>
      </c>
      <c r="C2056" s="146" t="str">
        <f>IF(LEN(A2056)=0,"",INDEX('Smelter Look-up'!$C:$C,MATCH($A2056,'Smelter Look-up'!$E:$E,0)))</f>
        <v/>
      </c>
      <c r="D2056" s="143"/>
      <c r="E2056" s="143" t="str">
        <f ca="1">IF(ISERROR($V2056),"",OFFSET('Smelter Look-up'!$D$4,$V2056-4,0)&amp;"")</f>
        <v/>
      </c>
      <c r="F2056" s="143" t="str">
        <f ca="1">IF(ISERROR($V2056),"",OFFSET('Smelter Look-up'!$E$4,$V2056-4,0))</f>
        <v/>
      </c>
      <c r="G2056" s="143" t="str">
        <f ca="1">IF(C2056=$X$4,"Enter smelter details",IF(ISERROR($V2056),"",OFFSET('Smelter Look-up'!$F$4,$V2056-4,0)))</f>
        <v/>
      </c>
      <c r="H2056" s="199" t="str">
        <f ca="1">IF(ISERROR($V2056),"",OFFSET('Smelter Look-up'!$G$4,$V2056-4,0))</f>
        <v/>
      </c>
      <c r="I2056" s="200" t="str">
        <f ca="1">IF(ISERROR($V2056),"",OFFSET('Smelter Look-up'!$H$4,$V2056-4,0))</f>
        <v/>
      </c>
      <c r="J2056" s="200" t="str">
        <f ca="1">IF(ISERROR($V2056),"",OFFSET('Smelter Look-up'!$I$4,$V2056-4,0))</f>
        <v/>
      </c>
      <c r="K2056" s="144"/>
      <c r="L2056" s="144"/>
      <c r="M2056" s="144"/>
      <c r="N2056" s="144"/>
      <c r="O2056" s="144"/>
      <c r="P2056" s="202"/>
      <c r="Q2056" s="145"/>
      <c r="R2056" s="143" t="str">
        <f ca="1">IF(ISERROR($V2056),"",OFFSET('Smelter Look-up'!$C$4,$V2056-4,0)&amp;"")</f>
        <v/>
      </c>
      <c r="S2056" s="149" t="str">
        <f t="shared" ca="1" si="160"/>
        <v/>
      </c>
      <c r="T2056" s="149" t="str">
        <f ca="1">IF(B2056="","",IF(ISERROR(MATCH($J2056,SorP!$B$1:$B$6261,0)),"",INDIRECT("'SorP'!$A$"&amp;MATCH($S2056&amp;$J2056,SorP!C:C,0))))</f>
        <v/>
      </c>
      <c r="U2056" s="162"/>
      <c r="V2056" s="163" t="e">
        <f>IF(C2056="",NA(),MATCH($B2056&amp;$C2056,'Smelter Look-up'!$J:$J,0))</f>
        <v>#N/A</v>
      </c>
      <c r="X2056" s="164">
        <f t="shared" ca="1" si="161"/>
        <v>0</v>
      </c>
      <c r="AB2056" s="304" t="str">
        <f t="shared" si="162"/>
        <v/>
      </c>
      <c r="AC2056" s="164" t="str">
        <f t="shared" si="163"/>
        <v/>
      </c>
      <c r="AD2056" s="164" t="str">
        <f t="shared" si="164"/>
        <v/>
      </c>
    </row>
    <row r="2057" spans="1:30" s="164" customFormat="1" ht="20.149999999999999" customHeight="1">
      <c r="A2057" s="149"/>
      <c r="B2057" s="294" t="str">
        <f>IF(LEN(A2057)=0,"",INDEX('Smelter Look-up'!$A:$A,MATCH($A2057,'Smelter Look-up'!$E:$E,0)))</f>
        <v/>
      </c>
      <c r="C2057" s="146" t="str">
        <f>IF(LEN(A2057)=0,"",INDEX('Smelter Look-up'!$C:$C,MATCH($A2057,'Smelter Look-up'!$E:$E,0)))</f>
        <v/>
      </c>
      <c r="D2057" s="143"/>
      <c r="E2057" s="143" t="str">
        <f ca="1">IF(ISERROR($V2057),"",OFFSET('Smelter Look-up'!$D$4,$V2057-4,0)&amp;"")</f>
        <v/>
      </c>
      <c r="F2057" s="143" t="str">
        <f ca="1">IF(ISERROR($V2057),"",OFFSET('Smelter Look-up'!$E$4,$V2057-4,0))</f>
        <v/>
      </c>
      <c r="G2057" s="143" t="str">
        <f ca="1">IF(C2057=$X$4,"Enter smelter details",IF(ISERROR($V2057),"",OFFSET('Smelter Look-up'!$F$4,$V2057-4,0)))</f>
        <v/>
      </c>
      <c r="H2057" s="199" t="str">
        <f ca="1">IF(ISERROR($V2057),"",OFFSET('Smelter Look-up'!$G$4,$V2057-4,0))</f>
        <v/>
      </c>
      <c r="I2057" s="200" t="str">
        <f ca="1">IF(ISERROR($V2057),"",OFFSET('Smelter Look-up'!$H$4,$V2057-4,0))</f>
        <v/>
      </c>
      <c r="J2057" s="200" t="str">
        <f ca="1">IF(ISERROR($V2057),"",OFFSET('Smelter Look-up'!$I$4,$V2057-4,0))</f>
        <v/>
      </c>
      <c r="K2057" s="144"/>
      <c r="L2057" s="144"/>
      <c r="M2057" s="144"/>
      <c r="N2057" s="144"/>
      <c r="O2057" s="144"/>
      <c r="P2057" s="202"/>
      <c r="Q2057" s="145"/>
      <c r="R2057" s="143" t="str">
        <f ca="1">IF(ISERROR($V2057),"",OFFSET('Smelter Look-up'!$C$4,$V2057-4,0)&amp;"")</f>
        <v/>
      </c>
      <c r="S2057" s="149" t="str">
        <f t="shared" ca="1" si="160"/>
        <v/>
      </c>
      <c r="T2057" s="149" t="str">
        <f ca="1">IF(B2057="","",IF(ISERROR(MATCH($J2057,SorP!$B$1:$B$6261,0)),"",INDIRECT("'SorP'!$A$"&amp;MATCH($S2057&amp;$J2057,SorP!C:C,0))))</f>
        <v/>
      </c>
      <c r="U2057" s="162"/>
      <c r="V2057" s="163" t="e">
        <f>IF(C2057="",NA(),MATCH($B2057&amp;$C2057,'Smelter Look-up'!$J:$J,0))</f>
        <v>#N/A</v>
      </c>
      <c r="X2057" s="164">
        <f t="shared" ca="1" si="161"/>
        <v>0</v>
      </c>
      <c r="AB2057" s="304" t="str">
        <f t="shared" si="162"/>
        <v/>
      </c>
      <c r="AC2057" s="164" t="str">
        <f t="shared" si="163"/>
        <v/>
      </c>
      <c r="AD2057" s="164" t="str">
        <f t="shared" si="164"/>
        <v/>
      </c>
    </row>
    <row r="2058" spans="1:30" s="164" customFormat="1" ht="20.149999999999999" customHeight="1">
      <c r="A2058" s="149"/>
      <c r="B2058" s="294" t="str">
        <f>IF(LEN(A2058)=0,"",INDEX('Smelter Look-up'!$A:$A,MATCH($A2058,'Smelter Look-up'!$E:$E,0)))</f>
        <v/>
      </c>
      <c r="C2058" s="146" t="str">
        <f>IF(LEN(A2058)=0,"",INDEX('Smelter Look-up'!$C:$C,MATCH($A2058,'Smelter Look-up'!$E:$E,0)))</f>
        <v/>
      </c>
      <c r="D2058" s="143"/>
      <c r="E2058" s="143" t="str">
        <f ca="1">IF(ISERROR($V2058),"",OFFSET('Smelter Look-up'!$D$4,$V2058-4,0)&amp;"")</f>
        <v/>
      </c>
      <c r="F2058" s="143" t="str">
        <f ca="1">IF(ISERROR($V2058),"",OFFSET('Smelter Look-up'!$E$4,$V2058-4,0))</f>
        <v/>
      </c>
      <c r="G2058" s="143" t="str">
        <f ca="1">IF(C2058=$X$4,"Enter smelter details",IF(ISERROR($V2058),"",OFFSET('Smelter Look-up'!$F$4,$V2058-4,0)))</f>
        <v/>
      </c>
      <c r="H2058" s="199" t="str">
        <f ca="1">IF(ISERROR($V2058),"",OFFSET('Smelter Look-up'!$G$4,$V2058-4,0))</f>
        <v/>
      </c>
      <c r="I2058" s="200" t="str">
        <f ca="1">IF(ISERROR($V2058),"",OFFSET('Smelter Look-up'!$H$4,$V2058-4,0))</f>
        <v/>
      </c>
      <c r="J2058" s="200" t="str">
        <f ca="1">IF(ISERROR($V2058),"",OFFSET('Smelter Look-up'!$I$4,$V2058-4,0))</f>
        <v/>
      </c>
      <c r="K2058" s="144"/>
      <c r="L2058" s="144"/>
      <c r="M2058" s="144"/>
      <c r="N2058" s="144"/>
      <c r="O2058" s="144"/>
      <c r="P2058" s="202"/>
      <c r="Q2058" s="145"/>
      <c r="R2058" s="143" t="str">
        <f ca="1">IF(ISERROR($V2058),"",OFFSET('Smelter Look-up'!$C$4,$V2058-4,0)&amp;"")</f>
        <v/>
      </c>
      <c r="S2058" s="149" t="str">
        <f t="shared" ca="1" si="160"/>
        <v/>
      </c>
      <c r="T2058" s="149" t="str">
        <f ca="1">IF(B2058="","",IF(ISERROR(MATCH($J2058,SorP!$B$1:$B$6261,0)),"",INDIRECT("'SorP'!$A$"&amp;MATCH($S2058&amp;$J2058,SorP!C:C,0))))</f>
        <v/>
      </c>
      <c r="U2058" s="162"/>
      <c r="V2058" s="163" t="e">
        <f>IF(C2058="",NA(),MATCH($B2058&amp;$C2058,'Smelter Look-up'!$J:$J,0))</f>
        <v>#N/A</v>
      </c>
      <c r="X2058" s="164">
        <f t="shared" ca="1" si="161"/>
        <v>0</v>
      </c>
      <c r="AB2058" s="304" t="str">
        <f t="shared" si="162"/>
        <v/>
      </c>
      <c r="AC2058" s="164" t="str">
        <f t="shared" si="163"/>
        <v/>
      </c>
      <c r="AD2058" s="164" t="str">
        <f t="shared" si="164"/>
        <v/>
      </c>
    </row>
    <row r="2059" spans="1:30" s="164" customFormat="1" ht="20.149999999999999" customHeight="1">
      <c r="A2059" s="149"/>
      <c r="B2059" s="294" t="str">
        <f>IF(LEN(A2059)=0,"",INDEX('Smelter Look-up'!$A:$A,MATCH($A2059,'Smelter Look-up'!$E:$E,0)))</f>
        <v/>
      </c>
      <c r="C2059" s="146" t="str">
        <f>IF(LEN(A2059)=0,"",INDEX('Smelter Look-up'!$C:$C,MATCH($A2059,'Smelter Look-up'!$E:$E,0)))</f>
        <v/>
      </c>
      <c r="D2059" s="143"/>
      <c r="E2059" s="143" t="str">
        <f ca="1">IF(ISERROR($V2059),"",OFFSET('Smelter Look-up'!$D$4,$V2059-4,0)&amp;"")</f>
        <v/>
      </c>
      <c r="F2059" s="143" t="str">
        <f ca="1">IF(ISERROR($V2059),"",OFFSET('Smelter Look-up'!$E$4,$V2059-4,0))</f>
        <v/>
      </c>
      <c r="G2059" s="143" t="str">
        <f ca="1">IF(C2059=$X$4,"Enter smelter details",IF(ISERROR($V2059),"",OFFSET('Smelter Look-up'!$F$4,$V2059-4,0)))</f>
        <v/>
      </c>
      <c r="H2059" s="199" t="str">
        <f ca="1">IF(ISERROR($V2059),"",OFFSET('Smelter Look-up'!$G$4,$V2059-4,0))</f>
        <v/>
      </c>
      <c r="I2059" s="200" t="str">
        <f ca="1">IF(ISERROR($V2059),"",OFFSET('Smelter Look-up'!$H$4,$V2059-4,0))</f>
        <v/>
      </c>
      <c r="J2059" s="200" t="str">
        <f ca="1">IF(ISERROR($V2059),"",OFFSET('Smelter Look-up'!$I$4,$V2059-4,0))</f>
        <v/>
      </c>
      <c r="K2059" s="144"/>
      <c r="L2059" s="144"/>
      <c r="M2059" s="144"/>
      <c r="N2059" s="144"/>
      <c r="O2059" s="144"/>
      <c r="P2059" s="202"/>
      <c r="Q2059" s="145"/>
      <c r="R2059" s="143" t="str">
        <f ca="1">IF(ISERROR($V2059),"",OFFSET('Smelter Look-up'!$C$4,$V2059-4,0)&amp;"")</f>
        <v/>
      </c>
      <c r="S2059" s="149" t="str">
        <f t="shared" ca="1" si="160"/>
        <v/>
      </c>
      <c r="T2059" s="149" t="str">
        <f ca="1">IF(B2059="","",IF(ISERROR(MATCH($J2059,SorP!$B$1:$B$6261,0)),"",INDIRECT("'SorP'!$A$"&amp;MATCH($S2059&amp;$J2059,SorP!C:C,0))))</f>
        <v/>
      </c>
      <c r="U2059" s="162"/>
      <c r="V2059" s="163" t="e">
        <f>IF(C2059="",NA(),MATCH($B2059&amp;$C2059,'Smelter Look-up'!$J:$J,0))</f>
        <v>#N/A</v>
      </c>
      <c r="X2059" s="164">
        <f t="shared" ca="1" si="161"/>
        <v>0</v>
      </c>
      <c r="AB2059" s="304" t="str">
        <f t="shared" si="162"/>
        <v/>
      </c>
      <c r="AC2059" s="164" t="str">
        <f t="shared" si="163"/>
        <v/>
      </c>
      <c r="AD2059" s="164" t="str">
        <f t="shared" si="164"/>
        <v/>
      </c>
    </row>
    <row r="2060" spans="1:30" s="164" customFormat="1" ht="20.149999999999999" customHeight="1">
      <c r="A2060" s="149"/>
      <c r="B2060" s="294" t="str">
        <f>IF(LEN(A2060)=0,"",INDEX('Smelter Look-up'!$A:$A,MATCH($A2060,'Smelter Look-up'!$E:$E,0)))</f>
        <v/>
      </c>
      <c r="C2060" s="146" t="str">
        <f>IF(LEN(A2060)=0,"",INDEX('Smelter Look-up'!$C:$C,MATCH($A2060,'Smelter Look-up'!$E:$E,0)))</f>
        <v/>
      </c>
      <c r="D2060" s="143"/>
      <c r="E2060" s="143" t="str">
        <f ca="1">IF(ISERROR($V2060),"",OFFSET('Smelter Look-up'!$D$4,$V2060-4,0)&amp;"")</f>
        <v/>
      </c>
      <c r="F2060" s="143" t="str">
        <f ca="1">IF(ISERROR($V2060),"",OFFSET('Smelter Look-up'!$E$4,$V2060-4,0))</f>
        <v/>
      </c>
      <c r="G2060" s="143" t="str">
        <f ca="1">IF(C2060=$X$4,"Enter smelter details",IF(ISERROR($V2060),"",OFFSET('Smelter Look-up'!$F$4,$V2060-4,0)))</f>
        <v/>
      </c>
      <c r="H2060" s="199" t="str">
        <f ca="1">IF(ISERROR($V2060),"",OFFSET('Smelter Look-up'!$G$4,$V2060-4,0))</f>
        <v/>
      </c>
      <c r="I2060" s="200" t="str">
        <f ca="1">IF(ISERROR($V2060),"",OFFSET('Smelter Look-up'!$H$4,$V2060-4,0))</f>
        <v/>
      </c>
      <c r="J2060" s="200" t="str">
        <f ca="1">IF(ISERROR($V2060),"",OFFSET('Smelter Look-up'!$I$4,$V2060-4,0))</f>
        <v/>
      </c>
      <c r="K2060" s="144"/>
      <c r="L2060" s="144"/>
      <c r="M2060" s="144"/>
      <c r="N2060" s="144"/>
      <c r="O2060" s="144"/>
      <c r="P2060" s="202"/>
      <c r="Q2060" s="145"/>
      <c r="R2060" s="143" t="str">
        <f ca="1">IF(ISERROR($V2060),"",OFFSET('Smelter Look-up'!$C$4,$V2060-4,0)&amp;"")</f>
        <v/>
      </c>
      <c r="S2060" s="149" t="str">
        <f t="shared" ca="1" si="160"/>
        <v/>
      </c>
      <c r="T2060" s="149" t="str">
        <f ca="1">IF(B2060="","",IF(ISERROR(MATCH($J2060,SorP!$B$1:$B$6261,0)),"",INDIRECT("'SorP'!$A$"&amp;MATCH($S2060&amp;$J2060,SorP!C:C,0))))</f>
        <v/>
      </c>
      <c r="U2060" s="162"/>
      <c r="V2060" s="163" t="e">
        <f>IF(C2060="",NA(),MATCH($B2060&amp;$C2060,'Smelter Look-up'!$J:$J,0))</f>
        <v>#N/A</v>
      </c>
      <c r="X2060" s="164">
        <f t="shared" ca="1" si="161"/>
        <v>0</v>
      </c>
      <c r="AB2060" s="304" t="str">
        <f t="shared" si="162"/>
        <v/>
      </c>
      <c r="AC2060" s="164" t="str">
        <f t="shared" si="163"/>
        <v/>
      </c>
      <c r="AD2060" s="164" t="str">
        <f t="shared" si="164"/>
        <v/>
      </c>
    </row>
    <row r="2061" spans="1:30" s="164" customFormat="1" ht="20.149999999999999" customHeight="1">
      <c r="A2061" s="149"/>
      <c r="B2061" s="294" t="str">
        <f>IF(LEN(A2061)=0,"",INDEX('Smelter Look-up'!$A:$A,MATCH($A2061,'Smelter Look-up'!$E:$E,0)))</f>
        <v/>
      </c>
      <c r="C2061" s="146" t="str">
        <f>IF(LEN(A2061)=0,"",INDEX('Smelter Look-up'!$C:$C,MATCH($A2061,'Smelter Look-up'!$E:$E,0)))</f>
        <v/>
      </c>
      <c r="D2061" s="143"/>
      <c r="E2061" s="143" t="str">
        <f ca="1">IF(ISERROR($V2061),"",OFFSET('Smelter Look-up'!$D$4,$V2061-4,0)&amp;"")</f>
        <v/>
      </c>
      <c r="F2061" s="143" t="str">
        <f ca="1">IF(ISERROR($V2061),"",OFFSET('Smelter Look-up'!$E$4,$V2061-4,0))</f>
        <v/>
      </c>
      <c r="G2061" s="143" t="str">
        <f ca="1">IF(C2061=$X$4,"Enter smelter details",IF(ISERROR($V2061),"",OFFSET('Smelter Look-up'!$F$4,$V2061-4,0)))</f>
        <v/>
      </c>
      <c r="H2061" s="199" t="str">
        <f ca="1">IF(ISERROR($V2061),"",OFFSET('Smelter Look-up'!$G$4,$V2061-4,0))</f>
        <v/>
      </c>
      <c r="I2061" s="200" t="str">
        <f ca="1">IF(ISERROR($V2061),"",OFFSET('Smelter Look-up'!$H$4,$V2061-4,0))</f>
        <v/>
      </c>
      <c r="J2061" s="200" t="str">
        <f ca="1">IF(ISERROR($V2061),"",OFFSET('Smelter Look-up'!$I$4,$V2061-4,0))</f>
        <v/>
      </c>
      <c r="K2061" s="144"/>
      <c r="L2061" s="144"/>
      <c r="M2061" s="144"/>
      <c r="N2061" s="144"/>
      <c r="O2061" s="144"/>
      <c r="P2061" s="202"/>
      <c r="Q2061" s="145"/>
      <c r="R2061" s="143" t="str">
        <f ca="1">IF(ISERROR($V2061),"",OFFSET('Smelter Look-up'!$C$4,$V2061-4,0)&amp;"")</f>
        <v/>
      </c>
      <c r="S2061" s="149" t="str">
        <f t="shared" ca="1" si="160"/>
        <v/>
      </c>
      <c r="T2061" s="149" t="str">
        <f ca="1">IF(B2061="","",IF(ISERROR(MATCH($J2061,SorP!$B$1:$B$6261,0)),"",INDIRECT("'SorP'!$A$"&amp;MATCH($S2061&amp;$J2061,SorP!C:C,0))))</f>
        <v/>
      </c>
      <c r="U2061" s="162"/>
      <c r="V2061" s="163" t="e">
        <f>IF(C2061="",NA(),MATCH($B2061&amp;$C2061,'Smelter Look-up'!$J:$J,0))</f>
        <v>#N/A</v>
      </c>
      <c r="X2061" s="164">
        <f t="shared" ca="1" si="161"/>
        <v>0</v>
      </c>
      <c r="AB2061" s="304" t="str">
        <f t="shared" si="162"/>
        <v/>
      </c>
      <c r="AC2061" s="164" t="str">
        <f t="shared" si="163"/>
        <v/>
      </c>
      <c r="AD2061" s="164" t="str">
        <f t="shared" si="164"/>
        <v/>
      </c>
    </row>
    <row r="2062" spans="1:30" s="164" customFormat="1" ht="20.149999999999999" customHeight="1">
      <c r="A2062" s="149"/>
      <c r="B2062" s="294" t="str">
        <f>IF(LEN(A2062)=0,"",INDEX('Smelter Look-up'!$A:$A,MATCH($A2062,'Smelter Look-up'!$E:$E,0)))</f>
        <v/>
      </c>
      <c r="C2062" s="146" t="str">
        <f>IF(LEN(A2062)=0,"",INDEX('Smelter Look-up'!$C:$C,MATCH($A2062,'Smelter Look-up'!$E:$E,0)))</f>
        <v/>
      </c>
      <c r="D2062" s="143"/>
      <c r="E2062" s="143" t="str">
        <f ca="1">IF(ISERROR($V2062),"",OFFSET('Smelter Look-up'!$D$4,$V2062-4,0)&amp;"")</f>
        <v/>
      </c>
      <c r="F2062" s="143" t="str">
        <f ca="1">IF(ISERROR($V2062),"",OFFSET('Smelter Look-up'!$E$4,$V2062-4,0))</f>
        <v/>
      </c>
      <c r="G2062" s="143" t="str">
        <f ca="1">IF(C2062=$X$4,"Enter smelter details",IF(ISERROR($V2062),"",OFFSET('Smelter Look-up'!$F$4,$V2062-4,0)))</f>
        <v/>
      </c>
      <c r="H2062" s="199" t="str">
        <f ca="1">IF(ISERROR($V2062),"",OFFSET('Smelter Look-up'!$G$4,$V2062-4,0))</f>
        <v/>
      </c>
      <c r="I2062" s="200" t="str">
        <f ca="1">IF(ISERROR($V2062),"",OFFSET('Smelter Look-up'!$H$4,$V2062-4,0))</f>
        <v/>
      </c>
      <c r="J2062" s="200" t="str">
        <f ca="1">IF(ISERROR($V2062),"",OFFSET('Smelter Look-up'!$I$4,$V2062-4,0))</f>
        <v/>
      </c>
      <c r="K2062" s="144"/>
      <c r="L2062" s="144"/>
      <c r="M2062" s="144"/>
      <c r="N2062" s="144"/>
      <c r="O2062" s="144"/>
      <c r="P2062" s="202"/>
      <c r="Q2062" s="145"/>
      <c r="R2062" s="143" t="str">
        <f ca="1">IF(ISERROR($V2062),"",OFFSET('Smelter Look-up'!$C$4,$V2062-4,0)&amp;"")</f>
        <v/>
      </c>
      <c r="S2062" s="149" t="str">
        <f t="shared" ca="1" si="160"/>
        <v/>
      </c>
      <c r="T2062" s="149" t="str">
        <f ca="1">IF(B2062="","",IF(ISERROR(MATCH($J2062,SorP!$B$1:$B$6261,0)),"",INDIRECT("'SorP'!$A$"&amp;MATCH($S2062&amp;$J2062,SorP!C:C,0))))</f>
        <v/>
      </c>
      <c r="U2062" s="162"/>
      <c r="V2062" s="163" t="e">
        <f>IF(C2062="",NA(),MATCH($B2062&amp;$C2062,'Smelter Look-up'!$J:$J,0))</f>
        <v>#N/A</v>
      </c>
      <c r="X2062" s="164">
        <f t="shared" ca="1" si="161"/>
        <v>0</v>
      </c>
      <c r="AB2062" s="304" t="str">
        <f t="shared" si="162"/>
        <v/>
      </c>
      <c r="AC2062" s="164" t="str">
        <f t="shared" si="163"/>
        <v/>
      </c>
      <c r="AD2062" s="164" t="str">
        <f t="shared" si="164"/>
        <v/>
      </c>
    </row>
    <row r="2063" spans="1:30" s="164" customFormat="1" ht="20.149999999999999" customHeight="1">
      <c r="A2063" s="149"/>
      <c r="B2063" s="294" t="str">
        <f>IF(LEN(A2063)=0,"",INDEX('Smelter Look-up'!$A:$A,MATCH($A2063,'Smelter Look-up'!$E:$E,0)))</f>
        <v/>
      </c>
      <c r="C2063" s="146" t="str">
        <f>IF(LEN(A2063)=0,"",INDEX('Smelter Look-up'!$C:$C,MATCH($A2063,'Smelter Look-up'!$E:$E,0)))</f>
        <v/>
      </c>
      <c r="D2063" s="143"/>
      <c r="E2063" s="143" t="str">
        <f ca="1">IF(ISERROR($V2063),"",OFFSET('Smelter Look-up'!$D$4,$V2063-4,0)&amp;"")</f>
        <v/>
      </c>
      <c r="F2063" s="143" t="str">
        <f ca="1">IF(ISERROR($V2063),"",OFFSET('Smelter Look-up'!$E$4,$V2063-4,0))</f>
        <v/>
      </c>
      <c r="G2063" s="143" t="str">
        <f ca="1">IF(C2063=$X$4,"Enter smelter details",IF(ISERROR($V2063),"",OFFSET('Smelter Look-up'!$F$4,$V2063-4,0)))</f>
        <v/>
      </c>
      <c r="H2063" s="199" t="str">
        <f ca="1">IF(ISERROR($V2063),"",OFFSET('Smelter Look-up'!$G$4,$V2063-4,0))</f>
        <v/>
      </c>
      <c r="I2063" s="200" t="str">
        <f ca="1">IF(ISERROR($V2063),"",OFFSET('Smelter Look-up'!$H$4,$V2063-4,0))</f>
        <v/>
      </c>
      <c r="J2063" s="200" t="str">
        <f ca="1">IF(ISERROR($V2063),"",OFFSET('Smelter Look-up'!$I$4,$V2063-4,0))</f>
        <v/>
      </c>
      <c r="K2063" s="144"/>
      <c r="L2063" s="144"/>
      <c r="M2063" s="144"/>
      <c r="N2063" s="144"/>
      <c r="O2063" s="144"/>
      <c r="P2063" s="202"/>
      <c r="Q2063" s="145"/>
      <c r="R2063" s="143" t="str">
        <f ca="1">IF(ISERROR($V2063),"",OFFSET('Smelter Look-up'!$C$4,$V2063-4,0)&amp;"")</f>
        <v/>
      </c>
      <c r="S2063" s="149" t="str">
        <f t="shared" ca="1" si="160"/>
        <v/>
      </c>
      <c r="T2063" s="149" t="str">
        <f ca="1">IF(B2063="","",IF(ISERROR(MATCH($J2063,SorP!$B$1:$B$6261,0)),"",INDIRECT("'SorP'!$A$"&amp;MATCH($S2063&amp;$J2063,SorP!C:C,0))))</f>
        <v/>
      </c>
      <c r="U2063" s="162"/>
      <c r="V2063" s="163" t="e">
        <f>IF(C2063="",NA(),MATCH($B2063&amp;$C2063,'Smelter Look-up'!$J:$J,0))</f>
        <v>#N/A</v>
      </c>
      <c r="X2063" s="164">
        <f t="shared" ca="1" si="161"/>
        <v>0</v>
      </c>
      <c r="AB2063" s="304" t="str">
        <f t="shared" si="162"/>
        <v/>
      </c>
      <c r="AC2063" s="164" t="str">
        <f t="shared" si="163"/>
        <v/>
      </c>
      <c r="AD2063" s="164" t="str">
        <f t="shared" si="164"/>
        <v/>
      </c>
    </row>
    <row r="2064" spans="1:30" s="164" customFormat="1" ht="20.149999999999999" customHeight="1">
      <c r="A2064" s="149"/>
      <c r="B2064" s="294" t="str">
        <f>IF(LEN(A2064)=0,"",INDEX('Smelter Look-up'!$A:$A,MATCH($A2064,'Smelter Look-up'!$E:$E,0)))</f>
        <v/>
      </c>
      <c r="C2064" s="146" t="str">
        <f>IF(LEN(A2064)=0,"",INDEX('Smelter Look-up'!$C:$C,MATCH($A2064,'Smelter Look-up'!$E:$E,0)))</f>
        <v/>
      </c>
      <c r="D2064" s="143"/>
      <c r="E2064" s="143" t="str">
        <f ca="1">IF(ISERROR($V2064),"",OFFSET('Smelter Look-up'!$D$4,$V2064-4,0)&amp;"")</f>
        <v/>
      </c>
      <c r="F2064" s="143" t="str">
        <f ca="1">IF(ISERROR($V2064),"",OFFSET('Smelter Look-up'!$E$4,$V2064-4,0))</f>
        <v/>
      </c>
      <c r="G2064" s="143" t="str">
        <f ca="1">IF(C2064=$X$4,"Enter smelter details",IF(ISERROR($V2064),"",OFFSET('Smelter Look-up'!$F$4,$V2064-4,0)))</f>
        <v/>
      </c>
      <c r="H2064" s="199" t="str">
        <f ca="1">IF(ISERROR($V2064),"",OFFSET('Smelter Look-up'!$G$4,$V2064-4,0))</f>
        <v/>
      </c>
      <c r="I2064" s="200" t="str">
        <f ca="1">IF(ISERROR($V2064),"",OFFSET('Smelter Look-up'!$H$4,$V2064-4,0))</f>
        <v/>
      </c>
      <c r="J2064" s="200" t="str">
        <f ca="1">IF(ISERROR($V2064),"",OFFSET('Smelter Look-up'!$I$4,$V2064-4,0))</f>
        <v/>
      </c>
      <c r="K2064" s="144"/>
      <c r="L2064" s="144"/>
      <c r="M2064" s="144"/>
      <c r="N2064" s="144"/>
      <c r="O2064" s="144"/>
      <c r="P2064" s="202"/>
      <c r="Q2064" s="145"/>
      <c r="R2064" s="143" t="str">
        <f ca="1">IF(ISERROR($V2064),"",OFFSET('Smelter Look-up'!$C$4,$V2064-4,0)&amp;"")</f>
        <v/>
      </c>
      <c r="S2064" s="149" t="str">
        <f t="shared" ca="1" si="160"/>
        <v/>
      </c>
      <c r="T2064" s="149" t="str">
        <f ca="1">IF(B2064="","",IF(ISERROR(MATCH($J2064,SorP!$B$1:$B$6261,0)),"",INDIRECT("'SorP'!$A$"&amp;MATCH($S2064&amp;$J2064,SorP!C:C,0))))</f>
        <v/>
      </c>
      <c r="U2064" s="162"/>
      <c r="V2064" s="163" t="e">
        <f>IF(C2064="",NA(),MATCH($B2064&amp;$C2064,'Smelter Look-up'!$J:$J,0))</f>
        <v>#N/A</v>
      </c>
      <c r="X2064" s="164">
        <f t="shared" ca="1" si="161"/>
        <v>0</v>
      </c>
      <c r="AB2064" s="304" t="str">
        <f t="shared" si="162"/>
        <v/>
      </c>
      <c r="AC2064" s="164" t="str">
        <f t="shared" si="163"/>
        <v/>
      </c>
      <c r="AD2064" s="164" t="str">
        <f t="shared" si="164"/>
        <v/>
      </c>
    </row>
    <row r="2065" spans="1:30" s="164" customFormat="1" ht="20.149999999999999" customHeight="1">
      <c r="A2065" s="149"/>
      <c r="B2065" s="294" t="str">
        <f>IF(LEN(A2065)=0,"",INDEX('Smelter Look-up'!$A:$A,MATCH($A2065,'Smelter Look-up'!$E:$E,0)))</f>
        <v/>
      </c>
      <c r="C2065" s="146" t="str">
        <f>IF(LEN(A2065)=0,"",INDEX('Smelter Look-up'!$C:$C,MATCH($A2065,'Smelter Look-up'!$E:$E,0)))</f>
        <v/>
      </c>
      <c r="D2065" s="143"/>
      <c r="E2065" s="143" t="str">
        <f ca="1">IF(ISERROR($V2065),"",OFFSET('Smelter Look-up'!$D$4,$V2065-4,0)&amp;"")</f>
        <v/>
      </c>
      <c r="F2065" s="143" t="str">
        <f ca="1">IF(ISERROR($V2065),"",OFFSET('Smelter Look-up'!$E$4,$V2065-4,0))</f>
        <v/>
      </c>
      <c r="G2065" s="143" t="str">
        <f ca="1">IF(C2065=$X$4,"Enter smelter details",IF(ISERROR($V2065),"",OFFSET('Smelter Look-up'!$F$4,$V2065-4,0)))</f>
        <v/>
      </c>
      <c r="H2065" s="199" t="str">
        <f ca="1">IF(ISERROR($V2065),"",OFFSET('Smelter Look-up'!$G$4,$V2065-4,0))</f>
        <v/>
      </c>
      <c r="I2065" s="200" t="str">
        <f ca="1">IF(ISERROR($V2065),"",OFFSET('Smelter Look-up'!$H$4,$V2065-4,0))</f>
        <v/>
      </c>
      <c r="J2065" s="200" t="str">
        <f ca="1">IF(ISERROR($V2065),"",OFFSET('Smelter Look-up'!$I$4,$V2065-4,0))</f>
        <v/>
      </c>
      <c r="K2065" s="144"/>
      <c r="L2065" s="144"/>
      <c r="M2065" s="144"/>
      <c r="N2065" s="144"/>
      <c r="O2065" s="144"/>
      <c r="P2065" s="202"/>
      <c r="Q2065" s="145"/>
      <c r="R2065" s="143" t="str">
        <f ca="1">IF(ISERROR($V2065),"",OFFSET('Smelter Look-up'!$C$4,$V2065-4,0)&amp;"")</f>
        <v/>
      </c>
      <c r="S2065" s="149" t="str">
        <f t="shared" ca="1" si="160"/>
        <v/>
      </c>
      <c r="T2065" s="149" t="str">
        <f ca="1">IF(B2065="","",IF(ISERROR(MATCH($J2065,SorP!$B$1:$B$6261,0)),"",INDIRECT("'SorP'!$A$"&amp;MATCH($S2065&amp;$J2065,SorP!C:C,0))))</f>
        <v/>
      </c>
      <c r="U2065" s="162"/>
      <c r="V2065" s="163" t="e">
        <f>IF(C2065="",NA(),MATCH($B2065&amp;$C2065,'Smelter Look-up'!$J:$J,0))</f>
        <v>#N/A</v>
      </c>
      <c r="X2065" s="164">
        <f t="shared" ca="1" si="161"/>
        <v>0</v>
      </c>
      <c r="AB2065" s="304" t="str">
        <f t="shared" si="162"/>
        <v/>
      </c>
      <c r="AC2065" s="164" t="str">
        <f t="shared" si="163"/>
        <v/>
      </c>
      <c r="AD2065" s="164" t="str">
        <f t="shared" si="164"/>
        <v/>
      </c>
    </row>
    <row r="2066" spans="1:30" s="164" customFormat="1" ht="20.149999999999999" customHeight="1">
      <c r="A2066" s="149"/>
      <c r="B2066" s="294" t="str">
        <f>IF(LEN(A2066)=0,"",INDEX('Smelter Look-up'!$A:$A,MATCH($A2066,'Smelter Look-up'!$E:$E,0)))</f>
        <v/>
      </c>
      <c r="C2066" s="146" t="str">
        <f>IF(LEN(A2066)=0,"",INDEX('Smelter Look-up'!$C:$C,MATCH($A2066,'Smelter Look-up'!$E:$E,0)))</f>
        <v/>
      </c>
      <c r="D2066" s="143"/>
      <c r="E2066" s="143" t="str">
        <f ca="1">IF(ISERROR($V2066),"",OFFSET('Smelter Look-up'!$D$4,$V2066-4,0)&amp;"")</f>
        <v/>
      </c>
      <c r="F2066" s="143" t="str">
        <f ca="1">IF(ISERROR($V2066),"",OFFSET('Smelter Look-up'!$E$4,$V2066-4,0))</f>
        <v/>
      </c>
      <c r="G2066" s="143" t="str">
        <f ca="1">IF(C2066=$X$4,"Enter smelter details",IF(ISERROR($V2066),"",OFFSET('Smelter Look-up'!$F$4,$V2066-4,0)))</f>
        <v/>
      </c>
      <c r="H2066" s="199" t="str">
        <f ca="1">IF(ISERROR($V2066),"",OFFSET('Smelter Look-up'!$G$4,$V2066-4,0))</f>
        <v/>
      </c>
      <c r="I2066" s="200" t="str">
        <f ca="1">IF(ISERROR($V2066),"",OFFSET('Smelter Look-up'!$H$4,$V2066-4,0))</f>
        <v/>
      </c>
      <c r="J2066" s="200" t="str">
        <f ca="1">IF(ISERROR($V2066),"",OFFSET('Smelter Look-up'!$I$4,$V2066-4,0))</f>
        <v/>
      </c>
      <c r="K2066" s="144"/>
      <c r="L2066" s="144"/>
      <c r="M2066" s="144"/>
      <c r="N2066" s="144"/>
      <c r="O2066" s="144"/>
      <c r="P2066" s="202"/>
      <c r="Q2066" s="145"/>
      <c r="R2066" s="143" t="str">
        <f ca="1">IF(ISERROR($V2066),"",OFFSET('Smelter Look-up'!$C$4,$V2066-4,0)&amp;"")</f>
        <v/>
      </c>
      <c r="S2066" s="149" t="str">
        <f t="shared" ca="1" si="160"/>
        <v/>
      </c>
      <c r="T2066" s="149" t="str">
        <f ca="1">IF(B2066="","",IF(ISERROR(MATCH($J2066,SorP!$B$1:$B$6261,0)),"",INDIRECT("'SorP'!$A$"&amp;MATCH($S2066&amp;$J2066,SorP!C:C,0))))</f>
        <v/>
      </c>
      <c r="U2066" s="162"/>
      <c r="V2066" s="163" t="e">
        <f>IF(C2066="",NA(),MATCH($B2066&amp;$C2066,'Smelter Look-up'!$J:$J,0))</f>
        <v>#N/A</v>
      </c>
      <c r="X2066" s="164">
        <f t="shared" ca="1" si="161"/>
        <v>0</v>
      </c>
      <c r="AB2066" s="304" t="str">
        <f t="shared" si="162"/>
        <v/>
      </c>
      <c r="AC2066" s="164" t="str">
        <f t="shared" si="163"/>
        <v/>
      </c>
      <c r="AD2066" s="164" t="str">
        <f t="shared" si="164"/>
        <v/>
      </c>
    </row>
    <row r="2067" spans="1:30" s="164" customFormat="1" ht="20.149999999999999" customHeight="1">
      <c r="A2067" s="149"/>
      <c r="B2067" s="294" t="str">
        <f>IF(LEN(A2067)=0,"",INDEX('Smelter Look-up'!$A:$A,MATCH($A2067,'Smelter Look-up'!$E:$E,0)))</f>
        <v/>
      </c>
      <c r="C2067" s="146" t="str">
        <f>IF(LEN(A2067)=0,"",INDEX('Smelter Look-up'!$C:$C,MATCH($A2067,'Smelter Look-up'!$E:$E,0)))</f>
        <v/>
      </c>
      <c r="D2067" s="143"/>
      <c r="E2067" s="143" t="str">
        <f ca="1">IF(ISERROR($V2067),"",OFFSET('Smelter Look-up'!$D$4,$V2067-4,0)&amp;"")</f>
        <v/>
      </c>
      <c r="F2067" s="143" t="str">
        <f ca="1">IF(ISERROR($V2067),"",OFFSET('Smelter Look-up'!$E$4,$V2067-4,0))</f>
        <v/>
      </c>
      <c r="G2067" s="143" t="str">
        <f ca="1">IF(C2067=$X$4,"Enter smelter details",IF(ISERROR($V2067),"",OFFSET('Smelter Look-up'!$F$4,$V2067-4,0)))</f>
        <v/>
      </c>
      <c r="H2067" s="199" t="str">
        <f ca="1">IF(ISERROR($V2067),"",OFFSET('Smelter Look-up'!$G$4,$V2067-4,0))</f>
        <v/>
      </c>
      <c r="I2067" s="200" t="str">
        <f ca="1">IF(ISERROR($V2067),"",OFFSET('Smelter Look-up'!$H$4,$V2067-4,0))</f>
        <v/>
      </c>
      <c r="J2067" s="200" t="str">
        <f ca="1">IF(ISERROR($V2067),"",OFFSET('Smelter Look-up'!$I$4,$V2067-4,0))</f>
        <v/>
      </c>
      <c r="K2067" s="144"/>
      <c r="L2067" s="144"/>
      <c r="M2067" s="144"/>
      <c r="N2067" s="144"/>
      <c r="O2067" s="144"/>
      <c r="P2067" s="202"/>
      <c r="Q2067" s="145"/>
      <c r="R2067" s="143" t="str">
        <f ca="1">IF(ISERROR($V2067),"",OFFSET('Smelter Look-up'!$C$4,$V2067-4,0)&amp;"")</f>
        <v/>
      </c>
      <c r="S2067" s="149" t="str">
        <f t="shared" ca="1" si="160"/>
        <v/>
      </c>
      <c r="T2067" s="149" t="str">
        <f ca="1">IF(B2067="","",IF(ISERROR(MATCH($J2067,SorP!$B$1:$B$6261,0)),"",INDIRECT("'SorP'!$A$"&amp;MATCH($S2067&amp;$J2067,SorP!C:C,0))))</f>
        <v/>
      </c>
      <c r="U2067" s="162"/>
      <c r="V2067" s="163" t="e">
        <f>IF(C2067="",NA(),MATCH($B2067&amp;$C2067,'Smelter Look-up'!$J:$J,0))</f>
        <v>#N/A</v>
      </c>
      <c r="X2067" s="164">
        <f t="shared" ca="1" si="161"/>
        <v>0</v>
      </c>
      <c r="AB2067" s="304" t="str">
        <f t="shared" si="162"/>
        <v/>
      </c>
      <c r="AC2067" s="164" t="str">
        <f t="shared" si="163"/>
        <v/>
      </c>
      <c r="AD2067" s="164" t="str">
        <f t="shared" si="164"/>
        <v/>
      </c>
    </row>
    <row r="2068" spans="1:30" s="164" customFormat="1" ht="20.149999999999999" customHeight="1">
      <c r="A2068" s="149"/>
      <c r="B2068" s="294" t="str">
        <f>IF(LEN(A2068)=0,"",INDEX('Smelter Look-up'!$A:$A,MATCH($A2068,'Smelter Look-up'!$E:$E,0)))</f>
        <v/>
      </c>
      <c r="C2068" s="146" t="str">
        <f>IF(LEN(A2068)=0,"",INDEX('Smelter Look-up'!$C:$C,MATCH($A2068,'Smelter Look-up'!$E:$E,0)))</f>
        <v/>
      </c>
      <c r="D2068" s="143"/>
      <c r="E2068" s="143" t="str">
        <f ca="1">IF(ISERROR($V2068),"",OFFSET('Smelter Look-up'!$D$4,$V2068-4,0)&amp;"")</f>
        <v/>
      </c>
      <c r="F2068" s="143" t="str">
        <f ca="1">IF(ISERROR($V2068),"",OFFSET('Smelter Look-up'!$E$4,$V2068-4,0))</f>
        <v/>
      </c>
      <c r="G2068" s="143" t="str">
        <f ca="1">IF(C2068=$X$4,"Enter smelter details",IF(ISERROR($V2068),"",OFFSET('Smelter Look-up'!$F$4,$V2068-4,0)))</f>
        <v/>
      </c>
      <c r="H2068" s="199" t="str">
        <f ca="1">IF(ISERROR($V2068),"",OFFSET('Smelter Look-up'!$G$4,$V2068-4,0))</f>
        <v/>
      </c>
      <c r="I2068" s="200" t="str">
        <f ca="1">IF(ISERROR($V2068),"",OFFSET('Smelter Look-up'!$H$4,$V2068-4,0))</f>
        <v/>
      </c>
      <c r="J2068" s="200" t="str">
        <f ca="1">IF(ISERROR($V2068),"",OFFSET('Smelter Look-up'!$I$4,$V2068-4,0))</f>
        <v/>
      </c>
      <c r="K2068" s="144"/>
      <c r="L2068" s="144"/>
      <c r="M2068" s="144"/>
      <c r="N2068" s="144"/>
      <c r="O2068" s="144"/>
      <c r="P2068" s="202"/>
      <c r="Q2068" s="145"/>
      <c r="R2068" s="143" t="str">
        <f ca="1">IF(ISERROR($V2068),"",OFFSET('Smelter Look-up'!$C$4,$V2068-4,0)&amp;"")</f>
        <v/>
      </c>
      <c r="S2068" s="149" t="str">
        <f t="shared" ca="1" si="160"/>
        <v/>
      </c>
      <c r="T2068" s="149" t="str">
        <f ca="1">IF(B2068="","",IF(ISERROR(MATCH($J2068,SorP!$B$1:$B$6261,0)),"",INDIRECT("'SorP'!$A$"&amp;MATCH($S2068&amp;$J2068,SorP!C:C,0))))</f>
        <v/>
      </c>
      <c r="U2068" s="162"/>
      <c r="V2068" s="163" t="e">
        <f>IF(C2068="",NA(),MATCH($B2068&amp;$C2068,'Smelter Look-up'!$J:$J,0))</f>
        <v>#N/A</v>
      </c>
      <c r="X2068" s="164">
        <f t="shared" ca="1" si="161"/>
        <v>0</v>
      </c>
      <c r="AB2068" s="304" t="str">
        <f t="shared" si="162"/>
        <v/>
      </c>
      <c r="AC2068" s="164" t="str">
        <f t="shared" si="163"/>
        <v/>
      </c>
      <c r="AD2068" s="164" t="str">
        <f t="shared" si="164"/>
        <v/>
      </c>
    </row>
    <row r="2069" spans="1:30" s="164" customFormat="1" ht="20.149999999999999" customHeight="1">
      <c r="A2069" s="149"/>
      <c r="B2069" s="294" t="str">
        <f>IF(LEN(A2069)=0,"",INDEX('Smelter Look-up'!$A:$A,MATCH($A2069,'Smelter Look-up'!$E:$E,0)))</f>
        <v/>
      </c>
      <c r="C2069" s="146" t="str">
        <f>IF(LEN(A2069)=0,"",INDEX('Smelter Look-up'!$C:$C,MATCH($A2069,'Smelter Look-up'!$E:$E,0)))</f>
        <v/>
      </c>
      <c r="D2069" s="143"/>
      <c r="E2069" s="143" t="str">
        <f ca="1">IF(ISERROR($V2069),"",OFFSET('Smelter Look-up'!$D$4,$V2069-4,0)&amp;"")</f>
        <v/>
      </c>
      <c r="F2069" s="143" t="str">
        <f ca="1">IF(ISERROR($V2069),"",OFFSET('Smelter Look-up'!$E$4,$V2069-4,0))</f>
        <v/>
      </c>
      <c r="G2069" s="143" t="str">
        <f ca="1">IF(C2069=$X$4,"Enter smelter details",IF(ISERROR($V2069),"",OFFSET('Smelter Look-up'!$F$4,$V2069-4,0)))</f>
        <v/>
      </c>
      <c r="H2069" s="199" t="str">
        <f ca="1">IF(ISERROR($V2069),"",OFFSET('Smelter Look-up'!$G$4,$V2069-4,0))</f>
        <v/>
      </c>
      <c r="I2069" s="200" t="str">
        <f ca="1">IF(ISERROR($V2069),"",OFFSET('Smelter Look-up'!$H$4,$V2069-4,0))</f>
        <v/>
      </c>
      <c r="J2069" s="200" t="str">
        <f ca="1">IF(ISERROR($V2069),"",OFFSET('Smelter Look-up'!$I$4,$V2069-4,0))</f>
        <v/>
      </c>
      <c r="K2069" s="144"/>
      <c r="L2069" s="144"/>
      <c r="M2069" s="144"/>
      <c r="N2069" s="144"/>
      <c r="O2069" s="144"/>
      <c r="P2069" s="202"/>
      <c r="Q2069" s="145"/>
      <c r="R2069" s="143" t="str">
        <f ca="1">IF(ISERROR($V2069),"",OFFSET('Smelter Look-up'!$C$4,$V2069-4,0)&amp;"")</f>
        <v/>
      </c>
      <c r="S2069" s="149" t="str">
        <f t="shared" ca="1" si="160"/>
        <v/>
      </c>
      <c r="T2069" s="149" t="str">
        <f ca="1">IF(B2069="","",IF(ISERROR(MATCH($J2069,SorP!$B$1:$B$6261,0)),"",INDIRECT("'SorP'!$A$"&amp;MATCH($S2069&amp;$J2069,SorP!C:C,0))))</f>
        <v/>
      </c>
      <c r="U2069" s="162"/>
      <c r="V2069" s="163" t="e">
        <f>IF(C2069="",NA(),MATCH($B2069&amp;$C2069,'Smelter Look-up'!$J:$J,0))</f>
        <v>#N/A</v>
      </c>
      <c r="X2069" s="164">
        <f t="shared" ca="1" si="161"/>
        <v>0</v>
      </c>
      <c r="AB2069" s="304" t="str">
        <f t="shared" si="162"/>
        <v/>
      </c>
      <c r="AC2069" s="164" t="str">
        <f t="shared" si="163"/>
        <v/>
      </c>
      <c r="AD2069" s="164" t="str">
        <f t="shared" si="164"/>
        <v/>
      </c>
    </row>
    <row r="2070" spans="1:30" s="164" customFormat="1" ht="20.149999999999999" customHeight="1">
      <c r="A2070" s="149"/>
      <c r="B2070" s="294" t="str">
        <f>IF(LEN(A2070)=0,"",INDEX('Smelter Look-up'!$A:$A,MATCH($A2070,'Smelter Look-up'!$E:$E,0)))</f>
        <v/>
      </c>
      <c r="C2070" s="146" t="str">
        <f>IF(LEN(A2070)=0,"",INDEX('Smelter Look-up'!$C:$C,MATCH($A2070,'Smelter Look-up'!$E:$E,0)))</f>
        <v/>
      </c>
      <c r="D2070" s="143"/>
      <c r="E2070" s="143" t="str">
        <f ca="1">IF(ISERROR($V2070),"",OFFSET('Smelter Look-up'!$D$4,$V2070-4,0)&amp;"")</f>
        <v/>
      </c>
      <c r="F2070" s="143" t="str">
        <f ca="1">IF(ISERROR($V2070),"",OFFSET('Smelter Look-up'!$E$4,$V2070-4,0))</f>
        <v/>
      </c>
      <c r="G2070" s="143" t="str">
        <f ca="1">IF(C2070=$X$4,"Enter smelter details",IF(ISERROR($V2070),"",OFFSET('Smelter Look-up'!$F$4,$V2070-4,0)))</f>
        <v/>
      </c>
      <c r="H2070" s="199" t="str">
        <f ca="1">IF(ISERROR($V2070),"",OFFSET('Smelter Look-up'!$G$4,$V2070-4,0))</f>
        <v/>
      </c>
      <c r="I2070" s="200" t="str">
        <f ca="1">IF(ISERROR($V2070),"",OFFSET('Smelter Look-up'!$H$4,$V2070-4,0))</f>
        <v/>
      </c>
      <c r="J2070" s="200" t="str">
        <f ca="1">IF(ISERROR($V2070),"",OFFSET('Smelter Look-up'!$I$4,$V2070-4,0))</f>
        <v/>
      </c>
      <c r="K2070" s="144"/>
      <c r="L2070" s="144"/>
      <c r="M2070" s="144"/>
      <c r="N2070" s="144"/>
      <c r="O2070" s="144"/>
      <c r="P2070" s="202"/>
      <c r="Q2070" s="145"/>
      <c r="R2070" s="143" t="str">
        <f ca="1">IF(ISERROR($V2070),"",OFFSET('Smelter Look-up'!$C$4,$V2070-4,0)&amp;"")</f>
        <v/>
      </c>
      <c r="S2070" s="149" t="str">
        <f t="shared" ca="1" si="160"/>
        <v/>
      </c>
      <c r="T2070" s="149" t="str">
        <f ca="1">IF(B2070="","",IF(ISERROR(MATCH($J2070,SorP!$B$1:$B$6261,0)),"",INDIRECT("'SorP'!$A$"&amp;MATCH($S2070&amp;$J2070,SorP!C:C,0))))</f>
        <v/>
      </c>
      <c r="U2070" s="162"/>
      <c r="V2070" s="163" t="e">
        <f>IF(C2070="",NA(),MATCH($B2070&amp;$C2070,'Smelter Look-up'!$J:$J,0))</f>
        <v>#N/A</v>
      </c>
      <c r="X2070" s="164">
        <f t="shared" ca="1" si="161"/>
        <v>0</v>
      </c>
      <c r="AB2070" s="304" t="str">
        <f t="shared" si="162"/>
        <v/>
      </c>
      <c r="AC2070" s="164" t="str">
        <f t="shared" si="163"/>
        <v/>
      </c>
      <c r="AD2070" s="164" t="str">
        <f t="shared" si="164"/>
        <v/>
      </c>
    </row>
    <row r="2071" spans="1:30" s="164" customFormat="1" ht="20.149999999999999" customHeight="1">
      <c r="A2071" s="149"/>
      <c r="B2071" s="294" t="str">
        <f>IF(LEN(A2071)=0,"",INDEX('Smelter Look-up'!$A:$A,MATCH($A2071,'Smelter Look-up'!$E:$E,0)))</f>
        <v/>
      </c>
      <c r="C2071" s="146" t="str">
        <f>IF(LEN(A2071)=0,"",INDEX('Smelter Look-up'!$C:$C,MATCH($A2071,'Smelter Look-up'!$E:$E,0)))</f>
        <v/>
      </c>
      <c r="D2071" s="143"/>
      <c r="E2071" s="143" t="str">
        <f ca="1">IF(ISERROR($V2071),"",OFFSET('Smelter Look-up'!$D$4,$V2071-4,0)&amp;"")</f>
        <v/>
      </c>
      <c r="F2071" s="143" t="str">
        <f ca="1">IF(ISERROR($V2071),"",OFFSET('Smelter Look-up'!$E$4,$V2071-4,0))</f>
        <v/>
      </c>
      <c r="G2071" s="143" t="str">
        <f ca="1">IF(C2071=$X$4,"Enter smelter details",IF(ISERROR($V2071),"",OFFSET('Smelter Look-up'!$F$4,$V2071-4,0)))</f>
        <v/>
      </c>
      <c r="H2071" s="199" t="str">
        <f ca="1">IF(ISERROR($V2071),"",OFFSET('Smelter Look-up'!$G$4,$V2071-4,0))</f>
        <v/>
      </c>
      <c r="I2071" s="200" t="str">
        <f ca="1">IF(ISERROR($V2071),"",OFFSET('Smelter Look-up'!$H$4,$V2071-4,0))</f>
        <v/>
      </c>
      <c r="J2071" s="200" t="str">
        <f ca="1">IF(ISERROR($V2071),"",OFFSET('Smelter Look-up'!$I$4,$V2071-4,0))</f>
        <v/>
      </c>
      <c r="K2071" s="144"/>
      <c r="L2071" s="144"/>
      <c r="M2071" s="144"/>
      <c r="N2071" s="144"/>
      <c r="O2071" s="144"/>
      <c r="P2071" s="202"/>
      <c r="Q2071" s="145"/>
      <c r="R2071" s="143" t="str">
        <f ca="1">IF(ISERROR($V2071),"",OFFSET('Smelter Look-up'!$C$4,$V2071-4,0)&amp;"")</f>
        <v/>
      </c>
      <c r="S2071" s="149" t="str">
        <f t="shared" ca="1" si="160"/>
        <v/>
      </c>
      <c r="T2071" s="149" t="str">
        <f ca="1">IF(B2071="","",IF(ISERROR(MATCH($J2071,SorP!$B$1:$B$6261,0)),"",INDIRECT("'SorP'!$A$"&amp;MATCH($S2071&amp;$J2071,SorP!C:C,0))))</f>
        <v/>
      </c>
      <c r="U2071" s="162"/>
      <c r="V2071" s="163" t="e">
        <f>IF(C2071="",NA(),MATCH($B2071&amp;$C2071,'Smelter Look-up'!$J:$J,0))</f>
        <v>#N/A</v>
      </c>
      <c r="X2071" s="164">
        <f t="shared" ca="1" si="161"/>
        <v>0</v>
      </c>
      <c r="AB2071" s="304" t="str">
        <f t="shared" si="162"/>
        <v/>
      </c>
      <c r="AC2071" s="164" t="str">
        <f t="shared" si="163"/>
        <v/>
      </c>
      <c r="AD2071" s="164" t="str">
        <f t="shared" si="164"/>
        <v/>
      </c>
    </row>
    <row r="2072" spans="1:30" s="164" customFormat="1" ht="20.149999999999999" customHeight="1">
      <c r="A2072" s="149"/>
      <c r="B2072" s="294" t="str">
        <f>IF(LEN(A2072)=0,"",INDEX('Smelter Look-up'!$A:$A,MATCH($A2072,'Smelter Look-up'!$E:$E,0)))</f>
        <v/>
      </c>
      <c r="C2072" s="146" t="str">
        <f>IF(LEN(A2072)=0,"",INDEX('Smelter Look-up'!$C:$C,MATCH($A2072,'Smelter Look-up'!$E:$E,0)))</f>
        <v/>
      </c>
      <c r="D2072" s="143"/>
      <c r="E2072" s="143" t="str">
        <f ca="1">IF(ISERROR($V2072),"",OFFSET('Smelter Look-up'!$D$4,$V2072-4,0)&amp;"")</f>
        <v/>
      </c>
      <c r="F2072" s="143" t="str">
        <f ca="1">IF(ISERROR($V2072),"",OFFSET('Smelter Look-up'!$E$4,$V2072-4,0))</f>
        <v/>
      </c>
      <c r="G2072" s="143" t="str">
        <f ca="1">IF(C2072=$X$4,"Enter smelter details",IF(ISERROR($V2072),"",OFFSET('Smelter Look-up'!$F$4,$V2072-4,0)))</f>
        <v/>
      </c>
      <c r="H2072" s="199" t="str">
        <f ca="1">IF(ISERROR($V2072),"",OFFSET('Smelter Look-up'!$G$4,$V2072-4,0))</f>
        <v/>
      </c>
      <c r="I2072" s="200" t="str">
        <f ca="1">IF(ISERROR($V2072),"",OFFSET('Smelter Look-up'!$H$4,$V2072-4,0))</f>
        <v/>
      </c>
      <c r="J2072" s="200" t="str">
        <f ca="1">IF(ISERROR($V2072),"",OFFSET('Smelter Look-up'!$I$4,$V2072-4,0))</f>
        <v/>
      </c>
      <c r="K2072" s="144"/>
      <c r="L2072" s="144"/>
      <c r="M2072" s="144"/>
      <c r="N2072" s="144"/>
      <c r="O2072" s="144"/>
      <c r="P2072" s="202"/>
      <c r="Q2072" s="145"/>
      <c r="R2072" s="143" t="str">
        <f ca="1">IF(ISERROR($V2072),"",OFFSET('Smelter Look-up'!$C$4,$V2072-4,0)&amp;"")</f>
        <v/>
      </c>
      <c r="S2072" s="149" t="str">
        <f t="shared" ca="1" si="160"/>
        <v/>
      </c>
      <c r="T2072" s="149" t="str">
        <f ca="1">IF(B2072="","",IF(ISERROR(MATCH($J2072,SorP!$B$1:$B$6261,0)),"",INDIRECT("'SorP'!$A$"&amp;MATCH($S2072&amp;$J2072,SorP!C:C,0))))</f>
        <v/>
      </c>
      <c r="U2072" s="162"/>
      <c r="V2072" s="163" t="e">
        <f>IF(C2072="",NA(),MATCH($B2072&amp;$C2072,'Smelter Look-up'!$J:$J,0))</f>
        <v>#N/A</v>
      </c>
      <c r="X2072" s="164">
        <f t="shared" ca="1" si="161"/>
        <v>0</v>
      </c>
      <c r="AB2072" s="304" t="str">
        <f t="shared" si="162"/>
        <v/>
      </c>
      <c r="AC2072" s="164" t="str">
        <f t="shared" si="163"/>
        <v/>
      </c>
      <c r="AD2072" s="164" t="str">
        <f t="shared" si="164"/>
        <v/>
      </c>
    </row>
    <row r="2073" spans="1:30" s="164" customFormat="1" ht="20.149999999999999" customHeight="1">
      <c r="A2073" s="149"/>
      <c r="B2073" s="294" t="str">
        <f>IF(LEN(A2073)=0,"",INDEX('Smelter Look-up'!$A:$A,MATCH($A2073,'Smelter Look-up'!$E:$E,0)))</f>
        <v/>
      </c>
      <c r="C2073" s="146" t="str">
        <f>IF(LEN(A2073)=0,"",INDEX('Smelter Look-up'!$C:$C,MATCH($A2073,'Smelter Look-up'!$E:$E,0)))</f>
        <v/>
      </c>
      <c r="D2073" s="143"/>
      <c r="E2073" s="143" t="str">
        <f ca="1">IF(ISERROR($V2073),"",OFFSET('Smelter Look-up'!$D$4,$V2073-4,0)&amp;"")</f>
        <v/>
      </c>
      <c r="F2073" s="143" t="str">
        <f ca="1">IF(ISERROR($V2073),"",OFFSET('Smelter Look-up'!$E$4,$V2073-4,0))</f>
        <v/>
      </c>
      <c r="G2073" s="143" t="str">
        <f ca="1">IF(C2073=$X$4,"Enter smelter details",IF(ISERROR($V2073),"",OFFSET('Smelter Look-up'!$F$4,$V2073-4,0)))</f>
        <v/>
      </c>
      <c r="H2073" s="199" t="str">
        <f ca="1">IF(ISERROR($V2073),"",OFFSET('Smelter Look-up'!$G$4,$V2073-4,0))</f>
        <v/>
      </c>
      <c r="I2073" s="200" t="str">
        <f ca="1">IF(ISERROR($V2073),"",OFFSET('Smelter Look-up'!$H$4,$V2073-4,0))</f>
        <v/>
      </c>
      <c r="J2073" s="200" t="str">
        <f ca="1">IF(ISERROR($V2073),"",OFFSET('Smelter Look-up'!$I$4,$V2073-4,0))</f>
        <v/>
      </c>
      <c r="K2073" s="144"/>
      <c r="L2073" s="144"/>
      <c r="M2073" s="144"/>
      <c r="N2073" s="144"/>
      <c r="O2073" s="144"/>
      <c r="P2073" s="202"/>
      <c r="Q2073" s="145"/>
      <c r="R2073" s="143" t="str">
        <f ca="1">IF(ISERROR($V2073),"",OFFSET('Smelter Look-up'!$C$4,$V2073-4,0)&amp;"")</f>
        <v/>
      </c>
      <c r="S2073" s="149" t="str">
        <f t="shared" ca="1" si="160"/>
        <v/>
      </c>
      <c r="T2073" s="149" t="str">
        <f ca="1">IF(B2073="","",IF(ISERROR(MATCH($J2073,SorP!$B$1:$B$6261,0)),"",INDIRECT("'SorP'!$A$"&amp;MATCH($S2073&amp;$J2073,SorP!C:C,0))))</f>
        <v/>
      </c>
      <c r="U2073" s="162"/>
      <c r="V2073" s="163" t="e">
        <f>IF(C2073="",NA(),MATCH($B2073&amp;$C2073,'Smelter Look-up'!$J:$J,0))</f>
        <v>#N/A</v>
      </c>
      <c r="X2073" s="164">
        <f t="shared" ca="1" si="161"/>
        <v>0</v>
      </c>
      <c r="AB2073" s="304" t="str">
        <f t="shared" si="162"/>
        <v/>
      </c>
      <c r="AC2073" s="164" t="str">
        <f t="shared" si="163"/>
        <v/>
      </c>
      <c r="AD2073" s="164" t="str">
        <f t="shared" si="164"/>
        <v/>
      </c>
    </row>
    <row r="2074" spans="1:30" s="164" customFormat="1" ht="20.149999999999999" customHeight="1">
      <c r="A2074" s="149"/>
      <c r="B2074" s="294" t="str">
        <f>IF(LEN(A2074)=0,"",INDEX('Smelter Look-up'!$A:$A,MATCH($A2074,'Smelter Look-up'!$E:$E,0)))</f>
        <v/>
      </c>
      <c r="C2074" s="146" t="str">
        <f>IF(LEN(A2074)=0,"",INDEX('Smelter Look-up'!$C:$C,MATCH($A2074,'Smelter Look-up'!$E:$E,0)))</f>
        <v/>
      </c>
      <c r="D2074" s="143"/>
      <c r="E2074" s="143" t="str">
        <f ca="1">IF(ISERROR($V2074),"",OFFSET('Smelter Look-up'!$D$4,$V2074-4,0)&amp;"")</f>
        <v/>
      </c>
      <c r="F2074" s="143" t="str">
        <f ca="1">IF(ISERROR($V2074),"",OFFSET('Smelter Look-up'!$E$4,$V2074-4,0))</f>
        <v/>
      </c>
      <c r="G2074" s="143" t="str">
        <f ca="1">IF(C2074=$X$4,"Enter smelter details",IF(ISERROR($V2074),"",OFFSET('Smelter Look-up'!$F$4,$V2074-4,0)))</f>
        <v/>
      </c>
      <c r="H2074" s="199" t="str">
        <f ca="1">IF(ISERROR($V2074),"",OFFSET('Smelter Look-up'!$G$4,$V2074-4,0))</f>
        <v/>
      </c>
      <c r="I2074" s="200" t="str">
        <f ca="1">IF(ISERROR($V2074),"",OFFSET('Smelter Look-up'!$H$4,$V2074-4,0))</f>
        <v/>
      </c>
      <c r="J2074" s="200" t="str">
        <f ca="1">IF(ISERROR($V2074),"",OFFSET('Smelter Look-up'!$I$4,$V2074-4,0))</f>
        <v/>
      </c>
      <c r="K2074" s="144"/>
      <c r="L2074" s="144"/>
      <c r="M2074" s="144"/>
      <c r="N2074" s="144"/>
      <c r="O2074" s="144"/>
      <c r="P2074" s="202"/>
      <c r="Q2074" s="145"/>
      <c r="R2074" s="143" t="str">
        <f ca="1">IF(ISERROR($V2074),"",OFFSET('Smelter Look-up'!$C$4,$V2074-4,0)&amp;"")</f>
        <v/>
      </c>
      <c r="S2074" s="149" t="str">
        <f t="shared" ca="1" si="160"/>
        <v/>
      </c>
      <c r="T2074" s="149" t="str">
        <f ca="1">IF(B2074="","",IF(ISERROR(MATCH($J2074,SorP!$B$1:$B$6261,0)),"",INDIRECT("'SorP'!$A$"&amp;MATCH($S2074&amp;$J2074,SorP!C:C,0))))</f>
        <v/>
      </c>
      <c r="U2074" s="162"/>
      <c r="V2074" s="163" t="e">
        <f>IF(C2074="",NA(),MATCH($B2074&amp;$C2074,'Smelter Look-up'!$J:$J,0))</f>
        <v>#N/A</v>
      </c>
      <c r="X2074" s="164">
        <f t="shared" ca="1" si="161"/>
        <v>0</v>
      </c>
      <c r="AB2074" s="304" t="str">
        <f t="shared" si="162"/>
        <v/>
      </c>
      <c r="AC2074" s="164" t="str">
        <f t="shared" si="163"/>
        <v/>
      </c>
      <c r="AD2074" s="164" t="str">
        <f t="shared" si="164"/>
        <v/>
      </c>
    </row>
    <row r="2075" spans="1:30" s="164" customFormat="1" ht="20.149999999999999" customHeight="1">
      <c r="A2075" s="149"/>
      <c r="B2075" s="294" t="str">
        <f>IF(LEN(A2075)=0,"",INDEX('Smelter Look-up'!$A:$A,MATCH($A2075,'Smelter Look-up'!$E:$E,0)))</f>
        <v/>
      </c>
      <c r="C2075" s="146" t="str">
        <f>IF(LEN(A2075)=0,"",INDEX('Smelter Look-up'!$C:$C,MATCH($A2075,'Smelter Look-up'!$E:$E,0)))</f>
        <v/>
      </c>
      <c r="D2075" s="143"/>
      <c r="E2075" s="143" t="str">
        <f ca="1">IF(ISERROR($V2075),"",OFFSET('Smelter Look-up'!$D$4,$V2075-4,0)&amp;"")</f>
        <v/>
      </c>
      <c r="F2075" s="143" t="str">
        <f ca="1">IF(ISERROR($V2075),"",OFFSET('Smelter Look-up'!$E$4,$V2075-4,0))</f>
        <v/>
      </c>
      <c r="G2075" s="143" t="str">
        <f ca="1">IF(C2075=$X$4,"Enter smelter details",IF(ISERROR($V2075),"",OFFSET('Smelter Look-up'!$F$4,$V2075-4,0)))</f>
        <v/>
      </c>
      <c r="H2075" s="199" t="str">
        <f ca="1">IF(ISERROR($V2075),"",OFFSET('Smelter Look-up'!$G$4,$V2075-4,0))</f>
        <v/>
      </c>
      <c r="I2075" s="200" t="str">
        <f ca="1">IF(ISERROR($V2075),"",OFFSET('Smelter Look-up'!$H$4,$V2075-4,0))</f>
        <v/>
      </c>
      <c r="J2075" s="200" t="str">
        <f ca="1">IF(ISERROR($V2075),"",OFFSET('Smelter Look-up'!$I$4,$V2075-4,0))</f>
        <v/>
      </c>
      <c r="K2075" s="144"/>
      <c r="L2075" s="144"/>
      <c r="M2075" s="144"/>
      <c r="N2075" s="144"/>
      <c r="O2075" s="144"/>
      <c r="P2075" s="202"/>
      <c r="Q2075" s="145"/>
      <c r="R2075" s="143" t="str">
        <f ca="1">IF(ISERROR($V2075),"",OFFSET('Smelter Look-up'!$C$4,$V2075-4,0)&amp;"")</f>
        <v/>
      </c>
      <c r="S2075" s="149" t="str">
        <f t="shared" ca="1" si="160"/>
        <v/>
      </c>
      <c r="T2075" s="149" t="str">
        <f ca="1">IF(B2075="","",IF(ISERROR(MATCH($J2075,SorP!$B$1:$B$6261,0)),"",INDIRECT("'SorP'!$A$"&amp;MATCH($S2075&amp;$J2075,SorP!C:C,0))))</f>
        <v/>
      </c>
      <c r="U2075" s="162"/>
      <c r="V2075" s="163" t="e">
        <f>IF(C2075="",NA(),MATCH($B2075&amp;$C2075,'Smelter Look-up'!$J:$J,0))</f>
        <v>#N/A</v>
      </c>
      <c r="X2075" s="164">
        <f t="shared" ca="1" si="161"/>
        <v>0</v>
      </c>
      <c r="AB2075" s="304" t="str">
        <f t="shared" si="162"/>
        <v/>
      </c>
      <c r="AC2075" s="164" t="str">
        <f t="shared" si="163"/>
        <v/>
      </c>
      <c r="AD2075" s="164" t="str">
        <f t="shared" si="164"/>
        <v/>
      </c>
    </row>
    <row r="2076" spans="1:30" s="164" customFormat="1" ht="20.149999999999999" customHeight="1">
      <c r="A2076" s="149"/>
      <c r="B2076" s="294" t="str">
        <f>IF(LEN(A2076)=0,"",INDEX('Smelter Look-up'!$A:$A,MATCH($A2076,'Smelter Look-up'!$E:$E,0)))</f>
        <v/>
      </c>
      <c r="C2076" s="146" t="str">
        <f>IF(LEN(A2076)=0,"",INDEX('Smelter Look-up'!$C:$C,MATCH($A2076,'Smelter Look-up'!$E:$E,0)))</f>
        <v/>
      </c>
      <c r="D2076" s="143"/>
      <c r="E2076" s="143" t="str">
        <f ca="1">IF(ISERROR($V2076),"",OFFSET('Smelter Look-up'!$D$4,$V2076-4,0)&amp;"")</f>
        <v/>
      </c>
      <c r="F2076" s="143" t="str">
        <f ca="1">IF(ISERROR($V2076),"",OFFSET('Smelter Look-up'!$E$4,$V2076-4,0))</f>
        <v/>
      </c>
      <c r="G2076" s="143" t="str">
        <f ca="1">IF(C2076=$X$4,"Enter smelter details",IF(ISERROR($V2076),"",OFFSET('Smelter Look-up'!$F$4,$V2076-4,0)))</f>
        <v/>
      </c>
      <c r="H2076" s="199" t="str">
        <f ca="1">IF(ISERROR($V2076),"",OFFSET('Smelter Look-up'!$G$4,$V2076-4,0))</f>
        <v/>
      </c>
      <c r="I2076" s="200" t="str">
        <f ca="1">IF(ISERROR($V2076),"",OFFSET('Smelter Look-up'!$H$4,$V2076-4,0))</f>
        <v/>
      </c>
      <c r="J2076" s="200" t="str">
        <f ca="1">IF(ISERROR($V2076),"",OFFSET('Smelter Look-up'!$I$4,$V2076-4,0))</f>
        <v/>
      </c>
      <c r="K2076" s="144"/>
      <c r="L2076" s="144"/>
      <c r="M2076" s="144"/>
      <c r="N2076" s="144"/>
      <c r="O2076" s="144"/>
      <c r="P2076" s="202"/>
      <c r="Q2076" s="145"/>
      <c r="R2076" s="143" t="str">
        <f ca="1">IF(ISERROR($V2076),"",OFFSET('Smelter Look-up'!$C$4,$V2076-4,0)&amp;"")</f>
        <v/>
      </c>
      <c r="S2076" s="149" t="str">
        <f t="shared" ca="1" si="160"/>
        <v/>
      </c>
      <c r="T2076" s="149" t="str">
        <f ca="1">IF(B2076="","",IF(ISERROR(MATCH($J2076,SorP!$B$1:$B$6261,0)),"",INDIRECT("'SorP'!$A$"&amp;MATCH($S2076&amp;$J2076,SorP!C:C,0))))</f>
        <v/>
      </c>
      <c r="U2076" s="162"/>
      <c r="V2076" s="163" t="e">
        <f>IF(C2076="",NA(),MATCH($B2076&amp;$C2076,'Smelter Look-up'!$J:$J,0))</f>
        <v>#N/A</v>
      </c>
      <c r="X2076" s="164">
        <f t="shared" ca="1" si="161"/>
        <v>0</v>
      </c>
      <c r="AB2076" s="304" t="str">
        <f t="shared" si="162"/>
        <v/>
      </c>
      <c r="AC2076" s="164" t="str">
        <f t="shared" si="163"/>
        <v/>
      </c>
      <c r="AD2076" s="164" t="str">
        <f t="shared" si="164"/>
        <v/>
      </c>
    </row>
    <row r="2077" spans="1:30" s="164" customFormat="1" ht="20.149999999999999" customHeight="1">
      <c r="A2077" s="149"/>
      <c r="B2077" s="294" t="str">
        <f>IF(LEN(A2077)=0,"",INDEX('Smelter Look-up'!$A:$A,MATCH($A2077,'Smelter Look-up'!$E:$E,0)))</f>
        <v/>
      </c>
      <c r="C2077" s="146" t="str">
        <f>IF(LEN(A2077)=0,"",INDEX('Smelter Look-up'!$C:$C,MATCH($A2077,'Smelter Look-up'!$E:$E,0)))</f>
        <v/>
      </c>
      <c r="D2077" s="143"/>
      <c r="E2077" s="143" t="str">
        <f ca="1">IF(ISERROR($V2077),"",OFFSET('Smelter Look-up'!$D$4,$V2077-4,0)&amp;"")</f>
        <v/>
      </c>
      <c r="F2077" s="143" t="str">
        <f ca="1">IF(ISERROR($V2077),"",OFFSET('Smelter Look-up'!$E$4,$V2077-4,0))</f>
        <v/>
      </c>
      <c r="G2077" s="143" t="str">
        <f ca="1">IF(C2077=$X$4,"Enter smelter details",IF(ISERROR($V2077),"",OFFSET('Smelter Look-up'!$F$4,$V2077-4,0)))</f>
        <v/>
      </c>
      <c r="H2077" s="199" t="str">
        <f ca="1">IF(ISERROR($V2077),"",OFFSET('Smelter Look-up'!$G$4,$V2077-4,0))</f>
        <v/>
      </c>
      <c r="I2077" s="200" t="str">
        <f ca="1">IF(ISERROR($V2077),"",OFFSET('Smelter Look-up'!$H$4,$V2077-4,0))</f>
        <v/>
      </c>
      <c r="J2077" s="200" t="str">
        <f ca="1">IF(ISERROR($V2077),"",OFFSET('Smelter Look-up'!$I$4,$V2077-4,0))</f>
        <v/>
      </c>
      <c r="K2077" s="144"/>
      <c r="L2077" s="144"/>
      <c r="M2077" s="144"/>
      <c r="N2077" s="144"/>
      <c r="O2077" s="144"/>
      <c r="P2077" s="202"/>
      <c r="Q2077" s="145"/>
      <c r="R2077" s="143" t="str">
        <f ca="1">IF(ISERROR($V2077),"",OFFSET('Smelter Look-up'!$C$4,$V2077-4,0)&amp;"")</f>
        <v/>
      </c>
      <c r="S2077" s="149" t="str">
        <f t="shared" ca="1" si="160"/>
        <v/>
      </c>
      <c r="T2077" s="149" t="str">
        <f ca="1">IF(B2077="","",IF(ISERROR(MATCH($J2077,SorP!$B$1:$B$6261,0)),"",INDIRECT("'SorP'!$A$"&amp;MATCH($S2077&amp;$J2077,SorP!C:C,0))))</f>
        <v/>
      </c>
      <c r="U2077" s="162"/>
      <c r="V2077" s="163" t="e">
        <f>IF(C2077="",NA(),MATCH($B2077&amp;$C2077,'Smelter Look-up'!$J:$J,0))</f>
        <v>#N/A</v>
      </c>
      <c r="X2077" s="164">
        <f t="shared" ca="1" si="161"/>
        <v>0</v>
      </c>
      <c r="AB2077" s="304" t="str">
        <f t="shared" si="162"/>
        <v/>
      </c>
      <c r="AC2077" s="164" t="str">
        <f t="shared" si="163"/>
        <v/>
      </c>
      <c r="AD2077" s="164" t="str">
        <f t="shared" si="164"/>
        <v/>
      </c>
    </row>
    <row r="2078" spans="1:30" s="164" customFormat="1" ht="20.149999999999999" customHeight="1">
      <c r="A2078" s="149"/>
      <c r="B2078" s="294" t="str">
        <f>IF(LEN(A2078)=0,"",INDEX('Smelter Look-up'!$A:$A,MATCH($A2078,'Smelter Look-up'!$E:$E,0)))</f>
        <v/>
      </c>
      <c r="C2078" s="146" t="str">
        <f>IF(LEN(A2078)=0,"",INDEX('Smelter Look-up'!$C:$C,MATCH($A2078,'Smelter Look-up'!$E:$E,0)))</f>
        <v/>
      </c>
      <c r="D2078" s="143"/>
      <c r="E2078" s="143" t="str">
        <f ca="1">IF(ISERROR($V2078),"",OFFSET('Smelter Look-up'!$D$4,$V2078-4,0)&amp;"")</f>
        <v/>
      </c>
      <c r="F2078" s="143" t="str">
        <f ca="1">IF(ISERROR($V2078),"",OFFSET('Smelter Look-up'!$E$4,$V2078-4,0))</f>
        <v/>
      </c>
      <c r="G2078" s="143" t="str">
        <f ca="1">IF(C2078=$X$4,"Enter smelter details",IF(ISERROR($V2078),"",OFFSET('Smelter Look-up'!$F$4,$V2078-4,0)))</f>
        <v/>
      </c>
      <c r="H2078" s="199" t="str">
        <f ca="1">IF(ISERROR($V2078),"",OFFSET('Smelter Look-up'!$G$4,$V2078-4,0))</f>
        <v/>
      </c>
      <c r="I2078" s="200" t="str">
        <f ca="1">IF(ISERROR($V2078),"",OFFSET('Smelter Look-up'!$H$4,$V2078-4,0))</f>
        <v/>
      </c>
      <c r="J2078" s="200" t="str">
        <f ca="1">IF(ISERROR($V2078),"",OFFSET('Smelter Look-up'!$I$4,$V2078-4,0))</f>
        <v/>
      </c>
      <c r="K2078" s="144"/>
      <c r="L2078" s="144"/>
      <c r="M2078" s="144"/>
      <c r="N2078" s="144"/>
      <c r="O2078" s="144"/>
      <c r="P2078" s="202"/>
      <c r="Q2078" s="145"/>
      <c r="R2078" s="143" t="str">
        <f ca="1">IF(ISERROR($V2078),"",OFFSET('Smelter Look-up'!$C$4,$V2078-4,0)&amp;"")</f>
        <v/>
      </c>
      <c r="S2078" s="149" t="str">
        <f t="shared" ca="1" si="160"/>
        <v/>
      </c>
      <c r="T2078" s="149" t="str">
        <f ca="1">IF(B2078="","",IF(ISERROR(MATCH($J2078,SorP!$B$1:$B$6261,0)),"",INDIRECT("'SorP'!$A$"&amp;MATCH($S2078&amp;$J2078,SorP!C:C,0))))</f>
        <v/>
      </c>
      <c r="U2078" s="162"/>
      <c r="V2078" s="163" t="e">
        <f>IF(C2078="",NA(),MATCH($B2078&amp;$C2078,'Smelter Look-up'!$J:$J,0))</f>
        <v>#N/A</v>
      </c>
      <c r="X2078" s="164">
        <f t="shared" ca="1" si="161"/>
        <v>0</v>
      </c>
      <c r="AB2078" s="304" t="str">
        <f t="shared" si="162"/>
        <v/>
      </c>
      <c r="AC2078" s="164" t="str">
        <f t="shared" si="163"/>
        <v/>
      </c>
      <c r="AD2078" s="164" t="str">
        <f t="shared" si="164"/>
        <v/>
      </c>
    </row>
    <row r="2079" spans="1:30" s="164" customFormat="1" ht="20.149999999999999" customHeight="1">
      <c r="A2079" s="149"/>
      <c r="B2079" s="294" t="str">
        <f>IF(LEN(A2079)=0,"",INDEX('Smelter Look-up'!$A:$A,MATCH($A2079,'Smelter Look-up'!$E:$E,0)))</f>
        <v/>
      </c>
      <c r="C2079" s="146" t="str">
        <f>IF(LEN(A2079)=0,"",INDEX('Smelter Look-up'!$C:$C,MATCH($A2079,'Smelter Look-up'!$E:$E,0)))</f>
        <v/>
      </c>
      <c r="D2079" s="143"/>
      <c r="E2079" s="143" t="str">
        <f ca="1">IF(ISERROR($V2079),"",OFFSET('Smelter Look-up'!$D$4,$V2079-4,0)&amp;"")</f>
        <v/>
      </c>
      <c r="F2079" s="143" t="str">
        <f ca="1">IF(ISERROR($V2079),"",OFFSET('Smelter Look-up'!$E$4,$V2079-4,0))</f>
        <v/>
      </c>
      <c r="G2079" s="143" t="str">
        <f ca="1">IF(C2079=$X$4,"Enter smelter details",IF(ISERROR($V2079),"",OFFSET('Smelter Look-up'!$F$4,$V2079-4,0)))</f>
        <v/>
      </c>
      <c r="H2079" s="199" t="str">
        <f ca="1">IF(ISERROR($V2079),"",OFFSET('Smelter Look-up'!$G$4,$V2079-4,0))</f>
        <v/>
      </c>
      <c r="I2079" s="200" t="str">
        <f ca="1">IF(ISERROR($V2079),"",OFFSET('Smelter Look-up'!$H$4,$V2079-4,0))</f>
        <v/>
      </c>
      <c r="J2079" s="200" t="str">
        <f ca="1">IF(ISERROR($V2079),"",OFFSET('Smelter Look-up'!$I$4,$V2079-4,0))</f>
        <v/>
      </c>
      <c r="K2079" s="144"/>
      <c r="L2079" s="144"/>
      <c r="M2079" s="144"/>
      <c r="N2079" s="144"/>
      <c r="O2079" s="144"/>
      <c r="P2079" s="202"/>
      <c r="Q2079" s="145"/>
      <c r="R2079" s="143" t="str">
        <f ca="1">IF(ISERROR($V2079),"",OFFSET('Smelter Look-up'!$C$4,$V2079-4,0)&amp;"")</f>
        <v/>
      </c>
      <c r="S2079" s="149" t="str">
        <f t="shared" ca="1" si="160"/>
        <v/>
      </c>
      <c r="T2079" s="149" t="str">
        <f ca="1">IF(B2079="","",IF(ISERROR(MATCH($J2079,SorP!$B$1:$B$6261,0)),"",INDIRECT("'SorP'!$A$"&amp;MATCH($S2079&amp;$J2079,SorP!C:C,0))))</f>
        <v/>
      </c>
      <c r="U2079" s="162"/>
      <c r="V2079" s="163" t="e">
        <f>IF(C2079="",NA(),MATCH($B2079&amp;$C2079,'Smelter Look-up'!$J:$J,0))</f>
        <v>#N/A</v>
      </c>
      <c r="X2079" s="164">
        <f t="shared" ca="1" si="161"/>
        <v>0</v>
      </c>
      <c r="AB2079" s="304" t="str">
        <f t="shared" si="162"/>
        <v/>
      </c>
      <c r="AC2079" s="164" t="str">
        <f t="shared" si="163"/>
        <v/>
      </c>
      <c r="AD2079" s="164" t="str">
        <f t="shared" si="164"/>
        <v/>
      </c>
    </row>
    <row r="2080" spans="1:30" s="164" customFormat="1" ht="20.149999999999999" customHeight="1">
      <c r="A2080" s="149"/>
      <c r="B2080" s="294" t="str">
        <f>IF(LEN(A2080)=0,"",INDEX('Smelter Look-up'!$A:$A,MATCH($A2080,'Smelter Look-up'!$E:$E,0)))</f>
        <v/>
      </c>
      <c r="C2080" s="146" t="str">
        <f>IF(LEN(A2080)=0,"",INDEX('Smelter Look-up'!$C:$C,MATCH($A2080,'Smelter Look-up'!$E:$E,0)))</f>
        <v/>
      </c>
      <c r="D2080" s="143"/>
      <c r="E2080" s="143" t="str">
        <f ca="1">IF(ISERROR($V2080),"",OFFSET('Smelter Look-up'!$D$4,$V2080-4,0)&amp;"")</f>
        <v/>
      </c>
      <c r="F2080" s="143" t="str">
        <f ca="1">IF(ISERROR($V2080),"",OFFSET('Smelter Look-up'!$E$4,$V2080-4,0))</f>
        <v/>
      </c>
      <c r="G2080" s="143" t="str">
        <f ca="1">IF(C2080=$X$4,"Enter smelter details",IF(ISERROR($V2080),"",OFFSET('Smelter Look-up'!$F$4,$V2080-4,0)))</f>
        <v/>
      </c>
      <c r="H2080" s="199" t="str">
        <f ca="1">IF(ISERROR($V2080),"",OFFSET('Smelter Look-up'!$G$4,$V2080-4,0))</f>
        <v/>
      </c>
      <c r="I2080" s="200" t="str">
        <f ca="1">IF(ISERROR($V2080),"",OFFSET('Smelter Look-up'!$H$4,$V2080-4,0))</f>
        <v/>
      </c>
      <c r="J2080" s="200" t="str">
        <f ca="1">IF(ISERROR($V2080),"",OFFSET('Smelter Look-up'!$I$4,$V2080-4,0))</f>
        <v/>
      </c>
      <c r="K2080" s="144"/>
      <c r="L2080" s="144"/>
      <c r="M2080" s="144"/>
      <c r="N2080" s="144"/>
      <c r="O2080" s="144"/>
      <c r="P2080" s="202"/>
      <c r="Q2080" s="145"/>
      <c r="R2080" s="143" t="str">
        <f ca="1">IF(ISERROR($V2080),"",OFFSET('Smelter Look-up'!$C$4,$V2080-4,0)&amp;"")</f>
        <v/>
      </c>
      <c r="S2080" s="149" t="str">
        <f t="shared" ca="1" si="160"/>
        <v/>
      </c>
      <c r="T2080" s="149" t="str">
        <f ca="1">IF(B2080="","",IF(ISERROR(MATCH($J2080,SorP!$B$1:$B$6261,0)),"",INDIRECT("'SorP'!$A$"&amp;MATCH($S2080&amp;$J2080,SorP!C:C,0))))</f>
        <v/>
      </c>
      <c r="U2080" s="162"/>
      <c r="V2080" s="163" t="e">
        <f>IF(C2080="",NA(),MATCH($B2080&amp;$C2080,'Smelter Look-up'!$J:$J,0))</f>
        <v>#N/A</v>
      </c>
      <c r="X2080" s="164">
        <f t="shared" ca="1" si="161"/>
        <v>0</v>
      </c>
      <c r="AB2080" s="304" t="str">
        <f t="shared" si="162"/>
        <v/>
      </c>
      <c r="AC2080" s="164" t="str">
        <f t="shared" si="163"/>
        <v/>
      </c>
      <c r="AD2080" s="164" t="str">
        <f t="shared" si="164"/>
        <v/>
      </c>
    </row>
    <row r="2081" spans="1:30" s="164" customFormat="1" ht="20.149999999999999" customHeight="1">
      <c r="A2081" s="149"/>
      <c r="B2081" s="294" t="str">
        <f>IF(LEN(A2081)=0,"",INDEX('Smelter Look-up'!$A:$A,MATCH($A2081,'Smelter Look-up'!$E:$E,0)))</f>
        <v/>
      </c>
      <c r="C2081" s="146" t="str">
        <f>IF(LEN(A2081)=0,"",INDEX('Smelter Look-up'!$C:$C,MATCH($A2081,'Smelter Look-up'!$E:$E,0)))</f>
        <v/>
      </c>
      <c r="D2081" s="143"/>
      <c r="E2081" s="143" t="str">
        <f ca="1">IF(ISERROR($V2081),"",OFFSET('Smelter Look-up'!$D$4,$V2081-4,0)&amp;"")</f>
        <v/>
      </c>
      <c r="F2081" s="143" t="str">
        <f ca="1">IF(ISERROR($V2081),"",OFFSET('Smelter Look-up'!$E$4,$V2081-4,0))</f>
        <v/>
      </c>
      <c r="G2081" s="143" t="str">
        <f ca="1">IF(C2081=$X$4,"Enter smelter details",IF(ISERROR($V2081),"",OFFSET('Smelter Look-up'!$F$4,$V2081-4,0)))</f>
        <v/>
      </c>
      <c r="H2081" s="199" t="str">
        <f ca="1">IF(ISERROR($V2081),"",OFFSET('Smelter Look-up'!$G$4,$V2081-4,0))</f>
        <v/>
      </c>
      <c r="I2081" s="200" t="str">
        <f ca="1">IF(ISERROR($V2081),"",OFFSET('Smelter Look-up'!$H$4,$V2081-4,0))</f>
        <v/>
      </c>
      <c r="J2081" s="200" t="str">
        <f ca="1">IF(ISERROR($V2081),"",OFFSET('Smelter Look-up'!$I$4,$V2081-4,0))</f>
        <v/>
      </c>
      <c r="K2081" s="144"/>
      <c r="L2081" s="144"/>
      <c r="M2081" s="144"/>
      <c r="N2081" s="144"/>
      <c r="O2081" s="144"/>
      <c r="P2081" s="202"/>
      <c r="Q2081" s="145"/>
      <c r="R2081" s="143" t="str">
        <f ca="1">IF(ISERROR($V2081),"",OFFSET('Smelter Look-up'!$C$4,$V2081-4,0)&amp;"")</f>
        <v/>
      </c>
      <c r="S2081" s="149" t="str">
        <f t="shared" ca="1" si="160"/>
        <v/>
      </c>
      <c r="T2081" s="149" t="str">
        <f ca="1">IF(B2081="","",IF(ISERROR(MATCH($J2081,SorP!$B$1:$B$6261,0)),"",INDIRECT("'SorP'!$A$"&amp;MATCH($S2081&amp;$J2081,SorP!C:C,0))))</f>
        <v/>
      </c>
      <c r="U2081" s="162"/>
      <c r="V2081" s="163" t="e">
        <f>IF(C2081="",NA(),MATCH($B2081&amp;$C2081,'Smelter Look-up'!$J:$J,0))</f>
        <v>#N/A</v>
      </c>
      <c r="X2081" s="164">
        <f t="shared" ca="1" si="161"/>
        <v>0</v>
      </c>
      <c r="AB2081" s="304" t="str">
        <f t="shared" si="162"/>
        <v/>
      </c>
      <c r="AC2081" s="164" t="str">
        <f t="shared" si="163"/>
        <v/>
      </c>
      <c r="AD2081" s="164" t="str">
        <f t="shared" si="164"/>
        <v/>
      </c>
    </row>
    <row r="2082" spans="1:30" s="164" customFormat="1" ht="20.149999999999999" customHeight="1">
      <c r="A2082" s="149"/>
      <c r="B2082" s="294" t="str">
        <f>IF(LEN(A2082)=0,"",INDEX('Smelter Look-up'!$A:$A,MATCH($A2082,'Smelter Look-up'!$E:$E,0)))</f>
        <v/>
      </c>
      <c r="C2082" s="146" t="str">
        <f>IF(LEN(A2082)=0,"",INDEX('Smelter Look-up'!$C:$C,MATCH($A2082,'Smelter Look-up'!$E:$E,0)))</f>
        <v/>
      </c>
      <c r="D2082" s="143"/>
      <c r="E2082" s="143" t="str">
        <f ca="1">IF(ISERROR($V2082),"",OFFSET('Smelter Look-up'!$D$4,$V2082-4,0)&amp;"")</f>
        <v/>
      </c>
      <c r="F2082" s="143" t="str">
        <f ca="1">IF(ISERROR($V2082),"",OFFSET('Smelter Look-up'!$E$4,$V2082-4,0))</f>
        <v/>
      </c>
      <c r="G2082" s="143" t="str">
        <f ca="1">IF(C2082=$X$4,"Enter smelter details",IF(ISERROR($V2082),"",OFFSET('Smelter Look-up'!$F$4,$V2082-4,0)))</f>
        <v/>
      </c>
      <c r="H2082" s="199" t="str">
        <f ca="1">IF(ISERROR($V2082),"",OFFSET('Smelter Look-up'!$G$4,$V2082-4,0))</f>
        <v/>
      </c>
      <c r="I2082" s="200" t="str">
        <f ca="1">IF(ISERROR($V2082),"",OFFSET('Smelter Look-up'!$H$4,$V2082-4,0))</f>
        <v/>
      </c>
      <c r="J2082" s="200" t="str">
        <f ca="1">IF(ISERROR($V2082),"",OFFSET('Smelter Look-up'!$I$4,$V2082-4,0))</f>
        <v/>
      </c>
      <c r="K2082" s="144"/>
      <c r="L2082" s="144"/>
      <c r="M2082" s="144"/>
      <c r="N2082" s="144"/>
      <c r="O2082" s="144"/>
      <c r="P2082" s="202"/>
      <c r="Q2082" s="145"/>
      <c r="R2082" s="143" t="str">
        <f ca="1">IF(ISERROR($V2082),"",OFFSET('Smelter Look-up'!$C$4,$V2082-4,0)&amp;"")</f>
        <v/>
      </c>
      <c r="S2082" s="149" t="str">
        <f t="shared" ca="1" si="160"/>
        <v/>
      </c>
      <c r="T2082" s="149" t="str">
        <f ca="1">IF(B2082="","",IF(ISERROR(MATCH($J2082,SorP!$B$1:$B$6261,0)),"",INDIRECT("'SorP'!$A$"&amp;MATCH($S2082&amp;$J2082,SorP!C:C,0))))</f>
        <v/>
      </c>
      <c r="U2082" s="162"/>
      <c r="V2082" s="163" t="e">
        <f>IF(C2082="",NA(),MATCH($B2082&amp;$C2082,'Smelter Look-up'!$J:$J,0))</f>
        <v>#N/A</v>
      </c>
      <c r="X2082" s="164">
        <f t="shared" ca="1" si="161"/>
        <v>0</v>
      </c>
      <c r="AB2082" s="304" t="str">
        <f t="shared" si="162"/>
        <v/>
      </c>
      <c r="AC2082" s="164" t="str">
        <f t="shared" si="163"/>
        <v/>
      </c>
      <c r="AD2082" s="164" t="str">
        <f t="shared" si="164"/>
        <v/>
      </c>
    </row>
    <row r="2083" spans="1:30" s="164" customFormat="1" ht="20.149999999999999" customHeight="1">
      <c r="A2083" s="149"/>
      <c r="B2083" s="294" t="str">
        <f>IF(LEN(A2083)=0,"",INDEX('Smelter Look-up'!$A:$A,MATCH($A2083,'Smelter Look-up'!$E:$E,0)))</f>
        <v/>
      </c>
      <c r="C2083" s="146" t="str">
        <f>IF(LEN(A2083)=0,"",INDEX('Smelter Look-up'!$C:$C,MATCH($A2083,'Smelter Look-up'!$E:$E,0)))</f>
        <v/>
      </c>
      <c r="D2083" s="143"/>
      <c r="E2083" s="143" t="str">
        <f ca="1">IF(ISERROR($V2083),"",OFFSET('Smelter Look-up'!$D$4,$V2083-4,0)&amp;"")</f>
        <v/>
      </c>
      <c r="F2083" s="143" t="str">
        <f ca="1">IF(ISERROR($V2083),"",OFFSET('Smelter Look-up'!$E$4,$V2083-4,0))</f>
        <v/>
      </c>
      <c r="G2083" s="143" t="str">
        <f ca="1">IF(C2083=$X$4,"Enter smelter details",IF(ISERROR($V2083),"",OFFSET('Smelter Look-up'!$F$4,$V2083-4,0)))</f>
        <v/>
      </c>
      <c r="H2083" s="199" t="str">
        <f ca="1">IF(ISERROR($V2083),"",OFFSET('Smelter Look-up'!$G$4,$V2083-4,0))</f>
        <v/>
      </c>
      <c r="I2083" s="200" t="str">
        <f ca="1">IF(ISERROR($V2083),"",OFFSET('Smelter Look-up'!$H$4,$V2083-4,0))</f>
        <v/>
      </c>
      <c r="J2083" s="200" t="str">
        <f ca="1">IF(ISERROR($V2083),"",OFFSET('Smelter Look-up'!$I$4,$V2083-4,0))</f>
        <v/>
      </c>
      <c r="K2083" s="144"/>
      <c r="L2083" s="144"/>
      <c r="M2083" s="144"/>
      <c r="N2083" s="144"/>
      <c r="O2083" s="144"/>
      <c r="P2083" s="202"/>
      <c r="Q2083" s="145"/>
      <c r="R2083" s="143" t="str">
        <f ca="1">IF(ISERROR($V2083),"",OFFSET('Smelter Look-up'!$C$4,$V2083-4,0)&amp;"")</f>
        <v/>
      </c>
      <c r="S2083" s="149" t="str">
        <f t="shared" ca="1" si="160"/>
        <v/>
      </c>
      <c r="T2083" s="149" t="str">
        <f ca="1">IF(B2083="","",IF(ISERROR(MATCH($J2083,SorP!$B$1:$B$6261,0)),"",INDIRECT("'SorP'!$A$"&amp;MATCH($S2083&amp;$J2083,SorP!C:C,0))))</f>
        <v/>
      </c>
      <c r="U2083" s="162"/>
      <c r="V2083" s="163" t="e">
        <f>IF(C2083="",NA(),MATCH($B2083&amp;$C2083,'Smelter Look-up'!$J:$J,0))</f>
        <v>#N/A</v>
      </c>
      <c r="X2083" s="164">
        <f t="shared" ca="1" si="161"/>
        <v>0</v>
      </c>
      <c r="AB2083" s="304" t="str">
        <f t="shared" si="162"/>
        <v/>
      </c>
      <c r="AC2083" s="164" t="str">
        <f t="shared" si="163"/>
        <v/>
      </c>
      <c r="AD2083" s="164" t="str">
        <f t="shared" si="164"/>
        <v/>
      </c>
    </row>
    <row r="2084" spans="1:30" s="164" customFormat="1" ht="20.149999999999999" customHeight="1">
      <c r="A2084" s="149"/>
      <c r="B2084" s="294" t="str">
        <f>IF(LEN(A2084)=0,"",INDEX('Smelter Look-up'!$A:$A,MATCH($A2084,'Smelter Look-up'!$E:$E,0)))</f>
        <v/>
      </c>
      <c r="C2084" s="146" t="str">
        <f>IF(LEN(A2084)=0,"",INDEX('Smelter Look-up'!$C:$C,MATCH($A2084,'Smelter Look-up'!$E:$E,0)))</f>
        <v/>
      </c>
      <c r="D2084" s="143"/>
      <c r="E2084" s="143" t="str">
        <f ca="1">IF(ISERROR($V2084),"",OFFSET('Smelter Look-up'!$D$4,$V2084-4,0)&amp;"")</f>
        <v/>
      </c>
      <c r="F2084" s="143" t="str">
        <f ca="1">IF(ISERROR($V2084),"",OFFSET('Smelter Look-up'!$E$4,$V2084-4,0))</f>
        <v/>
      </c>
      <c r="G2084" s="143" t="str">
        <f ca="1">IF(C2084=$X$4,"Enter smelter details",IF(ISERROR($V2084),"",OFFSET('Smelter Look-up'!$F$4,$V2084-4,0)))</f>
        <v/>
      </c>
      <c r="H2084" s="199" t="str">
        <f ca="1">IF(ISERROR($V2084),"",OFFSET('Smelter Look-up'!$G$4,$V2084-4,0))</f>
        <v/>
      </c>
      <c r="I2084" s="200" t="str">
        <f ca="1">IF(ISERROR($V2084),"",OFFSET('Smelter Look-up'!$H$4,$V2084-4,0))</f>
        <v/>
      </c>
      <c r="J2084" s="200" t="str">
        <f ca="1">IF(ISERROR($V2084),"",OFFSET('Smelter Look-up'!$I$4,$V2084-4,0))</f>
        <v/>
      </c>
      <c r="K2084" s="144"/>
      <c r="L2084" s="144"/>
      <c r="M2084" s="144"/>
      <c r="N2084" s="144"/>
      <c r="O2084" s="144"/>
      <c r="P2084" s="202"/>
      <c r="Q2084" s="145"/>
      <c r="R2084" s="143" t="str">
        <f ca="1">IF(ISERROR($V2084),"",OFFSET('Smelter Look-up'!$C$4,$V2084-4,0)&amp;"")</f>
        <v/>
      </c>
      <c r="S2084" s="149" t="str">
        <f t="shared" ca="1" si="160"/>
        <v/>
      </c>
      <c r="T2084" s="149" t="str">
        <f ca="1">IF(B2084="","",IF(ISERROR(MATCH($J2084,SorP!$B$1:$B$6261,0)),"",INDIRECT("'SorP'!$A$"&amp;MATCH($S2084&amp;$J2084,SorP!C:C,0))))</f>
        <v/>
      </c>
      <c r="U2084" s="162"/>
      <c r="V2084" s="163" t="e">
        <f>IF(C2084="",NA(),MATCH($B2084&amp;$C2084,'Smelter Look-up'!$J:$J,0))</f>
        <v>#N/A</v>
      </c>
      <c r="X2084" s="164">
        <f t="shared" ca="1" si="161"/>
        <v>0</v>
      </c>
      <c r="AB2084" s="304" t="str">
        <f t="shared" si="162"/>
        <v/>
      </c>
      <c r="AC2084" s="164" t="str">
        <f t="shared" si="163"/>
        <v/>
      </c>
      <c r="AD2084" s="164" t="str">
        <f t="shared" si="164"/>
        <v/>
      </c>
    </row>
    <row r="2085" spans="1:30" s="164" customFormat="1" ht="20.149999999999999" customHeight="1">
      <c r="A2085" s="149"/>
      <c r="B2085" s="294" t="str">
        <f>IF(LEN(A2085)=0,"",INDEX('Smelter Look-up'!$A:$A,MATCH($A2085,'Smelter Look-up'!$E:$E,0)))</f>
        <v/>
      </c>
      <c r="C2085" s="146" t="str">
        <f>IF(LEN(A2085)=0,"",INDEX('Smelter Look-up'!$C:$C,MATCH($A2085,'Smelter Look-up'!$E:$E,0)))</f>
        <v/>
      </c>
      <c r="D2085" s="143"/>
      <c r="E2085" s="143" t="str">
        <f ca="1">IF(ISERROR($V2085),"",OFFSET('Smelter Look-up'!$D$4,$V2085-4,0)&amp;"")</f>
        <v/>
      </c>
      <c r="F2085" s="143" t="str">
        <f ca="1">IF(ISERROR($V2085),"",OFFSET('Smelter Look-up'!$E$4,$V2085-4,0))</f>
        <v/>
      </c>
      <c r="G2085" s="143" t="str">
        <f ca="1">IF(C2085=$X$4,"Enter smelter details",IF(ISERROR($V2085),"",OFFSET('Smelter Look-up'!$F$4,$V2085-4,0)))</f>
        <v/>
      </c>
      <c r="H2085" s="199" t="str">
        <f ca="1">IF(ISERROR($V2085),"",OFFSET('Smelter Look-up'!$G$4,$V2085-4,0))</f>
        <v/>
      </c>
      <c r="I2085" s="200" t="str">
        <f ca="1">IF(ISERROR($V2085),"",OFFSET('Smelter Look-up'!$H$4,$V2085-4,0))</f>
        <v/>
      </c>
      <c r="J2085" s="200" t="str">
        <f ca="1">IF(ISERROR($V2085),"",OFFSET('Smelter Look-up'!$I$4,$V2085-4,0))</f>
        <v/>
      </c>
      <c r="K2085" s="144"/>
      <c r="L2085" s="144"/>
      <c r="M2085" s="144"/>
      <c r="N2085" s="144"/>
      <c r="O2085" s="144"/>
      <c r="P2085" s="202"/>
      <c r="Q2085" s="145"/>
      <c r="R2085" s="143" t="str">
        <f ca="1">IF(ISERROR($V2085),"",OFFSET('Smelter Look-up'!$C$4,$V2085-4,0)&amp;"")</f>
        <v/>
      </c>
      <c r="S2085" s="149" t="str">
        <f t="shared" ca="1" si="160"/>
        <v/>
      </c>
      <c r="T2085" s="149" t="str">
        <f ca="1">IF(B2085="","",IF(ISERROR(MATCH($J2085,SorP!$B$1:$B$6261,0)),"",INDIRECT("'SorP'!$A$"&amp;MATCH($S2085&amp;$J2085,SorP!C:C,0))))</f>
        <v/>
      </c>
      <c r="U2085" s="162"/>
      <c r="V2085" s="163" t="e">
        <f>IF(C2085="",NA(),MATCH($B2085&amp;$C2085,'Smelter Look-up'!$J:$J,0))</f>
        <v>#N/A</v>
      </c>
      <c r="X2085" s="164">
        <f t="shared" ca="1" si="161"/>
        <v>0</v>
      </c>
      <c r="AB2085" s="304" t="str">
        <f t="shared" si="162"/>
        <v/>
      </c>
      <c r="AC2085" s="164" t="str">
        <f t="shared" si="163"/>
        <v/>
      </c>
      <c r="AD2085" s="164" t="str">
        <f t="shared" si="164"/>
        <v/>
      </c>
    </row>
    <row r="2086" spans="1:30" s="164" customFormat="1" ht="20.149999999999999" customHeight="1">
      <c r="A2086" s="149"/>
      <c r="B2086" s="294" t="str">
        <f>IF(LEN(A2086)=0,"",INDEX('Smelter Look-up'!$A:$A,MATCH($A2086,'Smelter Look-up'!$E:$E,0)))</f>
        <v/>
      </c>
      <c r="C2086" s="146" t="str">
        <f>IF(LEN(A2086)=0,"",INDEX('Smelter Look-up'!$C:$C,MATCH($A2086,'Smelter Look-up'!$E:$E,0)))</f>
        <v/>
      </c>
      <c r="D2086" s="143"/>
      <c r="E2086" s="143" t="str">
        <f ca="1">IF(ISERROR($V2086),"",OFFSET('Smelter Look-up'!$D$4,$V2086-4,0)&amp;"")</f>
        <v/>
      </c>
      <c r="F2086" s="143" t="str">
        <f ca="1">IF(ISERROR($V2086),"",OFFSET('Smelter Look-up'!$E$4,$V2086-4,0))</f>
        <v/>
      </c>
      <c r="G2086" s="143" t="str">
        <f ca="1">IF(C2086=$X$4,"Enter smelter details",IF(ISERROR($V2086),"",OFFSET('Smelter Look-up'!$F$4,$V2086-4,0)))</f>
        <v/>
      </c>
      <c r="H2086" s="199" t="str">
        <f ca="1">IF(ISERROR($V2086),"",OFFSET('Smelter Look-up'!$G$4,$V2086-4,0))</f>
        <v/>
      </c>
      <c r="I2086" s="200" t="str">
        <f ca="1">IF(ISERROR($V2086),"",OFFSET('Smelter Look-up'!$H$4,$V2086-4,0))</f>
        <v/>
      </c>
      <c r="J2086" s="200" t="str">
        <f ca="1">IF(ISERROR($V2086),"",OFFSET('Smelter Look-up'!$I$4,$V2086-4,0))</f>
        <v/>
      </c>
      <c r="K2086" s="144"/>
      <c r="L2086" s="144"/>
      <c r="M2086" s="144"/>
      <c r="N2086" s="144"/>
      <c r="O2086" s="144"/>
      <c r="P2086" s="202"/>
      <c r="Q2086" s="145"/>
      <c r="R2086" s="143" t="str">
        <f ca="1">IF(ISERROR($V2086),"",OFFSET('Smelter Look-up'!$C$4,$V2086-4,0)&amp;"")</f>
        <v/>
      </c>
      <c r="S2086" s="149" t="str">
        <f t="shared" ca="1" si="160"/>
        <v/>
      </c>
      <c r="T2086" s="149" t="str">
        <f ca="1">IF(B2086="","",IF(ISERROR(MATCH($J2086,SorP!$B$1:$B$6261,0)),"",INDIRECT("'SorP'!$A$"&amp;MATCH($S2086&amp;$J2086,SorP!C:C,0))))</f>
        <v/>
      </c>
      <c r="U2086" s="162"/>
      <c r="V2086" s="163" t="e">
        <f>IF(C2086="",NA(),MATCH($B2086&amp;$C2086,'Smelter Look-up'!$J:$J,0))</f>
        <v>#N/A</v>
      </c>
      <c r="X2086" s="164">
        <f t="shared" ca="1" si="161"/>
        <v>0</v>
      </c>
      <c r="AB2086" s="304" t="str">
        <f t="shared" si="162"/>
        <v/>
      </c>
      <c r="AC2086" s="164" t="str">
        <f t="shared" si="163"/>
        <v/>
      </c>
      <c r="AD2086" s="164" t="str">
        <f t="shared" si="164"/>
        <v/>
      </c>
    </row>
    <row r="2087" spans="1:30" s="164" customFormat="1" ht="20.149999999999999" customHeight="1">
      <c r="A2087" s="149"/>
      <c r="B2087" s="294" t="str">
        <f>IF(LEN(A2087)=0,"",INDEX('Smelter Look-up'!$A:$A,MATCH($A2087,'Smelter Look-up'!$E:$E,0)))</f>
        <v/>
      </c>
      <c r="C2087" s="146" t="str">
        <f>IF(LEN(A2087)=0,"",INDEX('Smelter Look-up'!$C:$C,MATCH($A2087,'Smelter Look-up'!$E:$E,0)))</f>
        <v/>
      </c>
      <c r="D2087" s="143"/>
      <c r="E2087" s="143" t="str">
        <f ca="1">IF(ISERROR($V2087),"",OFFSET('Smelter Look-up'!$D$4,$V2087-4,0)&amp;"")</f>
        <v/>
      </c>
      <c r="F2087" s="143" t="str">
        <f ca="1">IF(ISERROR($V2087),"",OFFSET('Smelter Look-up'!$E$4,$V2087-4,0))</f>
        <v/>
      </c>
      <c r="G2087" s="143" t="str">
        <f ca="1">IF(C2087=$X$4,"Enter smelter details",IF(ISERROR($V2087),"",OFFSET('Smelter Look-up'!$F$4,$V2087-4,0)))</f>
        <v/>
      </c>
      <c r="H2087" s="199" t="str">
        <f ca="1">IF(ISERROR($V2087),"",OFFSET('Smelter Look-up'!$G$4,$V2087-4,0))</f>
        <v/>
      </c>
      <c r="I2087" s="200" t="str">
        <f ca="1">IF(ISERROR($V2087),"",OFFSET('Smelter Look-up'!$H$4,$V2087-4,0))</f>
        <v/>
      </c>
      <c r="J2087" s="200" t="str">
        <f ca="1">IF(ISERROR($V2087),"",OFFSET('Smelter Look-up'!$I$4,$V2087-4,0))</f>
        <v/>
      </c>
      <c r="K2087" s="144"/>
      <c r="L2087" s="144"/>
      <c r="M2087" s="144"/>
      <c r="N2087" s="144"/>
      <c r="O2087" s="144"/>
      <c r="P2087" s="202"/>
      <c r="Q2087" s="145"/>
      <c r="R2087" s="143" t="str">
        <f ca="1">IF(ISERROR($V2087),"",OFFSET('Smelter Look-up'!$C$4,$V2087-4,0)&amp;"")</f>
        <v/>
      </c>
      <c r="S2087" s="149" t="str">
        <f t="shared" ca="1" si="160"/>
        <v/>
      </c>
      <c r="T2087" s="149" t="str">
        <f ca="1">IF(B2087="","",IF(ISERROR(MATCH($J2087,SorP!$B$1:$B$6261,0)),"",INDIRECT("'SorP'!$A$"&amp;MATCH($S2087&amp;$J2087,SorP!C:C,0))))</f>
        <v/>
      </c>
      <c r="U2087" s="162"/>
      <c r="V2087" s="163" t="e">
        <f>IF(C2087="",NA(),MATCH($B2087&amp;$C2087,'Smelter Look-up'!$J:$J,0))</f>
        <v>#N/A</v>
      </c>
      <c r="X2087" s="164">
        <f t="shared" ca="1" si="161"/>
        <v>0</v>
      </c>
      <c r="AB2087" s="304" t="str">
        <f t="shared" si="162"/>
        <v/>
      </c>
      <c r="AC2087" s="164" t="str">
        <f t="shared" si="163"/>
        <v/>
      </c>
      <c r="AD2087" s="164" t="str">
        <f t="shared" si="164"/>
        <v/>
      </c>
    </row>
    <row r="2088" spans="1:30" s="164" customFormat="1" ht="20.149999999999999" customHeight="1">
      <c r="A2088" s="149"/>
      <c r="B2088" s="294" t="str">
        <f>IF(LEN(A2088)=0,"",INDEX('Smelter Look-up'!$A:$A,MATCH($A2088,'Smelter Look-up'!$E:$E,0)))</f>
        <v/>
      </c>
      <c r="C2088" s="146" t="str">
        <f>IF(LEN(A2088)=0,"",INDEX('Smelter Look-up'!$C:$C,MATCH($A2088,'Smelter Look-up'!$E:$E,0)))</f>
        <v/>
      </c>
      <c r="D2088" s="143"/>
      <c r="E2088" s="143" t="str">
        <f ca="1">IF(ISERROR($V2088),"",OFFSET('Smelter Look-up'!$D$4,$V2088-4,0)&amp;"")</f>
        <v/>
      </c>
      <c r="F2088" s="143" t="str">
        <f ca="1">IF(ISERROR($V2088),"",OFFSET('Smelter Look-up'!$E$4,$V2088-4,0))</f>
        <v/>
      </c>
      <c r="G2088" s="143" t="str">
        <f ca="1">IF(C2088=$X$4,"Enter smelter details",IF(ISERROR($V2088),"",OFFSET('Smelter Look-up'!$F$4,$V2088-4,0)))</f>
        <v/>
      </c>
      <c r="H2088" s="199" t="str">
        <f ca="1">IF(ISERROR($V2088),"",OFFSET('Smelter Look-up'!$G$4,$V2088-4,0))</f>
        <v/>
      </c>
      <c r="I2088" s="200" t="str">
        <f ca="1">IF(ISERROR($V2088),"",OFFSET('Smelter Look-up'!$H$4,$V2088-4,0))</f>
        <v/>
      </c>
      <c r="J2088" s="200" t="str">
        <f ca="1">IF(ISERROR($V2088),"",OFFSET('Smelter Look-up'!$I$4,$V2088-4,0))</f>
        <v/>
      </c>
      <c r="K2088" s="144"/>
      <c r="L2088" s="144"/>
      <c r="M2088" s="144"/>
      <c r="N2088" s="144"/>
      <c r="O2088" s="144"/>
      <c r="P2088" s="202"/>
      <c r="Q2088" s="145"/>
      <c r="R2088" s="143" t="str">
        <f ca="1">IF(ISERROR($V2088),"",OFFSET('Smelter Look-up'!$C$4,$V2088-4,0)&amp;"")</f>
        <v/>
      </c>
      <c r="S2088" s="149" t="str">
        <f t="shared" ca="1" si="160"/>
        <v/>
      </c>
      <c r="T2088" s="149" t="str">
        <f ca="1">IF(B2088="","",IF(ISERROR(MATCH($J2088,SorP!$B$1:$B$6261,0)),"",INDIRECT("'SorP'!$A$"&amp;MATCH($S2088&amp;$J2088,SorP!C:C,0))))</f>
        <v/>
      </c>
      <c r="U2088" s="162"/>
      <c r="V2088" s="163" t="e">
        <f>IF(C2088="",NA(),MATCH($B2088&amp;$C2088,'Smelter Look-up'!$J:$J,0))</f>
        <v>#N/A</v>
      </c>
      <c r="X2088" s="164">
        <f t="shared" ca="1" si="161"/>
        <v>0</v>
      </c>
      <c r="AB2088" s="304" t="str">
        <f t="shared" si="162"/>
        <v/>
      </c>
      <c r="AC2088" s="164" t="str">
        <f t="shared" si="163"/>
        <v/>
      </c>
      <c r="AD2088" s="164" t="str">
        <f t="shared" si="164"/>
        <v/>
      </c>
    </row>
    <row r="2089" spans="1:30" s="164" customFormat="1" ht="20.149999999999999" customHeight="1">
      <c r="A2089" s="149"/>
      <c r="B2089" s="294" t="str">
        <f>IF(LEN(A2089)=0,"",INDEX('Smelter Look-up'!$A:$A,MATCH($A2089,'Smelter Look-up'!$E:$E,0)))</f>
        <v/>
      </c>
      <c r="C2089" s="146" t="str">
        <f>IF(LEN(A2089)=0,"",INDEX('Smelter Look-up'!$C:$C,MATCH($A2089,'Smelter Look-up'!$E:$E,0)))</f>
        <v/>
      </c>
      <c r="D2089" s="143"/>
      <c r="E2089" s="143" t="str">
        <f ca="1">IF(ISERROR($V2089),"",OFFSET('Smelter Look-up'!$D$4,$V2089-4,0)&amp;"")</f>
        <v/>
      </c>
      <c r="F2089" s="143" t="str">
        <f ca="1">IF(ISERROR($V2089),"",OFFSET('Smelter Look-up'!$E$4,$V2089-4,0))</f>
        <v/>
      </c>
      <c r="G2089" s="143" t="str">
        <f ca="1">IF(C2089=$X$4,"Enter smelter details",IF(ISERROR($V2089),"",OFFSET('Smelter Look-up'!$F$4,$V2089-4,0)))</f>
        <v/>
      </c>
      <c r="H2089" s="199" t="str">
        <f ca="1">IF(ISERROR($V2089),"",OFFSET('Smelter Look-up'!$G$4,$V2089-4,0))</f>
        <v/>
      </c>
      <c r="I2089" s="200" t="str">
        <f ca="1">IF(ISERROR($V2089),"",OFFSET('Smelter Look-up'!$H$4,$V2089-4,0))</f>
        <v/>
      </c>
      <c r="J2089" s="200" t="str">
        <f ca="1">IF(ISERROR($V2089),"",OFFSET('Smelter Look-up'!$I$4,$V2089-4,0))</f>
        <v/>
      </c>
      <c r="K2089" s="144"/>
      <c r="L2089" s="144"/>
      <c r="M2089" s="144"/>
      <c r="N2089" s="144"/>
      <c r="O2089" s="144"/>
      <c r="P2089" s="202"/>
      <c r="Q2089" s="145"/>
      <c r="R2089" s="143" t="str">
        <f ca="1">IF(ISERROR($V2089),"",OFFSET('Smelter Look-up'!$C$4,$V2089-4,0)&amp;"")</f>
        <v/>
      </c>
      <c r="S2089" s="149" t="str">
        <f t="shared" ca="1" si="160"/>
        <v/>
      </c>
      <c r="T2089" s="149" t="str">
        <f ca="1">IF(B2089="","",IF(ISERROR(MATCH($J2089,SorP!$B$1:$B$6261,0)),"",INDIRECT("'SorP'!$A$"&amp;MATCH($S2089&amp;$J2089,SorP!C:C,0))))</f>
        <v/>
      </c>
      <c r="U2089" s="162"/>
      <c r="V2089" s="163" t="e">
        <f>IF(C2089="",NA(),MATCH($B2089&amp;$C2089,'Smelter Look-up'!$J:$J,0))</f>
        <v>#N/A</v>
      </c>
      <c r="X2089" s="164">
        <f t="shared" ca="1" si="161"/>
        <v>0</v>
      </c>
      <c r="AB2089" s="304" t="str">
        <f t="shared" si="162"/>
        <v/>
      </c>
      <c r="AC2089" s="164" t="str">
        <f t="shared" si="163"/>
        <v/>
      </c>
      <c r="AD2089" s="164" t="str">
        <f t="shared" si="164"/>
        <v/>
      </c>
    </row>
    <row r="2090" spans="1:30" s="164" customFormat="1" ht="20.149999999999999" customHeight="1">
      <c r="A2090" s="149"/>
      <c r="B2090" s="294" t="str">
        <f>IF(LEN(A2090)=0,"",INDEX('Smelter Look-up'!$A:$A,MATCH($A2090,'Smelter Look-up'!$E:$E,0)))</f>
        <v/>
      </c>
      <c r="C2090" s="146" t="str">
        <f>IF(LEN(A2090)=0,"",INDEX('Smelter Look-up'!$C:$C,MATCH($A2090,'Smelter Look-up'!$E:$E,0)))</f>
        <v/>
      </c>
      <c r="D2090" s="143"/>
      <c r="E2090" s="143" t="str">
        <f ca="1">IF(ISERROR($V2090),"",OFFSET('Smelter Look-up'!$D$4,$V2090-4,0)&amp;"")</f>
        <v/>
      </c>
      <c r="F2090" s="143" t="str">
        <f ca="1">IF(ISERROR($V2090),"",OFFSET('Smelter Look-up'!$E$4,$V2090-4,0))</f>
        <v/>
      </c>
      <c r="G2090" s="143" t="str">
        <f ca="1">IF(C2090=$X$4,"Enter smelter details",IF(ISERROR($V2090),"",OFFSET('Smelter Look-up'!$F$4,$V2090-4,0)))</f>
        <v/>
      </c>
      <c r="H2090" s="199" t="str">
        <f ca="1">IF(ISERROR($V2090),"",OFFSET('Smelter Look-up'!$G$4,$V2090-4,0))</f>
        <v/>
      </c>
      <c r="I2090" s="200" t="str">
        <f ca="1">IF(ISERROR($V2090),"",OFFSET('Smelter Look-up'!$H$4,$V2090-4,0))</f>
        <v/>
      </c>
      <c r="J2090" s="200" t="str">
        <f ca="1">IF(ISERROR($V2090),"",OFFSET('Smelter Look-up'!$I$4,$V2090-4,0))</f>
        <v/>
      </c>
      <c r="K2090" s="144"/>
      <c r="L2090" s="144"/>
      <c r="M2090" s="144"/>
      <c r="N2090" s="144"/>
      <c r="O2090" s="144"/>
      <c r="P2090" s="202"/>
      <c r="Q2090" s="145"/>
      <c r="R2090" s="143" t="str">
        <f ca="1">IF(ISERROR($V2090),"",OFFSET('Smelter Look-up'!$C$4,$V2090-4,0)&amp;"")</f>
        <v/>
      </c>
      <c r="S2090" s="149" t="str">
        <f t="shared" ca="1" si="160"/>
        <v/>
      </c>
      <c r="T2090" s="149" t="str">
        <f ca="1">IF(B2090="","",IF(ISERROR(MATCH($J2090,SorP!$B$1:$B$6261,0)),"",INDIRECT("'SorP'!$A$"&amp;MATCH($S2090&amp;$J2090,SorP!C:C,0))))</f>
        <v/>
      </c>
      <c r="U2090" s="162"/>
      <c r="V2090" s="163" t="e">
        <f>IF(C2090="",NA(),MATCH($B2090&amp;$C2090,'Smelter Look-up'!$J:$J,0))</f>
        <v>#N/A</v>
      </c>
      <c r="X2090" s="164">
        <f t="shared" ca="1" si="161"/>
        <v>0</v>
      </c>
      <c r="AB2090" s="304" t="str">
        <f t="shared" si="162"/>
        <v/>
      </c>
      <c r="AC2090" s="164" t="str">
        <f t="shared" si="163"/>
        <v/>
      </c>
      <c r="AD2090" s="164" t="str">
        <f t="shared" si="164"/>
        <v/>
      </c>
    </row>
    <row r="2091" spans="1:30" s="164" customFormat="1" ht="20.149999999999999" customHeight="1">
      <c r="A2091" s="149"/>
      <c r="B2091" s="294" t="str">
        <f>IF(LEN(A2091)=0,"",INDEX('Smelter Look-up'!$A:$A,MATCH($A2091,'Smelter Look-up'!$E:$E,0)))</f>
        <v/>
      </c>
      <c r="C2091" s="146" t="str">
        <f>IF(LEN(A2091)=0,"",INDEX('Smelter Look-up'!$C:$C,MATCH($A2091,'Smelter Look-up'!$E:$E,0)))</f>
        <v/>
      </c>
      <c r="D2091" s="143"/>
      <c r="E2091" s="143" t="str">
        <f ca="1">IF(ISERROR($V2091),"",OFFSET('Smelter Look-up'!$D$4,$V2091-4,0)&amp;"")</f>
        <v/>
      </c>
      <c r="F2091" s="143" t="str">
        <f ca="1">IF(ISERROR($V2091),"",OFFSET('Smelter Look-up'!$E$4,$V2091-4,0))</f>
        <v/>
      </c>
      <c r="G2091" s="143" t="str">
        <f ca="1">IF(C2091=$X$4,"Enter smelter details",IF(ISERROR($V2091),"",OFFSET('Smelter Look-up'!$F$4,$V2091-4,0)))</f>
        <v/>
      </c>
      <c r="H2091" s="199" t="str">
        <f ca="1">IF(ISERROR($V2091),"",OFFSET('Smelter Look-up'!$G$4,$V2091-4,0))</f>
        <v/>
      </c>
      <c r="I2091" s="200" t="str">
        <f ca="1">IF(ISERROR($V2091),"",OFFSET('Smelter Look-up'!$H$4,$V2091-4,0))</f>
        <v/>
      </c>
      <c r="J2091" s="200" t="str">
        <f ca="1">IF(ISERROR($V2091),"",OFFSET('Smelter Look-up'!$I$4,$V2091-4,0))</f>
        <v/>
      </c>
      <c r="K2091" s="144"/>
      <c r="L2091" s="144"/>
      <c r="M2091" s="144"/>
      <c r="N2091" s="144"/>
      <c r="O2091" s="144"/>
      <c r="P2091" s="202"/>
      <c r="Q2091" s="145"/>
      <c r="R2091" s="143" t="str">
        <f ca="1">IF(ISERROR($V2091),"",OFFSET('Smelter Look-up'!$C$4,$V2091-4,0)&amp;"")</f>
        <v/>
      </c>
      <c r="S2091" s="149" t="str">
        <f t="shared" ca="1" si="160"/>
        <v/>
      </c>
      <c r="T2091" s="149" t="str">
        <f ca="1">IF(B2091="","",IF(ISERROR(MATCH($J2091,SorP!$B$1:$B$6261,0)),"",INDIRECT("'SorP'!$A$"&amp;MATCH($S2091&amp;$J2091,SorP!C:C,0))))</f>
        <v/>
      </c>
      <c r="U2091" s="162"/>
      <c r="V2091" s="163" t="e">
        <f>IF(C2091="",NA(),MATCH($B2091&amp;$C2091,'Smelter Look-up'!$J:$J,0))</f>
        <v>#N/A</v>
      </c>
      <c r="X2091" s="164">
        <f t="shared" ca="1" si="161"/>
        <v>0</v>
      </c>
      <c r="AB2091" s="304" t="str">
        <f t="shared" si="162"/>
        <v/>
      </c>
      <c r="AC2091" s="164" t="str">
        <f t="shared" si="163"/>
        <v/>
      </c>
      <c r="AD2091" s="164" t="str">
        <f t="shared" si="164"/>
        <v/>
      </c>
    </row>
    <row r="2092" spans="1:30" s="164" customFormat="1" ht="20.149999999999999" customHeight="1">
      <c r="A2092" s="149"/>
      <c r="B2092" s="294" t="str">
        <f>IF(LEN(A2092)=0,"",INDEX('Smelter Look-up'!$A:$A,MATCH($A2092,'Smelter Look-up'!$E:$E,0)))</f>
        <v/>
      </c>
      <c r="C2092" s="146" t="str">
        <f>IF(LEN(A2092)=0,"",INDEX('Smelter Look-up'!$C:$C,MATCH($A2092,'Smelter Look-up'!$E:$E,0)))</f>
        <v/>
      </c>
      <c r="D2092" s="143"/>
      <c r="E2092" s="143" t="str">
        <f ca="1">IF(ISERROR($V2092),"",OFFSET('Smelter Look-up'!$D$4,$V2092-4,0)&amp;"")</f>
        <v/>
      </c>
      <c r="F2092" s="143" t="str">
        <f ca="1">IF(ISERROR($V2092),"",OFFSET('Smelter Look-up'!$E$4,$V2092-4,0))</f>
        <v/>
      </c>
      <c r="G2092" s="143" t="str">
        <f ca="1">IF(C2092=$X$4,"Enter smelter details",IF(ISERROR($V2092),"",OFFSET('Smelter Look-up'!$F$4,$V2092-4,0)))</f>
        <v/>
      </c>
      <c r="H2092" s="199" t="str">
        <f ca="1">IF(ISERROR($V2092),"",OFFSET('Smelter Look-up'!$G$4,$V2092-4,0))</f>
        <v/>
      </c>
      <c r="I2092" s="200" t="str">
        <f ca="1">IF(ISERROR($V2092),"",OFFSET('Smelter Look-up'!$H$4,$V2092-4,0))</f>
        <v/>
      </c>
      <c r="J2092" s="200" t="str">
        <f ca="1">IF(ISERROR($V2092),"",OFFSET('Smelter Look-up'!$I$4,$V2092-4,0))</f>
        <v/>
      </c>
      <c r="K2092" s="144"/>
      <c r="L2092" s="144"/>
      <c r="M2092" s="144"/>
      <c r="N2092" s="144"/>
      <c r="O2092" s="144"/>
      <c r="P2092" s="202"/>
      <c r="Q2092" s="145"/>
      <c r="R2092" s="143" t="str">
        <f ca="1">IF(ISERROR($V2092),"",OFFSET('Smelter Look-up'!$C$4,$V2092-4,0)&amp;"")</f>
        <v/>
      </c>
      <c r="S2092" s="149" t="str">
        <f t="shared" ca="1" si="160"/>
        <v/>
      </c>
      <c r="T2092" s="149" t="str">
        <f ca="1">IF(B2092="","",IF(ISERROR(MATCH($J2092,SorP!$B$1:$B$6261,0)),"",INDIRECT("'SorP'!$A$"&amp;MATCH($S2092&amp;$J2092,SorP!C:C,0))))</f>
        <v/>
      </c>
      <c r="U2092" s="162"/>
      <c r="V2092" s="163" t="e">
        <f>IF(C2092="",NA(),MATCH($B2092&amp;$C2092,'Smelter Look-up'!$J:$J,0))</f>
        <v>#N/A</v>
      </c>
      <c r="X2092" s="164">
        <f t="shared" ca="1" si="161"/>
        <v>0</v>
      </c>
      <c r="AB2092" s="304" t="str">
        <f t="shared" si="162"/>
        <v/>
      </c>
      <c r="AC2092" s="164" t="str">
        <f t="shared" si="163"/>
        <v/>
      </c>
      <c r="AD2092" s="164" t="str">
        <f t="shared" si="164"/>
        <v/>
      </c>
    </row>
    <row r="2093" spans="1:30" s="164" customFormat="1" ht="20.149999999999999" customHeight="1">
      <c r="A2093" s="149"/>
      <c r="B2093" s="294" t="str">
        <f>IF(LEN(A2093)=0,"",INDEX('Smelter Look-up'!$A:$A,MATCH($A2093,'Smelter Look-up'!$E:$E,0)))</f>
        <v/>
      </c>
      <c r="C2093" s="146" t="str">
        <f>IF(LEN(A2093)=0,"",INDEX('Smelter Look-up'!$C:$C,MATCH($A2093,'Smelter Look-up'!$E:$E,0)))</f>
        <v/>
      </c>
      <c r="D2093" s="143"/>
      <c r="E2093" s="143" t="str">
        <f ca="1">IF(ISERROR($V2093),"",OFFSET('Smelter Look-up'!$D$4,$V2093-4,0)&amp;"")</f>
        <v/>
      </c>
      <c r="F2093" s="143" t="str">
        <f ca="1">IF(ISERROR($V2093),"",OFFSET('Smelter Look-up'!$E$4,$V2093-4,0))</f>
        <v/>
      </c>
      <c r="G2093" s="143" t="str">
        <f ca="1">IF(C2093=$X$4,"Enter smelter details",IF(ISERROR($V2093),"",OFFSET('Smelter Look-up'!$F$4,$V2093-4,0)))</f>
        <v/>
      </c>
      <c r="H2093" s="199" t="str">
        <f ca="1">IF(ISERROR($V2093),"",OFFSET('Smelter Look-up'!$G$4,$V2093-4,0))</f>
        <v/>
      </c>
      <c r="I2093" s="200" t="str">
        <f ca="1">IF(ISERROR($V2093),"",OFFSET('Smelter Look-up'!$H$4,$V2093-4,0))</f>
        <v/>
      </c>
      <c r="J2093" s="200" t="str">
        <f ca="1">IF(ISERROR($V2093),"",OFFSET('Smelter Look-up'!$I$4,$V2093-4,0))</f>
        <v/>
      </c>
      <c r="K2093" s="144"/>
      <c r="L2093" s="144"/>
      <c r="M2093" s="144"/>
      <c r="N2093" s="144"/>
      <c r="O2093" s="144"/>
      <c r="P2093" s="202"/>
      <c r="Q2093" s="145"/>
      <c r="R2093" s="143" t="str">
        <f ca="1">IF(ISERROR($V2093),"",OFFSET('Smelter Look-up'!$C$4,$V2093-4,0)&amp;"")</f>
        <v/>
      </c>
      <c r="S2093" s="149" t="str">
        <f t="shared" ca="1" si="160"/>
        <v/>
      </c>
      <c r="T2093" s="149" t="str">
        <f ca="1">IF(B2093="","",IF(ISERROR(MATCH($J2093,SorP!$B$1:$B$6261,0)),"",INDIRECT("'SorP'!$A$"&amp;MATCH($S2093&amp;$J2093,SorP!C:C,0))))</f>
        <v/>
      </c>
      <c r="U2093" s="162"/>
      <c r="V2093" s="163" t="e">
        <f>IF(C2093="",NA(),MATCH($B2093&amp;$C2093,'Smelter Look-up'!$J:$J,0))</f>
        <v>#N/A</v>
      </c>
      <c r="X2093" s="164">
        <f t="shared" ca="1" si="161"/>
        <v>0</v>
      </c>
      <c r="AB2093" s="304" t="str">
        <f t="shared" si="162"/>
        <v/>
      </c>
      <c r="AC2093" s="164" t="str">
        <f t="shared" si="163"/>
        <v/>
      </c>
      <c r="AD2093" s="164" t="str">
        <f t="shared" si="164"/>
        <v/>
      </c>
    </row>
    <row r="2094" spans="1:30" s="164" customFormat="1" ht="20.149999999999999" customHeight="1">
      <c r="A2094" s="149"/>
      <c r="B2094" s="294" t="str">
        <f>IF(LEN(A2094)=0,"",INDEX('Smelter Look-up'!$A:$A,MATCH($A2094,'Smelter Look-up'!$E:$E,0)))</f>
        <v/>
      </c>
      <c r="C2094" s="146" t="str">
        <f>IF(LEN(A2094)=0,"",INDEX('Smelter Look-up'!$C:$C,MATCH($A2094,'Smelter Look-up'!$E:$E,0)))</f>
        <v/>
      </c>
      <c r="D2094" s="143"/>
      <c r="E2094" s="143" t="str">
        <f ca="1">IF(ISERROR($V2094),"",OFFSET('Smelter Look-up'!$D$4,$V2094-4,0)&amp;"")</f>
        <v/>
      </c>
      <c r="F2094" s="143" t="str">
        <f ca="1">IF(ISERROR($V2094),"",OFFSET('Smelter Look-up'!$E$4,$V2094-4,0))</f>
        <v/>
      </c>
      <c r="G2094" s="143" t="str">
        <f ca="1">IF(C2094=$X$4,"Enter smelter details",IF(ISERROR($V2094),"",OFFSET('Smelter Look-up'!$F$4,$V2094-4,0)))</f>
        <v/>
      </c>
      <c r="H2094" s="199" t="str">
        <f ca="1">IF(ISERROR($V2094),"",OFFSET('Smelter Look-up'!$G$4,$V2094-4,0))</f>
        <v/>
      </c>
      <c r="I2094" s="200" t="str">
        <f ca="1">IF(ISERROR($V2094),"",OFFSET('Smelter Look-up'!$H$4,$V2094-4,0))</f>
        <v/>
      </c>
      <c r="J2094" s="200" t="str">
        <f ca="1">IF(ISERROR($V2094),"",OFFSET('Smelter Look-up'!$I$4,$V2094-4,0))</f>
        <v/>
      </c>
      <c r="K2094" s="144"/>
      <c r="L2094" s="144"/>
      <c r="M2094" s="144"/>
      <c r="N2094" s="144"/>
      <c r="O2094" s="144"/>
      <c r="P2094" s="202"/>
      <c r="Q2094" s="145"/>
      <c r="R2094" s="143" t="str">
        <f ca="1">IF(ISERROR($V2094),"",OFFSET('Smelter Look-up'!$C$4,$V2094-4,0)&amp;"")</f>
        <v/>
      </c>
      <c r="S2094" s="149" t="str">
        <f t="shared" ca="1" si="160"/>
        <v/>
      </c>
      <c r="T2094" s="149" t="str">
        <f ca="1">IF(B2094="","",IF(ISERROR(MATCH($J2094,SorP!$B$1:$B$6261,0)),"",INDIRECT("'SorP'!$A$"&amp;MATCH($S2094&amp;$J2094,SorP!C:C,0))))</f>
        <v/>
      </c>
      <c r="U2094" s="162"/>
      <c r="V2094" s="163" t="e">
        <f>IF(C2094="",NA(),MATCH($B2094&amp;$C2094,'Smelter Look-up'!$J:$J,0))</f>
        <v>#N/A</v>
      </c>
      <c r="X2094" s="164">
        <f t="shared" ca="1" si="161"/>
        <v>0</v>
      </c>
      <c r="AB2094" s="304" t="str">
        <f t="shared" si="162"/>
        <v/>
      </c>
      <c r="AC2094" s="164" t="str">
        <f t="shared" si="163"/>
        <v/>
      </c>
      <c r="AD2094" s="164" t="str">
        <f t="shared" si="164"/>
        <v/>
      </c>
    </row>
    <row r="2095" spans="1:30" s="164" customFormat="1" ht="20.149999999999999" customHeight="1">
      <c r="A2095" s="149"/>
      <c r="B2095" s="294" t="str">
        <f>IF(LEN(A2095)=0,"",INDEX('Smelter Look-up'!$A:$A,MATCH($A2095,'Smelter Look-up'!$E:$E,0)))</f>
        <v/>
      </c>
      <c r="C2095" s="146" t="str">
        <f>IF(LEN(A2095)=0,"",INDEX('Smelter Look-up'!$C:$C,MATCH($A2095,'Smelter Look-up'!$E:$E,0)))</f>
        <v/>
      </c>
      <c r="D2095" s="143"/>
      <c r="E2095" s="143" t="str">
        <f ca="1">IF(ISERROR($V2095),"",OFFSET('Smelter Look-up'!$D$4,$V2095-4,0)&amp;"")</f>
        <v/>
      </c>
      <c r="F2095" s="143" t="str">
        <f ca="1">IF(ISERROR($V2095),"",OFFSET('Smelter Look-up'!$E$4,$V2095-4,0))</f>
        <v/>
      </c>
      <c r="G2095" s="143" t="str">
        <f ca="1">IF(C2095=$X$4,"Enter smelter details",IF(ISERROR($V2095),"",OFFSET('Smelter Look-up'!$F$4,$V2095-4,0)))</f>
        <v/>
      </c>
      <c r="H2095" s="199" t="str">
        <f ca="1">IF(ISERROR($V2095),"",OFFSET('Smelter Look-up'!$G$4,$V2095-4,0))</f>
        <v/>
      </c>
      <c r="I2095" s="200" t="str">
        <f ca="1">IF(ISERROR($V2095),"",OFFSET('Smelter Look-up'!$H$4,$V2095-4,0))</f>
        <v/>
      </c>
      <c r="J2095" s="200" t="str">
        <f ca="1">IF(ISERROR($V2095),"",OFFSET('Smelter Look-up'!$I$4,$V2095-4,0))</f>
        <v/>
      </c>
      <c r="K2095" s="144"/>
      <c r="L2095" s="144"/>
      <c r="M2095" s="144"/>
      <c r="N2095" s="144"/>
      <c r="O2095" s="144"/>
      <c r="P2095" s="202"/>
      <c r="Q2095" s="145"/>
      <c r="R2095" s="143" t="str">
        <f ca="1">IF(ISERROR($V2095),"",OFFSET('Smelter Look-up'!$C$4,$V2095-4,0)&amp;"")</f>
        <v/>
      </c>
      <c r="S2095" s="149" t="str">
        <f t="shared" ca="1" si="160"/>
        <v/>
      </c>
      <c r="T2095" s="149" t="str">
        <f ca="1">IF(B2095="","",IF(ISERROR(MATCH($J2095,SorP!$B$1:$B$6261,0)),"",INDIRECT("'SorP'!$A$"&amp;MATCH($S2095&amp;$J2095,SorP!C:C,0))))</f>
        <v/>
      </c>
      <c r="U2095" s="162"/>
      <c r="V2095" s="163" t="e">
        <f>IF(C2095="",NA(),MATCH($B2095&amp;$C2095,'Smelter Look-up'!$J:$J,0))</f>
        <v>#N/A</v>
      </c>
      <c r="X2095" s="164">
        <f t="shared" ca="1" si="161"/>
        <v>0</v>
      </c>
      <c r="AB2095" s="304" t="str">
        <f t="shared" si="162"/>
        <v/>
      </c>
      <c r="AC2095" s="164" t="str">
        <f t="shared" si="163"/>
        <v/>
      </c>
      <c r="AD2095" s="164" t="str">
        <f t="shared" si="164"/>
        <v/>
      </c>
    </row>
    <row r="2096" spans="1:30" s="164" customFormat="1" ht="20.149999999999999" customHeight="1">
      <c r="A2096" s="149"/>
      <c r="B2096" s="294" t="str">
        <f>IF(LEN(A2096)=0,"",INDEX('Smelter Look-up'!$A:$A,MATCH($A2096,'Smelter Look-up'!$E:$E,0)))</f>
        <v/>
      </c>
      <c r="C2096" s="146" t="str">
        <f>IF(LEN(A2096)=0,"",INDEX('Smelter Look-up'!$C:$C,MATCH($A2096,'Smelter Look-up'!$E:$E,0)))</f>
        <v/>
      </c>
      <c r="D2096" s="143"/>
      <c r="E2096" s="143" t="str">
        <f ca="1">IF(ISERROR($V2096),"",OFFSET('Smelter Look-up'!$D$4,$V2096-4,0)&amp;"")</f>
        <v/>
      </c>
      <c r="F2096" s="143" t="str">
        <f ca="1">IF(ISERROR($V2096),"",OFFSET('Smelter Look-up'!$E$4,$V2096-4,0))</f>
        <v/>
      </c>
      <c r="G2096" s="143" t="str">
        <f ca="1">IF(C2096=$X$4,"Enter smelter details",IF(ISERROR($V2096),"",OFFSET('Smelter Look-up'!$F$4,$V2096-4,0)))</f>
        <v/>
      </c>
      <c r="H2096" s="199" t="str">
        <f ca="1">IF(ISERROR($V2096),"",OFFSET('Smelter Look-up'!$G$4,$V2096-4,0))</f>
        <v/>
      </c>
      <c r="I2096" s="200" t="str">
        <f ca="1">IF(ISERROR($V2096),"",OFFSET('Smelter Look-up'!$H$4,$V2096-4,0))</f>
        <v/>
      </c>
      <c r="J2096" s="200" t="str">
        <f ca="1">IF(ISERROR($V2096),"",OFFSET('Smelter Look-up'!$I$4,$V2096-4,0))</f>
        <v/>
      </c>
      <c r="K2096" s="144"/>
      <c r="L2096" s="144"/>
      <c r="M2096" s="144"/>
      <c r="N2096" s="144"/>
      <c r="O2096" s="144"/>
      <c r="P2096" s="202"/>
      <c r="Q2096" s="145"/>
      <c r="R2096" s="143" t="str">
        <f ca="1">IF(ISERROR($V2096),"",OFFSET('Smelter Look-up'!$C$4,$V2096-4,0)&amp;"")</f>
        <v/>
      </c>
      <c r="S2096" s="149" t="str">
        <f t="shared" ca="1" si="160"/>
        <v/>
      </c>
      <c r="T2096" s="149" t="str">
        <f ca="1">IF(B2096="","",IF(ISERROR(MATCH($J2096,SorP!$B$1:$B$6261,0)),"",INDIRECT("'SorP'!$A$"&amp;MATCH($S2096&amp;$J2096,SorP!C:C,0))))</f>
        <v/>
      </c>
      <c r="U2096" s="162"/>
      <c r="V2096" s="163" t="e">
        <f>IF(C2096="",NA(),MATCH($B2096&amp;$C2096,'Smelter Look-up'!$J:$J,0))</f>
        <v>#N/A</v>
      </c>
      <c r="X2096" s="164">
        <f t="shared" ca="1" si="161"/>
        <v>0</v>
      </c>
      <c r="AB2096" s="304" t="str">
        <f t="shared" si="162"/>
        <v/>
      </c>
      <c r="AC2096" s="164" t="str">
        <f t="shared" si="163"/>
        <v/>
      </c>
      <c r="AD2096" s="164" t="str">
        <f t="shared" si="164"/>
        <v/>
      </c>
    </row>
    <row r="2097" spans="1:30" s="164" customFormat="1" ht="20.149999999999999" customHeight="1">
      <c r="A2097" s="149"/>
      <c r="B2097" s="294" t="str">
        <f>IF(LEN(A2097)=0,"",INDEX('Smelter Look-up'!$A:$A,MATCH($A2097,'Smelter Look-up'!$E:$E,0)))</f>
        <v/>
      </c>
      <c r="C2097" s="146" t="str">
        <f>IF(LEN(A2097)=0,"",INDEX('Smelter Look-up'!$C:$C,MATCH($A2097,'Smelter Look-up'!$E:$E,0)))</f>
        <v/>
      </c>
      <c r="D2097" s="143"/>
      <c r="E2097" s="143" t="str">
        <f ca="1">IF(ISERROR($V2097),"",OFFSET('Smelter Look-up'!$D$4,$V2097-4,0)&amp;"")</f>
        <v/>
      </c>
      <c r="F2097" s="143" t="str">
        <f ca="1">IF(ISERROR($V2097),"",OFFSET('Smelter Look-up'!$E$4,$V2097-4,0))</f>
        <v/>
      </c>
      <c r="G2097" s="143" t="str">
        <f ca="1">IF(C2097=$X$4,"Enter smelter details",IF(ISERROR($V2097),"",OFFSET('Smelter Look-up'!$F$4,$V2097-4,0)))</f>
        <v/>
      </c>
      <c r="H2097" s="199" t="str">
        <f ca="1">IF(ISERROR($V2097),"",OFFSET('Smelter Look-up'!$G$4,$V2097-4,0))</f>
        <v/>
      </c>
      <c r="I2097" s="200" t="str">
        <f ca="1">IF(ISERROR($V2097),"",OFFSET('Smelter Look-up'!$H$4,$V2097-4,0))</f>
        <v/>
      </c>
      <c r="J2097" s="200" t="str">
        <f ca="1">IF(ISERROR($V2097),"",OFFSET('Smelter Look-up'!$I$4,$V2097-4,0))</f>
        <v/>
      </c>
      <c r="K2097" s="144"/>
      <c r="L2097" s="144"/>
      <c r="M2097" s="144"/>
      <c r="N2097" s="144"/>
      <c r="O2097" s="144"/>
      <c r="P2097" s="202"/>
      <c r="Q2097" s="145"/>
      <c r="R2097" s="143" t="str">
        <f ca="1">IF(ISERROR($V2097),"",OFFSET('Smelter Look-up'!$C$4,$V2097-4,0)&amp;"")</f>
        <v/>
      </c>
      <c r="S2097" s="149" t="str">
        <f t="shared" ca="1" si="160"/>
        <v/>
      </c>
      <c r="T2097" s="149" t="str">
        <f ca="1">IF(B2097="","",IF(ISERROR(MATCH($J2097,SorP!$B$1:$B$6261,0)),"",INDIRECT("'SorP'!$A$"&amp;MATCH($S2097&amp;$J2097,SorP!C:C,0))))</f>
        <v/>
      </c>
      <c r="U2097" s="162"/>
      <c r="V2097" s="163" t="e">
        <f>IF(C2097="",NA(),MATCH($B2097&amp;$C2097,'Smelter Look-up'!$J:$J,0))</f>
        <v>#N/A</v>
      </c>
      <c r="X2097" s="164">
        <f t="shared" ca="1" si="161"/>
        <v>0</v>
      </c>
      <c r="AB2097" s="304" t="str">
        <f t="shared" si="162"/>
        <v/>
      </c>
      <c r="AC2097" s="164" t="str">
        <f t="shared" si="163"/>
        <v/>
      </c>
      <c r="AD2097" s="164" t="str">
        <f t="shared" si="164"/>
        <v/>
      </c>
    </row>
    <row r="2098" spans="1:30" s="164" customFormat="1" ht="20.149999999999999" customHeight="1">
      <c r="A2098" s="149"/>
      <c r="B2098" s="294" t="str">
        <f>IF(LEN(A2098)=0,"",INDEX('Smelter Look-up'!$A:$A,MATCH($A2098,'Smelter Look-up'!$E:$E,0)))</f>
        <v/>
      </c>
      <c r="C2098" s="146" t="str">
        <f>IF(LEN(A2098)=0,"",INDEX('Smelter Look-up'!$C:$C,MATCH($A2098,'Smelter Look-up'!$E:$E,0)))</f>
        <v/>
      </c>
      <c r="D2098" s="143"/>
      <c r="E2098" s="143" t="str">
        <f ca="1">IF(ISERROR($V2098),"",OFFSET('Smelter Look-up'!$D$4,$V2098-4,0)&amp;"")</f>
        <v/>
      </c>
      <c r="F2098" s="143" t="str">
        <f ca="1">IF(ISERROR($V2098),"",OFFSET('Smelter Look-up'!$E$4,$V2098-4,0))</f>
        <v/>
      </c>
      <c r="G2098" s="143" t="str">
        <f ca="1">IF(C2098=$X$4,"Enter smelter details",IF(ISERROR($V2098),"",OFFSET('Smelter Look-up'!$F$4,$V2098-4,0)))</f>
        <v/>
      </c>
      <c r="H2098" s="199" t="str">
        <f ca="1">IF(ISERROR($V2098),"",OFFSET('Smelter Look-up'!$G$4,$V2098-4,0))</f>
        <v/>
      </c>
      <c r="I2098" s="200" t="str">
        <f ca="1">IF(ISERROR($V2098),"",OFFSET('Smelter Look-up'!$H$4,$V2098-4,0))</f>
        <v/>
      </c>
      <c r="J2098" s="200" t="str">
        <f ca="1">IF(ISERROR($V2098),"",OFFSET('Smelter Look-up'!$I$4,$V2098-4,0))</f>
        <v/>
      </c>
      <c r="K2098" s="144"/>
      <c r="L2098" s="144"/>
      <c r="M2098" s="144"/>
      <c r="N2098" s="144"/>
      <c r="O2098" s="144"/>
      <c r="P2098" s="202"/>
      <c r="Q2098" s="145"/>
      <c r="R2098" s="143" t="str">
        <f ca="1">IF(ISERROR($V2098),"",OFFSET('Smelter Look-up'!$C$4,$V2098-4,0)&amp;"")</f>
        <v/>
      </c>
      <c r="S2098" s="149" t="str">
        <f t="shared" ca="1" si="160"/>
        <v/>
      </c>
      <c r="T2098" s="149" t="str">
        <f ca="1">IF(B2098="","",IF(ISERROR(MATCH($J2098,SorP!$B$1:$B$6261,0)),"",INDIRECT("'SorP'!$A$"&amp;MATCH($S2098&amp;$J2098,SorP!C:C,0))))</f>
        <v/>
      </c>
      <c r="U2098" s="162"/>
      <c r="V2098" s="163" t="e">
        <f>IF(C2098="",NA(),MATCH($B2098&amp;$C2098,'Smelter Look-up'!$J:$J,0))</f>
        <v>#N/A</v>
      </c>
      <c r="X2098" s="164">
        <f t="shared" ca="1" si="161"/>
        <v>0</v>
      </c>
      <c r="AB2098" s="304" t="str">
        <f t="shared" si="162"/>
        <v/>
      </c>
      <c r="AC2098" s="164" t="str">
        <f t="shared" si="163"/>
        <v/>
      </c>
      <c r="AD2098" s="164" t="str">
        <f t="shared" si="164"/>
        <v/>
      </c>
    </row>
    <row r="2099" spans="1:30" s="164" customFormat="1" ht="20.149999999999999" customHeight="1">
      <c r="A2099" s="149"/>
      <c r="B2099" s="294" t="str">
        <f>IF(LEN(A2099)=0,"",INDEX('Smelter Look-up'!$A:$A,MATCH($A2099,'Smelter Look-up'!$E:$E,0)))</f>
        <v/>
      </c>
      <c r="C2099" s="146" t="str">
        <f>IF(LEN(A2099)=0,"",INDEX('Smelter Look-up'!$C:$C,MATCH($A2099,'Smelter Look-up'!$E:$E,0)))</f>
        <v/>
      </c>
      <c r="D2099" s="143"/>
      <c r="E2099" s="143" t="str">
        <f ca="1">IF(ISERROR($V2099),"",OFFSET('Smelter Look-up'!$D$4,$V2099-4,0)&amp;"")</f>
        <v/>
      </c>
      <c r="F2099" s="143" t="str">
        <f ca="1">IF(ISERROR($V2099),"",OFFSET('Smelter Look-up'!$E$4,$V2099-4,0))</f>
        <v/>
      </c>
      <c r="G2099" s="143" t="str">
        <f ca="1">IF(C2099=$X$4,"Enter smelter details",IF(ISERROR($V2099),"",OFFSET('Smelter Look-up'!$F$4,$V2099-4,0)))</f>
        <v/>
      </c>
      <c r="H2099" s="199" t="str">
        <f ca="1">IF(ISERROR($V2099),"",OFFSET('Smelter Look-up'!$G$4,$V2099-4,0))</f>
        <v/>
      </c>
      <c r="I2099" s="200" t="str">
        <f ca="1">IF(ISERROR($V2099),"",OFFSET('Smelter Look-up'!$H$4,$V2099-4,0))</f>
        <v/>
      </c>
      <c r="J2099" s="200" t="str">
        <f ca="1">IF(ISERROR($V2099),"",OFFSET('Smelter Look-up'!$I$4,$V2099-4,0))</f>
        <v/>
      </c>
      <c r="K2099" s="144"/>
      <c r="L2099" s="144"/>
      <c r="M2099" s="144"/>
      <c r="N2099" s="144"/>
      <c r="O2099" s="144"/>
      <c r="P2099" s="202"/>
      <c r="Q2099" s="145"/>
      <c r="R2099" s="143" t="str">
        <f ca="1">IF(ISERROR($V2099),"",OFFSET('Smelter Look-up'!$C$4,$V2099-4,0)&amp;"")</f>
        <v/>
      </c>
      <c r="S2099" s="149" t="str">
        <f t="shared" ca="1" si="160"/>
        <v/>
      </c>
      <c r="T2099" s="149" t="str">
        <f ca="1">IF(B2099="","",IF(ISERROR(MATCH($J2099,SorP!$B$1:$B$6261,0)),"",INDIRECT("'SorP'!$A$"&amp;MATCH($S2099&amp;$J2099,SorP!C:C,0))))</f>
        <v/>
      </c>
      <c r="U2099" s="162"/>
      <c r="V2099" s="163" t="e">
        <f>IF(C2099="",NA(),MATCH($B2099&amp;$C2099,'Smelter Look-up'!$J:$J,0))</f>
        <v>#N/A</v>
      </c>
      <c r="X2099" s="164">
        <f t="shared" ca="1" si="161"/>
        <v>0</v>
      </c>
      <c r="AB2099" s="304" t="str">
        <f t="shared" si="162"/>
        <v/>
      </c>
      <c r="AC2099" s="164" t="str">
        <f t="shared" si="163"/>
        <v/>
      </c>
      <c r="AD2099" s="164" t="str">
        <f t="shared" si="164"/>
        <v/>
      </c>
    </row>
    <row r="2100" spans="1:30" s="164" customFormat="1" ht="20.149999999999999" customHeight="1">
      <c r="A2100" s="149"/>
      <c r="B2100" s="294" t="str">
        <f>IF(LEN(A2100)=0,"",INDEX('Smelter Look-up'!$A:$A,MATCH($A2100,'Smelter Look-up'!$E:$E,0)))</f>
        <v/>
      </c>
      <c r="C2100" s="146" t="str">
        <f>IF(LEN(A2100)=0,"",INDEX('Smelter Look-up'!$C:$C,MATCH($A2100,'Smelter Look-up'!$E:$E,0)))</f>
        <v/>
      </c>
      <c r="D2100" s="143"/>
      <c r="E2100" s="143" t="str">
        <f ca="1">IF(ISERROR($V2100),"",OFFSET('Smelter Look-up'!$D$4,$V2100-4,0)&amp;"")</f>
        <v/>
      </c>
      <c r="F2100" s="143" t="str">
        <f ca="1">IF(ISERROR($V2100),"",OFFSET('Smelter Look-up'!$E$4,$V2100-4,0))</f>
        <v/>
      </c>
      <c r="G2100" s="143" t="str">
        <f ca="1">IF(C2100=$X$4,"Enter smelter details",IF(ISERROR($V2100),"",OFFSET('Smelter Look-up'!$F$4,$V2100-4,0)))</f>
        <v/>
      </c>
      <c r="H2100" s="199" t="str">
        <f ca="1">IF(ISERROR($V2100),"",OFFSET('Smelter Look-up'!$G$4,$V2100-4,0))</f>
        <v/>
      </c>
      <c r="I2100" s="200" t="str">
        <f ca="1">IF(ISERROR($V2100),"",OFFSET('Smelter Look-up'!$H$4,$V2100-4,0))</f>
        <v/>
      </c>
      <c r="J2100" s="200" t="str">
        <f ca="1">IF(ISERROR($V2100),"",OFFSET('Smelter Look-up'!$I$4,$V2100-4,0))</f>
        <v/>
      </c>
      <c r="K2100" s="144"/>
      <c r="L2100" s="144"/>
      <c r="M2100" s="144"/>
      <c r="N2100" s="144"/>
      <c r="O2100" s="144"/>
      <c r="P2100" s="202"/>
      <c r="Q2100" s="145"/>
      <c r="R2100" s="143" t="str">
        <f ca="1">IF(ISERROR($V2100),"",OFFSET('Smelter Look-up'!$C$4,$V2100-4,0)&amp;"")</f>
        <v/>
      </c>
      <c r="S2100" s="149" t="str">
        <f t="shared" ca="1" si="160"/>
        <v/>
      </c>
      <c r="T2100" s="149" t="str">
        <f ca="1">IF(B2100="","",IF(ISERROR(MATCH($J2100,SorP!$B$1:$B$6261,0)),"",INDIRECT("'SorP'!$A$"&amp;MATCH($S2100&amp;$J2100,SorP!C:C,0))))</f>
        <v/>
      </c>
      <c r="U2100" s="162"/>
      <c r="V2100" s="163" t="e">
        <f>IF(C2100="",NA(),MATCH($B2100&amp;$C2100,'Smelter Look-up'!$J:$J,0))</f>
        <v>#N/A</v>
      </c>
      <c r="X2100" s="164">
        <f t="shared" ca="1" si="161"/>
        <v>0</v>
      </c>
      <c r="AB2100" s="304" t="str">
        <f t="shared" si="162"/>
        <v/>
      </c>
      <c r="AC2100" s="164" t="str">
        <f t="shared" si="163"/>
        <v/>
      </c>
      <c r="AD2100" s="164" t="str">
        <f t="shared" si="164"/>
        <v/>
      </c>
    </row>
    <row r="2101" spans="1:30" s="164" customFormat="1" ht="20.149999999999999" customHeight="1">
      <c r="A2101" s="149"/>
      <c r="B2101" s="294" t="str">
        <f>IF(LEN(A2101)=0,"",INDEX('Smelter Look-up'!$A:$A,MATCH($A2101,'Smelter Look-up'!$E:$E,0)))</f>
        <v/>
      </c>
      <c r="C2101" s="146" t="str">
        <f>IF(LEN(A2101)=0,"",INDEX('Smelter Look-up'!$C:$C,MATCH($A2101,'Smelter Look-up'!$E:$E,0)))</f>
        <v/>
      </c>
      <c r="D2101" s="143"/>
      <c r="E2101" s="143" t="str">
        <f ca="1">IF(ISERROR($V2101),"",OFFSET('Smelter Look-up'!$D$4,$V2101-4,0)&amp;"")</f>
        <v/>
      </c>
      <c r="F2101" s="143" t="str">
        <f ca="1">IF(ISERROR($V2101),"",OFFSET('Smelter Look-up'!$E$4,$V2101-4,0))</f>
        <v/>
      </c>
      <c r="G2101" s="143" t="str">
        <f ca="1">IF(C2101=$X$4,"Enter smelter details",IF(ISERROR($V2101),"",OFFSET('Smelter Look-up'!$F$4,$V2101-4,0)))</f>
        <v/>
      </c>
      <c r="H2101" s="199" t="str">
        <f ca="1">IF(ISERROR($V2101),"",OFFSET('Smelter Look-up'!$G$4,$V2101-4,0))</f>
        <v/>
      </c>
      <c r="I2101" s="200" t="str">
        <f ca="1">IF(ISERROR($V2101),"",OFFSET('Smelter Look-up'!$H$4,$V2101-4,0))</f>
        <v/>
      </c>
      <c r="J2101" s="200" t="str">
        <f ca="1">IF(ISERROR($V2101),"",OFFSET('Smelter Look-up'!$I$4,$V2101-4,0))</f>
        <v/>
      </c>
      <c r="K2101" s="144"/>
      <c r="L2101" s="144"/>
      <c r="M2101" s="144"/>
      <c r="N2101" s="144"/>
      <c r="O2101" s="144"/>
      <c r="P2101" s="202"/>
      <c r="Q2101" s="145"/>
      <c r="R2101" s="143" t="str">
        <f ca="1">IF(ISERROR($V2101),"",OFFSET('Smelter Look-up'!$C$4,$V2101-4,0)&amp;"")</f>
        <v/>
      </c>
      <c r="S2101" s="149" t="str">
        <f t="shared" ca="1" si="160"/>
        <v/>
      </c>
      <c r="T2101" s="149" t="str">
        <f ca="1">IF(B2101="","",IF(ISERROR(MATCH($J2101,SorP!$B$1:$B$6261,0)),"",INDIRECT("'SorP'!$A$"&amp;MATCH($S2101&amp;$J2101,SorP!C:C,0))))</f>
        <v/>
      </c>
      <c r="U2101" s="162"/>
      <c r="V2101" s="163" t="e">
        <f>IF(C2101="",NA(),MATCH($B2101&amp;$C2101,'Smelter Look-up'!$J:$J,0))</f>
        <v>#N/A</v>
      </c>
      <c r="X2101" s="164">
        <f t="shared" ca="1" si="161"/>
        <v>0</v>
      </c>
      <c r="AB2101" s="304" t="str">
        <f t="shared" si="162"/>
        <v/>
      </c>
      <c r="AC2101" s="164" t="str">
        <f t="shared" si="163"/>
        <v/>
      </c>
      <c r="AD2101" s="164" t="str">
        <f t="shared" si="164"/>
        <v/>
      </c>
    </row>
    <row r="2102" spans="1:30" s="164" customFormat="1" ht="20.149999999999999" customHeight="1">
      <c r="A2102" s="149"/>
      <c r="B2102" s="294" t="str">
        <f>IF(LEN(A2102)=0,"",INDEX('Smelter Look-up'!$A:$A,MATCH($A2102,'Smelter Look-up'!$E:$E,0)))</f>
        <v/>
      </c>
      <c r="C2102" s="146" t="str">
        <f>IF(LEN(A2102)=0,"",INDEX('Smelter Look-up'!$C:$C,MATCH($A2102,'Smelter Look-up'!$E:$E,0)))</f>
        <v/>
      </c>
      <c r="D2102" s="143"/>
      <c r="E2102" s="143" t="str">
        <f ca="1">IF(ISERROR($V2102),"",OFFSET('Smelter Look-up'!$D$4,$V2102-4,0)&amp;"")</f>
        <v/>
      </c>
      <c r="F2102" s="143" t="str">
        <f ca="1">IF(ISERROR($V2102),"",OFFSET('Smelter Look-up'!$E$4,$V2102-4,0))</f>
        <v/>
      </c>
      <c r="G2102" s="143" t="str">
        <f ca="1">IF(C2102=$X$4,"Enter smelter details",IF(ISERROR($V2102),"",OFFSET('Smelter Look-up'!$F$4,$V2102-4,0)))</f>
        <v/>
      </c>
      <c r="H2102" s="199" t="str">
        <f ca="1">IF(ISERROR($V2102),"",OFFSET('Smelter Look-up'!$G$4,$V2102-4,0))</f>
        <v/>
      </c>
      <c r="I2102" s="200" t="str">
        <f ca="1">IF(ISERROR($V2102),"",OFFSET('Smelter Look-up'!$H$4,$V2102-4,0))</f>
        <v/>
      </c>
      <c r="J2102" s="200" t="str">
        <f ca="1">IF(ISERROR($V2102),"",OFFSET('Smelter Look-up'!$I$4,$V2102-4,0))</f>
        <v/>
      </c>
      <c r="K2102" s="144"/>
      <c r="L2102" s="144"/>
      <c r="M2102" s="144"/>
      <c r="N2102" s="144"/>
      <c r="O2102" s="144"/>
      <c r="P2102" s="202"/>
      <c r="Q2102" s="145"/>
      <c r="R2102" s="143" t="str">
        <f ca="1">IF(ISERROR($V2102),"",OFFSET('Smelter Look-up'!$C$4,$V2102-4,0)&amp;"")</f>
        <v/>
      </c>
      <c r="S2102" s="149" t="str">
        <f t="shared" ca="1" si="160"/>
        <v/>
      </c>
      <c r="T2102" s="149" t="str">
        <f ca="1">IF(B2102="","",IF(ISERROR(MATCH($J2102,SorP!$B$1:$B$6261,0)),"",INDIRECT("'SorP'!$A$"&amp;MATCH($S2102&amp;$J2102,SorP!C:C,0))))</f>
        <v/>
      </c>
      <c r="U2102" s="162"/>
      <c r="V2102" s="163" t="e">
        <f>IF(C2102="",NA(),MATCH($B2102&amp;$C2102,'Smelter Look-up'!$J:$J,0))</f>
        <v>#N/A</v>
      </c>
      <c r="X2102" s="164">
        <f t="shared" ca="1" si="161"/>
        <v>0</v>
      </c>
      <c r="AB2102" s="304" t="str">
        <f t="shared" si="162"/>
        <v/>
      </c>
      <c r="AC2102" s="164" t="str">
        <f t="shared" si="163"/>
        <v/>
      </c>
      <c r="AD2102" s="164" t="str">
        <f t="shared" si="164"/>
        <v/>
      </c>
    </row>
    <row r="2103" spans="1:30" s="164" customFormat="1" ht="20.149999999999999" customHeight="1">
      <c r="A2103" s="149"/>
      <c r="B2103" s="294" t="str">
        <f>IF(LEN(A2103)=0,"",INDEX('Smelter Look-up'!$A:$A,MATCH($A2103,'Smelter Look-up'!$E:$E,0)))</f>
        <v/>
      </c>
      <c r="C2103" s="146" t="str">
        <f>IF(LEN(A2103)=0,"",INDEX('Smelter Look-up'!$C:$C,MATCH($A2103,'Smelter Look-up'!$E:$E,0)))</f>
        <v/>
      </c>
      <c r="D2103" s="143"/>
      <c r="E2103" s="143" t="str">
        <f ca="1">IF(ISERROR($V2103),"",OFFSET('Smelter Look-up'!$D$4,$V2103-4,0)&amp;"")</f>
        <v/>
      </c>
      <c r="F2103" s="143" t="str">
        <f ca="1">IF(ISERROR($V2103),"",OFFSET('Smelter Look-up'!$E$4,$V2103-4,0))</f>
        <v/>
      </c>
      <c r="G2103" s="143" t="str">
        <f ca="1">IF(C2103=$X$4,"Enter smelter details",IF(ISERROR($V2103),"",OFFSET('Smelter Look-up'!$F$4,$V2103-4,0)))</f>
        <v/>
      </c>
      <c r="H2103" s="199" t="str">
        <f ca="1">IF(ISERROR($V2103),"",OFFSET('Smelter Look-up'!$G$4,$V2103-4,0))</f>
        <v/>
      </c>
      <c r="I2103" s="200" t="str">
        <f ca="1">IF(ISERROR($V2103),"",OFFSET('Smelter Look-up'!$H$4,$V2103-4,0))</f>
        <v/>
      </c>
      <c r="J2103" s="200" t="str">
        <f ca="1">IF(ISERROR($V2103),"",OFFSET('Smelter Look-up'!$I$4,$V2103-4,0))</f>
        <v/>
      </c>
      <c r="K2103" s="144"/>
      <c r="L2103" s="144"/>
      <c r="M2103" s="144"/>
      <c r="N2103" s="144"/>
      <c r="O2103" s="144"/>
      <c r="P2103" s="202"/>
      <c r="Q2103" s="145"/>
      <c r="R2103" s="143" t="str">
        <f ca="1">IF(ISERROR($V2103),"",OFFSET('Smelter Look-up'!$C$4,$V2103-4,0)&amp;"")</f>
        <v/>
      </c>
      <c r="S2103" s="149" t="str">
        <f t="shared" ca="1" si="160"/>
        <v/>
      </c>
      <c r="T2103" s="149" t="str">
        <f ca="1">IF(B2103="","",IF(ISERROR(MATCH($J2103,SorP!$B$1:$B$6261,0)),"",INDIRECT("'SorP'!$A$"&amp;MATCH($S2103&amp;$J2103,SorP!C:C,0))))</f>
        <v/>
      </c>
      <c r="U2103" s="162"/>
      <c r="V2103" s="163" t="e">
        <f>IF(C2103="",NA(),MATCH($B2103&amp;$C2103,'Smelter Look-up'!$J:$J,0))</f>
        <v>#N/A</v>
      </c>
      <c r="X2103" s="164">
        <f t="shared" ca="1" si="161"/>
        <v>0</v>
      </c>
      <c r="AB2103" s="304" t="str">
        <f t="shared" si="162"/>
        <v/>
      </c>
      <c r="AC2103" s="164" t="str">
        <f t="shared" si="163"/>
        <v/>
      </c>
      <c r="AD2103" s="164" t="str">
        <f t="shared" si="164"/>
        <v/>
      </c>
    </row>
    <row r="2104" spans="1:30" s="164" customFormat="1" ht="20.149999999999999" customHeight="1">
      <c r="A2104" s="149"/>
      <c r="B2104" s="294" t="str">
        <f>IF(LEN(A2104)=0,"",INDEX('Smelter Look-up'!$A:$A,MATCH($A2104,'Smelter Look-up'!$E:$E,0)))</f>
        <v/>
      </c>
      <c r="C2104" s="146" t="str">
        <f>IF(LEN(A2104)=0,"",INDEX('Smelter Look-up'!$C:$C,MATCH($A2104,'Smelter Look-up'!$E:$E,0)))</f>
        <v/>
      </c>
      <c r="D2104" s="143"/>
      <c r="E2104" s="143" t="str">
        <f ca="1">IF(ISERROR($V2104),"",OFFSET('Smelter Look-up'!$D$4,$V2104-4,0)&amp;"")</f>
        <v/>
      </c>
      <c r="F2104" s="143" t="str">
        <f ca="1">IF(ISERROR($V2104),"",OFFSET('Smelter Look-up'!$E$4,$V2104-4,0))</f>
        <v/>
      </c>
      <c r="G2104" s="143" t="str">
        <f ca="1">IF(C2104=$X$4,"Enter smelter details",IF(ISERROR($V2104),"",OFFSET('Smelter Look-up'!$F$4,$V2104-4,0)))</f>
        <v/>
      </c>
      <c r="H2104" s="199" t="str">
        <f ca="1">IF(ISERROR($V2104),"",OFFSET('Smelter Look-up'!$G$4,$V2104-4,0))</f>
        <v/>
      </c>
      <c r="I2104" s="200" t="str">
        <f ca="1">IF(ISERROR($V2104),"",OFFSET('Smelter Look-up'!$H$4,$V2104-4,0))</f>
        <v/>
      </c>
      <c r="J2104" s="200" t="str">
        <f ca="1">IF(ISERROR($V2104),"",OFFSET('Smelter Look-up'!$I$4,$V2104-4,0))</f>
        <v/>
      </c>
      <c r="K2104" s="144"/>
      <c r="L2104" s="144"/>
      <c r="M2104" s="144"/>
      <c r="N2104" s="144"/>
      <c r="O2104" s="144"/>
      <c r="P2104" s="202"/>
      <c r="Q2104" s="145"/>
      <c r="R2104" s="143" t="str">
        <f ca="1">IF(ISERROR($V2104),"",OFFSET('Smelter Look-up'!$C$4,$V2104-4,0)&amp;"")</f>
        <v/>
      </c>
      <c r="S2104" s="149" t="str">
        <f t="shared" ca="1" si="160"/>
        <v/>
      </c>
      <c r="T2104" s="149" t="str">
        <f ca="1">IF(B2104="","",IF(ISERROR(MATCH($J2104,SorP!$B$1:$B$6261,0)),"",INDIRECT("'SorP'!$A$"&amp;MATCH($S2104&amp;$J2104,SorP!C:C,0))))</f>
        <v/>
      </c>
      <c r="U2104" s="162"/>
      <c r="V2104" s="163" t="e">
        <f>IF(C2104="",NA(),MATCH($B2104&amp;$C2104,'Smelter Look-up'!$J:$J,0))</f>
        <v>#N/A</v>
      </c>
      <c r="X2104" s="164">
        <f t="shared" ca="1" si="161"/>
        <v>0</v>
      </c>
      <c r="AB2104" s="304" t="str">
        <f t="shared" si="162"/>
        <v/>
      </c>
      <c r="AC2104" s="164" t="str">
        <f t="shared" si="163"/>
        <v/>
      </c>
      <c r="AD2104" s="164" t="str">
        <f t="shared" si="164"/>
        <v/>
      </c>
    </row>
    <row r="2105" spans="1:30" s="164" customFormat="1" ht="20.149999999999999" customHeight="1">
      <c r="A2105" s="149"/>
      <c r="B2105" s="294" t="str">
        <f>IF(LEN(A2105)=0,"",INDEX('Smelter Look-up'!$A:$A,MATCH($A2105,'Smelter Look-up'!$E:$E,0)))</f>
        <v/>
      </c>
      <c r="C2105" s="146" t="str">
        <f>IF(LEN(A2105)=0,"",INDEX('Smelter Look-up'!$C:$C,MATCH($A2105,'Smelter Look-up'!$E:$E,0)))</f>
        <v/>
      </c>
      <c r="D2105" s="143"/>
      <c r="E2105" s="143" t="str">
        <f ca="1">IF(ISERROR($V2105),"",OFFSET('Smelter Look-up'!$D$4,$V2105-4,0)&amp;"")</f>
        <v/>
      </c>
      <c r="F2105" s="143" t="str">
        <f ca="1">IF(ISERROR($V2105),"",OFFSET('Smelter Look-up'!$E$4,$V2105-4,0))</f>
        <v/>
      </c>
      <c r="G2105" s="143" t="str">
        <f ca="1">IF(C2105=$X$4,"Enter smelter details",IF(ISERROR($V2105),"",OFFSET('Smelter Look-up'!$F$4,$V2105-4,0)))</f>
        <v/>
      </c>
      <c r="H2105" s="199" t="str">
        <f ca="1">IF(ISERROR($V2105),"",OFFSET('Smelter Look-up'!$G$4,$V2105-4,0))</f>
        <v/>
      </c>
      <c r="I2105" s="200" t="str">
        <f ca="1">IF(ISERROR($V2105),"",OFFSET('Smelter Look-up'!$H$4,$V2105-4,0))</f>
        <v/>
      </c>
      <c r="J2105" s="200" t="str">
        <f ca="1">IF(ISERROR($V2105),"",OFFSET('Smelter Look-up'!$I$4,$V2105-4,0))</f>
        <v/>
      </c>
      <c r="K2105" s="144"/>
      <c r="L2105" s="144"/>
      <c r="M2105" s="144"/>
      <c r="N2105" s="144"/>
      <c r="O2105" s="144"/>
      <c r="P2105" s="202"/>
      <c r="Q2105" s="145"/>
      <c r="R2105" s="143" t="str">
        <f ca="1">IF(ISERROR($V2105),"",OFFSET('Smelter Look-up'!$C$4,$V2105-4,0)&amp;"")</f>
        <v/>
      </c>
      <c r="S2105" s="149" t="str">
        <f t="shared" ca="1" si="160"/>
        <v/>
      </c>
      <c r="T2105" s="149" t="str">
        <f ca="1">IF(B2105="","",IF(ISERROR(MATCH($J2105,SorP!$B$1:$B$6261,0)),"",INDIRECT("'SorP'!$A$"&amp;MATCH($S2105&amp;$J2105,SorP!C:C,0))))</f>
        <v/>
      </c>
      <c r="U2105" s="162"/>
      <c r="V2105" s="163" t="e">
        <f>IF(C2105="",NA(),MATCH($B2105&amp;$C2105,'Smelter Look-up'!$J:$J,0))</f>
        <v>#N/A</v>
      </c>
      <c r="X2105" s="164">
        <f t="shared" ca="1" si="161"/>
        <v>0</v>
      </c>
      <c r="AB2105" s="304" t="str">
        <f t="shared" si="162"/>
        <v/>
      </c>
      <c r="AC2105" s="164" t="str">
        <f t="shared" si="163"/>
        <v/>
      </c>
      <c r="AD2105" s="164" t="str">
        <f t="shared" si="164"/>
        <v/>
      </c>
    </row>
    <row r="2106" spans="1:30" s="164" customFormat="1" ht="20.149999999999999" customHeight="1">
      <c r="A2106" s="149"/>
      <c r="B2106" s="294" t="str">
        <f>IF(LEN(A2106)=0,"",INDEX('Smelter Look-up'!$A:$A,MATCH($A2106,'Smelter Look-up'!$E:$E,0)))</f>
        <v/>
      </c>
      <c r="C2106" s="146" t="str">
        <f>IF(LEN(A2106)=0,"",INDEX('Smelter Look-up'!$C:$C,MATCH($A2106,'Smelter Look-up'!$E:$E,0)))</f>
        <v/>
      </c>
      <c r="D2106" s="143"/>
      <c r="E2106" s="143" t="str">
        <f ca="1">IF(ISERROR($V2106),"",OFFSET('Smelter Look-up'!$D$4,$V2106-4,0)&amp;"")</f>
        <v/>
      </c>
      <c r="F2106" s="143" t="str">
        <f ca="1">IF(ISERROR($V2106),"",OFFSET('Smelter Look-up'!$E$4,$V2106-4,0))</f>
        <v/>
      </c>
      <c r="G2106" s="143" t="str">
        <f ca="1">IF(C2106=$X$4,"Enter smelter details",IF(ISERROR($V2106),"",OFFSET('Smelter Look-up'!$F$4,$V2106-4,0)))</f>
        <v/>
      </c>
      <c r="H2106" s="199" t="str">
        <f ca="1">IF(ISERROR($V2106),"",OFFSET('Smelter Look-up'!$G$4,$V2106-4,0))</f>
        <v/>
      </c>
      <c r="I2106" s="200" t="str">
        <f ca="1">IF(ISERROR($V2106),"",OFFSET('Smelter Look-up'!$H$4,$V2106-4,0))</f>
        <v/>
      </c>
      <c r="J2106" s="200" t="str">
        <f ca="1">IF(ISERROR($V2106),"",OFFSET('Smelter Look-up'!$I$4,$V2106-4,0))</f>
        <v/>
      </c>
      <c r="K2106" s="144"/>
      <c r="L2106" s="144"/>
      <c r="M2106" s="144"/>
      <c r="N2106" s="144"/>
      <c r="O2106" s="144"/>
      <c r="P2106" s="202"/>
      <c r="Q2106" s="145"/>
      <c r="R2106" s="143" t="str">
        <f ca="1">IF(ISERROR($V2106),"",OFFSET('Smelter Look-up'!$C$4,$V2106-4,0)&amp;"")</f>
        <v/>
      </c>
      <c r="S2106" s="149" t="str">
        <f t="shared" ca="1" si="160"/>
        <v/>
      </c>
      <c r="T2106" s="149" t="str">
        <f ca="1">IF(B2106="","",IF(ISERROR(MATCH($J2106,SorP!$B$1:$B$6261,0)),"",INDIRECT("'SorP'!$A$"&amp;MATCH($S2106&amp;$J2106,SorP!C:C,0))))</f>
        <v/>
      </c>
      <c r="U2106" s="162"/>
      <c r="V2106" s="163" t="e">
        <f>IF(C2106="",NA(),MATCH($B2106&amp;$C2106,'Smelter Look-up'!$J:$J,0))</f>
        <v>#N/A</v>
      </c>
      <c r="X2106" s="164">
        <f t="shared" ca="1" si="161"/>
        <v>0</v>
      </c>
      <c r="AB2106" s="304" t="str">
        <f t="shared" si="162"/>
        <v/>
      </c>
      <c r="AC2106" s="164" t="str">
        <f t="shared" si="163"/>
        <v/>
      </c>
      <c r="AD2106" s="164" t="str">
        <f t="shared" si="164"/>
        <v/>
      </c>
    </row>
    <row r="2107" spans="1:30" s="164" customFormat="1" ht="20.149999999999999" customHeight="1">
      <c r="A2107" s="149"/>
      <c r="B2107" s="294" t="str">
        <f>IF(LEN(A2107)=0,"",INDEX('Smelter Look-up'!$A:$A,MATCH($A2107,'Smelter Look-up'!$E:$E,0)))</f>
        <v/>
      </c>
      <c r="C2107" s="146" t="str">
        <f>IF(LEN(A2107)=0,"",INDEX('Smelter Look-up'!$C:$C,MATCH($A2107,'Smelter Look-up'!$E:$E,0)))</f>
        <v/>
      </c>
      <c r="D2107" s="143"/>
      <c r="E2107" s="143" t="str">
        <f ca="1">IF(ISERROR($V2107),"",OFFSET('Smelter Look-up'!$D$4,$V2107-4,0)&amp;"")</f>
        <v/>
      </c>
      <c r="F2107" s="143" t="str">
        <f ca="1">IF(ISERROR($V2107),"",OFFSET('Smelter Look-up'!$E$4,$V2107-4,0))</f>
        <v/>
      </c>
      <c r="G2107" s="143" t="str">
        <f ca="1">IF(C2107=$X$4,"Enter smelter details",IF(ISERROR($V2107),"",OFFSET('Smelter Look-up'!$F$4,$V2107-4,0)))</f>
        <v/>
      </c>
      <c r="H2107" s="199" t="str">
        <f ca="1">IF(ISERROR($V2107),"",OFFSET('Smelter Look-up'!$G$4,$V2107-4,0))</f>
        <v/>
      </c>
      <c r="I2107" s="200" t="str">
        <f ca="1">IF(ISERROR($V2107),"",OFFSET('Smelter Look-up'!$H$4,$V2107-4,0))</f>
        <v/>
      </c>
      <c r="J2107" s="200" t="str">
        <f ca="1">IF(ISERROR($V2107),"",OFFSET('Smelter Look-up'!$I$4,$V2107-4,0))</f>
        <v/>
      </c>
      <c r="K2107" s="144"/>
      <c r="L2107" s="144"/>
      <c r="M2107" s="144"/>
      <c r="N2107" s="144"/>
      <c r="O2107" s="144"/>
      <c r="P2107" s="202"/>
      <c r="Q2107" s="145"/>
      <c r="R2107" s="143" t="str">
        <f ca="1">IF(ISERROR($V2107),"",OFFSET('Smelter Look-up'!$C$4,$V2107-4,0)&amp;"")</f>
        <v/>
      </c>
      <c r="S2107" s="149" t="str">
        <f t="shared" ca="1" si="160"/>
        <v/>
      </c>
      <c r="T2107" s="149" t="str">
        <f ca="1">IF(B2107="","",IF(ISERROR(MATCH($J2107,SorP!$B$1:$B$6261,0)),"",INDIRECT("'SorP'!$A$"&amp;MATCH($S2107&amp;$J2107,SorP!C:C,0))))</f>
        <v/>
      </c>
      <c r="U2107" s="162"/>
      <c r="V2107" s="163" t="e">
        <f>IF(C2107="",NA(),MATCH($B2107&amp;$C2107,'Smelter Look-up'!$J:$J,0))</f>
        <v>#N/A</v>
      </c>
      <c r="X2107" s="164">
        <f t="shared" ca="1" si="161"/>
        <v>0</v>
      </c>
      <c r="AB2107" s="304" t="str">
        <f t="shared" si="162"/>
        <v/>
      </c>
      <c r="AC2107" s="164" t="str">
        <f t="shared" si="163"/>
        <v/>
      </c>
      <c r="AD2107" s="164" t="str">
        <f t="shared" si="164"/>
        <v/>
      </c>
    </row>
    <row r="2108" spans="1:30" s="164" customFormat="1" ht="20.149999999999999" customHeight="1">
      <c r="A2108" s="149"/>
      <c r="B2108" s="294" t="str">
        <f>IF(LEN(A2108)=0,"",INDEX('Smelter Look-up'!$A:$A,MATCH($A2108,'Smelter Look-up'!$E:$E,0)))</f>
        <v/>
      </c>
      <c r="C2108" s="146" t="str">
        <f>IF(LEN(A2108)=0,"",INDEX('Smelter Look-up'!$C:$C,MATCH($A2108,'Smelter Look-up'!$E:$E,0)))</f>
        <v/>
      </c>
      <c r="D2108" s="143"/>
      <c r="E2108" s="143" t="str">
        <f ca="1">IF(ISERROR($V2108),"",OFFSET('Smelter Look-up'!$D$4,$V2108-4,0)&amp;"")</f>
        <v/>
      </c>
      <c r="F2108" s="143" t="str">
        <f ca="1">IF(ISERROR($V2108),"",OFFSET('Smelter Look-up'!$E$4,$V2108-4,0))</f>
        <v/>
      </c>
      <c r="G2108" s="143" t="str">
        <f ca="1">IF(C2108=$X$4,"Enter smelter details",IF(ISERROR($V2108),"",OFFSET('Smelter Look-up'!$F$4,$V2108-4,0)))</f>
        <v/>
      </c>
      <c r="H2108" s="199" t="str">
        <f ca="1">IF(ISERROR($V2108),"",OFFSET('Smelter Look-up'!$G$4,$V2108-4,0))</f>
        <v/>
      </c>
      <c r="I2108" s="200" t="str">
        <f ca="1">IF(ISERROR($V2108),"",OFFSET('Smelter Look-up'!$H$4,$V2108-4,0))</f>
        <v/>
      </c>
      <c r="J2108" s="200" t="str">
        <f ca="1">IF(ISERROR($V2108),"",OFFSET('Smelter Look-up'!$I$4,$V2108-4,0))</f>
        <v/>
      </c>
      <c r="K2108" s="144"/>
      <c r="L2108" s="144"/>
      <c r="M2108" s="144"/>
      <c r="N2108" s="144"/>
      <c r="O2108" s="144"/>
      <c r="P2108" s="202"/>
      <c r="Q2108" s="145"/>
      <c r="R2108" s="143" t="str">
        <f ca="1">IF(ISERROR($V2108),"",OFFSET('Smelter Look-up'!$C$4,$V2108-4,0)&amp;"")</f>
        <v/>
      </c>
      <c r="S2108" s="149" t="str">
        <f t="shared" ca="1" si="160"/>
        <v/>
      </c>
      <c r="T2108" s="149" t="str">
        <f ca="1">IF(B2108="","",IF(ISERROR(MATCH($J2108,SorP!$B$1:$B$6261,0)),"",INDIRECT("'SorP'!$A$"&amp;MATCH($S2108&amp;$J2108,SorP!C:C,0))))</f>
        <v/>
      </c>
      <c r="U2108" s="162"/>
      <c r="V2108" s="163" t="e">
        <f>IF(C2108="",NA(),MATCH($B2108&amp;$C2108,'Smelter Look-up'!$J:$J,0))</f>
        <v>#N/A</v>
      </c>
      <c r="X2108" s="164">
        <f t="shared" ca="1" si="161"/>
        <v>0</v>
      </c>
      <c r="AB2108" s="304" t="str">
        <f t="shared" si="162"/>
        <v/>
      </c>
      <c r="AC2108" s="164" t="str">
        <f t="shared" si="163"/>
        <v/>
      </c>
      <c r="AD2108" s="164" t="str">
        <f t="shared" si="164"/>
        <v/>
      </c>
    </row>
    <row r="2109" spans="1:30" s="164" customFormat="1" ht="20.149999999999999" customHeight="1">
      <c r="A2109" s="149"/>
      <c r="B2109" s="294" t="str">
        <f>IF(LEN(A2109)=0,"",INDEX('Smelter Look-up'!$A:$A,MATCH($A2109,'Smelter Look-up'!$E:$E,0)))</f>
        <v/>
      </c>
      <c r="C2109" s="146" t="str">
        <f>IF(LEN(A2109)=0,"",INDEX('Smelter Look-up'!$C:$C,MATCH($A2109,'Smelter Look-up'!$E:$E,0)))</f>
        <v/>
      </c>
      <c r="D2109" s="143"/>
      <c r="E2109" s="143" t="str">
        <f ca="1">IF(ISERROR($V2109),"",OFFSET('Smelter Look-up'!$D$4,$V2109-4,0)&amp;"")</f>
        <v/>
      </c>
      <c r="F2109" s="143" t="str">
        <f ca="1">IF(ISERROR($V2109),"",OFFSET('Smelter Look-up'!$E$4,$V2109-4,0))</f>
        <v/>
      </c>
      <c r="G2109" s="143" t="str">
        <f ca="1">IF(C2109=$X$4,"Enter smelter details",IF(ISERROR($V2109),"",OFFSET('Smelter Look-up'!$F$4,$V2109-4,0)))</f>
        <v/>
      </c>
      <c r="H2109" s="199" t="str">
        <f ca="1">IF(ISERROR($V2109),"",OFFSET('Smelter Look-up'!$G$4,$V2109-4,0))</f>
        <v/>
      </c>
      <c r="I2109" s="200" t="str">
        <f ca="1">IF(ISERROR($V2109),"",OFFSET('Smelter Look-up'!$H$4,$V2109-4,0))</f>
        <v/>
      </c>
      <c r="J2109" s="200" t="str">
        <f ca="1">IF(ISERROR($V2109),"",OFFSET('Smelter Look-up'!$I$4,$V2109-4,0))</f>
        <v/>
      </c>
      <c r="K2109" s="144"/>
      <c r="L2109" s="144"/>
      <c r="M2109" s="144"/>
      <c r="N2109" s="144"/>
      <c r="O2109" s="144"/>
      <c r="P2109" s="202"/>
      <c r="Q2109" s="145"/>
      <c r="R2109" s="143" t="str">
        <f ca="1">IF(ISERROR($V2109),"",OFFSET('Smelter Look-up'!$C$4,$V2109-4,0)&amp;"")</f>
        <v/>
      </c>
      <c r="S2109" s="149" t="str">
        <f t="shared" ca="1" si="160"/>
        <v/>
      </c>
      <c r="T2109" s="149" t="str">
        <f ca="1">IF(B2109="","",IF(ISERROR(MATCH($J2109,SorP!$B$1:$B$6261,0)),"",INDIRECT("'SorP'!$A$"&amp;MATCH($S2109&amp;$J2109,SorP!C:C,0))))</f>
        <v/>
      </c>
      <c r="U2109" s="162"/>
      <c r="V2109" s="163" t="e">
        <f>IF(C2109="",NA(),MATCH($B2109&amp;$C2109,'Smelter Look-up'!$J:$J,0))</f>
        <v>#N/A</v>
      </c>
      <c r="X2109" s="164">
        <f t="shared" ca="1" si="161"/>
        <v>0</v>
      </c>
      <c r="AB2109" s="304" t="str">
        <f t="shared" si="162"/>
        <v/>
      </c>
      <c r="AC2109" s="164" t="str">
        <f t="shared" si="163"/>
        <v/>
      </c>
      <c r="AD2109" s="164" t="str">
        <f t="shared" si="164"/>
        <v/>
      </c>
    </row>
    <row r="2110" spans="1:30" s="164" customFormat="1" ht="20.149999999999999" customHeight="1">
      <c r="A2110" s="149"/>
      <c r="B2110" s="294" t="str">
        <f>IF(LEN(A2110)=0,"",INDEX('Smelter Look-up'!$A:$A,MATCH($A2110,'Smelter Look-up'!$E:$E,0)))</f>
        <v/>
      </c>
      <c r="C2110" s="146" t="str">
        <f>IF(LEN(A2110)=0,"",INDEX('Smelter Look-up'!$C:$C,MATCH($A2110,'Smelter Look-up'!$E:$E,0)))</f>
        <v/>
      </c>
      <c r="D2110" s="143"/>
      <c r="E2110" s="143" t="str">
        <f ca="1">IF(ISERROR($V2110),"",OFFSET('Smelter Look-up'!$D$4,$V2110-4,0)&amp;"")</f>
        <v/>
      </c>
      <c r="F2110" s="143" t="str">
        <f ca="1">IF(ISERROR($V2110),"",OFFSET('Smelter Look-up'!$E$4,$V2110-4,0))</f>
        <v/>
      </c>
      <c r="G2110" s="143" t="str">
        <f ca="1">IF(C2110=$X$4,"Enter smelter details",IF(ISERROR($V2110),"",OFFSET('Smelter Look-up'!$F$4,$V2110-4,0)))</f>
        <v/>
      </c>
      <c r="H2110" s="199" t="str">
        <f ca="1">IF(ISERROR($V2110),"",OFFSET('Smelter Look-up'!$G$4,$V2110-4,0))</f>
        <v/>
      </c>
      <c r="I2110" s="200" t="str">
        <f ca="1">IF(ISERROR($V2110),"",OFFSET('Smelter Look-up'!$H$4,$V2110-4,0))</f>
        <v/>
      </c>
      <c r="J2110" s="200" t="str">
        <f ca="1">IF(ISERROR($V2110),"",OFFSET('Smelter Look-up'!$I$4,$V2110-4,0))</f>
        <v/>
      </c>
      <c r="K2110" s="144"/>
      <c r="L2110" s="144"/>
      <c r="M2110" s="144"/>
      <c r="N2110" s="144"/>
      <c r="O2110" s="144"/>
      <c r="P2110" s="202"/>
      <c r="Q2110" s="145"/>
      <c r="R2110" s="143" t="str">
        <f ca="1">IF(ISERROR($V2110),"",OFFSET('Smelter Look-up'!$C$4,$V2110-4,0)&amp;"")</f>
        <v/>
      </c>
      <c r="S2110" s="149" t="str">
        <f t="shared" ca="1" si="160"/>
        <v/>
      </c>
      <c r="T2110" s="149" t="str">
        <f ca="1">IF(B2110="","",IF(ISERROR(MATCH($J2110,SorP!$B$1:$B$6261,0)),"",INDIRECT("'SorP'!$A$"&amp;MATCH($S2110&amp;$J2110,SorP!C:C,0))))</f>
        <v/>
      </c>
      <c r="U2110" s="162"/>
      <c r="V2110" s="163" t="e">
        <f>IF(C2110="",NA(),MATCH($B2110&amp;$C2110,'Smelter Look-up'!$J:$J,0))</f>
        <v>#N/A</v>
      </c>
      <c r="X2110" s="164">
        <f t="shared" ca="1" si="161"/>
        <v>0</v>
      </c>
      <c r="AB2110" s="304" t="str">
        <f t="shared" si="162"/>
        <v/>
      </c>
      <c r="AC2110" s="164" t="str">
        <f t="shared" si="163"/>
        <v/>
      </c>
      <c r="AD2110" s="164" t="str">
        <f t="shared" si="164"/>
        <v/>
      </c>
    </row>
    <row r="2111" spans="1:30" s="164" customFormat="1" ht="20.149999999999999" customHeight="1">
      <c r="A2111" s="149"/>
      <c r="B2111" s="294" t="str">
        <f>IF(LEN(A2111)=0,"",INDEX('Smelter Look-up'!$A:$A,MATCH($A2111,'Smelter Look-up'!$E:$E,0)))</f>
        <v/>
      </c>
      <c r="C2111" s="146" t="str">
        <f>IF(LEN(A2111)=0,"",INDEX('Smelter Look-up'!$C:$C,MATCH($A2111,'Smelter Look-up'!$E:$E,0)))</f>
        <v/>
      </c>
      <c r="D2111" s="143"/>
      <c r="E2111" s="143" t="str">
        <f ca="1">IF(ISERROR($V2111),"",OFFSET('Smelter Look-up'!$D$4,$V2111-4,0)&amp;"")</f>
        <v/>
      </c>
      <c r="F2111" s="143" t="str">
        <f ca="1">IF(ISERROR($V2111),"",OFFSET('Smelter Look-up'!$E$4,$V2111-4,0))</f>
        <v/>
      </c>
      <c r="G2111" s="143" t="str">
        <f ca="1">IF(C2111=$X$4,"Enter smelter details",IF(ISERROR($V2111),"",OFFSET('Smelter Look-up'!$F$4,$V2111-4,0)))</f>
        <v/>
      </c>
      <c r="H2111" s="199" t="str">
        <f ca="1">IF(ISERROR($V2111),"",OFFSET('Smelter Look-up'!$G$4,$V2111-4,0))</f>
        <v/>
      </c>
      <c r="I2111" s="200" t="str">
        <f ca="1">IF(ISERROR($V2111),"",OFFSET('Smelter Look-up'!$H$4,$V2111-4,0))</f>
        <v/>
      </c>
      <c r="J2111" s="200" t="str">
        <f ca="1">IF(ISERROR($V2111),"",OFFSET('Smelter Look-up'!$I$4,$V2111-4,0))</f>
        <v/>
      </c>
      <c r="K2111" s="144"/>
      <c r="L2111" s="144"/>
      <c r="M2111" s="144"/>
      <c r="N2111" s="144"/>
      <c r="O2111" s="144"/>
      <c r="P2111" s="202"/>
      <c r="Q2111" s="145"/>
      <c r="R2111" s="143" t="str">
        <f ca="1">IF(ISERROR($V2111),"",OFFSET('Smelter Look-up'!$C$4,$V2111-4,0)&amp;"")</f>
        <v/>
      </c>
      <c r="S2111" s="149" t="str">
        <f t="shared" ca="1" si="160"/>
        <v/>
      </c>
      <c r="T2111" s="149" t="str">
        <f ca="1">IF(B2111="","",IF(ISERROR(MATCH($J2111,SorP!$B$1:$B$6261,0)),"",INDIRECT("'SorP'!$A$"&amp;MATCH($S2111&amp;$J2111,SorP!C:C,0))))</f>
        <v/>
      </c>
      <c r="U2111" s="162"/>
      <c r="V2111" s="163" t="e">
        <f>IF(C2111="",NA(),MATCH($B2111&amp;$C2111,'Smelter Look-up'!$J:$J,0))</f>
        <v>#N/A</v>
      </c>
      <c r="X2111" s="164">
        <f t="shared" ca="1" si="161"/>
        <v>0</v>
      </c>
      <c r="AB2111" s="304" t="str">
        <f t="shared" si="162"/>
        <v/>
      </c>
      <c r="AC2111" s="164" t="str">
        <f t="shared" si="163"/>
        <v/>
      </c>
      <c r="AD2111" s="164" t="str">
        <f t="shared" si="164"/>
        <v/>
      </c>
    </row>
    <row r="2112" spans="1:30" s="164" customFormat="1" ht="20.149999999999999" customHeight="1">
      <c r="A2112" s="149"/>
      <c r="B2112" s="294" t="str">
        <f>IF(LEN(A2112)=0,"",INDEX('Smelter Look-up'!$A:$A,MATCH($A2112,'Smelter Look-up'!$E:$E,0)))</f>
        <v/>
      </c>
      <c r="C2112" s="146" t="str">
        <f>IF(LEN(A2112)=0,"",INDEX('Smelter Look-up'!$C:$C,MATCH($A2112,'Smelter Look-up'!$E:$E,0)))</f>
        <v/>
      </c>
      <c r="D2112" s="143"/>
      <c r="E2112" s="143" t="str">
        <f ca="1">IF(ISERROR($V2112),"",OFFSET('Smelter Look-up'!$D$4,$V2112-4,0)&amp;"")</f>
        <v/>
      </c>
      <c r="F2112" s="143" t="str">
        <f ca="1">IF(ISERROR($V2112),"",OFFSET('Smelter Look-up'!$E$4,$V2112-4,0))</f>
        <v/>
      </c>
      <c r="G2112" s="143" t="str">
        <f ca="1">IF(C2112=$X$4,"Enter smelter details",IF(ISERROR($V2112),"",OFFSET('Smelter Look-up'!$F$4,$V2112-4,0)))</f>
        <v/>
      </c>
      <c r="H2112" s="199" t="str">
        <f ca="1">IF(ISERROR($V2112),"",OFFSET('Smelter Look-up'!$G$4,$V2112-4,0))</f>
        <v/>
      </c>
      <c r="I2112" s="200" t="str">
        <f ca="1">IF(ISERROR($V2112),"",OFFSET('Smelter Look-up'!$H$4,$V2112-4,0))</f>
        <v/>
      </c>
      <c r="J2112" s="200" t="str">
        <f ca="1">IF(ISERROR($V2112),"",OFFSET('Smelter Look-up'!$I$4,$V2112-4,0))</f>
        <v/>
      </c>
      <c r="K2112" s="144"/>
      <c r="L2112" s="144"/>
      <c r="M2112" s="144"/>
      <c r="N2112" s="144"/>
      <c r="O2112" s="144"/>
      <c r="P2112" s="202"/>
      <c r="Q2112" s="145"/>
      <c r="R2112" s="143" t="str">
        <f ca="1">IF(ISERROR($V2112),"",OFFSET('Smelter Look-up'!$C$4,$V2112-4,0)&amp;"")</f>
        <v/>
      </c>
      <c r="S2112" s="149" t="str">
        <f t="shared" ca="1" si="160"/>
        <v/>
      </c>
      <c r="T2112" s="149" t="str">
        <f ca="1">IF(B2112="","",IF(ISERROR(MATCH($J2112,SorP!$B$1:$B$6261,0)),"",INDIRECT("'SorP'!$A$"&amp;MATCH($S2112&amp;$J2112,SorP!C:C,0))))</f>
        <v/>
      </c>
      <c r="U2112" s="162"/>
      <c r="V2112" s="163" t="e">
        <f>IF(C2112="",NA(),MATCH($B2112&amp;$C2112,'Smelter Look-up'!$J:$J,0))</f>
        <v>#N/A</v>
      </c>
      <c r="X2112" s="164">
        <f t="shared" ca="1" si="161"/>
        <v>0</v>
      </c>
      <c r="AB2112" s="304" t="str">
        <f t="shared" si="162"/>
        <v/>
      </c>
      <c r="AC2112" s="164" t="str">
        <f t="shared" si="163"/>
        <v/>
      </c>
      <c r="AD2112" s="164" t="str">
        <f t="shared" si="164"/>
        <v/>
      </c>
    </row>
    <row r="2113" spans="1:30" s="164" customFormat="1" ht="20.149999999999999" customHeight="1">
      <c r="A2113" s="149"/>
      <c r="B2113" s="294" t="str">
        <f>IF(LEN(A2113)=0,"",INDEX('Smelter Look-up'!$A:$A,MATCH($A2113,'Smelter Look-up'!$E:$E,0)))</f>
        <v/>
      </c>
      <c r="C2113" s="146" t="str">
        <f>IF(LEN(A2113)=0,"",INDEX('Smelter Look-up'!$C:$C,MATCH($A2113,'Smelter Look-up'!$E:$E,0)))</f>
        <v/>
      </c>
      <c r="D2113" s="143"/>
      <c r="E2113" s="143" t="str">
        <f ca="1">IF(ISERROR($V2113),"",OFFSET('Smelter Look-up'!$D$4,$V2113-4,0)&amp;"")</f>
        <v/>
      </c>
      <c r="F2113" s="143" t="str">
        <f ca="1">IF(ISERROR($V2113),"",OFFSET('Smelter Look-up'!$E$4,$V2113-4,0))</f>
        <v/>
      </c>
      <c r="G2113" s="143" t="str">
        <f ca="1">IF(C2113=$X$4,"Enter smelter details",IF(ISERROR($V2113),"",OFFSET('Smelter Look-up'!$F$4,$V2113-4,0)))</f>
        <v/>
      </c>
      <c r="H2113" s="199" t="str">
        <f ca="1">IF(ISERROR($V2113),"",OFFSET('Smelter Look-up'!$G$4,$V2113-4,0))</f>
        <v/>
      </c>
      <c r="I2113" s="200" t="str">
        <f ca="1">IF(ISERROR($V2113),"",OFFSET('Smelter Look-up'!$H$4,$V2113-4,0))</f>
        <v/>
      </c>
      <c r="J2113" s="200" t="str">
        <f ca="1">IF(ISERROR($V2113),"",OFFSET('Smelter Look-up'!$I$4,$V2113-4,0))</f>
        <v/>
      </c>
      <c r="K2113" s="144"/>
      <c r="L2113" s="144"/>
      <c r="M2113" s="144"/>
      <c r="N2113" s="144"/>
      <c r="O2113" s="144"/>
      <c r="P2113" s="202"/>
      <c r="Q2113" s="145"/>
      <c r="R2113" s="143" t="str">
        <f ca="1">IF(ISERROR($V2113),"",OFFSET('Smelter Look-up'!$C$4,$V2113-4,0)&amp;"")</f>
        <v/>
      </c>
      <c r="S2113" s="149" t="str">
        <f t="shared" ca="1" si="160"/>
        <v/>
      </c>
      <c r="T2113" s="149" t="str">
        <f ca="1">IF(B2113="","",IF(ISERROR(MATCH($J2113,SorP!$B$1:$B$6261,0)),"",INDIRECT("'SorP'!$A$"&amp;MATCH($S2113&amp;$J2113,SorP!C:C,0))))</f>
        <v/>
      </c>
      <c r="U2113" s="162"/>
      <c r="V2113" s="163" t="e">
        <f>IF(C2113="",NA(),MATCH($B2113&amp;$C2113,'Smelter Look-up'!$J:$J,0))</f>
        <v>#N/A</v>
      </c>
      <c r="X2113" s="164">
        <f t="shared" ca="1" si="161"/>
        <v>0</v>
      </c>
      <c r="AB2113" s="304" t="str">
        <f t="shared" si="162"/>
        <v/>
      </c>
      <c r="AC2113" s="164" t="str">
        <f t="shared" si="163"/>
        <v/>
      </c>
      <c r="AD2113" s="164" t="str">
        <f t="shared" si="164"/>
        <v/>
      </c>
    </row>
    <row r="2114" spans="1:30" s="164" customFormat="1" ht="20.149999999999999" customHeight="1">
      <c r="A2114" s="149"/>
      <c r="B2114" s="294" t="str">
        <f>IF(LEN(A2114)=0,"",INDEX('Smelter Look-up'!$A:$A,MATCH($A2114,'Smelter Look-up'!$E:$E,0)))</f>
        <v/>
      </c>
      <c r="C2114" s="146" t="str">
        <f>IF(LEN(A2114)=0,"",INDEX('Smelter Look-up'!$C:$C,MATCH($A2114,'Smelter Look-up'!$E:$E,0)))</f>
        <v/>
      </c>
      <c r="D2114" s="143"/>
      <c r="E2114" s="143" t="str">
        <f ca="1">IF(ISERROR($V2114),"",OFFSET('Smelter Look-up'!$D$4,$V2114-4,0)&amp;"")</f>
        <v/>
      </c>
      <c r="F2114" s="143" t="str">
        <f ca="1">IF(ISERROR($V2114),"",OFFSET('Smelter Look-up'!$E$4,$V2114-4,0))</f>
        <v/>
      </c>
      <c r="G2114" s="143" t="str">
        <f ca="1">IF(C2114=$X$4,"Enter smelter details",IF(ISERROR($V2114),"",OFFSET('Smelter Look-up'!$F$4,$V2114-4,0)))</f>
        <v/>
      </c>
      <c r="H2114" s="199" t="str">
        <f ca="1">IF(ISERROR($V2114),"",OFFSET('Smelter Look-up'!$G$4,$V2114-4,0))</f>
        <v/>
      </c>
      <c r="I2114" s="200" t="str">
        <f ca="1">IF(ISERROR($V2114),"",OFFSET('Smelter Look-up'!$H$4,$V2114-4,0))</f>
        <v/>
      </c>
      <c r="J2114" s="200" t="str">
        <f ca="1">IF(ISERROR($V2114),"",OFFSET('Smelter Look-up'!$I$4,$V2114-4,0))</f>
        <v/>
      </c>
      <c r="K2114" s="144"/>
      <c r="L2114" s="144"/>
      <c r="M2114" s="144"/>
      <c r="N2114" s="144"/>
      <c r="O2114" s="144"/>
      <c r="P2114" s="202"/>
      <c r="Q2114" s="145"/>
      <c r="R2114" s="143" t="str">
        <f ca="1">IF(ISERROR($V2114),"",OFFSET('Smelter Look-up'!$C$4,$V2114-4,0)&amp;"")</f>
        <v/>
      </c>
      <c r="S2114" s="149" t="str">
        <f t="shared" ca="1" si="160"/>
        <v/>
      </c>
      <c r="T2114" s="149" t="str">
        <f ca="1">IF(B2114="","",IF(ISERROR(MATCH($J2114,SorP!$B$1:$B$6261,0)),"",INDIRECT("'SorP'!$A$"&amp;MATCH($S2114&amp;$J2114,SorP!C:C,0))))</f>
        <v/>
      </c>
      <c r="U2114" s="162"/>
      <c r="V2114" s="163" t="e">
        <f>IF(C2114="",NA(),MATCH($B2114&amp;$C2114,'Smelter Look-up'!$J:$J,0))</f>
        <v>#N/A</v>
      </c>
      <c r="X2114" s="164">
        <f t="shared" ca="1" si="161"/>
        <v>0</v>
      </c>
      <c r="AB2114" s="304" t="str">
        <f t="shared" si="162"/>
        <v/>
      </c>
      <c r="AC2114" s="164" t="str">
        <f t="shared" si="163"/>
        <v/>
      </c>
      <c r="AD2114" s="164" t="str">
        <f t="shared" si="164"/>
        <v/>
      </c>
    </row>
    <row r="2115" spans="1:30" s="164" customFormat="1" ht="20.149999999999999" customHeight="1">
      <c r="A2115" s="149"/>
      <c r="B2115" s="294" t="str">
        <f>IF(LEN(A2115)=0,"",INDEX('Smelter Look-up'!$A:$A,MATCH($A2115,'Smelter Look-up'!$E:$E,0)))</f>
        <v/>
      </c>
      <c r="C2115" s="146" t="str">
        <f>IF(LEN(A2115)=0,"",INDEX('Smelter Look-up'!$C:$C,MATCH($A2115,'Smelter Look-up'!$E:$E,0)))</f>
        <v/>
      </c>
      <c r="D2115" s="143"/>
      <c r="E2115" s="143" t="str">
        <f ca="1">IF(ISERROR($V2115),"",OFFSET('Smelter Look-up'!$D$4,$V2115-4,0)&amp;"")</f>
        <v/>
      </c>
      <c r="F2115" s="143" t="str">
        <f ca="1">IF(ISERROR($V2115),"",OFFSET('Smelter Look-up'!$E$4,$V2115-4,0))</f>
        <v/>
      </c>
      <c r="G2115" s="143" t="str">
        <f ca="1">IF(C2115=$X$4,"Enter smelter details",IF(ISERROR($V2115),"",OFFSET('Smelter Look-up'!$F$4,$V2115-4,0)))</f>
        <v/>
      </c>
      <c r="H2115" s="199" t="str">
        <f ca="1">IF(ISERROR($V2115),"",OFFSET('Smelter Look-up'!$G$4,$V2115-4,0))</f>
        <v/>
      </c>
      <c r="I2115" s="200" t="str">
        <f ca="1">IF(ISERROR($V2115),"",OFFSET('Smelter Look-up'!$H$4,$V2115-4,0))</f>
        <v/>
      </c>
      <c r="J2115" s="200" t="str">
        <f ca="1">IF(ISERROR($V2115),"",OFFSET('Smelter Look-up'!$I$4,$V2115-4,0))</f>
        <v/>
      </c>
      <c r="K2115" s="144"/>
      <c r="L2115" s="144"/>
      <c r="M2115" s="144"/>
      <c r="N2115" s="144"/>
      <c r="O2115" s="144"/>
      <c r="P2115" s="202"/>
      <c r="Q2115" s="145"/>
      <c r="R2115" s="143" t="str">
        <f ca="1">IF(ISERROR($V2115),"",OFFSET('Smelter Look-up'!$C$4,$V2115-4,0)&amp;"")</f>
        <v/>
      </c>
      <c r="S2115" s="149" t="str">
        <f t="shared" ca="1" si="160"/>
        <v/>
      </c>
      <c r="T2115" s="149" t="str">
        <f ca="1">IF(B2115="","",IF(ISERROR(MATCH($J2115,SorP!$B$1:$B$6261,0)),"",INDIRECT("'SorP'!$A$"&amp;MATCH($S2115&amp;$J2115,SorP!C:C,0))))</f>
        <v/>
      </c>
      <c r="U2115" s="162"/>
      <c r="V2115" s="163" t="e">
        <f>IF(C2115="",NA(),MATCH($B2115&amp;$C2115,'Smelter Look-up'!$J:$J,0))</f>
        <v>#N/A</v>
      </c>
      <c r="X2115" s="164">
        <f t="shared" ca="1" si="161"/>
        <v>0</v>
      </c>
      <c r="AB2115" s="304" t="str">
        <f t="shared" si="162"/>
        <v/>
      </c>
      <c r="AC2115" s="164" t="str">
        <f t="shared" si="163"/>
        <v/>
      </c>
      <c r="AD2115" s="164" t="str">
        <f t="shared" si="164"/>
        <v/>
      </c>
    </row>
    <row r="2116" spans="1:30" s="164" customFormat="1" ht="20.149999999999999" customHeight="1">
      <c r="A2116" s="149"/>
      <c r="B2116" s="294" t="str">
        <f>IF(LEN(A2116)=0,"",INDEX('Smelter Look-up'!$A:$A,MATCH($A2116,'Smelter Look-up'!$E:$E,0)))</f>
        <v/>
      </c>
      <c r="C2116" s="146" t="str">
        <f>IF(LEN(A2116)=0,"",INDEX('Smelter Look-up'!$C:$C,MATCH($A2116,'Smelter Look-up'!$E:$E,0)))</f>
        <v/>
      </c>
      <c r="D2116" s="143"/>
      <c r="E2116" s="143" t="str">
        <f ca="1">IF(ISERROR($V2116),"",OFFSET('Smelter Look-up'!$D$4,$V2116-4,0)&amp;"")</f>
        <v/>
      </c>
      <c r="F2116" s="143" t="str">
        <f ca="1">IF(ISERROR($V2116),"",OFFSET('Smelter Look-up'!$E$4,$V2116-4,0))</f>
        <v/>
      </c>
      <c r="G2116" s="143" t="str">
        <f ca="1">IF(C2116=$X$4,"Enter smelter details",IF(ISERROR($V2116),"",OFFSET('Smelter Look-up'!$F$4,$V2116-4,0)))</f>
        <v/>
      </c>
      <c r="H2116" s="199" t="str">
        <f ca="1">IF(ISERROR($V2116),"",OFFSET('Smelter Look-up'!$G$4,$V2116-4,0))</f>
        <v/>
      </c>
      <c r="I2116" s="200" t="str">
        <f ca="1">IF(ISERROR($V2116),"",OFFSET('Smelter Look-up'!$H$4,$V2116-4,0))</f>
        <v/>
      </c>
      <c r="J2116" s="200" t="str">
        <f ca="1">IF(ISERROR($V2116),"",OFFSET('Smelter Look-up'!$I$4,$V2116-4,0))</f>
        <v/>
      </c>
      <c r="K2116" s="144"/>
      <c r="L2116" s="144"/>
      <c r="M2116" s="144"/>
      <c r="N2116" s="144"/>
      <c r="O2116" s="144"/>
      <c r="P2116" s="202"/>
      <c r="Q2116" s="145"/>
      <c r="R2116" s="143" t="str">
        <f ca="1">IF(ISERROR($V2116),"",OFFSET('Smelter Look-up'!$C$4,$V2116-4,0)&amp;"")</f>
        <v/>
      </c>
      <c r="S2116" s="149" t="str">
        <f t="shared" ref="S2116:S2179" ca="1" si="165">IF(B2116="","",IF(ISERROR(MATCH($E2116,CL,0)),"Unknown",INDIRECT("'C'!$A$"&amp;MATCH($E2116,CL,0)+1)))</f>
        <v/>
      </c>
      <c r="T2116" s="149" t="str">
        <f ca="1">IF(B2116="","",IF(ISERROR(MATCH($J2116,SorP!$B$1:$B$6261,0)),"",INDIRECT("'SorP'!$A$"&amp;MATCH($S2116&amp;$J2116,SorP!C:C,0))))</f>
        <v/>
      </c>
      <c r="U2116" s="162"/>
      <c r="V2116" s="163" t="e">
        <f>IF(C2116="",NA(),MATCH($B2116&amp;$C2116,'Smelter Look-up'!$J:$J,0))</f>
        <v>#N/A</v>
      </c>
      <c r="X2116" s="164">
        <f t="shared" ref="X2116:X2179" ca="1" si="166">IF(AND(C2116="Smelter not listed",OR(LEN(D2116)=0,LEN(E2116)=0)),1,0)</f>
        <v>0</v>
      </c>
      <c r="AB2116" s="304" t="str">
        <f t="shared" ref="AB2116:AB2179" si="167">IF(C2116="","",B2116)</f>
        <v/>
      </c>
      <c r="AC2116" s="164" t="str">
        <f t="shared" ref="AC2116:AC2179" si="168">B2116</f>
        <v/>
      </c>
      <c r="AD2116" s="164" t="str">
        <f t="shared" ref="AD2116:AD2179" si="169">IF(C2116="Smelter not listed",D2116,C2116)</f>
        <v/>
      </c>
    </row>
    <row r="2117" spans="1:30" s="164" customFormat="1" ht="20.149999999999999" customHeight="1">
      <c r="A2117" s="149"/>
      <c r="B2117" s="294" t="str">
        <f>IF(LEN(A2117)=0,"",INDEX('Smelter Look-up'!$A:$A,MATCH($A2117,'Smelter Look-up'!$E:$E,0)))</f>
        <v/>
      </c>
      <c r="C2117" s="146" t="str">
        <f>IF(LEN(A2117)=0,"",INDEX('Smelter Look-up'!$C:$C,MATCH($A2117,'Smelter Look-up'!$E:$E,0)))</f>
        <v/>
      </c>
      <c r="D2117" s="143"/>
      <c r="E2117" s="143" t="str">
        <f ca="1">IF(ISERROR($V2117),"",OFFSET('Smelter Look-up'!$D$4,$V2117-4,0)&amp;"")</f>
        <v/>
      </c>
      <c r="F2117" s="143" t="str">
        <f ca="1">IF(ISERROR($V2117),"",OFFSET('Smelter Look-up'!$E$4,$V2117-4,0))</f>
        <v/>
      </c>
      <c r="G2117" s="143" t="str">
        <f ca="1">IF(C2117=$X$4,"Enter smelter details",IF(ISERROR($V2117),"",OFFSET('Smelter Look-up'!$F$4,$V2117-4,0)))</f>
        <v/>
      </c>
      <c r="H2117" s="199" t="str">
        <f ca="1">IF(ISERROR($V2117),"",OFFSET('Smelter Look-up'!$G$4,$V2117-4,0))</f>
        <v/>
      </c>
      <c r="I2117" s="200" t="str">
        <f ca="1">IF(ISERROR($V2117),"",OFFSET('Smelter Look-up'!$H$4,$V2117-4,0))</f>
        <v/>
      </c>
      <c r="J2117" s="200" t="str">
        <f ca="1">IF(ISERROR($V2117),"",OFFSET('Smelter Look-up'!$I$4,$V2117-4,0))</f>
        <v/>
      </c>
      <c r="K2117" s="144"/>
      <c r="L2117" s="144"/>
      <c r="M2117" s="144"/>
      <c r="N2117" s="144"/>
      <c r="O2117" s="144"/>
      <c r="P2117" s="202"/>
      <c r="Q2117" s="145"/>
      <c r="R2117" s="143" t="str">
        <f ca="1">IF(ISERROR($V2117),"",OFFSET('Smelter Look-up'!$C$4,$V2117-4,0)&amp;"")</f>
        <v/>
      </c>
      <c r="S2117" s="149" t="str">
        <f t="shared" ca="1" si="165"/>
        <v/>
      </c>
      <c r="T2117" s="149" t="str">
        <f ca="1">IF(B2117="","",IF(ISERROR(MATCH($J2117,SorP!$B$1:$B$6261,0)),"",INDIRECT("'SorP'!$A$"&amp;MATCH($S2117&amp;$J2117,SorP!C:C,0))))</f>
        <v/>
      </c>
      <c r="U2117" s="162"/>
      <c r="V2117" s="163" t="e">
        <f>IF(C2117="",NA(),MATCH($B2117&amp;$C2117,'Smelter Look-up'!$J:$J,0))</f>
        <v>#N/A</v>
      </c>
      <c r="X2117" s="164">
        <f t="shared" ca="1" si="166"/>
        <v>0</v>
      </c>
      <c r="AB2117" s="304" t="str">
        <f t="shared" si="167"/>
        <v/>
      </c>
      <c r="AC2117" s="164" t="str">
        <f t="shared" si="168"/>
        <v/>
      </c>
      <c r="AD2117" s="164" t="str">
        <f t="shared" si="169"/>
        <v/>
      </c>
    </row>
    <row r="2118" spans="1:30" s="164" customFormat="1" ht="20.149999999999999" customHeight="1">
      <c r="A2118" s="149"/>
      <c r="B2118" s="294" t="str">
        <f>IF(LEN(A2118)=0,"",INDEX('Smelter Look-up'!$A:$A,MATCH($A2118,'Smelter Look-up'!$E:$E,0)))</f>
        <v/>
      </c>
      <c r="C2118" s="146" t="str">
        <f>IF(LEN(A2118)=0,"",INDEX('Smelter Look-up'!$C:$C,MATCH($A2118,'Smelter Look-up'!$E:$E,0)))</f>
        <v/>
      </c>
      <c r="D2118" s="143"/>
      <c r="E2118" s="143" t="str">
        <f ca="1">IF(ISERROR($V2118),"",OFFSET('Smelter Look-up'!$D$4,$V2118-4,0)&amp;"")</f>
        <v/>
      </c>
      <c r="F2118" s="143" t="str">
        <f ca="1">IF(ISERROR($V2118),"",OFFSET('Smelter Look-up'!$E$4,$V2118-4,0))</f>
        <v/>
      </c>
      <c r="G2118" s="143" t="str">
        <f ca="1">IF(C2118=$X$4,"Enter smelter details",IF(ISERROR($V2118),"",OFFSET('Smelter Look-up'!$F$4,$V2118-4,0)))</f>
        <v/>
      </c>
      <c r="H2118" s="199" t="str">
        <f ca="1">IF(ISERROR($V2118),"",OFFSET('Smelter Look-up'!$G$4,$V2118-4,0))</f>
        <v/>
      </c>
      <c r="I2118" s="200" t="str">
        <f ca="1">IF(ISERROR($V2118),"",OFFSET('Smelter Look-up'!$H$4,$V2118-4,0))</f>
        <v/>
      </c>
      <c r="J2118" s="200" t="str">
        <f ca="1">IF(ISERROR($V2118),"",OFFSET('Smelter Look-up'!$I$4,$V2118-4,0))</f>
        <v/>
      </c>
      <c r="K2118" s="144"/>
      <c r="L2118" s="144"/>
      <c r="M2118" s="144"/>
      <c r="N2118" s="144"/>
      <c r="O2118" s="144"/>
      <c r="P2118" s="202"/>
      <c r="Q2118" s="145"/>
      <c r="R2118" s="143" t="str">
        <f ca="1">IF(ISERROR($V2118),"",OFFSET('Smelter Look-up'!$C$4,$V2118-4,0)&amp;"")</f>
        <v/>
      </c>
      <c r="S2118" s="149" t="str">
        <f t="shared" ca="1" si="165"/>
        <v/>
      </c>
      <c r="T2118" s="149" t="str">
        <f ca="1">IF(B2118="","",IF(ISERROR(MATCH($J2118,SorP!$B$1:$B$6261,0)),"",INDIRECT("'SorP'!$A$"&amp;MATCH($S2118&amp;$J2118,SorP!C:C,0))))</f>
        <v/>
      </c>
      <c r="U2118" s="162"/>
      <c r="V2118" s="163" t="e">
        <f>IF(C2118="",NA(),MATCH($B2118&amp;$C2118,'Smelter Look-up'!$J:$J,0))</f>
        <v>#N/A</v>
      </c>
      <c r="X2118" s="164">
        <f t="shared" ca="1" si="166"/>
        <v>0</v>
      </c>
      <c r="AB2118" s="304" t="str">
        <f t="shared" si="167"/>
        <v/>
      </c>
      <c r="AC2118" s="164" t="str">
        <f t="shared" si="168"/>
        <v/>
      </c>
      <c r="AD2118" s="164" t="str">
        <f t="shared" si="169"/>
        <v/>
      </c>
    </row>
    <row r="2119" spans="1:30" s="164" customFormat="1" ht="20.149999999999999" customHeight="1">
      <c r="A2119" s="149"/>
      <c r="B2119" s="294" t="str">
        <f>IF(LEN(A2119)=0,"",INDEX('Smelter Look-up'!$A:$A,MATCH($A2119,'Smelter Look-up'!$E:$E,0)))</f>
        <v/>
      </c>
      <c r="C2119" s="146" t="str">
        <f>IF(LEN(A2119)=0,"",INDEX('Smelter Look-up'!$C:$C,MATCH($A2119,'Smelter Look-up'!$E:$E,0)))</f>
        <v/>
      </c>
      <c r="D2119" s="143"/>
      <c r="E2119" s="143" t="str">
        <f ca="1">IF(ISERROR($V2119),"",OFFSET('Smelter Look-up'!$D$4,$V2119-4,0)&amp;"")</f>
        <v/>
      </c>
      <c r="F2119" s="143" t="str">
        <f ca="1">IF(ISERROR($V2119),"",OFFSET('Smelter Look-up'!$E$4,$V2119-4,0))</f>
        <v/>
      </c>
      <c r="G2119" s="143" t="str">
        <f ca="1">IF(C2119=$X$4,"Enter smelter details",IF(ISERROR($V2119),"",OFFSET('Smelter Look-up'!$F$4,$V2119-4,0)))</f>
        <v/>
      </c>
      <c r="H2119" s="199" t="str">
        <f ca="1">IF(ISERROR($V2119),"",OFFSET('Smelter Look-up'!$G$4,$V2119-4,0))</f>
        <v/>
      </c>
      <c r="I2119" s="200" t="str">
        <f ca="1">IF(ISERROR($V2119),"",OFFSET('Smelter Look-up'!$H$4,$V2119-4,0))</f>
        <v/>
      </c>
      <c r="J2119" s="200" t="str">
        <f ca="1">IF(ISERROR($V2119),"",OFFSET('Smelter Look-up'!$I$4,$V2119-4,0))</f>
        <v/>
      </c>
      <c r="K2119" s="144"/>
      <c r="L2119" s="144"/>
      <c r="M2119" s="144"/>
      <c r="N2119" s="144"/>
      <c r="O2119" s="144"/>
      <c r="P2119" s="202"/>
      <c r="Q2119" s="145"/>
      <c r="R2119" s="143" t="str">
        <f ca="1">IF(ISERROR($V2119),"",OFFSET('Smelter Look-up'!$C$4,$V2119-4,0)&amp;"")</f>
        <v/>
      </c>
      <c r="S2119" s="149" t="str">
        <f t="shared" ca="1" si="165"/>
        <v/>
      </c>
      <c r="T2119" s="149" t="str">
        <f ca="1">IF(B2119="","",IF(ISERROR(MATCH($J2119,SorP!$B$1:$B$6261,0)),"",INDIRECT("'SorP'!$A$"&amp;MATCH($S2119&amp;$J2119,SorP!C:C,0))))</f>
        <v/>
      </c>
      <c r="U2119" s="162"/>
      <c r="V2119" s="163" t="e">
        <f>IF(C2119="",NA(),MATCH($B2119&amp;$C2119,'Smelter Look-up'!$J:$J,0))</f>
        <v>#N/A</v>
      </c>
      <c r="X2119" s="164">
        <f t="shared" ca="1" si="166"/>
        <v>0</v>
      </c>
      <c r="AB2119" s="304" t="str">
        <f t="shared" si="167"/>
        <v/>
      </c>
      <c r="AC2119" s="164" t="str">
        <f t="shared" si="168"/>
        <v/>
      </c>
      <c r="AD2119" s="164" t="str">
        <f t="shared" si="169"/>
        <v/>
      </c>
    </row>
    <row r="2120" spans="1:30" s="164" customFormat="1" ht="20.149999999999999" customHeight="1">
      <c r="A2120" s="149"/>
      <c r="B2120" s="294" t="str">
        <f>IF(LEN(A2120)=0,"",INDEX('Smelter Look-up'!$A:$A,MATCH($A2120,'Smelter Look-up'!$E:$E,0)))</f>
        <v/>
      </c>
      <c r="C2120" s="146" t="str">
        <f>IF(LEN(A2120)=0,"",INDEX('Smelter Look-up'!$C:$C,MATCH($A2120,'Smelter Look-up'!$E:$E,0)))</f>
        <v/>
      </c>
      <c r="D2120" s="143"/>
      <c r="E2120" s="143" t="str">
        <f ca="1">IF(ISERROR($V2120),"",OFFSET('Smelter Look-up'!$D$4,$V2120-4,0)&amp;"")</f>
        <v/>
      </c>
      <c r="F2120" s="143" t="str">
        <f ca="1">IF(ISERROR($V2120),"",OFFSET('Smelter Look-up'!$E$4,$V2120-4,0))</f>
        <v/>
      </c>
      <c r="G2120" s="143" t="str">
        <f ca="1">IF(C2120=$X$4,"Enter smelter details",IF(ISERROR($V2120),"",OFFSET('Smelter Look-up'!$F$4,$V2120-4,0)))</f>
        <v/>
      </c>
      <c r="H2120" s="199" t="str">
        <f ca="1">IF(ISERROR($V2120),"",OFFSET('Smelter Look-up'!$G$4,$V2120-4,0))</f>
        <v/>
      </c>
      <c r="I2120" s="200" t="str">
        <f ca="1">IF(ISERROR($V2120),"",OFFSET('Smelter Look-up'!$H$4,$V2120-4,0))</f>
        <v/>
      </c>
      <c r="J2120" s="200" t="str">
        <f ca="1">IF(ISERROR($V2120),"",OFFSET('Smelter Look-up'!$I$4,$V2120-4,0))</f>
        <v/>
      </c>
      <c r="K2120" s="144"/>
      <c r="L2120" s="144"/>
      <c r="M2120" s="144"/>
      <c r="N2120" s="144"/>
      <c r="O2120" s="144"/>
      <c r="P2120" s="202"/>
      <c r="Q2120" s="145"/>
      <c r="R2120" s="143" t="str">
        <f ca="1">IF(ISERROR($V2120),"",OFFSET('Smelter Look-up'!$C$4,$V2120-4,0)&amp;"")</f>
        <v/>
      </c>
      <c r="S2120" s="149" t="str">
        <f t="shared" ca="1" si="165"/>
        <v/>
      </c>
      <c r="T2120" s="149" t="str">
        <f ca="1">IF(B2120="","",IF(ISERROR(MATCH($J2120,SorP!$B$1:$B$6261,0)),"",INDIRECT("'SorP'!$A$"&amp;MATCH($S2120&amp;$J2120,SorP!C:C,0))))</f>
        <v/>
      </c>
      <c r="U2120" s="162"/>
      <c r="V2120" s="163" t="e">
        <f>IF(C2120="",NA(),MATCH($B2120&amp;$C2120,'Smelter Look-up'!$J:$J,0))</f>
        <v>#N/A</v>
      </c>
      <c r="X2120" s="164">
        <f t="shared" ca="1" si="166"/>
        <v>0</v>
      </c>
      <c r="AB2120" s="304" t="str">
        <f t="shared" si="167"/>
        <v/>
      </c>
      <c r="AC2120" s="164" t="str">
        <f t="shared" si="168"/>
        <v/>
      </c>
      <c r="AD2120" s="164" t="str">
        <f t="shared" si="169"/>
        <v/>
      </c>
    </row>
    <row r="2121" spans="1:30" s="164" customFormat="1" ht="20.149999999999999" customHeight="1">
      <c r="A2121" s="149"/>
      <c r="B2121" s="294" t="str">
        <f>IF(LEN(A2121)=0,"",INDEX('Smelter Look-up'!$A:$A,MATCH($A2121,'Smelter Look-up'!$E:$E,0)))</f>
        <v/>
      </c>
      <c r="C2121" s="146" t="str">
        <f>IF(LEN(A2121)=0,"",INDEX('Smelter Look-up'!$C:$C,MATCH($A2121,'Smelter Look-up'!$E:$E,0)))</f>
        <v/>
      </c>
      <c r="D2121" s="143"/>
      <c r="E2121" s="143" t="str">
        <f ca="1">IF(ISERROR($V2121),"",OFFSET('Smelter Look-up'!$D$4,$V2121-4,0)&amp;"")</f>
        <v/>
      </c>
      <c r="F2121" s="143" t="str">
        <f ca="1">IF(ISERROR($V2121),"",OFFSET('Smelter Look-up'!$E$4,$V2121-4,0))</f>
        <v/>
      </c>
      <c r="G2121" s="143" t="str">
        <f ca="1">IF(C2121=$X$4,"Enter smelter details",IF(ISERROR($V2121),"",OFFSET('Smelter Look-up'!$F$4,$V2121-4,0)))</f>
        <v/>
      </c>
      <c r="H2121" s="199" t="str">
        <f ca="1">IF(ISERROR($V2121),"",OFFSET('Smelter Look-up'!$G$4,$V2121-4,0))</f>
        <v/>
      </c>
      <c r="I2121" s="200" t="str">
        <f ca="1">IF(ISERROR($V2121),"",OFFSET('Smelter Look-up'!$H$4,$V2121-4,0))</f>
        <v/>
      </c>
      <c r="J2121" s="200" t="str">
        <f ca="1">IF(ISERROR($V2121),"",OFFSET('Smelter Look-up'!$I$4,$V2121-4,0))</f>
        <v/>
      </c>
      <c r="K2121" s="144"/>
      <c r="L2121" s="144"/>
      <c r="M2121" s="144"/>
      <c r="N2121" s="144"/>
      <c r="O2121" s="144"/>
      <c r="P2121" s="202"/>
      <c r="Q2121" s="145"/>
      <c r="R2121" s="143" t="str">
        <f ca="1">IF(ISERROR($V2121),"",OFFSET('Smelter Look-up'!$C$4,$V2121-4,0)&amp;"")</f>
        <v/>
      </c>
      <c r="S2121" s="149" t="str">
        <f t="shared" ca="1" si="165"/>
        <v/>
      </c>
      <c r="T2121" s="149" t="str">
        <f ca="1">IF(B2121="","",IF(ISERROR(MATCH($J2121,SorP!$B$1:$B$6261,0)),"",INDIRECT("'SorP'!$A$"&amp;MATCH($S2121&amp;$J2121,SorP!C:C,0))))</f>
        <v/>
      </c>
      <c r="U2121" s="162"/>
      <c r="V2121" s="163" t="e">
        <f>IF(C2121="",NA(),MATCH($B2121&amp;$C2121,'Smelter Look-up'!$J:$J,0))</f>
        <v>#N/A</v>
      </c>
      <c r="X2121" s="164">
        <f t="shared" ca="1" si="166"/>
        <v>0</v>
      </c>
      <c r="AB2121" s="304" t="str">
        <f t="shared" si="167"/>
        <v/>
      </c>
      <c r="AC2121" s="164" t="str">
        <f t="shared" si="168"/>
        <v/>
      </c>
      <c r="AD2121" s="164" t="str">
        <f t="shared" si="169"/>
        <v/>
      </c>
    </row>
    <row r="2122" spans="1:30" s="164" customFormat="1" ht="20.149999999999999" customHeight="1">
      <c r="A2122" s="149"/>
      <c r="B2122" s="294" t="str">
        <f>IF(LEN(A2122)=0,"",INDEX('Smelter Look-up'!$A:$A,MATCH($A2122,'Smelter Look-up'!$E:$E,0)))</f>
        <v/>
      </c>
      <c r="C2122" s="146" t="str">
        <f>IF(LEN(A2122)=0,"",INDEX('Smelter Look-up'!$C:$C,MATCH($A2122,'Smelter Look-up'!$E:$E,0)))</f>
        <v/>
      </c>
      <c r="D2122" s="143"/>
      <c r="E2122" s="143" t="str">
        <f ca="1">IF(ISERROR($V2122),"",OFFSET('Smelter Look-up'!$D$4,$V2122-4,0)&amp;"")</f>
        <v/>
      </c>
      <c r="F2122" s="143" t="str">
        <f ca="1">IF(ISERROR($V2122),"",OFFSET('Smelter Look-up'!$E$4,$V2122-4,0))</f>
        <v/>
      </c>
      <c r="G2122" s="143" t="str">
        <f ca="1">IF(C2122=$X$4,"Enter smelter details",IF(ISERROR($V2122),"",OFFSET('Smelter Look-up'!$F$4,$V2122-4,0)))</f>
        <v/>
      </c>
      <c r="H2122" s="199" t="str">
        <f ca="1">IF(ISERROR($V2122),"",OFFSET('Smelter Look-up'!$G$4,$V2122-4,0))</f>
        <v/>
      </c>
      <c r="I2122" s="200" t="str">
        <f ca="1">IF(ISERROR($V2122),"",OFFSET('Smelter Look-up'!$H$4,$V2122-4,0))</f>
        <v/>
      </c>
      <c r="J2122" s="200" t="str">
        <f ca="1">IF(ISERROR($V2122),"",OFFSET('Smelter Look-up'!$I$4,$V2122-4,0))</f>
        <v/>
      </c>
      <c r="K2122" s="144"/>
      <c r="L2122" s="144"/>
      <c r="M2122" s="144"/>
      <c r="N2122" s="144"/>
      <c r="O2122" s="144"/>
      <c r="P2122" s="202"/>
      <c r="Q2122" s="145"/>
      <c r="R2122" s="143" t="str">
        <f ca="1">IF(ISERROR($V2122),"",OFFSET('Smelter Look-up'!$C$4,$V2122-4,0)&amp;"")</f>
        <v/>
      </c>
      <c r="S2122" s="149" t="str">
        <f t="shared" ca="1" si="165"/>
        <v/>
      </c>
      <c r="T2122" s="149" t="str">
        <f ca="1">IF(B2122="","",IF(ISERROR(MATCH($J2122,SorP!$B$1:$B$6261,0)),"",INDIRECT("'SorP'!$A$"&amp;MATCH($S2122&amp;$J2122,SorP!C:C,0))))</f>
        <v/>
      </c>
      <c r="U2122" s="162"/>
      <c r="V2122" s="163" t="e">
        <f>IF(C2122="",NA(),MATCH($B2122&amp;$C2122,'Smelter Look-up'!$J:$J,0))</f>
        <v>#N/A</v>
      </c>
      <c r="X2122" s="164">
        <f t="shared" ca="1" si="166"/>
        <v>0</v>
      </c>
      <c r="AB2122" s="304" t="str">
        <f t="shared" si="167"/>
        <v/>
      </c>
      <c r="AC2122" s="164" t="str">
        <f t="shared" si="168"/>
        <v/>
      </c>
      <c r="AD2122" s="164" t="str">
        <f t="shared" si="169"/>
        <v/>
      </c>
    </row>
    <row r="2123" spans="1:30" s="164" customFormat="1" ht="20.149999999999999" customHeight="1">
      <c r="A2123" s="149"/>
      <c r="B2123" s="294" t="str">
        <f>IF(LEN(A2123)=0,"",INDEX('Smelter Look-up'!$A:$A,MATCH($A2123,'Smelter Look-up'!$E:$E,0)))</f>
        <v/>
      </c>
      <c r="C2123" s="146" t="str">
        <f>IF(LEN(A2123)=0,"",INDEX('Smelter Look-up'!$C:$C,MATCH($A2123,'Smelter Look-up'!$E:$E,0)))</f>
        <v/>
      </c>
      <c r="D2123" s="143"/>
      <c r="E2123" s="143" t="str">
        <f ca="1">IF(ISERROR($V2123),"",OFFSET('Smelter Look-up'!$D$4,$V2123-4,0)&amp;"")</f>
        <v/>
      </c>
      <c r="F2123" s="143" t="str">
        <f ca="1">IF(ISERROR($V2123),"",OFFSET('Smelter Look-up'!$E$4,$V2123-4,0))</f>
        <v/>
      </c>
      <c r="G2123" s="143" t="str">
        <f ca="1">IF(C2123=$X$4,"Enter smelter details",IF(ISERROR($V2123),"",OFFSET('Smelter Look-up'!$F$4,$V2123-4,0)))</f>
        <v/>
      </c>
      <c r="H2123" s="199" t="str">
        <f ca="1">IF(ISERROR($V2123),"",OFFSET('Smelter Look-up'!$G$4,$V2123-4,0))</f>
        <v/>
      </c>
      <c r="I2123" s="200" t="str">
        <f ca="1">IF(ISERROR($V2123),"",OFFSET('Smelter Look-up'!$H$4,$V2123-4,0))</f>
        <v/>
      </c>
      <c r="J2123" s="200" t="str">
        <f ca="1">IF(ISERROR($V2123),"",OFFSET('Smelter Look-up'!$I$4,$V2123-4,0))</f>
        <v/>
      </c>
      <c r="K2123" s="144"/>
      <c r="L2123" s="144"/>
      <c r="M2123" s="144"/>
      <c r="N2123" s="144"/>
      <c r="O2123" s="144"/>
      <c r="P2123" s="202"/>
      <c r="Q2123" s="145"/>
      <c r="R2123" s="143" t="str">
        <f ca="1">IF(ISERROR($V2123),"",OFFSET('Smelter Look-up'!$C$4,$V2123-4,0)&amp;"")</f>
        <v/>
      </c>
      <c r="S2123" s="149" t="str">
        <f t="shared" ca="1" si="165"/>
        <v/>
      </c>
      <c r="T2123" s="149" t="str">
        <f ca="1">IF(B2123="","",IF(ISERROR(MATCH($J2123,SorP!$B$1:$B$6261,0)),"",INDIRECT("'SorP'!$A$"&amp;MATCH($S2123&amp;$J2123,SorP!C:C,0))))</f>
        <v/>
      </c>
      <c r="U2123" s="162"/>
      <c r="V2123" s="163" t="e">
        <f>IF(C2123="",NA(),MATCH($B2123&amp;$C2123,'Smelter Look-up'!$J:$J,0))</f>
        <v>#N/A</v>
      </c>
      <c r="X2123" s="164">
        <f t="shared" ca="1" si="166"/>
        <v>0</v>
      </c>
      <c r="AB2123" s="304" t="str">
        <f t="shared" si="167"/>
        <v/>
      </c>
      <c r="AC2123" s="164" t="str">
        <f t="shared" si="168"/>
        <v/>
      </c>
      <c r="AD2123" s="164" t="str">
        <f t="shared" si="169"/>
        <v/>
      </c>
    </row>
    <row r="2124" spans="1:30" s="164" customFormat="1" ht="20.149999999999999" customHeight="1">
      <c r="A2124" s="149"/>
      <c r="B2124" s="294" t="str">
        <f>IF(LEN(A2124)=0,"",INDEX('Smelter Look-up'!$A:$A,MATCH($A2124,'Smelter Look-up'!$E:$E,0)))</f>
        <v/>
      </c>
      <c r="C2124" s="146" t="str">
        <f>IF(LEN(A2124)=0,"",INDEX('Smelter Look-up'!$C:$C,MATCH($A2124,'Smelter Look-up'!$E:$E,0)))</f>
        <v/>
      </c>
      <c r="D2124" s="143"/>
      <c r="E2124" s="143" t="str">
        <f ca="1">IF(ISERROR($V2124),"",OFFSET('Smelter Look-up'!$D$4,$V2124-4,0)&amp;"")</f>
        <v/>
      </c>
      <c r="F2124" s="143" t="str">
        <f ca="1">IF(ISERROR($V2124),"",OFFSET('Smelter Look-up'!$E$4,$V2124-4,0))</f>
        <v/>
      </c>
      <c r="G2124" s="143" t="str">
        <f ca="1">IF(C2124=$X$4,"Enter smelter details",IF(ISERROR($V2124),"",OFFSET('Smelter Look-up'!$F$4,$V2124-4,0)))</f>
        <v/>
      </c>
      <c r="H2124" s="199" t="str">
        <f ca="1">IF(ISERROR($V2124),"",OFFSET('Smelter Look-up'!$G$4,$V2124-4,0))</f>
        <v/>
      </c>
      <c r="I2124" s="200" t="str">
        <f ca="1">IF(ISERROR($V2124),"",OFFSET('Smelter Look-up'!$H$4,$V2124-4,0))</f>
        <v/>
      </c>
      <c r="J2124" s="200" t="str">
        <f ca="1">IF(ISERROR($V2124),"",OFFSET('Smelter Look-up'!$I$4,$V2124-4,0))</f>
        <v/>
      </c>
      <c r="K2124" s="144"/>
      <c r="L2124" s="144"/>
      <c r="M2124" s="144"/>
      <c r="N2124" s="144"/>
      <c r="O2124" s="144"/>
      <c r="P2124" s="202"/>
      <c r="Q2124" s="145"/>
      <c r="R2124" s="143" t="str">
        <f ca="1">IF(ISERROR($V2124),"",OFFSET('Smelter Look-up'!$C$4,$V2124-4,0)&amp;"")</f>
        <v/>
      </c>
      <c r="S2124" s="149" t="str">
        <f t="shared" ca="1" si="165"/>
        <v/>
      </c>
      <c r="T2124" s="149" t="str">
        <f ca="1">IF(B2124="","",IF(ISERROR(MATCH($J2124,SorP!$B$1:$B$6261,0)),"",INDIRECT("'SorP'!$A$"&amp;MATCH($S2124&amp;$J2124,SorP!C:C,0))))</f>
        <v/>
      </c>
      <c r="U2124" s="162"/>
      <c r="V2124" s="163" t="e">
        <f>IF(C2124="",NA(),MATCH($B2124&amp;$C2124,'Smelter Look-up'!$J:$J,0))</f>
        <v>#N/A</v>
      </c>
      <c r="X2124" s="164">
        <f t="shared" ca="1" si="166"/>
        <v>0</v>
      </c>
      <c r="AB2124" s="304" t="str">
        <f t="shared" si="167"/>
        <v/>
      </c>
      <c r="AC2124" s="164" t="str">
        <f t="shared" si="168"/>
        <v/>
      </c>
      <c r="AD2124" s="164" t="str">
        <f t="shared" si="169"/>
        <v/>
      </c>
    </row>
    <row r="2125" spans="1:30" s="164" customFormat="1" ht="20.149999999999999" customHeight="1">
      <c r="A2125" s="149"/>
      <c r="B2125" s="294" t="str">
        <f>IF(LEN(A2125)=0,"",INDEX('Smelter Look-up'!$A:$A,MATCH($A2125,'Smelter Look-up'!$E:$E,0)))</f>
        <v/>
      </c>
      <c r="C2125" s="146" t="str">
        <f>IF(LEN(A2125)=0,"",INDEX('Smelter Look-up'!$C:$C,MATCH($A2125,'Smelter Look-up'!$E:$E,0)))</f>
        <v/>
      </c>
      <c r="D2125" s="143"/>
      <c r="E2125" s="143" t="str">
        <f ca="1">IF(ISERROR($V2125),"",OFFSET('Smelter Look-up'!$D$4,$V2125-4,0)&amp;"")</f>
        <v/>
      </c>
      <c r="F2125" s="143" t="str">
        <f ca="1">IF(ISERROR($V2125),"",OFFSET('Smelter Look-up'!$E$4,$V2125-4,0))</f>
        <v/>
      </c>
      <c r="G2125" s="143" t="str">
        <f ca="1">IF(C2125=$X$4,"Enter smelter details",IF(ISERROR($V2125),"",OFFSET('Smelter Look-up'!$F$4,$V2125-4,0)))</f>
        <v/>
      </c>
      <c r="H2125" s="199" t="str">
        <f ca="1">IF(ISERROR($V2125),"",OFFSET('Smelter Look-up'!$G$4,$V2125-4,0))</f>
        <v/>
      </c>
      <c r="I2125" s="200" t="str">
        <f ca="1">IF(ISERROR($V2125),"",OFFSET('Smelter Look-up'!$H$4,$V2125-4,0))</f>
        <v/>
      </c>
      <c r="J2125" s="200" t="str">
        <f ca="1">IF(ISERROR($V2125),"",OFFSET('Smelter Look-up'!$I$4,$V2125-4,0))</f>
        <v/>
      </c>
      <c r="K2125" s="144"/>
      <c r="L2125" s="144"/>
      <c r="M2125" s="144"/>
      <c r="N2125" s="144"/>
      <c r="O2125" s="144"/>
      <c r="P2125" s="202"/>
      <c r="Q2125" s="145"/>
      <c r="R2125" s="143" t="str">
        <f ca="1">IF(ISERROR($V2125),"",OFFSET('Smelter Look-up'!$C$4,$V2125-4,0)&amp;"")</f>
        <v/>
      </c>
      <c r="S2125" s="149" t="str">
        <f t="shared" ca="1" si="165"/>
        <v/>
      </c>
      <c r="T2125" s="149" t="str">
        <f ca="1">IF(B2125="","",IF(ISERROR(MATCH($J2125,SorP!$B$1:$B$6261,0)),"",INDIRECT("'SorP'!$A$"&amp;MATCH($S2125&amp;$J2125,SorP!C:C,0))))</f>
        <v/>
      </c>
      <c r="U2125" s="162"/>
      <c r="V2125" s="163" t="e">
        <f>IF(C2125="",NA(),MATCH($B2125&amp;$C2125,'Smelter Look-up'!$J:$J,0))</f>
        <v>#N/A</v>
      </c>
      <c r="X2125" s="164">
        <f t="shared" ca="1" si="166"/>
        <v>0</v>
      </c>
      <c r="AB2125" s="304" t="str">
        <f t="shared" si="167"/>
        <v/>
      </c>
      <c r="AC2125" s="164" t="str">
        <f t="shared" si="168"/>
        <v/>
      </c>
      <c r="AD2125" s="164" t="str">
        <f t="shared" si="169"/>
        <v/>
      </c>
    </row>
    <row r="2126" spans="1:30" s="164" customFormat="1" ht="20.149999999999999" customHeight="1">
      <c r="A2126" s="149"/>
      <c r="B2126" s="294" t="str">
        <f>IF(LEN(A2126)=0,"",INDEX('Smelter Look-up'!$A:$A,MATCH($A2126,'Smelter Look-up'!$E:$E,0)))</f>
        <v/>
      </c>
      <c r="C2126" s="146" t="str">
        <f>IF(LEN(A2126)=0,"",INDEX('Smelter Look-up'!$C:$C,MATCH($A2126,'Smelter Look-up'!$E:$E,0)))</f>
        <v/>
      </c>
      <c r="D2126" s="143"/>
      <c r="E2126" s="143" t="str">
        <f ca="1">IF(ISERROR($V2126),"",OFFSET('Smelter Look-up'!$D$4,$V2126-4,0)&amp;"")</f>
        <v/>
      </c>
      <c r="F2126" s="143" t="str">
        <f ca="1">IF(ISERROR($V2126),"",OFFSET('Smelter Look-up'!$E$4,$V2126-4,0))</f>
        <v/>
      </c>
      <c r="G2126" s="143" t="str">
        <f ca="1">IF(C2126=$X$4,"Enter smelter details",IF(ISERROR($V2126),"",OFFSET('Smelter Look-up'!$F$4,$V2126-4,0)))</f>
        <v/>
      </c>
      <c r="H2126" s="199" t="str">
        <f ca="1">IF(ISERROR($V2126),"",OFFSET('Smelter Look-up'!$G$4,$V2126-4,0))</f>
        <v/>
      </c>
      <c r="I2126" s="200" t="str">
        <f ca="1">IF(ISERROR($V2126),"",OFFSET('Smelter Look-up'!$H$4,$V2126-4,0))</f>
        <v/>
      </c>
      <c r="J2126" s="200" t="str">
        <f ca="1">IF(ISERROR($V2126),"",OFFSET('Smelter Look-up'!$I$4,$V2126-4,0))</f>
        <v/>
      </c>
      <c r="K2126" s="144"/>
      <c r="L2126" s="144"/>
      <c r="M2126" s="144"/>
      <c r="N2126" s="144"/>
      <c r="O2126" s="144"/>
      <c r="P2126" s="202"/>
      <c r="Q2126" s="145"/>
      <c r="R2126" s="143" t="str">
        <f ca="1">IF(ISERROR($V2126),"",OFFSET('Smelter Look-up'!$C$4,$V2126-4,0)&amp;"")</f>
        <v/>
      </c>
      <c r="S2126" s="149" t="str">
        <f t="shared" ca="1" si="165"/>
        <v/>
      </c>
      <c r="T2126" s="149" t="str">
        <f ca="1">IF(B2126="","",IF(ISERROR(MATCH($J2126,SorP!$B$1:$B$6261,0)),"",INDIRECT("'SorP'!$A$"&amp;MATCH($S2126&amp;$J2126,SorP!C:C,0))))</f>
        <v/>
      </c>
      <c r="U2126" s="162"/>
      <c r="V2126" s="163" t="e">
        <f>IF(C2126="",NA(),MATCH($B2126&amp;$C2126,'Smelter Look-up'!$J:$J,0))</f>
        <v>#N/A</v>
      </c>
      <c r="X2126" s="164">
        <f t="shared" ca="1" si="166"/>
        <v>0</v>
      </c>
      <c r="AB2126" s="304" t="str">
        <f t="shared" si="167"/>
        <v/>
      </c>
      <c r="AC2126" s="164" t="str">
        <f t="shared" si="168"/>
        <v/>
      </c>
      <c r="AD2126" s="164" t="str">
        <f t="shared" si="169"/>
        <v/>
      </c>
    </row>
    <row r="2127" spans="1:30" s="164" customFormat="1" ht="20.149999999999999" customHeight="1">
      <c r="A2127" s="149"/>
      <c r="B2127" s="294" t="str">
        <f>IF(LEN(A2127)=0,"",INDEX('Smelter Look-up'!$A:$A,MATCH($A2127,'Smelter Look-up'!$E:$E,0)))</f>
        <v/>
      </c>
      <c r="C2127" s="146" t="str">
        <f>IF(LEN(A2127)=0,"",INDEX('Smelter Look-up'!$C:$C,MATCH($A2127,'Smelter Look-up'!$E:$E,0)))</f>
        <v/>
      </c>
      <c r="D2127" s="143"/>
      <c r="E2127" s="143" t="str">
        <f ca="1">IF(ISERROR($V2127),"",OFFSET('Smelter Look-up'!$D$4,$V2127-4,0)&amp;"")</f>
        <v/>
      </c>
      <c r="F2127" s="143" t="str">
        <f ca="1">IF(ISERROR($V2127),"",OFFSET('Smelter Look-up'!$E$4,$V2127-4,0))</f>
        <v/>
      </c>
      <c r="G2127" s="143" t="str">
        <f ca="1">IF(C2127=$X$4,"Enter smelter details",IF(ISERROR($V2127),"",OFFSET('Smelter Look-up'!$F$4,$V2127-4,0)))</f>
        <v/>
      </c>
      <c r="H2127" s="199" t="str">
        <f ca="1">IF(ISERROR($V2127),"",OFFSET('Smelter Look-up'!$G$4,$V2127-4,0))</f>
        <v/>
      </c>
      <c r="I2127" s="200" t="str">
        <f ca="1">IF(ISERROR($V2127),"",OFFSET('Smelter Look-up'!$H$4,$V2127-4,0))</f>
        <v/>
      </c>
      <c r="J2127" s="200" t="str">
        <f ca="1">IF(ISERROR($V2127),"",OFFSET('Smelter Look-up'!$I$4,$V2127-4,0))</f>
        <v/>
      </c>
      <c r="K2127" s="144"/>
      <c r="L2127" s="144"/>
      <c r="M2127" s="144"/>
      <c r="N2127" s="144"/>
      <c r="O2127" s="144"/>
      <c r="P2127" s="202"/>
      <c r="Q2127" s="145"/>
      <c r="R2127" s="143" t="str">
        <f ca="1">IF(ISERROR($V2127),"",OFFSET('Smelter Look-up'!$C$4,$V2127-4,0)&amp;"")</f>
        <v/>
      </c>
      <c r="S2127" s="149" t="str">
        <f t="shared" ca="1" si="165"/>
        <v/>
      </c>
      <c r="T2127" s="149" t="str">
        <f ca="1">IF(B2127="","",IF(ISERROR(MATCH($J2127,SorP!$B$1:$B$6261,0)),"",INDIRECT("'SorP'!$A$"&amp;MATCH($S2127&amp;$J2127,SorP!C:C,0))))</f>
        <v/>
      </c>
      <c r="U2127" s="162"/>
      <c r="V2127" s="163" t="e">
        <f>IF(C2127="",NA(),MATCH($B2127&amp;$C2127,'Smelter Look-up'!$J:$J,0))</f>
        <v>#N/A</v>
      </c>
      <c r="X2127" s="164">
        <f t="shared" ca="1" si="166"/>
        <v>0</v>
      </c>
      <c r="AB2127" s="304" t="str">
        <f t="shared" si="167"/>
        <v/>
      </c>
      <c r="AC2127" s="164" t="str">
        <f t="shared" si="168"/>
        <v/>
      </c>
      <c r="AD2127" s="164" t="str">
        <f t="shared" si="169"/>
        <v/>
      </c>
    </row>
    <row r="2128" spans="1:30" s="164" customFormat="1" ht="20.149999999999999" customHeight="1">
      <c r="A2128" s="149"/>
      <c r="B2128" s="294" t="str">
        <f>IF(LEN(A2128)=0,"",INDEX('Smelter Look-up'!$A:$A,MATCH($A2128,'Smelter Look-up'!$E:$E,0)))</f>
        <v/>
      </c>
      <c r="C2128" s="146" t="str">
        <f>IF(LEN(A2128)=0,"",INDEX('Smelter Look-up'!$C:$C,MATCH($A2128,'Smelter Look-up'!$E:$E,0)))</f>
        <v/>
      </c>
      <c r="D2128" s="143"/>
      <c r="E2128" s="143" t="str">
        <f ca="1">IF(ISERROR($V2128),"",OFFSET('Smelter Look-up'!$D$4,$V2128-4,0)&amp;"")</f>
        <v/>
      </c>
      <c r="F2128" s="143" t="str">
        <f ca="1">IF(ISERROR($V2128),"",OFFSET('Smelter Look-up'!$E$4,$V2128-4,0))</f>
        <v/>
      </c>
      <c r="G2128" s="143" t="str">
        <f ca="1">IF(C2128=$X$4,"Enter smelter details",IF(ISERROR($V2128),"",OFFSET('Smelter Look-up'!$F$4,$V2128-4,0)))</f>
        <v/>
      </c>
      <c r="H2128" s="199" t="str">
        <f ca="1">IF(ISERROR($V2128),"",OFFSET('Smelter Look-up'!$G$4,$V2128-4,0))</f>
        <v/>
      </c>
      <c r="I2128" s="200" t="str">
        <f ca="1">IF(ISERROR($V2128),"",OFFSET('Smelter Look-up'!$H$4,$V2128-4,0))</f>
        <v/>
      </c>
      <c r="J2128" s="200" t="str">
        <f ca="1">IF(ISERROR($V2128),"",OFFSET('Smelter Look-up'!$I$4,$V2128-4,0))</f>
        <v/>
      </c>
      <c r="K2128" s="144"/>
      <c r="L2128" s="144"/>
      <c r="M2128" s="144"/>
      <c r="N2128" s="144"/>
      <c r="O2128" s="144"/>
      <c r="P2128" s="202"/>
      <c r="Q2128" s="145"/>
      <c r="R2128" s="143" t="str">
        <f ca="1">IF(ISERROR($V2128),"",OFFSET('Smelter Look-up'!$C$4,$V2128-4,0)&amp;"")</f>
        <v/>
      </c>
      <c r="S2128" s="149" t="str">
        <f t="shared" ca="1" si="165"/>
        <v/>
      </c>
      <c r="T2128" s="149" t="str">
        <f ca="1">IF(B2128="","",IF(ISERROR(MATCH($J2128,SorP!$B$1:$B$6261,0)),"",INDIRECT("'SorP'!$A$"&amp;MATCH($S2128&amp;$J2128,SorP!C:C,0))))</f>
        <v/>
      </c>
      <c r="U2128" s="162"/>
      <c r="V2128" s="163" t="e">
        <f>IF(C2128="",NA(),MATCH($B2128&amp;$C2128,'Smelter Look-up'!$J:$J,0))</f>
        <v>#N/A</v>
      </c>
      <c r="X2128" s="164">
        <f t="shared" ca="1" si="166"/>
        <v>0</v>
      </c>
      <c r="AB2128" s="304" t="str">
        <f t="shared" si="167"/>
        <v/>
      </c>
      <c r="AC2128" s="164" t="str">
        <f t="shared" si="168"/>
        <v/>
      </c>
      <c r="AD2128" s="164" t="str">
        <f t="shared" si="169"/>
        <v/>
      </c>
    </row>
    <row r="2129" spans="1:30" s="164" customFormat="1" ht="20.149999999999999" customHeight="1">
      <c r="A2129" s="149"/>
      <c r="B2129" s="294" t="str">
        <f>IF(LEN(A2129)=0,"",INDEX('Smelter Look-up'!$A:$A,MATCH($A2129,'Smelter Look-up'!$E:$E,0)))</f>
        <v/>
      </c>
      <c r="C2129" s="146" t="str">
        <f>IF(LEN(A2129)=0,"",INDEX('Smelter Look-up'!$C:$C,MATCH($A2129,'Smelter Look-up'!$E:$E,0)))</f>
        <v/>
      </c>
      <c r="D2129" s="143"/>
      <c r="E2129" s="143" t="str">
        <f ca="1">IF(ISERROR($V2129),"",OFFSET('Smelter Look-up'!$D$4,$V2129-4,0)&amp;"")</f>
        <v/>
      </c>
      <c r="F2129" s="143" t="str">
        <f ca="1">IF(ISERROR($V2129),"",OFFSET('Smelter Look-up'!$E$4,$V2129-4,0))</f>
        <v/>
      </c>
      <c r="G2129" s="143" t="str">
        <f ca="1">IF(C2129=$X$4,"Enter smelter details",IF(ISERROR($V2129),"",OFFSET('Smelter Look-up'!$F$4,$V2129-4,0)))</f>
        <v/>
      </c>
      <c r="H2129" s="199" t="str">
        <f ca="1">IF(ISERROR($V2129),"",OFFSET('Smelter Look-up'!$G$4,$V2129-4,0))</f>
        <v/>
      </c>
      <c r="I2129" s="200" t="str">
        <f ca="1">IF(ISERROR($V2129),"",OFFSET('Smelter Look-up'!$H$4,$V2129-4,0))</f>
        <v/>
      </c>
      <c r="J2129" s="200" t="str">
        <f ca="1">IF(ISERROR($V2129),"",OFFSET('Smelter Look-up'!$I$4,$V2129-4,0))</f>
        <v/>
      </c>
      <c r="K2129" s="144"/>
      <c r="L2129" s="144"/>
      <c r="M2129" s="144"/>
      <c r="N2129" s="144"/>
      <c r="O2129" s="144"/>
      <c r="P2129" s="202"/>
      <c r="Q2129" s="145"/>
      <c r="R2129" s="143" t="str">
        <f ca="1">IF(ISERROR($V2129),"",OFFSET('Smelter Look-up'!$C$4,$V2129-4,0)&amp;"")</f>
        <v/>
      </c>
      <c r="S2129" s="149" t="str">
        <f t="shared" ca="1" si="165"/>
        <v/>
      </c>
      <c r="T2129" s="149" t="str">
        <f ca="1">IF(B2129="","",IF(ISERROR(MATCH($J2129,SorP!$B$1:$B$6261,0)),"",INDIRECT("'SorP'!$A$"&amp;MATCH($S2129&amp;$J2129,SorP!C:C,0))))</f>
        <v/>
      </c>
      <c r="U2129" s="162"/>
      <c r="V2129" s="163" t="e">
        <f>IF(C2129="",NA(),MATCH($B2129&amp;$C2129,'Smelter Look-up'!$J:$J,0))</f>
        <v>#N/A</v>
      </c>
      <c r="X2129" s="164">
        <f t="shared" ca="1" si="166"/>
        <v>0</v>
      </c>
      <c r="AB2129" s="304" t="str">
        <f t="shared" si="167"/>
        <v/>
      </c>
      <c r="AC2129" s="164" t="str">
        <f t="shared" si="168"/>
        <v/>
      </c>
      <c r="AD2129" s="164" t="str">
        <f t="shared" si="169"/>
        <v/>
      </c>
    </row>
    <row r="2130" spans="1:30" s="164" customFormat="1" ht="20.149999999999999" customHeight="1">
      <c r="A2130" s="149"/>
      <c r="B2130" s="294" t="str">
        <f>IF(LEN(A2130)=0,"",INDEX('Smelter Look-up'!$A:$A,MATCH($A2130,'Smelter Look-up'!$E:$E,0)))</f>
        <v/>
      </c>
      <c r="C2130" s="146" t="str">
        <f>IF(LEN(A2130)=0,"",INDEX('Smelter Look-up'!$C:$C,MATCH($A2130,'Smelter Look-up'!$E:$E,0)))</f>
        <v/>
      </c>
      <c r="D2130" s="143"/>
      <c r="E2130" s="143" t="str">
        <f ca="1">IF(ISERROR($V2130),"",OFFSET('Smelter Look-up'!$D$4,$V2130-4,0)&amp;"")</f>
        <v/>
      </c>
      <c r="F2130" s="143" t="str">
        <f ca="1">IF(ISERROR($V2130),"",OFFSET('Smelter Look-up'!$E$4,$V2130-4,0))</f>
        <v/>
      </c>
      <c r="G2130" s="143" t="str">
        <f ca="1">IF(C2130=$X$4,"Enter smelter details",IF(ISERROR($V2130),"",OFFSET('Smelter Look-up'!$F$4,$V2130-4,0)))</f>
        <v/>
      </c>
      <c r="H2130" s="199" t="str">
        <f ca="1">IF(ISERROR($V2130),"",OFFSET('Smelter Look-up'!$G$4,$V2130-4,0))</f>
        <v/>
      </c>
      <c r="I2130" s="200" t="str">
        <f ca="1">IF(ISERROR($V2130),"",OFFSET('Smelter Look-up'!$H$4,$V2130-4,0))</f>
        <v/>
      </c>
      <c r="J2130" s="200" t="str">
        <f ca="1">IF(ISERROR($V2130),"",OFFSET('Smelter Look-up'!$I$4,$V2130-4,0))</f>
        <v/>
      </c>
      <c r="K2130" s="144"/>
      <c r="L2130" s="144"/>
      <c r="M2130" s="144"/>
      <c r="N2130" s="144"/>
      <c r="O2130" s="144"/>
      <c r="P2130" s="202"/>
      <c r="Q2130" s="145"/>
      <c r="R2130" s="143" t="str">
        <f ca="1">IF(ISERROR($V2130),"",OFFSET('Smelter Look-up'!$C$4,$V2130-4,0)&amp;"")</f>
        <v/>
      </c>
      <c r="S2130" s="149" t="str">
        <f t="shared" ca="1" si="165"/>
        <v/>
      </c>
      <c r="T2130" s="149" t="str">
        <f ca="1">IF(B2130="","",IF(ISERROR(MATCH($J2130,SorP!$B$1:$B$6261,0)),"",INDIRECT("'SorP'!$A$"&amp;MATCH($S2130&amp;$J2130,SorP!C:C,0))))</f>
        <v/>
      </c>
      <c r="U2130" s="162"/>
      <c r="V2130" s="163" t="e">
        <f>IF(C2130="",NA(),MATCH($B2130&amp;$C2130,'Smelter Look-up'!$J:$J,0))</f>
        <v>#N/A</v>
      </c>
      <c r="X2130" s="164">
        <f t="shared" ca="1" si="166"/>
        <v>0</v>
      </c>
      <c r="AB2130" s="304" t="str">
        <f t="shared" si="167"/>
        <v/>
      </c>
      <c r="AC2130" s="164" t="str">
        <f t="shared" si="168"/>
        <v/>
      </c>
      <c r="AD2130" s="164" t="str">
        <f t="shared" si="169"/>
        <v/>
      </c>
    </row>
    <row r="2131" spans="1:30" s="164" customFormat="1" ht="20.149999999999999" customHeight="1">
      <c r="A2131" s="149"/>
      <c r="B2131" s="294" t="str">
        <f>IF(LEN(A2131)=0,"",INDEX('Smelter Look-up'!$A:$A,MATCH($A2131,'Smelter Look-up'!$E:$E,0)))</f>
        <v/>
      </c>
      <c r="C2131" s="146" t="str">
        <f>IF(LEN(A2131)=0,"",INDEX('Smelter Look-up'!$C:$C,MATCH($A2131,'Smelter Look-up'!$E:$E,0)))</f>
        <v/>
      </c>
      <c r="D2131" s="143"/>
      <c r="E2131" s="143" t="str">
        <f ca="1">IF(ISERROR($V2131),"",OFFSET('Smelter Look-up'!$D$4,$V2131-4,0)&amp;"")</f>
        <v/>
      </c>
      <c r="F2131" s="143" t="str">
        <f ca="1">IF(ISERROR($V2131),"",OFFSET('Smelter Look-up'!$E$4,$V2131-4,0))</f>
        <v/>
      </c>
      <c r="G2131" s="143" t="str">
        <f ca="1">IF(C2131=$X$4,"Enter smelter details",IF(ISERROR($V2131),"",OFFSET('Smelter Look-up'!$F$4,$V2131-4,0)))</f>
        <v/>
      </c>
      <c r="H2131" s="199" t="str">
        <f ca="1">IF(ISERROR($V2131),"",OFFSET('Smelter Look-up'!$G$4,$V2131-4,0))</f>
        <v/>
      </c>
      <c r="I2131" s="200" t="str">
        <f ca="1">IF(ISERROR($V2131),"",OFFSET('Smelter Look-up'!$H$4,$V2131-4,0))</f>
        <v/>
      </c>
      <c r="J2131" s="200" t="str">
        <f ca="1">IF(ISERROR($V2131),"",OFFSET('Smelter Look-up'!$I$4,$V2131-4,0))</f>
        <v/>
      </c>
      <c r="K2131" s="144"/>
      <c r="L2131" s="144"/>
      <c r="M2131" s="144"/>
      <c r="N2131" s="144"/>
      <c r="O2131" s="144"/>
      <c r="P2131" s="202"/>
      <c r="Q2131" s="145"/>
      <c r="R2131" s="143" t="str">
        <f ca="1">IF(ISERROR($V2131),"",OFFSET('Smelter Look-up'!$C$4,$V2131-4,0)&amp;"")</f>
        <v/>
      </c>
      <c r="S2131" s="149" t="str">
        <f t="shared" ca="1" si="165"/>
        <v/>
      </c>
      <c r="T2131" s="149" t="str">
        <f ca="1">IF(B2131="","",IF(ISERROR(MATCH($J2131,SorP!$B$1:$B$6261,0)),"",INDIRECT("'SorP'!$A$"&amp;MATCH($S2131&amp;$J2131,SorP!C:C,0))))</f>
        <v/>
      </c>
      <c r="U2131" s="162"/>
      <c r="V2131" s="163" t="e">
        <f>IF(C2131="",NA(),MATCH($B2131&amp;$C2131,'Smelter Look-up'!$J:$J,0))</f>
        <v>#N/A</v>
      </c>
      <c r="X2131" s="164">
        <f t="shared" ca="1" si="166"/>
        <v>0</v>
      </c>
      <c r="AB2131" s="304" t="str">
        <f t="shared" si="167"/>
        <v/>
      </c>
      <c r="AC2131" s="164" t="str">
        <f t="shared" si="168"/>
        <v/>
      </c>
      <c r="AD2131" s="164" t="str">
        <f t="shared" si="169"/>
        <v/>
      </c>
    </row>
    <row r="2132" spans="1:30" s="164" customFormat="1" ht="20.149999999999999" customHeight="1">
      <c r="A2132" s="149"/>
      <c r="B2132" s="294" t="str">
        <f>IF(LEN(A2132)=0,"",INDEX('Smelter Look-up'!$A:$A,MATCH($A2132,'Smelter Look-up'!$E:$E,0)))</f>
        <v/>
      </c>
      <c r="C2132" s="146" t="str">
        <f>IF(LEN(A2132)=0,"",INDEX('Smelter Look-up'!$C:$C,MATCH($A2132,'Smelter Look-up'!$E:$E,0)))</f>
        <v/>
      </c>
      <c r="D2132" s="143"/>
      <c r="E2132" s="143" t="str">
        <f ca="1">IF(ISERROR($V2132),"",OFFSET('Smelter Look-up'!$D$4,$V2132-4,0)&amp;"")</f>
        <v/>
      </c>
      <c r="F2132" s="143" t="str">
        <f ca="1">IF(ISERROR($V2132),"",OFFSET('Smelter Look-up'!$E$4,$V2132-4,0))</f>
        <v/>
      </c>
      <c r="G2132" s="143" t="str">
        <f ca="1">IF(C2132=$X$4,"Enter smelter details",IF(ISERROR($V2132),"",OFFSET('Smelter Look-up'!$F$4,$V2132-4,0)))</f>
        <v/>
      </c>
      <c r="H2132" s="199" t="str">
        <f ca="1">IF(ISERROR($V2132),"",OFFSET('Smelter Look-up'!$G$4,$V2132-4,0))</f>
        <v/>
      </c>
      <c r="I2132" s="200" t="str">
        <f ca="1">IF(ISERROR($V2132),"",OFFSET('Smelter Look-up'!$H$4,$V2132-4,0))</f>
        <v/>
      </c>
      <c r="J2132" s="200" t="str">
        <f ca="1">IF(ISERROR($V2132),"",OFFSET('Smelter Look-up'!$I$4,$V2132-4,0))</f>
        <v/>
      </c>
      <c r="K2132" s="144"/>
      <c r="L2132" s="144"/>
      <c r="M2132" s="144"/>
      <c r="N2132" s="144"/>
      <c r="O2132" s="144"/>
      <c r="P2132" s="202"/>
      <c r="Q2132" s="145"/>
      <c r="R2132" s="143" t="str">
        <f ca="1">IF(ISERROR($V2132),"",OFFSET('Smelter Look-up'!$C$4,$V2132-4,0)&amp;"")</f>
        <v/>
      </c>
      <c r="S2132" s="149" t="str">
        <f t="shared" ca="1" si="165"/>
        <v/>
      </c>
      <c r="T2132" s="149" t="str">
        <f ca="1">IF(B2132="","",IF(ISERROR(MATCH($J2132,SorP!$B$1:$B$6261,0)),"",INDIRECT("'SorP'!$A$"&amp;MATCH($S2132&amp;$J2132,SorP!C:C,0))))</f>
        <v/>
      </c>
      <c r="U2132" s="162"/>
      <c r="V2132" s="163" t="e">
        <f>IF(C2132="",NA(),MATCH($B2132&amp;$C2132,'Smelter Look-up'!$J:$J,0))</f>
        <v>#N/A</v>
      </c>
      <c r="X2132" s="164">
        <f t="shared" ca="1" si="166"/>
        <v>0</v>
      </c>
      <c r="AB2132" s="304" t="str">
        <f t="shared" si="167"/>
        <v/>
      </c>
      <c r="AC2132" s="164" t="str">
        <f t="shared" si="168"/>
        <v/>
      </c>
      <c r="AD2132" s="164" t="str">
        <f t="shared" si="169"/>
        <v/>
      </c>
    </row>
    <row r="2133" spans="1:30" s="164" customFormat="1" ht="20.149999999999999" customHeight="1">
      <c r="A2133" s="149"/>
      <c r="B2133" s="294" t="str">
        <f>IF(LEN(A2133)=0,"",INDEX('Smelter Look-up'!$A:$A,MATCH($A2133,'Smelter Look-up'!$E:$E,0)))</f>
        <v/>
      </c>
      <c r="C2133" s="146" t="str">
        <f>IF(LEN(A2133)=0,"",INDEX('Smelter Look-up'!$C:$C,MATCH($A2133,'Smelter Look-up'!$E:$E,0)))</f>
        <v/>
      </c>
      <c r="D2133" s="143"/>
      <c r="E2133" s="143" t="str">
        <f ca="1">IF(ISERROR($V2133),"",OFFSET('Smelter Look-up'!$D$4,$V2133-4,0)&amp;"")</f>
        <v/>
      </c>
      <c r="F2133" s="143" t="str">
        <f ca="1">IF(ISERROR($V2133),"",OFFSET('Smelter Look-up'!$E$4,$V2133-4,0))</f>
        <v/>
      </c>
      <c r="G2133" s="143" t="str">
        <f ca="1">IF(C2133=$X$4,"Enter smelter details",IF(ISERROR($V2133),"",OFFSET('Smelter Look-up'!$F$4,$V2133-4,0)))</f>
        <v/>
      </c>
      <c r="H2133" s="199" t="str">
        <f ca="1">IF(ISERROR($V2133),"",OFFSET('Smelter Look-up'!$G$4,$V2133-4,0))</f>
        <v/>
      </c>
      <c r="I2133" s="200" t="str">
        <f ca="1">IF(ISERROR($V2133),"",OFFSET('Smelter Look-up'!$H$4,$V2133-4,0))</f>
        <v/>
      </c>
      <c r="J2133" s="200" t="str">
        <f ca="1">IF(ISERROR($V2133),"",OFFSET('Smelter Look-up'!$I$4,$V2133-4,0))</f>
        <v/>
      </c>
      <c r="K2133" s="144"/>
      <c r="L2133" s="144"/>
      <c r="M2133" s="144"/>
      <c r="N2133" s="144"/>
      <c r="O2133" s="144"/>
      <c r="P2133" s="202"/>
      <c r="Q2133" s="145"/>
      <c r="R2133" s="143" t="str">
        <f ca="1">IF(ISERROR($V2133),"",OFFSET('Smelter Look-up'!$C$4,$V2133-4,0)&amp;"")</f>
        <v/>
      </c>
      <c r="S2133" s="149" t="str">
        <f t="shared" ca="1" si="165"/>
        <v/>
      </c>
      <c r="T2133" s="149" t="str">
        <f ca="1">IF(B2133="","",IF(ISERROR(MATCH($J2133,SorP!$B$1:$B$6261,0)),"",INDIRECT("'SorP'!$A$"&amp;MATCH($S2133&amp;$J2133,SorP!C:C,0))))</f>
        <v/>
      </c>
      <c r="U2133" s="162"/>
      <c r="V2133" s="163" t="e">
        <f>IF(C2133="",NA(),MATCH($B2133&amp;$C2133,'Smelter Look-up'!$J:$J,0))</f>
        <v>#N/A</v>
      </c>
      <c r="X2133" s="164">
        <f t="shared" ca="1" si="166"/>
        <v>0</v>
      </c>
      <c r="AB2133" s="304" t="str">
        <f t="shared" si="167"/>
        <v/>
      </c>
      <c r="AC2133" s="164" t="str">
        <f t="shared" si="168"/>
        <v/>
      </c>
      <c r="AD2133" s="164" t="str">
        <f t="shared" si="169"/>
        <v/>
      </c>
    </row>
    <row r="2134" spans="1:30" s="164" customFormat="1" ht="20.149999999999999" customHeight="1">
      <c r="A2134" s="149"/>
      <c r="B2134" s="294" t="str">
        <f>IF(LEN(A2134)=0,"",INDEX('Smelter Look-up'!$A:$A,MATCH($A2134,'Smelter Look-up'!$E:$E,0)))</f>
        <v/>
      </c>
      <c r="C2134" s="146" t="str">
        <f>IF(LEN(A2134)=0,"",INDEX('Smelter Look-up'!$C:$C,MATCH($A2134,'Smelter Look-up'!$E:$E,0)))</f>
        <v/>
      </c>
      <c r="D2134" s="143"/>
      <c r="E2134" s="143" t="str">
        <f ca="1">IF(ISERROR($V2134),"",OFFSET('Smelter Look-up'!$D$4,$V2134-4,0)&amp;"")</f>
        <v/>
      </c>
      <c r="F2134" s="143" t="str">
        <f ca="1">IF(ISERROR($V2134),"",OFFSET('Smelter Look-up'!$E$4,$V2134-4,0))</f>
        <v/>
      </c>
      <c r="G2134" s="143" t="str">
        <f ca="1">IF(C2134=$X$4,"Enter smelter details",IF(ISERROR($V2134),"",OFFSET('Smelter Look-up'!$F$4,$V2134-4,0)))</f>
        <v/>
      </c>
      <c r="H2134" s="199" t="str">
        <f ca="1">IF(ISERROR($V2134),"",OFFSET('Smelter Look-up'!$G$4,$V2134-4,0))</f>
        <v/>
      </c>
      <c r="I2134" s="200" t="str">
        <f ca="1">IF(ISERROR($V2134),"",OFFSET('Smelter Look-up'!$H$4,$V2134-4,0))</f>
        <v/>
      </c>
      <c r="J2134" s="200" t="str">
        <f ca="1">IF(ISERROR($V2134),"",OFFSET('Smelter Look-up'!$I$4,$V2134-4,0))</f>
        <v/>
      </c>
      <c r="K2134" s="144"/>
      <c r="L2134" s="144"/>
      <c r="M2134" s="144"/>
      <c r="N2134" s="144"/>
      <c r="O2134" s="144"/>
      <c r="P2134" s="202"/>
      <c r="Q2134" s="145"/>
      <c r="R2134" s="143" t="str">
        <f ca="1">IF(ISERROR($V2134),"",OFFSET('Smelter Look-up'!$C$4,$V2134-4,0)&amp;"")</f>
        <v/>
      </c>
      <c r="S2134" s="149" t="str">
        <f t="shared" ca="1" si="165"/>
        <v/>
      </c>
      <c r="T2134" s="149" t="str">
        <f ca="1">IF(B2134="","",IF(ISERROR(MATCH($J2134,SorP!$B$1:$B$6261,0)),"",INDIRECT("'SorP'!$A$"&amp;MATCH($S2134&amp;$J2134,SorP!C:C,0))))</f>
        <v/>
      </c>
      <c r="U2134" s="162"/>
      <c r="V2134" s="163" t="e">
        <f>IF(C2134="",NA(),MATCH($B2134&amp;$C2134,'Smelter Look-up'!$J:$J,0))</f>
        <v>#N/A</v>
      </c>
      <c r="X2134" s="164">
        <f t="shared" ca="1" si="166"/>
        <v>0</v>
      </c>
      <c r="AB2134" s="304" t="str">
        <f t="shared" si="167"/>
        <v/>
      </c>
      <c r="AC2134" s="164" t="str">
        <f t="shared" si="168"/>
        <v/>
      </c>
      <c r="AD2134" s="164" t="str">
        <f t="shared" si="169"/>
        <v/>
      </c>
    </row>
    <row r="2135" spans="1:30" s="164" customFormat="1" ht="20.149999999999999" customHeight="1">
      <c r="A2135" s="149"/>
      <c r="B2135" s="294" t="str">
        <f>IF(LEN(A2135)=0,"",INDEX('Smelter Look-up'!$A:$A,MATCH($A2135,'Smelter Look-up'!$E:$E,0)))</f>
        <v/>
      </c>
      <c r="C2135" s="146" t="str">
        <f>IF(LEN(A2135)=0,"",INDEX('Smelter Look-up'!$C:$C,MATCH($A2135,'Smelter Look-up'!$E:$E,0)))</f>
        <v/>
      </c>
      <c r="D2135" s="143"/>
      <c r="E2135" s="143" t="str">
        <f ca="1">IF(ISERROR($V2135),"",OFFSET('Smelter Look-up'!$D$4,$V2135-4,0)&amp;"")</f>
        <v/>
      </c>
      <c r="F2135" s="143" t="str">
        <f ca="1">IF(ISERROR($V2135),"",OFFSET('Smelter Look-up'!$E$4,$V2135-4,0))</f>
        <v/>
      </c>
      <c r="G2135" s="143" t="str">
        <f ca="1">IF(C2135=$X$4,"Enter smelter details",IF(ISERROR($V2135),"",OFFSET('Smelter Look-up'!$F$4,$V2135-4,0)))</f>
        <v/>
      </c>
      <c r="H2135" s="199" t="str">
        <f ca="1">IF(ISERROR($V2135),"",OFFSET('Smelter Look-up'!$G$4,$V2135-4,0))</f>
        <v/>
      </c>
      <c r="I2135" s="200" t="str">
        <f ca="1">IF(ISERROR($V2135),"",OFFSET('Smelter Look-up'!$H$4,$V2135-4,0))</f>
        <v/>
      </c>
      <c r="J2135" s="200" t="str">
        <f ca="1">IF(ISERROR($V2135),"",OFFSET('Smelter Look-up'!$I$4,$V2135-4,0))</f>
        <v/>
      </c>
      <c r="K2135" s="144"/>
      <c r="L2135" s="144"/>
      <c r="M2135" s="144"/>
      <c r="N2135" s="144"/>
      <c r="O2135" s="144"/>
      <c r="P2135" s="202"/>
      <c r="Q2135" s="145"/>
      <c r="R2135" s="143" t="str">
        <f ca="1">IF(ISERROR($V2135),"",OFFSET('Smelter Look-up'!$C$4,$V2135-4,0)&amp;"")</f>
        <v/>
      </c>
      <c r="S2135" s="149" t="str">
        <f t="shared" ca="1" si="165"/>
        <v/>
      </c>
      <c r="T2135" s="149" t="str">
        <f ca="1">IF(B2135="","",IF(ISERROR(MATCH($J2135,SorP!$B$1:$B$6261,0)),"",INDIRECT("'SorP'!$A$"&amp;MATCH($S2135&amp;$J2135,SorP!C:C,0))))</f>
        <v/>
      </c>
      <c r="U2135" s="162"/>
      <c r="V2135" s="163" t="e">
        <f>IF(C2135="",NA(),MATCH($B2135&amp;$C2135,'Smelter Look-up'!$J:$J,0))</f>
        <v>#N/A</v>
      </c>
      <c r="X2135" s="164">
        <f t="shared" ca="1" si="166"/>
        <v>0</v>
      </c>
      <c r="AB2135" s="304" t="str">
        <f t="shared" si="167"/>
        <v/>
      </c>
      <c r="AC2135" s="164" t="str">
        <f t="shared" si="168"/>
        <v/>
      </c>
      <c r="AD2135" s="164" t="str">
        <f t="shared" si="169"/>
        <v/>
      </c>
    </row>
    <row r="2136" spans="1:30" s="164" customFormat="1" ht="20.149999999999999" customHeight="1">
      <c r="A2136" s="149"/>
      <c r="B2136" s="294" t="str">
        <f>IF(LEN(A2136)=0,"",INDEX('Smelter Look-up'!$A:$A,MATCH($A2136,'Smelter Look-up'!$E:$E,0)))</f>
        <v/>
      </c>
      <c r="C2136" s="146" t="str">
        <f>IF(LEN(A2136)=0,"",INDEX('Smelter Look-up'!$C:$C,MATCH($A2136,'Smelter Look-up'!$E:$E,0)))</f>
        <v/>
      </c>
      <c r="D2136" s="143"/>
      <c r="E2136" s="143" t="str">
        <f ca="1">IF(ISERROR($V2136),"",OFFSET('Smelter Look-up'!$D$4,$V2136-4,0)&amp;"")</f>
        <v/>
      </c>
      <c r="F2136" s="143" t="str">
        <f ca="1">IF(ISERROR($V2136),"",OFFSET('Smelter Look-up'!$E$4,$V2136-4,0))</f>
        <v/>
      </c>
      <c r="G2136" s="143" t="str">
        <f ca="1">IF(C2136=$X$4,"Enter smelter details",IF(ISERROR($V2136),"",OFFSET('Smelter Look-up'!$F$4,$V2136-4,0)))</f>
        <v/>
      </c>
      <c r="H2136" s="199" t="str">
        <f ca="1">IF(ISERROR($V2136),"",OFFSET('Smelter Look-up'!$G$4,$V2136-4,0))</f>
        <v/>
      </c>
      <c r="I2136" s="200" t="str">
        <f ca="1">IF(ISERROR($V2136),"",OFFSET('Smelter Look-up'!$H$4,$V2136-4,0))</f>
        <v/>
      </c>
      <c r="J2136" s="200" t="str">
        <f ca="1">IF(ISERROR($V2136),"",OFFSET('Smelter Look-up'!$I$4,$V2136-4,0))</f>
        <v/>
      </c>
      <c r="K2136" s="144"/>
      <c r="L2136" s="144"/>
      <c r="M2136" s="144"/>
      <c r="N2136" s="144"/>
      <c r="O2136" s="144"/>
      <c r="P2136" s="202"/>
      <c r="Q2136" s="145"/>
      <c r="R2136" s="143" t="str">
        <f ca="1">IF(ISERROR($V2136),"",OFFSET('Smelter Look-up'!$C$4,$V2136-4,0)&amp;"")</f>
        <v/>
      </c>
      <c r="S2136" s="149" t="str">
        <f t="shared" ca="1" si="165"/>
        <v/>
      </c>
      <c r="T2136" s="149" t="str">
        <f ca="1">IF(B2136="","",IF(ISERROR(MATCH($J2136,SorP!$B$1:$B$6261,0)),"",INDIRECT("'SorP'!$A$"&amp;MATCH($S2136&amp;$J2136,SorP!C:C,0))))</f>
        <v/>
      </c>
      <c r="U2136" s="162"/>
      <c r="V2136" s="163" t="e">
        <f>IF(C2136="",NA(),MATCH($B2136&amp;$C2136,'Smelter Look-up'!$J:$J,0))</f>
        <v>#N/A</v>
      </c>
      <c r="X2136" s="164">
        <f t="shared" ca="1" si="166"/>
        <v>0</v>
      </c>
      <c r="AB2136" s="304" t="str">
        <f t="shared" si="167"/>
        <v/>
      </c>
      <c r="AC2136" s="164" t="str">
        <f t="shared" si="168"/>
        <v/>
      </c>
      <c r="AD2136" s="164" t="str">
        <f t="shared" si="169"/>
        <v/>
      </c>
    </row>
    <row r="2137" spans="1:30" s="164" customFormat="1" ht="20.149999999999999" customHeight="1">
      <c r="A2137" s="149"/>
      <c r="B2137" s="294" t="str">
        <f>IF(LEN(A2137)=0,"",INDEX('Smelter Look-up'!$A:$A,MATCH($A2137,'Smelter Look-up'!$E:$E,0)))</f>
        <v/>
      </c>
      <c r="C2137" s="146" t="str">
        <f>IF(LEN(A2137)=0,"",INDEX('Smelter Look-up'!$C:$C,MATCH($A2137,'Smelter Look-up'!$E:$E,0)))</f>
        <v/>
      </c>
      <c r="D2137" s="143"/>
      <c r="E2137" s="143" t="str">
        <f ca="1">IF(ISERROR($V2137),"",OFFSET('Smelter Look-up'!$D$4,$V2137-4,0)&amp;"")</f>
        <v/>
      </c>
      <c r="F2137" s="143" t="str">
        <f ca="1">IF(ISERROR($V2137),"",OFFSET('Smelter Look-up'!$E$4,$V2137-4,0))</f>
        <v/>
      </c>
      <c r="G2137" s="143" t="str">
        <f ca="1">IF(C2137=$X$4,"Enter smelter details",IF(ISERROR($V2137),"",OFFSET('Smelter Look-up'!$F$4,$V2137-4,0)))</f>
        <v/>
      </c>
      <c r="H2137" s="199" t="str">
        <f ca="1">IF(ISERROR($V2137),"",OFFSET('Smelter Look-up'!$G$4,$V2137-4,0))</f>
        <v/>
      </c>
      <c r="I2137" s="200" t="str">
        <f ca="1">IF(ISERROR($V2137),"",OFFSET('Smelter Look-up'!$H$4,$V2137-4,0))</f>
        <v/>
      </c>
      <c r="J2137" s="200" t="str">
        <f ca="1">IF(ISERROR($V2137),"",OFFSET('Smelter Look-up'!$I$4,$V2137-4,0))</f>
        <v/>
      </c>
      <c r="K2137" s="144"/>
      <c r="L2137" s="144"/>
      <c r="M2137" s="144"/>
      <c r="N2137" s="144"/>
      <c r="O2137" s="144"/>
      <c r="P2137" s="202"/>
      <c r="Q2137" s="145"/>
      <c r="R2137" s="143" t="str">
        <f ca="1">IF(ISERROR($V2137),"",OFFSET('Smelter Look-up'!$C$4,$V2137-4,0)&amp;"")</f>
        <v/>
      </c>
      <c r="S2137" s="149" t="str">
        <f t="shared" ca="1" si="165"/>
        <v/>
      </c>
      <c r="T2137" s="149" t="str">
        <f ca="1">IF(B2137="","",IF(ISERROR(MATCH($J2137,SorP!$B$1:$B$6261,0)),"",INDIRECT("'SorP'!$A$"&amp;MATCH($S2137&amp;$J2137,SorP!C:C,0))))</f>
        <v/>
      </c>
      <c r="U2137" s="162"/>
      <c r="V2137" s="163" t="e">
        <f>IF(C2137="",NA(),MATCH($B2137&amp;$C2137,'Smelter Look-up'!$J:$J,0))</f>
        <v>#N/A</v>
      </c>
      <c r="X2137" s="164">
        <f t="shared" ca="1" si="166"/>
        <v>0</v>
      </c>
      <c r="AB2137" s="304" t="str">
        <f t="shared" si="167"/>
        <v/>
      </c>
      <c r="AC2137" s="164" t="str">
        <f t="shared" si="168"/>
        <v/>
      </c>
      <c r="AD2137" s="164" t="str">
        <f t="shared" si="169"/>
        <v/>
      </c>
    </row>
    <row r="2138" spans="1:30" s="164" customFormat="1" ht="20.149999999999999" customHeight="1">
      <c r="A2138" s="149"/>
      <c r="B2138" s="294" t="str">
        <f>IF(LEN(A2138)=0,"",INDEX('Smelter Look-up'!$A:$A,MATCH($A2138,'Smelter Look-up'!$E:$E,0)))</f>
        <v/>
      </c>
      <c r="C2138" s="146" t="str">
        <f>IF(LEN(A2138)=0,"",INDEX('Smelter Look-up'!$C:$C,MATCH($A2138,'Smelter Look-up'!$E:$E,0)))</f>
        <v/>
      </c>
      <c r="D2138" s="143"/>
      <c r="E2138" s="143" t="str">
        <f ca="1">IF(ISERROR($V2138),"",OFFSET('Smelter Look-up'!$D$4,$V2138-4,0)&amp;"")</f>
        <v/>
      </c>
      <c r="F2138" s="143" t="str">
        <f ca="1">IF(ISERROR($V2138),"",OFFSET('Smelter Look-up'!$E$4,$V2138-4,0))</f>
        <v/>
      </c>
      <c r="G2138" s="143" t="str">
        <f ca="1">IF(C2138=$X$4,"Enter smelter details",IF(ISERROR($V2138),"",OFFSET('Smelter Look-up'!$F$4,$V2138-4,0)))</f>
        <v/>
      </c>
      <c r="H2138" s="199" t="str">
        <f ca="1">IF(ISERROR($V2138),"",OFFSET('Smelter Look-up'!$G$4,$V2138-4,0))</f>
        <v/>
      </c>
      <c r="I2138" s="200" t="str">
        <f ca="1">IF(ISERROR($V2138),"",OFFSET('Smelter Look-up'!$H$4,$V2138-4,0))</f>
        <v/>
      </c>
      <c r="J2138" s="200" t="str">
        <f ca="1">IF(ISERROR($V2138),"",OFFSET('Smelter Look-up'!$I$4,$V2138-4,0))</f>
        <v/>
      </c>
      <c r="K2138" s="144"/>
      <c r="L2138" s="144"/>
      <c r="M2138" s="144"/>
      <c r="N2138" s="144"/>
      <c r="O2138" s="144"/>
      <c r="P2138" s="202"/>
      <c r="Q2138" s="145"/>
      <c r="R2138" s="143" t="str">
        <f ca="1">IF(ISERROR($V2138),"",OFFSET('Smelter Look-up'!$C$4,$V2138-4,0)&amp;"")</f>
        <v/>
      </c>
      <c r="S2138" s="149" t="str">
        <f t="shared" ca="1" si="165"/>
        <v/>
      </c>
      <c r="T2138" s="149" t="str">
        <f ca="1">IF(B2138="","",IF(ISERROR(MATCH($J2138,SorP!$B$1:$B$6261,0)),"",INDIRECT("'SorP'!$A$"&amp;MATCH($S2138&amp;$J2138,SorP!C:C,0))))</f>
        <v/>
      </c>
      <c r="U2138" s="162"/>
      <c r="V2138" s="163" t="e">
        <f>IF(C2138="",NA(),MATCH($B2138&amp;$C2138,'Smelter Look-up'!$J:$J,0))</f>
        <v>#N/A</v>
      </c>
      <c r="X2138" s="164">
        <f t="shared" ca="1" si="166"/>
        <v>0</v>
      </c>
      <c r="AB2138" s="304" t="str">
        <f t="shared" si="167"/>
        <v/>
      </c>
      <c r="AC2138" s="164" t="str">
        <f t="shared" si="168"/>
        <v/>
      </c>
      <c r="AD2138" s="164" t="str">
        <f t="shared" si="169"/>
        <v/>
      </c>
    </row>
    <row r="2139" spans="1:30" s="164" customFormat="1" ht="20.149999999999999" customHeight="1">
      <c r="A2139" s="149"/>
      <c r="B2139" s="294" t="str">
        <f>IF(LEN(A2139)=0,"",INDEX('Smelter Look-up'!$A:$A,MATCH($A2139,'Smelter Look-up'!$E:$E,0)))</f>
        <v/>
      </c>
      <c r="C2139" s="146" t="str">
        <f>IF(LEN(A2139)=0,"",INDEX('Smelter Look-up'!$C:$C,MATCH($A2139,'Smelter Look-up'!$E:$E,0)))</f>
        <v/>
      </c>
      <c r="D2139" s="143"/>
      <c r="E2139" s="143" t="str">
        <f ca="1">IF(ISERROR($V2139),"",OFFSET('Smelter Look-up'!$D$4,$V2139-4,0)&amp;"")</f>
        <v/>
      </c>
      <c r="F2139" s="143" t="str">
        <f ca="1">IF(ISERROR($V2139),"",OFFSET('Smelter Look-up'!$E$4,$V2139-4,0))</f>
        <v/>
      </c>
      <c r="G2139" s="143" t="str">
        <f ca="1">IF(C2139=$X$4,"Enter smelter details",IF(ISERROR($V2139),"",OFFSET('Smelter Look-up'!$F$4,$V2139-4,0)))</f>
        <v/>
      </c>
      <c r="H2139" s="199" t="str">
        <f ca="1">IF(ISERROR($V2139),"",OFFSET('Smelter Look-up'!$G$4,$V2139-4,0))</f>
        <v/>
      </c>
      <c r="I2139" s="200" t="str">
        <f ca="1">IF(ISERROR($V2139),"",OFFSET('Smelter Look-up'!$H$4,$V2139-4,0))</f>
        <v/>
      </c>
      <c r="J2139" s="200" t="str">
        <f ca="1">IF(ISERROR($V2139),"",OFFSET('Smelter Look-up'!$I$4,$V2139-4,0))</f>
        <v/>
      </c>
      <c r="K2139" s="144"/>
      <c r="L2139" s="144"/>
      <c r="M2139" s="144"/>
      <c r="N2139" s="144"/>
      <c r="O2139" s="144"/>
      <c r="P2139" s="202"/>
      <c r="Q2139" s="145"/>
      <c r="R2139" s="143" t="str">
        <f ca="1">IF(ISERROR($V2139),"",OFFSET('Smelter Look-up'!$C$4,$V2139-4,0)&amp;"")</f>
        <v/>
      </c>
      <c r="S2139" s="149" t="str">
        <f t="shared" ca="1" si="165"/>
        <v/>
      </c>
      <c r="T2139" s="149" t="str">
        <f ca="1">IF(B2139="","",IF(ISERROR(MATCH($J2139,SorP!$B$1:$B$6261,0)),"",INDIRECT("'SorP'!$A$"&amp;MATCH($S2139&amp;$J2139,SorP!C:C,0))))</f>
        <v/>
      </c>
      <c r="U2139" s="162"/>
      <c r="V2139" s="163" t="e">
        <f>IF(C2139="",NA(),MATCH($B2139&amp;$C2139,'Smelter Look-up'!$J:$J,0))</f>
        <v>#N/A</v>
      </c>
      <c r="X2139" s="164">
        <f t="shared" ca="1" si="166"/>
        <v>0</v>
      </c>
      <c r="AB2139" s="304" t="str">
        <f t="shared" si="167"/>
        <v/>
      </c>
      <c r="AC2139" s="164" t="str">
        <f t="shared" si="168"/>
        <v/>
      </c>
      <c r="AD2139" s="164" t="str">
        <f t="shared" si="169"/>
        <v/>
      </c>
    </row>
    <row r="2140" spans="1:30" s="164" customFormat="1" ht="20.149999999999999" customHeight="1">
      <c r="A2140" s="149"/>
      <c r="B2140" s="294" t="str">
        <f>IF(LEN(A2140)=0,"",INDEX('Smelter Look-up'!$A:$A,MATCH($A2140,'Smelter Look-up'!$E:$E,0)))</f>
        <v/>
      </c>
      <c r="C2140" s="146" t="str">
        <f>IF(LEN(A2140)=0,"",INDEX('Smelter Look-up'!$C:$C,MATCH($A2140,'Smelter Look-up'!$E:$E,0)))</f>
        <v/>
      </c>
      <c r="D2140" s="143"/>
      <c r="E2140" s="143" t="str">
        <f ca="1">IF(ISERROR($V2140),"",OFFSET('Smelter Look-up'!$D$4,$V2140-4,0)&amp;"")</f>
        <v/>
      </c>
      <c r="F2140" s="143" t="str">
        <f ca="1">IF(ISERROR($V2140),"",OFFSET('Smelter Look-up'!$E$4,$V2140-4,0))</f>
        <v/>
      </c>
      <c r="G2140" s="143" t="str">
        <f ca="1">IF(C2140=$X$4,"Enter smelter details",IF(ISERROR($V2140),"",OFFSET('Smelter Look-up'!$F$4,$V2140-4,0)))</f>
        <v/>
      </c>
      <c r="H2140" s="199" t="str">
        <f ca="1">IF(ISERROR($V2140),"",OFFSET('Smelter Look-up'!$G$4,$V2140-4,0))</f>
        <v/>
      </c>
      <c r="I2140" s="200" t="str">
        <f ca="1">IF(ISERROR($V2140),"",OFFSET('Smelter Look-up'!$H$4,$V2140-4,0))</f>
        <v/>
      </c>
      <c r="J2140" s="200" t="str">
        <f ca="1">IF(ISERROR($V2140),"",OFFSET('Smelter Look-up'!$I$4,$V2140-4,0))</f>
        <v/>
      </c>
      <c r="K2140" s="144"/>
      <c r="L2140" s="144"/>
      <c r="M2140" s="144"/>
      <c r="N2140" s="144"/>
      <c r="O2140" s="144"/>
      <c r="P2140" s="202"/>
      <c r="Q2140" s="145"/>
      <c r="R2140" s="143" t="str">
        <f ca="1">IF(ISERROR($V2140),"",OFFSET('Smelter Look-up'!$C$4,$V2140-4,0)&amp;"")</f>
        <v/>
      </c>
      <c r="S2140" s="149" t="str">
        <f t="shared" ca="1" si="165"/>
        <v/>
      </c>
      <c r="T2140" s="149" t="str">
        <f ca="1">IF(B2140="","",IF(ISERROR(MATCH($J2140,SorP!$B$1:$B$6261,0)),"",INDIRECT("'SorP'!$A$"&amp;MATCH($S2140&amp;$J2140,SorP!C:C,0))))</f>
        <v/>
      </c>
      <c r="U2140" s="162"/>
      <c r="V2140" s="163" t="e">
        <f>IF(C2140="",NA(),MATCH($B2140&amp;$C2140,'Smelter Look-up'!$J:$J,0))</f>
        <v>#N/A</v>
      </c>
      <c r="X2140" s="164">
        <f t="shared" ca="1" si="166"/>
        <v>0</v>
      </c>
      <c r="AB2140" s="304" t="str">
        <f t="shared" si="167"/>
        <v/>
      </c>
      <c r="AC2140" s="164" t="str">
        <f t="shared" si="168"/>
        <v/>
      </c>
      <c r="AD2140" s="164" t="str">
        <f t="shared" si="169"/>
        <v/>
      </c>
    </row>
    <row r="2141" spans="1:30" s="164" customFormat="1" ht="20.149999999999999" customHeight="1">
      <c r="A2141" s="149"/>
      <c r="B2141" s="294" t="str">
        <f>IF(LEN(A2141)=0,"",INDEX('Smelter Look-up'!$A:$A,MATCH($A2141,'Smelter Look-up'!$E:$E,0)))</f>
        <v/>
      </c>
      <c r="C2141" s="146" t="str">
        <f>IF(LEN(A2141)=0,"",INDEX('Smelter Look-up'!$C:$C,MATCH($A2141,'Smelter Look-up'!$E:$E,0)))</f>
        <v/>
      </c>
      <c r="D2141" s="143"/>
      <c r="E2141" s="143" t="str">
        <f ca="1">IF(ISERROR($V2141),"",OFFSET('Smelter Look-up'!$D$4,$V2141-4,0)&amp;"")</f>
        <v/>
      </c>
      <c r="F2141" s="143" t="str">
        <f ca="1">IF(ISERROR($V2141),"",OFFSET('Smelter Look-up'!$E$4,$V2141-4,0))</f>
        <v/>
      </c>
      <c r="G2141" s="143" t="str">
        <f ca="1">IF(C2141=$X$4,"Enter smelter details",IF(ISERROR($V2141),"",OFFSET('Smelter Look-up'!$F$4,$V2141-4,0)))</f>
        <v/>
      </c>
      <c r="H2141" s="199" t="str">
        <f ca="1">IF(ISERROR($V2141),"",OFFSET('Smelter Look-up'!$G$4,$V2141-4,0))</f>
        <v/>
      </c>
      <c r="I2141" s="200" t="str">
        <f ca="1">IF(ISERROR($V2141),"",OFFSET('Smelter Look-up'!$H$4,$V2141-4,0))</f>
        <v/>
      </c>
      <c r="J2141" s="200" t="str">
        <f ca="1">IF(ISERROR($V2141),"",OFFSET('Smelter Look-up'!$I$4,$V2141-4,0))</f>
        <v/>
      </c>
      <c r="K2141" s="144"/>
      <c r="L2141" s="144"/>
      <c r="M2141" s="144"/>
      <c r="N2141" s="144"/>
      <c r="O2141" s="144"/>
      <c r="P2141" s="202"/>
      <c r="Q2141" s="145"/>
      <c r="R2141" s="143" t="str">
        <f ca="1">IF(ISERROR($V2141),"",OFFSET('Smelter Look-up'!$C$4,$V2141-4,0)&amp;"")</f>
        <v/>
      </c>
      <c r="S2141" s="149" t="str">
        <f t="shared" ca="1" si="165"/>
        <v/>
      </c>
      <c r="T2141" s="149" t="str">
        <f ca="1">IF(B2141="","",IF(ISERROR(MATCH($J2141,SorP!$B$1:$B$6261,0)),"",INDIRECT("'SorP'!$A$"&amp;MATCH($S2141&amp;$J2141,SorP!C:C,0))))</f>
        <v/>
      </c>
      <c r="U2141" s="162"/>
      <c r="V2141" s="163" t="e">
        <f>IF(C2141="",NA(),MATCH($B2141&amp;$C2141,'Smelter Look-up'!$J:$J,0))</f>
        <v>#N/A</v>
      </c>
      <c r="X2141" s="164">
        <f t="shared" ca="1" si="166"/>
        <v>0</v>
      </c>
      <c r="AB2141" s="304" t="str">
        <f t="shared" si="167"/>
        <v/>
      </c>
      <c r="AC2141" s="164" t="str">
        <f t="shared" si="168"/>
        <v/>
      </c>
      <c r="AD2141" s="164" t="str">
        <f t="shared" si="169"/>
        <v/>
      </c>
    </row>
    <row r="2142" spans="1:30" s="164" customFormat="1" ht="20.149999999999999" customHeight="1">
      <c r="A2142" s="149"/>
      <c r="B2142" s="294" t="str">
        <f>IF(LEN(A2142)=0,"",INDEX('Smelter Look-up'!$A:$A,MATCH($A2142,'Smelter Look-up'!$E:$E,0)))</f>
        <v/>
      </c>
      <c r="C2142" s="146" t="str">
        <f>IF(LEN(A2142)=0,"",INDEX('Smelter Look-up'!$C:$C,MATCH($A2142,'Smelter Look-up'!$E:$E,0)))</f>
        <v/>
      </c>
      <c r="D2142" s="143"/>
      <c r="E2142" s="143" t="str">
        <f ca="1">IF(ISERROR($V2142),"",OFFSET('Smelter Look-up'!$D$4,$V2142-4,0)&amp;"")</f>
        <v/>
      </c>
      <c r="F2142" s="143" t="str">
        <f ca="1">IF(ISERROR($V2142),"",OFFSET('Smelter Look-up'!$E$4,$V2142-4,0))</f>
        <v/>
      </c>
      <c r="G2142" s="143" t="str">
        <f ca="1">IF(C2142=$X$4,"Enter smelter details",IF(ISERROR($V2142),"",OFFSET('Smelter Look-up'!$F$4,$V2142-4,0)))</f>
        <v/>
      </c>
      <c r="H2142" s="199" t="str">
        <f ca="1">IF(ISERROR($V2142),"",OFFSET('Smelter Look-up'!$G$4,$V2142-4,0))</f>
        <v/>
      </c>
      <c r="I2142" s="200" t="str">
        <f ca="1">IF(ISERROR($V2142),"",OFFSET('Smelter Look-up'!$H$4,$V2142-4,0))</f>
        <v/>
      </c>
      <c r="J2142" s="200" t="str">
        <f ca="1">IF(ISERROR($V2142),"",OFFSET('Smelter Look-up'!$I$4,$V2142-4,0))</f>
        <v/>
      </c>
      <c r="K2142" s="144"/>
      <c r="L2142" s="144"/>
      <c r="M2142" s="144"/>
      <c r="N2142" s="144"/>
      <c r="O2142" s="144"/>
      <c r="P2142" s="202"/>
      <c r="Q2142" s="145"/>
      <c r="R2142" s="143" t="str">
        <f ca="1">IF(ISERROR($V2142),"",OFFSET('Smelter Look-up'!$C$4,$V2142-4,0)&amp;"")</f>
        <v/>
      </c>
      <c r="S2142" s="149" t="str">
        <f t="shared" ca="1" si="165"/>
        <v/>
      </c>
      <c r="T2142" s="149" t="str">
        <f ca="1">IF(B2142="","",IF(ISERROR(MATCH($J2142,SorP!$B$1:$B$6261,0)),"",INDIRECT("'SorP'!$A$"&amp;MATCH($S2142&amp;$J2142,SorP!C:C,0))))</f>
        <v/>
      </c>
      <c r="U2142" s="162"/>
      <c r="V2142" s="163" t="e">
        <f>IF(C2142="",NA(),MATCH($B2142&amp;$C2142,'Smelter Look-up'!$J:$J,0))</f>
        <v>#N/A</v>
      </c>
      <c r="X2142" s="164">
        <f t="shared" ca="1" si="166"/>
        <v>0</v>
      </c>
      <c r="AB2142" s="304" t="str">
        <f t="shared" si="167"/>
        <v/>
      </c>
      <c r="AC2142" s="164" t="str">
        <f t="shared" si="168"/>
        <v/>
      </c>
      <c r="AD2142" s="164" t="str">
        <f t="shared" si="169"/>
        <v/>
      </c>
    </row>
    <row r="2143" spans="1:30" s="164" customFormat="1" ht="20.149999999999999" customHeight="1">
      <c r="A2143" s="149"/>
      <c r="B2143" s="294" t="str">
        <f>IF(LEN(A2143)=0,"",INDEX('Smelter Look-up'!$A:$A,MATCH($A2143,'Smelter Look-up'!$E:$E,0)))</f>
        <v/>
      </c>
      <c r="C2143" s="146" t="str">
        <f>IF(LEN(A2143)=0,"",INDEX('Smelter Look-up'!$C:$C,MATCH($A2143,'Smelter Look-up'!$E:$E,0)))</f>
        <v/>
      </c>
      <c r="D2143" s="143"/>
      <c r="E2143" s="143" t="str">
        <f ca="1">IF(ISERROR($V2143),"",OFFSET('Smelter Look-up'!$D$4,$V2143-4,0)&amp;"")</f>
        <v/>
      </c>
      <c r="F2143" s="143" t="str">
        <f ca="1">IF(ISERROR($V2143),"",OFFSET('Smelter Look-up'!$E$4,$V2143-4,0))</f>
        <v/>
      </c>
      <c r="G2143" s="143" t="str">
        <f ca="1">IF(C2143=$X$4,"Enter smelter details",IF(ISERROR($V2143),"",OFFSET('Smelter Look-up'!$F$4,$V2143-4,0)))</f>
        <v/>
      </c>
      <c r="H2143" s="199" t="str">
        <f ca="1">IF(ISERROR($V2143),"",OFFSET('Smelter Look-up'!$G$4,$V2143-4,0))</f>
        <v/>
      </c>
      <c r="I2143" s="200" t="str">
        <f ca="1">IF(ISERROR($V2143),"",OFFSET('Smelter Look-up'!$H$4,$V2143-4,0))</f>
        <v/>
      </c>
      <c r="J2143" s="200" t="str">
        <f ca="1">IF(ISERROR($V2143),"",OFFSET('Smelter Look-up'!$I$4,$V2143-4,0))</f>
        <v/>
      </c>
      <c r="K2143" s="144"/>
      <c r="L2143" s="144"/>
      <c r="M2143" s="144"/>
      <c r="N2143" s="144"/>
      <c r="O2143" s="144"/>
      <c r="P2143" s="202"/>
      <c r="Q2143" s="145"/>
      <c r="R2143" s="143" t="str">
        <f ca="1">IF(ISERROR($V2143),"",OFFSET('Smelter Look-up'!$C$4,$V2143-4,0)&amp;"")</f>
        <v/>
      </c>
      <c r="S2143" s="149" t="str">
        <f t="shared" ca="1" si="165"/>
        <v/>
      </c>
      <c r="T2143" s="149" t="str">
        <f ca="1">IF(B2143="","",IF(ISERROR(MATCH($J2143,SorP!$B$1:$B$6261,0)),"",INDIRECT("'SorP'!$A$"&amp;MATCH($S2143&amp;$J2143,SorP!C:C,0))))</f>
        <v/>
      </c>
      <c r="U2143" s="162"/>
      <c r="V2143" s="163" t="e">
        <f>IF(C2143="",NA(),MATCH($B2143&amp;$C2143,'Smelter Look-up'!$J:$J,0))</f>
        <v>#N/A</v>
      </c>
      <c r="X2143" s="164">
        <f t="shared" ca="1" si="166"/>
        <v>0</v>
      </c>
      <c r="AB2143" s="304" t="str">
        <f t="shared" si="167"/>
        <v/>
      </c>
      <c r="AC2143" s="164" t="str">
        <f t="shared" si="168"/>
        <v/>
      </c>
      <c r="AD2143" s="164" t="str">
        <f t="shared" si="169"/>
        <v/>
      </c>
    </row>
    <row r="2144" spans="1:30" s="164" customFormat="1" ht="20.149999999999999" customHeight="1">
      <c r="A2144" s="149"/>
      <c r="B2144" s="294" t="str">
        <f>IF(LEN(A2144)=0,"",INDEX('Smelter Look-up'!$A:$A,MATCH($A2144,'Smelter Look-up'!$E:$E,0)))</f>
        <v/>
      </c>
      <c r="C2144" s="146" t="str">
        <f>IF(LEN(A2144)=0,"",INDEX('Smelter Look-up'!$C:$C,MATCH($A2144,'Smelter Look-up'!$E:$E,0)))</f>
        <v/>
      </c>
      <c r="D2144" s="143"/>
      <c r="E2144" s="143" t="str">
        <f ca="1">IF(ISERROR($V2144),"",OFFSET('Smelter Look-up'!$D$4,$V2144-4,0)&amp;"")</f>
        <v/>
      </c>
      <c r="F2144" s="143" t="str">
        <f ca="1">IF(ISERROR($V2144),"",OFFSET('Smelter Look-up'!$E$4,$V2144-4,0))</f>
        <v/>
      </c>
      <c r="G2144" s="143" t="str">
        <f ca="1">IF(C2144=$X$4,"Enter smelter details",IF(ISERROR($V2144),"",OFFSET('Smelter Look-up'!$F$4,$V2144-4,0)))</f>
        <v/>
      </c>
      <c r="H2144" s="199" t="str">
        <f ca="1">IF(ISERROR($V2144),"",OFFSET('Smelter Look-up'!$G$4,$V2144-4,0))</f>
        <v/>
      </c>
      <c r="I2144" s="200" t="str">
        <f ca="1">IF(ISERROR($V2144),"",OFFSET('Smelter Look-up'!$H$4,$V2144-4,0))</f>
        <v/>
      </c>
      <c r="J2144" s="200" t="str">
        <f ca="1">IF(ISERROR($V2144),"",OFFSET('Smelter Look-up'!$I$4,$V2144-4,0))</f>
        <v/>
      </c>
      <c r="K2144" s="144"/>
      <c r="L2144" s="144"/>
      <c r="M2144" s="144"/>
      <c r="N2144" s="144"/>
      <c r="O2144" s="144"/>
      <c r="P2144" s="202"/>
      <c r="Q2144" s="145"/>
      <c r="R2144" s="143" t="str">
        <f ca="1">IF(ISERROR($V2144),"",OFFSET('Smelter Look-up'!$C$4,$V2144-4,0)&amp;"")</f>
        <v/>
      </c>
      <c r="S2144" s="149" t="str">
        <f t="shared" ca="1" si="165"/>
        <v/>
      </c>
      <c r="T2144" s="149" t="str">
        <f ca="1">IF(B2144="","",IF(ISERROR(MATCH($J2144,SorP!$B$1:$B$6261,0)),"",INDIRECT("'SorP'!$A$"&amp;MATCH($S2144&amp;$J2144,SorP!C:C,0))))</f>
        <v/>
      </c>
      <c r="U2144" s="162"/>
      <c r="V2144" s="163" t="e">
        <f>IF(C2144="",NA(),MATCH($B2144&amp;$C2144,'Smelter Look-up'!$J:$J,0))</f>
        <v>#N/A</v>
      </c>
      <c r="X2144" s="164">
        <f t="shared" ca="1" si="166"/>
        <v>0</v>
      </c>
      <c r="AB2144" s="304" t="str">
        <f t="shared" si="167"/>
        <v/>
      </c>
      <c r="AC2144" s="164" t="str">
        <f t="shared" si="168"/>
        <v/>
      </c>
      <c r="AD2144" s="164" t="str">
        <f t="shared" si="169"/>
        <v/>
      </c>
    </row>
    <row r="2145" spans="1:30" s="164" customFormat="1" ht="20.149999999999999" customHeight="1">
      <c r="A2145" s="149"/>
      <c r="B2145" s="294" t="str">
        <f>IF(LEN(A2145)=0,"",INDEX('Smelter Look-up'!$A:$A,MATCH($A2145,'Smelter Look-up'!$E:$E,0)))</f>
        <v/>
      </c>
      <c r="C2145" s="146" t="str">
        <f>IF(LEN(A2145)=0,"",INDEX('Smelter Look-up'!$C:$C,MATCH($A2145,'Smelter Look-up'!$E:$E,0)))</f>
        <v/>
      </c>
      <c r="D2145" s="143"/>
      <c r="E2145" s="143" t="str">
        <f ca="1">IF(ISERROR($V2145),"",OFFSET('Smelter Look-up'!$D$4,$V2145-4,0)&amp;"")</f>
        <v/>
      </c>
      <c r="F2145" s="143" t="str">
        <f ca="1">IF(ISERROR($V2145),"",OFFSET('Smelter Look-up'!$E$4,$V2145-4,0))</f>
        <v/>
      </c>
      <c r="G2145" s="143" t="str">
        <f ca="1">IF(C2145=$X$4,"Enter smelter details",IF(ISERROR($V2145),"",OFFSET('Smelter Look-up'!$F$4,$V2145-4,0)))</f>
        <v/>
      </c>
      <c r="H2145" s="199" t="str">
        <f ca="1">IF(ISERROR($V2145),"",OFFSET('Smelter Look-up'!$G$4,$V2145-4,0))</f>
        <v/>
      </c>
      <c r="I2145" s="200" t="str">
        <f ca="1">IF(ISERROR($V2145),"",OFFSET('Smelter Look-up'!$H$4,$V2145-4,0))</f>
        <v/>
      </c>
      <c r="J2145" s="200" t="str">
        <f ca="1">IF(ISERROR($V2145),"",OFFSET('Smelter Look-up'!$I$4,$V2145-4,0))</f>
        <v/>
      </c>
      <c r="K2145" s="144"/>
      <c r="L2145" s="144"/>
      <c r="M2145" s="144"/>
      <c r="N2145" s="144"/>
      <c r="O2145" s="144"/>
      <c r="P2145" s="202"/>
      <c r="Q2145" s="145"/>
      <c r="R2145" s="143" t="str">
        <f ca="1">IF(ISERROR($V2145),"",OFFSET('Smelter Look-up'!$C$4,$V2145-4,0)&amp;"")</f>
        <v/>
      </c>
      <c r="S2145" s="149" t="str">
        <f t="shared" ca="1" si="165"/>
        <v/>
      </c>
      <c r="T2145" s="149" t="str">
        <f ca="1">IF(B2145="","",IF(ISERROR(MATCH($J2145,SorP!$B$1:$B$6261,0)),"",INDIRECT("'SorP'!$A$"&amp;MATCH($S2145&amp;$J2145,SorP!C:C,0))))</f>
        <v/>
      </c>
      <c r="U2145" s="162"/>
      <c r="V2145" s="163" t="e">
        <f>IF(C2145="",NA(),MATCH($B2145&amp;$C2145,'Smelter Look-up'!$J:$J,0))</f>
        <v>#N/A</v>
      </c>
      <c r="X2145" s="164">
        <f t="shared" ca="1" si="166"/>
        <v>0</v>
      </c>
      <c r="AB2145" s="304" t="str">
        <f t="shared" si="167"/>
        <v/>
      </c>
      <c r="AC2145" s="164" t="str">
        <f t="shared" si="168"/>
        <v/>
      </c>
      <c r="AD2145" s="164" t="str">
        <f t="shared" si="169"/>
        <v/>
      </c>
    </row>
    <row r="2146" spans="1:30" s="164" customFormat="1" ht="20.149999999999999" customHeight="1">
      <c r="A2146" s="149"/>
      <c r="B2146" s="294" t="str">
        <f>IF(LEN(A2146)=0,"",INDEX('Smelter Look-up'!$A:$A,MATCH($A2146,'Smelter Look-up'!$E:$E,0)))</f>
        <v/>
      </c>
      <c r="C2146" s="146" t="str">
        <f>IF(LEN(A2146)=0,"",INDEX('Smelter Look-up'!$C:$C,MATCH($A2146,'Smelter Look-up'!$E:$E,0)))</f>
        <v/>
      </c>
      <c r="D2146" s="143"/>
      <c r="E2146" s="143" t="str">
        <f ca="1">IF(ISERROR($V2146),"",OFFSET('Smelter Look-up'!$D$4,$V2146-4,0)&amp;"")</f>
        <v/>
      </c>
      <c r="F2146" s="143" t="str">
        <f ca="1">IF(ISERROR($V2146),"",OFFSET('Smelter Look-up'!$E$4,$V2146-4,0))</f>
        <v/>
      </c>
      <c r="G2146" s="143" t="str">
        <f ca="1">IF(C2146=$X$4,"Enter smelter details",IF(ISERROR($V2146),"",OFFSET('Smelter Look-up'!$F$4,$V2146-4,0)))</f>
        <v/>
      </c>
      <c r="H2146" s="199" t="str">
        <f ca="1">IF(ISERROR($V2146),"",OFFSET('Smelter Look-up'!$G$4,$V2146-4,0))</f>
        <v/>
      </c>
      <c r="I2146" s="200" t="str">
        <f ca="1">IF(ISERROR($V2146),"",OFFSET('Smelter Look-up'!$H$4,$V2146-4,0))</f>
        <v/>
      </c>
      <c r="J2146" s="200" t="str">
        <f ca="1">IF(ISERROR($V2146),"",OFFSET('Smelter Look-up'!$I$4,$V2146-4,0))</f>
        <v/>
      </c>
      <c r="K2146" s="144"/>
      <c r="L2146" s="144"/>
      <c r="M2146" s="144"/>
      <c r="N2146" s="144"/>
      <c r="O2146" s="144"/>
      <c r="P2146" s="202"/>
      <c r="Q2146" s="145"/>
      <c r="R2146" s="143" t="str">
        <f ca="1">IF(ISERROR($V2146),"",OFFSET('Smelter Look-up'!$C$4,$V2146-4,0)&amp;"")</f>
        <v/>
      </c>
      <c r="S2146" s="149" t="str">
        <f t="shared" ca="1" si="165"/>
        <v/>
      </c>
      <c r="T2146" s="149" t="str">
        <f ca="1">IF(B2146="","",IF(ISERROR(MATCH($J2146,SorP!$B$1:$B$6261,0)),"",INDIRECT("'SorP'!$A$"&amp;MATCH($S2146&amp;$J2146,SorP!C:C,0))))</f>
        <v/>
      </c>
      <c r="U2146" s="162"/>
      <c r="V2146" s="163" t="e">
        <f>IF(C2146="",NA(),MATCH($B2146&amp;$C2146,'Smelter Look-up'!$J:$J,0))</f>
        <v>#N/A</v>
      </c>
      <c r="X2146" s="164">
        <f t="shared" ca="1" si="166"/>
        <v>0</v>
      </c>
      <c r="AB2146" s="304" t="str">
        <f t="shared" si="167"/>
        <v/>
      </c>
      <c r="AC2146" s="164" t="str">
        <f t="shared" si="168"/>
        <v/>
      </c>
      <c r="AD2146" s="164" t="str">
        <f t="shared" si="169"/>
        <v/>
      </c>
    </row>
    <row r="2147" spans="1:30" s="164" customFormat="1" ht="20.149999999999999" customHeight="1">
      <c r="A2147" s="149"/>
      <c r="B2147" s="294" t="str">
        <f>IF(LEN(A2147)=0,"",INDEX('Smelter Look-up'!$A:$A,MATCH($A2147,'Smelter Look-up'!$E:$E,0)))</f>
        <v/>
      </c>
      <c r="C2147" s="146" t="str">
        <f>IF(LEN(A2147)=0,"",INDEX('Smelter Look-up'!$C:$C,MATCH($A2147,'Smelter Look-up'!$E:$E,0)))</f>
        <v/>
      </c>
      <c r="D2147" s="143"/>
      <c r="E2147" s="143" t="str">
        <f ca="1">IF(ISERROR($V2147),"",OFFSET('Smelter Look-up'!$D$4,$V2147-4,0)&amp;"")</f>
        <v/>
      </c>
      <c r="F2147" s="143" t="str">
        <f ca="1">IF(ISERROR($V2147),"",OFFSET('Smelter Look-up'!$E$4,$V2147-4,0))</f>
        <v/>
      </c>
      <c r="G2147" s="143" t="str">
        <f ca="1">IF(C2147=$X$4,"Enter smelter details",IF(ISERROR($V2147),"",OFFSET('Smelter Look-up'!$F$4,$V2147-4,0)))</f>
        <v/>
      </c>
      <c r="H2147" s="199" t="str">
        <f ca="1">IF(ISERROR($V2147),"",OFFSET('Smelter Look-up'!$G$4,$V2147-4,0))</f>
        <v/>
      </c>
      <c r="I2147" s="200" t="str">
        <f ca="1">IF(ISERROR($V2147),"",OFFSET('Smelter Look-up'!$H$4,$V2147-4,0))</f>
        <v/>
      </c>
      <c r="J2147" s="200" t="str">
        <f ca="1">IF(ISERROR($V2147),"",OFFSET('Smelter Look-up'!$I$4,$V2147-4,0))</f>
        <v/>
      </c>
      <c r="K2147" s="144"/>
      <c r="L2147" s="144"/>
      <c r="M2147" s="144"/>
      <c r="N2147" s="144"/>
      <c r="O2147" s="144"/>
      <c r="P2147" s="202"/>
      <c r="Q2147" s="145"/>
      <c r="R2147" s="143" t="str">
        <f ca="1">IF(ISERROR($V2147),"",OFFSET('Smelter Look-up'!$C$4,$V2147-4,0)&amp;"")</f>
        <v/>
      </c>
      <c r="S2147" s="149" t="str">
        <f t="shared" ca="1" si="165"/>
        <v/>
      </c>
      <c r="T2147" s="149" t="str">
        <f ca="1">IF(B2147="","",IF(ISERROR(MATCH($J2147,SorP!$B$1:$B$6261,0)),"",INDIRECT("'SorP'!$A$"&amp;MATCH($S2147&amp;$J2147,SorP!C:C,0))))</f>
        <v/>
      </c>
      <c r="U2147" s="162"/>
      <c r="V2147" s="163" t="e">
        <f>IF(C2147="",NA(),MATCH($B2147&amp;$C2147,'Smelter Look-up'!$J:$J,0))</f>
        <v>#N/A</v>
      </c>
      <c r="X2147" s="164">
        <f t="shared" ca="1" si="166"/>
        <v>0</v>
      </c>
      <c r="AB2147" s="304" t="str">
        <f t="shared" si="167"/>
        <v/>
      </c>
      <c r="AC2147" s="164" t="str">
        <f t="shared" si="168"/>
        <v/>
      </c>
      <c r="AD2147" s="164" t="str">
        <f t="shared" si="169"/>
        <v/>
      </c>
    </row>
    <row r="2148" spans="1:30" s="164" customFormat="1" ht="20.149999999999999" customHeight="1">
      <c r="A2148" s="149"/>
      <c r="B2148" s="294" t="str">
        <f>IF(LEN(A2148)=0,"",INDEX('Smelter Look-up'!$A:$A,MATCH($A2148,'Smelter Look-up'!$E:$E,0)))</f>
        <v/>
      </c>
      <c r="C2148" s="146" t="str">
        <f>IF(LEN(A2148)=0,"",INDEX('Smelter Look-up'!$C:$C,MATCH($A2148,'Smelter Look-up'!$E:$E,0)))</f>
        <v/>
      </c>
      <c r="D2148" s="143"/>
      <c r="E2148" s="143" t="str">
        <f ca="1">IF(ISERROR($V2148),"",OFFSET('Smelter Look-up'!$D$4,$V2148-4,0)&amp;"")</f>
        <v/>
      </c>
      <c r="F2148" s="143" t="str">
        <f ca="1">IF(ISERROR($V2148),"",OFFSET('Smelter Look-up'!$E$4,$V2148-4,0))</f>
        <v/>
      </c>
      <c r="G2148" s="143" t="str">
        <f ca="1">IF(C2148=$X$4,"Enter smelter details",IF(ISERROR($V2148),"",OFFSET('Smelter Look-up'!$F$4,$V2148-4,0)))</f>
        <v/>
      </c>
      <c r="H2148" s="199" t="str">
        <f ca="1">IF(ISERROR($V2148),"",OFFSET('Smelter Look-up'!$G$4,$V2148-4,0))</f>
        <v/>
      </c>
      <c r="I2148" s="200" t="str">
        <f ca="1">IF(ISERROR($V2148),"",OFFSET('Smelter Look-up'!$H$4,$V2148-4,0))</f>
        <v/>
      </c>
      <c r="J2148" s="200" t="str">
        <f ca="1">IF(ISERROR($V2148),"",OFFSET('Smelter Look-up'!$I$4,$V2148-4,0))</f>
        <v/>
      </c>
      <c r="K2148" s="144"/>
      <c r="L2148" s="144"/>
      <c r="M2148" s="144"/>
      <c r="N2148" s="144"/>
      <c r="O2148" s="144"/>
      <c r="P2148" s="202"/>
      <c r="Q2148" s="145"/>
      <c r="R2148" s="143" t="str">
        <f ca="1">IF(ISERROR($V2148),"",OFFSET('Smelter Look-up'!$C$4,$V2148-4,0)&amp;"")</f>
        <v/>
      </c>
      <c r="S2148" s="149" t="str">
        <f t="shared" ca="1" si="165"/>
        <v/>
      </c>
      <c r="T2148" s="149" t="str">
        <f ca="1">IF(B2148="","",IF(ISERROR(MATCH($J2148,SorP!$B$1:$B$6261,0)),"",INDIRECT("'SorP'!$A$"&amp;MATCH($S2148&amp;$J2148,SorP!C:C,0))))</f>
        <v/>
      </c>
      <c r="U2148" s="162"/>
      <c r="V2148" s="163" t="e">
        <f>IF(C2148="",NA(),MATCH($B2148&amp;$C2148,'Smelter Look-up'!$J:$J,0))</f>
        <v>#N/A</v>
      </c>
      <c r="X2148" s="164">
        <f t="shared" ca="1" si="166"/>
        <v>0</v>
      </c>
      <c r="AB2148" s="304" t="str">
        <f t="shared" si="167"/>
        <v/>
      </c>
      <c r="AC2148" s="164" t="str">
        <f t="shared" si="168"/>
        <v/>
      </c>
      <c r="AD2148" s="164" t="str">
        <f t="shared" si="169"/>
        <v/>
      </c>
    </row>
    <row r="2149" spans="1:30" s="164" customFormat="1" ht="20.149999999999999" customHeight="1">
      <c r="A2149" s="149"/>
      <c r="B2149" s="294" t="str">
        <f>IF(LEN(A2149)=0,"",INDEX('Smelter Look-up'!$A:$A,MATCH($A2149,'Smelter Look-up'!$E:$E,0)))</f>
        <v/>
      </c>
      <c r="C2149" s="146" t="str">
        <f>IF(LEN(A2149)=0,"",INDEX('Smelter Look-up'!$C:$C,MATCH($A2149,'Smelter Look-up'!$E:$E,0)))</f>
        <v/>
      </c>
      <c r="D2149" s="143"/>
      <c r="E2149" s="143" t="str">
        <f ca="1">IF(ISERROR($V2149),"",OFFSET('Smelter Look-up'!$D$4,$V2149-4,0)&amp;"")</f>
        <v/>
      </c>
      <c r="F2149" s="143" t="str">
        <f ca="1">IF(ISERROR($V2149),"",OFFSET('Smelter Look-up'!$E$4,$V2149-4,0))</f>
        <v/>
      </c>
      <c r="G2149" s="143" t="str">
        <f ca="1">IF(C2149=$X$4,"Enter smelter details",IF(ISERROR($V2149),"",OFFSET('Smelter Look-up'!$F$4,$V2149-4,0)))</f>
        <v/>
      </c>
      <c r="H2149" s="199" t="str">
        <f ca="1">IF(ISERROR($V2149),"",OFFSET('Smelter Look-up'!$G$4,$V2149-4,0))</f>
        <v/>
      </c>
      <c r="I2149" s="200" t="str">
        <f ca="1">IF(ISERROR($V2149),"",OFFSET('Smelter Look-up'!$H$4,$V2149-4,0))</f>
        <v/>
      </c>
      <c r="J2149" s="200" t="str">
        <f ca="1">IF(ISERROR($V2149),"",OFFSET('Smelter Look-up'!$I$4,$V2149-4,0))</f>
        <v/>
      </c>
      <c r="K2149" s="144"/>
      <c r="L2149" s="144"/>
      <c r="M2149" s="144"/>
      <c r="N2149" s="144"/>
      <c r="O2149" s="144"/>
      <c r="P2149" s="202"/>
      <c r="Q2149" s="145"/>
      <c r="R2149" s="143" t="str">
        <f ca="1">IF(ISERROR($V2149),"",OFFSET('Smelter Look-up'!$C$4,$V2149-4,0)&amp;"")</f>
        <v/>
      </c>
      <c r="S2149" s="149" t="str">
        <f t="shared" ca="1" si="165"/>
        <v/>
      </c>
      <c r="T2149" s="149" t="str">
        <f ca="1">IF(B2149="","",IF(ISERROR(MATCH($J2149,SorP!$B$1:$B$6261,0)),"",INDIRECT("'SorP'!$A$"&amp;MATCH($S2149&amp;$J2149,SorP!C:C,0))))</f>
        <v/>
      </c>
      <c r="U2149" s="162"/>
      <c r="V2149" s="163" t="e">
        <f>IF(C2149="",NA(),MATCH($B2149&amp;$C2149,'Smelter Look-up'!$J:$J,0))</f>
        <v>#N/A</v>
      </c>
      <c r="X2149" s="164">
        <f t="shared" ca="1" si="166"/>
        <v>0</v>
      </c>
      <c r="AB2149" s="304" t="str">
        <f t="shared" si="167"/>
        <v/>
      </c>
      <c r="AC2149" s="164" t="str">
        <f t="shared" si="168"/>
        <v/>
      </c>
      <c r="AD2149" s="164" t="str">
        <f t="shared" si="169"/>
        <v/>
      </c>
    </row>
    <row r="2150" spans="1:30" s="164" customFormat="1" ht="20.149999999999999" customHeight="1">
      <c r="A2150" s="149"/>
      <c r="B2150" s="294" t="str">
        <f>IF(LEN(A2150)=0,"",INDEX('Smelter Look-up'!$A:$A,MATCH($A2150,'Smelter Look-up'!$E:$E,0)))</f>
        <v/>
      </c>
      <c r="C2150" s="146" t="str">
        <f>IF(LEN(A2150)=0,"",INDEX('Smelter Look-up'!$C:$C,MATCH($A2150,'Smelter Look-up'!$E:$E,0)))</f>
        <v/>
      </c>
      <c r="D2150" s="143"/>
      <c r="E2150" s="143" t="str">
        <f ca="1">IF(ISERROR($V2150),"",OFFSET('Smelter Look-up'!$D$4,$V2150-4,0)&amp;"")</f>
        <v/>
      </c>
      <c r="F2150" s="143" t="str">
        <f ca="1">IF(ISERROR($V2150),"",OFFSET('Smelter Look-up'!$E$4,$V2150-4,0))</f>
        <v/>
      </c>
      <c r="G2150" s="143" t="str">
        <f ca="1">IF(C2150=$X$4,"Enter smelter details",IF(ISERROR($V2150),"",OFFSET('Smelter Look-up'!$F$4,$V2150-4,0)))</f>
        <v/>
      </c>
      <c r="H2150" s="199" t="str">
        <f ca="1">IF(ISERROR($V2150),"",OFFSET('Smelter Look-up'!$G$4,$V2150-4,0))</f>
        <v/>
      </c>
      <c r="I2150" s="200" t="str">
        <f ca="1">IF(ISERROR($V2150),"",OFFSET('Smelter Look-up'!$H$4,$V2150-4,0))</f>
        <v/>
      </c>
      <c r="J2150" s="200" t="str">
        <f ca="1">IF(ISERROR($V2150),"",OFFSET('Smelter Look-up'!$I$4,$V2150-4,0))</f>
        <v/>
      </c>
      <c r="K2150" s="144"/>
      <c r="L2150" s="144"/>
      <c r="M2150" s="144"/>
      <c r="N2150" s="144"/>
      <c r="O2150" s="144"/>
      <c r="P2150" s="202"/>
      <c r="Q2150" s="145"/>
      <c r="R2150" s="143" t="str">
        <f ca="1">IF(ISERROR($V2150),"",OFFSET('Smelter Look-up'!$C$4,$V2150-4,0)&amp;"")</f>
        <v/>
      </c>
      <c r="S2150" s="149" t="str">
        <f t="shared" ca="1" si="165"/>
        <v/>
      </c>
      <c r="T2150" s="149" t="str">
        <f ca="1">IF(B2150="","",IF(ISERROR(MATCH($J2150,SorP!$B$1:$B$6261,0)),"",INDIRECT("'SorP'!$A$"&amp;MATCH($S2150&amp;$J2150,SorP!C:C,0))))</f>
        <v/>
      </c>
      <c r="U2150" s="162"/>
      <c r="V2150" s="163" t="e">
        <f>IF(C2150="",NA(),MATCH($B2150&amp;$C2150,'Smelter Look-up'!$J:$J,0))</f>
        <v>#N/A</v>
      </c>
      <c r="X2150" s="164">
        <f t="shared" ca="1" si="166"/>
        <v>0</v>
      </c>
      <c r="AB2150" s="304" t="str">
        <f t="shared" si="167"/>
        <v/>
      </c>
      <c r="AC2150" s="164" t="str">
        <f t="shared" si="168"/>
        <v/>
      </c>
      <c r="AD2150" s="164" t="str">
        <f t="shared" si="169"/>
        <v/>
      </c>
    </row>
    <row r="2151" spans="1:30" s="164" customFormat="1" ht="20.149999999999999" customHeight="1">
      <c r="A2151" s="149"/>
      <c r="B2151" s="294" t="str">
        <f>IF(LEN(A2151)=0,"",INDEX('Smelter Look-up'!$A:$A,MATCH($A2151,'Smelter Look-up'!$E:$E,0)))</f>
        <v/>
      </c>
      <c r="C2151" s="146" t="str">
        <f>IF(LEN(A2151)=0,"",INDEX('Smelter Look-up'!$C:$C,MATCH($A2151,'Smelter Look-up'!$E:$E,0)))</f>
        <v/>
      </c>
      <c r="D2151" s="143"/>
      <c r="E2151" s="143" t="str">
        <f ca="1">IF(ISERROR($V2151),"",OFFSET('Smelter Look-up'!$D$4,$V2151-4,0)&amp;"")</f>
        <v/>
      </c>
      <c r="F2151" s="143" t="str">
        <f ca="1">IF(ISERROR($V2151),"",OFFSET('Smelter Look-up'!$E$4,$V2151-4,0))</f>
        <v/>
      </c>
      <c r="G2151" s="143" t="str">
        <f ca="1">IF(C2151=$X$4,"Enter smelter details",IF(ISERROR($V2151),"",OFFSET('Smelter Look-up'!$F$4,$V2151-4,0)))</f>
        <v/>
      </c>
      <c r="H2151" s="199" t="str">
        <f ca="1">IF(ISERROR($V2151),"",OFFSET('Smelter Look-up'!$G$4,$V2151-4,0))</f>
        <v/>
      </c>
      <c r="I2151" s="200" t="str">
        <f ca="1">IF(ISERROR($V2151),"",OFFSET('Smelter Look-up'!$H$4,$V2151-4,0))</f>
        <v/>
      </c>
      <c r="J2151" s="200" t="str">
        <f ca="1">IF(ISERROR($V2151),"",OFFSET('Smelter Look-up'!$I$4,$V2151-4,0))</f>
        <v/>
      </c>
      <c r="K2151" s="144"/>
      <c r="L2151" s="144"/>
      <c r="M2151" s="144"/>
      <c r="N2151" s="144"/>
      <c r="O2151" s="144"/>
      <c r="P2151" s="202"/>
      <c r="Q2151" s="145"/>
      <c r="R2151" s="143" t="str">
        <f ca="1">IF(ISERROR($V2151),"",OFFSET('Smelter Look-up'!$C$4,$V2151-4,0)&amp;"")</f>
        <v/>
      </c>
      <c r="S2151" s="149" t="str">
        <f t="shared" ca="1" si="165"/>
        <v/>
      </c>
      <c r="T2151" s="149" t="str">
        <f ca="1">IF(B2151="","",IF(ISERROR(MATCH($J2151,SorP!$B$1:$B$6261,0)),"",INDIRECT("'SorP'!$A$"&amp;MATCH($S2151&amp;$J2151,SorP!C:C,0))))</f>
        <v/>
      </c>
      <c r="U2151" s="162"/>
      <c r="V2151" s="163" t="e">
        <f>IF(C2151="",NA(),MATCH($B2151&amp;$C2151,'Smelter Look-up'!$J:$J,0))</f>
        <v>#N/A</v>
      </c>
      <c r="X2151" s="164">
        <f t="shared" ca="1" si="166"/>
        <v>0</v>
      </c>
      <c r="AB2151" s="304" t="str">
        <f t="shared" si="167"/>
        <v/>
      </c>
      <c r="AC2151" s="164" t="str">
        <f t="shared" si="168"/>
        <v/>
      </c>
      <c r="AD2151" s="164" t="str">
        <f t="shared" si="169"/>
        <v/>
      </c>
    </row>
    <row r="2152" spans="1:30" s="164" customFormat="1" ht="20.149999999999999" customHeight="1">
      <c r="A2152" s="149"/>
      <c r="B2152" s="294" t="str">
        <f>IF(LEN(A2152)=0,"",INDEX('Smelter Look-up'!$A:$A,MATCH($A2152,'Smelter Look-up'!$E:$E,0)))</f>
        <v/>
      </c>
      <c r="C2152" s="146" t="str">
        <f>IF(LEN(A2152)=0,"",INDEX('Smelter Look-up'!$C:$C,MATCH($A2152,'Smelter Look-up'!$E:$E,0)))</f>
        <v/>
      </c>
      <c r="D2152" s="143"/>
      <c r="E2152" s="143" t="str">
        <f ca="1">IF(ISERROR($V2152),"",OFFSET('Smelter Look-up'!$D$4,$V2152-4,0)&amp;"")</f>
        <v/>
      </c>
      <c r="F2152" s="143" t="str">
        <f ca="1">IF(ISERROR($V2152),"",OFFSET('Smelter Look-up'!$E$4,$V2152-4,0))</f>
        <v/>
      </c>
      <c r="G2152" s="143" t="str">
        <f ca="1">IF(C2152=$X$4,"Enter smelter details",IF(ISERROR($V2152),"",OFFSET('Smelter Look-up'!$F$4,$V2152-4,0)))</f>
        <v/>
      </c>
      <c r="H2152" s="199" t="str">
        <f ca="1">IF(ISERROR($V2152),"",OFFSET('Smelter Look-up'!$G$4,$V2152-4,0))</f>
        <v/>
      </c>
      <c r="I2152" s="200" t="str">
        <f ca="1">IF(ISERROR($V2152),"",OFFSET('Smelter Look-up'!$H$4,$V2152-4,0))</f>
        <v/>
      </c>
      <c r="J2152" s="200" t="str">
        <f ca="1">IF(ISERROR($V2152),"",OFFSET('Smelter Look-up'!$I$4,$V2152-4,0))</f>
        <v/>
      </c>
      <c r="K2152" s="144"/>
      <c r="L2152" s="144"/>
      <c r="M2152" s="144"/>
      <c r="N2152" s="144"/>
      <c r="O2152" s="144"/>
      <c r="P2152" s="202"/>
      <c r="Q2152" s="145"/>
      <c r="R2152" s="143" t="str">
        <f ca="1">IF(ISERROR($V2152),"",OFFSET('Smelter Look-up'!$C$4,$V2152-4,0)&amp;"")</f>
        <v/>
      </c>
      <c r="S2152" s="149" t="str">
        <f t="shared" ca="1" si="165"/>
        <v/>
      </c>
      <c r="T2152" s="149" t="str">
        <f ca="1">IF(B2152="","",IF(ISERROR(MATCH($J2152,SorP!$B$1:$B$6261,0)),"",INDIRECT("'SorP'!$A$"&amp;MATCH($S2152&amp;$J2152,SorP!C:C,0))))</f>
        <v/>
      </c>
      <c r="U2152" s="162"/>
      <c r="V2152" s="163" t="e">
        <f>IF(C2152="",NA(),MATCH($B2152&amp;$C2152,'Smelter Look-up'!$J:$J,0))</f>
        <v>#N/A</v>
      </c>
      <c r="X2152" s="164">
        <f t="shared" ca="1" si="166"/>
        <v>0</v>
      </c>
      <c r="AB2152" s="304" t="str">
        <f t="shared" si="167"/>
        <v/>
      </c>
      <c r="AC2152" s="164" t="str">
        <f t="shared" si="168"/>
        <v/>
      </c>
      <c r="AD2152" s="164" t="str">
        <f t="shared" si="169"/>
        <v/>
      </c>
    </row>
    <row r="2153" spans="1:30" s="164" customFormat="1" ht="20.149999999999999" customHeight="1">
      <c r="A2153" s="149"/>
      <c r="B2153" s="294" t="str">
        <f>IF(LEN(A2153)=0,"",INDEX('Smelter Look-up'!$A:$A,MATCH($A2153,'Smelter Look-up'!$E:$E,0)))</f>
        <v/>
      </c>
      <c r="C2153" s="146" t="str">
        <f>IF(LEN(A2153)=0,"",INDEX('Smelter Look-up'!$C:$C,MATCH($A2153,'Smelter Look-up'!$E:$E,0)))</f>
        <v/>
      </c>
      <c r="D2153" s="143"/>
      <c r="E2153" s="143" t="str">
        <f ca="1">IF(ISERROR($V2153),"",OFFSET('Smelter Look-up'!$D$4,$V2153-4,0)&amp;"")</f>
        <v/>
      </c>
      <c r="F2153" s="143" t="str">
        <f ca="1">IF(ISERROR($V2153),"",OFFSET('Smelter Look-up'!$E$4,$V2153-4,0))</f>
        <v/>
      </c>
      <c r="G2153" s="143" t="str">
        <f ca="1">IF(C2153=$X$4,"Enter smelter details",IF(ISERROR($V2153),"",OFFSET('Smelter Look-up'!$F$4,$V2153-4,0)))</f>
        <v/>
      </c>
      <c r="H2153" s="199" t="str">
        <f ca="1">IF(ISERROR($V2153),"",OFFSET('Smelter Look-up'!$G$4,$V2153-4,0))</f>
        <v/>
      </c>
      <c r="I2153" s="200" t="str">
        <f ca="1">IF(ISERROR($V2153),"",OFFSET('Smelter Look-up'!$H$4,$V2153-4,0))</f>
        <v/>
      </c>
      <c r="J2153" s="200" t="str">
        <f ca="1">IF(ISERROR($V2153),"",OFFSET('Smelter Look-up'!$I$4,$V2153-4,0))</f>
        <v/>
      </c>
      <c r="K2153" s="144"/>
      <c r="L2153" s="144"/>
      <c r="M2153" s="144"/>
      <c r="N2153" s="144"/>
      <c r="O2153" s="144"/>
      <c r="P2153" s="202"/>
      <c r="Q2153" s="145"/>
      <c r="R2153" s="143" t="str">
        <f ca="1">IF(ISERROR($V2153),"",OFFSET('Smelter Look-up'!$C$4,$V2153-4,0)&amp;"")</f>
        <v/>
      </c>
      <c r="S2153" s="149" t="str">
        <f t="shared" ca="1" si="165"/>
        <v/>
      </c>
      <c r="T2153" s="149" t="str">
        <f ca="1">IF(B2153="","",IF(ISERROR(MATCH($J2153,SorP!$B$1:$B$6261,0)),"",INDIRECT("'SorP'!$A$"&amp;MATCH($S2153&amp;$J2153,SorP!C:C,0))))</f>
        <v/>
      </c>
      <c r="U2153" s="162"/>
      <c r="V2153" s="163" t="e">
        <f>IF(C2153="",NA(),MATCH($B2153&amp;$C2153,'Smelter Look-up'!$J:$J,0))</f>
        <v>#N/A</v>
      </c>
      <c r="X2153" s="164">
        <f t="shared" ca="1" si="166"/>
        <v>0</v>
      </c>
      <c r="AB2153" s="304" t="str">
        <f t="shared" si="167"/>
        <v/>
      </c>
      <c r="AC2153" s="164" t="str">
        <f t="shared" si="168"/>
        <v/>
      </c>
      <c r="AD2153" s="164" t="str">
        <f t="shared" si="169"/>
        <v/>
      </c>
    </row>
    <row r="2154" spans="1:30" s="164" customFormat="1" ht="20.149999999999999" customHeight="1">
      <c r="A2154" s="149"/>
      <c r="B2154" s="294" t="str">
        <f>IF(LEN(A2154)=0,"",INDEX('Smelter Look-up'!$A:$A,MATCH($A2154,'Smelter Look-up'!$E:$E,0)))</f>
        <v/>
      </c>
      <c r="C2154" s="146" t="str">
        <f>IF(LEN(A2154)=0,"",INDEX('Smelter Look-up'!$C:$C,MATCH($A2154,'Smelter Look-up'!$E:$E,0)))</f>
        <v/>
      </c>
      <c r="D2154" s="143"/>
      <c r="E2154" s="143" t="str">
        <f ca="1">IF(ISERROR($V2154),"",OFFSET('Smelter Look-up'!$D$4,$V2154-4,0)&amp;"")</f>
        <v/>
      </c>
      <c r="F2154" s="143" t="str">
        <f ca="1">IF(ISERROR($V2154),"",OFFSET('Smelter Look-up'!$E$4,$V2154-4,0))</f>
        <v/>
      </c>
      <c r="G2154" s="143" t="str">
        <f ca="1">IF(C2154=$X$4,"Enter smelter details",IF(ISERROR($V2154),"",OFFSET('Smelter Look-up'!$F$4,$V2154-4,0)))</f>
        <v/>
      </c>
      <c r="H2154" s="199" t="str">
        <f ca="1">IF(ISERROR($V2154),"",OFFSET('Smelter Look-up'!$G$4,$V2154-4,0))</f>
        <v/>
      </c>
      <c r="I2154" s="200" t="str">
        <f ca="1">IF(ISERROR($V2154),"",OFFSET('Smelter Look-up'!$H$4,$V2154-4,0))</f>
        <v/>
      </c>
      <c r="J2154" s="200" t="str">
        <f ca="1">IF(ISERROR($V2154),"",OFFSET('Smelter Look-up'!$I$4,$V2154-4,0))</f>
        <v/>
      </c>
      <c r="K2154" s="144"/>
      <c r="L2154" s="144"/>
      <c r="M2154" s="144"/>
      <c r="N2154" s="144"/>
      <c r="O2154" s="144"/>
      <c r="P2154" s="202"/>
      <c r="Q2154" s="145"/>
      <c r="R2154" s="143" t="str">
        <f ca="1">IF(ISERROR($V2154),"",OFFSET('Smelter Look-up'!$C$4,$V2154-4,0)&amp;"")</f>
        <v/>
      </c>
      <c r="S2154" s="149" t="str">
        <f t="shared" ca="1" si="165"/>
        <v/>
      </c>
      <c r="T2154" s="149" t="str">
        <f ca="1">IF(B2154="","",IF(ISERROR(MATCH($J2154,SorP!$B$1:$B$6261,0)),"",INDIRECT("'SorP'!$A$"&amp;MATCH($S2154&amp;$J2154,SorP!C:C,0))))</f>
        <v/>
      </c>
      <c r="U2154" s="162"/>
      <c r="V2154" s="163" t="e">
        <f>IF(C2154="",NA(),MATCH($B2154&amp;$C2154,'Smelter Look-up'!$J:$J,0))</f>
        <v>#N/A</v>
      </c>
      <c r="X2154" s="164">
        <f t="shared" ca="1" si="166"/>
        <v>0</v>
      </c>
      <c r="AB2154" s="304" t="str">
        <f t="shared" si="167"/>
        <v/>
      </c>
      <c r="AC2154" s="164" t="str">
        <f t="shared" si="168"/>
        <v/>
      </c>
      <c r="AD2154" s="164" t="str">
        <f t="shared" si="169"/>
        <v/>
      </c>
    </row>
    <row r="2155" spans="1:30" s="164" customFormat="1" ht="20.149999999999999" customHeight="1">
      <c r="A2155" s="149"/>
      <c r="B2155" s="294" t="str">
        <f>IF(LEN(A2155)=0,"",INDEX('Smelter Look-up'!$A:$A,MATCH($A2155,'Smelter Look-up'!$E:$E,0)))</f>
        <v/>
      </c>
      <c r="C2155" s="146" t="str">
        <f>IF(LEN(A2155)=0,"",INDEX('Smelter Look-up'!$C:$C,MATCH($A2155,'Smelter Look-up'!$E:$E,0)))</f>
        <v/>
      </c>
      <c r="D2155" s="143"/>
      <c r="E2155" s="143" t="str">
        <f ca="1">IF(ISERROR($V2155),"",OFFSET('Smelter Look-up'!$D$4,$V2155-4,0)&amp;"")</f>
        <v/>
      </c>
      <c r="F2155" s="143" t="str">
        <f ca="1">IF(ISERROR($V2155),"",OFFSET('Smelter Look-up'!$E$4,$V2155-4,0))</f>
        <v/>
      </c>
      <c r="G2155" s="143" t="str">
        <f ca="1">IF(C2155=$X$4,"Enter smelter details",IF(ISERROR($V2155),"",OFFSET('Smelter Look-up'!$F$4,$V2155-4,0)))</f>
        <v/>
      </c>
      <c r="H2155" s="199" t="str">
        <f ca="1">IF(ISERROR($V2155),"",OFFSET('Smelter Look-up'!$G$4,$V2155-4,0))</f>
        <v/>
      </c>
      <c r="I2155" s="200" t="str">
        <f ca="1">IF(ISERROR($V2155),"",OFFSET('Smelter Look-up'!$H$4,$V2155-4,0))</f>
        <v/>
      </c>
      <c r="J2155" s="200" t="str">
        <f ca="1">IF(ISERROR($V2155),"",OFFSET('Smelter Look-up'!$I$4,$V2155-4,0))</f>
        <v/>
      </c>
      <c r="K2155" s="144"/>
      <c r="L2155" s="144"/>
      <c r="M2155" s="144"/>
      <c r="N2155" s="144"/>
      <c r="O2155" s="144"/>
      <c r="P2155" s="202"/>
      <c r="Q2155" s="145"/>
      <c r="R2155" s="143" t="str">
        <f ca="1">IF(ISERROR($V2155),"",OFFSET('Smelter Look-up'!$C$4,$V2155-4,0)&amp;"")</f>
        <v/>
      </c>
      <c r="S2155" s="149" t="str">
        <f t="shared" ca="1" si="165"/>
        <v/>
      </c>
      <c r="T2155" s="149" t="str">
        <f ca="1">IF(B2155="","",IF(ISERROR(MATCH($J2155,SorP!$B$1:$B$6261,0)),"",INDIRECT("'SorP'!$A$"&amp;MATCH($S2155&amp;$J2155,SorP!C:C,0))))</f>
        <v/>
      </c>
      <c r="U2155" s="162"/>
      <c r="V2155" s="163" t="e">
        <f>IF(C2155="",NA(),MATCH($B2155&amp;$C2155,'Smelter Look-up'!$J:$J,0))</f>
        <v>#N/A</v>
      </c>
      <c r="X2155" s="164">
        <f t="shared" ca="1" si="166"/>
        <v>0</v>
      </c>
      <c r="AB2155" s="304" t="str">
        <f t="shared" si="167"/>
        <v/>
      </c>
      <c r="AC2155" s="164" t="str">
        <f t="shared" si="168"/>
        <v/>
      </c>
      <c r="AD2155" s="164" t="str">
        <f t="shared" si="169"/>
        <v/>
      </c>
    </row>
    <row r="2156" spans="1:30" s="164" customFormat="1" ht="20.149999999999999" customHeight="1">
      <c r="A2156" s="149"/>
      <c r="B2156" s="294" t="str">
        <f>IF(LEN(A2156)=0,"",INDEX('Smelter Look-up'!$A:$A,MATCH($A2156,'Smelter Look-up'!$E:$E,0)))</f>
        <v/>
      </c>
      <c r="C2156" s="146" t="str">
        <f>IF(LEN(A2156)=0,"",INDEX('Smelter Look-up'!$C:$C,MATCH($A2156,'Smelter Look-up'!$E:$E,0)))</f>
        <v/>
      </c>
      <c r="D2156" s="143"/>
      <c r="E2156" s="143" t="str">
        <f ca="1">IF(ISERROR($V2156),"",OFFSET('Smelter Look-up'!$D$4,$V2156-4,0)&amp;"")</f>
        <v/>
      </c>
      <c r="F2156" s="143" t="str">
        <f ca="1">IF(ISERROR($V2156),"",OFFSET('Smelter Look-up'!$E$4,$V2156-4,0))</f>
        <v/>
      </c>
      <c r="G2156" s="143" t="str">
        <f ca="1">IF(C2156=$X$4,"Enter smelter details",IF(ISERROR($V2156),"",OFFSET('Smelter Look-up'!$F$4,$V2156-4,0)))</f>
        <v/>
      </c>
      <c r="H2156" s="199" t="str">
        <f ca="1">IF(ISERROR($V2156),"",OFFSET('Smelter Look-up'!$G$4,$V2156-4,0))</f>
        <v/>
      </c>
      <c r="I2156" s="200" t="str">
        <f ca="1">IF(ISERROR($V2156),"",OFFSET('Smelter Look-up'!$H$4,$V2156-4,0))</f>
        <v/>
      </c>
      <c r="J2156" s="200" t="str">
        <f ca="1">IF(ISERROR($V2156),"",OFFSET('Smelter Look-up'!$I$4,$V2156-4,0))</f>
        <v/>
      </c>
      <c r="K2156" s="144"/>
      <c r="L2156" s="144"/>
      <c r="M2156" s="144"/>
      <c r="N2156" s="144"/>
      <c r="O2156" s="144"/>
      <c r="P2156" s="202"/>
      <c r="Q2156" s="145"/>
      <c r="R2156" s="143" t="str">
        <f ca="1">IF(ISERROR($V2156),"",OFFSET('Smelter Look-up'!$C$4,$V2156-4,0)&amp;"")</f>
        <v/>
      </c>
      <c r="S2156" s="149" t="str">
        <f t="shared" ca="1" si="165"/>
        <v/>
      </c>
      <c r="T2156" s="149" t="str">
        <f ca="1">IF(B2156="","",IF(ISERROR(MATCH($J2156,SorP!$B$1:$B$6261,0)),"",INDIRECT("'SorP'!$A$"&amp;MATCH($S2156&amp;$J2156,SorP!C:C,0))))</f>
        <v/>
      </c>
      <c r="U2156" s="162"/>
      <c r="V2156" s="163" t="e">
        <f>IF(C2156="",NA(),MATCH($B2156&amp;$C2156,'Smelter Look-up'!$J:$J,0))</f>
        <v>#N/A</v>
      </c>
      <c r="X2156" s="164">
        <f t="shared" ca="1" si="166"/>
        <v>0</v>
      </c>
      <c r="AB2156" s="304" t="str">
        <f t="shared" si="167"/>
        <v/>
      </c>
      <c r="AC2156" s="164" t="str">
        <f t="shared" si="168"/>
        <v/>
      </c>
      <c r="AD2156" s="164" t="str">
        <f t="shared" si="169"/>
        <v/>
      </c>
    </row>
    <row r="2157" spans="1:30" s="164" customFormat="1" ht="20.149999999999999" customHeight="1">
      <c r="A2157" s="149"/>
      <c r="B2157" s="294" t="str">
        <f>IF(LEN(A2157)=0,"",INDEX('Smelter Look-up'!$A:$A,MATCH($A2157,'Smelter Look-up'!$E:$E,0)))</f>
        <v/>
      </c>
      <c r="C2157" s="146" t="str">
        <f>IF(LEN(A2157)=0,"",INDEX('Smelter Look-up'!$C:$C,MATCH($A2157,'Smelter Look-up'!$E:$E,0)))</f>
        <v/>
      </c>
      <c r="D2157" s="143"/>
      <c r="E2157" s="143" t="str">
        <f ca="1">IF(ISERROR($V2157),"",OFFSET('Smelter Look-up'!$D$4,$V2157-4,0)&amp;"")</f>
        <v/>
      </c>
      <c r="F2157" s="143" t="str">
        <f ca="1">IF(ISERROR($V2157),"",OFFSET('Smelter Look-up'!$E$4,$V2157-4,0))</f>
        <v/>
      </c>
      <c r="G2157" s="143" t="str">
        <f ca="1">IF(C2157=$X$4,"Enter smelter details",IF(ISERROR($V2157),"",OFFSET('Smelter Look-up'!$F$4,$V2157-4,0)))</f>
        <v/>
      </c>
      <c r="H2157" s="199" t="str">
        <f ca="1">IF(ISERROR($V2157),"",OFFSET('Smelter Look-up'!$G$4,$V2157-4,0))</f>
        <v/>
      </c>
      <c r="I2157" s="200" t="str">
        <f ca="1">IF(ISERROR($V2157),"",OFFSET('Smelter Look-up'!$H$4,$V2157-4,0))</f>
        <v/>
      </c>
      <c r="J2157" s="200" t="str">
        <f ca="1">IF(ISERROR($V2157),"",OFFSET('Smelter Look-up'!$I$4,$V2157-4,0))</f>
        <v/>
      </c>
      <c r="K2157" s="144"/>
      <c r="L2157" s="144"/>
      <c r="M2157" s="144"/>
      <c r="N2157" s="144"/>
      <c r="O2157" s="144"/>
      <c r="P2157" s="202"/>
      <c r="Q2157" s="145"/>
      <c r="R2157" s="143" t="str">
        <f ca="1">IF(ISERROR($V2157),"",OFFSET('Smelter Look-up'!$C$4,$V2157-4,0)&amp;"")</f>
        <v/>
      </c>
      <c r="S2157" s="149" t="str">
        <f t="shared" ca="1" si="165"/>
        <v/>
      </c>
      <c r="T2157" s="149" t="str">
        <f ca="1">IF(B2157="","",IF(ISERROR(MATCH($J2157,SorP!$B$1:$B$6261,0)),"",INDIRECT("'SorP'!$A$"&amp;MATCH($S2157&amp;$J2157,SorP!C:C,0))))</f>
        <v/>
      </c>
      <c r="U2157" s="162"/>
      <c r="V2157" s="163" t="e">
        <f>IF(C2157="",NA(),MATCH($B2157&amp;$C2157,'Smelter Look-up'!$J:$J,0))</f>
        <v>#N/A</v>
      </c>
      <c r="X2157" s="164">
        <f t="shared" ca="1" si="166"/>
        <v>0</v>
      </c>
      <c r="AB2157" s="304" t="str">
        <f t="shared" si="167"/>
        <v/>
      </c>
      <c r="AC2157" s="164" t="str">
        <f t="shared" si="168"/>
        <v/>
      </c>
      <c r="AD2157" s="164" t="str">
        <f t="shared" si="169"/>
        <v/>
      </c>
    </row>
    <row r="2158" spans="1:30" s="164" customFormat="1" ht="20.149999999999999" customHeight="1">
      <c r="A2158" s="149"/>
      <c r="B2158" s="294" t="str">
        <f>IF(LEN(A2158)=0,"",INDEX('Smelter Look-up'!$A:$A,MATCH($A2158,'Smelter Look-up'!$E:$E,0)))</f>
        <v/>
      </c>
      <c r="C2158" s="146" t="str">
        <f>IF(LEN(A2158)=0,"",INDEX('Smelter Look-up'!$C:$C,MATCH($A2158,'Smelter Look-up'!$E:$E,0)))</f>
        <v/>
      </c>
      <c r="D2158" s="143"/>
      <c r="E2158" s="143" t="str">
        <f ca="1">IF(ISERROR($V2158),"",OFFSET('Smelter Look-up'!$D$4,$V2158-4,0)&amp;"")</f>
        <v/>
      </c>
      <c r="F2158" s="143" t="str">
        <f ca="1">IF(ISERROR($V2158),"",OFFSET('Smelter Look-up'!$E$4,$V2158-4,0))</f>
        <v/>
      </c>
      <c r="G2158" s="143" t="str">
        <f ca="1">IF(C2158=$X$4,"Enter smelter details",IF(ISERROR($V2158),"",OFFSET('Smelter Look-up'!$F$4,$V2158-4,0)))</f>
        <v/>
      </c>
      <c r="H2158" s="199" t="str">
        <f ca="1">IF(ISERROR($V2158),"",OFFSET('Smelter Look-up'!$G$4,$V2158-4,0))</f>
        <v/>
      </c>
      <c r="I2158" s="200" t="str">
        <f ca="1">IF(ISERROR($V2158),"",OFFSET('Smelter Look-up'!$H$4,$V2158-4,0))</f>
        <v/>
      </c>
      <c r="J2158" s="200" t="str">
        <f ca="1">IF(ISERROR($V2158),"",OFFSET('Smelter Look-up'!$I$4,$V2158-4,0))</f>
        <v/>
      </c>
      <c r="K2158" s="144"/>
      <c r="L2158" s="144"/>
      <c r="M2158" s="144"/>
      <c r="N2158" s="144"/>
      <c r="O2158" s="144"/>
      <c r="P2158" s="202"/>
      <c r="Q2158" s="145"/>
      <c r="R2158" s="143" t="str">
        <f ca="1">IF(ISERROR($V2158),"",OFFSET('Smelter Look-up'!$C$4,$V2158-4,0)&amp;"")</f>
        <v/>
      </c>
      <c r="S2158" s="149" t="str">
        <f t="shared" ca="1" si="165"/>
        <v/>
      </c>
      <c r="T2158" s="149" t="str">
        <f ca="1">IF(B2158="","",IF(ISERROR(MATCH($J2158,SorP!$B$1:$B$6261,0)),"",INDIRECT("'SorP'!$A$"&amp;MATCH($S2158&amp;$J2158,SorP!C:C,0))))</f>
        <v/>
      </c>
      <c r="U2158" s="162"/>
      <c r="V2158" s="163" t="e">
        <f>IF(C2158="",NA(),MATCH($B2158&amp;$C2158,'Smelter Look-up'!$J:$J,0))</f>
        <v>#N/A</v>
      </c>
      <c r="X2158" s="164">
        <f t="shared" ca="1" si="166"/>
        <v>0</v>
      </c>
      <c r="AB2158" s="304" t="str">
        <f t="shared" si="167"/>
        <v/>
      </c>
      <c r="AC2158" s="164" t="str">
        <f t="shared" si="168"/>
        <v/>
      </c>
      <c r="AD2158" s="164" t="str">
        <f t="shared" si="169"/>
        <v/>
      </c>
    </row>
    <row r="2159" spans="1:30" s="164" customFormat="1" ht="20.149999999999999" customHeight="1">
      <c r="A2159" s="149"/>
      <c r="B2159" s="294" t="str">
        <f>IF(LEN(A2159)=0,"",INDEX('Smelter Look-up'!$A:$A,MATCH($A2159,'Smelter Look-up'!$E:$E,0)))</f>
        <v/>
      </c>
      <c r="C2159" s="146" t="str">
        <f>IF(LEN(A2159)=0,"",INDEX('Smelter Look-up'!$C:$C,MATCH($A2159,'Smelter Look-up'!$E:$E,0)))</f>
        <v/>
      </c>
      <c r="D2159" s="143"/>
      <c r="E2159" s="143" t="str">
        <f ca="1">IF(ISERROR($V2159),"",OFFSET('Smelter Look-up'!$D$4,$V2159-4,0)&amp;"")</f>
        <v/>
      </c>
      <c r="F2159" s="143" t="str">
        <f ca="1">IF(ISERROR($V2159),"",OFFSET('Smelter Look-up'!$E$4,$V2159-4,0))</f>
        <v/>
      </c>
      <c r="G2159" s="143" t="str">
        <f ca="1">IF(C2159=$X$4,"Enter smelter details",IF(ISERROR($V2159),"",OFFSET('Smelter Look-up'!$F$4,$V2159-4,0)))</f>
        <v/>
      </c>
      <c r="H2159" s="199" t="str">
        <f ca="1">IF(ISERROR($V2159),"",OFFSET('Smelter Look-up'!$G$4,$V2159-4,0))</f>
        <v/>
      </c>
      <c r="I2159" s="200" t="str">
        <f ca="1">IF(ISERROR($V2159),"",OFFSET('Smelter Look-up'!$H$4,$V2159-4,0))</f>
        <v/>
      </c>
      <c r="J2159" s="200" t="str">
        <f ca="1">IF(ISERROR($V2159),"",OFFSET('Smelter Look-up'!$I$4,$V2159-4,0))</f>
        <v/>
      </c>
      <c r="K2159" s="144"/>
      <c r="L2159" s="144"/>
      <c r="M2159" s="144"/>
      <c r="N2159" s="144"/>
      <c r="O2159" s="144"/>
      <c r="P2159" s="202"/>
      <c r="Q2159" s="145"/>
      <c r="R2159" s="143" t="str">
        <f ca="1">IF(ISERROR($V2159),"",OFFSET('Smelter Look-up'!$C$4,$V2159-4,0)&amp;"")</f>
        <v/>
      </c>
      <c r="S2159" s="149" t="str">
        <f t="shared" ca="1" si="165"/>
        <v/>
      </c>
      <c r="T2159" s="149" t="str">
        <f ca="1">IF(B2159="","",IF(ISERROR(MATCH($J2159,SorP!$B$1:$B$6261,0)),"",INDIRECT("'SorP'!$A$"&amp;MATCH($S2159&amp;$J2159,SorP!C:C,0))))</f>
        <v/>
      </c>
      <c r="U2159" s="162"/>
      <c r="V2159" s="163" t="e">
        <f>IF(C2159="",NA(),MATCH($B2159&amp;$C2159,'Smelter Look-up'!$J:$J,0))</f>
        <v>#N/A</v>
      </c>
      <c r="X2159" s="164">
        <f t="shared" ca="1" si="166"/>
        <v>0</v>
      </c>
      <c r="AB2159" s="304" t="str">
        <f t="shared" si="167"/>
        <v/>
      </c>
      <c r="AC2159" s="164" t="str">
        <f t="shared" si="168"/>
        <v/>
      </c>
      <c r="AD2159" s="164" t="str">
        <f t="shared" si="169"/>
        <v/>
      </c>
    </row>
    <row r="2160" spans="1:30" s="164" customFormat="1" ht="20.149999999999999" customHeight="1">
      <c r="A2160" s="149"/>
      <c r="B2160" s="294" t="str">
        <f>IF(LEN(A2160)=0,"",INDEX('Smelter Look-up'!$A:$A,MATCH($A2160,'Smelter Look-up'!$E:$E,0)))</f>
        <v/>
      </c>
      <c r="C2160" s="146" t="str">
        <f>IF(LEN(A2160)=0,"",INDEX('Smelter Look-up'!$C:$C,MATCH($A2160,'Smelter Look-up'!$E:$E,0)))</f>
        <v/>
      </c>
      <c r="D2160" s="143"/>
      <c r="E2160" s="143" t="str">
        <f ca="1">IF(ISERROR($V2160),"",OFFSET('Smelter Look-up'!$D$4,$V2160-4,0)&amp;"")</f>
        <v/>
      </c>
      <c r="F2160" s="143" t="str">
        <f ca="1">IF(ISERROR($V2160),"",OFFSET('Smelter Look-up'!$E$4,$V2160-4,0))</f>
        <v/>
      </c>
      <c r="G2160" s="143" t="str">
        <f ca="1">IF(C2160=$X$4,"Enter smelter details",IF(ISERROR($V2160),"",OFFSET('Smelter Look-up'!$F$4,$V2160-4,0)))</f>
        <v/>
      </c>
      <c r="H2160" s="199" t="str">
        <f ca="1">IF(ISERROR($V2160),"",OFFSET('Smelter Look-up'!$G$4,$V2160-4,0))</f>
        <v/>
      </c>
      <c r="I2160" s="200" t="str">
        <f ca="1">IF(ISERROR($V2160),"",OFFSET('Smelter Look-up'!$H$4,$V2160-4,0))</f>
        <v/>
      </c>
      <c r="J2160" s="200" t="str">
        <f ca="1">IF(ISERROR($V2160),"",OFFSET('Smelter Look-up'!$I$4,$V2160-4,0))</f>
        <v/>
      </c>
      <c r="K2160" s="144"/>
      <c r="L2160" s="144"/>
      <c r="M2160" s="144"/>
      <c r="N2160" s="144"/>
      <c r="O2160" s="144"/>
      <c r="P2160" s="202"/>
      <c r="Q2160" s="145"/>
      <c r="R2160" s="143" t="str">
        <f ca="1">IF(ISERROR($V2160),"",OFFSET('Smelter Look-up'!$C$4,$V2160-4,0)&amp;"")</f>
        <v/>
      </c>
      <c r="S2160" s="149" t="str">
        <f t="shared" ca="1" si="165"/>
        <v/>
      </c>
      <c r="T2160" s="149" t="str">
        <f ca="1">IF(B2160="","",IF(ISERROR(MATCH($J2160,SorP!$B$1:$B$6261,0)),"",INDIRECT("'SorP'!$A$"&amp;MATCH($S2160&amp;$J2160,SorP!C:C,0))))</f>
        <v/>
      </c>
      <c r="U2160" s="162"/>
      <c r="V2160" s="163" t="e">
        <f>IF(C2160="",NA(),MATCH($B2160&amp;$C2160,'Smelter Look-up'!$J:$J,0))</f>
        <v>#N/A</v>
      </c>
      <c r="X2160" s="164">
        <f t="shared" ca="1" si="166"/>
        <v>0</v>
      </c>
      <c r="AB2160" s="304" t="str">
        <f t="shared" si="167"/>
        <v/>
      </c>
      <c r="AC2160" s="164" t="str">
        <f t="shared" si="168"/>
        <v/>
      </c>
      <c r="AD2160" s="164" t="str">
        <f t="shared" si="169"/>
        <v/>
      </c>
    </row>
    <row r="2161" spans="1:30" s="164" customFormat="1" ht="20.149999999999999" customHeight="1">
      <c r="A2161" s="149"/>
      <c r="B2161" s="294" t="str">
        <f>IF(LEN(A2161)=0,"",INDEX('Smelter Look-up'!$A:$A,MATCH($A2161,'Smelter Look-up'!$E:$E,0)))</f>
        <v/>
      </c>
      <c r="C2161" s="146" t="str">
        <f>IF(LEN(A2161)=0,"",INDEX('Smelter Look-up'!$C:$C,MATCH($A2161,'Smelter Look-up'!$E:$E,0)))</f>
        <v/>
      </c>
      <c r="D2161" s="143"/>
      <c r="E2161" s="143" t="str">
        <f ca="1">IF(ISERROR($V2161),"",OFFSET('Smelter Look-up'!$D$4,$V2161-4,0)&amp;"")</f>
        <v/>
      </c>
      <c r="F2161" s="143" t="str">
        <f ca="1">IF(ISERROR($V2161),"",OFFSET('Smelter Look-up'!$E$4,$V2161-4,0))</f>
        <v/>
      </c>
      <c r="G2161" s="143" t="str">
        <f ca="1">IF(C2161=$X$4,"Enter smelter details",IF(ISERROR($V2161),"",OFFSET('Smelter Look-up'!$F$4,$V2161-4,0)))</f>
        <v/>
      </c>
      <c r="H2161" s="199" t="str">
        <f ca="1">IF(ISERROR($V2161),"",OFFSET('Smelter Look-up'!$G$4,$V2161-4,0))</f>
        <v/>
      </c>
      <c r="I2161" s="200" t="str">
        <f ca="1">IF(ISERROR($V2161),"",OFFSET('Smelter Look-up'!$H$4,$V2161-4,0))</f>
        <v/>
      </c>
      <c r="J2161" s="200" t="str">
        <f ca="1">IF(ISERROR($V2161),"",OFFSET('Smelter Look-up'!$I$4,$V2161-4,0))</f>
        <v/>
      </c>
      <c r="K2161" s="144"/>
      <c r="L2161" s="144"/>
      <c r="M2161" s="144"/>
      <c r="N2161" s="144"/>
      <c r="O2161" s="144"/>
      <c r="P2161" s="202"/>
      <c r="Q2161" s="145"/>
      <c r="R2161" s="143" t="str">
        <f ca="1">IF(ISERROR($V2161),"",OFFSET('Smelter Look-up'!$C$4,$V2161-4,0)&amp;"")</f>
        <v/>
      </c>
      <c r="S2161" s="149" t="str">
        <f t="shared" ca="1" si="165"/>
        <v/>
      </c>
      <c r="T2161" s="149" t="str">
        <f ca="1">IF(B2161="","",IF(ISERROR(MATCH($J2161,SorP!$B$1:$B$6261,0)),"",INDIRECT("'SorP'!$A$"&amp;MATCH($S2161&amp;$J2161,SorP!C:C,0))))</f>
        <v/>
      </c>
      <c r="U2161" s="162"/>
      <c r="V2161" s="163" t="e">
        <f>IF(C2161="",NA(),MATCH($B2161&amp;$C2161,'Smelter Look-up'!$J:$J,0))</f>
        <v>#N/A</v>
      </c>
      <c r="X2161" s="164">
        <f t="shared" ca="1" si="166"/>
        <v>0</v>
      </c>
      <c r="AB2161" s="304" t="str">
        <f t="shared" si="167"/>
        <v/>
      </c>
      <c r="AC2161" s="164" t="str">
        <f t="shared" si="168"/>
        <v/>
      </c>
      <c r="AD2161" s="164" t="str">
        <f t="shared" si="169"/>
        <v/>
      </c>
    </row>
    <row r="2162" spans="1:30" s="164" customFormat="1" ht="20.149999999999999" customHeight="1">
      <c r="A2162" s="149"/>
      <c r="B2162" s="294" t="str">
        <f>IF(LEN(A2162)=0,"",INDEX('Smelter Look-up'!$A:$A,MATCH($A2162,'Smelter Look-up'!$E:$E,0)))</f>
        <v/>
      </c>
      <c r="C2162" s="146" t="str">
        <f>IF(LEN(A2162)=0,"",INDEX('Smelter Look-up'!$C:$C,MATCH($A2162,'Smelter Look-up'!$E:$E,0)))</f>
        <v/>
      </c>
      <c r="D2162" s="143"/>
      <c r="E2162" s="143" t="str">
        <f ca="1">IF(ISERROR($V2162),"",OFFSET('Smelter Look-up'!$D$4,$V2162-4,0)&amp;"")</f>
        <v/>
      </c>
      <c r="F2162" s="143" t="str">
        <f ca="1">IF(ISERROR($V2162),"",OFFSET('Smelter Look-up'!$E$4,$V2162-4,0))</f>
        <v/>
      </c>
      <c r="G2162" s="143" t="str">
        <f ca="1">IF(C2162=$X$4,"Enter smelter details",IF(ISERROR($V2162),"",OFFSET('Smelter Look-up'!$F$4,$V2162-4,0)))</f>
        <v/>
      </c>
      <c r="H2162" s="199" t="str">
        <f ca="1">IF(ISERROR($V2162),"",OFFSET('Smelter Look-up'!$G$4,$V2162-4,0))</f>
        <v/>
      </c>
      <c r="I2162" s="200" t="str">
        <f ca="1">IF(ISERROR($V2162),"",OFFSET('Smelter Look-up'!$H$4,$V2162-4,0))</f>
        <v/>
      </c>
      <c r="J2162" s="200" t="str">
        <f ca="1">IF(ISERROR($V2162),"",OFFSET('Smelter Look-up'!$I$4,$V2162-4,0))</f>
        <v/>
      </c>
      <c r="K2162" s="144"/>
      <c r="L2162" s="144"/>
      <c r="M2162" s="144"/>
      <c r="N2162" s="144"/>
      <c r="O2162" s="144"/>
      <c r="P2162" s="202"/>
      <c r="Q2162" s="145"/>
      <c r="R2162" s="143" t="str">
        <f ca="1">IF(ISERROR($V2162),"",OFFSET('Smelter Look-up'!$C$4,$V2162-4,0)&amp;"")</f>
        <v/>
      </c>
      <c r="S2162" s="149" t="str">
        <f t="shared" ca="1" si="165"/>
        <v/>
      </c>
      <c r="T2162" s="149" t="str">
        <f ca="1">IF(B2162="","",IF(ISERROR(MATCH($J2162,SorP!$B$1:$B$6261,0)),"",INDIRECT("'SorP'!$A$"&amp;MATCH($S2162&amp;$J2162,SorP!C:C,0))))</f>
        <v/>
      </c>
      <c r="U2162" s="162"/>
      <c r="V2162" s="163" t="e">
        <f>IF(C2162="",NA(),MATCH($B2162&amp;$C2162,'Smelter Look-up'!$J:$J,0))</f>
        <v>#N/A</v>
      </c>
      <c r="X2162" s="164">
        <f t="shared" ca="1" si="166"/>
        <v>0</v>
      </c>
      <c r="AB2162" s="304" t="str">
        <f t="shared" si="167"/>
        <v/>
      </c>
      <c r="AC2162" s="164" t="str">
        <f t="shared" si="168"/>
        <v/>
      </c>
      <c r="AD2162" s="164" t="str">
        <f t="shared" si="169"/>
        <v/>
      </c>
    </row>
    <row r="2163" spans="1:30" s="164" customFormat="1" ht="20.149999999999999" customHeight="1">
      <c r="A2163" s="149"/>
      <c r="B2163" s="294" t="str">
        <f>IF(LEN(A2163)=0,"",INDEX('Smelter Look-up'!$A:$A,MATCH($A2163,'Smelter Look-up'!$E:$E,0)))</f>
        <v/>
      </c>
      <c r="C2163" s="146" t="str">
        <f>IF(LEN(A2163)=0,"",INDEX('Smelter Look-up'!$C:$C,MATCH($A2163,'Smelter Look-up'!$E:$E,0)))</f>
        <v/>
      </c>
      <c r="D2163" s="143"/>
      <c r="E2163" s="143" t="str">
        <f ca="1">IF(ISERROR($V2163),"",OFFSET('Smelter Look-up'!$D$4,$V2163-4,0)&amp;"")</f>
        <v/>
      </c>
      <c r="F2163" s="143" t="str">
        <f ca="1">IF(ISERROR($V2163),"",OFFSET('Smelter Look-up'!$E$4,$V2163-4,0))</f>
        <v/>
      </c>
      <c r="G2163" s="143" t="str">
        <f ca="1">IF(C2163=$X$4,"Enter smelter details",IF(ISERROR($V2163),"",OFFSET('Smelter Look-up'!$F$4,$V2163-4,0)))</f>
        <v/>
      </c>
      <c r="H2163" s="199" t="str">
        <f ca="1">IF(ISERROR($V2163),"",OFFSET('Smelter Look-up'!$G$4,$V2163-4,0))</f>
        <v/>
      </c>
      <c r="I2163" s="200" t="str">
        <f ca="1">IF(ISERROR($V2163),"",OFFSET('Smelter Look-up'!$H$4,$V2163-4,0))</f>
        <v/>
      </c>
      <c r="J2163" s="200" t="str">
        <f ca="1">IF(ISERROR($V2163),"",OFFSET('Smelter Look-up'!$I$4,$V2163-4,0))</f>
        <v/>
      </c>
      <c r="K2163" s="144"/>
      <c r="L2163" s="144"/>
      <c r="M2163" s="144"/>
      <c r="N2163" s="144"/>
      <c r="O2163" s="144"/>
      <c r="P2163" s="202"/>
      <c r="Q2163" s="145"/>
      <c r="R2163" s="143" t="str">
        <f ca="1">IF(ISERROR($V2163),"",OFFSET('Smelter Look-up'!$C$4,$V2163-4,0)&amp;"")</f>
        <v/>
      </c>
      <c r="S2163" s="149" t="str">
        <f t="shared" ca="1" si="165"/>
        <v/>
      </c>
      <c r="T2163" s="149" t="str">
        <f ca="1">IF(B2163="","",IF(ISERROR(MATCH($J2163,SorP!$B$1:$B$6261,0)),"",INDIRECT("'SorP'!$A$"&amp;MATCH($S2163&amp;$J2163,SorP!C:C,0))))</f>
        <v/>
      </c>
      <c r="U2163" s="162"/>
      <c r="V2163" s="163" t="e">
        <f>IF(C2163="",NA(),MATCH($B2163&amp;$C2163,'Smelter Look-up'!$J:$J,0))</f>
        <v>#N/A</v>
      </c>
      <c r="X2163" s="164">
        <f t="shared" ca="1" si="166"/>
        <v>0</v>
      </c>
      <c r="AB2163" s="304" t="str">
        <f t="shared" si="167"/>
        <v/>
      </c>
      <c r="AC2163" s="164" t="str">
        <f t="shared" si="168"/>
        <v/>
      </c>
      <c r="AD2163" s="164" t="str">
        <f t="shared" si="169"/>
        <v/>
      </c>
    </row>
    <row r="2164" spans="1:30" s="164" customFormat="1" ht="20.149999999999999" customHeight="1">
      <c r="A2164" s="149"/>
      <c r="B2164" s="294" t="str">
        <f>IF(LEN(A2164)=0,"",INDEX('Smelter Look-up'!$A:$A,MATCH($A2164,'Smelter Look-up'!$E:$E,0)))</f>
        <v/>
      </c>
      <c r="C2164" s="146" t="str">
        <f>IF(LEN(A2164)=0,"",INDEX('Smelter Look-up'!$C:$C,MATCH($A2164,'Smelter Look-up'!$E:$E,0)))</f>
        <v/>
      </c>
      <c r="D2164" s="143"/>
      <c r="E2164" s="143" t="str">
        <f ca="1">IF(ISERROR($V2164),"",OFFSET('Smelter Look-up'!$D$4,$V2164-4,0)&amp;"")</f>
        <v/>
      </c>
      <c r="F2164" s="143" t="str">
        <f ca="1">IF(ISERROR($V2164),"",OFFSET('Smelter Look-up'!$E$4,$V2164-4,0))</f>
        <v/>
      </c>
      <c r="G2164" s="143" t="str">
        <f ca="1">IF(C2164=$X$4,"Enter smelter details",IF(ISERROR($V2164),"",OFFSET('Smelter Look-up'!$F$4,$V2164-4,0)))</f>
        <v/>
      </c>
      <c r="H2164" s="199" t="str">
        <f ca="1">IF(ISERROR($V2164),"",OFFSET('Smelter Look-up'!$G$4,$V2164-4,0))</f>
        <v/>
      </c>
      <c r="I2164" s="200" t="str">
        <f ca="1">IF(ISERROR($V2164),"",OFFSET('Smelter Look-up'!$H$4,$V2164-4,0))</f>
        <v/>
      </c>
      <c r="J2164" s="200" t="str">
        <f ca="1">IF(ISERROR($V2164),"",OFFSET('Smelter Look-up'!$I$4,$V2164-4,0))</f>
        <v/>
      </c>
      <c r="K2164" s="144"/>
      <c r="L2164" s="144"/>
      <c r="M2164" s="144"/>
      <c r="N2164" s="144"/>
      <c r="O2164" s="144"/>
      <c r="P2164" s="202"/>
      <c r="Q2164" s="145"/>
      <c r="R2164" s="143" t="str">
        <f ca="1">IF(ISERROR($V2164),"",OFFSET('Smelter Look-up'!$C$4,$V2164-4,0)&amp;"")</f>
        <v/>
      </c>
      <c r="S2164" s="149" t="str">
        <f t="shared" ca="1" si="165"/>
        <v/>
      </c>
      <c r="T2164" s="149" t="str">
        <f ca="1">IF(B2164="","",IF(ISERROR(MATCH($J2164,SorP!$B$1:$B$6261,0)),"",INDIRECT("'SorP'!$A$"&amp;MATCH($S2164&amp;$J2164,SorP!C:C,0))))</f>
        <v/>
      </c>
      <c r="U2164" s="162"/>
      <c r="V2164" s="163" t="e">
        <f>IF(C2164="",NA(),MATCH($B2164&amp;$C2164,'Smelter Look-up'!$J:$J,0))</f>
        <v>#N/A</v>
      </c>
      <c r="X2164" s="164">
        <f t="shared" ca="1" si="166"/>
        <v>0</v>
      </c>
      <c r="AB2164" s="304" t="str">
        <f t="shared" si="167"/>
        <v/>
      </c>
      <c r="AC2164" s="164" t="str">
        <f t="shared" si="168"/>
        <v/>
      </c>
      <c r="AD2164" s="164" t="str">
        <f t="shared" si="169"/>
        <v/>
      </c>
    </row>
    <row r="2165" spans="1:30" s="164" customFormat="1" ht="20.149999999999999" customHeight="1">
      <c r="A2165" s="149"/>
      <c r="B2165" s="294" t="str">
        <f>IF(LEN(A2165)=0,"",INDEX('Smelter Look-up'!$A:$A,MATCH($A2165,'Smelter Look-up'!$E:$E,0)))</f>
        <v/>
      </c>
      <c r="C2165" s="146" t="str">
        <f>IF(LEN(A2165)=0,"",INDEX('Smelter Look-up'!$C:$C,MATCH($A2165,'Smelter Look-up'!$E:$E,0)))</f>
        <v/>
      </c>
      <c r="D2165" s="143"/>
      <c r="E2165" s="143" t="str">
        <f ca="1">IF(ISERROR($V2165),"",OFFSET('Smelter Look-up'!$D$4,$V2165-4,0)&amp;"")</f>
        <v/>
      </c>
      <c r="F2165" s="143" t="str">
        <f ca="1">IF(ISERROR($V2165),"",OFFSET('Smelter Look-up'!$E$4,$V2165-4,0))</f>
        <v/>
      </c>
      <c r="G2165" s="143" t="str">
        <f ca="1">IF(C2165=$X$4,"Enter smelter details",IF(ISERROR($V2165),"",OFFSET('Smelter Look-up'!$F$4,$V2165-4,0)))</f>
        <v/>
      </c>
      <c r="H2165" s="199" t="str">
        <f ca="1">IF(ISERROR($V2165),"",OFFSET('Smelter Look-up'!$G$4,$V2165-4,0))</f>
        <v/>
      </c>
      <c r="I2165" s="200" t="str">
        <f ca="1">IF(ISERROR($V2165),"",OFFSET('Smelter Look-up'!$H$4,$V2165-4,0))</f>
        <v/>
      </c>
      <c r="J2165" s="200" t="str">
        <f ca="1">IF(ISERROR($V2165),"",OFFSET('Smelter Look-up'!$I$4,$V2165-4,0))</f>
        <v/>
      </c>
      <c r="K2165" s="144"/>
      <c r="L2165" s="144"/>
      <c r="M2165" s="144"/>
      <c r="N2165" s="144"/>
      <c r="O2165" s="144"/>
      <c r="P2165" s="202"/>
      <c r="Q2165" s="145"/>
      <c r="R2165" s="143" t="str">
        <f ca="1">IF(ISERROR($V2165),"",OFFSET('Smelter Look-up'!$C$4,$V2165-4,0)&amp;"")</f>
        <v/>
      </c>
      <c r="S2165" s="149" t="str">
        <f t="shared" ca="1" si="165"/>
        <v/>
      </c>
      <c r="T2165" s="149" t="str">
        <f ca="1">IF(B2165="","",IF(ISERROR(MATCH($J2165,SorP!$B$1:$B$6261,0)),"",INDIRECT("'SorP'!$A$"&amp;MATCH($S2165&amp;$J2165,SorP!C:C,0))))</f>
        <v/>
      </c>
      <c r="U2165" s="162"/>
      <c r="V2165" s="163" t="e">
        <f>IF(C2165="",NA(),MATCH($B2165&amp;$C2165,'Smelter Look-up'!$J:$J,0))</f>
        <v>#N/A</v>
      </c>
      <c r="X2165" s="164">
        <f t="shared" ca="1" si="166"/>
        <v>0</v>
      </c>
      <c r="AB2165" s="304" t="str">
        <f t="shared" si="167"/>
        <v/>
      </c>
      <c r="AC2165" s="164" t="str">
        <f t="shared" si="168"/>
        <v/>
      </c>
      <c r="AD2165" s="164" t="str">
        <f t="shared" si="169"/>
        <v/>
      </c>
    </row>
    <row r="2166" spans="1:30" s="164" customFormat="1" ht="20.149999999999999" customHeight="1">
      <c r="A2166" s="149"/>
      <c r="B2166" s="294" t="str">
        <f>IF(LEN(A2166)=0,"",INDEX('Smelter Look-up'!$A:$A,MATCH($A2166,'Smelter Look-up'!$E:$E,0)))</f>
        <v/>
      </c>
      <c r="C2166" s="146" t="str">
        <f>IF(LEN(A2166)=0,"",INDEX('Smelter Look-up'!$C:$C,MATCH($A2166,'Smelter Look-up'!$E:$E,0)))</f>
        <v/>
      </c>
      <c r="D2166" s="143"/>
      <c r="E2166" s="143" t="str">
        <f ca="1">IF(ISERROR($V2166),"",OFFSET('Smelter Look-up'!$D$4,$V2166-4,0)&amp;"")</f>
        <v/>
      </c>
      <c r="F2166" s="143" t="str">
        <f ca="1">IF(ISERROR($V2166),"",OFFSET('Smelter Look-up'!$E$4,$V2166-4,0))</f>
        <v/>
      </c>
      <c r="G2166" s="143" t="str">
        <f ca="1">IF(C2166=$X$4,"Enter smelter details",IF(ISERROR($V2166),"",OFFSET('Smelter Look-up'!$F$4,$V2166-4,0)))</f>
        <v/>
      </c>
      <c r="H2166" s="199" t="str">
        <f ca="1">IF(ISERROR($V2166),"",OFFSET('Smelter Look-up'!$G$4,$V2166-4,0))</f>
        <v/>
      </c>
      <c r="I2166" s="200" t="str">
        <f ca="1">IF(ISERROR($V2166),"",OFFSET('Smelter Look-up'!$H$4,$V2166-4,0))</f>
        <v/>
      </c>
      <c r="J2166" s="200" t="str">
        <f ca="1">IF(ISERROR($V2166),"",OFFSET('Smelter Look-up'!$I$4,$V2166-4,0))</f>
        <v/>
      </c>
      <c r="K2166" s="144"/>
      <c r="L2166" s="144"/>
      <c r="M2166" s="144"/>
      <c r="N2166" s="144"/>
      <c r="O2166" s="144"/>
      <c r="P2166" s="202"/>
      <c r="Q2166" s="145"/>
      <c r="R2166" s="143" t="str">
        <f ca="1">IF(ISERROR($V2166),"",OFFSET('Smelter Look-up'!$C$4,$V2166-4,0)&amp;"")</f>
        <v/>
      </c>
      <c r="S2166" s="149" t="str">
        <f t="shared" ca="1" si="165"/>
        <v/>
      </c>
      <c r="T2166" s="149" t="str">
        <f ca="1">IF(B2166="","",IF(ISERROR(MATCH($J2166,SorP!$B$1:$B$6261,0)),"",INDIRECT("'SorP'!$A$"&amp;MATCH($S2166&amp;$J2166,SorP!C:C,0))))</f>
        <v/>
      </c>
      <c r="U2166" s="162"/>
      <c r="V2166" s="163" t="e">
        <f>IF(C2166="",NA(),MATCH($B2166&amp;$C2166,'Smelter Look-up'!$J:$J,0))</f>
        <v>#N/A</v>
      </c>
      <c r="X2166" s="164">
        <f t="shared" ca="1" si="166"/>
        <v>0</v>
      </c>
      <c r="AB2166" s="304" t="str">
        <f t="shared" si="167"/>
        <v/>
      </c>
      <c r="AC2166" s="164" t="str">
        <f t="shared" si="168"/>
        <v/>
      </c>
      <c r="AD2166" s="164" t="str">
        <f t="shared" si="169"/>
        <v/>
      </c>
    </row>
    <row r="2167" spans="1:30" s="164" customFormat="1" ht="20.149999999999999" customHeight="1">
      <c r="A2167" s="149"/>
      <c r="B2167" s="294" t="str">
        <f>IF(LEN(A2167)=0,"",INDEX('Smelter Look-up'!$A:$A,MATCH($A2167,'Smelter Look-up'!$E:$E,0)))</f>
        <v/>
      </c>
      <c r="C2167" s="146" t="str">
        <f>IF(LEN(A2167)=0,"",INDEX('Smelter Look-up'!$C:$C,MATCH($A2167,'Smelter Look-up'!$E:$E,0)))</f>
        <v/>
      </c>
      <c r="D2167" s="143"/>
      <c r="E2167" s="143" t="str">
        <f ca="1">IF(ISERROR($V2167),"",OFFSET('Smelter Look-up'!$D$4,$V2167-4,0)&amp;"")</f>
        <v/>
      </c>
      <c r="F2167" s="143" t="str">
        <f ca="1">IF(ISERROR($V2167),"",OFFSET('Smelter Look-up'!$E$4,$V2167-4,0))</f>
        <v/>
      </c>
      <c r="G2167" s="143" t="str">
        <f ca="1">IF(C2167=$X$4,"Enter smelter details",IF(ISERROR($V2167),"",OFFSET('Smelter Look-up'!$F$4,$V2167-4,0)))</f>
        <v/>
      </c>
      <c r="H2167" s="199" t="str">
        <f ca="1">IF(ISERROR($V2167),"",OFFSET('Smelter Look-up'!$G$4,$V2167-4,0))</f>
        <v/>
      </c>
      <c r="I2167" s="200" t="str">
        <f ca="1">IF(ISERROR($V2167),"",OFFSET('Smelter Look-up'!$H$4,$V2167-4,0))</f>
        <v/>
      </c>
      <c r="J2167" s="200" t="str">
        <f ca="1">IF(ISERROR($V2167),"",OFFSET('Smelter Look-up'!$I$4,$V2167-4,0))</f>
        <v/>
      </c>
      <c r="K2167" s="144"/>
      <c r="L2167" s="144"/>
      <c r="M2167" s="144"/>
      <c r="N2167" s="144"/>
      <c r="O2167" s="144"/>
      <c r="P2167" s="202"/>
      <c r="Q2167" s="145"/>
      <c r="R2167" s="143" t="str">
        <f ca="1">IF(ISERROR($V2167),"",OFFSET('Smelter Look-up'!$C$4,$V2167-4,0)&amp;"")</f>
        <v/>
      </c>
      <c r="S2167" s="149" t="str">
        <f t="shared" ca="1" si="165"/>
        <v/>
      </c>
      <c r="T2167" s="149" t="str">
        <f ca="1">IF(B2167="","",IF(ISERROR(MATCH($J2167,SorP!$B$1:$B$6261,0)),"",INDIRECT("'SorP'!$A$"&amp;MATCH($S2167&amp;$J2167,SorP!C:C,0))))</f>
        <v/>
      </c>
      <c r="U2167" s="162"/>
      <c r="V2167" s="163" t="e">
        <f>IF(C2167="",NA(),MATCH($B2167&amp;$C2167,'Smelter Look-up'!$J:$J,0))</f>
        <v>#N/A</v>
      </c>
      <c r="X2167" s="164">
        <f t="shared" ca="1" si="166"/>
        <v>0</v>
      </c>
      <c r="AB2167" s="304" t="str">
        <f t="shared" si="167"/>
        <v/>
      </c>
      <c r="AC2167" s="164" t="str">
        <f t="shared" si="168"/>
        <v/>
      </c>
      <c r="AD2167" s="164" t="str">
        <f t="shared" si="169"/>
        <v/>
      </c>
    </row>
    <row r="2168" spans="1:30" s="164" customFormat="1" ht="20.149999999999999" customHeight="1">
      <c r="A2168" s="149"/>
      <c r="B2168" s="294" t="str">
        <f>IF(LEN(A2168)=0,"",INDEX('Smelter Look-up'!$A:$A,MATCH($A2168,'Smelter Look-up'!$E:$E,0)))</f>
        <v/>
      </c>
      <c r="C2168" s="146" t="str">
        <f>IF(LEN(A2168)=0,"",INDEX('Smelter Look-up'!$C:$C,MATCH($A2168,'Smelter Look-up'!$E:$E,0)))</f>
        <v/>
      </c>
      <c r="D2168" s="143"/>
      <c r="E2168" s="143" t="str">
        <f ca="1">IF(ISERROR($V2168),"",OFFSET('Smelter Look-up'!$D$4,$V2168-4,0)&amp;"")</f>
        <v/>
      </c>
      <c r="F2168" s="143" t="str">
        <f ca="1">IF(ISERROR($V2168),"",OFFSET('Smelter Look-up'!$E$4,$V2168-4,0))</f>
        <v/>
      </c>
      <c r="G2168" s="143" t="str">
        <f ca="1">IF(C2168=$X$4,"Enter smelter details",IF(ISERROR($V2168),"",OFFSET('Smelter Look-up'!$F$4,$V2168-4,0)))</f>
        <v/>
      </c>
      <c r="H2168" s="199" t="str">
        <f ca="1">IF(ISERROR($V2168),"",OFFSET('Smelter Look-up'!$G$4,$V2168-4,0))</f>
        <v/>
      </c>
      <c r="I2168" s="200" t="str">
        <f ca="1">IF(ISERROR($V2168),"",OFFSET('Smelter Look-up'!$H$4,$V2168-4,0))</f>
        <v/>
      </c>
      <c r="J2168" s="200" t="str">
        <f ca="1">IF(ISERROR($V2168),"",OFFSET('Smelter Look-up'!$I$4,$V2168-4,0))</f>
        <v/>
      </c>
      <c r="K2168" s="144"/>
      <c r="L2168" s="144"/>
      <c r="M2168" s="144"/>
      <c r="N2168" s="144"/>
      <c r="O2168" s="144"/>
      <c r="P2168" s="202"/>
      <c r="Q2168" s="145"/>
      <c r="R2168" s="143" t="str">
        <f ca="1">IF(ISERROR($V2168),"",OFFSET('Smelter Look-up'!$C$4,$V2168-4,0)&amp;"")</f>
        <v/>
      </c>
      <c r="S2168" s="149" t="str">
        <f t="shared" ca="1" si="165"/>
        <v/>
      </c>
      <c r="T2168" s="149" t="str">
        <f ca="1">IF(B2168="","",IF(ISERROR(MATCH($J2168,SorP!$B$1:$B$6261,0)),"",INDIRECT("'SorP'!$A$"&amp;MATCH($S2168&amp;$J2168,SorP!C:C,0))))</f>
        <v/>
      </c>
      <c r="U2168" s="162"/>
      <c r="V2168" s="163" t="e">
        <f>IF(C2168="",NA(),MATCH($B2168&amp;$C2168,'Smelter Look-up'!$J:$J,0))</f>
        <v>#N/A</v>
      </c>
      <c r="X2168" s="164">
        <f t="shared" ca="1" si="166"/>
        <v>0</v>
      </c>
      <c r="AB2168" s="304" t="str">
        <f t="shared" si="167"/>
        <v/>
      </c>
      <c r="AC2168" s="164" t="str">
        <f t="shared" si="168"/>
        <v/>
      </c>
      <c r="AD2168" s="164" t="str">
        <f t="shared" si="169"/>
        <v/>
      </c>
    </row>
    <row r="2169" spans="1:30" s="164" customFormat="1" ht="20.149999999999999" customHeight="1">
      <c r="A2169" s="149"/>
      <c r="B2169" s="294" t="str">
        <f>IF(LEN(A2169)=0,"",INDEX('Smelter Look-up'!$A:$A,MATCH($A2169,'Smelter Look-up'!$E:$E,0)))</f>
        <v/>
      </c>
      <c r="C2169" s="146" t="str">
        <f>IF(LEN(A2169)=0,"",INDEX('Smelter Look-up'!$C:$C,MATCH($A2169,'Smelter Look-up'!$E:$E,0)))</f>
        <v/>
      </c>
      <c r="D2169" s="143"/>
      <c r="E2169" s="143" t="str">
        <f ca="1">IF(ISERROR($V2169),"",OFFSET('Smelter Look-up'!$D$4,$V2169-4,0)&amp;"")</f>
        <v/>
      </c>
      <c r="F2169" s="143" t="str">
        <f ca="1">IF(ISERROR($V2169),"",OFFSET('Smelter Look-up'!$E$4,$V2169-4,0))</f>
        <v/>
      </c>
      <c r="G2169" s="143" t="str">
        <f ca="1">IF(C2169=$X$4,"Enter smelter details",IF(ISERROR($V2169),"",OFFSET('Smelter Look-up'!$F$4,$V2169-4,0)))</f>
        <v/>
      </c>
      <c r="H2169" s="199" t="str">
        <f ca="1">IF(ISERROR($V2169),"",OFFSET('Smelter Look-up'!$G$4,$V2169-4,0))</f>
        <v/>
      </c>
      <c r="I2169" s="200" t="str">
        <f ca="1">IF(ISERROR($V2169),"",OFFSET('Smelter Look-up'!$H$4,$V2169-4,0))</f>
        <v/>
      </c>
      <c r="J2169" s="200" t="str">
        <f ca="1">IF(ISERROR($V2169),"",OFFSET('Smelter Look-up'!$I$4,$V2169-4,0))</f>
        <v/>
      </c>
      <c r="K2169" s="144"/>
      <c r="L2169" s="144"/>
      <c r="M2169" s="144"/>
      <c r="N2169" s="144"/>
      <c r="O2169" s="144"/>
      <c r="P2169" s="202"/>
      <c r="Q2169" s="145"/>
      <c r="R2169" s="143" t="str">
        <f ca="1">IF(ISERROR($V2169),"",OFFSET('Smelter Look-up'!$C$4,$V2169-4,0)&amp;"")</f>
        <v/>
      </c>
      <c r="S2169" s="149" t="str">
        <f t="shared" ca="1" si="165"/>
        <v/>
      </c>
      <c r="T2169" s="149" t="str">
        <f ca="1">IF(B2169="","",IF(ISERROR(MATCH($J2169,SorP!$B$1:$B$6261,0)),"",INDIRECT("'SorP'!$A$"&amp;MATCH($S2169&amp;$J2169,SorP!C:C,0))))</f>
        <v/>
      </c>
      <c r="U2169" s="162"/>
      <c r="V2169" s="163" t="e">
        <f>IF(C2169="",NA(),MATCH($B2169&amp;$C2169,'Smelter Look-up'!$J:$J,0))</f>
        <v>#N/A</v>
      </c>
      <c r="X2169" s="164">
        <f t="shared" ca="1" si="166"/>
        <v>0</v>
      </c>
      <c r="AB2169" s="304" t="str">
        <f t="shared" si="167"/>
        <v/>
      </c>
      <c r="AC2169" s="164" t="str">
        <f t="shared" si="168"/>
        <v/>
      </c>
      <c r="AD2169" s="164" t="str">
        <f t="shared" si="169"/>
        <v/>
      </c>
    </row>
    <row r="2170" spans="1:30" s="164" customFormat="1" ht="20.149999999999999" customHeight="1">
      <c r="A2170" s="149"/>
      <c r="B2170" s="294" t="str">
        <f>IF(LEN(A2170)=0,"",INDEX('Smelter Look-up'!$A:$A,MATCH($A2170,'Smelter Look-up'!$E:$E,0)))</f>
        <v/>
      </c>
      <c r="C2170" s="146" t="str">
        <f>IF(LEN(A2170)=0,"",INDEX('Smelter Look-up'!$C:$C,MATCH($A2170,'Smelter Look-up'!$E:$E,0)))</f>
        <v/>
      </c>
      <c r="D2170" s="143"/>
      <c r="E2170" s="143" t="str">
        <f ca="1">IF(ISERROR($V2170),"",OFFSET('Smelter Look-up'!$D$4,$V2170-4,0)&amp;"")</f>
        <v/>
      </c>
      <c r="F2170" s="143" t="str">
        <f ca="1">IF(ISERROR($V2170),"",OFFSET('Smelter Look-up'!$E$4,$V2170-4,0))</f>
        <v/>
      </c>
      <c r="G2170" s="143" t="str">
        <f ca="1">IF(C2170=$X$4,"Enter smelter details",IF(ISERROR($V2170),"",OFFSET('Smelter Look-up'!$F$4,$V2170-4,0)))</f>
        <v/>
      </c>
      <c r="H2170" s="199" t="str">
        <f ca="1">IF(ISERROR($V2170),"",OFFSET('Smelter Look-up'!$G$4,$V2170-4,0))</f>
        <v/>
      </c>
      <c r="I2170" s="200" t="str">
        <f ca="1">IF(ISERROR($V2170),"",OFFSET('Smelter Look-up'!$H$4,$V2170-4,0))</f>
        <v/>
      </c>
      <c r="J2170" s="200" t="str">
        <f ca="1">IF(ISERROR($V2170),"",OFFSET('Smelter Look-up'!$I$4,$V2170-4,0))</f>
        <v/>
      </c>
      <c r="K2170" s="144"/>
      <c r="L2170" s="144"/>
      <c r="M2170" s="144"/>
      <c r="N2170" s="144"/>
      <c r="O2170" s="144"/>
      <c r="P2170" s="202"/>
      <c r="Q2170" s="145"/>
      <c r="R2170" s="143" t="str">
        <f ca="1">IF(ISERROR($V2170),"",OFFSET('Smelter Look-up'!$C$4,$V2170-4,0)&amp;"")</f>
        <v/>
      </c>
      <c r="S2170" s="149" t="str">
        <f t="shared" ca="1" si="165"/>
        <v/>
      </c>
      <c r="T2170" s="149" t="str">
        <f ca="1">IF(B2170="","",IF(ISERROR(MATCH($J2170,SorP!$B$1:$B$6261,0)),"",INDIRECT("'SorP'!$A$"&amp;MATCH($S2170&amp;$J2170,SorP!C:C,0))))</f>
        <v/>
      </c>
      <c r="U2170" s="162"/>
      <c r="V2170" s="163" t="e">
        <f>IF(C2170="",NA(),MATCH($B2170&amp;$C2170,'Smelter Look-up'!$J:$J,0))</f>
        <v>#N/A</v>
      </c>
      <c r="X2170" s="164">
        <f t="shared" ca="1" si="166"/>
        <v>0</v>
      </c>
      <c r="AB2170" s="304" t="str">
        <f t="shared" si="167"/>
        <v/>
      </c>
      <c r="AC2170" s="164" t="str">
        <f t="shared" si="168"/>
        <v/>
      </c>
      <c r="AD2170" s="164" t="str">
        <f t="shared" si="169"/>
        <v/>
      </c>
    </row>
    <row r="2171" spans="1:30" s="164" customFormat="1" ht="20.149999999999999" customHeight="1">
      <c r="A2171" s="149"/>
      <c r="B2171" s="294" t="str">
        <f>IF(LEN(A2171)=0,"",INDEX('Smelter Look-up'!$A:$A,MATCH($A2171,'Smelter Look-up'!$E:$E,0)))</f>
        <v/>
      </c>
      <c r="C2171" s="146" t="str">
        <f>IF(LEN(A2171)=0,"",INDEX('Smelter Look-up'!$C:$C,MATCH($A2171,'Smelter Look-up'!$E:$E,0)))</f>
        <v/>
      </c>
      <c r="D2171" s="143"/>
      <c r="E2171" s="143" t="str">
        <f ca="1">IF(ISERROR($V2171),"",OFFSET('Smelter Look-up'!$D$4,$V2171-4,0)&amp;"")</f>
        <v/>
      </c>
      <c r="F2171" s="143" t="str">
        <f ca="1">IF(ISERROR($V2171),"",OFFSET('Smelter Look-up'!$E$4,$V2171-4,0))</f>
        <v/>
      </c>
      <c r="G2171" s="143" t="str">
        <f ca="1">IF(C2171=$X$4,"Enter smelter details",IF(ISERROR($V2171),"",OFFSET('Smelter Look-up'!$F$4,$V2171-4,0)))</f>
        <v/>
      </c>
      <c r="H2171" s="199" t="str">
        <f ca="1">IF(ISERROR($V2171),"",OFFSET('Smelter Look-up'!$G$4,$V2171-4,0))</f>
        <v/>
      </c>
      <c r="I2171" s="200" t="str">
        <f ca="1">IF(ISERROR($V2171),"",OFFSET('Smelter Look-up'!$H$4,$V2171-4,0))</f>
        <v/>
      </c>
      <c r="J2171" s="200" t="str">
        <f ca="1">IF(ISERROR($V2171),"",OFFSET('Smelter Look-up'!$I$4,$V2171-4,0))</f>
        <v/>
      </c>
      <c r="K2171" s="144"/>
      <c r="L2171" s="144"/>
      <c r="M2171" s="144"/>
      <c r="N2171" s="144"/>
      <c r="O2171" s="144"/>
      <c r="P2171" s="202"/>
      <c r="Q2171" s="145"/>
      <c r="R2171" s="143" t="str">
        <f ca="1">IF(ISERROR($V2171),"",OFFSET('Smelter Look-up'!$C$4,$V2171-4,0)&amp;"")</f>
        <v/>
      </c>
      <c r="S2171" s="149" t="str">
        <f t="shared" ca="1" si="165"/>
        <v/>
      </c>
      <c r="T2171" s="149" t="str">
        <f ca="1">IF(B2171="","",IF(ISERROR(MATCH($J2171,SorP!$B$1:$B$6261,0)),"",INDIRECT("'SorP'!$A$"&amp;MATCH($S2171&amp;$J2171,SorP!C:C,0))))</f>
        <v/>
      </c>
      <c r="U2171" s="162"/>
      <c r="V2171" s="163" t="e">
        <f>IF(C2171="",NA(),MATCH($B2171&amp;$C2171,'Smelter Look-up'!$J:$J,0))</f>
        <v>#N/A</v>
      </c>
      <c r="X2171" s="164">
        <f t="shared" ca="1" si="166"/>
        <v>0</v>
      </c>
      <c r="AB2171" s="304" t="str">
        <f t="shared" si="167"/>
        <v/>
      </c>
      <c r="AC2171" s="164" t="str">
        <f t="shared" si="168"/>
        <v/>
      </c>
      <c r="AD2171" s="164" t="str">
        <f t="shared" si="169"/>
        <v/>
      </c>
    </row>
    <row r="2172" spans="1:30" s="164" customFormat="1" ht="20.149999999999999" customHeight="1">
      <c r="A2172" s="149"/>
      <c r="B2172" s="294" t="str">
        <f>IF(LEN(A2172)=0,"",INDEX('Smelter Look-up'!$A:$A,MATCH($A2172,'Smelter Look-up'!$E:$E,0)))</f>
        <v/>
      </c>
      <c r="C2172" s="146" t="str">
        <f>IF(LEN(A2172)=0,"",INDEX('Smelter Look-up'!$C:$C,MATCH($A2172,'Smelter Look-up'!$E:$E,0)))</f>
        <v/>
      </c>
      <c r="D2172" s="143"/>
      <c r="E2172" s="143" t="str">
        <f ca="1">IF(ISERROR($V2172),"",OFFSET('Smelter Look-up'!$D$4,$V2172-4,0)&amp;"")</f>
        <v/>
      </c>
      <c r="F2172" s="143" t="str">
        <f ca="1">IF(ISERROR($V2172),"",OFFSET('Smelter Look-up'!$E$4,$V2172-4,0))</f>
        <v/>
      </c>
      <c r="G2172" s="143" t="str">
        <f ca="1">IF(C2172=$X$4,"Enter smelter details",IF(ISERROR($V2172),"",OFFSET('Smelter Look-up'!$F$4,$V2172-4,0)))</f>
        <v/>
      </c>
      <c r="H2172" s="199" t="str">
        <f ca="1">IF(ISERROR($V2172),"",OFFSET('Smelter Look-up'!$G$4,$V2172-4,0))</f>
        <v/>
      </c>
      <c r="I2172" s="200" t="str">
        <f ca="1">IF(ISERROR($V2172),"",OFFSET('Smelter Look-up'!$H$4,$V2172-4,0))</f>
        <v/>
      </c>
      <c r="J2172" s="200" t="str">
        <f ca="1">IF(ISERROR($V2172),"",OFFSET('Smelter Look-up'!$I$4,$V2172-4,0))</f>
        <v/>
      </c>
      <c r="K2172" s="144"/>
      <c r="L2172" s="144"/>
      <c r="M2172" s="144"/>
      <c r="N2172" s="144"/>
      <c r="O2172" s="144"/>
      <c r="P2172" s="202"/>
      <c r="Q2172" s="145"/>
      <c r="R2172" s="143" t="str">
        <f ca="1">IF(ISERROR($V2172),"",OFFSET('Smelter Look-up'!$C$4,$V2172-4,0)&amp;"")</f>
        <v/>
      </c>
      <c r="S2172" s="149" t="str">
        <f t="shared" ca="1" si="165"/>
        <v/>
      </c>
      <c r="T2172" s="149" t="str">
        <f ca="1">IF(B2172="","",IF(ISERROR(MATCH($J2172,SorP!$B$1:$B$6261,0)),"",INDIRECT("'SorP'!$A$"&amp;MATCH($S2172&amp;$J2172,SorP!C:C,0))))</f>
        <v/>
      </c>
      <c r="U2172" s="162"/>
      <c r="V2172" s="163" t="e">
        <f>IF(C2172="",NA(),MATCH($B2172&amp;$C2172,'Smelter Look-up'!$J:$J,0))</f>
        <v>#N/A</v>
      </c>
      <c r="X2172" s="164">
        <f t="shared" ca="1" si="166"/>
        <v>0</v>
      </c>
      <c r="AB2172" s="304" t="str">
        <f t="shared" si="167"/>
        <v/>
      </c>
      <c r="AC2172" s="164" t="str">
        <f t="shared" si="168"/>
        <v/>
      </c>
      <c r="AD2172" s="164" t="str">
        <f t="shared" si="169"/>
        <v/>
      </c>
    </row>
    <row r="2173" spans="1:30" s="164" customFormat="1" ht="20.149999999999999" customHeight="1">
      <c r="A2173" s="149"/>
      <c r="B2173" s="294" t="str">
        <f>IF(LEN(A2173)=0,"",INDEX('Smelter Look-up'!$A:$A,MATCH($A2173,'Smelter Look-up'!$E:$E,0)))</f>
        <v/>
      </c>
      <c r="C2173" s="146" t="str">
        <f>IF(LEN(A2173)=0,"",INDEX('Smelter Look-up'!$C:$C,MATCH($A2173,'Smelter Look-up'!$E:$E,0)))</f>
        <v/>
      </c>
      <c r="D2173" s="143"/>
      <c r="E2173" s="143" t="str">
        <f ca="1">IF(ISERROR($V2173),"",OFFSET('Smelter Look-up'!$D$4,$V2173-4,0)&amp;"")</f>
        <v/>
      </c>
      <c r="F2173" s="143" t="str">
        <f ca="1">IF(ISERROR($V2173),"",OFFSET('Smelter Look-up'!$E$4,$V2173-4,0))</f>
        <v/>
      </c>
      <c r="G2173" s="143" t="str">
        <f ca="1">IF(C2173=$X$4,"Enter smelter details",IF(ISERROR($V2173),"",OFFSET('Smelter Look-up'!$F$4,$V2173-4,0)))</f>
        <v/>
      </c>
      <c r="H2173" s="199" t="str">
        <f ca="1">IF(ISERROR($V2173),"",OFFSET('Smelter Look-up'!$G$4,$V2173-4,0))</f>
        <v/>
      </c>
      <c r="I2173" s="200" t="str">
        <f ca="1">IF(ISERROR($V2173),"",OFFSET('Smelter Look-up'!$H$4,$V2173-4,0))</f>
        <v/>
      </c>
      <c r="J2173" s="200" t="str">
        <f ca="1">IF(ISERROR($V2173),"",OFFSET('Smelter Look-up'!$I$4,$V2173-4,0))</f>
        <v/>
      </c>
      <c r="K2173" s="144"/>
      <c r="L2173" s="144"/>
      <c r="M2173" s="144"/>
      <c r="N2173" s="144"/>
      <c r="O2173" s="144"/>
      <c r="P2173" s="202"/>
      <c r="Q2173" s="145"/>
      <c r="R2173" s="143" t="str">
        <f ca="1">IF(ISERROR($V2173),"",OFFSET('Smelter Look-up'!$C$4,$V2173-4,0)&amp;"")</f>
        <v/>
      </c>
      <c r="S2173" s="149" t="str">
        <f t="shared" ca="1" si="165"/>
        <v/>
      </c>
      <c r="T2173" s="149" t="str">
        <f ca="1">IF(B2173="","",IF(ISERROR(MATCH($J2173,SorP!$B$1:$B$6261,0)),"",INDIRECT("'SorP'!$A$"&amp;MATCH($S2173&amp;$J2173,SorP!C:C,0))))</f>
        <v/>
      </c>
      <c r="U2173" s="162"/>
      <c r="V2173" s="163" t="e">
        <f>IF(C2173="",NA(),MATCH($B2173&amp;$C2173,'Smelter Look-up'!$J:$J,0))</f>
        <v>#N/A</v>
      </c>
      <c r="X2173" s="164">
        <f t="shared" ca="1" si="166"/>
        <v>0</v>
      </c>
      <c r="AB2173" s="304" t="str">
        <f t="shared" si="167"/>
        <v/>
      </c>
      <c r="AC2173" s="164" t="str">
        <f t="shared" si="168"/>
        <v/>
      </c>
      <c r="AD2173" s="164" t="str">
        <f t="shared" si="169"/>
        <v/>
      </c>
    </row>
    <row r="2174" spans="1:30" s="164" customFormat="1" ht="20.149999999999999" customHeight="1">
      <c r="A2174" s="149"/>
      <c r="B2174" s="294" t="str">
        <f>IF(LEN(A2174)=0,"",INDEX('Smelter Look-up'!$A:$A,MATCH($A2174,'Smelter Look-up'!$E:$E,0)))</f>
        <v/>
      </c>
      <c r="C2174" s="146" t="str">
        <f>IF(LEN(A2174)=0,"",INDEX('Smelter Look-up'!$C:$C,MATCH($A2174,'Smelter Look-up'!$E:$E,0)))</f>
        <v/>
      </c>
      <c r="D2174" s="143"/>
      <c r="E2174" s="143" t="str">
        <f ca="1">IF(ISERROR($V2174),"",OFFSET('Smelter Look-up'!$D$4,$V2174-4,0)&amp;"")</f>
        <v/>
      </c>
      <c r="F2174" s="143" t="str">
        <f ca="1">IF(ISERROR($V2174),"",OFFSET('Smelter Look-up'!$E$4,$V2174-4,0))</f>
        <v/>
      </c>
      <c r="G2174" s="143" t="str">
        <f ca="1">IF(C2174=$X$4,"Enter smelter details",IF(ISERROR($V2174),"",OFFSET('Smelter Look-up'!$F$4,$V2174-4,0)))</f>
        <v/>
      </c>
      <c r="H2174" s="199" t="str">
        <f ca="1">IF(ISERROR($V2174),"",OFFSET('Smelter Look-up'!$G$4,$V2174-4,0))</f>
        <v/>
      </c>
      <c r="I2174" s="200" t="str">
        <f ca="1">IF(ISERROR($V2174),"",OFFSET('Smelter Look-up'!$H$4,$V2174-4,0))</f>
        <v/>
      </c>
      <c r="J2174" s="200" t="str">
        <f ca="1">IF(ISERROR($V2174),"",OFFSET('Smelter Look-up'!$I$4,$V2174-4,0))</f>
        <v/>
      </c>
      <c r="K2174" s="144"/>
      <c r="L2174" s="144"/>
      <c r="M2174" s="144"/>
      <c r="N2174" s="144"/>
      <c r="O2174" s="144"/>
      <c r="P2174" s="202"/>
      <c r="Q2174" s="145"/>
      <c r="R2174" s="143" t="str">
        <f ca="1">IF(ISERROR($V2174),"",OFFSET('Smelter Look-up'!$C$4,$V2174-4,0)&amp;"")</f>
        <v/>
      </c>
      <c r="S2174" s="149" t="str">
        <f t="shared" ca="1" si="165"/>
        <v/>
      </c>
      <c r="T2174" s="149" t="str">
        <f ca="1">IF(B2174="","",IF(ISERROR(MATCH($J2174,SorP!$B$1:$B$6261,0)),"",INDIRECT("'SorP'!$A$"&amp;MATCH($S2174&amp;$J2174,SorP!C:C,0))))</f>
        <v/>
      </c>
      <c r="U2174" s="162"/>
      <c r="V2174" s="163" t="e">
        <f>IF(C2174="",NA(),MATCH($B2174&amp;$C2174,'Smelter Look-up'!$J:$J,0))</f>
        <v>#N/A</v>
      </c>
      <c r="X2174" s="164">
        <f t="shared" ca="1" si="166"/>
        <v>0</v>
      </c>
      <c r="AB2174" s="304" t="str">
        <f t="shared" si="167"/>
        <v/>
      </c>
      <c r="AC2174" s="164" t="str">
        <f t="shared" si="168"/>
        <v/>
      </c>
      <c r="AD2174" s="164" t="str">
        <f t="shared" si="169"/>
        <v/>
      </c>
    </row>
    <row r="2175" spans="1:30" s="164" customFormat="1" ht="20.149999999999999" customHeight="1">
      <c r="A2175" s="149"/>
      <c r="B2175" s="294" t="str">
        <f>IF(LEN(A2175)=0,"",INDEX('Smelter Look-up'!$A:$A,MATCH($A2175,'Smelter Look-up'!$E:$E,0)))</f>
        <v/>
      </c>
      <c r="C2175" s="146" t="str">
        <f>IF(LEN(A2175)=0,"",INDEX('Smelter Look-up'!$C:$C,MATCH($A2175,'Smelter Look-up'!$E:$E,0)))</f>
        <v/>
      </c>
      <c r="D2175" s="143"/>
      <c r="E2175" s="143" t="str">
        <f ca="1">IF(ISERROR($V2175),"",OFFSET('Smelter Look-up'!$D$4,$V2175-4,0)&amp;"")</f>
        <v/>
      </c>
      <c r="F2175" s="143" t="str">
        <f ca="1">IF(ISERROR($V2175),"",OFFSET('Smelter Look-up'!$E$4,$V2175-4,0))</f>
        <v/>
      </c>
      <c r="G2175" s="143" t="str">
        <f ca="1">IF(C2175=$X$4,"Enter smelter details",IF(ISERROR($V2175),"",OFFSET('Smelter Look-up'!$F$4,$V2175-4,0)))</f>
        <v/>
      </c>
      <c r="H2175" s="199" t="str">
        <f ca="1">IF(ISERROR($V2175),"",OFFSET('Smelter Look-up'!$G$4,$V2175-4,0))</f>
        <v/>
      </c>
      <c r="I2175" s="200" t="str">
        <f ca="1">IF(ISERROR($V2175),"",OFFSET('Smelter Look-up'!$H$4,$V2175-4,0))</f>
        <v/>
      </c>
      <c r="J2175" s="200" t="str">
        <f ca="1">IF(ISERROR($V2175),"",OFFSET('Smelter Look-up'!$I$4,$V2175-4,0))</f>
        <v/>
      </c>
      <c r="K2175" s="144"/>
      <c r="L2175" s="144"/>
      <c r="M2175" s="144"/>
      <c r="N2175" s="144"/>
      <c r="O2175" s="144"/>
      <c r="P2175" s="202"/>
      <c r="Q2175" s="145"/>
      <c r="R2175" s="143" t="str">
        <f ca="1">IF(ISERROR($V2175),"",OFFSET('Smelter Look-up'!$C$4,$V2175-4,0)&amp;"")</f>
        <v/>
      </c>
      <c r="S2175" s="149" t="str">
        <f t="shared" ca="1" si="165"/>
        <v/>
      </c>
      <c r="T2175" s="149" t="str">
        <f ca="1">IF(B2175="","",IF(ISERROR(MATCH($J2175,SorP!$B$1:$B$6261,0)),"",INDIRECT("'SorP'!$A$"&amp;MATCH($S2175&amp;$J2175,SorP!C:C,0))))</f>
        <v/>
      </c>
      <c r="U2175" s="162"/>
      <c r="V2175" s="163" t="e">
        <f>IF(C2175="",NA(),MATCH($B2175&amp;$C2175,'Smelter Look-up'!$J:$J,0))</f>
        <v>#N/A</v>
      </c>
      <c r="X2175" s="164">
        <f t="shared" ca="1" si="166"/>
        <v>0</v>
      </c>
      <c r="AB2175" s="304" t="str">
        <f t="shared" si="167"/>
        <v/>
      </c>
      <c r="AC2175" s="164" t="str">
        <f t="shared" si="168"/>
        <v/>
      </c>
      <c r="AD2175" s="164" t="str">
        <f t="shared" si="169"/>
        <v/>
      </c>
    </row>
    <row r="2176" spans="1:30" s="164" customFormat="1" ht="20.149999999999999" customHeight="1">
      <c r="A2176" s="149"/>
      <c r="B2176" s="294" t="str">
        <f>IF(LEN(A2176)=0,"",INDEX('Smelter Look-up'!$A:$A,MATCH($A2176,'Smelter Look-up'!$E:$E,0)))</f>
        <v/>
      </c>
      <c r="C2176" s="146" t="str">
        <f>IF(LEN(A2176)=0,"",INDEX('Smelter Look-up'!$C:$C,MATCH($A2176,'Smelter Look-up'!$E:$E,0)))</f>
        <v/>
      </c>
      <c r="D2176" s="143"/>
      <c r="E2176" s="143" t="str">
        <f ca="1">IF(ISERROR($V2176),"",OFFSET('Smelter Look-up'!$D$4,$V2176-4,0)&amp;"")</f>
        <v/>
      </c>
      <c r="F2176" s="143" t="str">
        <f ca="1">IF(ISERROR($V2176),"",OFFSET('Smelter Look-up'!$E$4,$V2176-4,0))</f>
        <v/>
      </c>
      <c r="G2176" s="143" t="str">
        <f ca="1">IF(C2176=$X$4,"Enter smelter details",IF(ISERROR($V2176),"",OFFSET('Smelter Look-up'!$F$4,$V2176-4,0)))</f>
        <v/>
      </c>
      <c r="H2176" s="199" t="str">
        <f ca="1">IF(ISERROR($V2176),"",OFFSET('Smelter Look-up'!$G$4,$V2176-4,0))</f>
        <v/>
      </c>
      <c r="I2176" s="200" t="str">
        <f ca="1">IF(ISERROR($V2176),"",OFFSET('Smelter Look-up'!$H$4,$V2176-4,0))</f>
        <v/>
      </c>
      <c r="J2176" s="200" t="str">
        <f ca="1">IF(ISERROR($V2176),"",OFFSET('Smelter Look-up'!$I$4,$V2176-4,0))</f>
        <v/>
      </c>
      <c r="K2176" s="144"/>
      <c r="L2176" s="144"/>
      <c r="M2176" s="144"/>
      <c r="N2176" s="144"/>
      <c r="O2176" s="144"/>
      <c r="P2176" s="202"/>
      <c r="Q2176" s="145"/>
      <c r="R2176" s="143" t="str">
        <f ca="1">IF(ISERROR($V2176),"",OFFSET('Smelter Look-up'!$C$4,$V2176-4,0)&amp;"")</f>
        <v/>
      </c>
      <c r="S2176" s="149" t="str">
        <f t="shared" ca="1" si="165"/>
        <v/>
      </c>
      <c r="T2176" s="149" t="str">
        <f ca="1">IF(B2176="","",IF(ISERROR(MATCH($J2176,SorP!$B$1:$B$6261,0)),"",INDIRECT("'SorP'!$A$"&amp;MATCH($S2176&amp;$J2176,SorP!C:C,0))))</f>
        <v/>
      </c>
      <c r="U2176" s="162"/>
      <c r="V2176" s="163" t="e">
        <f>IF(C2176="",NA(),MATCH($B2176&amp;$C2176,'Smelter Look-up'!$J:$J,0))</f>
        <v>#N/A</v>
      </c>
      <c r="X2176" s="164">
        <f t="shared" ca="1" si="166"/>
        <v>0</v>
      </c>
      <c r="AB2176" s="304" t="str">
        <f t="shared" si="167"/>
        <v/>
      </c>
      <c r="AC2176" s="164" t="str">
        <f t="shared" si="168"/>
        <v/>
      </c>
      <c r="AD2176" s="164" t="str">
        <f t="shared" si="169"/>
        <v/>
      </c>
    </row>
    <row r="2177" spans="1:30" s="164" customFormat="1" ht="20.149999999999999" customHeight="1">
      <c r="A2177" s="149"/>
      <c r="B2177" s="294" t="str">
        <f>IF(LEN(A2177)=0,"",INDEX('Smelter Look-up'!$A:$A,MATCH($A2177,'Smelter Look-up'!$E:$E,0)))</f>
        <v/>
      </c>
      <c r="C2177" s="146" t="str">
        <f>IF(LEN(A2177)=0,"",INDEX('Smelter Look-up'!$C:$C,MATCH($A2177,'Smelter Look-up'!$E:$E,0)))</f>
        <v/>
      </c>
      <c r="D2177" s="143"/>
      <c r="E2177" s="143" t="str">
        <f ca="1">IF(ISERROR($V2177),"",OFFSET('Smelter Look-up'!$D$4,$V2177-4,0)&amp;"")</f>
        <v/>
      </c>
      <c r="F2177" s="143" t="str">
        <f ca="1">IF(ISERROR($V2177),"",OFFSET('Smelter Look-up'!$E$4,$V2177-4,0))</f>
        <v/>
      </c>
      <c r="G2177" s="143" t="str">
        <f ca="1">IF(C2177=$X$4,"Enter smelter details",IF(ISERROR($V2177),"",OFFSET('Smelter Look-up'!$F$4,$V2177-4,0)))</f>
        <v/>
      </c>
      <c r="H2177" s="199" t="str">
        <f ca="1">IF(ISERROR($V2177),"",OFFSET('Smelter Look-up'!$G$4,$V2177-4,0))</f>
        <v/>
      </c>
      <c r="I2177" s="200" t="str">
        <f ca="1">IF(ISERROR($V2177),"",OFFSET('Smelter Look-up'!$H$4,$V2177-4,0))</f>
        <v/>
      </c>
      <c r="J2177" s="200" t="str">
        <f ca="1">IF(ISERROR($V2177),"",OFFSET('Smelter Look-up'!$I$4,$V2177-4,0))</f>
        <v/>
      </c>
      <c r="K2177" s="144"/>
      <c r="L2177" s="144"/>
      <c r="M2177" s="144"/>
      <c r="N2177" s="144"/>
      <c r="O2177" s="144"/>
      <c r="P2177" s="202"/>
      <c r="Q2177" s="145"/>
      <c r="R2177" s="143" t="str">
        <f ca="1">IF(ISERROR($V2177),"",OFFSET('Smelter Look-up'!$C$4,$V2177-4,0)&amp;"")</f>
        <v/>
      </c>
      <c r="S2177" s="149" t="str">
        <f t="shared" ca="1" si="165"/>
        <v/>
      </c>
      <c r="T2177" s="149" t="str">
        <f ca="1">IF(B2177="","",IF(ISERROR(MATCH($J2177,SorP!$B$1:$B$6261,0)),"",INDIRECT("'SorP'!$A$"&amp;MATCH($S2177&amp;$J2177,SorP!C:C,0))))</f>
        <v/>
      </c>
      <c r="U2177" s="162"/>
      <c r="V2177" s="163" t="e">
        <f>IF(C2177="",NA(),MATCH($B2177&amp;$C2177,'Smelter Look-up'!$J:$J,0))</f>
        <v>#N/A</v>
      </c>
      <c r="X2177" s="164">
        <f t="shared" ca="1" si="166"/>
        <v>0</v>
      </c>
      <c r="AB2177" s="304" t="str">
        <f t="shared" si="167"/>
        <v/>
      </c>
      <c r="AC2177" s="164" t="str">
        <f t="shared" si="168"/>
        <v/>
      </c>
      <c r="AD2177" s="164" t="str">
        <f t="shared" si="169"/>
        <v/>
      </c>
    </row>
    <row r="2178" spans="1:30" s="164" customFormat="1" ht="20.149999999999999" customHeight="1">
      <c r="A2178" s="149"/>
      <c r="B2178" s="294" t="str">
        <f>IF(LEN(A2178)=0,"",INDEX('Smelter Look-up'!$A:$A,MATCH($A2178,'Smelter Look-up'!$E:$E,0)))</f>
        <v/>
      </c>
      <c r="C2178" s="146" t="str">
        <f>IF(LEN(A2178)=0,"",INDEX('Smelter Look-up'!$C:$C,MATCH($A2178,'Smelter Look-up'!$E:$E,0)))</f>
        <v/>
      </c>
      <c r="D2178" s="143"/>
      <c r="E2178" s="143" t="str">
        <f ca="1">IF(ISERROR($V2178),"",OFFSET('Smelter Look-up'!$D$4,$V2178-4,0)&amp;"")</f>
        <v/>
      </c>
      <c r="F2178" s="143" t="str">
        <f ca="1">IF(ISERROR($V2178),"",OFFSET('Smelter Look-up'!$E$4,$V2178-4,0))</f>
        <v/>
      </c>
      <c r="G2178" s="143" t="str">
        <f ca="1">IF(C2178=$X$4,"Enter smelter details",IF(ISERROR($V2178),"",OFFSET('Smelter Look-up'!$F$4,$V2178-4,0)))</f>
        <v/>
      </c>
      <c r="H2178" s="199" t="str">
        <f ca="1">IF(ISERROR($V2178),"",OFFSET('Smelter Look-up'!$G$4,$V2178-4,0))</f>
        <v/>
      </c>
      <c r="I2178" s="200" t="str">
        <f ca="1">IF(ISERROR($V2178),"",OFFSET('Smelter Look-up'!$H$4,$V2178-4,0))</f>
        <v/>
      </c>
      <c r="J2178" s="200" t="str">
        <f ca="1">IF(ISERROR($V2178),"",OFFSET('Smelter Look-up'!$I$4,$V2178-4,0))</f>
        <v/>
      </c>
      <c r="K2178" s="144"/>
      <c r="L2178" s="144"/>
      <c r="M2178" s="144"/>
      <c r="N2178" s="144"/>
      <c r="O2178" s="144"/>
      <c r="P2178" s="202"/>
      <c r="Q2178" s="145"/>
      <c r="R2178" s="143" t="str">
        <f ca="1">IF(ISERROR($V2178),"",OFFSET('Smelter Look-up'!$C$4,$V2178-4,0)&amp;"")</f>
        <v/>
      </c>
      <c r="S2178" s="149" t="str">
        <f t="shared" ca="1" si="165"/>
        <v/>
      </c>
      <c r="T2178" s="149" t="str">
        <f ca="1">IF(B2178="","",IF(ISERROR(MATCH($J2178,SorP!$B$1:$B$6261,0)),"",INDIRECT("'SorP'!$A$"&amp;MATCH($S2178&amp;$J2178,SorP!C:C,0))))</f>
        <v/>
      </c>
      <c r="U2178" s="162"/>
      <c r="V2178" s="163" t="e">
        <f>IF(C2178="",NA(),MATCH($B2178&amp;$C2178,'Smelter Look-up'!$J:$J,0))</f>
        <v>#N/A</v>
      </c>
      <c r="X2178" s="164">
        <f t="shared" ca="1" si="166"/>
        <v>0</v>
      </c>
      <c r="AB2178" s="304" t="str">
        <f t="shared" si="167"/>
        <v/>
      </c>
      <c r="AC2178" s="164" t="str">
        <f t="shared" si="168"/>
        <v/>
      </c>
      <c r="AD2178" s="164" t="str">
        <f t="shared" si="169"/>
        <v/>
      </c>
    </row>
    <row r="2179" spans="1:30" s="164" customFormat="1" ht="20.149999999999999" customHeight="1">
      <c r="A2179" s="149"/>
      <c r="B2179" s="294" t="str">
        <f>IF(LEN(A2179)=0,"",INDEX('Smelter Look-up'!$A:$A,MATCH($A2179,'Smelter Look-up'!$E:$E,0)))</f>
        <v/>
      </c>
      <c r="C2179" s="146" t="str">
        <f>IF(LEN(A2179)=0,"",INDEX('Smelter Look-up'!$C:$C,MATCH($A2179,'Smelter Look-up'!$E:$E,0)))</f>
        <v/>
      </c>
      <c r="D2179" s="143"/>
      <c r="E2179" s="143" t="str">
        <f ca="1">IF(ISERROR($V2179),"",OFFSET('Smelter Look-up'!$D$4,$V2179-4,0)&amp;"")</f>
        <v/>
      </c>
      <c r="F2179" s="143" t="str">
        <f ca="1">IF(ISERROR($V2179),"",OFFSET('Smelter Look-up'!$E$4,$V2179-4,0))</f>
        <v/>
      </c>
      <c r="G2179" s="143" t="str">
        <f ca="1">IF(C2179=$X$4,"Enter smelter details",IF(ISERROR($V2179),"",OFFSET('Smelter Look-up'!$F$4,$V2179-4,0)))</f>
        <v/>
      </c>
      <c r="H2179" s="199" t="str">
        <f ca="1">IF(ISERROR($V2179),"",OFFSET('Smelter Look-up'!$G$4,$V2179-4,0))</f>
        <v/>
      </c>
      <c r="I2179" s="200" t="str">
        <f ca="1">IF(ISERROR($V2179),"",OFFSET('Smelter Look-up'!$H$4,$V2179-4,0))</f>
        <v/>
      </c>
      <c r="J2179" s="200" t="str">
        <f ca="1">IF(ISERROR($V2179),"",OFFSET('Smelter Look-up'!$I$4,$V2179-4,0))</f>
        <v/>
      </c>
      <c r="K2179" s="144"/>
      <c r="L2179" s="144"/>
      <c r="M2179" s="144"/>
      <c r="N2179" s="144"/>
      <c r="O2179" s="144"/>
      <c r="P2179" s="202"/>
      <c r="Q2179" s="145"/>
      <c r="R2179" s="143" t="str">
        <f ca="1">IF(ISERROR($V2179),"",OFFSET('Smelter Look-up'!$C$4,$V2179-4,0)&amp;"")</f>
        <v/>
      </c>
      <c r="S2179" s="149" t="str">
        <f t="shared" ca="1" si="165"/>
        <v/>
      </c>
      <c r="T2179" s="149" t="str">
        <f ca="1">IF(B2179="","",IF(ISERROR(MATCH($J2179,SorP!$B$1:$B$6261,0)),"",INDIRECT("'SorP'!$A$"&amp;MATCH($S2179&amp;$J2179,SorP!C:C,0))))</f>
        <v/>
      </c>
      <c r="U2179" s="162"/>
      <c r="V2179" s="163" t="e">
        <f>IF(C2179="",NA(),MATCH($B2179&amp;$C2179,'Smelter Look-up'!$J:$J,0))</f>
        <v>#N/A</v>
      </c>
      <c r="X2179" s="164">
        <f t="shared" ca="1" si="166"/>
        <v>0</v>
      </c>
      <c r="AB2179" s="304" t="str">
        <f t="shared" si="167"/>
        <v/>
      </c>
      <c r="AC2179" s="164" t="str">
        <f t="shared" si="168"/>
        <v/>
      </c>
      <c r="AD2179" s="164" t="str">
        <f t="shared" si="169"/>
        <v/>
      </c>
    </row>
    <row r="2180" spans="1:30" s="164" customFormat="1" ht="20.149999999999999" customHeight="1">
      <c r="A2180" s="149"/>
      <c r="B2180" s="294" t="str">
        <f>IF(LEN(A2180)=0,"",INDEX('Smelter Look-up'!$A:$A,MATCH($A2180,'Smelter Look-up'!$E:$E,0)))</f>
        <v/>
      </c>
      <c r="C2180" s="146" t="str">
        <f>IF(LEN(A2180)=0,"",INDEX('Smelter Look-up'!$C:$C,MATCH($A2180,'Smelter Look-up'!$E:$E,0)))</f>
        <v/>
      </c>
      <c r="D2180" s="143"/>
      <c r="E2180" s="143" t="str">
        <f ca="1">IF(ISERROR($V2180),"",OFFSET('Smelter Look-up'!$D$4,$V2180-4,0)&amp;"")</f>
        <v/>
      </c>
      <c r="F2180" s="143" t="str">
        <f ca="1">IF(ISERROR($V2180),"",OFFSET('Smelter Look-up'!$E$4,$V2180-4,0))</f>
        <v/>
      </c>
      <c r="G2180" s="143" t="str">
        <f ca="1">IF(C2180=$X$4,"Enter smelter details",IF(ISERROR($V2180),"",OFFSET('Smelter Look-up'!$F$4,$V2180-4,0)))</f>
        <v/>
      </c>
      <c r="H2180" s="199" t="str">
        <f ca="1">IF(ISERROR($V2180),"",OFFSET('Smelter Look-up'!$G$4,$V2180-4,0))</f>
        <v/>
      </c>
      <c r="I2180" s="200" t="str">
        <f ca="1">IF(ISERROR($V2180),"",OFFSET('Smelter Look-up'!$H$4,$V2180-4,0))</f>
        <v/>
      </c>
      <c r="J2180" s="200" t="str">
        <f ca="1">IF(ISERROR($V2180),"",OFFSET('Smelter Look-up'!$I$4,$V2180-4,0))</f>
        <v/>
      </c>
      <c r="K2180" s="144"/>
      <c r="L2180" s="144"/>
      <c r="M2180" s="144"/>
      <c r="N2180" s="144"/>
      <c r="O2180" s="144"/>
      <c r="P2180" s="202"/>
      <c r="Q2180" s="145"/>
      <c r="R2180" s="143" t="str">
        <f ca="1">IF(ISERROR($V2180),"",OFFSET('Smelter Look-up'!$C$4,$V2180-4,0)&amp;"")</f>
        <v/>
      </c>
      <c r="S2180" s="149" t="str">
        <f t="shared" ref="S2180:S2243" ca="1" si="170">IF(B2180="","",IF(ISERROR(MATCH($E2180,CL,0)),"Unknown",INDIRECT("'C'!$A$"&amp;MATCH($E2180,CL,0)+1)))</f>
        <v/>
      </c>
      <c r="T2180" s="149" t="str">
        <f ca="1">IF(B2180="","",IF(ISERROR(MATCH($J2180,SorP!$B$1:$B$6261,0)),"",INDIRECT("'SorP'!$A$"&amp;MATCH($S2180&amp;$J2180,SorP!C:C,0))))</f>
        <v/>
      </c>
      <c r="U2180" s="162"/>
      <c r="V2180" s="163" t="e">
        <f>IF(C2180="",NA(),MATCH($B2180&amp;$C2180,'Smelter Look-up'!$J:$J,0))</f>
        <v>#N/A</v>
      </c>
      <c r="X2180" s="164">
        <f t="shared" ref="X2180:X2243" ca="1" si="171">IF(AND(C2180="Smelter not listed",OR(LEN(D2180)=0,LEN(E2180)=0)),1,0)</f>
        <v>0</v>
      </c>
      <c r="AB2180" s="304" t="str">
        <f t="shared" ref="AB2180:AB2243" si="172">IF(C2180="","",B2180)</f>
        <v/>
      </c>
      <c r="AC2180" s="164" t="str">
        <f t="shared" ref="AC2180:AC2243" si="173">B2180</f>
        <v/>
      </c>
      <c r="AD2180" s="164" t="str">
        <f t="shared" ref="AD2180:AD2243" si="174">IF(C2180="Smelter not listed",D2180,C2180)</f>
        <v/>
      </c>
    </row>
    <row r="2181" spans="1:30" s="164" customFormat="1" ht="20.149999999999999" customHeight="1">
      <c r="A2181" s="149"/>
      <c r="B2181" s="294" t="str">
        <f>IF(LEN(A2181)=0,"",INDEX('Smelter Look-up'!$A:$A,MATCH($A2181,'Smelter Look-up'!$E:$E,0)))</f>
        <v/>
      </c>
      <c r="C2181" s="146" t="str">
        <f>IF(LEN(A2181)=0,"",INDEX('Smelter Look-up'!$C:$C,MATCH($A2181,'Smelter Look-up'!$E:$E,0)))</f>
        <v/>
      </c>
      <c r="D2181" s="143"/>
      <c r="E2181" s="143" t="str">
        <f ca="1">IF(ISERROR($V2181),"",OFFSET('Smelter Look-up'!$D$4,$V2181-4,0)&amp;"")</f>
        <v/>
      </c>
      <c r="F2181" s="143" t="str">
        <f ca="1">IF(ISERROR($V2181),"",OFFSET('Smelter Look-up'!$E$4,$V2181-4,0))</f>
        <v/>
      </c>
      <c r="G2181" s="143" t="str">
        <f ca="1">IF(C2181=$X$4,"Enter smelter details",IF(ISERROR($V2181),"",OFFSET('Smelter Look-up'!$F$4,$V2181-4,0)))</f>
        <v/>
      </c>
      <c r="H2181" s="199" t="str">
        <f ca="1">IF(ISERROR($V2181),"",OFFSET('Smelter Look-up'!$G$4,$V2181-4,0))</f>
        <v/>
      </c>
      <c r="I2181" s="200" t="str">
        <f ca="1">IF(ISERROR($V2181),"",OFFSET('Smelter Look-up'!$H$4,$V2181-4,0))</f>
        <v/>
      </c>
      <c r="J2181" s="200" t="str">
        <f ca="1">IF(ISERROR($V2181),"",OFFSET('Smelter Look-up'!$I$4,$V2181-4,0))</f>
        <v/>
      </c>
      <c r="K2181" s="144"/>
      <c r="L2181" s="144"/>
      <c r="M2181" s="144"/>
      <c r="N2181" s="144"/>
      <c r="O2181" s="144"/>
      <c r="P2181" s="202"/>
      <c r="Q2181" s="145"/>
      <c r="R2181" s="143" t="str">
        <f ca="1">IF(ISERROR($V2181),"",OFFSET('Smelter Look-up'!$C$4,$V2181-4,0)&amp;"")</f>
        <v/>
      </c>
      <c r="S2181" s="149" t="str">
        <f t="shared" ca="1" si="170"/>
        <v/>
      </c>
      <c r="T2181" s="149" t="str">
        <f ca="1">IF(B2181="","",IF(ISERROR(MATCH($J2181,SorP!$B$1:$B$6261,0)),"",INDIRECT("'SorP'!$A$"&amp;MATCH($S2181&amp;$J2181,SorP!C:C,0))))</f>
        <v/>
      </c>
      <c r="U2181" s="162"/>
      <c r="V2181" s="163" t="e">
        <f>IF(C2181="",NA(),MATCH($B2181&amp;$C2181,'Smelter Look-up'!$J:$J,0))</f>
        <v>#N/A</v>
      </c>
      <c r="X2181" s="164">
        <f t="shared" ca="1" si="171"/>
        <v>0</v>
      </c>
      <c r="AB2181" s="304" t="str">
        <f t="shared" si="172"/>
        <v/>
      </c>
      <c r="AC2181" s="164" t="str">
        <f t="shared" si="173"/>
        <v/>
      </c>
      <c r="AD2181" s="164" t="str">
        <f t="shared" si="174"/>
        <v/>
      </c>
    </row>
    <row r="2182" spans="1:30" s="164" customFormat="1" ht="20.149999999999999" customHeight="1">
      <c r="A2182" s="149"/>
      <c r="B2182" s="294" t="str">
        <f>IF(LEN(A2182)=0,"",INDEX('Smelter Look-up'!$A:$A,MATCH($A2182,'Smelter Look-up'!$E:$E,0)))</f>
        <v/>
      </c>
      <c r="C2182" s="146" t="str">
        <f>IF(LEN(A2182)=0,"",INDEX('Smelter Look-up'!$C:$C,MATCH($A2182,'Smelter Look-up'!$E:$E,0)))</f>
        <v/>
      </c>
      <c r="D2182" s="143"/>
      <c r="E2182" s="143" t="str">
        <f ca="1">IF(ISERROR($V2182),"",OFFSET('Smelter Look-up'!$D$4,$V2182-4,0)&amp;"")</f>
        <v/>
      </c>
      <c r="F2182" s="143" t="str">
        <f ca="1">IF(ISERROR($V2182),"",OFFSET('Smelter Look-up'!$E$4,$V2182-4,0))</f>
        <v/>
      </c>
      <c r="G2182" s="143" t="str">
        <f ca="1">IF(C2182=$X$4,"Enter smelter details",IF(ISERROR($V2182),"",OFFSET('Smelter Look-up'!$F$4,$V2182-4,0)))</f>
        <v/>
      </c>
      <c r="H2182" s="199" t="str">
        <f ca="1">IF(ISERROR($V2182),"",OFFSET('Smelter Look-up'!$G$4,$V2182-4,0))</f>
        <v/>
      </c>
      <c r="I2182" s="200" t="str">
        <f ca="1">IF(ISERROR($V2182),"",OFFSET('Smelter Look-up'!$H$4,$V2182-4,0))</f>
        <v/>
      </c>
      <c r="J2182" s="200" t="str">
        <f ca="1">IF(ISERROR($V2182),"",OFFSET('Smelter Look-up'!$I$4,$V2182-4,0))</f>
        <v/>
      </c>
      <c r="K2182" s="144"/>
      <c r="L2182" s="144"/>
      <c r="M2182" s="144"/>
      <c r="N2182" s="144"/>
      <c r="O2182" s="144"/>
      <c r="P2182" s="202"/>
      <c r="Q2182" s="145"/>
      <c r="R2182" s="143" t="str">
        <f ca="1">IF(ISERROR($V2182),"",OFFSET('Smelter Look-up'!$C$4,$V2182-4,0)&amp;"")</f>
        <v/>
      </c>
      <c r="S2182" s="149" t="str">
        <f t="shared" ca="1" si="170"/>
        <v/>
      </c>
      <c r="T2182" s="149" t="str">
        <f ca="1">IF(B2182="","",IF(ISERROR(MATCH($J2182,SorP!$B$1:$B$6261,0)),"",INDIRECT("'SorP'!$A$"&amp;MATCH($S2182&amp;$J2182,SorP!C:C,0))))</f>
        <v/>
      </c>
      <c r="U2182" s="162"/>
      <c r="V2182" s="163" t="e">
        <f>IF(C2182="",NA(),MATCH($B2182&amp;$C2182,'Smelter Look-up'!$J:$J,0))</f>
        <v>#N/A</v>
      </c>
      <c r="X2182" s="164">
        <f t="shared" ca="1" si="171"/>
        <v>0</v>
      </c>
      <c r="AB2182" s="304" t="str">
        <f t="shared" si="172"/>
        <v/>
      </c>
      <c r="AC2182" s="164" t="str">
        <f t="shared" si="173"/>
        <v/>
      </c>
      <c r="AD2182" s="164" t="str">
        <f t="shared" si="174"/>
        <v/>
      </c>
    </row>
    <row r="2183" spans="1:30" s="164" customFormat="1" ht="20.149999999999999" customHeight="1">
      <c r="A2183" s="149"/>
      <c r="B2183" s="294" t="str">
        <f>IF(LEN(A2183)=0,"",INDEX('Smelter Look-up'!$A:$A,MATCH($A2183,'Smelter Look-up'!$E:$E,0)))</f>
        <v/>
      </c>
      <c r="C2183" s="146" t="str">
        <f>IF(LEN(A2183)=0,"",INDEX('Smelter Look-up'!$C:$C,MATCH($A2183,'Smelter Look-up'!$E:$E,0)))</f>
        <v/>
      </c>
      <c r="D2183" s="143"/>
      <c r="E2183" s="143" t="str">
        <f ca="1">IF(ISERROR($V2183),"",OFFSET('Smelter Look-up'!$D$4,$V2183-4,0)&amp;"")</f>
        <v/>
      </c>
      <c r="F2183" s="143" t="str">
        <f ca="1">IF(ISERROR($V2183),"",OFFSET('Smelter Look-up'!$E$4,$V2183-4,0))</f>
        <v/>
      </c>
      <c r="G2183" s="143" t="str">
        <f ca="1">IF(C2183=$X$4,"Enter smelter details",IF(ISERROR($V2183),"",OFFSET('Smelter Look-up'!$F$4,$V2183-4,0)))</f>
        <v/>
      </c>
      <c r="H2183" s="199" t="str">
        <f ca="1">IF(ISERROR($V2183),"",OFFSET('Smelter Look-up'!$G$4,$V2183-4,0))</f>
        <v/>
      </c>
      <c r="I2183" s="200" t="str">
        <f ca="1">IF(ISERROR($V2183),"",OFFSET('Smelter Look-up'!$H$4,$V2183-4,0))</f>
        <v/>
      </c>
      <c r="J2183" s="200" t="str">
        <f ca="1">IF(ISERROR($V2183),"",OFFSET('Smelter Look-up'!$I$4,$V2183-4,0))</f>
        <v/>
      </c>
      <c r="K2183" s="144"/>
      <c r="L2183" s="144"/>
      <c r="M2183" s="144"/>
      <c r="N2183" s="144"/>
      <c r="O2183" s="144"/>
      <c r="P2183" s="202"/>
      <c r="Q2183" s="145"/>
      <c r="R2183" s="143" t="str">
        <f ca="1">IF(ISERROR($V2183),"",OFFSET('Smelter Look-up'!$C$4,$V2183-4,0)&amp;"")</f>
        <v/>
      </c>
      <c r="S2183" s="149" t="str">
        <f t="shared" ca="1" si="170"/>
        <v/>
      </c>
      <c r="T2183" s="149" t="str">
        <f ca="1">IF(B2183="","",IF(ISERROR(MATCH($J2183,SorP!$B$1:$B$6261,0)),"",INDIRECT("'SorP'!$A$"&amp;MATCH($S2183&amp;$J2183,SorP!C:C,0))))</f>
        <v/>
      </c>
      <c r="U2183" s="162"/>
      <c r="V2183" s="163" t="e">
        <f>IF(C2183="",NA(),MATCH($B2183&amp;$C2183,'Smelter Look-up'!$J:$J,0))</f>
        <v>#N/A</v>
      </c>
      <c r="X2183" s="164">
        <f t="shared" ca="1" si="171"/>
        <v>0</v>
      </c>
      <c r="AB2183" s="304" t="str">
        <f t="shared" si="172"/>
        <v/>
      </c>
      <c r="AC2183" s="164" t="str">
        <f t="shared" si="173"/>
        <v/>
      </c>
      <c r="AD2183" s="164" t="str">
        <f t="shared" si="174"/>
        <v/>
      </c>
    </row>
    <row r="2184" spans="1:30" s="164" customFormat="1" ht="20.149999999999999" customHeight="1">
      <c r="A2184" s="149"/>
      <c r="B2184" s="294" t="str">
        <f>IF(LEN(A2184)=0,"",INDEX('Smelter Look-up'!$A:$A,MATCH($A2184,'Smelter Look-up'!$E:$E,0)))</f>
        <v/>
      </c>
      <c r="C2184" s="146" t="str">
        <f>IF(LEN(A2184)=0,"",INDEX('Smelter Look-up'!$C:$C,MATCH($A2184,'Smelter Look-up'!$E:$E,0)))</f>
        <v/>
      </c>
      <c r="D2184" s="143"/>
      <c r="E2184" s="143" t="str">
        <f ca="1">IF(ISERROR($V2184),"",OFFSET('Smelter Look-up'!$D$4,$V2184-4,0)&amp;"")</f>
        <v/>
      </c>
      <c r="F2184" s="143" t="str">
        <f ca="1">IF(ISERROR($V2184),"",OFFSET('Smelter Look-up'!$E$4,$V2184-4,0))</f>
        <v/>
      </c>
      <c r="G2184" s="143" t="str">
        <f ca="1">IF(C2184=$X$4,"Enter smelter details",IF(ISERROR($V2184),"",OFFSET('Smelter Look-up'!$F$4,$V2184-4,0)))</f>
        <v/>
      </c>
      <c r="H2184" s="199" t="str">
        <f ca="1">IF(ISERROR($V2184),"",OFFSET('Smelter Look-up'!$G$4,$V2184-4,0))</f>
        <v/>
      </c>
      <c r="I2184" s="200" t="str">
        <f ca="1">IF(ISERROR($V2184),"",OFFSET('Smelter Look-up'!$H$4,$V2184-4,0))</f>
        <v/>
      </c>
      <c r="J2184" s="200" t="str">
        <f ca="1">IF(ISERROR($V2184),"",OFFSET('Smelter Look-up'!$I$4,$V2184-4,0))</f>
        <v/>
      </c>
      <c r="K2184" s="144"/>
      <c r="L2184" s="144"/>
      <c r="M2184" s="144"/>
      <c r="N2184" s="144"/>
      <c r="O2184" s="144"/>
      <c r="P2184" s="202"/>
      <c r="Q2184" s="145"/>
      <c r="R2184" s="143" t="str">
        <f ca="1">IF(ISERROR($V2184),"",OFFSET('Smelter Look-up'!$C$4,$V2184-4,0)&amp;"")</f>
        <v/>
      </c>
      <c r="S2184" s="149" t="str">
        <f t="shared" ca="1" si="170"/>
        <v/>
      </c>
      <c r="T2184" s="149" t="str">
        <f ca="1">IF(B2184="","",IF(ISERROR(MATCH($J2184,SorP!$B$1:$B$6261,0)),"",INDIRECT("'SorP'!$A$"&amp;MATCH($S2184&amp;$J2184,SorP!C:C,0))))</f>
        <v/>
      </c>
      <c r="U2184" s="162"/>
      <c r="V2184" s="163" t="e">
        <f>IF(C2184="",NA(),MATCH($B2184&amp;$C2184,'Smelter Look-up'!$J:$J,0))</f>
        <v>#N/A</v>
      </c>
      <c r="X2184" s="164">
        <f t="shared" ca="1" si="171"/>
        <v>0</v>
      </c>
      <c r="AB2184" s="304" t="str">
        <f t="shared" si="172"/>
        <v/>
      </c>
      <c r="AC2184" s="164" t="str">
        <f t="shared" si="173"/>
        <v/>
      </c>
      <c r="AD2184" s="164" t="str">
        <f t="shared" si="174"/>
        <v/>
      </c>
    </row>
    <row r="2185" spans="1:30" s="164" customFormat="1" ht="20.149999999999999" customHeight="1">
      <c r="A2185" s="149"/>
      <c r="B2185" s="294" t="str">
        <f>IF(LEN(A2185)=0,"",INDEX('Smelter Look-up'!$A:$A,MATCH($A2185,'Smelter Look-up'!$E:$E,0)))</f>
        <v/>
      </c>
      <c r="C2185" s="146" t="str">
        <f>IF(LEN(A2185)=0,"",INDEX('Smelter Look-up'!$C:$C,MATCH($A2185,'Smelter Look-up'!$E:$E,0)))</f>
        <v/>
      </c>
      <c r="D2185" s="143"/>
      <c r="E2185" s="143" t="str">
        <f ca="1">IF(ISERROR($V2185),"",OFFSET('Smelter Look-up'!$D$4,$V2185-4,0)&amp;"")</f>
        <v/>
      </c>
      <c r="F2185" s="143" t="str">
        <f ca="1">IF(ISERROR($V2185),"",OFFSET('Smelter Look-up'!$E$4,$V2185-4,0))</f>
        <v/>
      </c>
      <c r="G2185" s="143" t="str">
        <f ca="1">IF(C2185=$X$4,"Enter smelter details",IF(ISERROR($V2185),"",OFFSET('Smelter Look-up'!$F$4,$V2185-4,0)))</f>
        <v/>
      </c>
      <c r="H2185" s="199" t="str">
        <f ca="1">IF(ISERROR($V2185),"",OFFSET('Smelter Look-up'!$G$4,$V2185-4,0))</f>
        <v/>
      </c>
      <c r="I2185" s="200" t="str">
        <f ca="1">IF(ISERROR($V2185),"",OFFSET('Smelter Look-up'!$H$4,$V2185-4,0))</f>
        <v/>
      </c>
      <c r="J2185" s="200" t="str">
        <f ca="1">IF(ISERROR($V2185),"",OFFSET('Smelter Look-up'!$I$4,$V2185-4,0))</f>
        <v/>
      </c>
      <c r="K2185" s="144"/>
      <c r="L2185" s="144"/>
      <c r="M2185" s="144"/>
      <c r="N2185" s="144"/>
      <c r="O2185" s="144"/>
      <c r="P2185" s="202"/>
      <c r="Q2185" s="145"/>
      <c r="R2185" s="143" t="str">
        <f ca="1">IF(ISERROR($V2185),"",OFFSET('Smelter Look-up'!$C$4,$V2185-4,0)&amp;"")</f>
        <v/>
      </c>
      <c r="S2185" s="149" t="str">
        <f t="shared" ca="1" si="170"/>
        <v/>
      </c>
      <c r="T2185" s="149" t="str">
        <f ca="1">IF(B2185="","",IF(ISERROR(MATCH($J2185,SorP!$B$1:$B$6261,0)),"",INDIRECT("'SorP'!$A$"&amp;MATCH($S2185&amp;$J2185,SorP!C:C,0))))</f>
        <v/>
      </c>
      <c r="U2185" s="162"/>
      <c r="V2185" s="163" t="e">
        <f>IF(C2185="",NA(),MATCH($B2185&amp;$C2185,'Smelter Look-up'!$J:$J,0))</f>
        <v>#N/A</v>
      </c>
      <c r="X2185" s="164">
        <f t="shared" ca="1" si="171"/>
        <v>0</v>
      </c>
      <c r="AB2185" s="304" t="str">
        <f t="shared" si="172"/>
        <v/>
      </c>
      <c r="AC2185" s="164" t="str">
        <f t="shared" si="173"/>
        <v/>
      </c>
      <c r="AD2185" s="164" t="str">
        <f t="shared" si="174"/>
        <v/>
      </c>
    </row>
    <row r="2186" spans="1:30" s="164" customFormat="1" ht="20.149999999999999" customHeight="1">
      <c r="A2186" s="149"/>
      <c r="B2186" s="294" t="str">
        <f>IF(LEN(A2186)=0,"",INDEX('Smelter Look-up'!$A:$A,MATCH($A2186,'Smelter Look-up'!$E:$E,0)))</f>
        <v/>
      </c>
      <c r="C2186" s="146" t="str">
        <f>IF(LEN(A2186)=0,"",INDEX('Smelter Look-up'!$C:$C,MATCH($A2186,'Smelter Look-up'!$E:$E,0)))</f>
        <v/>
      </c>
      <c r="D2186" s="143"/>
      <c r="E2186" s="143" t="str">
        <f ca="1">IF(ISERROR($V2186),"",OFFSET('Smelter Look-up'!$D$4,$V2186-4,0)&amp;"")</f>
        <v/>
      </c>
      <c r="F2186" s="143" t="str">
        <f ca="1">IF(ISERROR($V2186),"",OFFSET('Smelter Look-up'!$E$4,$V2186-4,0))</f>
        <v/>
      </c>
      <c r="G2186" s="143" t="str">
        <f ca="1">IF(C2186=$X$4,"Enter smelter details",IF(ISERROR($V2186),"",OFFSET('Smelter Look-up'!$F$4,$V2186-4,0)))</f>
        <v/>
      </c>
      <c r="H2186" s="199" t="str">
        <f ca="1">IF(ISERROR($V2186),"",OFFSET('Smelter Look-up'!$G$4,$V2186-4,0))</f>
        <v/>
      </c>
      <c r="I2186" s="200" t="str">
        <f ca="1">IF(ISERROR($V2186),"",OFFSET('Smelter Look-up'!$H$4,$V2186-4,0))</f>
        <v/>
      </c>
      <c r="J2186" s="200" t="str">
        <f ca="1">IF(ISERROR($V2186),"",OFFSET('Smelter Look-up'!$I$4,$V2186-4,0))</f>
        <v/>
      </c>
      <c r="K2186" s="144"/>
      <c r="L2186" s="144"/>
      <c r="M2186" s="144"/>
      <c r="N2186" s="144"/>
      <c r="O2186" s="144"/>
      <c r="P2186" s="202"/>
      <c r="Q2186" s="145"/>
      <c r="R2186" s="143" t="str">
        <f ca="1">IF(ISERROR($V2186),"",OFFSET('Smelter Look-up'!$C$4,$V2186-4,0)&amp;"")</f>
        <v/>
      </c>
      <c r="S2186" s="149" t="str">
        <f t="shared" ca="1" si="170"/>
        <v/>
      </c>
      <c r="T2186" s="149" t="str">
        <f ca="1">IF(B2186="","",IF(ISERROR(MATCH($J2186,SorP!$B$1:$B$6261,0)),"",INDIRECT("'SorP'!$A$"&amp;MATCH($S2186&amp;$J2186,SorP!C:C,0))))</f>
        <v/>
      </c>
      <c r="U2186" s="162"/>
      <c r="V2186" s="163" t="e">
        <f>IF(C2186="",NA(),MATCH($B2186&amp;$C2186,'Smelter Look-up'!$J:$J,0))</f>
        <v>#N/A</v>
      </c>
      <c r="X2186" s="164">
        <f t="shared" ca="1" si="171"/>
        <v>0</v>
      </c>
      <c r="AB2186" s="304" t="str">
        <f t="shared" si="172"/>
        <v/>
      </c>
      <c r="AC2186" s="164" t="str">
        <f t="shared" si="173"/>
        <v/>
      </c>
      <c r="AD2186" s="164" t="str">
        <f t="shared" si="174"/>
        <v/>
      </c>
    </row>
    <row r="2187" spans="1:30" s="164" customFormat="1" ht="20.149999999999999" customHeight="1">
      <c r="A2187" s="149"/>
      <c r="B2187" s="294" t="str">
        <f>IF(LEN(A2187)=0,"",INDEX('Smelter Look-up'!$A:$A,MATCH($A2187,'Smelter Look-up'!$E:$E,0)))</f>
        <v/>
      </c>
      <c r="C2187" s="146" t="str">
        <f>IF(LEN(A2187)=0,"",INDEX('Smelter Look-up'!$C:$C,MATCH($A2187,'Smelter Look-up'!$E:$E,0)))</f>
        <v/>
      </c>
      <c r="D2187" s="143"/>
      <c r="E2187" s="143" t="str">
        <f ca="1">IF(ISERROR($V2187),"",OFFSET('Smelter Look-up'!$D$4,$V2187-4,0)&amp;"")</f>
        <v/>
      </c>
      <c r="F2187" s="143" t="str">
        <f ca="1">IF(ISERROR($V2187),"",OFFSET('Smelter Look-up'!$E$4,$V2187-4,0))</f>
        <v/>
      </c>
      <c r="G2187" s="143" t="str">
        <f ca="1">IF(C2187=$X$4,"Enter smelter details",IF(ISERROR($V2187),"",OFFSET('Smelter Look-up'!$F$4,$V2187-4,0)))</f>
        <v/>
      </c>
      <c r="H2187" s="199" t="str">
        <f ca="1">IF(ISERROR($V2187),"",OFFSET('Smelter Look-up'!$G$4,$V2187-4,0))</f>
        <v/>
      </c>
      <c r="I2187" s="200" t="str">
        <f ca="1">IF(ISERROR($V2187),"",OFFSET('Smelter Look-up'!$H$4,$V2187-4,0))</f>
        <v/>
      </c>
      <c r="J2187" s="200" t="str">
        <f ca="1">IF(ISERROR($V2187),"",OFFSET('Smelter Look-up'!$I$4,$V2187-4,0))</f>
        <v/>
      </c>
      <c r="K2187" s="144"/>
      <c r="L2187" s="144"/>
      <c r="M2187" s="144"/>
      <c r="N2187" s="144"/>
      <c r="O2187" s="144"/>
      <c r="P2187" s="202"/>
      <c r="Q2187" s="145"/>
      <c r="R2187" s="143" t="str">
        <f ca="1">IF(ISERROR($V2187),"",OFFSET('Smelter Look-up'!$C$4,$V2187-4,0)&amp;"")</f>
        <v/>
      </c>
      <c r="S2187" s="149" t="str">
        <f t="shared" ca="1" si="170"/>
        <v/>
      </c>
      <c r="T2187" s="149" t="str">
        <f ca="1">IF(B2187="","",IF(ISERROR(MATCH($J2187,SorP!$B$1:$B$6261,0)),"",INDIRECT("'SorP'!$A$"&amp;MATCH($S2187&amp;$J2187,SorP!C:C,0))))</f>
        <v/>
      </c>
      <c r="U2187" s="162"/>
      <c r="V2187" s="163" t="e">
        <f>IF(C2187="",NA(),MATCH($B2187&amp;$C2187,'Smelter Look-up'!$J:$J,0))</f>
        <v>#N/A</v>
      </c>
      <c r="X2187" s="164">
        <f t="shared" ca="1" si="171"/>
        <v>0</v>
      </c>
      <c r="AB2187" s="304" t="str">
        <f t="shared" si="172"/>
        <v/>
      </c>
      <c r="AC2187" s="164" t="str">
        <f t="shared" si="173"/>
        <v/>
      </c>
      <c r="AD2187" s="164" t="str">
        <f t="shared" si="174"/>
        <v/>
      </c>
    </row>
    <row r="2188" spans="1:30" s="164" customFormat="1" ht="20.149999999999999" customHeight="1">
      <c r="A2188" s="149"/>
      <c r="B2188" s="294" t="str">
        <f>IF(LEN(A2188)=0,"",INDEX('Smelter Look-up'!$A:$A,MATCH($A2188,'Smelter Look-up'!$E:$E,0)))</f>
        <v/>
      </c>
      <c r="C2188" s="146" t="str">
        <f>IF(LEN(A2188)=0,"",INDEX('Smelter Look-up'!$C:$C,MATCH($A2188,'Smelter Look-up'!$E:$E,0)))</f>
        <v/>
      </c>
      <c r="D2188" s="143"/>
      <c r="E2188" s="143" t="str">
        <f ca="1">IF(ISERROR($V2188),"",OFFSET('Smelter Look-up'!$D$4,$V2188-4,0)&amp;"")</f>
        <v/>
      </c>
      <c r="F2188" s="143" t="str">
        <f ca="1">IF(ISERROR($V2188),"",OFFSET('Smelter Look-up'!$E$4,$V2188-4,0))</f>
        <v/>
      </c>
      <c r="G2188" s="143" t="str">
        <f ca="1">IF(C2188=$X$4,"Enter smelter details",IF(ISERROR($V2188),"",OFFSET('Smelter Look-up'!$F$4,$V2188-4,0)))</f>
        <v/>
      </c>
      <c r="H2188" s="199" t="str">
        <f ca="1">IF(ISERROR($V2188),"",OFFSET('Smelter Look-up'!$G$4,$V2188-4,0))</f>
        <v/>
      </c>
      <c r="I2188" s="200" t="str">
        <f ca="1">IF(ISERROR($V2188),"",OFFSET('Smelter Look-up'!$H$4,$V2188-4,0))</f>
        <v/>
      </c>
      <c r="J2188" s="200" t="str">
        <f ca="1">IF(ISERROR($V2188),"",OFFSET('Smelter Look-up'!$I$4,$V2188-4,0))</f>
        <v/>
      </c>
      <c r="K2188" s="144"/>
      <c r="L2188" s="144"/>
      <c r="M2188" s="144"/>
      <c r="N2188" s="144"/>
      <c r="O2188" s="144"/>
      <c r="P2188" s="202"/>
      <c r="Q2188" s="145"/>
      <c r="R2188" s="143" t="str">
        <f ca="1">IF(ISERROR($V2188),"",OFFSET('Smelter Look-up'!$C$4,$V2188-4,0)&amp;"")</f>
        <v/>
      </c>
      <c r="S2188" s="149" t="str">
        <f t="shared" ca="1" si="170"/>
        <v/>
      </c>
      <c r="T2188" s="149" t="str">
        <f ca="1">IF(B2188="","",IF(ISERROR(MATCH($J2188,SorP!$B$1:$B$6261,0)),"",INDIRECT("'SorP'!$A$"&amp;MATCH($S2188&amp;$J2188,SorP!C:C,0))))</f>
        <v/>
      </c>
      <c r="U2188" s="162"/>
      <c r="V2188" s="163" t="e">
        <f>IF(C2188="",NA(),MATCH($B2188&amp;$C2188,'Smelter Look-up'!$J:$J,0))</f>
        <v>#N/A</v>
      </c>
      <c r="X2188" s="164">
        <f t="shared" ca="1" si="171"/>
        <v>0</v>
      </c>
      <c r="AB2188" s="304" t="str">
        <f t="shared" si="172"/>
        <v/>
      </c>
      <c r="AC2188" s="164" t="str">
        <f t="shared" si="173"/>
        <v/>
      </c>
      <c r="AD2188" s="164" t="str">
        <f t="shared" si="174"/>
        <v/>
      </c>
    </row>
    <row r="2189" spans="1:30" s="164" customFormat="1" ht="20.149999999999999" customHeight="1">
      <c r="A2189" s="149"/>
      <c r="B2189" s="294" t="str">
        <f>IF(LEN(A2189)=0,"",INDEX('Smelter Look-up'!$A:$A,MATCH($A2189,'Smelter Look-up'!$E:$E,0)))</f>
        <v/>
      </c>
      <c r="C2189" s="146" t="str">
        <f>IF(LEN(A2189)=0,"",INDEX('Smelter Look-up'!$C:$C,MATCH($A2189,'Smelter Look-up'!$E:$E,0)))</f>
        <v/>
      </c>
      <c r="D2189" s="143"/>
      <c r="E2189" s="143" t="str">
        <f ca="1">IF(ISERROR($V2189),"",OFFSET('Smelter Look-up'!$D$4,$V2189-4,0)&amp;"")</f>
        <v/>
      </c>
      <c r="F2189" s="143" t="str">
        <f ca="1">IF(ISERROR($V2189),"",OFFSET('Smelter Look-up'!$E$4,$V2189-4,0))</f>
        <v/>
      </c>
      <c r="G2189" s="143" t="str">
        <f ca="1">IF(C2189=$X$4,"Enter smelter details",IF(ISERROR($V2189),"",OFFSET('Smelter Look-up'!$F$4,$V2189-4,0)))</f>
        <v/>
      </c>
      <c r="H2189" s="199" t="str">
        <f ca="1">IF(ISERROR($V2189),"",OFFSET('Smelter Look-up'!$G$4,$V2189-4,0))</f>
        <v/>
      </c>
      <c r="I2189" s="200" t="str">
        <f ca="1">IF(ISERROR($V2189),"",OFFSET('Smelter Look-up'!$H$4,$V2189-4,0))</f>
        <v/>
      </c>
      <c r="J2189" s="200" t="str">
        <f ca="1">IF(ISERROR($V2189),"",OFFSET('Smelter Look-up'!$I$4,$V2189-4,0))</f>
        <v/>
      </c>
      <c r="K2189" s="144"/>
      <c r="L2189" s="144"/>
      <c r="M2189" s="144"/>
      <c r="N2189" s="144"/>
      <c r="O2189" s="144"/>
      <c r="P2189" s="202"/>
      <c r="Q2189" s="145"/>
      <c r="R2189" s="143" t="str">
        <f ca="1">IF(ISERROR($V2189),"",OFFSET('Smelter Look-up'!$C$4,$V2189-4,0)&amp;"")</f>
        <v/>
      </c>
      <c r="S2189" s="149" t="str">
        <f t="shared" ca="1" si="170"/>
        <v/>
      </c>
      <c r="T2189" s="149" t="str">
        <f ca="1">IF(B2189="","",IF(ISERROR(MATCH($J2189,SorP!$B$1:$B$6261,0)),"",INDIRECT("'SorP'!$A$"&amp;MATCH($S2189&amp;$J2189,SorP!C:C,0))))</f>
        <v/>
      </c>
      <c r="U2189" s="162"/>
      <c r="V2189" s="163" t="e">
        <f>IF(C2189="",NA(),MATCH($B2189&amp;$C2189,'Smelter Look-up'!$J:$J,0))</f>
        <v>#N/A</v>
      </c>
      <c r="X2189" s="164">
        <f t="shared" ca="1" si="171"/>
        <v>0</v>
      </c>
      <c r="AB2189" s="304" t="str">
        <f t="shared" si="172"/>
        <v/>
      </c>
      <c r="AC2189" s="164" t="str">
        <f t="shared" si="173"/>
        <v/>
      </c>
      <c r="AD2189" s="164" t="str">
        <f t="shared" si="174"/>
        <v/>
      </c>
    </row>
    <row r="2190" spans="1:30" s="164" customFormat="1" ht="20.149999999999999" customHeight="1">
      <c r="A2190" s="149"/>
      <c r="B2190" s="294" t="str">
        <f>IF(LEN(A2190)=0,"",INDEX('Smelter Look-up'!$A:$A,MATCH($A2190,'Smelter Look-up'!$E:$E,0)))</f>
        <v/>
      </c>
      <c r="C2190" s="146" t="str">
        <f>IF(LEN(A2190)=0,"",INDEX('Smelter Look-up'!$C:$C,MATCH($A2190,'Smelter Look-up'!$E:$E,0)))</f>
        <v/>
      </c>
      <c r="D2190" s="143"/>
      <c r="E2190" s="143" t="str">
        <f ca="1">IF(ISERROR($V2190),"",OFFSET('Smelter Look-up'!$D$4,$V2190-4,0)&amp;"")</f>
        <v/>
      </c>
      <c r="F2190" s="143" t="str">
        <f ca="1">IF(ISERROR($V2190),"",OFFSET('Smelter Look-up'!$E$4,$V2190-4,0))</f>
        <v/>
      </c>
      <c r="G2190" s="143" t="str">
        <f ca="1">IF(C2190=$X$4,"Enter smelter details",IF(ISERROR($V2190),"",OFFSET('Smelter Look-up'!$F$4,$V2190-4,0)))</f>
        <v/>
      </c>
      <c r="H2190" s="199" t="str">
        <f ca="1">IF(ISERROR($V2190),"",OFFSET('Smelter Look-up'!$G$4,$V2190-4,0))</f>
        <v/>
      </c>
      <c r="I2190" s="200" t="str">
        <f ca="1">IF(ISERROR($V2190),"",OFFSET('Smelter Look-up'!$H$4,$V2190-4,0))</f>
        <v/>
      </c>
      <c r="J2190" s="200" t="str">
        <f ca="1">IF(ISERROR($V2190),"",OFFSET('Smelter Look-up'!$I$4,$V2190-4,0))</f>
        <v/>
      </c>
      <c r="K2190" s="144"/>
      <c r="L2190" s="144"/>
      <c r="M2190" s="144"/>
      <c r="N2190" s="144"/>
      <c r="O2190" s="144"/>
      <c r="P2190" s="202"/>
      <c r="Q2190" s="145"/>
      <c r="R2190" s="143" t="str">
        <f ca="1">IF(ISERROR($V2190),"",OFFSET('Smelter Look-up'!$C$4,$V2190-4,0)&amp;"")</f>
        <v/>
      </c>
      <c r="S2190" s="149" t="str">
        <f t="shared" ca="1" si="170"/>
        <v/>
      </c>
      <c r="T2190" s="149" t="str">
        <f ca="1">IF(B2190="","",IF(ISERROR(MATCH($J2190,SorP!$B$1:$B$6261,0)),"",INDIRECT("'SorP'!$A$"&amp;MATCH($S2190&amp;$J2190,SorP!C:C,0))))</f>
        <v/>
      </c>
      <c r="U2190" s="162"/>
      <c r="V2190" s="163" t="e">
        <f>IF(C2190="",NA(),MATCH($B2190&amp;$C2190,'Smelter Look-up'!$J:$J,0))</f>
        <v>#N/A</v>
      </c>
      <c r="X2190" s="164">
        <f t="shared" ca="1" si="171"/>
        <v>0</v>
      </c>
      <c r="AB2190" s="304" t="str">
        <f t="shared" si="172"/>
        <v/>
      </c>
      <c r="AC2190" s="164" t="str">
        <f t="shared" si="173"/>
        <v/>
      </c>
      <c r="AD2190" s="164" t="str">
        <f t="shared" si="174"/>
        <v/>
      </c>
    </row>
    <row r="2191" spans="1:30" s="164" customFormat="1" ht="20.149999999999999" customHeight="1">
      <c r="A2191" s="149"/>
      <c r="B2191" s="294" t="str">
        <f>IF(LEN(A2191)=0,"",INDEX('Smelter Look-up'!$A:$A,MATCH($A2191,'Smelter Look-up'!$E:$E,0)))</f>
        <v/>
      </c>
      <c r="C2191" s="146" t="str">
        <f>IF(LEN(A2191)=0,"",INDEX('Smelter Look-up'!$C:$C,MATCH($A2191,'Smelter Look-up'!$E:$E,0)))</f>
        <v/>
      </c>
      <c r="D2191" s="143"/>
      <c r="E2191" s="143" t="str">
        <f ca="1">IF(ISERROR($V2191),"",OFFSET('Smelter Look-up'!$D$4,$V2191-4,0)&amp;"")</f>
        <v/>
      </c>
      <c r="F2191" s="143" t="str">
        <f ca="1">IF(ISERROR($V2191),"",OFFSET('Smelter Look-up'!$E$4,$V2191-4,0))</f>
        <v/>
      </c>
      <c r="G2191" s="143" t="str">
        <f ca="1">IF(C2191=$X$4,"Enter smelter details",IF(ISERROR($V2191),"",OFFSET('Smelter Look-up'!$F$4,$V2191-4,0)))</f>
        <v/>
      </c>
      <c r="H2191" s="199" t="str">
        <f ca="1">IF(ISERROR($V2191),"",OFFSET('Smelter Look-up'!$G$4,$V2191-4,0))</f>
        <v/>
      </c>
      <c r="I2191" s="200" t="str">
        <f ca="1">IF(ISERROR($V2191),"",OFFSET('Smelter Look-up'!$H$4,$V2191-4,0))</f>
        <v/>
      </c>
      <c r="J2191" s="200" t="str">
        <f ca="1">IF(ISERROR($V2191),"",OFFSET('Smelter Look-up'!$I$4,$V2191-4,0))</f>
        <v/>
      </c>
      <c r="K2191" s="144"/>
      <c r="L2191" s="144"/>
      <c r="M2191" s="144"/>
      <c r="N2191" s="144"/>
      <c r="O2191" s="144"/>
      <c r="P2191" s="202"/>
      <c r="Q2191" s="145"/>
      <c r="R2191" s="143" t="str">
        <f ca="1">IF(ISERROR($V2191),"",OFFSET('Smelter Look-up'!$C$4,$V2191-4,0)&amp;"")</f>
        <v/>
      </c>
      <c r="S2191" s="149" t="str">
        <f t="shared" ca="1" si="170"/>
        <v/>
      </c>
      <c r="T2191" s="149" t="str">
        <f ca="1">IF(B2191="","",IF(ISERROR(MATCH($J2191,SorP!$B$1:$B$6261,0)),"",INDIRECT("'SorP'!$A$"&amp;MATCH($S2191&amp;$J2191,SorP!C:C,0))))</f>
        <v/>
      </c>
      <c r="U2191" s="162"/>
      <c r="V2191" s="163" t="e">
        <f>IF(C2191="",NA(),MATCH($B2191&amp;$C2191,'Smelter Look-up'!$J:$J,0))</f>
        <v>#N/A</v>
      </c>
      <c r="X2191" s="164">
        <f t="shared" ca="1" si="171"/>
        <v>0</v>
      </c>
      <c r="AB2191" s="304" t="str">
        <f t="shared" si="172"/>
        <v/>
      </c>
      <c r="AC2191" s="164" t="str">
        <f t="shared" si="173"/>
        <v/>
      </c>
      <c r="AD2191" s="164" t="str">
        <f t="shared" si="174"/>
        <v/>
      </c>
    </row>
    <row r="2192" spans="1:30" s="164" customFormat="1" ht="20.149999999999999" customHeight="1">
      <c r="A2192" s="149"/>
      <c r="B2192" s="294" t="str">
        <f>IF(LEN(A2192)=0,"",INDEX('Smelter Look-up'!$A:$A,MATCH($A2192,'Smelter Look-up'!$E:$E,0)))</f>
        <v/>
      </c>
      <c r="C2192" s="146" t="str">
        <f>IF(LEN(A2192)=0,"",INDEX('Smelter Look-up'!$C:$C,MATCH($A2192,'Smelter Look-up'!$E:$E,0)))</f>
        <v/>
      </c>
      <c r="D2192" s="143"/>
      <c r="E2192" s="143" t="str">
        <f ca="1">IF(ISERROR($V2192),"",OFFSET('Smelter Look-up'!$D$4,$V2192-4,0)&amp;"")</f>
        <v/>
      </c>
      <c r="F2192" s="143" t="str">
        <f ca="1">IF(ISERROR($V2192),"",OFFSET('Smelter Look-up'!$E$4,$V2192-4,0))</f>
        <v/>
      </c>
      <c r="G2192" s="143" t="str">
        <f ca="1">IF(C2192=$X$4,"Enter smelter details",IF(ISERROR($V2192),"",OFFSET('Smelter Look-up'!$F$4,$V2192-4,0)))</f>
        <v/>
      </c>
      <c r="H2192" s="199" t="str">
        <f ca="1">IF(ISERROR($V2192),"",OFFSET('Smelter Look-up'!$G$4,$V2192-4,0))</f>
        <v/>
      </c>
      <c r="I2192" s="200" t="str">
        <f ca="1">IF(ISERROR($V2192),"",OFFSET('Smelter Look-up'!$H$4,$V2192-4,0))</f>
        <v/>
      </c>
      <c r="J2192" s="200" t="str">
        <f ca="1">IF(ISERROR($V2192),"",OFFSET('Smelter Look-up'!$I$4,$V2192-4,0))</f>
        <v/>
      </c>
      <c r="K2192" s="144"/>
      <c r="L2192" s="144"/>
      <c r="M2192" s="144"/>
      <c r="N2192" s="144"/>
      <c r="O2192" s="144"/>
      <c r="P2192" s="202"/>
      <c r="Q2192" s="145"/>
      <c r="R2192" s="143" t="str">
        <f ca="1">IF(ISERROR($V2192),"",OFFSET('Smelter Look-up'!$C$4,$V2192-4,0)&amp;"")</f>
        <v/>
      </c>
      <c r="S2192" s="149" t="str">
        <f t="shared" ca="1" si="170"/>
        <v/>
      </c>
      <c r="T2192" s="149" t="str">
        <f ca="1">IF(B2192="","",IF(ISERROR(MATCH($J2192,SorP!$B$1:$B$6261,0)),"",INDIRECT("'SorP'!$A$"&amp;MATCH($S2192&amp;$J2192,SorP!C:C,0))))</f>
        <v/>
      </c>
      <c r="U2192" s="162"/>
      <c r="V2192" s="163" t="e">
        <f>IF(C2192="",NA(),MATCH($B2192&amp;$C2192,'Smelter Look-up'!$J:$J,0))</f>
        <v>#N/A</v>
      </c>
      <c r="X2192" s="164">
        <f t="shared" ca="1" si="171"/>
        <v>0</v>
      </c>
      <c r="AB2192" s="304" t="str">
        <f t="shared" si="172"/>
        <v/>
      </c>
      <c r="AC2192" s="164" t="str">
        <f t="shared" si="173"/>
        <v/>
      </c>
      <c r="AD2192" s="164" t="str">
        <f t="shared" si="174"/>
        <v/>
      </c>
    </row>
    <row r="2193" spans="1:30" s="164" customFormat="1" ht="20.149999999999999" customHeight="1">
      <c r="A2193" s="149"/>
      <c r="B2193" s="294" t="str">
        <f>IF(LEN(A2193)=0,"",INDEX('Smelter Look-up'!$A:$A,MATCH($A2193,'Smelter Look-up'!$E:$E,0)))</f>
        <v/>
      </c>
      <c r="C2193" s="146" t="str">
        <f>IF(LEN(A2193)=0,"",INDEX('Smelter Look-up'!$C:$C,MATCH($A2193,'Smelter Look-up'!$E:$E,0)))</f>
        <v/>
      </c>
      <c r="D2193" s="143"/>
      <c r="E2193" s="143" t="str">
        <f ca="1">IF(ISERROR($V2193),"",OFFSET('Smelter Look-up'!$D$4,$V2193-4,0)&amp;"")</f>
        <v/>
      </c>
      <c r="F2193" s="143" t="str">
        <f ca="1">IF(ISERROR($V2193),"",OFFSET('Smelter Look-up'!$E$4,$V2193-4,0))</f>
        <v/>
      </c>
      <c r="G2193" s="143" t="str">
        <f ca="1">IF(C2193=$X$4,"Enter smelter details",IF(ISERROR($V2193),"",OFFSET('Smelter Look-up'!$F$4,$V2193-4,0)))</f>
        <v/>
      </c>
      <c r="H2193" s="199" t="str">
        <f ca="1">IF(ISERROR($V2193),"",OFFSET('Smelter Look-up'!$G$4,$V2193-4,0))</f>
        <v/>
      </c>
      <c r="I2193" s="200" t="str">
        <f ca="1">IF(ISERROR($V2193),"",OFFSET('Smelter Look-up'!$H$4,$V2193-4,0))</f>
        <v/>
      </c>
      <c r="J2193" s="200" t="str">
        <f ca="1">IF(ISERROR($V2193),"",OFFSET('Smelter Look-up'!$I$4,$V2193-4,0))</f>
        <v/>
      </c>
      <c r="K2193" s="144"/>
      <c r="L2193" s="144"/>
      <c r="M2193" s="144"/>
      <c r="N2193" s="144"/>
      <c r="O2193" s="144"/>
      <c r="P2193" s="202"/>
      <c r="Q2193" s="145"/>
      <c r="R2193" s="143" t="str">
        <f ca="1">IF(ISERROR($V2193),"",OFFSET('Smelter Look-up'!$C$4,$V2193-4,0)&amp;"")</f>
        <v/>
      </c>
      <c r="S2193" s="149" t="str">
        <f t="shared" ca="1" si="170"/>
        <v/>
      </c>
      <c r="T2193" s="149" t="str">
        <f ca="1">IF(B2193="","",IF(ISERROR(MATCH($J2193,SorP!$B$1:$B$6261,0)),"",INDIRECT("'SorP'!$A$"&amp;MATCH($S2193&amp;$J2193,SorP!C:C,0))))</f>
        <v/>
      </c>
      <c r="U2193" s="162"/>
      <c r="V2193" s="163" t="e">
        <f>IF(C2193="",NA(),MATCH($B2193&amp;$C2193,'Smelter Look-up'!$J:$J,0))</f>
        <v>#N/A</v>
      </c>
      <c r="X2193" s="164">
        <f t="shared" ca="1" si="171"/>
        <v>0</v>
      </c>
      <c r="AB2193" s="304" t="str">
        <f t="shared" si="172"/>
        <v/>
      </c>
      <c r="AC2193" s="164" t="str">
        <f t="shared" si="173"/>
        <v/>
      </c>
      <c r="AD2193" s="164" t="str">
        <f t="shared" si="174"/>
        <v/>
      </c>
    </row>
    <row r="2194" spans="1:30" s="164" customFormat="1" ht="20.149999999999999" customHeight="1">
      <c r="A2194" s="149"/>
      <c r="B2194" s="294" t="str">
        <f>IF(LEN(A2194)=0,"",INDEX('Smelter Look-up'!$A:$A,MATCH($A2194,'Smelter Look-up'!$E:$E,0)))</f>
        <v/>
      </c>
      <c r="C2194" s="146" t="str">
        <f>IF(LEN(A2194)=0,"",INDEX('Smelter Look-up'!$C:$C,MATCH($A2194,'Smelter Look-up'!$E:$E,0)))</f>
        <v/>
      </c>
      <c r="D2194" s="143"/>
      <c r="E2194" s="143" t="str">
        <f ca="1">IF(ISERROR($V2194),"",OFFSET('Smelter Look-up'!$D$4,$V2194-4,0)&amp;"")</f>
        <v/>
      </c>
      <c r="F2194" s="143" t="str">
        <f ca="1">IF(ISERROR($V2194),"",OFFSET('Smelter Look-up'!$E$4,$V2194-4,0))</f>
        <v/>
      </c>
      <c r="G2194" s="143" t="str">
        <f ca="1">IF(C2194=$X$4,"Enter smelter details",IF(ISERROR($V2194),"",OFFSET('Smelter Look-up'!$F$4,$V2194-4,0)))</f>
        <v/>
      </c>
      <c r="H2194" s="199" t="str">
        <f ca="1">IF(ISERROR($V2194),"",OFFSET('Smelter Look-up'!$G$4,$V2194-4,0))</f>
        <v/>
      </c>
      <c r="I2194" s="200" t="str">
        <f ca="1">IF(ISERROR($V2194),"",OFFSET('Smelter Look-up'!$H$4,$V2194-4,0))</f>
        <v/>
      </c>
      <c r="J2194" s="200" t="str">
        <f ca="1">IF(ISERROR($V2194),"",OFFSET('Smelter Look-up'!$I$4,$V2194-4,0))</f>
        <v/>
      </c>
      <c r="K2194" s="144"/>
      <c r="L2194" s="144"/>
      <c r="M2194" s="144"/>
      <c r="N2194" s="144"/>
      <c r="O2194" s="144"/>
      <c r="P2194" s="202"/>
      <c r="Q2194" s="145"/>
      <c r="R2194" s="143" t="str">
        <f ca="1">IF(ISERROR($V2194),"",OFFSET('Smelter Look-up'!$C$4,$V2194-4,0)&amp;"")</f>
        <v/>
      </c>
      <c r="S2194" s="149" t="str">
        <f t="shared" ca="1" si="170"/>
        <v/>
      </c>
      <c r="T2194" s="149" t="str">
        <f ca="1">IF(B2194="","",IF(ISERROR(MATCH($J2194,SorP!$B$1:$B$6261,0)),"",INDIRECT("'SorP'!$A$"&amp;MATCH($S2194&amp;$J2194,SorP!C:C,0))))</f>
        <v/>
      </c>
      <c r="U2194" s="162"/>
      <c r="V2194" s="163" t="e">
        <f>IF(C2194="",NA(),MATCH($B2194&amp;$C2194,'Smelter Look-up'!$J:$J,0))</f>
        <v>#N/A</v>
      </c>
      <c r="X2194" s="164">
        <f t="shared" ca="1" si="171"/>
        <v>0</v>
      </c>
      <c r="AB2194" s="304" t="str">
        <f t="shared" si="172"/>
        <v/>
      </c>
      <c r="AC2194" s="164" t="str">
        <f t="shared" si="173"/>
        <v/>
      </c>
      <c r="AD2194" s="164" t="str">
        <f t="shared" si="174"/>
        <v/>
      </c>
    </row>
    <row r="2195" spans="1:30" s="164" customFormat="1" ht="20.149999999999999" customHeight="1">
      <c r="A2195" s="149"/>
      <c r="B2195" s="294" t="str">
        <f>IF(LEN(A2195)=0,"",INDEX('Smelter Look-up'!$A:$A,MATCH($A2195,'Smelter Look-up'!$E:$E,0)))</f>
        <v/>
      </c>
      <c r="C2195" s="146" t="str">
        <f>IF(LEN(A2195)=0,"",INDEX('Smelter Look-up'!$C:$C,MATCH($A2195,'Smelter Look-up'!$E:$E,0)))</f>
        <v/>
      </c>
      <c r="D2195" s="143"/>
      <c r="E2195" s="143" t="str">
        <f ca="1">IF(ISERROR($V2195),"",OFFSET('Smelter Look-up'!$D$4,$V2195-4,0)&amp;"")</f>
        <v/>
      </c>
      <c r="F2195" s="143" t="str">
        <f ca="1">IF(ISERROR($V2195),"",OFFSET('Smelter Look-up'!$E$4,$V2195-4,0))</f>
        <v/>
      </c>
      <c r="G2195" s="143" t="str">
        <f ca="1">IF(C2195=$X$4,"Enter smelter details",IF(ISERROR($V2195),"",OFFSET('Smelter Look-up'!$F$4,$V2195-4,0)))</f>
        <v/>
      </c>
      <c r="H2195" s="199" t="str">
        <f ca="1">IF(ISERROR($V2195),"",OFFSET('Smelter Look-up'!$G$4,$V2195-4,0))</f>
        <v/>
      </c>
      <c r="I2195" s="200" t="str">
        <f ca="1">IF(ISERROR($V2195),"",OFFSET('Smelter Look-up'!$H$4,$V2195-4,0))</f>
        <v/>
      </c>
      <c r="J2195" s="200" t="str">
        <f ca="1">IF(ISERROR($V2195),"",OFFSET('Smelter Look-up'!$I$4,$V2195-4,0))</f>
        <v/>
      </c>
      <c r="K2195" s="144"/>
      <c r="L2195" s="144"/>
      <c r="M2195" s="144"/>
      <c r="N2195" s="144"/>
      <c r="O2195" s="144"/>
      <c r="P2195" s="202"/>
      <c r="Q2195" s="145"/>
      <c r="R2195" s="143" t="str">
        <f ca="1">IF(ISERROR($V2195),"",OFFSET('Smelter Look-up'!$C$4,$V2195-4,0)&amp;"")</f>
        <v/>
      </c>
      <c r="S2195" s="149" t="str">
        <f t="shared" ca="1" si="170"/>
        <v/>
      </c>
      <c r="T2195" s="149" t="str">
        <f ca="1">IF(B2195="","",IF(ISERROR(MATCH($J2195,SorP!$B$1:$B$6261,0)),"",INDIRECT("'SorP'!$A$"&amp;MATCH($S2195&amp;$J2195,SorP!C:C,0))))</f>
        <v/>
      </c>
      <c r="U2195" s="162"/>
      <c r="V2195" s="163" t="e">
        <f>IF(C2195="",NA(),MATCH($B2195&amp;$C2195,'Smelter Look-up'!$J:$J,0))</f>
        <v>#N/A</v>
      </c>
      <c r="X2195" s="164">
        <f t="shared" ca="1" si="171"/>
        <v>0</v>
      </c>
      <c r="AB2195" s="304" t="str">
        <f t="shared" si="172"/>
        <v/>
      </c>
      <c r="AC2195" s="164" t="str">
        <f t="shared" si="173"/>
        <v/>
      </c>
      <c r="AD2195" s="164" t="str">
        <f t="shared" si="174"/>
        <v/>
      </c>
    </row>
    <row r="2196" spans="1:30" s="164" customFormat="1" ht="20.149999999999999" customHeight="1">
      <c r="A2196" s="149"/>
      <c r="B2196" s="294" t="str">
        <f>IF(LEN(A2196)=0,"",INDEX('Smelter Look-up'!$A:$A,MATCH($A2196,'Smelter Look-up'!$E:$E,0)))</f>
        <v/>
      </c>
      <c r="C2196" s="146" t="str">
        <f>IF(LEN(A2196)=0,"",INDEX('Smelter Look-up'!$C:$C,MATCH($A2196,'Smelter Look-up'!$E:$E,0)))</f>
        <v/>
      </c>
      <c r="D2196" s="143"/>
      <c r="E2196" s="143" t="str">
        <f ca="1">IF(ISERROR($V2196),"",OFFSET('Smelter Look-up'!$D$4,$V2196-4,0)&amp;"")</f>
        <v/>
      </c>
      <c r="F2196" s="143" t="str">
        <f ca="1">IF(ISERROR($V2196),"",OFFSET('Smelter Look-up'!$E$4,$V2196-4,0))</f>
        <v/>
      </c>
      <c r="G2196" s="143" t="str">
        <f ca="1">IF(C2196=$X$4,"Enter smelter details",IF(ISERROR($V2196),"",OFFSET('Smelter Look-up'!$F$4,$V2196-4,0)))</f>
        <v/>
      </c>
      <c r="H2196" s="199" t="str">
        <f ca="1">IF(ISERROR($V2196),"",OFFSET('Smelter Look-up'!$G$4,$V2196-4,0))</f>
        <v/>
      </c>
      <c r="I2196" s="200" t="str">
        <f ca="1">IF(ISERROR($V2196),"",OFFSET('Smelter Look-up'!$H$4,$V2196-4,0))</f>
        <v/>
      </c>
      <c r="J2196" s="200" t="str">
        <f ca="1">IF(ISERROR($V2196),"",OFFSET('Smelter Look-up'!$I$4,$V2196-4,0))</f>
        <v/>
      </c>
      <c r="K2196" s="144"/>
      <c r="L2196" s="144"/>
      <c r="M2196" s="144"/>
      <c r="N2196" s="144"/>
      <c r="O2196" s="144"/>
      <c r="P2196" s="202"/>
      <c r="Q2196" s="145"/>
      <c r="R2196" s="143" t="str">
        <f ca="1">IF(ISERROR($V2196),"",OFFSET('Smelter Look-up'!$C$4,$V2196-4,0)&amp;"")</f>
        <v/>
      </c>
      <c r="S2196" s="149" t="str">
        <f t="shared" ca="1" si="170"/>
        <v/>
      </c>
      <c r="T2196" s="149" t="str">
        <f ca="1">IF(B2196="","",IF(ISERROR(MATCH($J2196,SorP!$B$1:$B$6261,0)),"",INDIRECT("'SorP'!$A$"&amp;MATCH($S2196&amp;$J2196,SorP!C:C,0))))</f>
        <v/>
      </c>
      <c r="U2196" s="162"/>
      <c r="V2196" s="163" t="e">
        <f>IF(C2196="",NA(),MATCH($B2196&amp;$C2196,'Smelter Look-up'!$J:$J,0))</f>
        <v>#N/A</v>
      </c>
      <c r="X2196" s="164">
        <f t="shared" ca="1" si="171"/>
        <v>0</v>
      </c>
      <c r="AB2196" s="304" t="str">
        <f t="shared" si="172"/>
        <v/>
      </c>
      <c r="AC2196" s="164" t="str">
        <f t="shared" si="173"/>
        <v/>
      </c>
      <c r="AD2196" s="164" t="str">
        <f t="shared" si="174"/>
        <v/>
      </c>
    </row>
    <row r="2197" spans="1:30" s="164" customFormat="1" ht="20.149999999999999" customHeight="1">
      <c r="A2197" s="149"/>
      <c r="B2197" s="294" t="str">
        <f>IF(LEN(A2197)=0,"",INDEX('Smelter Look-up'!$A:$A,MATCH($A2197,'Smelter Look-up'!$E:$E,0)))</f>
        <v/>
      </c>
      <c r="C2197" s="146" t="str">
        <f>IF(LEN(A2197)=0,"",INDEX('Smelter Look-up'!$C:$C,MATCH($A2197,'Smelter Look-up'!$E:$E,0)))</f>
        <v/>
      </c>
      <c r="D2197" s="143"/>
      <c r="E2197" s="143" t="str">
        <f ca="1">IF(ISERROR($V2197),"",OFFSET('Smelter Look-up'!$D$4,$V2197-4,0)&amp;"")</f>
        <v/>
      </c>
      <c r="F2197" s="143" t="str">
        <f ca="1">IF(ISERROR($V2197),"",OFFSET('Smelter Look-up'!$E$4,$V2197-4,0))</f>
        <v/>
      </c>
      <c r="G2197" s="143" t="str">
        <f ca="1">IF(C2197=$X$4,"Enter smelter details",IF(ISERROR($V2197),"",OFFSET('Smelter Look-up'!$F$4,$V2197-4,0)))</f>
        <v/>
      </c>
      <c r="H2197" s="199" t="str">
        <f ca="1">IF(ISERROR($V2197),"",OFFSET('Smelter Look-up'!$G$4,$V2197-4,0))</f>
        <v/>
      </c>
      <c r="I2197" s="200" t="str">
        <f ca="1">IF(ISERROR($V2197),"",OFFSET('Smelter Look-up'!$H$4,$V2197-4,0))</f>
        <v/>
      </c>
      <c r="J2197" s="200" t="str">
        <f ca="1">IF(ISERROR($V2197),"",OFFSET('Smelter Look-up'!$I$4,$V2197-4,0))</f>
        <v/>
      </c>
      <c r="K2197" s="144"/>
      <c r="L2197" s="144"/>
      <c r="M2197" s="144"/>
      <c r="N2197" s="144"/>
      <c r="O2197" s="144"/>
      <c r="P2197" s="202"/>
      <c r="Q2197" s="145"/>
      <c r="R2197" s="143" t="str">
        <f ca="1">IF(ISERROR($V2197),"",OFFSET('Smelter Look-up'!$C$4,$V2197-4,0)&amp;"")</f>
        <v/>
      </c>
      <c r="S2197" s="149" t="str">
        <f t="shared" ca="1" si="170"/>
        <v/>
      </c>
      <c r="T2197" s="149" t="str">
        <f ca="1">IF(B2197="","",IF(ISERROR(MATCH($J2197,SorP!$B$1:$B$6261,0)),"",INDIRECT("'SorP'!$A$"&amp;MATCH($S2197&amp;$J2197,SorP!C:C,0))))</f>
        <v/>
      </c>
      <c r="U2197" s="162"/>
      <c r="V2197" s="163" t="e">
        <f>IF(C2197="",NA(),MATCH($B2197&amp;$C2197,'Smelter Look-up'!$J:$J,0))</f>
        <v>#N/A</v>
      </c>
      <c r="X2197" s="164">
        <f t="shared" ca="1" si="171"/>
        <v>0</v>
      </c>
      <c r="AB2197" s="304" t="str">
        <f t="shared" si="172"/>
        <v/>
      </c>
      <c r="AC2197" s="164" t="str">
        <f t="shared" si="173"/>
        <v/>
      </c>
      <c r="AD2197" s="164" t="str">
        <f t="shared" si="174"/>
        <v/>
      </c>
    </row>
    <row r="2198" spans="1:30" s="164" customFormat="1" ht="20.149999999999999" customHeight="1">
      <c r="A2198" s="149"/>
      <c r="B2198" s="294" t="str">
        <f>IF(LEN(A2198)=0,"",INDEX('Smelter Look-up'!$A:$A,MATCH($A2198,'Smelter Look-up'!$E:$E,0)))</f>
        <v/>
      </c>
      <c r="C2198" s="146" t="str">
        <f>IF(LEN(A2198)=0,"",INDEX('Smelter Look-up'!$C:$C,MATCH($A2198,'Smelter Look-up'!$E:$E,0)))</f>
        <v/>
      </c>
      <c r="D2198" s="143"/>
      <c r="E2198" s="143" t="str">
        <f ca="1">IF(ISERROR($V2198),"",OFFSET('Smelter Look-up'!$D$4,$V2198-4,0)&amp;"")</f>
        <v/>
      </c>
      <c r="F2198" s="143" t="str">
        <f ca="1">IF(ISERROR($V2198),"",OFFSET('Smelter Look-up'!$E$4,$V2198-4,0))</f>
        <v/>
      </c>
      <c r="G2198" s="143" t="str">
        <f ca="1">IF(C2198=$X$4,"Enter smelter details",IF(ISERROR($V2198),"",OFFSET('Smelter Look-up'!$F$4,$V2198-4,0)))</f>
        <v/>
      </c>
      <c r="H2198" s="199" t="str">
        <f ca="1">IF(ISERROR($V2198),"",OFFSET('Smelter Look-up'!$G$4,$V2198-4,0))</f>
        <v/>
      </c>
      <c r="I2198" s="200" t="str">
        <f ca="1">IF(ISERROR($V2198),"",OFFSET('Smelter Look-up'!$H$4,$V2198-4,0))</f>
        <v/>
      </c>
      <c r="J2198" s="200" t="str">
        <f ca="1">IF(ISERROR($V2198),"",OFFSET('Smelter Look-up'!$I$4,$V2198-4,0))</f>
        <v/>
      </c>
      <c r="K2198" s="144"/>
      <c r="L2198" s="144"/>
      <c r="M2198" s="144"/>
      <c r="N2198" s="144"/>
      <c r="O2198" s="144"/>
      <c r="P2198" s="202"/>
      <c r="Q2198" s="145"/>
      <c r="R2198" s="143" t="str">
        <f ca="1">IF(ISERROR($V2198),"",OFFSET('Smelter Look-up'!$C$4,$V2198-4,0)&amp;"")</f>
        <v/>
      </c>
      <c r="S2198" s="149" t="str">
        <f t="shared" ca="1" si="170"/>
        <v/>
      </c>
      <c r="T2198" s="149" t="str">
        <f ca="1">IF(B2198="","",IF(ISERROR(MATCH($J2198,SorP!$B$1:$B$6261,0)),"",INDIRECT("'SorP'!$A$"&amp;MATCH($S2198&amp;$J2198,SorP!C:C,0))))</f>
        <v/>
      </c>
      <c r="U2198" s="162"/>
      <c r="V2198" s="163" t="e">
        <f>IF(C2198="",NA(),MATCH($B2198&amp;$C2198,'Smelter Look-up'!$J:$J,0))</f>
        <v>#N/A</v>
      </c>
      <c r="X2198" s="164">
        <f t="shared" ca="1" si="171"/>
        <v>0</v>
      </c>
      <c r="AB2198" s="304" t="str">
        <f t="shared" si="172"/>
        <v/>
      </c>
      <c r="AC2198" s="164" t="str">
        <f t="shared" si="173"/>
        <v/>
      </c>
      <c r="AD2198" s="164" t="str">
        <f t="shared" si="174"/>
        <v/>
      </c>
    </row>
    <row r="2199" spans="1:30" s="164" customFormat="1" ht="20.149999999999999" customHeight="1">
      <c r="A2199" s="149"/>
      <c r="B2199" s="294" t="str">
        <f>IF(LEN(A2199)=0,"",INDEX('Smelter Look-up'!$A:$A,MATCH($A2199,'Smelter Look-up'!$E:$E,0)))</f>
        <v/>
      </c>
      <c r="C2199" s="146" t="str">
        <f>IF(LEN(A2199)=0,"",INDEX('Smelter Look-up'!$C:$C,MATCH($A2199,'Smelter Look-up'!$E:$E,0)))</f>
        <v/>
      </c>
      <c r="D2199" s="143"/>
      <c r="E2199" s="143" t="str">
        <f ca="1">IF(ISERROR($V2199),"",OFFSET('Smelter Look-up'!$D$4,$V2199-4,0)&amp;"")</f>
        <v/>
      </c>
      <c r="F2199" s="143" t="str">
        <f ca="1">IF(ISERROR($V2199),"",OFFSET('Smelter Look-up'!$E$4,$V2199-4,0))</f>
        <v/>
      </c>
      <c r="G2199" s="143" t="str">
        <f ca="1">IF(C2199=$X$4,"Enter smelter details",IF(ISERROR($V2199),"",OFFSET('Smelter Look-up'!$F$4,$V2199-4,0)))</f>
        <v/>
      </c>
      <c r="H2199" s="199" t="str">
        <f ca="1">IF(ISERROR($V2199),"",OFFSET('Smelter Look-up'!$G$4,$V2199-4,0))</f>
        <v/>
      </c>
      <c r="I2199" s="200" t="str">
        <f ca="1">IF(ISERROR($V2199),"",OFFSET('Smelter Look-up'!$H$4,$V2199-4,0))</f>
        <v/>
      </c>
      <c r="J2199" s="200" t="str">
        <f ca="1">IF(ISERROR($V2199),"",OFFSET('Smelter Look-up'!$I$4,$V2199-4,0))</f>
        <v/>
      </c>
      <c r="K2199" s="144"/>
      <c r="L2199" s="144"/>
      <c r="M2199" s="144"/>
      <c r="N2199" s="144"/>
      <c r="O2199" s="144"/>
      <c r="P2199" s="202"/>
      <c r="Q2199" s="145"/>
      <c r="R2199" s="143" t="str">
        <f ca="1">IF(ISERROR($V2199),"",OFFSET('Smelter Look-up'!$C$4,$V2199-4,0)&amp;"")</f>
        <v/>
      </c>
      <c r="S2199" s="149" t="str">
        <f t="shared" ca="1" si="170"/>
        <v/>
      </c>
      <c r="T2199" s="149" t="str">
        <f ca="1">IF(B2199="","",IF(ISERROR(MATCH($J2199,SorP!$B$1:$B$6261,0)),"",INDIRECT("'SorP'!$A$"&amp;MATCH($S2199&amp;$J2199,SorP!C:C,0))))</f>
        <v/>
      </c>
      <c r="U2199" s="162"/>
      <c r="V2199" s="163" t="e">
        <f>IF(C2199="",NA(),MATCH($B2199&amp;$C2199,'Smelter Look-up'!$J:$J,0))</f>
        <v>#N/A</v>
      </c>
      <c r="X2199" s="164">
        <f t="shared" ca="1" si="171"/>
        <v>0</v>
      </c>
      <c r="AB2199" s="304" t="str">
        <f t="shared" si="172"/>
        <v/>
      </c>
      <c r="AC2199" s="164" t="str">
        <f t="shared" si="173"/>
        <v/>
      </c>
      <c r="AD2199" s="164" t="str">
        <f t="shared" si="174"/>
        <v/>
      </c>
    </row>
    <row r="2200" spans="1:30" s="164" customFormat="1" ht="20.149999999999999" customHeight="1">
      <c r="A2200" s="149"/>
      <c r="B2200" s="294" t="str">
        <f>IF(LEN(A2200)=0,"",INDEX('Smelter Look-up'!$A:$A,MATCH($A2200,'Smelter Look-up'!$E:$E,0)))</f>
        <v/>
      </c>
      <c r="C2200" s="146" t="str">
        <f>IF(LEN(A2200)=0,"",INDEX('Smelter Look-up'!$C:$C,MATCH($A2200,'Smelter Look-up'!$E:$E,0)))</f>
        <v/>
      </c>
      <c r="D2200" s="143"/>
      <c r="E2200" s="143" t="str">
        <f ca="1">IF(ISERROR($V2200),"",OFFSET('Smelter Look-up'!$D$4,$V2200-4,0)&amp;"")</f>
        <v/>
      </c>
      <c r="F2200" s="143" t="str">
        <f ca="1">IF(ISERROR($V2200),"",OFFSET('Smelter Look-up'!$E$4,$V2200-4,0))</f>
        <v/>
      </c>
      <c r="G2200" s="143" t="str">
        <f ca="1">IF(C2200=$X$4,"Enter smelter details",IF(ISERROR($V2200),"",OFFSET('Smelter Look-up'!$F$4,$V2200-4,0)))</f>
        <v/>
      </c>
      <c r="H2200" s="199" t="str">
        <f ca="1">IF(ISERROR($V2200),"",OFFSET('Smelter Look-up'!$G$4,$V2200-4,0))</f>
        <v/>
      </c>
      <c r="I2200" s="200" t="str">
        <f ca="1">IF(ISERROR($V2200),"",OFFSET('Smelter Look-up'!$H$4,$V2200-4,0))</f>
        <v/>
      </c>
      <c r="J2200" s="200" t="str">
        <f ca="1">IF(ISERROR($V2200),"",OFFSET('Smelter Look-up'!$I$4,$V2200-4,0))</f>
        <v/>
      </c>
      <c r="K2200" s="144"/>
      <c r="L2200" s="144"/>
      <c r="M2200" s="144"/>
      <c r="N2200" s="144"/>
      <c r="O2200" s="144"/>
      <c r="P2200" s="202"/>
      <c r="Q2200" s="145"/>
      <c r="R2200" s="143" t="str">
        <f ca="1">IF(ISERROR($V2200),"",OFFSET('Smelter Look-up'!$C$4,$V2200-4,0)&amp;"")</f>
        <v/>
      </c>
      <c r="S2200" s="149" t="str">
        <f t="shared" ca="1" si="170"/>
        <v/>
      </c>
      <c r="T2200" s="149" t="str">
        <f ca="1">IF(B2200="","",IF(ISERROR(MATCH($J2200,SorP!$B$1:$B$6261,0)),"",INDIRECT("'SorP'!$A$"&amp;MATCH($S2200&amp;$J2200,SorP!C:C,0))))</f>
        <v/>
      </c>
      <c r="U2200" s="162"/>
      <c r="V2200" s="163" t="e">
        <f>IF(C2200="",NA(),MATCH($B2200&amp;$C2200,'Smelter Look-up'!$J:$J,0))</f>
        <v>#N/A</v>
      </c>
      <c r="X2200" s="164">
        <f t="shared" ca="1" si="171"/>
        <v>0</v>
      </c>
      <c r="AB2200" s="304" t="str">
        <f t="shared" si="172"/>
        <v/>
      </c>
      <c r="AC2200" s="164" t="str">
        <f t="shared" si="173"/>
        <v/>
      </c>
      <c r="AD2200" s="164" t="str">
        <f t="shared" si="174"/>
        <v/>
      </c>
    </row>
    <row r="2201" spans="1:30" s="164" customFormat="1" ht="20.149999999999999" customHeight="1">
      <c r="A2201" s="149"/>
      <c r="B2201" s="294" t="str">
        <f>IF(LEN(A2201)=0,"",INDEX('Smelter Look-up'!$A:$A,MATCH($A2201,'Smelter Look-up'!$E:$E,0)))</f>
        <v/>
      </c>
      <c r="C2201" s="146" t="str">
        <f>IF(LEN(A2201)=0,"",INDEX('Smelter Look-up'!$C:$C,MATCH($A2201,'Smelter Look-up'!$E:$E,0)))</f>
        <v/>
      </c>
      <c r="D2201" s="143"/>
      <c r="E2201" s="143" t="str">
        <f ca="1">IF(ISERROR($V2201),"",OFFSET('Smelter Look-up'!$D$4,$V2201-4,0)&amp;"")</f>
        <v/>
      </c>
      <c r="F2201" s="143" t="str">
        <f ca="1">IF(ISERROR($V2201),"",OFFSET('Smelter Look-up'!$E$4,$V2201-4,0))</f>
        <v/>
      </c>
      <c r="G2201" s="143" t="str">
        <f ca="1">IF(C2201=$X$4,"Enter smelter details",IF(ISERROR($V2201),"",OFFSET('Smelter Look-up'!$F$4,$V2201-4,0)))</f>
        <v/>
      </c>
      <c r="H2201" s="199" t="str">
        <f ca="1">IF(ISERROR($V2201),"",OFFSET('Smelter Look-up'!$G$4,$V2201-4,0))</f>
        <v/>
      </c>
      <c r="I2201" s="200" t="str">
        <f ca="1">IF(ISERROR($V2201),"",OFFSET('Smelter Look-up'!$H$4,$V2201-4,0))</f>
        <v/>
      </c>
      <c r="J2201" s="200" t="str">
        <f ca="1">IF(ISERROR($V2201),"",OFFSET('Smelter Look-up'!$I$4,$V2201-4,0))</f>
        <v/>
      </c>
      <c r="K2201" s="144"/>
      <c r="L2201" s="144"/>
      <c r="M2201" s="144"/>
      <c r="N2201" s="144"/>
      <c r="O2201" s="144"/>
      <c r="P2201" s="202"/>
      <c r="Q2201" s="145"/>
      <c r="R2201" s="143" t="str">
        <f ca="1">IF(ISERROR($V2201),"",OFFSET('Smelter Look-up'!$C$4,$V2201-4,0)&amp;"")</f>
        <v/>
      </c>
      <c r="S2201" s="149" t="str">
        <f t="shared" ca="1" si="170"/>
        <v/>
      </c>
      <c r="T2201" s="149" t="str">
        <f ca="1">IF(B2201="","",IF(ISERROR(MATCH($J2201,SorP!$B$1:$B$6261,0)),"",INDIRECT("'SorP'!$A$"&amp;MATCH($S2201&amp;$J2201,SorP!C:C,0))))</f>
        <v/>
      </c>
      <c r="U2201" s="162"/>
      <c r="V2201" s="163" t="e">
        <f>IF(C2201="",NA(),MATCH($B2201&amp;$C2201,'Smelter Look-up'!$J:$J,0))</f>
        <v>#N/A</v>
      </c>
      <c r="X2201" s="164">
        <f t="shared" ca="1" si="171"/>
        <v>0</v>
      </c>
      <c r="AB2201" s="304" t="str">
        <f t="shared" si="172"/>
        <v/>
      </c>
      <c r="AC2201" s="164" t="str">
        <f t="shared" si="173"/>
        <v/>
      </c>
      <c r="AD2201" s="164" t="str">
        <f t="shared" si="174"/>
        <v/>
      </c>
    </row>
    <row r="2202" spans="1:30" s="164" customFormat="1" ht="20.149999999999999" customHeight="1">
      <c r="A2202" s="149"/>
      <c r="B2202" s="294" t="str">
        <f>IF(LEN(A2202)=0,"",INDEX('Smelter Look-up'!$A:$A,MATCH($A2202,'Smelter Look-up'!$E:$E,0)))</f>
        <v/>
      </c>
      <c r="C2202" s="146" t="str">
        <f>IF(LEN(A2202)=0,"",INDEX('Smelter Look-up'!$C:$C,MATCH($A2202,'Smelter Look-up'!$E:$E,0)))</f>
        <v/>
      </c>
      <c r="D2202" s="143"/>
      <c r="E2202" s="143" t="str">
        <f ca="1">IF(ISERROR($V2202),"",OFFSET('Smelter Look-up'!$D$4,$V2202-4,0)&amp;"")</f>
        <v/>
      </c>
      <c r="F2202" s="143" t="str">
        <f ca="1">IF(ISERROR($V2202),"",OFFSET('Smelter Look-up'!$E$4,$V2202-4,0))</f>
        <v/>
      </c>
      <c r="G2202" s="143" t="str">
        <f ca="1">IF(C2202=$X$4,"Enter smelter details",IF(ISERROR($V2202),"",OFFSET('Smelter Look-up'!$F$4,$V2202-4,0)))</f>
        <v/>
      </c>
      <c r="H2202" s="199" t="str">
        <f ca="1">IF(ISERROR($V2202),"",OFFSET('Smelter Look-up'!$G$4,$V2202-4,0))</f>
        <v/>
      </c>
      <c r="I2202" s="200" t="str">
        <f ca="1">IF(ISERROR($V2202),"",OFFSET('Smelter Look-up'!$H$4,$V2202-4,0))</f>
        <v/>
      </c>
      <c r="J2202" s="200" t="str">
        <f ca="1">IF(ISERROR($V2202),"",OFFSET('Smelter Look-up'!$I$4,$V2202-4,0))</f>
        <v/>
      </c>
      <c r="K2202" s="144"/>
      <c r="L2202" s="144"/>
      <c r="M2202" s="144"/>
      <c r="N2202" s="144"/>
      <c r="O2202" s="144"/>
      <c r="P2202" s="202"/>
      <c r="Q2202" s="145"/>
      <c r="R2202" s="143" t="str">
        <f ca="1">IF(ISERROR($V2202),"",OFFSET('Smelter Look-up'!$C$4,$V2202-4,0)&amp;"")</f>
        <v/>
      </c>
      <c r="S2202" s="149" t="str">
        <f t="shared" ca="1" si="170"/>
        <v/>
      </c>
      <c r="T2202" s="149" t="str">
        <f ca="1">IF(B2202="","",IF(ISERROR(MATCH($J2202,SorP!$B$1:$B$6261,0)),"",INDIRECT("'SorP'!$A$"&amp;MATCH($S2202&amp;$J2202,SorP!C:C,0))))</f>
        <v/>
      </c>
      <c r="U2202" s="162"/>
      <c r="V2202" s="163" t="e">
        <f>IF(C2202="",NA(),MATCH($B2202&amp;$C2202,'Smelter Look-up'!$J:$J,0))</f>
        <v>#N/A</v>
      </c>
      <c r="X2202" s="164">
        <f t="shared" ca="1" si="171"/>
        <v>0</v>
      </c>
      <c r="AB2202" s="304" t="str">
        <f t="shared" si="172"/>
        <v/>
      </c>
      <c r="AC2202" s="164" t="str">
        <f t="shared" si="173"/>
        <v/>
      </c>
      <c r="AD2202" s="164" t="str">
        <f t="shared" si="174"/>
        <v/>
      </c>
    </row>
    <row r="2203" spans="1:30" s="164" customFormat="1" ht="20.149999999999999" customHeight="1">
      <c r="A2203" s="149"/>
      <c r="B2203" s="294" t="str">
        <f>IF(LEN(A2203)=0,"",INDEX('Smelter Look-up'!$A:$A,MATCH($A2203,'Smelter Look-up'!$E:$E,0)))</f>
        <v/>
      </c>
      <c r="C2203" s="146" t="str">
        <f>IF(LEN(A2203)=0,"",INDEX('Smelter Look-up'!$C:$C,MATCH($A2203,'Smelter Look-up'!$E:$E,0)))</f>
        <v/>
      </c>
      <c r="D2203" s="143"/>
      <c r="E2203" s="143" t="str">
        <f ca="1">IF(ISERROR($V2203),"",OFFSET('Smelter Look-up'!$D$4,$V2203-4,0)&amp;"")</f>
        <v/>
      </c>
      <c r="F2203" s="143" t="str">
        <f ca="1">IF(ISERROR($V2203),"",OFFSET('Smelter Look-up'!$E$4,$V2203-4,0))</f>
        <v/>
      </c>
      <c r="G2203" s="143" t="str">
        <f ca="1">IF(C2203=$X$4,"Enter smelter details",IF(ISERROR($V2203),"",OFFSET('Smelter Look-up'!$F$4,$V2203-4,0)))</f>
        <v/>
      </c>
      <c r="H2203" s="199" t="str">
        <f ca="1">IF(ISERROR($V2203),"",OFFSET('Smelter Look-up'!$G$4,$V2203-4,0))</f>
        <v/>
      </c>
      <c r="I2203" s="200" t="str">
        <f ca="1">IF(ISERROR($V2203),"",OFFSET('Smelter Look-up'!$H$4,$V2203-4,0))</f>
        <v/>
      </c>
      <c r="J2203" s="200" t="str">
        <f ca="1">IF(ISERROR($V2203),"",OFFSET('Smelter Look-up'!$I$4,$V2203-4,0))</f>
        <v/>
      </c>
      <c r="K2203" s="144"/>
      <c r="L2203" s="144"/>
      <c r="M2203" s="144"/>
      <c r="N2203" s="144"/>
      <c r="O2203" s="144"/>
      <c r="P2203" s="202"/>
      <c r="Q2203" s="145"/>
      <c r="R2203" s="143" t="str">
        <f ca="1">IF(ISERROR($V2203),"",OFFSET('Smelter Look-up'!$C$4,$V2203-4,0)&amp;"")</f>
        <v/>
      </c>
      <c r="S2203" s="149" t="str">
        <f t="shared" ca="1" si="170"/>
        <v/>
      </c>
      <c r="T2203" s="149" t="str">
        <f ca="1">IF(B2203="","",IF(ISERROR(MATCH($J2203,SorP!$B$1:$B$6261,0)),"",INDIRECT("'SorP'!$A$"&amp;MATCH($S2203&amp;$J2203,SorP!C:C,0))))</f>
        <v/>
      </c>
      <c r="U2203" s="162"/>
      <c r="V2203" s="163" t="e">
        <f>IF(C2203="",NA(),MATCH($B2203&amp;$C2203,'Smelter Look-up'!$J:$J,0))</f>
        <v>#N/A</v>
      </c>
      <c r="X2203" s="164">
        <f t="shared" ca="1" si="171"/>
        <v>0</v>
      </c>
      <c r="AB2203" s="304" t="str">
        <f t="shared" si="172"/>
        <v/>
      </c>
      <c r="AC2203" s="164" t="str">
        <f t="shared" si="173"/>
        <v/>
      </c>
      <c r="AD2203" s="164" t="str">
        <f t="shared" si="174"/>
        <v/>
      </c>
    </row>
    <row r="2204" spans="1:30" s="164" customFormat="1" ht="20.149999999999999" customHeight="1">
      <c r="A2204" s="149"/>
      <c r="B2204" s="294" t="str">
        <f>IF(LEN(A2204)=0,"",INDEX('Smelter Look-up'!$A:$A,MATCH($A2204,'Smelter Look-up'!$E:$E,0)))</f>
        <v/>
      </c>
      <c r="C2204" s="146" t="str">
        <f>IF(LEN(A2204)=0,"",INDEX('Smelter Look-up'!$C:$C,MATCH($A2204,'Smelter Look-up'!$E:$E,0)))</f>
        <v/>
      </c>
      <c r="D2204" s="143"/>
      <c r="E2204" s="143" t="str">
        <f ca="1">IF(ISERROR($V2204),"",OFFSET('Smelter Look-up'!$D$4,$V2204-4,0)&amp;"")</f>
        <v/>
      </c>
      <c r="F2204" s="143" t="str">
        <f ca="1">IF(ISERROR($V2204),"",OFFSET('Smelter Look-up'!$E$4,$V2204-4,0))</f>
        <v/>
      </c>
      <c r="G2204" s="143" t="str">
        <f ca="1">IF(C2204=$X$4,"Enter smelter details",IF(ISERROR($V2204),"",OFFSET('Smelter Look-up'!$F$4,$V2204-4,0)))</f>
        <v/>
      </c>
      <c r="H2204" s="199" t="str">
        <f ca="1">IF(ISERROR($V2204),"",OFFSET('Smelter Look-up'!$G$4,$V2204-4,0))</f>
        <v/>
      </c>
      <c r="I2204" s="200" t="str">
        <f ca="1">IF(ISERROR($V2204),"",OFFSET('Smelter Look-up'!$H$4,$V2204-4,0))</f>
        <v/>
      </c>
      <c r="J2204" s="200" t="str">
        <f ca="1">IF(ISERROR($V2204),"",OFFSET('Smelter Look-up'!$I$4,$V2204-4,0))</f>
        <v/>
      </c>
      <c r="K2204" s="144"/>
      <c r="L2204" s="144"/>
      <c r="M2204" s="144"/>
      <c r="N2204" s="144"/>
      <c r="O2204" s="144"/>
      <c r="P2204" s="202"/>
      <c r="Q2204" s="145"/>
      <c r="R2204" s="143" t="str">
        <f ca="1">IF(ISERROR($V2204),"",OFFSET('Smelter Look-up'!$C$4,$V2204-4,0)&amp;"")</f>
        <v/>
      </c>
      <c r="S2204" s="149" t="str">
        <f t="shared" ca="1" si="170"/>
        <v/>
      </c>
      <c r="T2204" s="149" t="str">
        <f ca="1">IF(B2204="","",IF(ISERROR(MATCH($J2204,SorP!$B$1:$B$6261,0)),"",INDIRECT("'SorP'!$A$"&amp;MATCH($S2204&amp;$J2204,SorP!C:C,0))))</f>
        <v/>
      </c>
      <c r="U2204" s="162"/>
      <c r="V2204" s="163" t="e">
        <f>IF(C2204="",NA(),MATCH($B2204&amp;$C2204,'Smelter Look-up'!$J:$J,0))</f>
        <v>#N/A</v>
      </c>
      <c r="X2204" s="164">
        <f t="shared" ca="1" si="171"/>
        <v>0</v>
      </c>
      <c r="AB2204" s="304" t="str">
        <f t="shared" si="172"/>
        <v/>
      </c>
      <c r="AC2204" s="164" t="str">
        <f t="shared" si="173"/>
        <v/>
      </c>
      <c r="AD2204" s="164" t="str">
        <f t="shared" si="174"/>
        <v/>
      </c>
    </row>
    <row r="2205" spans="1:30" s="164" customFormat="1" ht="20.149999999999999" customHeight="1">
      <c r="A2205" s="149"/>
      <c r="B2205" s="294" t="str">
        <f>IF(LEN(A2205)=0,"",INDEX('Smelter Look-up'!$A:$A,MATCH($A2205,'Smelter Look-up'!$E:$E,0)))</f>
        <v/>
      </c>
      <c r="C2205" s="146" t="str">
        <f>IF(LEN(A2205)=0,"",INDEX('Smelter Look-up'!$C:$C,MATCH($A2205,'Smelter Look-up'!$E:$E,0)))</f>
        <v/>
      </c>
      <c r="D2205" s="143"/>
      <c r="E2205" s="143" t="str">
        <f ca="1">IF(ISERROR($V2205),"",OFFSET('Smelter Look-up'!$D$4,$V2205-4,0)&amp;"")</f>
        <v/>
      </c>
      <c r="F2205" s="143" t="str">
        <f ca="1">IF(ISERROR($V2205),"",OFFSET('Smelter Look-up'!$E$4,$V2205-4,0))</f>
        <v/>
      </c>
      <c r="G2205" s="143" t="str">
        <f ca="1">IF(C2205=$X$4,"Enter smelter details",IF(ISERROR($V2205),"",OFFSET('Smelter Look-up'!$F$4,$V2205-4,0)))</f>
        <v/>
      </c>
      <c r="H2205" s="199" t="str">
        <f ca="1">IF(ISERROR($V2205),"",OFFSET('Smelter Look-up'!$G$4,$V2205-4,0))</f>
        <v/>
      </c>
      <c r="I2205" s="200" t="str">
        <f ca="1">IF(ISERROR($V2205),"",OFFSET('Smelter Look-up'!$H$4,$V2205-4,0))</f>
        <v/>
      </c>
      <c r="J2205" s="200" t="str">
        <f ca="1">IF(ISERROR($V2205),"",OFFSET('Smelter Look-up'!$I$4,$V2205-4,0))</f>
        <v/>
      </c>
      <c r="K2205" s="144"/>
      <c r="L2205" s="144"/>
      <c r="M2205" s="144"/>
      <c r="N2205" s="144"/>
      <c r="O2205" s="144"/>
      <c r="P2205" s="202"/>
      <c r="Q2205" s="145"/>
      <c r="R2205" s="143" t="str">
        <f ca="1">IF(ISERROR($V2205),"",OFFSET('Smelter Look-up'!$C$4,$V2205-4,0)&amp;"")</f>
        <v/>
      </c>
      <c r="S2205" s="149" t="str">
        <f t="shared" ca="1" si="170"/>
        <v/>
      </c>
      <c r="T2205" s="149" t="str">
        <f ca="1">IF(B2205="","",IF(ISERROR(MATCH($J2205,SorP!$B$1:$B$6261,0)),"",INDIRECT("'SorP'!$A$"&amp;MATCH($S2205&amp;$J2205,SorP!C:C,0))))</f>
        <v/>
      </c>
      <c r="U2205" s="162"/>
      <c r="V2205" s="163" t="e">
        <f>IF(C2205="",NA(),MATCH($B2205&amp;$C2205,'Smelter Look-up'!$J:$J,0))</f>
        <v>#N/A</v>
      </c>
      <c r="X2205" s="164">
        <f t="shared" ca="1" si="171"/>
        <v>0</v>
      </c>
      <c r="AB2205" s="304" t="str">
        <f t="shared" si="172"/>
        <v/>
      </c>
      <c r="AC2205" s="164" t="str">
        <f t="shared" si="173"/>
        <v/>
      </c>
      <c r="AD2205" s="164" t="str">
        <f t="shared" si="174"/>
        <v/>
      </c>
    </row>
    <row r="2206" spans="1:30" s="164" customFormat="1" ht="20.149999999999999" customHeight="1">
      <c r="A2206" s="149"/>
      <c r="B2206" s="294" t="str">
        <f>IF(LEN(A2206)=0,"",INDEX('Smelter Look-up'!$A:$A,MATCH($A2206,'Smelter Look-up'!$E:$E,0)))</f>
        <v/>
      </c>
      <c r="C2206" s="146" t="str">
        <f>IF(LEN(A2206)=0,"",INDEX('Smelter Look-up'!$C:$C,MATCH($A2206,'Smelter Look-up'!$E:$E,0)))</f>
        <v/>
      </c>
      <c r="D2206" s="143"/>
      <c r="E2206" s="143" t="str">
        <f ca="1">IF(ISERROR($V2206),"",OFFSET('Smelter Look-up'!$D$4,$V2206-4,0)&amp;"")</f>
        <v/>
      </c>
      <c r="F2206" s="143" t="str">
        <f ca="1">IF(ISERROR($V2206),"",OFFSET('Smelter Look-up'!$E$4,$V2206-4,0))</f>
        <v/>
      </c>
      <c r="G2206" s="143" t="str">
        <f ca="1">IF(C2206=$X$4,"Enter smelter details",IF(ISERROR($V2206),"",OFFSET('Smelter Look-up'!$F$4,$V2206-4,0)))</f>
        <v/>
      </c>
      <c r="H2206" s="199" t="str">
        <f ca="1">IF(ISERROR($V2206),"",OFFSET('Smelter Look-up'!$G$4,$V2206-4,0))</f>
        <v/>
      </c>
      <c r="I2206" s="200" t="str">
        <f ca="1">IF(ISERROR($V2206),"",OFFSET('Smelter Look-up'!$H$4,$V2206-4,0))</f>
        <v/>
      </c>
      <c r="J2206" s="200" t="str">
        <f ca="1">IF(ISERROR($V2206),"",OFFSET('Smelter Look-up'!$I$4,$V2206-4,0))</f>
        <v/>
      </c>
      <c r="K2206" s="144"/>
      <c r="L2206" s="144"/>
      <c r="M2206" s="144"/>
      <c r="N2206" s="144"/>
      <c r="O2206" s="144"/>
      <c r="P2206" s="202"/>
      <c r="Q2206" s="145"/>
      <c r="R2206" s="143" t="str">
        <f ca="1">IF(ISERROR($V2206),"",OFFSET('Smelter Look-up'!$C$4,$V2206-4,0)&amp;"")</f>
        <v/>
      </c>
      <c r="S2206" s="149" t="str">
        <f t="shared" ca="1" si="170"/>
        <v/>
      </c>
      <c r="T2206" s="149" t="str">
        <f ca="1">IF(B2206="","",IF(ISERROR(MATCH($J2206,SorP!$B$1:$B$6261,0)),"",INDIRECT("'SorP'!$A$"&amp;MATCH($S2206&amp;$J2206,SorP!C:C,0))))</f>
        <v/>
      </c>
      <c r="U2206" s="162"/>
      <c r="V2206" s="163" t="e">
        <f>IF(C2206="",NA(),MATCH($B2206&amp;$C2206,'Smelter Look-up'!$J:$J,0))</f>
        <v>#N/A</v>
      </c>
      <c r="X2206" s="164">
        <f t="shared" ca="1" si="171"/>
        <v>0</v>
      </c>
      <c r="AB2206" s="304" t="str">
        <f t="shared" si="172"/>
        <v/>
      </c>
      <c r="AC2206" s="164" t="str">
        <f t="shared" si="173"/>
        <v/>
      </c>
      <c r="AD2206" s="164" t="str">
        <f t="shared" si="174"/>
        <v/>
      </c>
    </row>
    <row r="2207" spans="1:30" s="164" customFormat="1" ht="20.149999999999999" customHeight="1">
      <c r="A2207" s="149"/>
      <c r="B2207" s="294" t="str">
        <f>IF(LEN(A2207)=0,"",INDEX('Smelter Look-up'!$A:$A,MATCH($A2207,'Smelter Look-up'!$E:$E,0)))</f>
        <v/>
      </c>
      <c r="C2207" s="146" t="str">
        <f>IF(LEN(A2207)=0,"",INDEX('Smelter Look-up'!$C:$C,MATCH($A2207,'Smelter Look-up'!$E:$E,0)))</f>
        <v/>
      </c>
      <c r="D2207" s="143"/>
      <c r="E2207" s="143" t="str">
        <f ca="1">IF(ISERROR($V2207),"",OFFSET('Smelter Look-up'!$D$4,$V2207-4,0)&amp;"")</f>
        <v/>
      </c>
      <c r="F2207" s="143" t="str">
        <f ca="1">IF(ISERROR($V2207),"",OFFSET('Smelter Look-up'!$E$4,$V2207-4,0))</f>
        <v/>
      </c>
      <c r="G2207" s="143" t="str">
        <f ca="1">IF(C2207=$X$4,"Enter smelter details",IF(ISERROR($V2207),"",OFFSET('Smelter Look-up'!$F$4,$V2207-4,0)))</f>
        <v/>
      </c>
      <c r="H2207" s="199" t="str">
        <f ca="1">IF(ISERROR($V2207),"",OFFSET('Smelter Look-up'!$G$4,$V2207-4,0))</f>
        <v/>
      </c>
      <c r="I2207" s="200" t="str">
        <f ca="1">IF(ISERROR($V2207),"",OFFSET('Smelter Look-up'!$H$4,$V2207-4,0))</f>
        <v/>
      </c>
      <c r="J2207" s="200" t="str">
        <f ca="1">IF(ISERROR($V2207),"",OFFSET('Smelter Look-up'!$I$4,$V2207-4,0))</f>
        <v/>
      </c>
      <c r="K2207" s="144"/>
      <c r="L2207" s="144"/>
      <c r="M2207" s="144"/>
      <c r="N2207" s="144"/>
      <c r="O2207" s="144"/>
      <c r="P2207" s="202"/>
      <c r="Q2207" s="145"/>
      <c r="R2207" s="143" t="str">
        <f ca="1">IF(ISERROR($V2207),"",OFFSET('Smelter Look-up'!$C$4,$V2207-4,0)&amp;"")</f>
        <v/>
      </c>
      <c r="S2207" s="149" t="str">
        <f t="shared" ca="1" si="170"/>
        <v/>
      </c>
      <c r="T2207" s="149" t="str">
        <f ca="1">IF(B2207="","",IF(ISERROR(MATCH($J2207,SorP!$B$1:$B$6261,0)),"",INDIRECT("'SorP'!$A$"&amp;MATCH($S2207&amp;$J2207,SorP!C:C,0))))</f>
        <v/>
      </c>
      <c r="U2207" s="162"/>
      <c r="V2207" s="163" t="e">
        <f>IF(C2207="",NA(),MATCH($B2207&amp;$C2207,'Smelter Look-up'!$J:$J,0))</f>
        <v>#N/A</v>
      </c>
      <c r="X2207" s="164">
        <f t="shared" ca="1" si="171"/>
        <v>0</v>
      </c>
      <c r="AB2207" s="304" t="str">
        <f t="shared" si="172"/>
        <v/>
      </c>
      <c r="AC2207" s="164" t="str">
        <f t="shared" si="173"/>
        <v/>
      </c>
      <c r="AD2207" s="164" t="str">
        <f t="shared" si="174"/>
        <v/>
      </c>
    </row>
    <row r="2208" spans="1:30" s="164" customFormat="1" ht="20.149999999999999" customHeight="1">
      <c r="A2208" s="149"/>
      <c r="B2208" s="294" t="str">
        <f>IF(LEN(A2208)=0,"",INDEX('Smelter Look-up'!$A:$A,MATCH($A2208,'Smelter Look-up'!$E:$E,0)))</f>
        <v/>
      </c>
      <c r="C2208" s="146" t="str">
        <f>IF(LEN(A2208)=0,"",INDEX('Smelter Look-up'!$C:$C,MATCH($A2208,'Smelter Look-up'!$E:$E,0)))</f>
        <v/>
      </c>
      <c r="D2208" s="143"/>
      <c r="E2208" s="143" t="str">
        <f ca="1">IF(ISERROR($V2208),"",OFFSET('Smelter Look-up'!$D$4,$V2208-4,0)&amp;"")</f>
        <v/>
      </c>
      <c r="F2208" s="143" t="str">
        <f ca="1">IF(ISERROR($V2208),"",OFFSET('Smelter Look-up'!$E$4,$V2208-4,0))</f>
        <v/>
      </c>
      <c r="G2208" s="143" t="str">
        <f ca="1">IF(C2208=$X$4,"Enter smelter details",IF(ISERROR($V2208),"",OFFSET('Smelter Look-up'!$F$4,$V2208-4,0)))</f>
        <v/>
      </c>
      <c r="H2208" s="199" t="str">
        <f ca="1">IF(ISERROR($V2208),"",OFFSET('Smelter Look-up'!$G$4,$V2208-4,0))</f>
        <v/>
      </c>
      <c r="I2208" s="200" t="str">
        <f ca="1">IF(ISERROR($V2208),"",OFFSET('Smelter Look-up'!$H$4,$V2208-4,0))</f>
        <v/>
      </c>
      <c r="J2208" s="200" t="str">
        <f ca="1">IF(ISERROR($V2208),"",OFFSET('Smelter Look-up'!$I$4,$V2208-4,0))</f>
        <v/>
      </c>
      <c r="K2208" s="144"/>
      <c r="L2208" s="144"/>
      <c r="M2208" s="144"/>
      <c r="N2208" s="144"/>
      <c r="O2208" s="144"/>
      <c r="P2208" s="202"/>
      <c r="Q2208" s="145"/>
      <c r="R2208" s="143" t="str">
        <f ca="1">IF(ISERROR($V2208),"",OFFSET('Smelter Look-up'!$C$4,$V2208-4,0)&amp;"")</f>
        <v/>
      </c>
      <c r="S2208" s="149" t="str">
        <f t="shared" ca="1" si="170"/>
        <v/>
      </c>
      <c r="T2208" s="149" t="str">
        <f ca="1">IF(B2208="","",IF(ISERROR(MATCH($J2208,SorP!$B$1:$B$6261,0)),"",INDIRECT("'SorP'!$A$"&amp;MATCH($S2208&amp;$J2208,SorP!C:C,0))))</f>
        <v/>
      </c>
      <c r="U2208" s="162"/>
      <c r="V2208" s="163" t="e">
        <f>IF(C2208="",NA(),MATCH($B2208&amp;$C2208,'Smelter Look-up'!$J:$J,0))</f>
        <v>#N/A</v>
      </c>
      <c r="X2208" s="164">
        <f t="shared" ca="1" si="171"/>
        <v>0</v>
      </c>
      <c r="AB2208" s="304" t="str">
        <f t="shared" si="172"/>
        <v/>
      </c>
      <c r="AC2208" s="164" t="str">
        <f t="shared" si="173"/>
        <v/>
      </c>
      <c r="AD2208" s="164" t="str">
        <f t="shared" si="174"/>
        <v/>
      </c>
    </row>
    <row r="2209" spans="1:30" s="164" customFormat="1" ht="20.149999999999999" customHeight="1">
      <c r="A2209" s="149"/>
      <c r="B2209" s="294" t="str">
        <f>IF(LEN(A2209)=0,"",INDEX('Smelter Look-up'!$A:$A,MATCH($A2209,'Smelter Look-up'!$E:$E,0)))</f>
        <v/>
      </c>
      <c r="C2209" s="146" t="str">
        <f>IF(LEN(A2209)=0,"",INDEX('Smelter Look-up'!$C:$C,MATCH($A2209,'Smelter Look-up'!$E:$E,0)))</f>
        <v/>
      </c>
      <c r="D2209" s="143"/>
      <c r="E2209" s="143" t="str">
        <f ca="1">IF(ISERROR($V2209),"",OFFSET('Smelter Look-up'!$D$4,$V2209-4,0)&amp;"")</f>
        <v/>
      </c>
      <c r="F2209" s="143" t="str">
        <f ca="1">IF(ISERROR($V2209),"",OFFSET('Smelter Look-up'!$E$4,$V2209-4,0))</f>
        <v/>
      </c>
      <c r="G2209" s="143" t="str">
        <f ca="1">IF(C2209=$X$4,"Enter smelter details",IF(ISERROR($V2209),"",OFFSET('Smelter Look-up'!$F$4,$V2209-4,0)))</f>
        <v/>
      </c>
      <c r="H2209" s="199" t="str">
        <f ca="1">IF(ISERROR($V2209),"",OFFSET('Smelter Look-up'!$G$4,$V2209-4,0))</f>
        <v/>
      </c>
      <c r="I2209" s="200" t="str">
        <f ca="1">IF(ISERROR($V2209),"",OFFSET('Smelter Look-up'!$H$4,$V2209-4,0))</f>
        <v/>
      </c>
      <c r="J2209" s="200" t="str">
        <f ca="1">IF(ISERROR($V2209),"",OFFSET('Smelter Look-up'!$I$4,$V2209-4,0))</f>
        <v/>
      </c>
      <c r="K2209" s="144"/>
      <c r="L2209" s="144"/>
      <c r="M2209" s="144"/>
      <c r="N2209" s="144"/>
      <c r="O2209" s="144"/>
      <c r="P2209" s="202"/>
      <c r="Q2209" s="145"/>
      <c r="R2209" s="143" t="str">
        <f ca="1">IF(ISERROR($V2209),"",OFFSET('Smelter Look-up'!$C$4,$V2209-4,0)&amp;"")</f>
        <v/>
      </c>
      <c r="S2209" s="149" t="str">
        <f t="shared" ca="1" si="170"/>
        <v/>
      </c>
      <c r="T2209" s="149" t="str">
        <f ca="1">IF(B2209="","",IF(ISERROR(MATCH($J2209,SorP!$B$1:$B$6261,0)),"",INDIRECT("'SorP'!$A$"&amp;MATCH($S2209&amp;$J2209,SorP!C:C,0))))</f>
        <v/>
      </c>
      <c r="U2209" s="162"/>
      <c r="V2209" s="163" t="e">
        <f>IF(C2209="",NA(),MATCH($B2209&amp;$C2209,'Smelter Look-up'!$J:$J,0))</f>
        <v>#N/A</v>
      </c>
      <c r="X2209" s="164">
        <f t="shared" ca="1" si="171"/>
        <v>0</v>
      </c>
      <c r="AB2209" s="304" t="str">
        <f t="shared" si="172"/>
        <v/>
      </c>
      <c r="AC2209" s="164" t="str">
        <f t="shared" si="173"/>
        <v/>
      </c>
      <c r="AD2209" s="164" t="str">
        <f t="shared" si="174"/>
        <v/>
      </c>
    </row>
    <row r="2210" spans="1:30" s="164" customFormat="1" ht="20.149999999999999" customHeight="1">
      <c r="A2210" s="149"/>
      <c r="B2210" s="294" t="str">
        <f>IF(LEN(A2210)=0,"",INDEX('Smelter Look-up'!$A:$A,MATCH($A2210,'Smelter Look-up'!$E:$E,0)))</f>
        <v/>
      </c>
      <c r="C2210" s="146" t="str">
        <f>IF(LEN(A2210)=0,"",INDEX('Smelter Look-up'!$C:$C,MATCH($A2210,'Smelter Look-up'!$E:$E,0)))</f>
        <v/>
      </c>
      <c r="D2210" s="143"/>
      <c r="E2210" s="143" t="str">
        <f ca="1">IF(ISERROR($V2210),"",OFFSET('Smelter Look-up'!$D$4,$V2210-4,0)&amp;"")</f>
        <v/>
      </c>
      <c r="F2210" s="143" t="str">
        <f ca="1">IF(ISERROR($V2210),"",OFFSET('Smelter Look-up'!$E$4,$V2210-4,0))</f>
        <v/>
      </c>
      <c r="G2210" s="143" t="str">
        <f ca="1">IF(C2210=$X$4,"Enter smelter details",IF(ISERROR($V2210),"",OFFSET('Smelter Look-up'!$F$4,$V2210-4,0)))</f>
        <v/>
      </c>
      <c r="H2210" s="199" t="str">
        <f ca="1">IF(ISERROR($V2210),"",OFFSET('Smelter Look-up'!$G$4,$V2210-4,0))</f>
        <v/>
      </c>
      <c r="I2210" s="200" t="str">
        <f ca="1">IF(ISERROR($V2210),"",OFFSET('Smelter Look-up'!$H$4,$V2210-4,0))</f>
        <v/>
      </c>
      <c r="J2210" s="200" t="str">
        <f ca="1">IF(ISERROR($V2210),"",OFFSET('Smelter Look-up'!$I$4,$V2210-4,0))</f>
        <v/>
      </c>
      <c r="K2210" s="144"/>
      <c r="L2210" s="144"/>
      <c r="M2210" s="144"/>
      <c r="N2210" s="144"/>
      <c r="O2210" s="144"/>
      <c r="P2210" s="202"/>
      <c r="Q2210" s="145"/>
      <c r="R2210" s="143" t="str">
        <f ca="1">IF(ISERROR($V2210),"",OFFSET('Smelter Look-up'!$C$4,$V2210-4,0)&amp;"")</f>
        <v/>
      </c>
      <c r="S2210" s="149" t="str">
        <f t="shared" ca="1" si="170"/>
        <v/>
      </c>
      <c r="T2210" s="149" t="str">
        <f ca="1">IF(B2210="","",IF(ISERROR(MATCH($J2210,SorP!$B$1:$B$6261,0)),"",INDIRECT("'SorP'!$A$"&amp;MATCH($S2210&amp;$J2210,SorP!C:C,0))))</f>
        <v/>
      </c>
      <c r="U2210" s="162"/>
      <c r="V2210" s="163" t="e">
        <f>IF(C2210="",NA(),MATCH($B2210&amp;$C2210,'Smelter Look-up'!$J:$J,0))</f>
        <v>#N/A</v>
      </c>
      <c r="X2210" s="164">
        <f t="shared" ca="1" si="171"/>
        <v>0</v>
      </c>
      <c r="AB2210" s="304" t="str">
        <f t="shared" si="172"/>
        <v/>
      </c>
      <c r="AC2210" s="164" t="str">
        <f t="shared" si="173"/>
        <v/>
      </c>
      <c r="AD2210" s="164" t="str">
        <f t="shared" si="174"/>
        <v/>
      </c>
    </row>
    <row r="2211" spans="1:30" s="164" customFormat="1" ht="20.149999999999999" customHeight="1">
      <c r="A2211" s="149"/>
      <c r="B2211" s="294" t="str">
        <f>IF(LEN(A2211)=0,"",INDEX('Smelter Look-up'!$A:$A,MATCH($A2211,'Smelter Look-up'!$E:$E,0)))</f>
        <v/>
      </c>
      <c r="C2211" s="146" t="str">
        <f>IF(LEN(A2211)=0,"",INDEX('Smelter Look-up'!$C:$C,MATCH($A2211,'Smelter Look-up'!$E:$E,0)))</f>
        <v/>
      </c>
      <c r="D2211" s="143"/>
      <c r="E2211" s="143" t="str">
        <f ca="1">IF(ISERROR($V2211),"",OFFSET('Smelter Look-up'!$D$4,$V2211-4,0)&amp;"")</f>
        <v/>
      </c>
      <c r="F2211" s="143" t="str">
        <f ca="1">IF(ISERROR($V2211),"",OFFSET('Smelter Look-up'!$E$4,$V2211-4,0))</f>
        <v/>
      </c>
      <c r="G2211" s="143" t="str">
        <f ca="1">IF(C2211=$X$4,"Enter smelter details",IF(ISERROR($V2211),"",OFFSET('Smelter Look-up'!$F$4,$V2211-4,0)))</f>
        <v/>
      </c>
      <c r="H2211" s="199" t="str">
        <f ca="1">IF(ISERROR($V2211),"",OFFSET('Smelter Look-up'!$G$4,$V2211-4,0))</f>
        <v/>
      </c>
      <c r="I2211" s="200" t="str">
        <f ca="1">IF(ISERROR($V2211),"",OFFSET('Smelter Look-up'!$H$4,$V2211-4,0))</f>
        <v/>
      </c>
      <c r="J2211" s="200" t="str">
        <f ca="1">IF(ISERROR($V2211),"",OFFSET('Smelter Look-up'!$I$4,$V2211-4,0))</f>
        <v/>
      </c>
      <c r="K2211" s="144"/>
      <c r="L2211" s="144"/>
      <c r="M2211" s="144"/>
      <c r="N2211" s="144"/>
      <c r="O2211" s="144"/>
      <c r="P2211" s="202"/>
      <c r="Q2211" s="145"/>
      <c r="R2211" s="143" t="str">
        <f ca="1">IF(ISERROR($V2211),"",OFFSET('Smelter Look-up'!$C$4,$V2211-4,0)&amp;"")</f>
        <v/>
      </c>
      <c r="S2211" s="149" t="str">
        <f t="shared" ca="1" si="170"/>
        <v/>
      </c>
      <c r="T2211" s="149" t="str">
        <f ca="1">IF(B2211="","",IF(ISERROR(MATCH($J2211,SorP!$B$1:$B$6261,0)),"",INDIRECT("'SorP'!$A$"&amp;MATCH($S2211&amp;$J2211,SorP!C:C,0))))</f>
        <v/>
      </c>
      <c r="U2211" s="162"/>
      <c r="V2211" s="163" t="e">
        <f>IF(C2211="",NA(),MATCH($B2211&amp;$C2211,'Smelter Look-up'!$J:$J,0))</f>
        <v>#N/A</v>
      </c>
      <c r="X2211" s="164">
        <f t="shared" ca="1" si="171"/>
        <v>0</v>
      </c>
      <c r="AB2211" s="304" t="str">
        <f t="shared" si="172"/>
        <v/>
      </c>
      <c r="AC2211" s="164" t="str">
        <f t="shared" si="173"/>
        <v/>
      </c>
      <c r="AD2211" s="164" t="str">
        <f t="shared" si="174"/>
        <v/>
      </c>
    </row>
    <row r="2212" spans="1:30" s="164" customFormat="1" ht="20.149999999999999" customHeight="1">
      <c r="A2212" s="149"/>
      <c r="B2212" s="294" t="str">
        <f>IF(LEN(A2212)=0,"",INDEX('Smelter Look-up'!$A:$A,MATCH($A2212,'Smelter Look-up'!$E:$E,0)))</f>
        <v/>
      </c>
      <c r="C2212" s="146" t="str">
        <f>IF(LEN(A2212)=0,"",INDEX('Smelter Look-up'!$C:$C,MATCH($A2212,'Smelter Look-up'!$E:$E,0)))</f>
        <v/>
      </c>
      <c r="D2212" s="143"/>
      <c r="E2212" s="143" t="str">
        <f ca="1">IF(ISERROR($V2212),"",OFFSET('Smelter Look-up'!$D$4,$V2212-4,0)&amp;"")</f>
        <v/>
      </c>
      <c r="F2212" s="143" t="str">
        <f ca="1">IF(ISERROR($V2212),"",OFFSET('Smelter Look-up'!$E$4,$V2212-4,0))</f>
        <v/>
      </c>
      <c r="G2212" s="143" t="str">
        <f ca="1">IF(C2212=$X$4,"Enter smelter details",IF(ISERROR($V2212),"",OFFSET('Smelter Look-up'!$F$4,$V2212-4,0)))</f>
        <v/>
      </c>
      <c r="H2212" s="199" t="str">
        <f ca="1">IF(ISERROR($V2212),"",OFFSET('Smelter Look-up'!$G$4,$V2212-4,0))</f>
        <v/>
      </c>
      <c r="I2212" s="200" t="str">
        <f ca="1">IF(ISERROR($V2212),"",OFFSET('Smelter Look-up'!$H$4,$V2212-4,0))</f>
        <v/>
      </c>
      <c r="J2212" s="200" t="str">
        <f ca="1">IF(ISERROR($V2212),"",OFFSET('Smelter Look-up'!$I$4,$V2212-4,0))</f>
        <v/>
      </c>
      <c r="K2212" s="144"/>
      <c r="L2212" s="144"/>
      <c r="M2212" s="144"/>
      <c r="N2212" s="144"/>
      <c r="O2212" s="144"/>
      <c r="P2212" s="202"/>
      <c r="Q2212" s="145"/>
      <c r="R2212" s="143" t="str">
        <f ca="1">IF(ISERROR($V2212),"",OFFSET('Smelter Look-up'!$C$4,$V2212-4,0)&amp;"")</f>
        <v/>
      </c>
      <c r="S2212" s="149" t="str">
        <f t="shared" ca="1" si="170"/>
        <v/>
      </c>
      <c r="T2212" s="149" t="str">
        <f ca="1">IF(B2212="","",IF(ISERROR(MATCH($J2212,SorP!$B$1:$B$6261,0)),"",INDIRECT("'SorP'!$A$"&amp;MATCH($S2212&amp;$J2212,SorP!C:C,0))))</f>
        <v/>
      </c>
      <c r="U2212" s="162"/>
      <c r="V2212" s="163" t="e">
        <f>IF(C2212="",NA(),MATCH($B2212&amp;$C2212,'Smelter Look-up'!$J:$J,0))</f>
        <v>#N/A</v>
      </c>
      <c r="X2212" s="164">
        <f t="shared" ca="1" si="171"/>
        <v>0</v>
      </c>
      <c r="AB2212" s="304" t="str">
        <f t="shared" si="172"/>
        <v/>
      </c>
      <c r="AC2212" s="164" t="str">
        <f t="shared" si="173"/>
        <v/>
      </c>
      <c r="AD2212" s="164" t="str">
        <f t="shared" si="174"/>
        <v/>
      </c>
    </row>
    <row r="2213" spans="1:30" s="164" customFormat="1" ht="20.149999999999999" customHeight="1">
      <c r="A2213" s="149"/>
      <c r="B2213" s="294" t="str">
        <f>IF(LEN(A2213)=0,"",INDEX('Smelter Look-up'!$A:$A,MATCH($A2213,'Smelter Look-up'!$E:$E,0)))</f>
        <v/>
      </c>
      <c r="C2213" s="146" t="str">
        <f>IF(LEN(A2213)=0,"",INDEX('Smelter Look-up'!$C:$C,MATCH($A2213,'Smelter Look-up'!$E:$E,0)))</f>
        <v/>
      </c>
      <c r="D2213" s="143"/>
      <c r="E2213" s="143" t="str">
        <f ca="1">IF(ISERROR($V2213),"",OFFSET('Smelter Look-up'!$D$4,$V2213-4,0)&amp;"")</f>
        <v/>
      </c>
      <c r="F2213" s="143" t="str">
        <f ca="1">IF(ISERROR($V2213),"",OFFSET('Smelter Look-up'!$E$4,$V2213-4,0))</f>
        <v/>
      </c>
      <c r="G2213" s="143" t="str">
        <f ca="1">IF(C2213=$X$4,"Enter smelter details",IF(ISERROR($V2213),"",OFFSET('Smelter Look-up'!$F$4,$V2213-4,0)))</f>
        <v/>
      </c>
      <c r="H2213" s="199" t="str">
        <f ca="1">IF(ISERROR($V2213),"",OFFSET('Smelter Look-up'!$G$4,$V2213-4,0))</f>
        <v/>
      </c>
      <c r="I2213" s="200" t="str">
        <f ca="1">IF(ISERROR($V2213),"",OFFSET('Smelter Look-up'!$H$4,$V2213-4,0))</f>
        <v/>
      </c>
      <c r="J2213" s="200" t="str">
        <f ca="1">IF(ISERROR($V2213),"",OFFSET('Smelter Look-up'!$I$4,$V2213-4,0))</f>
        <v/>
      </c>
      <c r="K2213" s="144"/>
      <c r="L2213" s="144"/>
      <c r="M2213" s="144"/>
      <c r="N2213" s="144"/>
      <c r="O2213" s="144"/>
      <c r="P2213" s="202"/>
      <c r="Q2213" s="145"/>
      <c r="R2213" s="143" t="str">
        <f ca="1">IF(ISERROR($V2213),"",OFFSET('Smelter Look-up'!$C$4,$V2213-4,0)&amp;"")</f>
        <v/>
      </c>
      <c r="S2213" s="149" t="str">
        <f t="shared" ca="1" si="170"/>
        <v/>
      </c>
      <c r="T2213" s="149" t="str">
        <f ca="1">IF(B2213="","",IF(ISERROR(MATCH($J2213,SorP!$B$1:$B$6261,0)),"",INDIRECT("'SorP'!$A$"&amp;MATCH($S2213&amp;$J2213,SorP!C:C,0))))</f>
        <v/>
      </c>
      <c r="U2213" s="162"/>
      <c r="V2213" s="163" t="e">
        <f>IF(C2213="",NA(),MATCH($B2213&amp;$C2213,'Smelter Look-up'!$J:$J,0))</f>
        <v>#N/A</v>
      </c>
      <c r="X2213" s="164">
        <f t="shared" ca="1" si="171"/>
        <v>0</v>
      </c>
      <c r="AB2213" s="304" t="str">
        <f t="shared" si="172"/>
        <v/>
      </c>
      <c r="AC2213" s="164" t="str">
        <f t="shared" si="173"/>
        <v/>
      </c>
      <c r="AD2213" s="164" t="str">
        <f t="shared" si="174"/>
        <v/>
      </c>
    </row>
    <row r="2214" spans="1:30" s="164" customFormat="1" ht="20.149999999999999" customHeight="1">
      <c r="A2214" s="149"/>
      <c r="B2214" s="294" t="str">
        <f>IF(LEN(A2214)=0,"",INDEX('Smelter Look-up'!$A:$A,MATCH($A2214,'Smelter Look-up'!$E:$E,0)))</f>
        <v/>
      </c>
      <c r="C2214" s="146" t="str">
        <f>IF(LEN(A2214)=0,"",INDEX('Smelter Look-up'!$C:$C,MATCH($A2214,'Smelter Look-up'!$E:$E,0)))</f>
        <v/>
      </c>
      <c r="D2214" s="143"/>
      <c r="E2214" s="143" t="str">
        <f ca="1">IF(ISERROR($V2214),"",OFFSET('Smelter Look-up'!$D$4,$V2214-4,0)&amp;"")</f>
        <v/>
      </c>
      <c r="F2214" s="143" t="str">
        <f ca="1">IF(ISERROR($V2214),"",OFFSET('Smelter Look-up'!$E$4,$V2214-4,0))</f>
        <v/>
      </c>
      <c r="G2214" s="143" t="str">
        <f ca="1">IF(C2214=$X$4,"Enter smelter details",IF(ISERROR($V2214),"",OFFSET('Smelter Look-up'!$F$4,$V2214-4,0)))</f>
        <v/>
      </c>
      <c r="H2214" s="199" t="str">
        <f ca="1">IF(ISERROR($V2214),"",OFFSET('Smelter Look-up'!$G$4,$V2214-4,0))</f>
        <v/>
      </c>
      <c r="I2214" s="200" t="str">
        <f ca="1">IF(ISERROR($V2214),"",OFFSET('Smelter Look-up'!$H$4,$V2214-4,0))</f>
        <v/>
      </c>
      <c r="J2214" s="200" t="str">
        <f ca="1">IF(ISERROR($V2214),"",OFFSET('Smelter Look-up'!$I$4,$V2214-4,0))</f>
        <v/>
      </c>
      <c r="K2214" s="144"/>
      <c r="L2214" s="144"/>
      <c r="M2214" s="144"/>
      <c r="N2214" s="144"/>
      <c r="O2214" s="144"/>
      <c r="P2214" s="202"/>
      <c r="Q2214" s="145"/>
      <c r="R2214" s="143" t="str">
        <f ca="1">IF(ISERROR($V2214),"",OFFSET('Smelter Look-up'!$C$4,$V2214-4,0)&amp;"")</f>
        <v/>
      </c>
      <c r="S2214" s="149" t="str">
        <f t="shared" ca="1" si="170"/>
        <v/>
      </c>
      <c r="T2214" s="149" t="str">
        <f ca="1">IF(B2214="","",IF(ISERROR(MATCH($J2214,SorP!$B$1:$B$6261,0)),"",INDIRECT("'SorP'!$A$"&amp;MATCH($S2214&amp;$J2214,SorP!C:C,0))))</f>
        <v/>
      </c>
      <c r="U2214" s="162"/>
      <c r="V2214" s="163" t="e">
        <f>IF(C2214="",NA(),MATCH($B2214&amp;$C2214,'Smelter Look-up'!$J:$J,0))</f>
        <v>#N/A</v>
      </c>
      <c r="X2214" s="164">
        <f t="shared" ca="1" si="171"/>
        <v>0</v>
      </c>
      <c r="AB2214" s="304" t="str">
        <f t="shared" si="172"/>
        <v/>
      </c>
      <c r="AC2214" s="164" t="str">
        <f t="shared" si="173"/>
        <v/>
      </c>
      <c r="AD2214" s="164" t="str">
        <f t="shared" si="174"/>
        <v/>
      </c>
    </row>
    <row r="2215" spans="1:30" s="164" customFormat="1" ht="20.149999999999999" customHeight="1">
      <c r="A2215" s="149"/>
      <c r="B2215" s="294" t="str">
        <f>IF(LEN(A2215)=0,"",INDEX('Smelter Look-up'!$A:$A,MATCH($A2215,'Smelter Look-up'!$E:$E,0)))</f>
        <v/>
      </c>
      <c r="C2215" s="146" t="str">
        <f>IF(LEN(A2215)=0,"",INDEX('Smelter Look-up'!$C:$C,MATCH($A2215,'Smelter Look-up'!$E:$E,0)))</f>
        <v/>
      </c>
      <c r="D2215" s="143"/>
      <c r="E2215" s="143" t="str">
        <f ca="1">IF(ISERROR($V2215),"",OFFSET('Smelter Look-up'!$D$4,$V2215-4,0)&amp;"")</f>
        <v/>
      </c>
      <c r="F2215" s="143" t="str">
        <f ca="1">IF(ISERROR($V2215),"",OFFSET('Smelter Look-up'!$E$4,$V2215-4,0))</f>
        <v/>
      </c>
      <c r="G2215" s="143" t="str">
        <f ca="1">IF(C2215=$X$4,"Enter smelter details",IF(ISERROR($V2215),"",OFFSET('Smelter Look-up'!$F$4,$V2215-4,0)))</f>
        <v/>
      </c>
      <c r="H2215" s="199" t="str">
        <f ca="1">IF(ISERROR($V2215),"",OFFSET('Smelter Look-up'!$G$4,$V2215-4,0))</f>
        <v/>
      </c>
      <c r="I2215" s="200" t="str">
        <f ca="1">IF(ISERROR($V2215),"",OFFSET('Smelter Look-up'!$H$4,$V2215-4,0))</f>
        <v/>
      </c>
      <c r="J2215" s="200" t="str">
        <f ca="1">IF(ISERROR($V2215),"",OFFSET('Smelter Look-up'!$I$4,$V2215-4,0))</f>
        <v/>
      </c>
      <c r="K2215" s="144"/>
      <c r="L2215" s="144"/>
      <c r="M2215" s="144"/>
      <c r="N2215" s="144"/>
      <c r="O2215" s="144"/>
      <c r="P2215" s="202"/>
      <c r="Q2215" s="145"/>
      <c r="R2215" s="143" t="str">
        <f ca="1">IF(ISERROR($V2215),"",OFFSET('Smelter Look-up'!$C$4,$V2215-4,0)&amp;"")</f>
        <v/>
      </c>
      <c r="S2215" s="149" t="str">
        <f t="shared" ca="1" si="170"/>
        <v/>
      </c>
      <c r="T2215" s="149" t="str">
        <f ca="1">IF(B2215="","",IF(ISERROR(MATCH($J2215,SorP!$B$1:$B$6261,0)),"",INDIRECT("'SorP'!$A$"&amp;MATCH($S2215&amp;$J2215,SorP!C:C,0))))</f>
        <v/>
      </c>
      <c r="U2215" s="162"/>
      <c r="V2215" s="163" t="e">
        <f>IF(C2215="",NA(),MATCH($B2215&amp;$C2215,'Smelter Look-up'!$J:$J,0))</f>
        <v>#N/A</v>
      </c>
      <c r="X2215" s="164">
        <f t="shared" ca="1" si="171"/>
        <v>0</v>
      </c>
      <c r="AB2215" s="304" t="str">
        <f t="shared" si="172"/>
        <v/>
      </c>
      <c r="AC2215" s="164" t="str">
        <f t="shared" si="173"/>
        <v/>
      </c>
      <c r="AD2215" s="164" t="str">
        <f t="shared" si="174"/>
        <v/>
      </c>
    </row>
    <row r="2216" spans="1:30" s="164" customFormat="1" ht="20.149999999999999" customHeight="1">
      <c r="A2216" s="149"/>
      <c r="B2216" s="294" t="str">
        <f>IF(LEN(A2216)=0,"",INDEX('Smelter Look-up'!$A:$A,MATCH($A2216,'Smelter Look-up'!$E:$E,0)))</f>
        <v/>
      </c>
      <c r="C2216" s="146" t="str">
        <f>IF(LEN(A2216)=0,"",INDEX('Smelter Look-up'!$C:$C,MATCH($A2216,'Smelter Look-up'!$E:$E,0)))</f>
        <v/>
      </c>
      <c r="D2216" s="143"/>
      <c r="E2216" s="143" t="str">
        <f ca="1">IF(ISERROR($V2216),"",OFFSET('Smelter Look-up'!$D$4,$V2216-4,0)&amp;"")</f>
        <v/>
      </c>
      <c r="F2216" s="143" t="str">
        <f ca="1">IF(ISERROR($V2216),"",OFFSET('Smelter Look-up'!$E$4,$V2216-4,0))</f>
        <v/>
      </c>
      <c r="G2216" s="143" t="str">
        <f ca="1">IF(C2216=$X$4,"Enter smelter details",IF(ISERROR($V2216),"",OFFSET('Smelter Look-up'!$F$4,$V2216-4,0)))</f>
        <v/>
      </c>
      <c r="H2216" s="199" t="str">
        <f ca="1">IF(ISERROR($V2216),"",OFFSET('Smelter Look-up'!$G$4,$V2216-4,0))</f>
        <v/>
      </c>
      <c r="I2216" s="200" t="str">
        <f ca="1">IF(ISERROR($V2216),"",OFFSET('Smelter Look-up'!$H$4,$V2216-4,0))</f>
        <v/>
      </c>
      <c r="J2216" s="200" t="str">
        <f ca="1">IF(ISERROR($V2216),"",OFFSET('Smelter Look-up'!$I$4,$V2216-4,0))</f>
        <v/>
      </c>
      <c r="K2216" s="144"/>
      <c r="L2216" s="144"/>
      <c r="M2216" s="144"/>
      <c r="N2216" s="144"/>
      <c r="O2216" s="144"/>
      <c r="P2216" s="202"/>
      <c r="Q2216" s="145"/>
      <c r="R2216" s="143" t="str">
        <f ca="1">IF(ISERROR($V2216),"",OFFSET('Smelter Look-up'!$C$4,$V2216-4,0)&amp;"")</f>
        <v/>
      </c>
      <c r="S2216" s="149" t="str">
        <f t="shared" ca="1" si="170"/>
        <v/>
      </c>
      <c r="T2216" s="149" t="str">
        <f ca="1">IF(B2216="","",IF(ISERROR(MATCH($J2216,SorP!$B$1:$B$6261,0)),"",INDIRECT("'SorP'!$A$"&amp;MATCH($S2216&amp;$J2216,SorP!C:C,0))))</f>
        <v/>
      </c>
      <c r="U2216" s="162"/>
      <c r="V2216" s="163" t="e">
        <f>IF(C2216="",NA(),MATCH($B2216&amp;$C2216,'Smelter Look-up'!$J:$J,0))</f>
        <v>#N/A</v>
      </c>
      <c r="X2216" s="164">
        <f t="shared" ca="1" si="171"/>
        <v>0</v>
      </c>
      <c r="AB2216" s="304" t="str">
        <f t="shared" si="172"/>
        <v/>
      </c>
      <c r="AC2216" s="164" t="str">
        <f t="shared" si="173"/>
        <v/>
      </c>
      <c r="AD2216" s="164" t="str">
        <f t="shared" si="174"/>
        <v/>
      </c>
    </row>
    <row r="2217" spans="1:30" s="164" customFormat="1" ht="20.149999999999999" customHeight="1">
      <c r="A2217" s="149"/>
      <c r="B2217" s="294" t="str">
        <f>IF(LEN(A2217)=0,"",INDEX('Smelter Look-up'!$A:$A,MATCH($A2217,'Smelter Look-up'!$E:$E,0)))</f>
        <v/>
      </c>
      <c r="C2217" s="146" t="str">
        <f>IF(LEN(A2217)=0,"",INDEX('Smelter Look-up'!$C:$C,MATCH($A2217,'Smelter Look-up'!$E:$E,0)))</f>
        <v/>
      </c>
      <c r="D2217" s="143"/>
      <c r="E2217" s="143" t="str">
        <f ca="1">IF(ISERROR($V2217),"",OFFSET('Smelter Look-up'!$D$4,$V2217-4,0)&amp;"")</f>
        <v/>
      </c>
      <c r="F2217" s="143" t="str">
        <f ca="1">IF(ISERROR($V2217),"",OFFSET('Smelter Look-up'!$E$4,$V2217-4,0))</f>
        <v/>
      </c>
      <c r="G2217" s="143" t="str">
        <f ca="1">IF(C2217=$X$4,"Enter smelter details",IF(ISERROR($V2217),"",OFFSET('Smelter Look-up'!$F$4,$V2217-4,0)))</f>
        <v/>
      </c>
      <c r="H2217" s="199" t="str">
        <f ca="1">IF(ISERROR($V2217),"",OFFSET('Smelter Look-up'!$G$4,$V2217-4,0))</f>
        <v/>
      </c>
      <c r="I2217" s="200" t="str">
        <f ca="1">IF(ISERROR($V2217),"",OFFSET('Smelter Look-up'!$H$4,$V2217-4,0))</f>
        <v/>
      </c>
      <c r="J2217" s="200" t="str">
        <f ca="1">IF(ISERROR($V2217),"",OFFSET('Smelter Look-up'!$I$4,$V2217-4,0))</f>
        <v/>
      </c>
      <c r="K2217" s="144"/>
      <c r="L2217" s="144"/>
      <c r="M2217" s="144"/>
      <c r="N2217" s="144"/>
      <c r="O2217" s="144"/>
      <c r="P2217" s="202"/>
      <c r="Q2217" s="145"/>
      <c r="R2217" s="143" t="str">
        <f ca="1">IF(ISERROR($V2217),"",OFFSET('Smelter Look-up'!$C$4,$V2217-4,0)&amp;"")</f>
        <v/>
      </c>
      <c r="S2217" s="149" t="str">
        <f t="shared" ca="1" si="170"/>
        <v/>
      </c>
      <c r="T2217" s="149" t="str">
        <f ca="1">IF(B2217="","",IF(ISERROR(MATCH($J2217,SorP!$B$1:$B$6261,0)),"",INDIRECT("'SorP'!$A$"&amp;MATCH($S2217&amp;$J2217,SorP!C:C,0))))</f>
        <v/>
      </c>
      <c r="U2217" s="162"/>
      <c r="V2217" s="163" t="e">
        <f>IF(C2217="",NA(),MATCH($B2217&amp;$C2217,'Smelter Look-up'!$J:$J,0))</f>
        <v>#N/A</v>
      </c>
      <c r="X2217" s="164">
        <f t="shared" ca="1" si="171"/>
        <v>0</v>
      </c>
      <c r="AB2217" s="304" t="str">
        <f t="shared" si="172"/>
        <v/>
      </c>
      <c r="AC2217" s="164" t="str">
        <f t="shared" si="173"/>
        <v/>
      </c>
      <c r="AD2217" s="164" t="str">
        <f t="shared" si="174"/>
        <v/>
      </c>
    </row>
    <row r="2218" spans="1:30" s="164" customFormat="1" ht="20.149999999999999" customHeight="1">
      <c r="A2218" s="149"/>
      <c r="B2218" s="294" t="str">
        <f>IF(LEN(A2218)=0,"",INDEX('Smelter Look-up'!$A:$A,MATCH($A2218,'Smelter Look-up'!$E:$E,0)))</f>
        <v/>
      </c>
      <c r="C2218" s="146" t="str">
        <f>IF(LEN(A2218)=0,"",INDEX('Smelter Look-up'!$C:$C,MATCH($A2218,'Smelter Look-up'!$E:$E,0)))</f>
        <v/>
      </c>
      <c r="D2218" s="143"/>
      <c r="E2218" s="143" t="str">
        <f ca="1">IF(ISERROR($V2218),"",OFFSET('Smelter Look-up'!$D$4,$V2218-4,0)&amp;"")</f>
        <v/>
      </c>
      <c r="F2218" s="143" t="str">
        <f ca="1">IF(ISERROR($V2218),"",OFFSET('Smelter Look-up'!$E$4,$V2218-4,0))</f>
        <v/>
      </c>
      <c r="G2218" s="143" t="str">
        <f ca="1">IF(C2218=$X$4,"Enter smelter details",IF(ISERROR($V2218),"",OFFSET('Smelter Look-up'!$F$4,$V2218-4,0)))</f>
        <v/>
      </c>
      <c r="H2218" s="199" t="str">
        <f ca="1">IF(ISERROR($V2218),"",OFFSET('Smelter Look-up'!$G$4,$V2218-4,0))</f>
        <v/>
      </c>
      <c r="I2218" s="200" t="str">
        <f ca="1">IF(ISERROR($V2218),"",OFFSET('Smelter Look-up'!$H$4,$V2218-4,0))</f>
        <v/>
      </c>
      <c r="J2218" s="200" t="str">
        <f ca="1">IF(ISERROR($V2218),"",OFFSET('Smelter Look-up'!$I$4,$V2218-4,0))</f>
        <v/>
      </c>
      <c r="K2218" s="144"/>
      <c r="L2218" s="144"/>
      <c r="M2218" s="144"/>
      <c r="N2218" s="144"/>
      <c r="O2218" s="144"/>
      <c r="P2218" s="202"/>
      <c r="Q2218" s="145"/>
      <c r="R2218" s="143" t="str">
        <f ca="1">IF(ISERROR($V2218),"",OFFSET('Smelter Look-up'!$C$4,$V2218-4,0)&amp;"")</f>
        <v/>
      </c>
      <c r="S2218" s="149" t="str">
        <f t="shared" ca="1" si="170"/>
        <v/>
      </c>
      <c r="T2218" s="149" t="str">
        <f ca="1">IF(B2218="","",IF(ISERROR(MATCH($J2218,SorP!$B$1:$B$6261,0)),"",INDIRECT("'SorP'!$A$"&amp;MATCH($S2218&amp;$J2218,SorP!C:C,0))))</f>
        <v/>
      </c>
      <c r="U2218" s="162"/>
      <c r="V2218" s="163" t="e">
        <f>IF(C2218="",NA(),MATCH($B2218&amp;$C2218,'Smelter Look-up'!$J:$J,0))</f>
        <v>#N/A</v>
      </c>
      <c r="X2218" s="164">
        <f t="shared" ca="1" si="171"/>
        <v>0</v>
      </c>
      <c r="AB2218" s="304" t="str">
        <f t="shared" si="172"/>
        <v/>
      </c>
      <c r="AC2218" s="164" t="str">
        <f t="shared" si="173"/>
        <v/>
      </c>
      <c r="AD2218" s="164" t="str">
        <f t="shared" si="174"/>
        <v/>
      </c>
    </row>
    <row r="2219" spans="1:30" s="164" customFormat="1" ht="20.149999999999999" customHeight="1">
      <c r="A2219" s="149"/>
      <c r="B2219" s="294" t="str">
        <f>IF(LEN(A2219)=0,"",INDEX('Smelter Look-up'!$A:$A,MATCH($A2219,'Smelter Look-up'!$E:$E,0)))</f>
        <v/>
      </c>
      <c r="C2219" s="146" t="str">
        <f>IF(LEN(A2219)=0,"",INDEX('Smelter Look-up'!$C:$C,MATCH($A2219,'Smelter Look-up'!$E:$E,0)))</f>
        <v/>
      </c>
      <c r="D2219" s="143"/>
      <c r="E2219" s="143" t="str">
        <f ca="1">IF(ISERROR($V2219),"",OFFSET('Smelter Look-up'!$D$4,$V2219-4,0)&amp;"")</f>
        <v/>
      </c>
      <c r="F2219" s="143" t="str">
        <f ca="1">IF(ISERROR($V2219),"",OFFSET('Smelter Look-up'!$E$4,$V2219-4,0))</f>
        <v/>
      </c>
      <c r="G2219" s="143" t="str">
        <f ca="1">IF(C2219=$X$4,"Enter smelter details",IF(ISERROR($V2219),"",OFFSET('Smelter Look-up'!$F$4,$V2219-4,0)))</f>
        <v/>
      </c>
      <c r="H2219" s="199" t="str">
        <f ca="1">IF(ISERROR($V2219),"",OFFSET('Smelter Look-up'!$G$4,$V2219-4,0))</f>
        <v/>
      </c>
      <c r="I2219" s="200" t="str">
        <f ca="1">IF(ISERROR($V2219),"",OFFSET('Smelter Look-up'!$H$4,$V2219-4,0))</f>
        <v/>
      </c>
      <c r="J2219" s="200" t="str">
        <f ca="1">IF(ISERROR($V2219),"",OFFSET('Smelter Look-up'!$I$4,$V2219-4,0))</f>
        <v/>
      </c>
      <c r="K2219" s="144"/>
      <c r="L2219" s="144"/>
      <c r="M2219" s="144"/>
      <c r="N2219" s="144"/>
      <c r="O2219" s="144"/>
      <c r="P2219" s="202"/>
      <c r="Q2219" s="145"/>
      <c r="R2219" s="143" t="str">
        <f ca="1">IF(ISERROR($V2219),"",OFFSET('Smelter Look-up'!$C$4,$V2219-4,0)&amp;"")</f>
        <v/>
      </c>
      <c r="S2219" s="149" t="str">
        <f t="shared" ca="1" si="170"/>
        <v/>
      </c>
      <c r="T2219" s="149" t="str">
        <f ca="1">IF(B2219="","",IF(ISERROR(MATCH($J2219,SorP!$B$1:$B$6261,0)),"",INDIRECT("'SorP'!$A$"&amp;MATCH($S2219&amp;$J2219,SorP!C:C,0))))</f>
        <v/>
      </c>
      <c r="U2219" s="162"/>
      <c r="V2219" s="163" t="e">
        <f>IF(C2219="",NA(),MATCH($B2219&amp;$C2219,'Smelter Look-up'!$J:$J,0))</f>
        <v>#N/A</v>
      </c>
      <c r="X2219" s="164">
        <f t="shared" ca="1" si="171"/>
        <v>0</v>
      </c>
      <c r="AB2219" s="304" t="str">
        <f t="shared" si="172"/>
        <v/>
      </c>
      <c r="AC2219" s="164" t="str">
        <f t="shared" si="173"/>
        <v/>
      </c>
      <c r="AD2219" s="164" t="str">
        <f t="shared" si="174"/>
        <v/>
      </c>
    </row>
    <row r="2220" spans="1:30" s="164" customFormat="1" ht="20.149999999999999" customHeight="1">
      <c r="A2220" s="149"/>
      <c r="B2220" s="294" t="str">
        <f>IF(LEN(A2220)=0,"",INDEX('Smelter Look-up'!$A:$A,MATCH($A2220,'Smelter Look-up'!$E:$E,0)))</f>
        <v/>
      </c>
      <c r="C2220" s="146" t="str">
        <f>IF(LEN(A2220)=0,"",INDEX('Smelter Look-up'!$C:$C,MATCH($A2220,'Smelter Look-up'!$E:$E,0)))</f>
        <v/>
      </c>
      <c r="D2220" s="143"/>
      <c r="E2220" s="143" t="str">
        <f ca="1">IF(ISERROR($V2220),"",OFFSET('Smelter Look-up'!$D$4,$V2220-4,0)&amp;"")</f>
        <v/>
      </c>
      <c r="F2220" s="143" t="str">
        <f ca="1">IF(ISERROR($V2220),"",OFFSET('Smelter Look-up'!$E$4,$V2220-4,0))</f>
        <v/>
      </c>
      <c r="G2220" s="143" t="str">
        <f ca="1">IF(C2220=$X$4,"Enter smelter details",IF(ISERROR($V2220),"",OFFSET('Smelter Look-up'!$F$4,$V2220-4,0)))</f>
        <v/>
      </c>
      <c r="H2220" s="199" t="str">
        <f ca="1">IF(ISERROR($V2220),"",OFFSET('Smelter Look-up'!$G$4,$V2220-4,0))</f>
        <v/>
      </c>
      <c r="I2220" s="200" t="str">
        <f ca="1">IF(ISERROR($V2220),"",OFFSET('Smelter Look-up'!$H$4,$V2220-4,0))</f>
        <v/>
      </c>
      <c r="J2220" s="200" t="str">
        <f ca="1">IF(ISERROR($V2220),"",OFFSET('Smelter Look-up'!$I$4,$V2220-4,0))</f>
        <v/>
      </c>
      <c r="K2220" s="144"/>
      <c r="L2220" s="144"/>
      <c r="M2220" s="144"/>
      <c r="N2220" s="144"/>
      <c r="O2220" s="144"/>
      <c r="P2220" s="202"/>
      <c r="Q2220" s="145"/>
      <c r="R2220" s="143" t="str">
        <f ca="1">IF(ISERROR($V2220),"",OFFSET('Smelter Look-up'!$C$4,$V2220-4,0)&amp;"")</f>
        <v/>
      </c>
      <c r="S2220" s="149" t="str">
        <f t="shared" ca="1" si="170"/>
        <v/>
      </c>
      <c r="T2220" s="149" t="str">
        <f ca="1">IF(B2220="","",IF(ISERROR(MATCH($J2220,SorP!$B$1:$B$6261,0)),"",INDIRECT("'SorP'!$A$"&amp;MATCH($S2220&amp;$J2220,SorP!C:C,0))))</f>
        <v/>
      </c>
      <c r="U2220" s="162"/>
      <c r="V2220" s="163" t="e">
        <f>IF(C2220="",NA(),MATCH($B2220&amp;$C2220,'Smelter Look-up'!$J:$J,0))</f>
        <v>#N/A</v>
      </c>
      <c r="X2220" s="164">
        <f t="shared" ca="1" si="171"/>
        <v>0</v>
      </c>
      <c r="AB2220" s="304" t="str">
        <f t="shared" si="172"/>
        <v/>
      </c>
      <c r="AC2220" s="164" t="str">
        <f t="shared" si="173"/>
        <v/>
      </c>
      <c r="AD2220" s="164" t="str">
        <f t="shared" si="174"/>
        <v/>
      </c>
    </row>
    <row r="2221" spans="1:30" s="164" customFormat="1" ht="20.149999999999999" customHeight="1">
      <c r="A2221" s="149"/>
      <c r="B2221" s="294" t="str">
        <f>IF(LEN(A2221)=0,"",INDEX('Smelter Look-up'!$A:$A,MATCH($A2221,'Smelter Look-up'!$E:$E,0)))</f>
        <v/>
      </c>
      <c r="C2221" s="146" t="str">
        <f>IF(LEN(A2221)=0,"",INDEX('Smelter Look-up'!$C:$C,MATCH($A2221,'Smelter Look-up'!$E:$E,0)))</f>
        <v/>
      </c>
      <c r="D2221" s="143"/>
      <c r="E2221" s="143" t="str">
        <f ca="1">IF(ISERROR($V2221),"",OFFSET('Smelter Look-up'!$D$4,$V2221-4,0)&amp;"")</f>
        <v/>
      </c>
      <c r="F2221" s="143" t="str">
        <f ca="1">IF(ISERROR($V2221),"",OFFSET('Smelter Look-up'!$E$4,$V2221-4,0))</f>
        <v/>
      </c>
      <c r="G2221" s="143" t="str">
        <f ca="1">IF(C2221=$X$4,"Enter smelter details",IF(ISERROR($V2221),"",OFFSET('Smelter Look-up'!$F$4,$V2221-4,0)))</f>
        <v/>
      </c>
      <c r="H2221" s="199" t="str">
        <f ca="1">IF(ISERROR($V2221),"",OFFSET('Smelter Look-up'!$G$4,$V2221-4,0))</f>
        <v/>
      </c>
      <c r="I2221" s="200" t="str">
        <f ca="1">IF(ISERROR($V2221),"",OFFSET('Smelter Look-up'!$H$4,$V2221-4,0))</f>
        <v/>
      </c>
      <c r="J2221" s="200" t="str">
        <f ca="1">IF(ISERROR($V2221),"",OFFSET('Smelter Look-up'!$I$4,$V2221-4,0))</f>
        <v/>
      </c>
      <c r="K2221" s="144"/>
      <c r="L2221" s="144"/>
      <c r="M2221" s="144"/>
      <c r="N2221" s="144"/>
      <c r="O2221" s="144"/>
      <c r="P2221" s="202"/>
      <c r="Q2221" s="145"/>
      <c r="R2221" s="143" t="str">
        <f ca="1">IF(ISERROR($V2221),"",OFFSET('Smelter Look-up'!$C$4,$V2221-4,0)&amp;"")</f>
        <v/>
      </c>
      <c r="S2221" s="149" t="str">
        <f t="shared" ca="1" si="170"/>
        <v/>
      </c>
      <c r="T2221" s="149" t="str">
        <f ca="1">IF(B2221="","",IF(ISERROR(MATCH($J2221,SorP!$B$1:$B$6261,0)),"",INDIRECT("'SorP'!$A$"&amp;MATCH($S2221&amp;$J2221,SorP!C:C,0))))</f>
        <v/>
      </c>
      <c r="U2221" s="162"/>
      <c r="V2221" s="163" t="e">
        <f>IF(C2221="",NA(),MATCH($B2221&amp;$C2221,'Smelter Look-up'!$J:$J,0))</f>
        <v>#N/A</v>
      </c>
      <c r="X2221" s="164">
        <f t="shared" ca="1" si="171"/>
        <v>0</v>
      </c>
      <c r="AB2221" s="304" t="str">
        <f t="shared" si="172"/>
        <v/>
      </c>
      <c r="AC2221" s="164" t="str">
        <f t="shared" si="173"/>
        <v/>
      </c>
      <c r="AD2221" s="164" t="str">
        <f t="shared" si="174"/>
        <v/>
      </c>
    </row>
    <row r="2222" spans="1:30" s="164" customFormat="1" ht="20.149999999999999" customHeight="1">
      <c r="A2222" s="149"/>
      <c r="B2222" s="294" t="str">
        <f>IF(LEN(A2222)=0,"",INDEX('Smelter Look-up'!$A:$A,MATCH($A2222,'Smelter Look-up'!$E:$E,0)))</f>
        <v/>
      </c>
      <c r="C2222" s="146" t="str">
        <f>IF(LEN(A2222)=0,"",INDEX('Smelter Look-up'!$C:$C,MATCH($A2222,'Smelter Look-up'!$E:$E,0)))</f>
        <v/>
      </c>
      <c r="D2222" s="143"/>
      <c r="E2222" s="143" t="str">
        <f ca="1">IF(ISERROR($V2222),"",OFFSET('Smelter Look-up'!$D$4,$V2222-4,0)&amp;"")</f>
        <v/>
      </c>
      <c r="F2222" s="143" t="str">
        <f ca="1">IF(ISERROR($V2222),"",OFFSET('Smelter Look-up'!$E$4,$V2222-4,0))</f>
        <v/>
      </c>
      <c r="G2222" s="143" t="str">
        <f ca="1">IF(C2222=$X$4,"Enter smelter details",IF(ISERROR($V2222),"",OFFSET('Smelter Look-up'!$F$4,$V2222-4,0)))</f>
        <v/>
      </c>
      <c r="H2222" s="199" t="str">
        <f ca="1">IF(ISERROR($V2222),"",OFFSET('Smelter Look-up'!$G$4,$V2222-4,0))</f>
        <v/>
      </c>
      <c r="I2222" s="200" t="str">
        <f ca="1">IF(ISERROR($V2222),"",OFFSET('Smelter Look-up'!$H$4,$V2222-4,0))</f>
        <v/>
      </c>
      <c r="J2222" s="200" t="str">
        <f ca="1">IF(ISERROR($V2222),"",OFFSET('Smelter Look-up'!$I$4,$V2222-4,0))</f>
        <v/>
      </c>
      <c r="K2222" s="144"/>
      <c r="L2222" s="144"/>
      <c r="M2222" s="144"/>
      <c r="N2222" s="144"/>
      <c r="O2222" s="144"/>
      <c r="P2222" s="202"/>
      <c r="Q2222" s="145"/>
      <c r="R2222" s="143" t="str">
        <f ca="1">IF(ISERROR($V2222),"",OFFSET('Smelter Look-up'!$C$4,$V2222-4,0)&amp;"")</f>
        <v/>
      </c>
      <c r="S2222" s="149" t="str">
        <f t="shared" ca="1" si="170"/>
        <v/>
      </c>
      <c r="T2222" s="149" t="str">
        <f ca="1">IF(B2222="","",IF(ISERROR(MATCH($J2222,SorP!$B$1:$B$6261,0)),"",INDIRECT("'SorP'!$A$"&amp;MATCH($S2222&amp;$J2222,SorP!C:C,0))))</f>
        <v/>
      </c>
      <c r="U2222" s="162"/>
      <c r="V2222" s="163" t="e">
        <f>IF(C2222="",NA(),MATCH($B2222&amp;$C2222,'Smelter Look-up'!$J:$J,0))</f>
        <v>#N/A</v>
      </c>
      <c r="X2222" s="164">
        <f t="shared" ca="1" si="171"/>
        <v>0</v>
      </c>
      <c r="AB2222" s="304" t="str">
        <f t="shared" si="172"/>
        <v/>
      </c>
      <c r="AC2222" s="164" t="str">
        <f t="shared" si="173"/>
        <v/>
      </c>
      <c r="AD2222" s="164" t="str">
        <f t="shared" si="174"/>
        <v/>
      </c>
    </row>
    <row r="2223" spans="1:30" s="164" customFormat="1" ht="20.149999999999999" customHeight="1">
      <c r="A2223" s="149"/>
      <c r="B2223" s="294" t="str">
        <f>IF(LEN(A2223)=0,"",INDEX('Smelter Look-up'!$A:$A,MATCH($A2223,'Smelter Look-up'!$E:$E,0)))</f>
        <v/>
      </c>
      <c r="C2223" s="146" t="str">
        <f>IF(LEN(A2223)=0,"",INDEX('Smelter Look-up'!$C:$C,MATCH($A2223,'Smelter Look-up'!$E:$E,0)))</f>
        <v/>
      </c>
      <c r="D2223" s="143"/>
      <c r="E2223" s="143" t="str">
        <f ca="1">IF(ISERROR($V2223),"",OFFSET('Smelter Look-up'!$D$4,$V2223-4,0)&amp;"")</f>
        <v/>
      </c>
      <c r="F2223" s="143" t="str">
        <f ca="1">IF(ISERROR($V2223),"",OFFSET('Smelter Look-up'!$E$4,$V2223-4,0))</f>
        <v/>
      </c>
      <c r="G2223" s="143" t="str">
        <f ca="1">IF(C2223=$X$4,"Enter smelter details",IF(ISERROR($V2223),"",OFFSET('Smelter Look-up'!$F$4,$V2223-4,0)))</f>
        <v/>
      </c>
      <c r="H2223" s="199" t="str">
        <f ca="1">IF(ISERROR($V2223),"",OFFSET('Smelter Look-up'!$G$4,$V2223-4,0))</f>
        <v/>
      </c>
      <c r="I2223" s="200" t="str">
        <f ca="1">IF(ISERROR($V2223),"",OFFSET('Smelter Look-up'!$H$4,$V2223-4,0))</f>
        <v/>
      </c>
      <c r="J2223" s="200" t="str">
        <f ca="1">IF(ISERROR($V2223),"",OFFSET('Smelter Look-up'!$I$4,$V2223-4,0))</f>
        <v/>
      </c>
      <c r="K2223" s="144"/>
      <c r="L2223" s="144"/>
      <c r="M2223" s="144"/>
      <c r="N2223" s="144"/>
      <c r="O2223" s="144"/>
      <c r="P2223" s="202"/>
      <c r="Q2223" s="145"/>
      <c r="R2223" s="143" t="str">
        <f ca="1">IF(ISERROR($V2223),"",OFFSET('Smelter Look-up'!$C$4,$V2223-4,0)&amp;"")</f>
        <v/>
      </c>
      <c r="S2223" s="149" t="str">
        <f t="shared" ca="1" si="170"/>
        <v/>
      </c>
      <c r="T2223" s="149" t="str">
        <f ca="1">IF(B2223="","",IF(ISERROR(MATCH($J2223,SorP!$B$1:$B$6261,0)),"",INDIRECT("'SorP'!$A$"&amp;MATCH($S2223&amp;$J2223,SorP!C:C,0))))</f>
        <v/>
      </c>
      <c r="U2223" s="162"/>
      <c r="V2223" s="163" t="e">
        <f>IF(C2223="",NA(),MATCH($B2223&amp;$C2223,'Smelter Look-up'!$J:$J,0))</f>
        <v>#N/A</v>
      </c>
      <c r="X2223" s="164">
        <f t="shared" ca="1" si="171"/>
        <v>0</v>
      </c>
      <c r="AB2223" s="304" t="str">
        <f t="shared" si="172"/>
        <v/>
      </c>
      <c r="AC2223" s="164" t="str">
        <f t="shared" si="173"/>
        <v/>
      </c>
      <c r="AD2223" s="164" t="str">
        <f t="shared" si="174"/>
        <v/>
      </c>
    </row>
    <row r="2224" spans="1:30" s="164" customFormat="1" ht="20.149999999999999" customHeight="1">
      <c r="A2224" s="149"/>
      <c r="B2224" s="294" t="str">
        <f>IF(LEN(A2224)=0,"",INDEX('Smelter Look-up'!$A:$A,MATCH($A2224,'Smelter Look-up'!$E:$E,0)))</f>
        <v/>
      </c>
      <c r="C2224" s="146" t="str">
        <f>IF(LEN(A2224)=0,"",INDEX('Smelter Look-up'!$C:$C,MATCH($A2224,'Smelter Look-up'!$E:$E,0)))</f>
        <v/>
      </c>
      <c r="D2224" s="143"/>
      <c r="E2224" s="143" t="str">
        <f ca="1">IF(ISERROR($V2224),"",OFFSET('Smelter Look-up'!$D$4,$V2224-4,0)&amp;"")</f>
        <v/>
      </c>
      <c r="F2224" s="143" t="str">
        <f ca="1">IF(ISERROR($V2224),"",OFFSET('Smelter Look-up'!$E$4,$V2224-4,0))</f>
        <v/>
      </c>
      <c r="G2224" s="143" t="str">
        <f ca="1">IF(C2224=$X$4,"Enter smelter details",IF(ISERROR($V2224),"",OFFSET('Smelter Look-up'!$F$4,$V2224-4,0)))</f>
        <v/>
      </c>
      <c r="H2224" s="199" t="str">
        <f ca="1">IF(ISERROR($V2224),"",OFFSET('Smelter Look-up'!$G$4,$V2224-4,0))</f>
        <v/>
      </c>
      <c r="I2224" s="200" t="str">
        <f ca="1">IF(ISERROR($V2224),"",OFFSET('Smelter Look-up'!$H$4,$V2224-4,0))</f>
        <v/>
      </c>
      <c r="J2224" s="200" t="str">
        <f ca="1">IF(ISERROR($V2224),"",OFFSET('Smelter Look-up'!$I$4,$V2224-4,0))</f>
        <v/>
      </c>
      <c r="K2224" s="144"/>
      <c r="L2224" s="144"/>
      <c r="M2224" s="144"/>
      <c r="N2224" s="144"/>
      <c r="O2224" s="144"/>
      <c r="P2224" s="202"/>
      <c r="Q2224" s="145"/>
      <c r="R2224" s="143" t="str">
        <f ca="1">IF(ISERROR($V2224),"",OFFSET('Smelter Look-up'!$C$4,$V2224-4,0)&amp;"")</f>
        <v/>
      </c>
      <c r="S2224" s="149" t="str">
        <f t="shared" ca="1" si="170"/>
        <v/>
      </c>
      <c r="T2224" s="149" t="str">
        <f ca="1">IF(B2224="","",IF(ISERROR(MATCH($J2224,SorP!$B$1:$B$6261,0)),"",INDIRECT("'SorP'!$A$"&amp;MATCH($S2224&amp;$J2224,SorP!C:C,0))))</f>
        <v/>
      </c>
      <c r="U2224" s="162"/>
      <c r="V2224" s="163" t="e">
        <f>IF(C2224="",NA(),MATCH($B2224&amp;$C2224,'Smelter Look-up'!$J:$J,0))</f>
        <v>#N/A</v>
      </c>
      <c r="X2224" s="164">
        <f t="shared" ca="1" si="171"/>
        <v>0</v>
      </c>
      <c r="AB2224" s="304" t="str">
        <f t="shared" si="172"/>
        <v/>
      </c>
      <c r="AC2224" s="164" t="str">
        <f t="shared" si="173"/>
        <v/>
      </c>
      <c r="AD2224" s="164" t="str">
        <f t="shared" si="174"/>
        <v/>
      </c>
    </row>
    <row r="2225" spans="1:30" s="164" customFormat="1" ht="20.149999999999999" customHeight="1">
      <c r="A2225" s="149"/>
      <c r="B2225" s="294" t="str">
        <f>IF(LEN(A2225)=0,"",INDEX('Smelter Look-up'!$A:$A,MATCH($A2225,'Smelter Look-up'!$E:$E,0)))</f>
        <v/>
      </c>
      <c r="C2225" s="146" t="str">
        <f>IF(LEN(A2225)=0,"",INDEX('Smelter Look-up'!$C:$C,MATCH($A2225,'Smelter Look-up'!$E:$E,0)))</f>
        <v/>
      </c>
      <c r="D2225" s="143"/>
      <c r="E2225" s="143" t="str">
        <f ca="1">IF(ISERROR($V2225),"",OFFSET('Smelter Look-up'!$D$4,$V2225-4,0)&amp;"")</f>
        <v/>
      </c>
      <c r="F2225" s="143" t="str">
        <f ca="1">IF(ISERROR($V2225),"",OFFSET('Smelter Look-up'!$E$4,$V2225-4,0))</f>
        <v/>
      </c>
      <c r="G2225" s="143" t="str">
        <f ca="1">IF(C2225=$X$4,"Enter smelter details",IF(ISERROR($V2225),"",OFFSET('Smelter Look-up'!$F$4,$V2225-4,0)))</f>
        <v/>
      </c>
      <c r="H2225" s="199" t="str">
        <f ca="1">IF(ISERROR($V2225),"",OFFSET('Smelter Look-up'!$G$4,$V2225-4,0))</f>
        <v/>
      </c>
      <c r="I2225" s="200" t="str">
        <f ca="1">IF(ISERROR($V2225),"",OFFSET('Smelter Look-up'!$H$4,$V2225-4,0))</f>
        <v/>
      </c>
      <c r="J2225" s="200" t="str">
        <f ca="1">IF(ISERROR($V2225),"",OFFSET('Smelter Look-up'!$I$4,$V2225-4,0))</f>
        <v/>
      </c>
      <c r="K2225" s="144"/>
      <c r="L2225" s="144"/>
      <c r="M2225" s="144"/>
      <c r="N2225" s="144"/>
      <c r="O2225" s="144"/>
      <c r="P2225" s="202"/>
      <c r="Q2225" s="145"/>
      <c r="R2225" s="143" t="str">
        <f ca="1">IF(ISERROR($V2225),"",OFFSET('Smelter Look-up'!$C$4,$V2225-4,0)&amp;"")</f>
        <v/>
      </c>
      <c r="S2225" s="149" t="str">
        <f t="shared" ca="1" si="170"/>
        <v/>
      </c>
      <c r="T2225" s="149" t="str">
        <f ca="1">IF(B2225="","",IF(ISERROR(MATCH($J2225,SorP!$B$1:$B$6261,0)),"",INDIRECT("'SorP'!$A$"&amp;MATCH($S2225&amp;$J2225,SorP!C:C,0))))</f>
        <v/>
      </c>
      <c r="U2225" s="162"/>
      <c r="V2225" s="163" t="e">
        <f>IF(C2225="",NA(),MATCH($B2225&amp;$C2225,'Smelter Look-up'!$J:$J,0))</f>
        <v>#N/A</v>
      </c>
      <c r="X2225" s="164">
        <f t="shared" ca="1" si="171"/>
        <v>0</v>
      </c>
      <c r="AB2225" s="304" t="str">
        <f t="shared" si="172"/>
        <v/>
      </c>
      <c r="AC2225" s="164" t="str">
        <f t="shared" si="173"/>
        <v/>
      </c>
      <c r="AD2225" s="164" t="str">
        <f t="shared" si="174"/>
        <v/>
      </c>
    </row>
    <row r="2226" spans="1:30" s="164" customFormat="1" ht="20.149999999999999" customHeight="1">
      <c r="A2226" s="149"/>
      <c r="B2226" s="294" t="str">
        <f>IF(LEN(A2226)=0,"",INDEX('Smelter Look-up'!$A:$A,MATCH($A2226,'Smelter Look-up'!$E:$E,0)))</f>
        <v/>
      </c>
      <c r="C2226" s="146" t="str">
        <f>IF(LEN(A2226)=0,"",INDEX('Smelter Look-up'!$C:$C,MATCH($A2226,'Smelter Look-up'!$E:$E,0)))</f>
        <v/>
      </c>
      <c r="D2226" s="143"/>
      <c r="E2226" s="143" t="str">
        <f ca="1">IF(ISERROR($V2226),"",OFFSET('Smelter Look-up'!$D$4,$V2226-4,0)&amp;"")</f>
        <v/>
      </c>
      <c r="F2226" s="143" t="str">
        <f ca="1">IF(ISERROR($V2226),"",OFFSET('Smelter Look-up'!$E$4,$V2226-4,0))</f>
        <v/>
      </c>
      <c r="G2226" s="143" t="str">
        <f ca="1">IF(C2226=$X$4,"Enter smelter details",IF(ISERROR($V2226),"",OFFSET('Smelter Look-up'!$F$4,$V2226-4,0)))</f>
        <v/>
      </c>
      <c r="H2226" s="199" t="str">
        <f ca="1">IF(ISERROR($V2226),"",OFFSET('Smelter Look-up'!$G$4,$V2226-4,0))</f>
        <v/>
      </c>
      <c r="I2226" s="200" t="str">
        <f ca="1">IF(ISERROR($V2226),"",OFFSET('Smelter Look-up'!$H$4,$V2226-4,0))</f>
        <v/>
      </c>
      <c r="J2226" s="200" t="str">
        <f ca="1">IF(ISERROR($V2226),"",OFFSET('Smelter Look-up'!$I$4,$V2226-4,0))</f>
        <v/>
      </c>
      <c r="K2226" s="144"/>
      <c r="L2226" s="144"/>
      <c r="M2226" s="144"/>
      <c r="N2226" s="144"/>
      <c r="O2226" s="144"/>
      <c r="P2226" s="202"/>
      <c r="Q2226" s="145"/>
      <c r="R2226" s="143" t="str">
        <f ca="1">IF(ISERROR($V2226),"",OFFSET('Smelter Look-up'!$C$4,$V2226-4,0)&amp;"")</f>
        <v/>
      </c>
      <c r="S2226" s="149" t="str">
        <f t="shared" ca="1" si="170"/>
        <v/>
      </c>
      <c r="T2226" s="149" t="str">
        <f ca="1">IF(B2226="","",IF(ISERROR(MATCH($J2226,SorP!$B$1:$B$6261,0)),"",INDIRECT("'SorP'!$A$"&amp;MATCH($S2226&amp;$J2226,SorP!C:C,0))))</f>
        <v/>
      </c>
      <c r="U2226" s="162"/>
      <c r="V2226" s="163" t="e">
        <f>IF(C2226="",NA(),MATCH($B2226&amp;$C2226,'Smelter Look-up'!$J:$J,0))</f>
        <v>#N/A</v>
      </c>
      <c r="X2226" s="164">
        <f t="shared" ca="1" si="171"/>
        <v>0</v>
      </c>
      <c r="AB2226" s="304" t="str">
        <f t="shared" si="172"/>
        <v/>
      </c>
      <c r="AC2226" s="164" t="str">
        <f t="shared" si="173"/>
        <v/>
      </c>
      <c r="AD2226" s="164" t="str">
        <f t="shared" si="174"/>
        <v/>
      </c>
    </row>
    <row r="2227" spans="1:30" s="164" customFormat="1" ht="20.149999999999999" customHeight="1">
      <c r="A2227" s="149"/>
      <c r="B2227" s="294" t="str">
        <f>IF(LEN(A2227)=0,"",INDEX('Smelter Look-up'!$A:$A,MATCH($A2227,'Smelter Look-up'!$E:$E,0)))</f>
        <v/>
      </c>
      <c r="C2227" s="146" t="str">
        <f>IF(LEN(A2227)=0,"",INDEX('Smelter Look-up'!$C:$C,MATCH($A2227,'Smelter Look-up'!$E:$E,0)))</f>
        <v/>
      </c>
      <c r="D2227" s="143"/>
      <c r="E2227" s="143" t="str">
        <f ca="1">IF(ISERROR($V2227),"",OFFSET('Smelter Look-up'!$D$4,$V2227-4,0)&amp;"")</f>
        <v/>
      </c>
      <c r="F2227" s="143" t="str">
        <f ca="1">IF(ISERROR($V2227),"",OFFSET('Smelter Look-up'!$E$4,$V2227-4,0))</f>
        <v/>
      </c>
      <c r="G2227" s="143" t="str">
        <f ca="1">IF(C2227=$X$4,"Enter smelter details",IF(ISERROR($V2227),"",OFFSET('Smelter Look-up'!$F$4,$V2227-4,0)))</f>
        <v/>
      </c>
      <c r="H2227" s="199" t="str">
        <f ca="1">IF(ISERROR($V2227),"",OFFSET('Smelter Look-up'!$G$4,$V2227-4,0))</f>
        <v/>
      </c>
      <c r="I2227" s="200" t="str">
        <f ca="1">IF(ISERROR($V2227),"",OFFSET('Smelter Look-up'!$H$4,$V2227-4,0))</f>
        <v/>
      </c>
      <c r="J2227" s="200" t="str">
        <f ca="1">IF(ISERROR($V2227),"",OFFSET('Smelter Look-up'!$I$4,$V2227-4,0))</f>
        <v/>
      </c>
      <c r="K2227" s="144"/>
      <c r="L2227" s="144"/>
      <c r="M2227" s="144"/>
      <c r="N2227" s="144"/>
      <c r="O2227" s="144"/>
      <c r="P2227" s="202"/>
      <c r="Q2227" s="145"/>
      <c r="R2227" s="143" t="str">
        <f ca="1">IF(ISERROR($V2227),"",OFFSET('Smelter Look-up'!$C$4,$V2227-4,0)&amp;"")</f>
        <v/>
      </c>
      <c r="S2227" s="149" t="str">
        <f t="shared" ca="1" si="170"/>
        <v/>
      </c>
      <c r="T2227" s="149" t="str">
        <f ca="1">IF(B2227="","",IF(ISERROR(MATCH($J2227,SorP!$B$1:$B$6261,0)),"",INDIRECT("'SorP'!$A$"&amp;MATCH($S2227&amp;$J2227,SorP!C:C,0))))</f>
        <v/>
      </c>
      <c r="U2227" s="162"/>
      <c r="V2227" s="163" t="e">
        <f>IF(C2227="",NA(),MATCH($B2227&amp;$C2227,'Smelter Look-up'!$J:$J,0))</f>
        <v>#N/A</v>
      </c>
      <c r="X2227" s="164">
        <f t="shared" ca="1" si="171"/>
        <v>0</v>
      </c>
      <c r="AB2227" s="304" t="str">
        <f t="shared" si="172"/>
        <v/>
      </c>
      <c r="AC2227" s="164" t="str">
        <f t="shared" si="173"/>
        <v/>
      </c>
      <c r="AD2227" s="164" t="str">
        <f t="shared" si="174"/>
        <v/>
      </c>
    </row>
    <row r="2228" spans="1:30" s="164" customFormat="1" ht="20.149999999999999" customHeight="1">
      <c r="A2228" s="149"/>
      <c r="B2228" s="294" t="str">
        <f>IF(LEN(A2228)=0,"",INDEX('Smelter Look-up'!$A:$A,MATCH($A2228,'Smelter Look-up'!$E:$E,0)))</f>
        <v/>
      </c>
      <c r="C2228" s="146" t="str">
        <f>IF(LEN(A2228)=0,"",INDEX('Smelter Look-up'!$C:$C,MATCH($A2228,'Smelter Look-up'!$E:$E,0)))</f>
        <v/>
      </c>
      <c r="D2228" s="143"/>
      <c r="E2228" s="143" t="str">
        <f ca="1">IF(ISERROR($V2228),"",OFFSET('Smelter Look-up'!$D$4,$V2228-4,0)&amp;"")</f>
        <v/>
      </c>
      <c r="F2228" s="143" t="str">
        <f ca="1">IF(ISERROR($V2228),"",OFFSET('Smelter Look-up'!$E$4,$V2228-4,0))</f>
        <v/>
      </c>
      <c r="G2228" s="143" t="str">
        <f ca="1">IF(C2228=$X$4,"Enter smelter details",IF(ISERROR($V2228),"",OFFSET('Smelter Look-up'!$F$4,$V2228-4,0)))</f>
        <v/>
      </c>
      <c r="H2228" s="199" t="str">
        <f ca="1">IF(ISERROR($V2228),"",OFFSET('Smelter Look-up'!$G$4,$V2228-4,0))</f>
        <v/>
      </c>
      <c r="I2228" s="200" t="str">
        <f ca="1">IF(ISERROR($V2228),"",OFFSET('Smelter Look-up'!$H$4,$V2228-4,0))</f>
        <v/>
      </c>
      <c r="J2228" s="200" t="str">
        <f ca="1">IF(ISERROR($V2228),"",OFFSET('Smelter Look-up'!$I$4,$V2228-4,0))</f>
        <v/>
      </c>
      <c r="K2228" s="144"/>
      <c r="L2228" s="144"/>
      <c r="M2228" s="144"/>
      <c r="N2228" s="144"/>
      <c r="O2228" s="144"/>
      <c r="P2228" s="202"/>
      <c r="Q2228" s="145"/>
      <c r="R2228" s="143" t="str">
        <f ca="1">IF(ISERROR($V2228),"",OFFSET('Smelter Look-up'!$C$4,$V2228-4,0)&amp;"")</f>
        <v/>
      </c>
      <c r="S2228" s="149" t="str">
        <f t="shared" ca="1" si="170"/>
        <v/>
      </c>
      <c r="T2228" s="149" t="str">
        <f ca="1">IF(B2228="","",IF(ISERROR(MATCH($J2228,SorP!$B$1:$B$6261,0)),"",INDIRECT("'SorP'!$A$"&amp;MATCH($S2228&amp;$J2228,SorP!C:C,0))))</f>
        <v/>
      </c>
      <c r="U2228" s="162"/>
      <c r="V2228" s="163" t="e">
        <f>IF(C2228="",NA(),MATCH($B2228&amp;$C2228,'Smelter Look-up'!$J:$J,0))</f>
        <v>#N/A</v>
      </c>
      <c r="X2228" s="164">
        <f t="shared" ca="1" si="171"/>
        <v>0</v>
      </c>
      <c r="AB2228" s="304" t="str">
        <f t="shared" si="172"/>
        <v/>
      </c>
      <c r="AC2228" s="164" t="str">
        <f t="shared" si="173"/>
        <v/>
      </c>
      <c r="AD2228" s="164" t="str">
        <f t="shared" si="174"/>
        <v/>
      </c>
    </row>
    <row r="2229" spans="1:30" s="164" customFormat="1" ht="20.149999999999999" customHeight="1">
      <c r="A2229" s="149"/>
      <c r="B2229" s="294" t="str">
        <f>IF(LEN(A2229)=0,"",INDEX('Smelter Look-up'!$A:$A,MATCH($A2229,'Smelter Look-up'!$E:$E,0)))</f>
        <v/>
      </c>
      <c r="C2229" s="146" t="str">
        <f>IF(LEN(A2229)=0,"",INDEX('Smelter Look-up'!$C:$C,MATCH($A2229,'Smelter Look-up'!$E:$E,0)))</f>
        <v/>
      </c>
      <c r="D2229" s="143"/>
      <c r="E2229" s="143" t="str">
        <f ca="1">IF(ISERROR($V2229),"",OFFSET('Smelter Look-up'!$D$4,$V2229-4,0)&amp;"")</f>
        <v/>
      </c>
      <c r="F2229" s="143" t="str">
        <f ca="1">IF(ISERROR($V2229),"",OFFSET('Smelter Look-up'!$E$4,$V2229-4,0))</f>
        <v/>
      </c>
      <c r="G2229" s="143" t="str">
        <f ca="1">IF(C2229=$X$4,"Enter smelter details",IF(ISERROR($V2229),"",OFFSET('Smelter Look-up'!$F$4,$V2229-4,0)))</f>
        <v/>
      </c>
      <c r="H2229" s="199" t="str">
        <f ca="1">IF(ISERROR($V2229),"",OFFSET('Smelter Look-up'!$G$4,$V2229-4,0))</f>
        <v/>
      </c>
      <c r="I2229" s="200" t="str">
        <f ca="1">IF(ISERROR($V2229),"",OFFSET('Smelter Look-up'!$H$4,$V2229-4,0))</f>
        <v/>
      </c>
      <c r="J2229" s="200" t="str">
        <f ca="1">IF(ISERROR($V2229),"",OFFSET('Smelter Look-up'!$I$4,$V2229-4,0))</f>
        <v/>
      </c>
      <c r="K2229" s="144"/>
      <c r="L2229" s="144"/>
      <c r="M2229" s="144"/>
      <c r="N2229" s="144"/>
      <c r="O2229" s="144"/>
      <c r="P2229" s="202"/>
      <c r="Q2229" s="145"/>
      <c r="R2229" s="143" t="str">
        <f ca="1">IF(ISERROR($V2229),"",OFFSET('Smelter Look-up'!$C$4,$V2229-4,0)&amp;"")</f>
        <v/>
      </c>
      <c r="S2229" s="149" t="str">
        <f t="shared" ca="1" si="170"/>
        <v/>
      </c>
      <c r="T2229" s="149" t="str">
        <f ca="1">IF(B2229="","",IF(ISERROR(MATCH($J2229,SorP!$B$1:$B$6261,0)),"",INDIRECT("'SorP'!$A$"&amp;MATCH($S2229&amp;$J2229,SorP!C:C,0))))</f>
        <v/>
      </c>
      <c r="U2229" s="162"/>
      <c r="V2229" s="163" t="e">
        <f>IF(C2229="",NA(),MATCH($B2229&amp;$C2229,'Smelter Look-up'!$J:$J,0))</f>
        <v>#N/A</v>
      </c>
      <c r="X2229" s="164">
        <f t="shared" ca="1" si="171"/>
        <v>0</v>
      </c>
      <c r="AB2229" s="304" t="str">
        <f t="shared" si="172"/>
        <v/>
      </c>
      <c r="AC2229" s="164" t="str">
        <f t="shared" si="173"/>
        <v/>
      </c>
      <c r="AD2229" s="164" t="str">
        <f t="shared" si="174"/>
        <v/>
      </c>
    </row>
    <row r="2230" spans="1:30" s="164" customFormat="1" ht="20.149999999999999" customHeight="1">
      <c r="A2230" s="149"/>
      <c r="B2230" s="294" t="str">
        <f>IF(LEN(A2230)=0,"",INDEX('Smelter Look-up'!$A:$A,MATCH($A2230,'Smelter Look-up'!$E:$E,0)))</f>
        <v/>
      </c>
      <c r="C2230" s="146" t="str">
        <f>IF(LEN(A2230)=0,"",INDEX('Smelter Look-up'!$C:$C,MATCH($A2230,'Smelter Look-up'!$E:$E,0)))</f>
        <v/>
      </c>
      <c r="D2230" s="143"/>
      <c r="E2230" s="143" t="str">
        <f ca="1">IF(ISERROR($V2230),"",OFFSET('Smelter Look-up'!$D$4,$V2230-4,0)&amp;"")</f>
        <v/>
      </c>
      <c r="F2230" s="143" t="str">
        <f ca="1">IF(ISERROR($V2230),"",OFFSET('Smelter Look-up'!$E$4,$V2230-4,0))</f>
        <v/>
      </c>
      <c r="G2230" s="143" t="str">
        <f ca="1">IF(C2230=$X$4,"Enter smelter details",IF(ISERROR($V2230),"",OFFSET('Smelter Look-up'!$F$4,$V2230-4,0)))</f>
        <v/>
      </c>
      <c r="H2230" s="199" t="str">
        <f ca="1">IF(ISERROR($V2230),"",OFFSET('Smelter Look-up'!$G$4,$V2230-4,0))</f>
        <v/>
      </c>
      <c r="I2230" s="200" t="str">
        <f ca="1">IF(ISERROR($V2230),"",OFFSET('Smelter Look-up'!$H$4,$V2230-4,0))</f>
        <v/>
      </c>
      <c r="J2230" s="200" t="str">
        <f ca="1">IF(ISERROR($V2230),"",OFFSET('Smelter Look-up'!$I$4,$V2230-4,0))</f>
        <v/>
      </c>
      <c r="K2230" s="144"/>
      <c r="L2230" s="144"/>
      <c r="M2230" s="144"/>
      <c r="N2230" s="144"/>
      <c r="O2230" s="144"/>
      <c r="P2230" s="202"/>
      <c r="Q2230" s="145"/>
      <c r="R2230" s="143" t="str">
        <f ca="1">IF(ISERROR($V2230),"",OFFSET('Smelter Look-up'!$C$4,$V2230-4,0)&amp;"")</f>
        <v/>
      </c>
      <c r="S2230" s="149" t="str">
        <f t="shared" ca="1" si="170"/>
        <v/>
      </c>
      <c r="T2230" s="149" t="str">
        <f ca="1">IF(B2230="","",IF(ISERROR(MATCH($J2230,SorP!$B$1:$B$6261,0)),"",INDIRECT("'SorP'!$A$"&amp;MATCH($S2230&amp;$J2230,SorP!C:C,0))))</f>
        <v/>
      </c>
      <c r="U2230" s="162"/>
      <c r="V2230" s="163" t="e">
        <f>IF(C2230="",NA(),MATCH($B2230&amp;$C2230,'Smelter Look-up'!$J:$J,0))</f>
        <v>#N/A</v>
      </c>
      <c r="X2230" s="164">
        <f t="shared" ca="1" si="171"/>
        <v>0</v>
      </c>
      <c r="AB2230" s="304" t="str">
        <f t="shared" si="172"/>
        <v/>
      </c>
      <c r="AC2230" s="164" t="str">
        <f t="shared" si="173"/>
        <v/>
      </c>
      <c r="AD2230" s="164" t="str">
        <f t="shared" si="174"/>
        <v/>
      </c>
    </row>
    <row r="2231" spans="1:30" s="164" customFormat="1" ht="20.149999999999999" customHeight="1">
      <c r="A2231" s="149"/>
      <c r="B2231" s="294" t="str">
        <f>IF(LEN(A2231)=0,"",INDEX('Smelter Look-up'!$A:$A,MATCH($A2231,'Smelter Look-up'!$E:$E,0)))</f>
        <v/>
      </c>
      <c r="C2231" s="146" t="str">
        <f>IF(LEN(A2231)=0,"",INDEX('Smelter Look-up'!$C:$C,MATCH($A2231,'Smelter Look-up'!$E:$E,0)))</f>
        <v/>
      </c>
      <c r="D2231" s="143"/>
      <c r="E2231" s="143" t="str">
        <f ca="1">IF(ISERROR($V2231),"",OFFSET('Smelter Look-up'!$D$4,$V2231-4,0)&amp;"")</f>
        <v/>
      </c>
      <c r="F2231" s="143" t="str">
        <f ca="1">IF(ISERROR($V2231),"",OFFSET('Smelter Look-up'!$E$4,$V2231-4,0))</f>
        <v/>
      </c>
      <c r="G2231" s="143" t="str">
        <f ca="1">IF(C2231=$X$4,"Enter smelter details",IF(ISERROR($V2231),"",OFFSET('Smelter Look-up'!$F$4,$V2231-4,0)))</f>
        <v/>
      </c>
      <c r="H2231" s="199" t="str">
        <f ca="1">IF(ISERROR($V2231),"",OFFSET('Smelter Look-up'!$G$4,$V2231-4,0))</f>
        <v/>
      </c>
      <c r="I2231" s="200" t="str">
        <f ca="1">IF(ISERROR($V2231),"",OFFSET('Smelter Look-up'!$H$4,$V2231-4,0))</f>
        <v/>
      </c>
      <c r="J2231" s="200" t="str">
        <f ca="1">IF(ISERROR($V2231),"",OFFSET('Smelter Look-up'!$I$4,$V2231-4,0))</f>
        <v/>
      </c>
      <c r="K2231" s="144"/>
      <c r="L2231" s="144"/>
      <c r="M2231" s="144"/>
      <c r="N2231" s="144"/>
      <c r="O2231" s="144"/>
      <c r="P2231" s="202"/>
      <c r="Q2231" s="145"/>
      <c r="R2231" s="143" t="str">
        <f ca="1">IF(ISERROR($V2231),"",OFFSET('Smelter Look-up'!$C$4,$V2231-4,0)&amp;"")</f>
        <v/>
      </c>
      <c r="S2231" s="149" t="str">
        <f t="shared" ca="1" si="170"/>
        <v/>
      </c>
      <c r="T2231" s="149" t="str">
        <f ca="1">IF(B2231="","",IF(ISERROR(MATCH($J2231,SorP!$B$1:$B$6261,0)),"",INDIRECT("'SorP'!$A$"&amp;MATCH($S2231&amp;$J2231,SorP!C:C,0))))</f>
        <v/>
      </c>
      <c r="U2231" s="162"/>
      <c r="V2231" s="163" t="e">
        <f>IF(C2231="",NA(),MATCH($B2231&amp;$C2231,'Smelter Look-up'!$J:$J,0))</f>
        <v>#N/A</v>
      </c>
      <c r="X2231" s="164">
        <f t="shared" ca="1" si="171"/>
        <v>0</v>
      </c>
      <c r="AB2231" s="304" t="str">
        <f t="shared" si="172"/>
        <v/>
      </c>
      <c r="AC2231" s="164" t="str">
        <f t="shared" si="173"/>
        <v/>
      </c>
      <c r="AD2231" s="164" t="str">
        <f t="shared" si="174"/>
        <v/>
      </c>
    </row>
    <row r="2232" spans="1:30" s="164" customFormat="1" ht="20.149999999999999" customHeight="1">
      <c r="A2232" s="149"/>
      <c r="B2232" s="294" t="str">
        <f>IF(LEN(A2232)=0,"",INDEX('Smelter Look-up'!$A:$A,MATCH($A2232,'Smelter Look-up'!$E:$E,0)))</f>
        <v/>
      </c>
      <c r="C2232" s="146" t="str">
        <f>IF(LEN(A2232)=0,"",INDEX('Smelter Look-up'!$C:$C,MATCH($A2232,'Smelter Look-up'!$E:$E,0)))</f>
        <v/>
      </c>
      <c r="D2232" s="143"/>
      <c r="E2232" s="143" t="str">
        <f ca="1">IF(ISERROR($V2232),"",OFFSET('Smelter Look-up'!$D$4,$V2232-4,0)&amp;"")</f>
        <v/>
      </c>
      <c r="F2232" s="143" t="str">
        <f ca="1">IF(ISERROR($V2232),"",OFFSET('Smelter Look-up'!$E$4,$V2232-4,0))</f>
        <v/>
      </c>
      <c r="G2232" s="143" t="str">
        <f ca="1">IF(C2232=$X$4,"Enter smelter details",IF(ISERROR($V2232),"",OFFSET('Smelter Look-up'!$F$4,$V2232-4,0)))</f>
        <v/>
      </c>
      <c r="H2232" s="199" t="str">
        <f ca="1">IF(ISERROR($V2232),"",OFFSET('Smelter Look-up'!$G$4,$V2232-4,0))</f>
        <v/>
      </c>
      <c r="I2232" s="200" t="str">
        <f ca="1">IF(ISERROR($V2232),"",OFFSET('Smelter Look-up'!$H$4,$V2232-4,0))</f>
        <v/>
      </c>
      <c r="J2232" s="200" t="str">
        <f ca="1">IF(ISERROR($V2232),"",OFFSET('Smelter Look-up'!$I$4,$V2232-4,0))</f>
        <v/>
      </c>
      <c r="K2232" s="144"/>
      <c r="L2232" s="144"/>
      <c r="M2232" s="144"/>
      <c r="N2232" s="144"/>
      <c r="O2232" s="144"/>
      <c r="P2232" s="202"/>
      <c r="Q2232" s="145"/>
      <c r="R2232" s="143" t="str">
        <f ca="1">IF(ISERROR($V2232),"",OFFSET('Smelter Look-up'!$C$4,$V2232-4,0)&amp;"")</f>
        <v/>
      </c>
      <c r="S2232" s="149" t="str">
        <f t="shared" ca="1" si="170"/>
        <v/>
      </c>
      <c r="T2232" s="149" t="str">
        <f ca="1">IF(B2232="","",IF(ISERROR(MATCH($J2232,SorP!$B$1:$B$6261,0)),"",INDIRECT("'SorP'!$A$"&amp;MATCH($S2232&amp;$J2232,SorP!C:C,0))))</f>
        <v/>
      </c>
      <c r="U2232" s="162"/>
      <c r="V2232" s="163" t="e">
        <f>IF(C2232="",NA(),MATCH($B2232&amp;$C2232,'Smelter Look-up'!$J:$J,0))</f>
        <v>#N/A</v>
      </c>
      <c r="X2232" s="164">
        <f t="shared" ca="1" si="171"/>
        <v>0</v>
      </c>
      <c r="AB2232" s="304" t="str">
        <f t="shared" si="172"/>
        <v/>
      </c>
      <c r="AC2232" s="164" t="str">
        <f t="shared" si="173"/>
        <v/>
      </c>
      <c r="AD2232" s="164" t="str">
        <f t="shared" si="174"/>
        <v/>
      </c>
    </row>
    <row r="2233" spans="1:30" s="164" customFormat="1" ht="20.149999999999999" customHeight="1">
      <c r="A2233" s="149"/>
      <c r="B2233" s="294" t="str">
        <f>IF(LEN(A2233)=0,"",INDEX('Smelter Look-up'!$A:$A,MATCH($A2233,'Smelter Look-up'!$E:$E,0)))</f>
        <v/>
      </c>
      <c r="C2233" s="146" t="str">
        <f>IF(LEN(A2233)=0,"",INDEX('Smelter Look-up'!$C:$C,MATCH($A2233,'Smelter Look-up'!$E:$E,0)))</f>
        <v/>
      </c>
      <c r="D2233" s="143"/>
      <c r="E2233" s="143" t="str">
        <f ca="1">IF(ISERROR($V2233),"",OFFSET('Smelter Look-up'!$D$4,$V2233-4,0)&amp;"")</f>
        <v/>
      </c>
      <c r="F2233" s="143" t="str">
        <f ca="1">IF(ISERROR($V2233),"",OFFSET('Smelter Look-up'!$E$4,$V2233-4,0))</f>
        <v/>
      </c>
      <c r="G2233" s="143" t="str">
        <f ca="1">IF(C2233=$X$4,"Enter smelter details",IF(ISERROR($V2233),"",OFFSET('Smelter Look-up'!$F$4,$V2233-4,0)))</f>
        <v/>
      </c>
      <c r="H2233" s="199" t="str">
        <f ca="1">IF(ISERROR($V2233),"",OFFSET('Smelter Look-up'!$G$4,$V2233-4,0))</f>
        <v/>
      </c>
      <c r="I2233" s="200" t="str">
        <f ca="1">IF(ISERROR($V2233),"",OFFSET('Smelter Look-up'!$H$4,$V2233-4,0))</f>
        <v/>
      </c>
      <c r="J2233" s="200" t="str">
        <f ca="1">IF(ISERROR($V2233),"",OFFSET('Smelter Look-up'!$I$4,$V2233-4,0))</f>
        <v/>
      </c>
      <c r="K2233" s="144"/>
      <c r="L2233" s="144"/>
      <c r="M2233" s="144"/>
      <c r="N2233" s="144"/>
      <c r="O2233" s="144"/>
      <c r="P2233" s="202"/>
      <c r="Q2233" s="145"/>
      <c r="R2233" s="143" t="str">
        <f ca="1">IF(ISERROR($V2233),"",OFFSET('Smelter Look-up'!$C$4,$V2233-4,0)&amp;"")</f>
        <v/>
      </c>
      <c r="S2233" s="149" t="str">
        <f t="shared" ca="1" si="170"/>
        <v/>
      </c>
      <c r="T2233" s="149" t="str">
        <f ca="1">IF(B2233="","",IF(ISERROR(MATCH($J2233,SorP!$B$1:$B$6261,0)),"",INDIRECT("'SorP'!$A$"&amp;MATCH($S2233&amp;$J2233,SorP!C:C,0))))</f>
        <v/>
      </c>
      <c r="U2233" s="162"/>
      <c r="V2233" s="163" t="e">
        <f>IF(C2233="",NA(),MATCH($B2233&amp;$C2233,'Smelter Look-up'!$J:$J,0))</f>
        <v>#N/A</v>
      </c>
      <c r="X2233" s="164">
        <f t="shared" ca="1" si="171"/>
        <v>0</v>
      </c>
      <c r="AB2233" s="304" t="str">
        <f t="shared" si="172"/>
        <v/>
      </c>
      <c r="AC2233" s="164" t="str">
        <f t="shared" si="173"/>
        <v/>
      </c>
      <c r="AD2233" s="164" t="str">
        <f t="shared" si="174"/>
        <v/>
      </c>
    </row>
    <row r="2234" spans="1:30" s="164" customFormat="1" ht="20.149999999999999" customHeight="1">
      <c r="A2234" s="149"/>
      <c r="B2234" s="294" t="str">
        <f>IF(LEN(A2234)=0,"",INDEX('Smelter Look-up'!$A:$A,MATCH($A2234,'Smelter Look-up'!$E:$E,0)))</f>
        <v/>
      </c>
      <c r="C2234" s="146" t="str">
        <f>IF(LEN(A2234)=0,"",INDEX('Smelter Look-up'!$C:$C,MATCH($A2234,'Smelter Look-up'!$E:$E,0)))</f>
        <v/>
      </c>
      <c r="D2234" s="143"/>
      <c r="E2234" s="143" t="str">
        <f ca="1">IF(ISERROR($V2234),"",OFFSET('Smelter Look-up'!$D$4,$V2234-4,0)&amp;"")</f>
        <v/>
      </c>
      <c r="F2234" s="143" t="str">
        <f ca="1">IF(ISERROR($V2234),"",OFFSET('Smelter Look-up'!$E$4,$V2234-4,0))</f>
        <v/>
      </c>
      <c r="G2234" s="143" t="str">
        <f ca="1">IF(C2234=$X$4,"Enter smelter details",IF(ISERROR($V2234),"",OFFSET('Smelter Look-up'!$F$4,$V2234-4,0)))</f>
        <v/>
      </c>
      <c r="H2234" s="199" t="str">
        <f ca="1">IF(ISERROR($V2234),"",OFFSET('Smelter Look-up'!$G$4,$V2234-4,0))</f>
        <v/>
      </c>
      <c r="I2234" s="200" t="str">
        <f ca="1">IF(ISERROR($V2234),"",OFFSET('Smelter Look-up'!$H$4,$V2234-4,0))</f>
        <v/>
      </c>
      <c r="J2234" s="200" t="str">
        <f ca="1">IF(ISERROR($V2234),"",OFFSET('Smelter Look-up'!$I$4,$V2234-4,0))</f>
        <v/>
      </c>
      <c r="K2234" s="144"/>
      <c r="L2234" s="144"/>
      <c r="M2234" s="144"/>
      <c r="N2234" s="144"/>
      <c r="O2234" s="144"/>
      <c r="P2234" s="202"/>
      <c r="Q2234" s="145"/>
      <c r="R2234" s="143" t="str">
        <f ca="1">IF(ISERROR($V2234),"",OFFSET('Smelter Look-up'!$C$4,$V2234-4,0)&amp;"")</f>
        <v/>
      </c>
      <c r="S2234" s="149" t="str">
        <f t="shared" ca="1" si="170"/>
        <v/>
      </c>
      <c r="T2234" s="149" t="str">
        <f ca="1">IF(B2234="","",IF(ISERROR(MATCH($J2234,SorP!$B$1:$B$6261,0)),"",INDIRECT("'SorP'!$A$"&amp;MATCH($S2234&amp;$J2234,SorP!C:C,0))))</f>
        <v/>
      </c>
      <c r="U2234" s="162"/>
      <c r="V2234" s="163" t="e">
        <f>IF(C2234="",NA(),MATCH($B2234&amp;$C2234,'Smelter Look-up'!$J:$J,0))</f>
        <v>#N/A</v>
      </c>
      <c r="X2234" s="164">
        <f t="shared" ca="1" si="171"/>
        <v>0</v>
      </c>
      <c r="AB2234" s="304" t="str">
        <f t="shared" si="172"/>
        <v/>
      </c>
      <c r="AC2234" s="164" t="str">
        <f t="shared" si="173"/>
        <v/>
      </c>
      <c r="AD2234" s="164" t="str">
        <f t="shared" si="174"/>
        <v/>
      </c>
    </row>
    <row r="2235" spans="1:30" s="164" customFormat="1" ht="20.149999999999999" customHeight="1">
      <c r="A2235" s="149"/>
      <c r="B2235" s="294" t="str">
        <f>IF(LEN(A2235)=0,"",INDEX('Smelter Look-up'!$A:$A,MATCH($A2235,'Smelter Look-up'!$E:$E,0)))</f>
        <v/>
      </c>
      <c r="C2235" s="146" t="str">
        <f>IF(LEN(A2235)=0,"",INDEX('Smelter Look-up'!$C:$C,MATCH($A2235,'Smelter Look-up'!$E:$E,0)))</f>
        <v/>
      </c>
      <c r="D2235" s="143"/>
      <c r="E2235" s="143" t="str">
        <f ca="1">IF(ISERROR($V2235),"",OFFSET('Smelter Look-up'!$D$4,$V2235-4,0)&amp;"")</f>
        <v/>
      </c>
      <c r="F2235" s="143" t="str">
        <f ca="1">IF(ISERROR($V2235),"",OFFSET('Smelter Look-up'!$E$4,$V2235-4,0))</f>
        <v/>
      </c>
      <c r="G2235" s="143" t="str">
        <f ca="1">IF(C2235=$X$4,"Enter smelter details",IF(ISERROR($V2235),"",OFFSET('Smelter Look-up'!$F$4,$V2235-4,0)))</f>
        <v/>
      </c>
      <c r="H2235" s="199" t="str">
        <f ca="1">IF(ISERROR($V2235),"",OFFSET('Smelter Look-up'!$G$4,$V2235-4,0))</f>
        <v/>
      </c>
      <c r="I2235" s="200" t="str">
        <f ca="1">IF(ISERROR($V2235),"",OFFSET('Smelter Look-up'!$H$4,$V2235-4,0))</f>
        <v/>
      </c>
      <c r="J2235" s="200" t="str">
        <f ca="1">IF(ISERROR($V2235),"",OFFSET('Smelter Look-up'!$I$4,$V2235-4,0))</f>
        <v/>
      </c>
      <c r="K2235" s="144"/>
      <c r="L2235" s="144"/>
      <c r="M2235" s="144"/>
      <c r="N2235" s="144"/>
      <c r="O2235" s="144"/>
      <c r="P2235" s="202"/>
      <c r="Q2235" s="145"/>
      <c r="R2235" s="143" t="str">
        <f ca="1">IF(ISERROR($V2235),"",OFFSET('Smelter Look-up'!$C$4,$V2235-4,0)&amp;"")</f>
        <v/>
      </c>
      <c r="S2235" s="149" t="str">
        <f t="shared" ca="1" si="170"/>
        <v/>
      </c>
      <c r="T2235" s="149" t="str">
        <f ca="1">IF(B2235="","",IF(ISERROR(MATCH($J2235,SorP!$B$1:$B$6261,0)),"",INDIRECT("'SorP'!$A$"&amp;MATCH($S2235&amp;$J2235,SorP!C:C,0))))</f>
        <v/>
      </c>
      <c r="U2235" s="162"/>
      <c r="V2235" s="163" t="e">
        <f>IF(C2235="",NA(),MATCH($B2235&amp;$C2235,'Smelter Look-up'!$J:$J,0))</f>
        <v>#N/A</v>
      </c>
      <c r="X2235" s="164">
        <f t="shared" ca="1" si="171"/>
        <v>0</v>
      </c>
      <c r="AB2235" s="304" t="str">
        <f t="shared" si="172"/>
        <v/>
      </c>
      <c r="AC2235" s="164" t="str">
        <f t="shared" si="173"/>
        <v/>
      </c>
      <c r="AD2235" s="164" t="str">
        <f t="shared" si="174"/>
        <v/>
      </c>
    </row>
    <row r="2236" spans="1:30" s="164" customFormat="1" ht="20.149999999999999" customHeight="1">
      <c r="A2236" s="149"/>
      <c r="B2236" s="294" t="str">
        <f>IF(LEN(A2236)=0,"",INDEX('Smelter Look-up'!$A:$A,MATCH($A2236,'Smelter Look-up'!$E:$E,0)))</f>
        <v/>
      </c>
      <c r="C2236" s="146" t="str">
        <f>IF(LEN(A2236)=0,"",INDEX('Smelter Look-up'!$C:$C,MATCH($A2236,'Smelter Look-up'!$E:$E,0)))</f>
        <v/>
      </c>
      <c r="D2236" s="143"/>
      <c r="E2236" s="143" t="str">
        <f ca="1">IF(ISERROR($V2236),"",OFFSET('Smelter Look-up'!$D$4,$V2236-4,0)&amp;"")</f>
        <v/>
      </c>
      <c r="F2236" s="143" t="str">
        <f ca="1">IF(ISERROR($V2236),"",OFFSET('Smelter Look-up'!$E$4,$V2236-4,0))</f>
        <v/>
      </c>
      <c r="G2236" s="143" t="str">
        <f ca="1">IF(C2236=$X$4,"Enter smelter details",IF(ISERROR($V2236),"",OFFSET('Smelter Look-up'!$F$4,$V2236-4,0)))</f>
        <v/>
      </c>
      <c r="H2236" s="199" t="str">
        <f ca="1">IF(ISERROR($V2236),"",OFFSET('Smelter Look-up'!$G$4,$V2236-4,0))</f>
        <v/>
      </c>
      <c r="I2236" s="200" t="str">
        <f ca="1">IF(ISERROR($V2236),"",OFFSET('Smelter Look-up'!$H$4,$V2236-4,0))</f>
        <v/>
      </c>
      <c r="J2236" s="200" t="str">
        <f ca="1">IF(ISERROR($V2236),"",OFFSET('Smelter Look-up'!$I$4,$V2236-4,0))</f>
        <v/>
      </c>
      <c r="K2236" s="144"/>
      <c r="L2236" s="144"/>
      <c r="M2236" s="144"/>
      <c r="N2236" s="144"/>
      <c r="O2236" s="144"/>
      <c r="P2236" s="202"/>
      <c r="Q2236" s="145"/>
      <c r="R2236" s="143" t="str">
        <f ca="1">IF(ISERROR($V2236),"",OFFSET('Smelter Look-up'!$C$4,$V2236-4,0)&amp;"")</f>
        <v/>
      </c>
      <c r="S2236" s="149" t="str">
        <f t="shared" ca="1" si="170"/>
        <v/>
      </c>
      <c r="T2236" s="149" t="str">
        <f ca="1">IF(B2236="","",IF(ISERROR(MATCH($J2236,SorP!$B$1:$B$6261,0)),"",INDIRECT("'SorP'!$A$"&amp;MATCH($S2236&amp;$J2236,SorP!C:C,0))))</f>
        <v/>
      </c>
      <c r="U2236" s="162"/>
      <c r="V2236" s="163" t="e">
        <f>IF(C2236="",NA(),MATCH($B2236&amp;$C2236,'Smelter Look-up'!$J:$J,0))</f>
        <v>#N/A</v>
      </c>
      <c r="X2236" s="164">
        <f t="shared" ca="1" si="171"/>
        <v>0</v>
      </c>
      <c r="AB2236" s="304" t="str">
        <f t="shared" si="172"/>
        <v/>
      </c>
      <c r="AC2236" s="164" t="str">
        <f t="shared" si="173"/>
        <v/>
      </c>
      <c r="AD2236" s="164" t="str">
        <f t="shared" si="174"/>
        <v/>
      </c>
    </row>
    <row r="2237" spans="1:30" s="164" customFormat="1" ht="20.149999999999999" customHeight="1">
      <c r="A2237" s="149"/>
      <c r="B2237" s="294" t="str">
        <f>IF(LEN(A2237)=0,"",INDEX('Smelter Look-up'!$A:$A,MATCH($A2237,'Smelter Look-up'!$E:$E,0)))</f>
        <v/>
      </c>
      <c r="C2237" s="146" t="str">
        <f>IF(LEN(A2237)=0,"",INDEX('Smelter Look-up'!$C:$C,MATCH($A2237,'Smelter Look-up'!$E:$E,0)))</f>
        <v/>
      </c>
      <c r="D2237" s="143"/>
      <c r="E2237" s="143" t="str">
        <f ca="1">IF(ISERROR($V2237),"",OFFSET('Smelter Look-up'!$D$4,$V2237-4,0)&amp;"")</f>
        <v/>
      </c>
      <c r="F2237" s="143" t="str">
        <f ca="1">IF(ISERROR($V2237),"",OFFSET('Smelter Look-up'!$E$4,$V2237-4,0))</f>
        <v/>
      </c>
      <c r="G2237" s="143" t="str">
        <f ca="1">IF(C2237=$X$4,"Enter smelter details",IF(ISERROR($V2237),"",OFFSET('Smelter Look-up'!$F$4,$V2237-4,0)))</f>
        <v/>
      </c>
      <c r="H2237" s="199" t="str">
        <f ca="1">IF(ISERROR($V2237),"",OFFSET('Smelter Look-up'!$G$4,$V2237-4,0))</f>
        <v/>
      </c>
      <c r="I2237" s="200" t="str">
        <f ca="1">IF(ISERROR($V2237),"",OFFSET('Smelter Look-up'!$H$4,$V2237-4,0))</f>
        <v/>
      </c>
      <c r="J2237" s="200" t="str">
        <f ca="1">IF(ISERROR($V2237),"",OFFSET('Smelter Look-up'!$I$4,$V2237-4,0))</f>
        <v/>
      </c>
      <c r="K2237" s="144"/>
      <c r="L2237" s="144"/>
      <c r="M2237" s="144"/>
      <c r="N2237" s="144"/>
      <c r="O2237" s="144"/>
      <c r="P2237" s="202"/>
      <c r="Q2237" s="145"/>
      <c r="R2237" s="143" t="str">
        <f ca="1">IF(ISERROR($V2237),"",OFFSET('Smelter Look-up'!$C$4,$V2237-4,0)&amp;"")</f>
        <v/>
      </c>
      <c r="S2237" s="149" t="str">
        <f t="shared" ca="1" si="170"/>
        <v/>
      </c>
      <c r="T2237" s="149" t="str">
        <f ca="1">IF(B2237="","",IF(ISERROR(MATCH($J2237,SorP!$B$1:$B$6261,0)),"",INDIRECT("'SorP'!$A$"&amp;MATCH($S2237&amp;$J2237,SorP!C:C,0))))</f>
        <v/>
      </c>
      <c r="U2237" s="162"/>
      <c r="V2237" s="163" t="e">
        <f>IF(C2237="",NA(),MATCH($B2237&amp;$C2237,'Smelter Look-up'!$J:$J,0))</f>
        <v>#N/A</v>
      </c>
      <c r="X2237" s="164">
        <f t="shared" ca="1" si="171"/>
        <v>0</v>
      </c>
      <c r="AB2237" s="304" t="str">
        <f t="shared" si="172"/>
        <v/>
      </c>
      <c r="AC2237" s="164" t="str">
        <f t="shared" si="173"/>
        <v/>
      </c>
      <c r="AD2237" s="164" t="str">
        <f t="shared" si="174"/>
        <v/>
      </c>
    </row>
    <row r="2238" spans="1:30" s="164" customFormat="1" ht="20.149999999999999" customHeight="1">
      <c r="A2238" s="149"/>
      <c r="B2238" s="294" t="str">
        <f>IF(LEN(A2238)=0,"",INDEX('Smelter Look-up'!$A:$A,MATCH($A2238,'Smelter Look-up'!$E:$E,0)))</f>
        <v/>
      </c>
      <c r="C2238" s="146" t="str">
        <f>IF(LEN(A2238)=0,"",INDEX('Smelter Look-up'!$C:$C,MATCH($A2238,'Smelter Look-up'!$E:$E,0)))</f>
        <v/>
      </c>
      <c r="D2238" s="143"/>
      <c r="E2238" s="143" t="str">
        <f ca="1">IF(ISERROR($V2238),"",OFFSET('Smelter Look-up'!$D$4,$V2238-4,0)&amp;"")</f>
        <v/>
      </c>
      <c r="F2238" s="143" t="str">
        <f ca="1">IF(ISERROR($V2238),"",OFFSET('Smelter Look-up'!$E$4,$V2238-4,0))</f>
        <v/>
      </c>
      <c r="G2238" s="143" t="str">
        <f ca="1">IF(C2238=$X$4,"Enter smelter details",IF(ISERROR($V2238),"",OFFSET('Smelter Look-up'!$F$4,$V2238-4,0)))</f>
        <v/>
      </c>
      <c r="H2238" s="199" t="str">
        <f ca="1">IF(ISERROR($V2238),"",OFFSET('Smelter Look-up'!$G$4,$V2238-4,0))</f>
        <v/>
      </c>
      <c r="I2238" s="200" t="str">
        <f ca="1">IF(ISERROR($V2238),"",OFFSET('Smelter Look-up'!$H$4,$V2238-4,0))</f>
        <v/>
      </c>
      <c r="J2238" s="200" t="str">
        <f ca="1">IF(ISERROR($V2238),"",OFFSET('Smelter Look-up'!$I$4,$V2238-4,0))</f>
        <v/>
      </c>
      <c r="K2238" s="144"/>
      <c r="L2238" s="144"/>
      <c r="M2238" s="144"/>
      <c r="N2238" s="144"/>
      <c r="O2238" s="144"/>
      <c r="P2238" s="202"/>
      <c r="Q2238" s="145"/>
      <c r="R2238" s="143" t="str">
        <f ca="1">IF(ISERROR($V2238),"",OFFSET('Smelter Look-up'!$C$4,$V2238-4,0)&amp;"")</f>
        <v/>
      </c>
      <c r="S2238" s="149" t="str">
        <f t="shared" ca="1" si="170"/>
        <v/>
      </c>
      <c r="T2238" s="149" t="str">
        <f ca="1">IF(B2238="","",IF(ISERROR(MATCH($J2238,SorP!$B$1:$B$6261,0)),"",INDIRECT("'SorP'!$A$"&amp;MATCH($S2238&amp;$J2238,SorP!C:C,0))))</f>
        <v/>
      </c>
      <c r="U2238" s="162"/>
      <c r="V2238" s="163" t="e">
        <f>IF(C2238="",NA(),MATCH($B2238&amp;$C2238,'Smelter Look-up'!$J:$J,0))</f>
        <v>#N/A</v>
      </c>
      <c r="X2238" s="164">
        <f t="shared" ca="1" si="171"/>
        <v>0</v>
      </c>
      <c r="AB2238" s="304" t="str">
        <f t="shared" si="172"/>
        <v/>
      </c>
      <c r="AC2238" s="164" t="str">
        <f t="shared" si="173"/>
        <v/>
      </c>
      <c r="AD2238" s="164" t="str">
        <f t="shared" si="174"/>
        <v/>
      </c>
    </row>
    <row r="2239" spans="1:30" s="164" customFormat="1" ht="20.149999999999999" customHeight="1">
      <c r="A2239" s="149"/>
      <c r="B2239" s="294" t="str">
        <f>IF(LEN(A2239)=0,"",INDEX('Smelter Look-up'!$A:$A,MATCH($A2239,'Smelter Look-up'!$E:$E,0)))</f>
        <v/>
      </c>
      <c r="C2239" s="146" t="str">
        <f>IF(LEN(A2239)=0,"",INDEX('Smelter Look-up'!$C:$C,MATCH($A2239,'Smelter Look-up'!$E:$E,0)))</f>
        <v/>
      </c>
      <c r="D2239" s="143"/>
      <c r="E2239" s="143" t="str">
        <f ca="1">IF(ISERROR($V2239),"",OFFSET('Smelter Look-up'!$D$4,$V2239-4,0)&amp;"")</f>
        <v/>
      </c>
      <c r="F2239" s="143" t="str">
        <f ca="1">IF(ISERROR($V2239),"",OFFSET('Smelter Look-up'!$E$4,$V2239-4,0))</f>
        <v/>
      </c>
      <c r="G2239" s="143" t="str">
        <f ca="1">IF(C2239=$X$4,"Enter smelter details",IF(ISERROR($V2239),"",OFFSET('Smelter Look-up'!$F$4,$V2239-4,0)))</f>
        <v/>
      </c>
      <c r="H2239" s="199" t="str">
        <f ca="1">IF(ISERROR($V2239),"",OFFSET('Smelter Look-up'!$G$4,$V2239-4,0))</f>
        <v/>
      </c>
      <c r="I2239" s="200" t="str">
        <f ca="1">IF(ISERROR($V2239),"",OFFSET('Smelter Look-up'!$H$4,$V2239-4,0))</f>
        <v/>
      </c>
      <c r="J2239" s="200" t="str">
        <f ca="1">IF(ISERROR($V2239),"",OFFSET('Smelter Look-up'!$I$4,$V2239-4,0))</f>
        <v/>
      </c>
      <c r="K2239" s="144"/>
      <c r="L2239" s="144"/>
      <c r="M2239" s="144"/>
      <c r="N2239" s="144"/>
      <c r="O2239" s="144"/>
      <c r="P2239" s="202"/>
      <c r="Q2239" s="145"/>
      <c r="R2239" s="143" t="str">
        <f ca="1">IF(ISERROR($V2239),"",OFFSET('Smelter Look-up'!$C$4,$V2239-4,0)&amp;"")</f>
        <v/>
      </c>
      <c r="S2239" s="149" t="str">
        <f t="shared" ca="1" si="170"/>
        <v/>
      </c>
      <c r="T2239" s="149" t="str">
        <f ca="1">IF(B2239="","",IF(ISERROR(MATCH($J2239,SorP!$B$1:$B$6261,0)),"",INDIRECT("'SorP'!$A$"&amp;MATCH($S2239&amp;$J2239,SorP!C:C,0))))</f>
        <v/>
      </c>
      <c r="U2239" s="162"/>
      <c r="V2239" s="163" t="e">
        <f>IF(C2239="",NA(),MATCH($B2239&amp;$C2239,'Smelter Look-up'!$J:$J,0))</f>
        <v>#N/A</v>
      </c>
      <c r="X2239" s="164">
        <f t="shared" ca="1" si="171"/>
        <v>0</v>
      </c>
      <c r="AB2239" s="304" t="str">
        <f t="shared" si="172"/>
        <v/>
      </c>
      <c r="AC2239" s="164" t="str">
        <f t="shared" si="173"/>
        <v/>
      </c>
      <c r="AD2239" s="164" t="str">
        <f t="shared" si="174"/>
        <v/>
      </c>
    </row>
    <row r="2240" spans="1:30" s="164" customFormat="1" ht="20.149999999999999" customHeight="1">
      <c r="A2240" s="149"/>
      <c r="B2240" s="294" t="str">
        <f>IF(LEN(A2240)=0,"",INDEX('Smelter Look-up'!$A:$A,MATCH($A2240,'Smelter Look-up'!$E:$E,0)))</f>
        <v/>
      </c>
      <c r="C2240" s="146" t="str">
        <f>IF(LEN(A2240)=0,"",INDEX('Smelter Look-up'!$C:$C,MATCH($A2240,'Smelter Look-up'!$E:$E,0)))</f>
        <v/>
      </c>
      <c r="D2240" s="143"/>
      <c r="E2240" s="143" t="str">
        <f ca="1">IF(ISERROR($V2240),"",OFFSET('Smelter Look-up'!$D$4,$V2240-4,0)&amp;"")</f>
        <v/>
      </c>
      <c r="F2240" s="143" t="str">
        <f ca="1">IF(ISERROR($V2240),"",OFFSET('Smelter Look-up'!$E$4,$V2240-4,0))</f>
        <v/>
      </c>
      <c r="G2240" s="143" t="str">
        <f ca="1">IF(C2240=$X$4,"Enter smelter details",IF(ISERROR($V2240),"",OFFSET('Smelter Look-up'!$F$4,$V2240-4,0)))</f>
        <v/>
      </c>
      <c r="H2240" s="199" t="str">
        <f ca="1">IF(ISERROR($V2240),"",OFFSET('Smelter Look-up'!$G$4,$V2240-4,0))</f>
        <v/>
      </c>
      <c r="I2240" s="200" t="str">
        <f ca="1">IF(ISERROR($V2240),"",OFFSET('Smelter Look-up'!$H$4,$V2240-4,0))</f>
        <v/>
      </c>
      <c r="J2240" s="200" t="str">
        <f ca="1">IF(ISERROR($V2240),"",OFFSET('Smelter Look-up'!$I$4,$V2240-4,0))</f>
        <v/>
      </c>
      <c r="K2240" s="144"/>
      <c r="L2240" s="144"/>
      <c r="M2240" s="144"/>
      <c r="N2240" s="144"/>
      <c r="O2240" s="144"/>
      <c r="P2240" s="202"/>
      <c r="Q2240" s="145"/>
      <c r="R2240" s="143" t="str">
        <f ca="1">IF(ISERROR($V2240),"",OFFSET('Smelter Look-up'!$C$4,$V2240-4,0)&amp;"")</f>
        <v/>
      </c>
      <c r="S2240" s="149" t="str">
        <f t="shared" ca="1" si="170"/>
        <v/>
      </c>
      <c r="T2240" s="149" t="str">
        <f ca="1">IF(B2240="","",IF(ISERROR(MATCH($J2240,SorP!$B$1:$B$6261,0)),"",INDIRECT("'SorP'!$A$"&amp;MATCH($S2240&amp;$J2240,SorP!C:C,0))))</f>
        <v/>
      </c>
      <c r="U2240" s="162"/>
      <c r="V2240" s="163" t="e">
        <f>IF(C2240="",NA(),MATCH($B2240&amp;$C2240,'Smelter Look-up'!$J:$J,0))</f>
        <v>#N/A</v>
      </c>
      <c r="X2240" s="164">
        <f t="shared" ca="1" si="171"/>
        <v>0</v>
      </c>
      <c r="AB2240" s="304" t="str">
        <f t="shared" si="172"/>
        <v/>
      </c>
      <c r="AC2240" s="164" t="str">
        <f t="shared" si="173"/>
        <v/>
      </c>
      <c r="AD2240" s="164" t="str">
        <f t="shared" si="174"/>
        <v/>
      </c>
    </row>
    <row r="2241" spans="1:30" s="164" customFormat="1" ht="20.149999999999999" customHeight="1">
      <c r="A2241" s="149"/>
      <c r="B2241" s="294" t="str">
        <f>IF(LEN(A2241)=0,"",INDEX('Smelter Look-up'!$A:$A,MATCH($A2241,'Smelter Look-up'!$E:$E,0)))</f>
        <v/>
      </c>
      <c r="C2241" s="146" t="str">
        <f>IF(LEN(A2241)=0,"",INDEX('Smelter Look-up'!$C:$C,MATCH($A2241,'Smelter Look-up'!$E:$E,0)))</f>
        <v/>
      </c>
      <c r="D2241" s="143"/>
      <c r="E2241" s="143" t="str">
        <f ca="1">IF(ISERROR($V2241),"",OFFSET('Smelter Look-up'!$D$4,$V2241-4,0)&amp;"")</f>
        <v/>
      </c>
      <c r="F2241" s="143" t="str">
        <f ca="1">IF(ISERROR($V2241),"",OFFSET('Smelter Look-up'!$E$4,$V2241-4,0))</f>
        <v/>
      </c>
      <c r="G2241" s="143" t="str">
        <f ca="1">IF(C2241=$X$4,"Enter smelter details",IF(ISERROR($V2241),"",OFFSET('Smelter Look-up'!$F$4,$V2241-4,0)))</f>
        <v/>
      </c>
      <c r="H2241" s="199" t="str">
        <f ca="1">IF(ISERROR($V2241),"",OFFSET('Smelter Look-up'!$G$4,$V2241-4,0))</f>
        <v/>
      </c>
      <c r="I2241" s="200" t="str">
        <f ca="1">IF(ISERROR($V2241),"",OFFSET('Smelter Look-up'!$H$4,$V2241-4,0))</f>
        <v/>
      </c>
      <c r="J2241" s="200" t="str">
        <f ca="1">IF(ISERROR($V2241),"",OFFSET('Smelter Look-up'!$I$4,$V2241-4,0))</f>
        <v/>
      </c>
      <c r="K2241" s="144"/>
      <c r="L2241" s="144"/>
      <c r="M2241" s="144"/>
      <c r="N2241" s="144"/>
      <c r="O2241" s="144"/>
      <c r="P2241" s="202"/>
      <c r="Q2241" s="145"/>
      <c r="R2241" s="143" t="str">
        <f ca="1">IF(ISERROR($V2241),"",OFFSET('Smelter Look-up'!$C$4,$V2241-4,0)&amp;"")</f>
        <v/>
      </c>
      <c r="S2241" s="149" t="str">
        <f t="shared" ca="1" si="170"/>
        <v/>
      </c>
      <c r="T2241" s="149" t="str">
        <f ca="1">IF(B2241="","",IF(ISERROR(MATCH($J2241,SorP!$B$1:$B$6261,0)),"",INDIRECT("'SorP'!$A$"&amp;MATCH($S2241&amp;$J2241,SorP!C:C,0))))</f>
        <v/>
      </c>
      <c r="U2241" s="162"/>
      <c r="V2241" s="163" t="e">
        <f>IF(C2241="",NA(),MATCH($B2241&amp;$C2241,'Smelter Look-up'!$J:$J,0))</f>
        <v>#N/A</v>
      </c>
      <c r="X2241" s="164">
        <f t="shared" ca="1" si="171"/>
        <v>0</v>
      </c>
      <c r="AB2241" s="304" t="str">
        <f t="shared" si="172"/>
        <v/>
      </c>
      <c r="AC2241" s="164" t="str">
        <f t="shared" si="173"/>
        <v/>
      </c>
      <c r="AD2241" s="164" t="str">
        <f t="shared" si="174"/>
        <v/>
      </c>
    </row>
    <row r="2242" spans="1:30" s="164" customFormat="1" ht="20.149999999999999" customHeight="1">
      <c r="A2242" s="149"/>
      <c r="B2242" s="294" t="str">
        <f>IF(LEN(A2242)=0,"",INDEX('Smelter Look-up'!$A:$A,MATCH($A2242,'Smelter Look-up'!$E:$E,0)))</f>
        <v/>
      </c>
      <c r="C2242" s="146" t="str">
        <f>IF(LEN(A2242)=0,"",INDEX('Smelter Look-up'!$C:$C,MATCH($A2242,'Smelter Look-up'!$E:$E,0)))</f>
        <v/>
      </c>
      <c r="D2242" s="143"/>
      <c r="E2242" s="143" t="str">
        <f ca="1">IF(ISERROR($V2242),"",OFFSET('Smelter Look-up'!$D$4,$V2242-4,0)&amp;"")</f>
        <v/>
      </c>
      <c r="F2242" s="143" t="str">
        <f ca="1">IF(ISERROR($V2242),"",OFFSET('Smelter Look-up'!$E$4,$V2242-4,0))</f>
        <v/>
      </c>
      <c r="G2242" s="143" t="str">
        <f ca="1">IF(C2242=$X$4,"Enter smelter details",IF(ISERROR($V2242),"",OFFSET('Smelter Look-up'!$F$4,$V2242-4,0)))</f>
        <v/>
      </c>
      <c r="H2242" s="199" t="str">
        <f ca="1">IF(ISERROR($V2242),"",OFFSET('Smelter Look-up'!$G$4,$V2242-4,0))</f>
        <v/>
      </c>
      <c r="I2242" s="200" t="str">
        <f ca="1">IF(ISERROR($V2242),"",OFFSET('Smelter Look-up'!$H$4,$V2242-4,0))</f>
        <v/>
      </c>
      <c r="J2242" s="200" t="str">
        <f ca="1">IF(ISERROR($V2242),"",OFFSET('Smelter Look-up'!$I$4,$V2242-4,0))</f>
        <v/>
      </c>
      <c r="K2242" s="144"/>
      <c r="L2242" s="144"/>
      <c r="M2242" s="144"/>
      <c r="N2242" s="144"/>
      <c r="O2242" s="144"/>
      <c r="P2242" s="202"/>
      <c r="Q2242" s="145"/>
      <c r="R2242" s="143" t="str">
        <f ca="1">IF(ISERROR($V2242),"",OFFSET('Smelter Look-up'!$C$4,$V2242-4,0)&amp;"")</f>
        <v/>
      </c>
      <c r="S2242" s="149" t="str">
        <f t="shared" ca="1" si="170"/>
        <v/>
      </c>
      <c r="T2242" s="149" t="str">
        <f ca="1">IF(B2242="","",IF(ISERROR(MATCH($J2242,SorP!$B$1:$B$6261,0)),"",INDIRECT("'SorP'!$A$"&amp;MATCH($S2242&amp;$J2242,SorP!C:C,0))))</f>
        <v/>
      </c>
      <c r="U2242" s="162"/>
      <c r="V2242" s="163" t="e">
        <f>IF(C2242="",NA(),MATCH($B2242&amp;$C2242,'Smelter Look-up'!$J:$J,0))</f>
        <v>#N/A</v>
      </c>
      <c r="X2242" s="164">
        <f t="shared" ca="1" si="171"/>
        <v>0</v>
      </c>
      <c r="AB2242" s="304" t="str">
        <f t="shared" si="172"/>
        <v/>
      </c>
      <c r="AC2242" s="164" t="str">
        <f t="shared" si="173"/>
        <v/>
      </c>
      <c r="AD2242" s="164" t="str">
        <f t="shared" si="174"/>
        <v/>
      </c>
    </row>
    <row r="2243" spans="1:30" s="164" customFormat="1" ht="20.149999999999999" customHeight="1">
      <c r="A2243" s="149"/>
      <c r="B2243" s="294" t="str">
        <f>IF(LEN(A2243)=0,"",INDEX('Smelter Look-up'!$A:$A,MATCH($A2243,'Smelter Look-up'!$E:$E,0)))</f>
        <v/>
      </c>
      <c r="C2243" s="146" t="str">
        <f>IF(LEN(A2243)=0,"",INDEX('Smelter Look-up'!$C:$C,MATCH($A2243,'Smelter Look-up'!$E:$E,0)))</f>
        <v/>
      </c>
      <c r="D2243" s="143"/>
      <c r="E2243" s="143" t="str">
        <f ca="1">IF(ISERROR($V2243),"",OFFSET('Smelter Look-up'!$D$4,$V2243-4,0)&amp;"")</f>
        <v/>
      </c>
      <c r="F2243" s="143" t="str">
        <f ca="1">IF(ISERROR($V2243),"",OFFSET('Smelter Look-up'!$E$4,$V2243-4,0))</f>
        <v/>
      </c>
      <c r="G2243" s="143" t="str">
        <f ca="1">IF(C2243=$X$4,"Enter smelter details",IF(ISERROR($V2243),"",OFFSET('Smelter Look-up'!$F$4,$V2243-4,0)))</f>
        <v/>
      </c>
      <c r="H2243" s="199" t="str">
        <f ca="1">IF(ISERROR($V2243),"",OFFSET('Smelter Look-up'!$G$4,$V2243-4,0))</f>
        <v/>
      </c>
      <c r="I2243" s="200" t="str">
        <f ca="1">IF(ISERROR($V2243),"",OFFSET('Smelter Look-up'!$H$4,$V2243-4,0))</f>
        <v/>
      </c>
      <c r="J2243" s="200" t="str">
        <f ca="1">IF(ISERROR($V2243),"",OFFSET('Smelter Look-up'!$I$4,$V2243-4,0))</f>
        <v/>
      </c>
      <c r="K2243" s="144"/>
      <c r="L2243" s="144"/>
      <c r="M2243" s="144"/>
      <c r="N2243" s="144"/>
      <c r="O2243" s="144"/>
      <c r="P2243" s="202"/>
      <c r="Q2243" s="145"/>
      <c r="R2243" s="143" t="str">
        <f ca="1">IF(ISERROR($V2243),"",OFFSET('Smelter Look-up'!$C$4,$V2243-4,0)&amp;"")</f>
        <v/>
      </c>
      <c r="S2243" s="149" t="str">
        <f t="shared" ca="1" si="170"/>
        <v/>
      </c>
      <c r="T2243" s="149" t="str">
        <f ca="1">IF(B2243="","",IF(ISERROR(MATCH($J2243,SorP!$B$1:$B$6261,0)),"",INDIRECT("'SorP'!$A$"&amp;MATCH($S2243&amp;$J2243,SorP!C:C,0))))</f>
        <v/>
      </c>
      <c r="U2243" s="162"/>
      <c r="V2243" s="163" t="e">
        <f>IF(C2243="",NA(),MATCH($B2243&amp;$C2243,'Smelter Look-up'!$J:$J,0))</f>
        <v>#N/A</v>
      </c>
      <c r="X2243" s="164">
        <f t="shared" ca="1" si="171"/>
        <v>0</v>
      </c>
      <c r="AB2243" s="304" t="str">
        <f t="shared" si="172"/>
        <v/>
      </c>
      <c r="AC2243" s="164" t="str">
        <f t="shared" si="173"/>
        <v/>
      </c>
      <c r="AD2243" s="164" t="str">
        <f t="shared" si="174"/>
        <v/>
      </c>
    </row>
    <row r="2244" spans="1:30" s="164" customFormat="1" ht="20.149999999999999" customHeight="1">
      <c r="A2244" s="149"/>
      <c r="B2244" s="294" t="str">
        <f>IF(LEN(A2244)=0,"",INDEX('Smelter Look-up'!$A:$A,MATCH($A2244,'Smelter Look-up'!$E:$E,0)))</f>
        <v/>
      </c>
      <c r="C2244" s="146" t="str">
        <f>IF(LEN(A2244)=0,"",INDEX('Smelter Look-up'!$C:$C,MATCH($A2244,'Smelter Look-up'!$E:$E,0)))</f>
        <v/>
      </c>
      <c r="D2244" s="143"/>
      <c r="E2244" s="143" t="str">
        <f ca="1">IF(ISERROR($V2244),"",OFFSET('Smelter Look-up'!$D$4,$V2244-4,0)&amp;"")</f>
        <v/>
      </c>
      <c r="F2244" s="143" t="str">
        <f ca="1">IF(ISERROR($V2244),"",OFFSET('Smelter Look-up'!$E$4,$V2244-4,0))</f>
        <v/>
      </c>
      <c r="G2244" s="143" t="str">
        <f ca="1">IF(C2244=$X$4,"Enter smelter details",IF(ISERROR($V2244),"",OFFSET('Smelter Look-up'!$F$4,$V2244-4,0)))</f>
        <v/>
      </c>
      <c r="H2244" s="199" t="str">
        <f ca="1">IF(ISERROR($V2244),"",OFFSET('Smelter Look-up'!$G$4,$V2244-4,0))</f>
        <v/>
      </c>
      <c r="I2244" s="200" t="str">
        <f ca="1">IF(ISERROR($V2244),"",OFFSET('Smelter Look-up'!$H$4,$V2244-4,0))</f>
        <v/>
      </c>
      <c r="J2244" s="200" t="str">
        <f ca="1">IF(ISERROR($V2244),"",OFFSET('Smelter Look-up'!$I$4,$V2244-4,0))</f>
        <v/>
      </c>
      <c r="K2244" s="144"/>
      <c r="L2244" s="144"/>
      <c r="M2244" s="144"/>
      <c r="N2244" s="144"/>
      <c r="O2244" s="144"/>
      <c r="P2244" s="202"/>
      <c r="Q2244" s="145"/>
      <c r="R2244" s="143" t="str">
        <f ca="1">IF(ISERROR($V2244),"",OFFSET('Smelter Look-up'!$C$4,$V2244-4,0)&amp;"")</f>
        <v/>
      </c>
      <c r="S2244" s="149" t="str">
        <f t="shared" ref="S2244:S2307" ca="1" si="175">IF(B2244="","",IF(ISERROR(MATCH($E2244,CL,0)),"Unknown",INDIRECT("'C'!$A$"&amp;MATCH($E2244,CL,0)+1)))</f>
        <v/>
      </c>
      <c r="T2244" s="149" t="str">
        <f ca="1">IF(B2244="","",IF(ISERROR(MATCH($J2244,SorP!$B$1:$B$6261,0)),"",INDIRECT("'SorP'!$A$"&amp;MATCH($S2244&amp;$J2244,SorP!C:C,0))))</f>
        <v/>
      </c>
      <c r="U2244" s="162"/>
      <c r="V2244" s="163" t="e">
        <f>IF(C2244="",NA(),MATCH($B2244&amp;$C2244,'Smelter Look-up'!$J:$J,0))</f>
        <v>#N/A</v>
      </c>
      <c r="X2244" s="164">
        <f t="shared" ref="X2244:X2307" ca="1" si="176">IF(AND(C2244="Smelter not listed",OR(LEN(D2244)=0,LEN(E2244)=0)),1,0)</f>
        <v>0</v>
      </c>
      <c r="AB2244" s="304" t="str">
        <f t="shared" ref="AB2244:AB2307" si="177">IF(C2244="","",B2244)</f>
        <v/>
      </c>
      <c r="AC2244" s="164" t="str">
        <f t="shared" ref="AC2244:AC2307" si="178">B2244</f>
        <v/>
      </c>
      <c r="AD2244" s="164" t="str">
        <f t="shared" ref="AD2244:AD2307" si="179">IF(C2244="Smelter not listed",D2244,C2244)</f>
        <v/>
      </c>
    </row>
    <row r="2245" spans="1:30" s="164" customFormat="1" ht="20.149999999999999" customHeight="1">
      <c r="A2245" s="149"/>
      <c r="B2245" s="294" t="str">
        <f>IF(LEN(A2245)=0,"",INDEX('Smelter Look-up'!$A:$A,MATCH($A2245,'Smelter Look-up'!$E:$E,0)))</f>
        <v/>
      </c>
      <c r="C2245" s="146" t="str">
        <f>IF(LEN(A2245)=0,"",INDEX('Smelter Look-up'!$C:$C,MATCH($A2245,'Smelter Look-up'!$E:$E,0)))</f>
        <v/>
      </c>
      <c r="D2245" s="143"/>
      <c r="E2245" s="143" t="str">
        <f ca="1">IF(ISERROR($V2245),"",OFFSET('Smelter Look-up'!$D$4,$V2245-4,0)&amp;"")</f>
        <v/>
      </c>
      <c r="F2245" s="143" t="str">
        <f ca="1">IF(ISERROR($V2245),"",OFFSET('Smelter Look-up'!$E$4,$V2245-4,0))</f>
        <v/>
      </c>
      <c r="G2245" s="143" t="str">
        <f ca="1">IF(C2245=$X$4,"Enter smelter details",IF(ISERROR($V2245),"",OFFSET('Smelter Look-up'!$F$4,$V2245-4,0)))</f>
        <v/>
      </c>
      <c r="H2245" s="199" t="str">
        <f ca="1">IF(ISERROR($V2245),"",OFFSET('Smelter Look-up'!$G$4,$V2245-4,0))</f>
        <v/>
      </c>
      <c r="I2245" s="200" t="str">
        <f ca="1">IF(ISERROR($V2245),"",OFFSET('Smelter Look-up'!$H$4,$V2245-4,0))</f>
        <v/>
      </c>
      <c r="J2245" s="200" t="str">
        <f ca="1">IF(ISERROR($V2245),"",OFFSET('Smelter Look-up'!$I$4,$V2245-4,0))</f>
        <v/>
      </c>
      <c r="K2245" s="144"/>
      <c r="L2245" s="144"/>
      <c r="M2245" s="144"/>
      <c r="N2245" s="144"/>
      <c r="O2245" s="144"/>
      <c r="P2245" s="202"/>
      <c r="Q2245" s="145"/>
      <c r="R2245" s="143" t="str">
        <f ca="1">IF(ISERROR($V2245),"",OFFSET('Smelter Look-up'!$C$4,$V2245-4,0)&amp;"")</f>
        <v/>
      </c>
      <c r="S2245" s="149" t="str">
        <f t="shared" ca="1" si="175"/>
        <v/>
      </c>
      <c r="T2245" s="149" t="str">
        <f ca="1">IF(B2245="","",IF(ISERROR(MATCH($J2245,SorP!$B$1:$B$6261,0)),"",INDIRECT("'SorP'!$A$"&amp;MATCH($S2245&amp;$J2245,SorP!C:C,0))))</f>
        <v/>
      </c>
      <c r="U2245" s="162"/>
      <c r="V2245" s="163" t="e">
        <f>IF(C2245="",NA(),MATCH($B2245&amp;$C2245,'Smelter Look-up'!$J:$J,0))</f>
        <v>#N/A</v>
      </c>
      <c r="X2245" s="164">
        <f t="shared" ca="1" si="176"/>
        <v>0</v>
      </c>
      <c r="AB2245" s="304" t="str">
        <f t="shared" si="177"/>
        <v/>
      </c>
      <c r="AC2245" s="164" t="str">
        <f t="shared" si="178"/>
        <v/>
      </c>
      <c r="AD2245" s="164" t="str">
        <f t="shared" si="179"/>
        <v/>
      </c>
    </row>
    <row r="2246" spans="1:30" s="164" customFormat="1" ht="20.149999999999999" customHeight="1">
      <c r="A2246" s="149"/>
      <c r="B2246" s="294" t="str">
        <f>IF(LEN(A2246)=0,"",INDEX('Smelter Look-up'!$A:$A,MATCH($A2246,'Smelter Look-up'!$E:$E,0)))</f>
        <v/>
      </c>
      <c r="C2246" s="146" t="str">
        <f>IF(LEN(A2246)=0,"",INDEX('Smelter Look-up'!$C:$C,MATCH($A2246,'Smelter Look-up'!$E:$E,0)))</f>
        <v/>
      </c>
      <c r="D2246" s="143"/>
      <c r="E2246" s="143" t="str">
        <f ca="1">IF(ISERROR($V2246),"",OFFSET('Smelter Look-up'!$D$4,$V2246-4,0)&amp;"")</f>
        <v/>
      </c>
      <c r="F2246" s="143" t="str">
        <f ca="1">IF(ISERROR($V2246),"",OFFSET('Smelter Look-up'!$E$4,$V2246-4,0))</f>
        <v/>
      </c>
      <c r="G2246" s="143" t="str">
        <f ca="1">IF(C2246=$X$4,"Enter smelter details",IF(ISERROR($V2246),"",OFFSET('Smelter Look-up'!$F$4,$V2246-4,0)))</f>
        <v/>
      </c>
      <c r="H2246" s="199" t="str">
        <f ca="1">IF(ISERROR($V2246),"",OFFSET('Smelter Look-up'!$G$4,$V2246-4,0))</f>
        <v/>
      </c>
      <c r="I2246" s="200" t="str">
        <f ca="1">IF(ISERROR($V2246),"",OFFSET('Smelter Look-up'!$H$4,$V2246-4,0))</f>
        <v/>
      </c>
      <c r="J2246" s="200" t="str">
        <f ca="1">IF(ISERROR($V2246),"",OFFSET('Smelter Look-up'!$I$4,$V2246-4,0))</f>
        <v/>
      </c>
      <c r="K2246" s="144"/>
      <c r="L2246" s="144"/>
      <c r="M2246" s="144"/>
      <c r="N2246" s="144"/>
      <c r="O2246" s="144"/>
      <c r="P2246" s="202"/>
      <c r="Q2246" s="145"/>
      <c r="R2246" s="143" t="str">
        <f ca="1">IF(ISERROR($V2246),"",OFFSET('Smelter Look-up'!$C$4,$V2246-4,0)&amp;"")</f>
        <v/>
      </c>
      <c r="S2246" s="149" t="str">
        <f t="shared" ca="1" si="175"/>
        <v/>
      </c>
      <c r="T2246" s="149" t="str">
        <f ca="1">IF(B2246="","",IF(ISERROR(MATCH($J2246,SorP!$B$1:$B$6261,0)),"",INDIRECT("'SorP'!$A$"&amp;MATCH($S2246&amp;$J2246,SorP!C:C,0))))</f>
        <v/>
      </c>
      <c r="U2246" s="162"/>
      <c r="V2246" s="163" t="e">
        <f>IF(C2246="",NA(),MATCH($B2246&amp;$C2246,'Smelter Look-up'!$J:$J,0))</f>
        <v>#N/A</v>
      </c>
      <c r="X2246" s="164">
        <f t="shared" ca="1" si="176"/>
        <v>0</v>
      </c>
      <c r="AB2246" s="304" t="str">
        <f t="shared" si="177"/>
        <v/>
      </c>
      <c r="AC2246" s="164" t="str">
        <f t="shared" si="178"/>
        <v/>
      </c>
      <c r="AD2246" s="164" t="str">
        <f t="shared" si="179"/>
        <v/>
      </c>
    </row>
    <row r="2247" spans="1:30" s="164" customFormat="1" ht="20.149999999999999" customHeight="1">
      <c r="A2247" s="149"/>
      <c r="B2247" s="294" t="str">
        <f>IF(LEN(A2247)=0,"",INDEX('Smelter Look-up'!$A:$A,MATCH($A2247,'Smelter Look-up'!$E:$E,0)))</f>
        <v/>
      </c>
      <c r="C2247" s="146" t="str">
        <f>IF(LEN(A2247)=0,"",INDEX('Smelter Look-up'!$C:$C,MATCH($A2247,'Smelter Look-up'!$E:$E,0)))</f>
        <v/>
      </c>
      <c r="D2247" s="143"/>
      <c r="E2247" s="143" t="str">
        <f ca="1">IF(ISERROR($V2247),"",OFFSET('Smelter Look-up'!$D$4,$V2247-4,0)&amp;"")</f>
        <v/>
      </c>
      <c r="F2247" s="143" t="str">
        <f ca="1">IF(ISERROR($V2247),"",OFFSET('Smelter Look-up'!$E$4,$V2247-4,0))</f>
        <v/>
      </c>
      <c r="G2247" s="143" t="str">
        <f ca="1">IF(C2247=$X$4,"Enter smelter details",IF(ISERROR($V2247),"",OFFSET('Smelter Look-up'!$F$4,$V2247-4,0)))</f>
        <v/>
      </c>
      <c r="H2247" s="199" t="str">
        <f ca="1">IF(ISERROR($V2247),"",OFFSET('Smelter Look-up'!$G$4,$V2247-4,0))</f>
        <v/>
      </c>
      <c r="I2247" s="200" t="str">
        <f ca="1">IF(ISERROR($V2247),"",OFFSET('Smelter Look-up'!$H$4,$V2247-4,0))</f>
        <v/>
      </c>
      <c r="J2247" s="200" t="str">
        <f ca="1">IF(ISERROR($V2247),"",OFFSET('Smelter Look-up'!$I$4,$V2247-4,0))</f>
        <v/>
      </c>
      <c r="K2247" s="144"/>
      <c r="L2247" s="144"/>
      <c r="M2247" s="144"/>
      <c r="N2247" s="144"/>
      <c r="O2247" s="144"/>
      <c r="P2247" s="202"/>
      <c r="Q2247" s="145"/>
      <c r="R2247" s="143" t="str">
        <f ca="1">IF(ISERROR($V2247),"",OFFSET('Smelter Look-up'!$C$4,$V2247-4,0)&amp;"")</f>
        <v/>
      </c>
      <c r="S2247" s="149" t="str">
        <f t="shared" ca="1" si="175"/>
        <v/>
      </c>
      <c r="T2247" s="149" t="str">
        <f ca="1">IF(B2247="","",IF(ISERROR(MATCH($J2247,SorP!$B$1:$B$6261,0)),"",INDIRECT("'SorP'!$A$"&amp;MATCH($S2247&amp;$J2247,SorP!C:C,0))))</f>
        <v/>
      </c>
      <c r="U2247" s="162"/>
      <c r="V2247" s="163" t="e">
        <f>IF(C2247="",NA(),MATCH($B2247&amp;$C2247,'Smelter Look-up'!$J:$J,0))</f>
        <v>#N/A</v>
      </c>
      <c r="X2247" s="164">
        <f t="shared" ca="1" si="176"/>
        <v>0</v>
      </c>
      <c r="AB2247" s="304" t="str">
        <f t="shared" si="177"/>
        <v/>
      </c>
      <c r="AC2247" s="164" t="str">
        <f t="shared" si="178"/>
        <v/>
      </c>
      <c r="AD2247" s="164" t="str">
        <f t="shared" si="179"/>
        <v/>
      </c>
    </row>
    <row r="2248" spans="1:30" s="164" customFormat="1" ht="20.149999999999999" customHeight="1">
      <c r="A2248" s="149"/>
      <c r="B2248" s="294" t="str">
        <f>IF(LEN(A2248)=0,"",INDEX('Smelter Look-up'!$A:$A,MATCH($A2248,'Smelter Look-up'!$E:$E,0)))</f>
        <v/>
      </c>
      <c r="C2248" s="146" t="str">
        <f>IF(LEN(A2248)=0,"",INDEX('Smelter Look-up'!$C:$C,MATCH($A2248,'Smelter Look-up'!$E:$E,0)))</f>
        <v/>
      </c>
      <c r="D2248" s="143"/>
      <c r="E2248" s="143" t="str">
        <f ca="1">IF(ISERROR($V2248),"",OFFSET('Smelter Look-up'!$D$4,$V2248-4,0)&amp;"")</f>
        <v/>
      </c>
      <c r="F2248" s="143" t="str">
        <f ca="1">IF(ISERROR($V2248),"",OFFSET('Smelter Look-up'!$E$4,$V2248-4,0))</f>
        <v/>
      </c>
      <c r="G2248" s="143" t="str">
        <f ca="1">IF(C2248=$X$4,"Enter smelter details",IF(ISERROR($V2248),"",OFFSET('Smelter Look-up'!$F$4,$V2248-4,0)))</f>
        <v/>
      </c>
      <c r="H2248" s="199" t="str">
        <f ca="1">IF(ISERROR($V2248),"",OFFSET('Smelter Look-up'!$G$4,$V2248-4,0))</f>
        <v/>
      </c>
      <c r="I2248" s="200" t="str">
        <f ca="1">IF(ISERROR($V2248),"",OFFSET('Smelter Look-up'!$H$4,$V2248-4,0))</f>
        <v/>
      </c>
      <c r="J2248" s="200" t="str">
        <f ca="1">IF(ISERROR($V2248),"",OFFSET('Smelter Look-up'!$I$4,$V2248-4,0))</f>
        <v/>
      </c>
      <c r="K2248" s="144"/>
      <c r="L2248" s="144"/>
      <c r="M2248" s="144"/>
      <c r="N2248" s="144"/>
      <c r="O2248" s="144"/>
      <c r="P2248" s="202"/>
      <c r="Q2248" s="145"/>
      <c r="R2248" s="143" t="str">
        <f ca="1">IF(ISERROR($V2248),"",OFFSET('Smelter Look-up'!$C$4,$V2248-4,0)&amp;"")</f>
        <v/>
      </c>
      <c r="S2248" s="149" t="str">
        <f t="shared" ca="1" si="175"/>
        <v/>
      </c>
      <c r="T2248" s="149" t="str">
        <f ca="1">IF(B2248="","",IF(ISERROR(MATCH($J2248,SorP!$B$1:$B$6261,0)),"",INDIRECT("'SorP'!$A$"&amp;MATCH($S2248&amp;$J2248,SorP!C:C,0))))</f>
        <v/>
      </c>
      <c r="U2248" s="162"/>
      <c r="V2248" s="163" t="e">
        <f>IF(C2248="",NA(),MATCH($B2248&amp;$C2248,'Smelter Look-up'!$J:$J,0))</f>
        <v>#N/A</v>
      </c>
      <c r="X2248" s="164">
        <f t="shared" ca="1" si="176"/>
        <v>0</v>
      </c>
      <c r="AB2248" s="304" t="str">
        <f t="shared" si="177"/>
        <v/>
      </c>
      <c r="AC2248" s="164" t="str">
        <f t="shared" si="178"/>
        <v/>
      </c>
      <c r="AD2248" s="164" t="str">
        <f t="shared" si="179"/>
        <v/>
      </c>
    </row>
    <row r="2249" spans="1:30" s="164" customFormat="1" ht="20.149999999999999" customHeight="1">
      <c r="A2249" s="149"/>
      <c r="B2249" s="294" t="str">
        <f>IF(LEN(A2249)=0,"",INDEX('Smelter Look-up'!$A:$A,MATCH($A2249,'Smelter Look-up'!$E:$E,0)))</f>
        <v/>
      </c>
      <c r="C2249" s="146" t="str">
        <f>IF(LEN(A2249)=0,"",INDEX('Smelter Look-up'!$C:$C,MATCH($A2249,'Smelter Look-up'!$E:$E,0)))</f>
        <v/>
      </c>
      <c r="D2249" s="143"/>
      <c r="E2249" s="143" t="str">
        <f ca="1">IF(ISERROR($V2249),"",OFFSET('Smelter Look-up'!$D$4,$V2249-4,0)&amp;"")</f>
        <v/>
      </c>
      <c r="F2249" s="143" t="str">
        <f ca="1">IF(ISERROR($V2249),"",OFFSET('Smelter Look-up'!$E$4,$V2249-4,0))</f>
        <v/>
      </c>
      <c r="G2249" s="143" t="str">
        <f ca="1">IF(C2249=$X$4,"Enter smelter details",IF(ISERROR($V2249),"",OFFSET('Smelter Look-up'!$F$4,$V2249-4,0)))</f>
        <v/>
      </c>
      <c r="H2249" s="199" t="str">
        <f ca="1">IF(ISERROR($V2249),"",OFFSET('Smelter Look-up'!$G$4,$V2249-4,0))</f>
        <v/>
      </c>
      <c r="I2249" s="200" t="str">
        <f ca="1">IF(ISERROR($V2249),"",OFFSET('Smelter Look-up'!$H$4,$V2249-4,0))</f>
        <v/>
      </c>
      <c r="J2249" s="200" t="str">
        <f ca="1">IF(ISERROR($V2249),"",OFFSET('Smelter Look-up'!$I$4,$V2249-4,0))</f>
        <v/>
      </c>
      <c r="K2249" s="144"/>
      <c r="L2249" s="144"/>
      <c r="M2249" s="144"/>
      <c r="N2249" s="144"/>
      <c r="O2249" s="144"/>
      <c r="P2249" s="202"/>
      <c r="Q2249" s="145"/>
      <c r="R2249" s="143" t="str">
        <f ca="1">IF(ISERROR($V2249),"",OFFSET('Smelter Look-up'!$C$4,$V2249-4,0)&amp;"")</f>
        <v/>
      </c>
      <c r="S2249" s="149" t="str">
        <f t="shared" ca="1" si="175"/>
        <v/>
      </c>
      <c r="T2249" s="149" t="str">
        <f ca="1">IF(B2249="","",IF(ISERROR(MATCH($J2249,SorP!$B$1:$B$6261,0)),"",INDIRECT("'SorP'!$A$"&amp;MATCH($S2249&amp;$J2249,SorP!C:C,0))))</f>
        <v/>
      </c>
      <c r="U2249" s="162"/>
      <c r="V2249" s="163" t="e">
        <f>IF(C2249="",NA(),MATCH($B2249&amp;$C2249,'Smelter Look-up'!$J:$J,0))</f>
        <v>#N/A</v>
      </c>
      <c r="X2249" s="164">
        <f t="shared" ca="1" si="176"/>
        <v>0</v>
      </c>
      <c r="AB2249" s="304" t="str">
        <f t="shared" si="177"/>
        <v/>
      </c>
      <c r="AC2249" s="164" t="str">
        <f t="shared" si="178"/>
        <v/>
      </c>
      <c r="AD2249" s="164" t="str">
        <f t="shared" si="179"/>
        <v/>
      </c>
    </row>
    <row r="2250" spans="1:30" s="164" customFormat="1" ht="20.149999999999999" customHeight="1">
      <c r="A2250" s="149"/>
      <c r="B2250" s="294" t="str">
        <f>IF(LEN(A2250)=0,"",INDEX('Smelter Look-up'!$A:$A,MATCH($A2250,'Smelter Look-up'!$E:$E,0)))</f>
        <v/>
      </c>
      <c r="C2250" s="146" t="str">
        <f>IF(LEN(A2250)=0,"",INDEX('Smelter Look-up'!$C:$C,MATCH($A2250,'Smelter Look-up'!$E:$E,0)))</f>
        <v/>
      </c>
      <c r="D2250" s="143"/>
      <c r="E2250" s="143" t="str">
        <f ca="1">IF(ISERROR($V2250),"",OFFSET('Smelter Look-up'!$D$4,$V2250-4,0)&amp;"")</f>
        <v/>
      </c>
      <c r="F2250" s="143" t="str">
        <f ca="1">IF(ISERROR($V2250),"",OFFSET('Smelter Look-up'!$E$4,$V2250-4,0))</f>
        <v/>
      </c>
      <c r="G2250" s="143" t="str">
        <f ca="1">IF(C2250=$X$4,"Enter smelter details",IF(ISERROR($V2250),"",OFFSET('Smelter Look-up'!$F$4,$V2250-4,0)))</f>
        <v/>
      </c>
      <c r="H2250" s="199" t="str">
        <f ca="1">IF(ISERROR($V2250),"",OFFSET('Smelter Look-up'!$G$4,$V2250-4,0))</f>
        <v/>
      </c>
      <c r="I2250" s="200" t="str">
        <f ca="1">IF(ISERROR($V2250),"",OFFSET('Smelter Look-up'!$H$4,$V2250-4,0))</f>
        <v/>
      </c>
      <c r="J2250" s="200" t="str">
        <f ca="1">IF(ISERROR($V2250),"",OFFSET('Smelter Look-up'!$I$4,$V2250-4,0))</f>
        <v/>
      </c>
      <c r="K2250" s="144"/>
      <c r="L2250" s="144"/>
      <c r="M2250" s="144"/>
      <c r="N2250" s="144"/>
      <c r="O2250" s="144"/>
      <c r="P2250" s="202"/>
      <c r="Q2250" s="145"/>
      <c r="R2250" s="143" t="str">
        <f ca="1">IF(ISERROR($V2250),"",OFFSET('Smelter Look-up'!$C$4,$V2250-4,0)&amp;"")</f>
        <v/>
      </c>
      <c r="S2250" s="149" t="str">
        <f t="shared" ca="1" si="175"/>
        <v/>
      </c>
      <c r="T2250" s="149" t="str">
        <f ca="1">IF(B2250="","",IF(ISERROR(MATCH($J2250,SorP!$B$1:$B$6261,0)),"",INDIRECT("'SorP'!$A$"&amp;MATCH($S2250&amp;$J2250,SorP!C:C,0))))</f>
        <v/>
      </c>
      <c r="U2250" s="162"/>
      <c r="V2250" s="163" t="e">
        <f>IF(C2250="",NA(),MATCH($B2250&amp;$C2250,'Smelter Look-up'!$J:$J,0))</f>
        <v>#N/A</v>
      </c>
      <c r="X2250" s="164">
        <f t="shared" ca="1" si="176"/>
        <v>0</v>
      </c>
      <c r="AB2250" s="304" t="str">
        <f t="shared" si="177"/>
        <v/>
      </c>
      <c r="AC2250" s="164" t="str">
        <f t="shared" si="178"/>
        <v/>
      </c>
      <c r="AD2250" s="164" t="str">
        <f t="shared" si="179"/>
        <v/>
      </c>
    </row>
    <row r="2251" spans="1:30" s="164" customFormat="1" ht="20.149999999999999" customHeight="1">
      <c r="A2251" s="149"/>
      <c r="B2251" s="294" t="str">
        <f>IF(LEN(A2251)=0,"",INDEX('Smelter Look-up'!$A:$A,MATCH($A2251,'Smelter Look-up'!$E:$E,0)))</f>
        <v/>
      </c>
      <c r="C2251" s="146" t="str">
        <f>IF(LEN(A2251)=0,"",INDEX('Smelter Look-up'!$C:$C,MATCH($A2251,'Smelter Look-up'!$E:$E,0)))</f>
        <v/>
      </c>
      <c r="D2251" s="143"/>
      <c r="E2251" s="143" t="str">
        <f ca="1">IF(ISERROR($V2251),"",OFFSET('Smelter Look-up'!$D$4,$V2251-4,0)&amp;"")</f>
        <v/>
      </c>
      <c r="F2251" s="143" t="str">
        <f ca="1">IF(ISERROR($V2251),"",OFFSET('Smelter Look-up'!$E$4,$V2251-4,0))</f>
        <v/>
      </c>
      <c r="G2251" s="143" t="str">
        <f ca="1">IF(C2251=$X$4,"Enter smelter details",IF(ISERROR($V2251),"",OFFSET('Smelter Look-up'!$F$4,$V2251-4,0)))</f>
        <v/>
      </c>
      <c r="H2251" s="199" t="str">
        <f ca="1">IF(ISERROR($V2251),"",OFFSET('Smelter Look-up'!$G$4,$V2251-4,0))</f>
        <v/>
      </c>
      <c r="I2251" s="200" t="str">
        <f ca="1">IF(ISERROR($V2251),"",OFFSET('Smelter Look-up'!$H$4,$V2251-4,0))</f>
        <v/>
      </c>
      <c r="J2251" s="200" t="str">
        <f ca="1">IF(ISERROR($V2251),"",OFFSET('Smelter Look-up'!$I$4,$V2251-4,0))</f>
        <v/>
      </c>
      <c r="K2251" s="144"/>
      <c r="L2251" s="144"/>
      <c r="M2251" s="144"/>
      <c r="N2251" s="144"/>
      <c r="O2251" s="144"/>
      <c r="P2251" s="202"/>
      <c r="Q2251" s="145"/>
      <c r="R2251" s="143" t="str">
        <f ca="1">IF(ISERROR($V2251),"",OFFSET('Smelter Look-up'!$C$4,$V2251-4,0)&amp;"")</f>
        <v/>
      </c>
      <c r="S2251" s="149" t="str">
        <f t="shared" ca="1" si="175"/>
        <v/>
      </c>
      <c r="T2251" s="149" t="str">
        <f ca="1">IF(B2251="","",IF(ISERROR(MATCH($J2251,SorP!$B$1:$B$6261,0)),"",INDIRECT("'SorP'!$A$"&amp;MATCH($S2251&amp;$J2251,SorP!C:C,0))))</f>
        <v/>
      </c>
      <c r="U2251" s="162"/>
      <c r="V2251" s="163" t="e">
        <f>IF(C2251="",NA(),MATCH($B2251&amp;$C2251,'Smelter Look-up'!$J:$J,0))</f>
        <v>#N/A</v>
      </c>
      <c r="X2251" s="164">
        <f t="shared" ca="1" si="176"/>
        <v>0</v>
      </c>
      <c r="AB2251" s="304" t="str">
        <f t="shared" si="177"/>
        <v/>
      </c>
      <c r="AC2251" s="164" t="str">
        <f t="shared" si="178"/>
        <v/>
      </c>
      <c r="AD2251" s="164" t="str">
        <f t="shared" si="179"/>
        <v/>
      </c>
    </row>
    <row r="2252" spans="1:30" s="164" customFormat="1" ht="20.149999999999999" customHeight="1">
      <c r="A2252" s="149"/>
      <c r="B2252" s="294" t="str">
        <f>IF(LEN(A2252)=0,"",INDEX('Smelter Look-up'!$A:$A,MATCH($A2252,'Smelter Look-up'!$E:$E,0)))</f>
        <v/>
      </c>
      <c r="C2252" s="146" t="str">
        <f>IF(LEN(A2252)=0,"",INDEX('Smelter Look-up'!$C:$C,MATCH($A2252,'Smelter Look-up'!$E:$E,0)))</f>
        <v/>
      </c>
      <c r="D2252" s="143"/>
      <c r="E2252" s="143" t="str">
        <f ca="1">IF(ISERROR($V2252),"",OFFSET('Smelter Look-up'!$D$4,$V2252-4,0)&amp;"")</f>
        <v/>
      </c>
      <c r="F2252" s="143" t="str">
        <f ca="1">IF(ISERROR($V2252),"",OFFSET('Smelter Look-up'!$E$4,$V2252-4,0))</f>
        <v/>
      </c>
      <c r="G2252" s="143" t="str">
        <f ca="1">IF(C2252=$X$4,"Enter smelter details",IF(ISERROR($V2252),"",OFFSET('Smelter Look-up'!$F$4,$V2252-4,0)))</f>
        <v/>
      </c>
      <c r="H2252" s="199" t="str">
        <f ca="1">IF(ISERROR($V2252),"",OFFSET('Smelter Look-up'!$G$4,$V2252-4,0))</f>
        <v/>
      </c>
      <c r="I2252" s="200" t="str">
        <f ca="1">IF(ISERROR($V2252),"",OFFSET('Smelter Look-up'!$H$4,$V2252-4,0))</f>
        <v/>
      </c>
      <c r="J2252" s="200" t="str">
        <f ca="1">IF(ISERROR($V2252),"",OFFSET('Smelter Look-up'!$I$4,$V2252-4,0))</f>
        <v/>
      </c>
      <c r="K2252" s="144"/>
      <c r="L2252" s="144"/>
      <c r="M2252" s="144"/>
      <c r="N2252" s="144"/>
      <c r="O2252" s="144"/>
      <c r="P2252" s="202"/>
      <c r="Q2252" s="145"/>
      <c r="R2252" s="143" t="str">
        <f ca="1">IF(ISERROR($V2252),"",OFFSET('Smelter Look-up'!$C$4,$V2252-4,0)&amp;"")</f>
        <v/>
      </c>
      <c r="S2252" s="149" t="str">
        <f t="shared" ca="1" si="175"/>
        <v/>
      </c>
      <c r="T2252" s="149" t="str">
        <f ca="1">IF(B2252="","",IF(ISERROR(MATCH($J2252,SorP!$B$1:$B$6261,0)),"",INDIRECT("'SorP'!$A$"&amp;MATCH($S2252&amp;$J2252,SorP!C:C,0))))</f>
        <v/>
      </c>
      <c r="U2252" s="162"/>
      <c r="V2252" s="163" t="e">
        <f>IF(C2252="",NA(),MATCH($B2252&amp;$C2252,'Smelter Look-up'!$J:$J,0))</f>
        <v>#N/A</v>
      </c>
      <c r="X2252" s="164">
        <f t="shared" ca="1" si="176"/>
        <v>0</v>
      </c>
      <c r="AB2252" s="304" t="str">
        <f t="shared" si="177"/>
        <v/>
      </c>
      <c r="AC2252" s="164" t="str">
        <f t="shared" si="178"/>
        <v/>
      </c>
      <c r="AD2252" s="164" t="str">
        <f t="shared" si="179"/>
        <v/>
      </c>
    </row>
    <row r="2253" spans="1:30" s="164" customFormat="1" ht="20.149999999999999" customHeight="1">
      <c r="A2253" s="149"/>
      <c r="B2253" s="294" t="str">
        <f>IF(LEN(A2253)=0,"",INDEX('Smelter Look-up'!$A:$A,MATCH($A2253,'Smelter Look-up'!$E:$E,0)))</f>
        <v/>
      </c>
      <c r="C2253" s="146" t="str">
        <f>IF(LEN(A2253)=0,"",INDEX('Smelter Look-up'!$C:$C,MATCH($A2253,'Smelter Look-up'!$E:$E,0)))</f>
        <v/>
      </c>
      <c r="D2253" s="143"/>
      <c r="E2253" s="143" t="str">
        <f ca="1">IF(ISERROR($V2253),"",OFFSET('Smelter Look-up'!$D$4,$V2253-4,0)&amp;"")</f>
        <v/>
      </c>
      <c r="F2253" s="143" t="str">
        <f ca="1">IF(ISERROR($V2253),"",OFFSET('Smelter Look-up'!$E$4,$V2253-4,0))</f>
        <v/>
      </c>
      <c r="G2253" s="143" t="str">
        <f ca="1">IF(C2253=$X$4,"Enter smelter details",IF(ISERROR($V2253),"",OFFSET('Smelter Look-up'!$F$4,$V2253-4,0)))</f>
        <v/>
      </c>
      <c r="H2253" s="199" t="str">
        <f ca="1">IF(ISERROR($V2253),"",OFFSET('Smelter Look-up'!$G$4,$V2253-4,0))</f>
        <v/>
      </c>
      <c r="I2253" s="200" t="str">
        <f ca="1">IF(ISERROR($V2253),"",OFFSET('Smelter Look-up'!$H$4,$V2253-4,0))</f>
        <v/>
      </c>
      <c r="J2253" s="200" t="str">
        <f ca="1">IF(ISERROR($V2253),"",OFFSET('Smelter Look-up'!$I$4,$V2253-4,0))</f>
        <v/>
      </c>
      <c r="K2253" s="144"/>
      <c r="L2253" s="144"/>
      <c r="M2253" s="144"/>
      <c r="N2253" s="144"/>
      <c r="O2253" s="144"/>
      <c r="P2253" s="202"/>
      <c r="Q2253" s="145"/>
      <c r="R2253" s="143" t="str">
        <f ca="1">IF(ISERROR($V2253),"",OFFSET('Smelter Look-up'!$C$4,$V2253-4,0)&amp;"")</f>
        <v/>
      </c>
      <c r="S2253" s="149" t="str">
        <f t="shared" ca="1" si="175"/>
        <v/>
      </c>
      <c r="T2253" s="149" t="str">
        <f ca="1">IF(B2253="","",IF(ISERROR(MATCH($J2253,SorP!$B$1:$B$6261,0)),"",INDIRECT("'SorP'!$A$"&amp;MATCH($S2253&amp;$J2253,SorP!C:C,0))))</f>
        <v/>
      </c>
      <c r="U2253" s="162"/>
      <c r="V2253" s="163" t="e">
        <f>IF(C2253="",NA(),MATCH($B2253&amp;$C2253,'Smelter Look-up'!$J:$J,0))</f>
        <v>#N/A</v>
      </c>
      <c r="X2253" s="164">
        <f t="shared" ca="1" si="176"/>
        <v>0</v>
      </c>
      <c r="AB2253" s="304" t="str">
        <f t="shared" si="177"/>
        <v/>
      </c>
      <c r="AC2253" s="164" t="str">
        <f t="shared" si="178"/>
        <v/>
      </c>
      <c r="AD2253" s="164" t="str">
        <f t="shared" si="179"/>
        <v/>
      </c>
    </row>
    <row r="2254" spans="1:30" s="164" customFormat="1" ht="20.149999999999999" customHeight="1">
      <c r="A2254" s="149"/>
      <c r="B2254" s="294" t="str">
        <f>IF(LEN(A2254)=0,"",INDEX('Smelter Look-up'!$A:$A,MATCH($A2254,'Smelter Look-up'!$E:$E,0)))</f>
        <v/>
      </c>
      <c r="C2254" s="146" t="str">
        <f>IF(LEN(A2254)=0,"",INDEX('Smelter Look-up'!$C:$C,MATCH($A2254,'Smelter Look-up'!$E:$E,0)))</f>
        <v/>
      </c>
      <c r="D2254" s="143"/>
      <c r="E2254" s="143" t="str">
        <f ca="1">IF(ISERROR($V2254),"",OFFSET('Smelter Look-up'!$D$4,$V2254-4,0)&amp;"")</f>
        <v/>
      </c>
      <c r="F2254" s="143" t="str">
        <f ca="1">IF(ISERROR($V2254),"",OFFSET('Smelter Look-up'!$E$4,$V2254-4,0))</f>
        <v/>
      </c>
      <c r="G2254" s="143" t="str">
        <f ca="1">IF(C2254=$X$4,"Enter smelter details",IF(ISERROR($V2254),"",OFFSET('Smelter Look-up'!$F$4,$V2254-4,0)))</f>
        <v/>
      </c>
      <c r="H2254" s="199" t="str">
        <f ca="1">IF(ISERROR($V2254),"",OFFSET('Smelter Look-up'!$G$4,$V2254-4,0))</f>
        <v/>
      </c>
      <c r="I2254" s="200" t="str">
        <f ca="1">IF(ISERROR($V2254),"",OFFSET('Smelter Look-up'!$H$4,$V2254-4,0))</f>
        <v/>
      </c>
      <c r="J2254" s="200" t="str">
        <f ca="1">IF(ISERROR($V2254),"",OFFSET('Smelter Look-up'!$I$4,$V2254-4,0))</f>
        <v/>
      </c>
      <c r="K2254" s="144"/>
      <c r="L2254" s="144"/>
      <c r="M2254" s="144"/>
      <c r="N2254" s="144"/>
      <c r="O2254" s="144"/>
      <c r="P2254" s="202"/>
      <c r="Q2254" s="145"/>
      <c r="R2254" s="143" t="str">
        <f ca="1">IF(ISERROR($V2254),"",OFFSET('Smelter Look-up'!$C$4,$V2254-4,0)&amp;"")</f>
        <v/>
      </c>
      <c r="S2254" s="149" t="str">
        <f t="shared" ca="1" si="175"/>
        <v/>
      </c>
      <c r="T2254" s="149" t="str">
        <f ca="1">IF(B2254="","",IF(ISERROR(MATCH($J2254,SorP!$B$1:$B$6261,0)),"",INDIRECT("'SorP'!$A$"&amp;MATCH($S2254&amp;$J2254,SorP!C:C,0))))</f>
        <v/>
      </c>
      <c r="U2254" s="162"/>
      <c r="V2254" s="163" t="e">
        <f>IF(C2254="",NA(),MATCH($B2254&amp;$C2254,'Smelter Look-up'!$J:$J,0))</f>
        <v>#N/A</v>
      </c>
      <c r="X2254" s="164">
        <f t="shared" ca="1" si="176"/>
        <v>0</v>
      </c>
      <c r="AB2254" s="304" t="str">
        <f t="shared" si="177"/>
        <v/>
      </c>
      <c r="AC2254" s="164" t="str">
        <f t="shared" si="178"/>
        <v/>
      </c>
      <c r="AD2254" s="164" t="str">
        <f t="shared" si="179"/>
        <v/>
      </c>
    </row>
    <row r="2255" spans="1:30" s="164" customFormat="1" ht="20.149999999999999" customHeight="1">
      <c r="A2255" s="149"/>
      <c r="B2255" s="294" t="str">
        <f>IF(LEN(A2255)=0,"",INDEX('Smelter Look-up'!$A:$A,MATCH($A2255,'Smelter Look-up'!$E:$E,0)))</f>
        <v/>
      </c>
      <c r="C2255" s="146" t="str">
        <f>IF(LEN(A2255)=0,"",INDEX('Smelter Look-up'!$C:$C,MATCH($A2255,'Smelter Look-up'!$E:$E,0)))</f>
        <v/>
      </c>
      <c r="D2255" s="143"/>
      <c r="E2255" s="143" t="str">
        <f ca="1">IF(ISERROR($V2255),"",OFFSET('Smelter Look-up'!$D$4,$V2255-4,0)&amp;"")</f>
        <v/>
      </c>
      <c r="F2255" s="143" t="str">
        <f ca="1">IF(ISERROR($V2255),"",OFFSET('Smelter Look-up'!$E$4,$V2255-4,0))</f>
        <v/>
      </c>
      <c r="G2255" s="143" t="str">
        <f ca="1">IF(C2255=$X$4,"Enter smelter details",IF(ISERROR($V2255),"",OFFSET('Smelter Look-up'!$F$4,$V2255-4,0)))</f>
        <v/>
      </c>
      <c r="H2255" s="199" t="str">
        <f ca="1">IF(ISERROR($V2255),"",OFFSET('Smelter Look-up'!$G$4,$V2255-4,0))</f>
        <v/>
      </c>
      <c r="I2255" s="200" t="str">
        <f ca="1">IF(ISERROR($V2255),"",OFFSET('Smelter Look-up'!$H$4,$V2255-4,0))</f>
        <v/>
      </c>
      <c r="J2255" s="200" t="str">
        <f ca="1">IF(ISERROR($V2255),"",OFFSET('Smelter Look-up'!$I$4,$V2255-4,0))</f>
        <v/>
      </c>
      <c r="K2255" s="144"/>
      <c r="L2255" s="144"/>
      <c r="M2255" s="144"/>
      <c r="N2255" s="144"/>
      <c r="O2255" s="144"/>
      <c r="P2255" s="202"/>
      <c r="Q2255" s="145"/>
      <c r="R2255" s="143" t="str">
        <f ca="1">IF(ISERROR($V2255),"",OFFSET('Smelter Look-up'!$C$4,$V2255-4,0)&amp;"")</f>
        <v/>
      </c>
      <c r="S2255" s="149" t="str">
        <f t="shared" ca="1" si="175"/>
        <v/>
      </c>
      <c r="T2255" s="149" t="str">
        <f ca="1">IF(B2255="","",IF(ISERROR(MATCH($J2255,SorP!$B$1:$B$6261,0)),"",INDIRECT("'SorP'!$A$"&amp;MATCH($S2255&amp;$J2255,SorP!C:C,0))))</f>
        <v/>
      </c>
      <c r="U2255" s="162"/>
      <c r="V2255" s="163" t="e">
        <f>IF(C2255="",NA(),MATCH($B2255&amp;$C2255,'Smelter Look-up'!$J:$J,0))</f>
        <v>#N/A</v>
      </c>
      <c r="X2255" s="164">
        <f t="shared" ca="1" si="176"/>
        <v>0</v>
      </c>
      <c r="AB2255" s="304" t="str">
        <f t="shared" si="177"/>
        <v/>
      </c>
      <c r="AC2255" s="164" t="str">
        <f t="shared" si="178"/>
        <v/>
      </c>
      <c r="AD2255" s="164" t="str">
        <f t="shared" si="179"/>
        <v/>
      </c>
    </row>
    <row r="2256" spans="1:30" s="164" customFormat="1" ht="20.149999999999999" customHeight="1">
      <c r="A2256" s="149"/>
      <c r="B2256" s="294" t="str">
        <f>IF(LEN(A2256)=0,"",INDEX('Smelter Look-up'!$A:$A,MATCH($A2256,'Smelter Look-up'!$E:$E,0)))</f>
        <v/>
      </c>
      <c r="C2256" s="146" t="str">
        <f>IF(LEN(A2256)=0,"",INDEX('Smelter Look-up'!$C:$C,MATCH($A2256,'Smelter Look-up'!$E:$E,0)))</f>
        <v/>
      </c>
      <c r="D2256" s="143"/>
      <c r="E2256" s="143" t="str">
        <f ca="1">IF(ISERROR($V2256),"",OFFSET('Smelter Look-up'!$D$4,$V2256-4,0)&amp;"")</f>
        <v/>
      </c>
      <c r="F2256" s="143" t="str">
        <f ca="1">IF(ISERROR($V2256),"",OFFSET('Smelter Look-up'!$E$4,$V2256-4,0))</f>
        <v/>
      </c>
      <c r="G2256" s="143" t="str">
        <f ca="1">IF(C2256=$X$4,"Enter smelter details",IF(ISERROR($V2256),"",OFFSET('Smelter Look-up'!$F$4,$V2256-4,0)))</f>
        <v/>
      </c>
      <c r="H2256" s="199" t="str">
        <f ca="1">IF(ISERROR($V2256),"",OFFSET('Smelter Look-up'!$G$4,$V2256-4,0))</f>
        <v/>
      </c>
      <c r="I2256" s="200" t="str">
        <f ca="1">IF(ISERROR($V2256),"",OFFSET('Smelter Look-up'!$H$4,$V2256-4,0))</f>
        <v/>
      </c>
      <c r="J2256" s="200" t="str">
        <f ca="1">IF(ISERROR($V2256),"",OFFSET('Smelter Look-up'!$I$4,$V2256-4,0))</f>
        <v/>
      </c>
      <c r="K2256" s="144"/>
      <c r="L2256" s="144"/>
      <c r="M2256" s="144"/>
      <c r="N2256" s="144"/>
      <c r="O2256" s="144"/>
      <c r="P2256" s="202"/>
      <c r="Q2256" s="145"/>
      <c r="R2256" s="143" t="str">
        <f ca="1">IF(ISERROR($V2256),"",OFFSET('Smelter Look-up'!$C$4,$V2256-4,0)&amp;"")</f>
        <v/>
      </c>
      <c r="S2256" s="149" t="str">
        <f t="shared" ca="1" si="175"/>
        <v/>
      </c>
      <c r="T2256" s="149" t="str">
        <f ca="1">IF(B2256="","",IF(ISERROR(MATCH($J2256,SorP!$B$1:$B$6261,0)),"",INDIRECT("'SorP'!$A$"&amp;MATCH($S2256&amp;$J2256,SorP!C:C,0))))</f>
        <v/>
      </c>
      <c r="U2256" s="162"/>
      <c r="V2256" s="163" t="e">
        <f>IF(C2256="",NA(),MATCH($B2256&amp;$C2256,'Smelter Look-up'!$J:$J,0))</f>
        <v>#N/A</v>
      </c>
      <c r="X2256" s="164">
        <f t="shared" ca="1" si="176"/>
        <v>0</v>
      </c>
      <c r="AB2256" s="304" t="str">
        <f t="shared" si="177"/>
        <v/>
      </c>
      <c r="AC2256" s="164" t="str">
        <f t="shared" si="178"/>
        <v/>
      </c>
      <c r="AD2256" s="164" t="str">
        <f t="shared" si="179"/>
        <v/>
      </c>
    </row>
    <row r="2257" spans="1:30" s="164" customFormat="1" ht="20.149999999999999" customHeight="1">
      <c r="A2257" s="149"/>
      <c r="B2257" s="294" t="str">
        <f>IF(LEN(A2257)=0,"",INDEX('Smelter Look-up'!$A:$A,MATCH($A2257,'Smelter Look-up'!$E:$E,0)))</f>
        <v/>
      </c>
      <c r="C2257" s="146" t="str">
        <f>IF(LEN(A2257)=0,"",INDEX('Smelter Look-up'!$C:$C,MATCH($A2257,'Smelter Look-up'!$E:$E,0)))</f>
        <v/>
      </c>
      <c r="D2257" s="143"/>
      <c r="E2257" s="143" t="str">
        <f ca="1">IF(ISERROR($V2257),"",OFFSET('Smelter Look-up'!$D$4,$V2257-4,0)&amp;"")</f>
        <v/>
      </c>
      <c r="F2257" s="143" t="str">
        <f ca="1">IF(ISERROR($V2257),"",OFFSET('Smelter Look-up'!$E$4,$V2257-4,0))</f>
        <v/>
      </c>
      <c r="G2257" s="143" t="str">
        <f ca="1">IF(C2257=$X$4,"Enter smelter details",IF(ISERROR($V2257),"",OFFSET('Smelter Look-up'!$F$4,$V2257-4,0)))</f>
        <v/>
      </c>
      <c r="H2257" s="199" t="str">
        <f ca="1">IF(ISERROR($V2257),"",OFFSET('Smelter Look-up'!$G$4,$V2257-4,0))</f>
        <v/>
      </c>
      <c r="I2257" s="200" t="str">
        <f ca="1">IF(ISERROR($V2257),"",OFFSET('Smelter Look-up'!$H$4,$V2257-4,0))</f>
        <v/>
      </c>
      <c r="J2257" s="200" t="str">
        <f ca="1">IF(ISERROR($V2257),"",OFFSET('Smelter Look-up'!$I$4,$V2257-4,0))</f>
        <v/>
      </c>
      <c r="K2257" s="144"/>
      <c r="L2257" s="144"/>
      <c r="M2257" s="144"/>
      <c r="N2257" s="144"/>
      <c r="O2257" s="144"/>
      <c r="P2257" s="202"/>
      <c r="Q2257" s="145"/>
      <c r="R2257" s="143" t="str">
        <f ca="1">IF(ISERROR($V2257),"",OFFSET('Smelter Look-up'!$C$4,$V2257-4,0)&amp;"")</f>
        <v/>
      </c>
      <c r="S2257" s="149" t="str">
        <f t="shared" ca="1" si="175"/>
        <v/>
      </c>
      <c r="T2257" s="149" t="str">
        <f ca="1">IF(B2257="","",IF(ISERROR(MATCH($J2257,SorP!$B$1:$B$6261,0)),"",INDIRECT("'SorP'!$A$"&amp;MATCH($S2257&amp;$J2257,SorP!C:C,0))))</f>
        <v/>
      </c>
      <c r="U2257" s="162"/>
      <c r="V2257" s="163" t="e">
        <f>IF(C2257="",NA(),MATCH($B2257&amp;$C2257,'Smelter Look-up'!$J:$J,0))</f>
        <v>#N/A</v>
      </c>
      <c r="X2257" s="164">
        <f t="shared" ca="1" si="176"/>
        <v>0</v>
      </c>
      <c r="AB2257" s="304" t="str">
        <f t="shared" si="177"/>
        <v/>
      </c>
      <c r="AC2257" s="164" t="str">
        <f t="shared" si="178"/>
        <v/>
      </c>
      <c r="AD2257" s="164" t="str">
        <f t="shared" si="179"/>
        <v/>
      </c>
    </row>
    <row r="2258" spans="1:30" s="164" customFormat="1" ht="20.149999999999999" customHeight="1">
      <c r="A2258" s="149"/>
      <c r="B2258" s="294" t="str">
        <f>IF(LEN(A2258)=0,"",INDEX('Smelter Look-up'!$A:$A,MATCH($A2258,'Smelter Look-up'!$E:$E,0)))</f>
        <v/>
      </c>
      <c r="C2258" s="146" t="str">
        <f>IF(LEN(A2258)=0,"",INDEX('Smelter Look-up'!$C:$C,MATCH($A2258,'Smelter Look-up'!$E:$E,0)))</f>
        <v/>
      </c>
      <c r="D2258" s="143"/>
      <c r="E2258" s="143" t="str">
        <f ca="1">IF(ISERROR($V2258),"",OFFSET('Smelter Look-up'!$D$4,$V2258-4,0)&amp;"")</f>
        <v/>
      </c>
      <c r="F2258" s="143" t="str">
        <f ca="1">IF(ISERROR($V2258),"",OFFSET('Smelter Look-up'!$E$4,$V2258-4,0))</f>
        <v/>
      </c>
      <c r="G2258" s="143" t="str">
        <f ca="1">IF(C2258=$X$4,"Enter smelter details",IF(ISERROR($V2258),"",OFFSET('Smelter Look-up'!$F$4,$V2258-4,0)))</f>
        <v/>
      </c>
      <c r="H2258" s="199" t="str">
        <f ca="1">IF(ISERROR($V2258),"",OFFSET('Smelter Look-up'!$G$4,$V2258-4,0))</f>
        <v/>
      </c>
      <c r="I2258" s="200" t="str">
        <f ca="1">IF(ISERROR($V2258),"",OFFSET('Smelter Look-up'!$H$4,$V2258-4,0))</f>
        <v/>
      </c>
      <c r="J2258" s="200" t="str">
        <f ca="1">IF(ISERROR($V2258),"",OFFSET('Smelter Look-up'!$I$4,$V2258-4,0))</f>
        <v/>
      </c>
      <c r="K2258" s="144"/>
      <c r="L2258" s="144"/>
      <c r="M2258" s="144"/>
      <c r="N2258" s="144"/>
      <c r="O2258" s="144"/>
      <c r="P2258" s="202"/>
      <c r="Q2258" s="145"/>
      <c r="R2258" s="143" t="str">
        <f ca="1">IF(ISERROR($V2258),"",OFFSET('Smelter Look-up'!$C$4,$V2258-4,0)&amp;"")</f>
        <v/>
      </c>
      <c r="S2258" s="149" t="str">
        <f t="shared" ca="1" si="175"/>
        <v/>
      </c>
      <c r="T2258" s="149" t="str">
        <f ca="1">IF(B2258="","",IF(ISERROR(MATCH($J2258,SorP!$B$1:$B$6261,0)),"",INDIRECT("'SorP'!$A$"&amp;MATCH($S2258&amp;$J2258,SorP!C:C,0))))</f>
        <v/>
      </c>
      <c r="U2258" s="162"/>
      <c r="V2258" s="163" t="e">
        <f>IF(C2258="",NA(),MATCH($B2258&amp;$C2258,'Smelter Look-up'!$J:$J,0))</f>
        <v>#N/A</v>
      </c>
      <c r="X2258" s="164">
        <f t="shared" ca="1" si="176"/>
        <v>0</v>
      </c>
      <c r="AB2258" s="304" t="str">
        <f t="shared" si="177"/>
        <v/>
      </c>
      <c r="AC2258" s="164" t="str">
        <f t="shared" si="178"/>
        <v/>
      </c>
      <c r="AD2258" s="164" t="str">
        <f t="shared" si="179"/>
        <v/>
      </c>
    </row>
    <row r="2259" spans="1:30" s="164" customFormat="1" ht="20.149999999999999" customHeight="1">
      <c r="A2259" s="149"/>
      <c r="B2259" s="294" t="str">
        <f>IF(LEN(A2259)=0,"",INDEX('Smelter Look-up'!$A:$A,MATCH($A2259,'Smelter Look-up'!$E:$E,0)))</f>
        <v/>
      </c>
      <c r="C2259" s="146" t="str">
        <f>IF(LEN(A2259)=0,"",INDEX('Smelter Look-up'!$C:$C,MATCH($A2259,'Smelter Look-up'!$E:$E,0)))</f>
        <v/>
      </c>
      <c r="D2259" s="143"/>
      <c r="E2259" s="143" t="str">
        <f ca="1">IF(ISERROR($V2259),"",OFFSET('Smelter Look-up'!$D$4,$V2259-4,0)&amp;"")</f>
        <v/>
      </c>
      <c r="F2259" s="143" t="str">
        <f ca="1">IF(ISERROR($V2259),"",OFFSET('Smelter Look-up'!$E$4,$V2259-4,0))</f>
        <v/>
      </c>
      <c r="G2259" s="143" t="str">
        <f ca="1">IF(C2259=$X$4,"Enter smelter details",IF(ISERROR($V2259),"",OFFSET('Smelter Look-up'!$F$4,$V2259-4,0)))</f>
        <v/>
      </c>
      <c r="H2259" s="199" t="str">
        <f ca="1">IF(ISERROR($V2259),"",OFFSET('Smelter Look-up'!$G$4,$V2259-4,0))</f>
        <v/>
      </c>
      <c r="I2259" s="200" t="str">
        <f ca="1">IF(ISERROR($V2259),"",OFFSET('Smelter Look-up'!$H$4,$V2259-4,0))</f>
        <v/>
      </c>
      <c r="J2259" s="200" t="str">
        <f ca="1">IF(ISERROR($V2259),"",OFFSET('Smelter Look-up'!$I$4,$V2259-4,0))</f>
        <v/>
      </c>
      <c r="K2259" s="144"/>
      <c r="L2259" s="144"/>
      <c r="M2259" s="144"/>
      <c r="N2259" s="144"/>
      <c r="O2259" s="144"/>
      <c r="P2259" s="202"/>
      <c r="Q2259" s="145"/>
      <c r="R2259" s="143" t="str">
        <f ca="1">IF(ISERROR($V2259),"",OFFSET('Smelter Look-up'!$C$4,$V2259-4,0)&amp;"")</f>
        <v/>
      </c>
      <c r="S2259" s="149" t="str">
        <f t="shared" ca="1" si="175"/>
        <v/>
      </c>
      <c r="T2259" s="149" t="str">
        <f ca="1">IF(B2259="","",IF(ISERROR(MATCH($J2259,SorP!$B$1:$B$6261,0)),"",INDIRECT("'SorP'!$A$"&amp;MATCH($S2259&amp;$J2259,SorP!C:C,0))))</f>
        <v/>
      </c>
      <c r="U2259" s="162"/>
      <c r="V2259" s="163" t="e">
        <f>IF(C2259="",NA(),MATCH($B2259&amp;$C2259,'Smelter Look-up'!$J:$J,0))</f>
        <v>#N/A</v>
      </c>
      <c r="X2259" s="164">
        <f t="shared" ca="1" si="176"/>
        <v>0</v>
      </c>
      <c r="AB2259" s="304" t="str">
        <f t="shared" si="177"/>
        <v/>
      </c>
      <c r="AC2259" s="164" t="str">
        <f t="shared" si="178"/>
        <v/>
      </c>
      <c r="AD2259" s="164" t="str">
        <f t="shared" si="179"/>
        <v/>
      </c>
    </row>
    <row r="2260" spans="1:30" s="164" customFormat="1" ht="20.149999999999999" customHeight="1">
      <c r="A2260" s="149"/>
      <c r="B2260" s="294" t="str">
        <f>IF(LEN(A2260)=0,"",INDEX('Smelter Look-up'!$A:$A,MATCH($A2260,'Smelter Look-up'!$E:$E,0)))</f>
        <v/>
      </c>
      <c r="C2260" s="146" t="str">
        <f>IF(LEN(A2260)=0,"",INDEX('Smelter Look-up'!$C:$C,MATCH($A2260,'Smelter Look-up'!$E:$E,0)))</f>
        <v/>
      </c>
      <c r="D2260" s="143"/>
      <c r="E2260" s="143" t="str">
        <f ca="1">IF(ISERROR($V2260),"",OFFSET('Smelter Look-up'!$D$4,$V2260-4,0)&amp;"")</f>
        <v/>
      </c>
      <c r="F2260" s="143" t="str">
        <f ca="1">IF(ISERROR($V2260),"",OFFSET('Smelter Look-up'!$E$4,$V2260-4,0))</f>
        <v/>
      </c>
      <c r="G2260" s="143" t="str">
        <f ca="1">IF(C2260=$X$4,"Enter smelter details",IF(ISERROR($V2260),"",OFFSET('Smelter Look-up'!$F$4,$V2260-4,0)))</f>
        <v/>
      </c>
      <c r="H2260" s="199" t="str">
        <f ca="1">IF(ISERROR($V2260),"",OFFSET('Smelter Look-up'!$G$4,$V2260-4,0))</f>
        <v/>
      </c>
      <c r="I2260" s="200" t="str">
        <f ca="1">IF(ISERROR($V2260),"",OFFSET('Smelter Look-up'!$H$4,$V2260-4,0))</f>
        <v/>
      </c>
      <c r="J2260" s="200" t="str">
        <f ca="1">IF(ISERROR($V2260),"",OFFSET('Smelter Look-up'!$I$4,$V2260-4,0))</f>
        <v/>
      </c>
      <c r="K2260" s="144"/>
      <c r="L2260" s="144"/>
      <c r="M2260" s="144"/>
      <c r="N2260" s="144"/>
      <c r="O2260" s="144"/>
      <c r="P2260" s="202"/>
      <c r="Q2260" s="145"/>
      <c r="R2260" s="143" t="str">
        <f ca="1">IF(ISERROR($V2260),"",OFFSET('Smelter Look-up'!$C$4,$V2260-4,0)&amp;"")</f>
        <v/>
      </c>
      <c r="S2260" s="149" t="str">
        <f t="shared" ca="1" si="175"/>
        <v/>
      </c>
      <c r="T2260" s="149" t="str">
        <f ca="1">IF(B2260="","",IF(ISERROR(MATCH($J2260,SorP!$B$1:$B$6261,0)),"",INDIRECT("'SorP'!$A$"&amp;MATCH($S2260&amp;$J2260,SorP!C:C,0))))</f>
        <v/>
      </c>
      <c r="U2260" s="162"/>
      <c r="V2260" s="163" t="e">
        <f>IF(C2260="",NA(),MATCH($B2260&amp;$C2260,'Smelter Look-up'!$J:$J,0))</f>
        <v>#N/A</v>
      </c>
      <c r="X2260" s="164">
        <f t="shared" ca="1" si="176"/>
        <v>0</v>
      </c>
      <c r="AB2260" s="304" t="str">
        <f t="shared" si="177"/>
        <v/>
      </c>
      <c r="AC2260" s="164" t="str">
        <f t="shared" si="178"/>
        <v/>
      </c>
      <c r="AD2260" s="164" t="str">
        <f t="shared" si="179"/>
        <v/>
      </c>
    </row>
    <row r="2261" spans="1:30" s="164" customFormat="1" ht="20.149999999999999" customHeight="1">
      <c r="A2261" s="149"/>
      <c r="B2261" s="294" t="str">
        <f>IF(LEN(A2261)=0,"",INDEX('Smelter Look-up'!$A:$A,MATCH($A2261,'Smelter Look-up'!$E:$E,0)))</f>
        <v/>
      </c>
      <c r="C2261" s="146" t="str">
        <f>IF(LEN(A2261)=0,"",INDEX('Smelter Look-up'!$C:$C,MATCH($A2261,'Smelter Look-up'!$E:$E,0)))</f>
        <v/>
      </c>
      <c r="D2261" s="143"/>
      <c r="E2261" s="143" t="str">
        <f ca="1">IF(ISERROR($V2261),"",OFFSET('Smelter Look-up'!$D$4,$V2261-4,0)&amp;"")</f>
        <v/>
      </c>
      <c r="F2261" s="143" t="str">
        <f ca="1">IF(ISERROR($V2261),"",OFFSET('Smelter Look-up'!$E$4,$V2261-4,0))</f>
        <v/>
      </c>
      <c r="G2261" s="143" t="str">
        <f ca="1">IF(C2261=$X$4,"Enter smelter details",IF(ISERROR($V2261),"",OFFSET('Smelter Look-up'!$F$4,$V2261-4,0)))</f>
        <v/>
      </c>
      <c r="H2261" s="199" t="str">
        <f ca="1">IF(ISERROR($V2261),"",OFFSET('Smelter Look-up'!$G$4,$V2261-4,0))</f>
        <v/>
      </c>
      <c r="I2261" s="200" t="str">
        <f ca="1">IF(ISERROR($V2261),"",OFFSET('Smelter Look-up'!$H$4,$V2261-4,0))</f>
        <v/>
      </c>
      <c r="J2261" s="200" t="str">
        <f ca="1">IF(ISERROR($V2261),"",OFFSET('Smelter Look-up'!$I$4,$V2261-4,0))</f>
        <v/>
      </c>
      <c r="K2261" s="144"/>
      <c r="L2261" s="144"/>
      <c r="M2261" s="144"/>
      <c r="N2261" s="144"/>
      <c r="O2261" s="144"/>
      <c r="P2261" s="202"/>
      <c r="Q2261" s="145"/>
      <c r="R2261" s="143" t="str">
        <f ca="1">IF(ISERROR($V2261),"",OFFSET('Smelter Look-up'!$C$4,$V2261-4,0)&amp;"")</f>
        <v/>
      </c>
      <c r="S2261" s="149" t="str">
        <f t="shared" ca="1" si="175"/>
        <v/>
      </c>
      <c r="T2261" s="149" t="str">
        <f ca="1">IF(B2261="","",IF(ISERROR(MATCH($J2261,SorP!$B$1:$B$6261,0)),"",INDIRECT("'SorP'!$A$"&amp;MATCH($S2261&amp;$J2261,SorP!C:C,0))))</f>
        <v/>
      </c>
      <c r="U2261" s="162"/>
      <c r="V2261" s="163" t="e">
        <f>IF(C2261="",NA(),MATCH($B2261&amp;$C2261,'Smelter Look-up'!$J:$J,0))</f>
        <v>#N/A</v>
      </c>
      <c r="X2261" s="164">
        <f t="shared" ca="1" si="176"/>
        <v>0</v>
      </c>
      <c r="AB2261" s="304" t="str">
        <f t="shared" si="177"/>
        <v/>
      </c>
      <c r="AC2261" s="164" t="str">
        <f t="shared" si="178"/>
        <v/>
      </c>
      <c r="AD2261" s="164" t="str">
        <f t="shared" si="179"/>
        <v/>
      </c>
    </row>
    <row r="2262" spans="1:30" s="164" customFormat="1" ht="20.149999999999999" customHeight="1">
      <c r="A2262" s="149"/>
      <c r="B2262" s="294" t="str">
        <f>IF(LEN(A2262)=0,"",INDEX('Smelter Look-up'!$A:$A,MATCH($A2262,'Smelter Look-up'!$E:$E,0)))</f>
        <v/>
      </c>
      <c r="C2262" s="146" t="str">
        <f>IF(LEN(A2262)=0,"",INDEX('Smelter Look-up'!$C:$C,MATCH($A2262,'Smelter Look-up'!$E:$E,0)))</f>
        <v/>
      </c>
      <c r="D2262" s="143"/>
      <c r="E2262" s="143" t="str">
        <f ca="1">IF(ISERROR($V2262),"",OFFSET('Smelter Look-up'!$D$4,$V2262-4,0)&amp;"")</f>
        <v/>
      </c>
      <c r="F2262" s="143" t="str">
        <f ca="1">IF(ISERROR($V2262),"",OFFSET('Smelter Look-up'!$E$4,$V2262-4,0))</f>
        <v/>
      </c>
      <c r="G2262" s="143" t="str">
        <f ca="1">IF(C2262=$X$4,"Enter smelter details",IF(ISERROR($V2262),"",OFFSET('Smelter Look-up'!$F$4,$V2262-4,0)))</f>
        <v/>
      </c>
      <c r="H2262" s="199" t="str">
        <f ca="1">IF(ISERROR($V2262),"",OFFSET('Smelter Look-up'!$G$4,$V2262-4,0))</f>
        <v/>
      </c>
      <c r="I2262" s="200" t="str">
        <f ca="1">IF(ISERROR($V2262),"",OFFSET('Smelter Look-up'!$H$4,$V2262-4,0))</f>
        <v/>
      </c>
      <c r="J2262" s="200" t="str">
        <f ca="1">IF(ISERROR($V2262),"",OFFSET('Smelter Look-up'!$I$4,$V2262-4,0))</f>
        <v/>
      </c>
      <c r="K2262" s="144"/>
      <c r="L2262" s="144"/>
      <c r="M2262" s="144"/>
      <c r="N2262" s="144"/>
      <c r="O2262" s="144"/>
      <c r="P2262" s="202"/>
      <c r="Q2262" s="145"/>
      <c r="R2262" s="143" t="str">
        <f ca="1">IF(ISERROR($V2262),"",OFFSET('Smelter Look-up'!$C$4,$V2262-4,0)&amp;"")</f>
        <v/>
      </c>
      <c r="S2262" s="149" t="str">
        <f t="shared" ca="1" si="175"/>
        <v/>
      </c>
      <c r="T2262" s="149" t="str">
        <f ca="1">IF(B2262="","",IF(ISERROR(MATCH($J2262,SorP!$B$1:$B$6261,0)),"",INDIRECT("'SorP'!$A$"&amp;MATCH($S2262&amp;$J2262,SorP!C:C,0))))</f>
        <v/>
      </c>
      <c r="U2262" s="162"/>
      <c r="V2262" s="163" t="e">
        <f>IF(C2262="",NA(),MATCH($B2262&amp;$C2262,'Smelter Look-up'!$J:$J,0))</f>
        <v>#N/A</v>
      </c>
      <c r="X2262" s="164">
        <f t="shared" ca="1" si="176"/>
        <v>0</v>
      </c>
      <c r="AB2262" s="304" t="str">
        <f t="shared" si="177"/>
        <v/>
      </c>
      <c r="AC2262" s="164" t="str">
        <f t="shared" si="178"/>
        <v/>
      </c>
      <c r="AD2262" s="164" t="str">
        <f t="shared" si="179"/>
        <v/>
      </c>
    </row>
    <row r="2263" spans="1:30" s="164" customFormat="1" ht="20.149999999999999" customHeight="1">
      <c r="A2263" s="149"/>
      <c r="B2263" s="294" t="str">
        <f>IF(LEN(A2263)=0,"",INDEX('Smelter Look-up'!$A:$A,MATCH($A2263,'Smelter Look-up'!$E:$E,0)))</f>
        <v/>
      </c>
      <c r="C2263" s="146" t="str">
        <f>IF(LEN(A2263)=0,"",INDEX('Smelter Look-up'!$C:$C,MATCH($A2263,'Smelter Look-up'!$E:$E,0)))</f>
        <v/>
      </c>
      <c r="D2263" s="143"/>
      <c r="E2263" s="143" t="str">
        <f ca="1">IF(ISERROR($V2263),"",OFFSET('Smelter Look-up'!$D$4,$V2263-4,0)&amp;"")</f>
        <v/>
      </c>
      <c r="F2263" s="143" t="str">
        <f ca="1">IF(ISERROR($V2263),"",OFFSET('Smelter Look-up'!$E$4,$V2263-4,0))</f>
        <v/>
      </c>
      <c r="G2263" s="143" t="str">
        <f ca="1">IF(C2263=$X$4,"Enter smelter details",IF(ISERROR($V2263),"",OFFSET('Smelter Look-up'!$F$4,$V2263-4,0)))</f>
        <v/>
      </c>
      <c r="H2263" s="199" t="str">
        <f ca="1">IF(ISERROR($V2263),"",OFFSET('Smelter Look-up'!$G$4,$V2263-4,0))</f>
        <v/>
      </c>
      <c r="I2263" s="200" t="str">
        <f ca="1">IF(ISERROR($V2263),"",OFFSET('Smelter Look-up'!$H$4,$V2263-4,0))</f>
        <v/>
      </c>
      <c r="J2263" s="200" t="str">
        <f ca="1">IF(ISERROR($V2263),"",OFFSET('Smelter Look-up'!$I$4,$V2263-4,0))</f>
        <v/>
      </c>
      <c r="K2263" s="144"/>
      <c r="L2263" s="144"/>
      <c r="M2263" s="144"/>
      <c r="N2263" s="144"/>
      <c r="O2263" s="144"/>
      <c r="P2263" s="202"/>
      <c r="Q2263" s="145"/>
      <c r="R2263" s="143" t="str">
        <f ca="1">IF(ISERROR($V2263),"",OFFSET('Smelter Look-up'!$C$4,$V2263-4,0)&amp;"")</f>
        <v/>
      </c>
      <c r="S2263" s="149" t="str">
        <f t="shared" ca="1" si="175"/>
        <v/>
      </c>
      <c r="T2263" s="149" t="str">
        <f ca="1">IF(B2263="","",IF(ISERROR(MATCH($J2263,SorP!$B$1:$B$6261,0)),"",INDIRECT("'SorP'!$A$"&amp;MATCH($S2263&amp;$J2263,SorP!C:C,0))))</f>
        <v/>
      </c>
      <c r="U2263" s="162"/>
      <c r="V2263" s="163" t="e">
        <f>IF(C2263="",NA(),MATCH($B2263&amp;$C2263,'Smelter Look-up'!$J:$J,0))</f>
        <v>#N/A</v>
      </c>
      <c r="X2263" s="164">
        <f t="shared" ca="1" si="176"/>
        <v>0</v>
      </c>
      <c r="AB2263" s="304" t="str">
        <f t="shared" si="177"/>
        <v/>
      </c>
      <c r="AC2263" s="164" t="str">
        <f t="shared" si="178"/>
        <v/>
      </c>
      <c r="AD2263" s="164" t="str">
        <f t="shared" si="179"/>
        <v/>
      </c>
    </row>
    <row r="2264" spans="1:30" s="164" customFormat="1" ht="20.149999999999999" customHeight="1">
      <c r="A2264" s="149"/>
      <c r="B2264" s="294" t="str">
        <f>IF(LEN(A2264)=0,"",INDEX('Smelter Look-up'!$A:$A,MATCH($A2264,'Smelter Look-up'!$E:$E,0)))</f>
        <v/>
      </c>
      <c r="C2264" s="146" t="str">
        <f>IF(LEN(A2264)=0,"",INDEX('Smelter Look-up'!$C:$C,MATCH($A2264,'Smelter Look-up'!$E:$E,0)))</f>
        <v/>
      </c>
      <c r="D2264" s="143"/>
      <c r="E2264" s="143" t="str">
        <f ca="1">IF(ISERROR($V2264),"",OFFSET('Smelter Look-up'!$D$4,$V2264-4,0)&amp;"")</f>
        <v/>
      </c>
      <c r="F2264" s="143" t="str">
        <f ca="1">IF(ISERROR($V2264),"",OFFSET('Smelter Look-up'!$E$4,$V2264-4,0))</f>
        <v/>
      </c>
      <c r="G2264" s="143" t="str">
        <f ca="1">IF(C2264=$X$4,"Enter smelter details",IF(ISERROR($V2264),"",OFFSET('Smelter Look-up'!$F$4,$V2264-4,0)))</f>
        <v/>
      </c>
      <c r="H2264" s="199" t="str">
        <f ca="1">IF(ISERROR($V2264),"",OFFSET('Smelter Look-up'!$G$4,$V2264-4,0))</f>
        <v/>
      </c>
      <c r="I2264" s="200" t="str">
        <f ca="1">IF(ISERROR($V2264),"",OFFSET('Smelter Look-up'!$H$4,$V2264-4,0))</f>
        <v/>
      </c>
      <c r="J2264" s="200" t="str">
        <f ca="1">IF(ISERROR($V2264),"",OFFSET('Smelter Look-up'!$I$4,$V2264-4,0))</f>
        <v/>
      </c>
      <c r="K2264" s="144"/>
      <c r="L2264" s="144"/>
      <c r="M2264" s="144"/>
      <c r="N2264" s="144"/>
      <c r="O2264" s="144"/>
      <c r="P2264" s="202"/>
      <c r="Q2264" s="145"/>
      <c r="R2264" s="143" t="str">
        <f ca="1">IF(ISERROR($V2264),"",OFFSET('Smelter Look-up'!$C$4,$V2264-4,0)&amp;"")</f>
        <v/>
      </c>
      <c r="S2264" s="149" t="str">
        <f t="shared" ca="1" si="175"/>
        <v/>
      </c>
      <c r="T2264" s="149" t="str">
        <f ca="1">IF(B2264="","",IF(ISERROR(MATCH($J2264,SorP!$B$1:$B$6261,0)),"",INDIRECT("'SorP'!$A$"&amp;MATCH($S2264&amp;$J2264,SorP!C:C,0))))</f>
        <v/>
      </c>
      <c r="U2264" s="162"/>
      <c r="V2264" s="163" t="e">
        <f>IF(C2264="",NA(),MATCH($B2264&amp;$C2264,'Smelter Look-up'!$J:$J,0))</f>
        <v>#N/A</v>
      </c>
      <c r="X2264" s="164">
        <f t="shared" ca="1" si="176"/>
        <v>0</v>
      </c>
      <c r="AB2264" s="304" t="str">
        <f t="shared" si="177"/>
        <v/>
      </c>
      <c r="AC2264" s="164" t="str">
        <f t="shared" si="178"/>
        <v/>
      </c>
      <c r="AD2264" s="164" t="str">
        <f t="shared" si="179"/>
        <v/>
      </c>
    </row>
    <row r="2265" spans="1:30" s="164" customFormat="1" ht="20.149999999999999" customHeight="1">
      <c r="A2265" s="149"/>
      <c r="B2265" s="294" t="str">
        <f>IF(LEN(A2265)=0,"",INDEX('Smelter Look-up'!$A:$A,MATCH($A2265,'Smelter Look-up'!$E:$E,0)))</f>
        <v/>
      </c>
      <c r="C2265" s="146" t="str">
        <f>IF(LEN(A2265)=0,"",INDEX('Smelter Look-up'!$C:$C,MATCH($A2265,'Smelter Look-up'!$E:$E,0)))</f>
        <v/>
      </c>
      <c r="D2265" s="143"/>
      <c r="E2265" s="143" t="str">
        <f ca="1">IF(ISERROR($V2265),"",OFFSET('Smelter Look-up'!$D$4,$V2265-4,0)&amp;"")</f>
        <v/>
      </c>
      <c r="F2265" s="143" t="str">
        <f ca="1">IF(ISERROR($V2265),"",OFFSET('Smelter Look-up'!$E$4,$V2265-4,0))</f>
        <v/>
      </c>
      <c r="G2265" s="143" t="str">
        <f ca="1">IF(C2265=$X$4,"Enter smelter details",IF(ISERROR($V2265),"",OFFSET('Smelter Look-up'!$F$4,$V2265-4,0)))</f>
        <v/>
      </c>
      <c r="H2265" s="199" t="str">
        <f ca="1">IF(ISERROR($V2265),"",OFFSET('Smelter Look-up'!$G$4,$V2265-4,0))</f>
        <v/>
      </c>
      <c r="I2265" s="200" t="str">
        <f ca="1">IF(ISERROR($V2265),"",OFFSET('Smelter Look-up'!$H$4,$V2265-4,0))</f>
        <v/>
      </c>
      <c r="J2265" s="200" t="str">
        <f ca="1">IF(ISERROR($V2265),"",OFFSET('Smelter Look-up'!$I$4,$V2265-4,0))</f>
        <v/>
      </c>
      <c r="K2265" s="144"/>
      <c r="L2265" s="144"/>
      <c r="M2265" s="144"/>
      <c r="N2265" s="144"/>
      <c r="O2265" s="144"/>
      <c r="P2265" s="202"/>
      <c r="Q2265" s="145"/>
      <c r="R2265" s="143" t="str">
        <f ca="1">IF(ISERROR($V2265),"",OFFSET('Smelter Look-up'!$C$4,$V2265-4,0)&amp;"")</f>
        <v/>
      </c>
      <c r="S2265" s="149" t="str">
        <f t="shared" ca="1" si="175"/>
        <v/>
      </c>
      <c r="T2265" s="149" t="str">
        <f ca="1">IF(B2265="","",IF(ISERROR(MATCH($J2265,SorP!$B$1:$B$6261,0)),"",INDIRECT("'SorP'!$A$"&amp;MATCH($S2265&amp;$J2265,SorP!C:C,0))))</f>
        <v/>
      </c>
      <c r="U2265" s="162"/>
      <c r="V2265" s="163" t="e">
        <f>IF(C2265="",NA(),MATCH($B2265&amp;$C2265,'Smelter Look-up'!$J:$J,0))</f>
        <v>#N/A</v>
      </c>
      <c r="X2265" s="164">
        <f t="shared" ca="1" si="176"/>
        <v>0</v>
      </c>
      <c r="AB2265" s="304" t="str">
        <f t="shared" si="177"/>
        <v/>
      </c>
      <c r="AC2265" s="164" t="str">
        <f t="shared" si="178"/>
        <v/>
      </c>
      <c r="AD2265" s="164" t="str">
        <f t="shared" si="179"/>
        <v/>
      </c>
    </row>
    <row r="2266" spans="1:30" s="164" customFormat="1" ht="20.149999999999999" customHeight="1">
      <c r="A2266" s="149"/>
      <c r="B2266" s="294" t="str">
        <f>IF(LEN(A2266)=0,"",INDEX('Smelter Look-up'!$A:$A,MATCH($A2266,'Smelter Look-up'!$E:$E,0)))</f>
        <v/>
      </c>
      <c r="C2266" s="146" t="str">
        <f>IF(LEN(A2266)=0,"",INDEX('Smelter Look-up'!$C:$C,MATCH($A2266,'Smelter Look-up'!$E:$E,0)))</f>
        <v/>
      </c>
      <c r="D2266" s="143"/>
      <c r="E2266" s="143" t="str">
        <f ca="1">IF(ISERROR($V2266),"",OFFSET('Smelter Look-up'!$D$4,$V2266-4,0)&amp;"")</f>
        <v/>
      </c>
      <c r="F2266" s="143" t="str">
        <f ca="1">IF(ISERROR($V2266),"",OFFSET('Smelter Look-up'!$E$4,$V2266-4,0))</f>
        <v/>
      </c>
      <c r="G2266" s="143" t="str">
        <f ca="1">IF(C2266=$X$4,"Enter smelter details",IF(ISERROR($V2266),"",OFFSET('Smelter Look-up'!$F$4,$V2266-4,0)))</f>
        <v/>
      </c>
      <c r="H2266" s="199" t="str">
        <f ca="1">IF(ISERROR($V2266),"",OFFSET('Smelter Look-up'!$G$4,$V2266-4,0))</f>
        <v/>
      </c>
      <c r="I2266" s="200" t="str">
        <f ca="1">IF(ISERROR($V2266),"",OFFSET('Smelter Look-up'!$H$4,$V2266-4,0))</f>
        <v/>
      </c>
      <c r="J2266" s="200" t="str">
        <f ca="1">IF(ISERROR($V2266),"",OFFSET('Smelter Look-up'!$I$4,$V2266-4,0))</f>
        <v/>
      </c>
      <c r="K2266" s="144"/>
      <c r="L2266" s="144"/>
      <c r="M2266" s="144"/>
      <c r="N2266" s="144"/>
      <c r="O2266" s="144"/>
      <c r="P2266" s="202"/>
      <c r="Q2266" s="145"/>
      <c r="R2266" s="143" t="str">
        <f ca="1">IF(ISERROR($V2266),"",OFFSET('Smelter Look-up'!$C$4,$V2266-4,0)&amp;"")</f>
        <v/>
      </c>
      <c r="S2266" s="149" t="str">
        <f t="shared" ca="1" si="175"/>
        <v/>
      </c>
      <c r="T2266" s="149" t="str">
        <f ca="1">IF(B2266="","",IF(ISERROR(MATCH($J2266,SorP!$B$1:$B$6261,0)),"",INDIRECT("'SorP'!$A$"&amp;MATCH($S2266&amp;$J2266,SorP!C:C,0))))</f>
        <v/>
      </c>
      <c r="U2266" s="162"/>
      <c r="V2266" s="163" t="e">
        <f>IF(C2266="",NA(),MATCH($B2266&amp;$C2266,'Smelter Look-up'!$J:$J,0))</f>
        <v>#N/A</v>
      </c>
      <c r="X2266" s="164">
        <f t="shared" ca="1" si="176"/>
        <v>0</v>
      </c>
      <c r="AB2266" s="304" t="str">
        <f t="shared" si="177"/>
        <v/>
      </c>
      <c r="AC2266" s="164" t="str">
        <f t="shared" si="178"/>
        <v/>
      </c>
      <c r="AD2266" s="164" t="str">
        <f t="shared" si="179"/>
        <v/>
      </c>
    </row>
    <row r="2267" spans="1:30" s="164" customFormat="1" ht="20.149999999999999" customHeight="1">
      <c r="A2267" s="149"/>
      <c r="B2267" s="294" t="str">
        <f>IF(LEN(A2267)=0,"",INDEX('Smelter Look-up'!$A:$A,MATCH($A2267,'Smelter Look-up'!$E:$E,0)))</f>
        <v/>
      </c>
      <c r="C2267" s="146" t="str">
        <f>IF(LEN(A2267)=0,"",INDEX('Smelter Look-up'!$C:$C,MATCH($A2267,'Smelter Look-up'!$E:$E,0)))</f>
        <v/>
      </c>
      <c r="D2267" s="143"/>
      <c r="E2267" s="143" t="str">
        <f ca="1">IF(ISERROR($V2267),"",OFFSET('Smelter Look-up'!$D$4,$V2267-4,0)&amp;"")</f>
        <v/>
      </c>
      <c r="F2267" s="143" t="str">
        <f ca="1">IF(ISERROR($V2267),"",OFFSET('Smelter Look-up'!$E$4,$V2267-4,0))</f>
        <v/>
      </c>
      <c r="G2267" s="143" t="str">
        <f ca="1">IF(C2267=$X$4,"Enter smelter details",IF(ISERROR($V2267),"",OFFSET('Smelter Look-up'!$F$4,$V2267-4,0)))</f>
        <v/>
      </c>
      <c r="H2267" s="199" t="str">
        <f ca="1">IF(ISERROR($V2267),"",OFFSET('Smelter Look-up'!$G$4,$V2267-4,0))</f>
        <v/>
      </c>
      <c r="I2267" s="200" t="str">
        <f ca="1">IF(ISERROR($V2267),"",OFFSET('Smelter Look-up'!$H$4,$V2267-4,0))</f>
        <v/>
      </c>
      <c r="J2267" s="200" t="str">
        <f ca="1">IF(ISERROR($V2267),"",OFFSET('Smelter Look-up'!$I$4,$V2267-4,0))</f>
        <v/>
      </c>
      <c r="K2267" s="144"/>
      <c r="L2267" s="144"/>
      <c r="M2267" s="144"/>
      <c r="N2267" s="144"/>
      <c r="O2267" s="144"/>
      <c r="P2267" s="202"/>
      <c r="Q2267" s="145"/>
      <c r="R2267" s="143" t="str">
        <f ca="1">IF(ISERROR($V2267),"",OFFSET('Smelter Look-up'!$C$4,$V2267-4,0)&amp;"")</f>
        <v/>
      </c>
      <c r="S2267" s="149" t="str">
        <f t="shared" ca="1" si="175"/>
        <v/>
      </c>
      <c r="T2267" s="149" t="str">
        <f ca="1">IF(B2267="","",IF(ISERROR(MATCH($J2267,SorP!$B$1:$B$6261,0)),"",INDIRECT("'SorP'!$A$"&amp;MATCH($S2267&amp;$J2267,SorP!C:C,0))))</f>
        <v/>
      </c>
      <c r="U2267" s="162"/>
      <c r="V2267" s="163" t="e">
        <f>IF(C2267="",NA(),MATCH($B2267&amp;$C2267,'Smelter Look-up'!$J:$J,0))</f>
        <v>#N/A</v>
      </c>
      <c r="X2267" s="164">
        <f t="shared" ca="1" si="176"/>
        <v>0</v>
      </c>
      <c r="AB2267" s="304" t="str">
        <f t="shared" si="177"/>
        <v/>
      </c>
      <c r="AC2267" s="164" t="str">
        <f t="shared" si="178"/>
        <v/>
      </c>
      <c r="AD2267" s="164" t="str">
        <f t="shared" si="179"/>
        <v/>
      </c>
    </row>
    <row r="2268" spans="1:30" s="164" customFormat="1" ht="20.149999999999999" customHeight="1">
      <c r="A2268" s="149"/>
      <c r="B2268" s="294" t="str">
        <f>IF(LEN(A2268)=0,"",INDEX('Smelter Look-up'!$A:$A,MATCH($A2268,'Smelter Look-up'!$E:$E,0)))</f>
        <v/>
      </c>
      <c r="C2268" s="146" t="str">
        <f>IF(LEN(A2268)=0,"",INDEX('Smelter Look-up'!$C:$C,MATCH($A2268,'Smelter Look-up'!$E:$E,0)))</f>
        <v/>
      </c>
      <c r="D2268" s="143"/>
      <c r="E2268" s="143" t="str">
        <f ca="1">IF(ISERROR($V2268),"",OFFSET('Smelter Look-up'!$D$4,$V2268-4,0)&amp;"")</f>
        <v/>
      </c>
      <c r="F2268" s="143" t="str">
        <f ca="1">IF(ISERROR($V2268),"",OFFSET('Smelter Look-up'!$E$4,$V2268-4,0))</f>
        <v/>
      </c>
      <c r="G2268" s="143" t="str">
        <f ca="1">IF(C2268=$X$4,"Enter smelter details",IF(ISERROR($V2268),"",OFFSET('Smelter Look-up'!$F$4,$V2268-4,0)))</f>
        <v/>
      </c>
      <c r="H2268" s="199" t="str">
        <f ca="1">IF(ISERROR($V2268),"",OFFSET('Smelter Look-up'!$G$4,$V2268-4,0))</f>
        <v/>
      </c>
      <c r="I2268" s="200" t="str">
        <f ca="1">IF(ISERROR($V2268),"",OFFSET('Smelter Look-up'!$H$4,$V2268-4,0))</f>
        <v/>
      </c>
      <c r="J2268" s="200" t="str">
        <f ca="1">IF(ISERROR($V2268),"",OFFSET('Smelter Look-up'!$I$4,$V2268-4,0))</f>
        <v/>
      </c>
      <c r="K2268" s="144"/>
      <c r="L2268" s="144"/>
      <c r="M2268" s="144"/>
      <c r="N2268" s="144"/>
      <c r="O2268" s="144"/>
      <c r="P2268" s="202"/>
      <c r="Q2268" s="145"/>
      <c r="R2268" s="143" t="str">
        <f ca="1">IF(ISERROR($V2268),"",OFFSET('Smelter Look-up'!$C$4,$V2268-4,0)&amp;"")</f>
        <v/>
      </c>
      <c r="S2268" s="149" t="str">
        <f t="shared" ca="1" si="175"/>
        <v/>
      </c>
      <c r="T2268" s="149" t="str">
        <f ca="1">IF(B2268="","",IF(ISERROR(MATCH($J2268,SorP!$B$1:$B$6261,0)),"",INDIRECT("'SorP'!$A$"&amp;MATCH($S2268&amp;$J2268,SorP!C:C,0))))</f>
        <v/>
      </c>
      <c r="U2268" s="162"/>
      <c r="V2268" s="163" t="e">
        <f>IF(C2268="",NA(),MATCH($B2268&amp;$C2268,'Smelter Look-up'!$J:$J,0))</f>
        <v>#N/A</v>
      </c>
      <c r="X2268" s="164">
        <f t="shared" ca="1" si="176"/>
        <v>0</v>
      </c>
      <c r="AB2268" s="304" t="str">
        <f t="shared" si="177"/>
        <v/>
      </c>
      <c r="AC2268" s="164" t="str">
        <f t="shared" si="178"/>
        <v/>
      </c>
      <c r="AD2268" s="164" t="str">
        <f t="shared" si="179"/>
        <v/>
      </c>
    </row>
    <row r="2269" spans="1:30" s="164" customFormat="1" ht="20.149999999999999" customHeight="1">
      <c r="A2269" s="149"/>
      <c r="B2269" s="294" t="str">
        <f>IF(LEN(A2269)=0,"",INDEX('Smelter Look-up'!$A:$A,MATCH($A2269,'Smelter Look-up'!$E:$E,0)))</f>
        <v/>
      </c>
      <c r="C2269" s="146" t="str">
        <f>IF(LEN(A2269)=0,"",INDEX('Smelter Look-up'!$C:$C,MATCH($A2269,'Smelter Look-up'!$E:$E,0)))</f>
        <v/>
      </c>
      <c r="D2269" s="143"/>
      <c r="E2269" s="143" t="str">
        <f ca="1">IF(ISERROR($V2269),"",OFFSET('Smelter Look-up'!$D$4,$V2269-4,0)&amp;"")</f>
        <v/>
      </c>
      <c r="F2269" s="143" t="str">
        <f ca="1">IF(ISERROR($V2269),"",OFFSET('Smelter Look-up'!$E$4,$V2269-4,0))</f>
        <v/>
      </c>
      <c r="G2269" s="143" t="str">
        <f ca="1">IF(C2269=$X$4,"Enter smelter details",IF(ISERROR($V2269),"",OFFSET('Smelter Look-up'!$F$4,$V2269-4,0)))</f>
        <v/>
      </c>
      <c r="H2269" s="199" t="str">
        <f ca="1">IF(ISERROR($V2269),"",OFFSET('Smelter Look-up'!$G$4,$V2269-4,0))</f>
        <v/>
      </c>
      <c r="I2269" s="200" t="str">
        <f ca="1">IF(ISERROR($V2269),"",OFFSET('Smelter Look-up'!$H$4,$V2269-4,0))</f>
        <v/>
      </c>
      <c r="J2269" s="200" t="str">
        <f ca="1">IF(ISERROR($V2269),"",OFFSET('Smelter Look-up'!$I$4,$V2269-4,0))</f>
        <v/>
      </c>
      <c r="K2269" s="144"/>
      <c r="L2269" s="144"/>
      <c r="M2269" s="144"/>
      <c r="N2269" s="144"/>
      <c r="O2269" s="144"/>
      <c r="P2269" s="202"/>
      <c r="Q2269" s="145"/>
      <c r="R2269" s="143" t="str">
        <f ca="1">IF(ISERROR($V2269),"",OFFSET('Smelter Look-up'!$C$4,$V2269-4,0)&amp;"")</f>
        <v/>
      </c>
      <c r="S2269" s="149" t="str">
        <f t="shared" ca="1" si="175"/>
        <v/>
      </c>
      <c r="T2269" s="149" t="str">
        <f ca="1">IF(B2269="","",IF(ISERROR(MATCH($J2269,SorP!$B$1:$B$6261,0)),"",INDIRECT("'SorP'!$A$"&amp;MATCH($S2269&amp;$J2269,SorP!C:C,0))))</f>
        <v/>
      </c>
      <c r="U2269" s="162"/>
      <c r="V2269" s="163" t="e">
        <f>IF(C2269="",NA(),MATCH($B2269&amp;$C2269,'Smelter Look-up'!$J:$J,0))</f>
        <v>#N/A</v>
      </c>
      <c r="X2269" s="164">
        <f t="shared" ca="1" si="176"/>
        <v>0</v>
      </c>
      <c r="AB2269" s="304" t="str">
        <f t="shared" si="177"/>
        <v/>
      </c>
      <c r="AC2269" s="164" t="str">
        <f t="shared" si="178"/>
        <v/>
      </c>
      <c r="AD2269" s="164" t="str">
        <f t="shared" si="179"/>
        <v/>
      </c>
    </row>
    <row r="2270" spans="1:30" s="164" customFormat="1" ht="20.149999999999999" customHeight="1">
      <c r="A2270" s="149"/>
      <c r="B2270" s="294" t="str">
        <f>IF(LEN(A2270)=0,"",INDEX('Smelter Look-up'!$A:$A,MATCH($A2270,'Smelter Look-up'!$E:$E,0)))</f>
        <v/>
      </c>
      <c r="C2270" s="146" t="str">
        <f>IF(LEN(A2270)=0,"",INDEX('Smelter Look-up'!$C:$C,MATCH($A2270,'Smelter Look-up'!$E:$E,0)))</f>
        <v/>
      </c>
      <c r="D2270" s="143"/>
      <c r="E2270" s="143" t="str">
        <f ca="1">IF(ISERROR($V2270),"",OFFSET('Smelter Look-up'!$D$4,$V2270-4,0)&amp;"")</f>
        <v/>
      </c>
      <c r="F2270" s="143" t="str">
        <f ca="1">IF(ISERROR($V2270),"",OFFSET('Smelter Look-up'!$E$4,$V2270-4,0))</f>
        <v/>
      </c>
      <c r="G2270" s="143" t="str">
        <f ca="1">IF(C2270=$X$4,"Enter smelter details",IF(ISERROR($V2270),"",OFFSET('Smelter Look-up'!$F$4,$V2270-4,0)))</f>
        <v/>
      </c>
      <c r="H2270" s="199" t="str">
        <f ca="1">IF(ISERROR($V2270),"",OFFSET('Smelter Look-up'!$G$4,$V2270-4,0))</f>
        <v/>
      </c>
      <c r="I2270" s="200" t="str">
        <f ca="1">IF(ISERROR($V2270),"",OFFSET('Smelter Look-up'!$H$4,$V2270-4,0))</f>
        <v/>
      </c>
      <c r="J2270" s="200" t="str">
        <f ca="1">IF(ISERROR($V2270),"",OFFSET('Smelter Look-up'!$I$4,$V2270-4,0))</f>
        <v/>
      </c>
      <c r="K2270" s="144"/>
      <c r="L2270" s="144"/>
      <c r="M2270" s="144"/>
      <c r="N2270" s="144"/>
      <c r="O2270" s="144"/>
      <c r="P2270" s="202"/>
      <c r="Q2270" s="145"/>
      <c r="R2270" s="143" t="str">
        <f ca="1">IF(ISERROR($V2270),"",OFFSET('Smelter Look-up'!$C$4,$V2270-4,0)&amp;"")</f>
        <v/>
      </c>
      <c r="S2270" s="149" t="str">
        <f t="shared" ca="1" si="175"/>
        <v/>
      </c>
      <c r="T2270" s="149" t="str">
        <f ca="1">IF(B2270="","",IF(ISERROR(MATCH($J2270,SorP!$B$1:$B$6261,0)),"",INDIRECT("'SorP'!$A$"&amp;MATCH($S2270&amp;$J2270,SorP!C:C,0))))</f>
        <v/>
      </c>
      <c r="U2270" s="162"/>
      <c r="V2270" s="163" t="e">
        <f>IF(C2270="",NA(),MATCH($B2270&amp;$C2270,'Smelter Look-up'!$J:$J,0))</f>
        <v>#N/A</v>
      </c>
      <c r="X2270" s="164">
        <f t="shared" ca="1" si="176"/>
        <v>0</v>
      </c>
      <c r="AB2270" s="304" t="str">
        <f t="shared" si="177"/>
        <v/>
      </c>
      <c r="AC2270" s="164" t="str">
        <f t="shared" si="178"/>
        <v/>
      </c>
      <c r="AD2270" s="164" t="str">
        <f t="shared" si="179"/>
        <v/>
      </c>
    </row>
    <row r="2271" spans="1:30" s="164" customFormat="1" ht="20.149999999999999" customHeight="1">
      <c r="A2271" s="149"/>
      <c r="B2271" s="294" t="str">
        <f>IF(LEN(A2271)=0,"",INDEX('Smelter Look-up'!$A:$A,MATCH($A2271,'Smelter Look-up'!$E:$E,0)))</f>
        <v/>
      </c>
      <c r="C2271" s="146" t="str">
        <f>IF(LEN(A2271)=0,"",INDEX('Smelter Look-up'!$C:$C,MATCH($A2271,'Smelter Look-up'!$E:$E,0)))</f>
        <v/>
      </c>
      <c r="D2271" s="143"/>
      <c r="E2271" s="143" t="str">
        <f ca="1">IF(ISERROR($V2271),"",OFFSET('Smelter Look-up'!$D$4,$V2271-4,0)&amp;"")</f>
        <v/>
      </c>
      <c r="F2271" s="143" t="str">
        <f ca="1">IF(ISERROR($V2271),"",OFFSET('Smelter Look-up'!$E$4,$V2271-4,0))</f>
        <v/>
      </c>
      <c r="G2271" s="143" t="str">
        <f ca="1">IF(C2271=$X$4,"Enter smelter details",IF(ISERROR($V2271),"",OFFSET('Smelter Look-up'!$F$4,$V2271-4,0)))</f>
        <v/>
      </c>
      <c r="H2271" s="199" t="str">
        <f ca="1">IF(ISERROR($V2271),"",OFFSET('Smelter Look-up'!$G$4,$V2271-4,0))</f>
        <v/>
      </c>
      <c r="I2271" s="200" t="str">
        <f ca="1">IF(ISERROR($V2271),"",OFFSET('Smelter Look-up'!$H$4,$V2271-4,0))</f>
        <v/>
      </c>
      <c r="J2271" s="200" t="str">
        <f ca="1">IF(ISERROR($V2271),"",OFFSET('Smelter Look-up'!$I$4,$V2271-4,0))</f>
        <v/>
      </c>
      <c r="K2271" s="144"/>
      <c r="L2271" s="144"/>
      <c r="M2271" s="144"/>
      <c r="N2271" s="144"/>
      <c r="O2271" s="144"/>
      <c r="P2271" s="202"/>
      <c r="Q2271" s="145"/>
      <c r="R2271" s="143" t="str">
        <f ca="1">IF(ISERROR($V2271),"",OFFSET('Smelter Look-up'!$C$4,$V2271-4,0)&amp;"")</f>
        <v/>
      </c>
      <c r="S2271" s="149" t="str">
        <f t="shared" ca="1" si="175"/>
        <v/>
      </c>
      <c r="T2271" s="149" t="str">
        <f ca="1">IF(B2271="","",IF(ISERROR(MATCH($J2271,SorP!$B$1:$B$6261,0)),"",INDIRECT("'SorP'!$A$"&amp;MATCH($S2271&amp;$J2271,SorP!C:C,0))))</f>
        <v/>
      </c>
      <c r="U2271" s="162"/>
      <c r="V2271" s="163" t="e">
        <f>IF(C2271="",NA(),MATCH($B2271&amp;$C2271,'Smelter Look-up'!$J:$J,0))</f>
        <v>#N/A</v>
      </c>
      <c r="X2271" s="164">
        <f t="shared" ca="1" si="176"/>
        <v>0</v>
      </c>
      <c r="AB2271" s="304" t="str">
        <f t="shared" si="177"/>
        <v/>
      </c>
      <c r="AC2271" s="164" t="str">
        <f t="shared" si="178"/>
        <v/>
      </c>
      <c r="AD2271" s="164" t="str">
        <f t="shared" si="179"/>
        <v/>
      </c>
    </row>
    <row r="2272" spans="1:30" s="164" customFormat="1" ht="20.149999999999999" customHeight="1">
      <c r="A2272" s="149"/>
      <c r="B2272" s="294" t="str">
        <f>IF(LEN(A2272)=0,"",INDEX('Smelter Look-up'!$A:$A,MATCH($A2272,'Smelter Look-up'!$E:$E,0)))</f>
        <v/>
      </c>
      <c r="C2272" s="146" t="str">
        <f>IF(LEN(A2272)=0,"",INDEX('Smelter Look-up'!$C:$C,MATCH($A2272,'Smelter Look-up'!$E:$E,0)))</f>
        <v/>
      </c>
      <c r="D2272" s="143"/>
      <c r="E2272" s="143" t="str">
        <f ca="1">IF(ISERROR($V2272),"",OFFSET('Smelter Look-up'!$D$4,$V2272-4,0)&amp;"")</f>
        <v/>
      </c>
      <c r="F2272" s="143" t="str">
        <f ca="1">IF(ISERROR($V2272),"",OFFSET('Smelter Look-up'!$E$4,$V2272-4,0))</f>
        <v/>
      </c>
      <c r="G2272" s="143" t="str">
        <f ca="1">IF(C2272=$X$4,"Enter smelter details",IF(ISERROR($V2272),"",OFFSET('Smelter Look-up'!$F$4,$V2272-4,0)))</f>
        <v/>
      </c>
      <c r="H2272" s="199" t="str">
        <f ca="1">IF(ISERROR($V2272),"",OFFSET('Smelter Look-up'!$G$4,$V2272-4,0))</f>
        <v/>
      </c>
      <c r="I2272" s="200" t="str">
        <f ca="1">IF(ISERROR($V2272),"",OFFSET('Smelter Look-up'!$H$4,$V2272-4,0))</f>
        <v/>
      </c>
      <c r="J2272" s="200" t="str">
        <f ca="1">IF(ISERROR($V2272),"",OFFSET('Smelter Look-up'!$I$4,$V2272-4,0))</f>
        <v/>
      </c>
      <c r="K2272" s="144"/>
      <c r="L2272" s="144"/>
      <c r="M2272" s="144"/>
      <c r="N2272" s="144"/>
      <c r="O2272" s="144"/>
      <c r="P2272" s="202"/>
      <c r="Q2272" s="145"/>
      <c r="R2272" s="143" t="str">
        <f ca="1">IF(ISERROR($V2272),"",OFFSET('Smelter Look-up'!$C$4,$V2272-4,0)&amp;"")</f>
        <v/>
      </c>
      <c r="S2272" s="149" t="str">
        <f t="shared" ca="1" si="175"/>
        <v/>
      </c>
      <c r="T2272" s="149" t="str">
        <f ca="1">IF(B2272="","",IF(ISERROR(MATCH($J2272,SorP!$B$1:$B$6261,0)),"",INDIRECT("'SorP'!$A$"&amp;MATCH($S2272&amp;$J2272,SorP!C:C,0))))</f>
        <v/>
      </c>
      <c r="U2272" s="162"/>
      <c r="V2272" s="163" t="e">
        <f>IF(C2272="",NA(),MATCH($B2272&amp;$C2272,'Smelter Look-up'!$J:$J,0))</f>
        <v>#N/A</v>
      </c>
      <c r="X2272" s="164">
        <f t="shared" ca="1" si="176"/>
        <v>0</v>
      </c>
      <c r="AB2272" s="304" t="str">
        <f t="shared" si="177"/>
        <v/>
      </c>
      <c r="AC2272" s="164" t="str">
        <f t="shared" si="178"/>
        <v/>
      </c>
      <c r="AD2272" s="164" t="str">
        <f t="shared" si="179"/>
        <v/>
      </c>
    </row>
    <row r="2273" spans="1:30" s="164" customFormat="1" ht="20.149999999999999" customHeight="1">
      <c r="A2273" s="149"/>
      <c r="B2273" s="294" t="str">
        <f>IF(LEN(A2273)=0,"",INDEX('Smelter Look-up'!$A:$A,MATCH($A2273,'Smelter Look-up'!$E:$E,0)))</f>
        <v/>
      </c>
      <c r="C2273" s="146" t="str">
        <f>IF(LEN(A2273)=0,"",INDEX('Smelter Look-up'!$C:$C,MATCH($A2273,'Smelter Look-up'!$E:$E,0)))</f>
        <v/>
      </c>
      <c r="D2273" s="143"/>
      <c r="E2273" s="143" t="str">
        <f ca="1">IF(ISERROR($V2273),"",OFFSET('Smelter Look-up'!$D$4,$V2273-4,0)&amp;"")</f>
        <v/>
      </c>
      <c r="F2273" s="143" t="str">
        <f ca="1">IF(ISERROR($V2273),"",OFFSET('Smelter Look-up'!$E$4,$V2273-4,0))</f>
        <v/>
      </c>
      <c r="G2273" s="143" t="str">
        <f ca="1">IF(C2273=$X$4,"Enter smelter details",IF(ISERROR($V2273),"",OFFSET('Smelter Look-up'!$F$4,$V2273-4,0)))</f>
        <v/>
      </c>
      <c r="H2273" s="199" t="str">
        <f ca="1">IF(ISERROR($V2273),"",OFFSET('Smelter Look-up'!$G$4,$V2273-4,0))</f>
        <v/>
      </c>
      <c r="I2273" s="200" t="str">
        <f ca="1">IF(ISERROR($V2273),"",OFFSET('Smelter Look-up'!$H$4,$V2273-4,0))</f>
        <v/>
      </c>
      <c r="J2273" s="200" t="str">
        <f ca="1">IF(ISERROR($V2273),"",OFFSET('Smelter Look-up'!$I$4,$V2273-4,0))</f>
        <v/>
      </c>
      <c r="K2273" s="144"/>
      <c r="L2273" s="144"/>
      <c r="M2273" s="144"/>
      <c r="N2273" s="144"/>
      <c r="O2273" s="144"/>
      <c r="P2273" s="202"/>
      <c r="Q2273" s="145"/>
      <c r="R2273" s="143" t="str">
        <f ca="1">IF(ISERROR($V2273),"",OFFSET('Smelter Look-up'!$C$4,$V2273-4,0)&amp;"")</f>
        <v/>
      </c>
      <c r="S2273" s="149" t="str">
        <f t="shared" ca="1" si="175"/>
        <v/>
      </c>
      <c r="T2273" s="149" t="str">
        <f ca="1">IF(B2273="","",IF(ISERROR(MATCH($J2273,SorP!$B$1:$B$6261,0)),"",INDIRECT("'SorP'!$A$"&amp;MATCH($S2273&amp;$J2273,SorP!C:C,0))))</f>
        <v/>
      </c>
      <c r="U2273" s="162"/>
      <c r="V2273" s="163" t="e">
        <f>IF(C2273="",NA(),MATCH($B2273&amp;$C2273,'Smelter Look-up'!$J:$J,0))</f>
        <v>#N/A</v>
      </c>
      <c r="X2273" s="164">
        <f t="shared" ca="1" si="176"/>
        <v>0</v>
      </c>
      <c r="AB2273" s="304" t="str">
        <f t="shared" si="177"/>
        <v/>
      </c>
      <c r="AC2273" s="164" t="str">
        <f t="shared" si="178"/>
        <v/>
      </c>
      <c r="AD2273" s="164" t="str">
        <f t="shared" si="179"/>
        <v/>
      </c>
    </row>
    <row r="2274" spans="1:30" s="164" customFormat="1" ht="20.149999999999999" customHeight="1">
      <c r="A2274" s="149"/>
      <c r="B2274" s="294" t="str">
        <f>IF(LEN(A2274)=0,"",INDEX('Smelter Look-up'!$A:$A,MATCH($A2274,'Smelter Look-up'!$E:$E,0)))</f>
        <v/>
      </c>
      <c r="C2274" s="146" t="str">
        <f>IF(LEN(A2274)=0,"",INDEX('Smelter Look-up'!$C:$C,MATCH($A2274,'Smelter Look-up'!$E:$E,0)))</f>
        <v/>
      </c>
      <c r="D2274" s="143"/>
      <c r="E2274" s="143" t="str">
        <f ca="1">IF(ISERROR($V2274),"",OFFSET('Smelter Look-up'!$D$4,$V2274-4,0)&amp;"")</f>
        <v/>
      </c>
      <c r="F2274" s="143" t="str">
        <f ca="1">IF(ISERROR($V2274),"",OFFSET('Smelter Look-up'!$E$4,$V2274-4,0))</f>
        <v/>
      </c>
      <c r="G2274" s="143" t="str">
        <f ca="1">IF(C2274=$X$4,"Enter smelter details",IF(ISERROR($V2274),"",OFFSET('Smelter Look-up'!$F$4,$V2274-4,0)))</f>
        <v/>
      </c>
      <c r="H2274" s="199" t="str">
        <f ca="1">IF(ISERROR($V2274),"",OFFSET('Smelter Look-up'!$G$4,$V2274-4,0))</f>
        <v/>
      </c>
      <c r="I2274" s="200" t="str">
        <f ca="1">IF(ISERROR($V2274),"",OFFSET('Smelter Look-up'!$H$4,$V2274-4,0))</f>
        <v/>
      </c>
      <c r="J2274" s="200" t="str">
        <f ca="1">IF(ISERROR($V2274),"",OFFSET('Smelter Look-up'!$I$4,$V2274-4,0))</f>
        <v/>
      </c>
      <c r="K2274" s="144"/>
      <c r="L2274" s="144"/>
      <c r="M2274" s="144"/>
      <c r="N2274" s="144"/>
      <c r="O2274" s="144"/>
      <c r="P2274" s="202"/>
      <c r="Q2274" s="145"/>
      <c r="R2274" s="143" t="str">
        <f ca="1">IF(ISERROR($V2274),"",OFFSET('Smelter Look-up'!$C$4,$V2274-4,0)&amp;"")</f>
        <v/>
      </c>
      <c r="S2274" s="149" t="str">
        <f t="shared" ca="1" si="175"/>
        <v/>
      </c>
      <c r="T2274" s="149" t="str">
        <f ca="1">IF(B2274="","",IF(ISERROR(MATCH($J2274,SorP!$B$1:$B$6261,0)),"",INDIRECT("'SorP'!$A$"&amp;MATCH($S2274&amp;$J2274,SorP!C:C,0))))</f>
        <v/>
      </c>
      <c r="U2274" s="162"/>
      <c r="V2274" s="163" t="e">
        <f>IF(C2274="",NA(),MATCH($B2274&amp;$C2274,'Smelter Look-up'!$J:$J,0))</f>
        <v>#N/A</v>
      </c>
      <c r="X2274" s="164">
        <f t="shared" ca="1" si="176"/>
        <v>0</v>
      </c>
      <c r="AB2274" s="304" t="str">
        <f t="shared" si="177"/>
        <v/>
      </c>
      <c r="AC2274" s="164" t="str">
        <f t="shared" si="178"/>
        <v/>
      </c>
      <c r="AD2274" s="164" t="str">
        <f t="shared" si="179"/>
        <v/>
      </c>
    </row>
    <row r="2275" spans="1:30" s="164" customFormat="1" ht="20.149999999999999" customHeight="1">
      <c r="A2275" s="149"/>
      <c r="B2275" s="294" t="str">
        <f>IF(LEN(A2275)=0,"",INDEX('Smelter Look-up'!$A:$A,MATCH($A2275,'Smelter Look-up'!$E:$E,0)))</f>
        <v/>
      </c>
      <c r="C2275" s="146" t="str">
        <f>IF(LEN(A2275)=0,"",INDEX('Smelter Look-up'!$C:$C,MATCH($A2275,'Smelter Look-up'!$E:$E,0)))</f>
        <v/>
      </c>
      <c r="D2275" s="143"/>
      <c r="E2275" s="143" t="str">
        <f ca="1">IF(ISERROR($V2275),"",OFFSET('Smelter Look-up'!$D$4,$V2275-4,0)&amp;"")</f>
        <v/>
      </c>
      <c r="F2275" s="143" t="str">
        <f ca="1">IF(ISERROR($V2275),"",OFFSET('Smelter Look-up'!$E$4,$V2275-4,0))</f>
        <v/>
      </c>
      <c r="G2275" s="143" t="str">
        <f ca="1">IF(C2275=$X$4,"Enter smelter details",IF(ISERROR($V2275),"",OFFSET('Smelter Look-up'!$F$4,$V2275-4,0)))</f>
        <v/>
      </c>
      <c r="H2275" s="199" t="str">
        <f ca="1">IF(ISERROR($V2275),"",OFFSET('Smelter Look-up'!$G$4,$V2275-4,0))</f>
        <v/>
      </c>
      <c r="I2275" s="200" t="str">
        <f ca="1">IF(ISERROR($V2275),"",OFFSET('Smelter Look-up'!$H$4,$V2275-4,0))</f>
        <v/>
      </c>
      <c r="J2275" s="200" t="str">
        <f ca="1">IF(ISERROR($V2275),"",OFFSET('Smelter Look-up'!$I$4,$V2275-4,0))</f>
        <v/>
      </c>
      <c r="K2275" s="144"/>
      <c r="L2275" s="144"/>
      <c r="M2275" s="144"/>
      <c r="N2275" s="144"/>
      <c r="O2275" s="144"/>
      <c r="P2275" s="202"/>
      <c r="Q2275" s="145"/>
      <c r="R2275" s="143" t="str">
        <f ca="1">IF(ISERROR($V2275),"",OFFSET('Smelter Look-up'!$C$4,$V2275-4,0)&amp;"")</f>
        <v/>
      </c>
      <c r="S2275" s="149" t="str">
        <f t="shared" ca="1" si="175"/>
        <v/>
      </c>
      <c r="T2275" s="149" t="str">
        <f ca="1">IF(B2275="","",IF(ISERROR(MATCH($J2275,SorP!$B$1:$B$6261,0)),"",INDIRECT("'SorP'!$A$"&amp;MATCH($S2275&amp;$J2275,SorP!C:C,0))))</f>
        <v/>
      </c>
      <c r="U2275" s="162"/>
      <c r="V2275" s="163" t="e">
        <f>IF(C2275="",NA(),MATCH($B2275&amp;$C2275,'Smelter Look-up'!$J:$J,0))</f>
        <v>#N/A</v>
      </c>
      <c r="X2275" s="164">
        <f t="shared" ca="1" si="176"/>
        <v>0</v>
      </c>
      <c r="AB2275" s="304" t="str">
        <f t="shared" si="177"/>
        <v/>
      </c>
      <c r="AC2275" s="164" t="str">
        <f t="shared" si="178"/>
        <v/>
      </c>
      <c r="AD2275" s="164" t="str">
        <f t="shared" si="179"/>
        <v/>
      </c>
    </row>
    <row r="2276" spans="1:30" s="164" customFormat="1" ht="20.149999999999999" customHeight="1">
      <c r="A2276" s="149"/>
      <c r="B2276" s="294" t="str">
        <f>IF(LEN(A2276)=0,"",INDEX('Smelter Look-up'!$A:$A,MATCH($A2276,'Smelter Look-up'!$E:$E,0)))</f>
        <v/>
      </c>
      <c r="C2276" s="146" t="str">
        <f>IF(LEN(A2276)=0,"",INDEX('Smelter Look-up'!$C:$C,MATCH($A2276,'Smelter Look-up'!$E:$E,0)))</f>
        <v/>
      </c>
      <c r="D2276" s="143"/>
      <c r="E2276" s="143" t="str">
        <f ca="1">IF(ISERROR($V2276),"",OFFSET('Smelter Look-up'!$D$4,$V2276-4,0)&amp;"")</f>
        <v/>
      </c>
      <c r="F2276" s="143" t="str">
        <f ca="1">IF(ISERROR($V2276),"",OFFSET('Smelter Look-up'!$E$4,$V2276-4,0))</f>
        <v/>
      </c>
      <c r="G2276" s="143" t="str">
        <f ca="1">IF(C2276=$X$4,"Enter smelter details",IF(ISERROR($V2276),"",OFFSET('Smelter Look-up'!$F$4,$V2276-4,0)))</f>
        <v/>
      </c>
      <c r="H2276" s="199" t="str">
        <f ca="1">IF(ISERROR($V2276),"",OFFSET('Smelter Look-up'!$G$4,$V2276-4,0))</f>
        <v/>
      </c>
      <c r="I2276" s="200" t="str">
        <f ca="1">IF(ISERROR($V2276),"",OFFSET('Smelter Look-up'!$H$4,$V2276-4,0))</f>
        <v/>
      </c>
      <c r="J2276" s="200" t="str">
        <f ca="1">IF(ISERROR($V2276),"",OFFSET('Smelter Look-up'!$I$4,$V2276-4,0))</f>
        <v/>
      </c>
      <c r="K2276" s="144"/>
      <c r="L2276" s="144"/>
      <c r="M2276" s="144"/>
      <c r="N2276" s="144"/>
      <c r="O2276" s="144"/>
      <c r="P2276" s="202"/>
      <c r="Q2276" s="145"/>
      <c r="R2276" s="143" t="str">
        <f ca="1">IF(ISERROR($V2276),"",OFFSET('Smelter Look-up'!$C$4,$V2276-4,0)&amp;"")</f>
        <v/>
      </c>
      <c r="S2276" s="149" t="str">
        <f t="shared" ca="1" si="175"/>
        <v/>
      </c>
      <c r="T2276" s="149" t="str">
        <f ca="1">IF(B2276="","",IF(ISERROR(MATCH($J2276,SorP!$B$1:$B$6261,0)),"",INDIRECT("'SorP'!$A$"&amp;MATCH($S2276&amp;$J2276,SorP!C:C,0))))</f>
        <v/>
      </c>
      <c r="U2276" s="162"/>
      <c r="V2276" s="163" t="e">
        <f>IF(C2276="",NA(),MATCH($B2276&amp;$C2276,'Smelter Look-up'!$J:$J,0))</f>
        <v>#N/A</v>
      </c>
      <c r="X2276" s="164">
        <f t="shared" ca="1" si="176"/>
        <v>0</v>
      </c>
      <c r="AB2276" s="304" t="str">
        <f t="shared" si="177"/>
        <v/>
      </c>
      <c r="AC2276" s="164" t="str">
        <f t="shared" si="178"/>
        <v/>
      </c>
      <c r="AD2276" s="164" t="str">
        <f t="shared" si="179"/>
        <v/>
      </c>
    </row>
    <row r="2277" spans="1:30" s="164" customFormat="1" ht="20.149999999999999" customHeight="1">
      <c r="A2277" s="149"/>
      <c r="B2277" s="294" t="str">
        <f>IF(LEN(A2277)=0,"",INDEX('Smelter Look-up'!$A:$A,MATCH($A2277,'Smelter Look-up'!$E:$E,0)))</f>
        <v/>
      </c>
      <c r="C2277" s="146" t="str">
        <f>IF(LEN(A2277)=0,"",INDEX('Smelter Look-up'!$C:$C,MATCH($A2277,'Smelter Look-up'!$E:$E,0)))</f>
        <v/>
      </c>
      <c r="D2277" s="143"/>
      <c r="E2277" s="143" t="str">
        <f ca="1">IF(ISERROR($V2277),"",OFFSET('Smelter Look-up'!$D$4,$V2277-4,0)&amp;"")</f>
        <v/>
      </c>
      <c r="F2277" s="143" t="str">
        <f ca="1">IF(ISERROR($V2277),"",OFFSET('Smelter Look-up'!$E$4,$V2277-4,0))</f>
        <v/>
      </c>
      <c r="G2277" s="143" t="str">
        <f ca="1">IF(C2277=$X$4,"Enter smelter details",IF(ISERROR($V2277),"",OFFSET('Smelter Look-up'!$F$4,$V2277-4,0)))</f>
        <v/>
      </c>
      <c r="H2277" s="199" t="str">
        <f ca="1">IF(ISERROR($V2277),"",OFFSET('Smelter Look-up'!$G$4,$V2277-4,0))</f>
        <v/>
      </c>
      <c r="I2277" s="200" t="str">
        <f ca="1">IF(ISERROR($V2277),"",OFFSET('Smelter Look-up'!$H$4,$V2277-4,0))</f>
        <v/>
      </c>
      <c r="J2277" s="200" t="str">
        <f ca="1">IF(ISERROR($V2277),"",OFFSET('Smelter Look-up'!$I$4,$V2277-4,0))</f>
        <v/>
      </c>
      <c r="K2277" s="144"/>
      <c r="L2277" s="144"/>
      <c r="M2277" s="144"/>
      <c r="N2277" s="144"/>
      <c r="O2277" s="144"/>
      <c r="P2277" s="202"/>
      <c r="Q2277" s="145"/>
      <c r="R2277" s="143" t="str">
        <f ca="1">IF(ISERROR($V2277),"",OFFSET('Smelter Look-up'!$C$4,$V2277-4,0)&amp;"")</f>
        <v/>
      </c>
      <c r="S2277" s="149" t="str">
        <f t="shared" ca="1" si="175"/>
        <v/>
      </c>
      <c r="T2277" s="149" t="str">
        <f ca="1">IF(B2277="","",IF(ISERROR(MATCH($J2277,SorP!$B$1:$B$6261,0)),"",INDIRECT("'SorP'!$A$"&amp;MATCH($S2277&amp;$J2277,SorP!C:C,0))))</f>
        <v/>
      </c>
      <c r="U2277" s="162"/>
      <c r="V2277" s="163" t="e">
        <f>IF(C2277="",NA(),MATCH($B2277&amp;$C2277,'Smelter Look-up'!$J:$J,0))</f>
        <v>#N/A</v>
      </c>
      <c r="X2277" s="164">
        <f t="shared" ca="1" si="176"/>
        <v>0</v>
      </c>
      <c r="AB2277" s="304" t="str">
        <f t="shared" si="177"/>
        <v/>
      </c>
      <c r="AC2277" s="164" t="str">
        <f t="shared" si="178"/>
        <v/>
      </c>
      <c r="AD2277" s="164" t="str">
        <f t="shared" si="179"/>
        <v/>
      </c>
    </row>
    <row r="2278" spans="1:30" s="164" customFormat="1" ht="20.149999999999999" customHeight="1">
      <c r="A2278" s="149"/>
      <c r="B2278" s="294" t="str">
        <f>IF(LEN(A2278)=0,"",INDEX('Smelter Look-up'!$A:$A,MATCH($A2278,'Smelter Look-up'!$E:$E,0)))</f>
        <v/>
      </c>
      <c r="C2278" s="146" t="str">
        <f>IF(LEN(A2278)=0,"",INDEX('Smelter Look-up'!$C:$C,MATCH($A2278,'Smelter Look-up'!$E:$E,0)))</f>
        <v/>
      </c>
      <c r="D2278" s="143"/>
      <c r="E2278" s="143" t="str">
        <f ca="1">IF(ISERROR($V2278),"",OFFSET('Smelter Look-up'!$D$4,$V2278-4,0)&amp;"")</f>
        <v/>
      </c>
      <c r="F2278" s="143" t="str">
        <f ca="1">IF(ISERROR($V2278),"",OFFSET('Smelter Look-up'!$E$4,$V2278-4,0))</f>
        <v/>
      </c>
      <c r="G2278" s="143" t="str">
        <f ca="1">IF(C2278=$X$4,"Enter smelter details",IF(ISERROR($V2278),"",OFFSET('Smelter Look-up'!$F$4,$V2278-4,0)))</f>
        <v/>
      </c>
      <c r="H2278" s="199" t="str">
        <f ca="1">IF(ISERROR($V2278),"",OFFSET('Smelter Look-up'!$G$4,$V2278-4,0))</f>
        <v/>
      </c>
      <c r="I2278" s="200" t="str">
        <f ca="1">IF(ISERROR($V2278),"",OFFSET('Smelter Look-up'!$H$4,$V2278-4,0))</f>
        <v/>
      </c>
      <c r="J2278" s="200" t="str">
        <f ca="1">IF(ISERROR($V2278),"",OFFSET('Smelter Look-up'!$I$4,$V2278-4,0))</f>
        <v/>
      </c>
      <c r="K2278" s="144"/>
      <c r="L2278" s="144"/>
      <c r="M2278" s="144"/>
      <c r="N2278" s="144"/>
      <c r="O2278" s="144"/>
      <c r="P2278" s="202"/>
      <c r="Q2278" s="145"/>
      <c r="R2278" s="143" t="str">
        <f ca="1">IF(ISERROR($V2278),"",OFFSET('Smelter Look-up'!$C$4,$V2278-4,0)&amp;"")</f>
        <v/>
      </c>
      <c r="S2278" s="149" t="str">
        <f t="shared" ca="1" si="175"/>
        <v/>
      </c>
      <c r="T2278" s="149" t="str">
        <f ca="1">IF(B2278="","",IF(ISERROR(MATCH($J2278,SorP!$B$1:$B$6261,0)),"",INDIRECT("'SorP'!$A$"&amp;MATCH($S2278&amp;$J2278,SorP!C:C,0))))</f>
        <v/>
      </c>
      <c r="U2278" s="162"/>
      <c r="V2278" s="163" t="e">
        <f>IF(C2278="",NA(),MATCH($B2278&amp;$C2278,'Smelter Look-up'!$J:$J,0))</f>
        <v>#N/A</v>
      </c>
      <c r="X2278" s="164">
        <f t="shared" ca="1" si="176"/>
        <v>0</v>
      </c>
      <c r="AB2278" s="304" t="str">
        <f t="shared" si="177"/>
        <v/>
      </c>
      <c r="AC2278" s="164" t="str">
        <f t="shared" si="178"/>
        <v/>
      </c>
      <c r="AD2278" s="164" t="str">
        <f t="shared" si="179"/>
        <v/>
      </c>
    </row>
    <row r="2279" spans="1:30" s="164" customFormat="1" ht="20.149999999999999" customHeight="1">
      <c r="A2279" s="149"/>
      <c r="B2279" s="294" t="str">
        <f>IF(LEN(A2279)=0,"",INDEX('Smelter Look-up'!$A:$A,MATCH($A2279,'Smelter Look-up'!$E:$E,0)))</f>
        <v/>
      </c>
      <c r="C2279" s="146" t="str">
        <f>IF(LEN(A2279)=0,"",INDEX('Smelter Look-up'!$C:$C,MATCH($A2279,'Smelter Look-up'!$E:$E,0)))</f>
        <v/>
      </c>
      <c r="D2279" s="143"/>
      <c r="E2279" s="143" t="str">
        <f ca="1">IF(ISERROR($V2279),"",OFFSET('Smelter Look-up'!$D$4,$V2279-4,0)&amp;"")</f>
        <v/>
      </c>
      <c r="F2279" s="143" t="str">
        <f ca="1">IF(ISERROR($V2279),"",OFFSET('Smelter Look-up'!$E$4,$V2279-4,0))</f>
        <v/>
      </c>
      <c r="G2279" s="143" t="str">
        <f ca="1">IF(C2279=$X$4,"Enter smelter details",IF(ISERROR($V2279),"",OFFSET('Smelter Look-up'!$F$4,$V2279-4,0)))</f>
        <v/>
      </c>
      <c r="H2279" s="199" t="str">
        <f ca="1">IF(ISERROR($V2279),"",OFFSET('Smelter Look-up'!$G$4,$V2279-4,0))</f>
        <v/>
      </c>
      <c r="I2279" s="200" t="str">
        <f ca="1">IF(ISERROR($V2279),"",OFFSET('Smelter Look-up'!$H$4,$V2279-4,0))</f>
        <v/>
      </c>
      <c r="J2279" s="200" t="str">
        <f ca="1">IF(ISERROR($V2279),"",OFFSET('Smelter Look-up'!$I$4,$V2279-4,0))</f>
        <v/>
      </c>
      <c r="K2279" s="144"/>
      <c r="L2279" s="144"/>
      <c r="M2279" s="144"/>
      <c r="N2279" s="144"/>
      <c r="O2279" s="144"/>
      <c r="P2279" s="202"/>
      <c r="Q2279" s="145"/>
      <c r="R2279" s="143" t="str">
        <f ca="1">IF(ISERROR($V2279),"",OFFSET('Smelter Look-up'!$C$4,$V2279-4,0)&amp;"")</f>
        <v/>
      </c>
      <c r="S2279" s="149" t="str">
        <f t="shared" ca="1" si="175"/>
        <v/>
      </c>
      <c r="T2279" s="149" t="str">
        <f ca="1">IF(B2279="","",IF(ISERROR(MATCH($J2279,SorP!$B$1:$B$6261,0)),"",INDIRECT("'SorP'!$A$"&amp;MATCH($S2279&amp;$J2279,SorP!C:C,0))))</f>
        <v/>
      </c>
      <c r="U2279" s="162"/>
      <c r="V2279" s="163" t="e">
        <f>IF(C2279="",NA(),MATCH($B2279&amp;$C2279,'Smelter Look-up'!$J:$J,0))</f>
        <v>#N/A</v>
      </c>
      <c r="X2279" s="164">
        <f t="shared" ca="1" si="176"/>
        <v>0</v>
      </c>
      <c r="AB2279" s="304" t="str">
        <f t="shared" si="177"/>
        <v/>
      </c>
      <c r="AC2279" s="164" t="str">
        <f t="shared" si="178"/>
        <v/>
      </c>
      <c r="AD2279" s="164" t="str">
        <f t="shared" si="179"/>
        <v/>
      </c>
    </row>
    <row r="2280" spans="1:30" s="164" customFormat="1" ht="20.149999999999999" customHeight="1">
      <c r="A2280" s="149"/>
      <c r="B2280" s="294" t="str">
        <f>IF(LEN(A2280)=0,"",INDEX('Smelter Look-up'!$A:$A,MATCH($A2280,'Smelter Look-up'!$E:$E,0)))</f>
        <v/>
      </c>
      <c r="C2280" s="146" t="str">
        <f>IF(LEN(A2280)=0,"",INDEX('Smelter Look-up'!$C:$C,MATCH($A2280,'Smelter Look-up'!$E:$E,0)))</f>
        <v/>
      </c>
      <c r="D2280" s="143"/>
      <c r="E2280" s="143" t="str">
        <f ca="1">IF(ISERROR($V2280),"",OFFSET('Smelter Look-up'!$D$4,$V2280-4,0)&amp;"")</f>
        <v/>
      </c>
      <c r="F2280" s="143" t="str">
        <f ca="1">IF(ISERROR($V2280),"",OFFSET('Smelter Look-up'!$E$4,$V2280-4,0))</f>
        <v/>
      </c>
      <c r="G2280" s="143" t="str">
        <f ca="1">IF(C2280=$X$4,"Enter smelter details",IF(ISERROR($V2280),"",OFFSET('Smelter Look-up'!$F$4,$V2280-4,0)))</f>
        <v/>
      </c>
      <c r="H2280" s="199" t="str">
        <f ca="1">IF(ISERROR($V2280),"",OFFSET('Smelter Look-up'!$G$4,$V2280-4,0))</f>
        <v/>
      </c>
      <c r="I2280" s="200" t="str">
        <f ca="1">IF(ISERROR($V2280),"",OFFSET('Smelter Look-up'!$H$4,$V2280-4,0))</f>
        <v/>
      </c>
      <c r="J2280" s="200" t="str">
        <f ca="1">IF(ISERROR($V2280),"",OFFSET('Smelter Look-up'!$I$4,$V2280-4,0))</f>
        <v/>
      </c>
      <c r="K2280" s="144"/>
      <c r="L2280" s="144"/>
      <c r="M2280" s="144"/>
      <c r="N2280" s="144"/>
      <c r="O2280" s="144"/>
      <c r="P2280" s="202"/>
      <c r="Q2280" s="145"/>
      <c r="R2280" s="143" t="str">
        <f ca="1">IF(ISERROR($V2280),"",OFFSET('Smelter Look-up'!$C$4,$V2280-4,0)&amp;"")</f>
        <v/>
      </c>
      <c r="S2280" s="149" t="str">
        <f t="shared" ca="1" si="175"/>
        <v/>
      </c>
      <c r="T2280" s="149" t="str">
        <f ca="1">IF(B2280="","",IF(ISERROR(MATCH($J2280,SorP!$B$1:$B$6261,0)),"",INDIRECT("'SorP'!$A$"&amp;MATCH($S2280&amp;$J2280,SorP!C:C,0))))</f>
        <v/>
      </c>
      <c r="U2280" s="162"/>
      <c r="V2280" s="163" t="e">
        <f>IF(C2280="",NA(),MATCH($B2280&amp;$C2280,'Smelter Look-up'!$J:$J,0))</f>
        <v>#N/A</v>
      </c>
      <c r="X2280" s="164">
        <f t="shared" ca="1" si="176"/>
        <v>0</v>
      </c>
      <c r="AB2280" s="304" t="str">
        <f t="shared" si="177"/>
        <v/>
      </c>
      <c r="AC2280" s="164" t="str">
        <f t="shared" si="178"/>
        <v/>
      </c>
      <c r="AD2280" s="164" t="str">
        <f t="shared" si="179"/>
        <v/>
      </c>
    </row>
    <row r="2281" spans="1:30" s="164" customFormat="1" ht="20.149999999999999" customHeight="1">
      <c r="A2281" s="149"/>
      <c r="B2281" s="294" t="str">
        <f>IF(LEN(A2281)=0,"",INDEX('Smelter Look-up'!$A:$A,MATCH($A2281,'Smelter Look-up'!$E:$E,0)))</f>
        <v/>
      </c>
      <c r="C2281" s="146" t="str">
        <f>IF(LEN(A2281)=0,"",INDEX('Smelter Look-up'!$C:$C,MATCH($A2281,'Smelter Look-up'!$E:$E,0)))</f>
        <v/>
      </c>
      <c r="D2281" s="143"/>
      <c r="E2281" s="143" t="str">
        <f ca="1">IF(ISERROR($V2281),"",OFFSET('Smelter Look-up'!$D$4,$V2281-4,0)&amp;"")</f>
        <v/>
      </c>
      <c r="F2281" s="143" t="str">
        <f ca="1">IF(ISERROR($V2281),"",OFFSET('Smelter Look-up'!$E$4,$V2281-4,0))</f>
        <v/>
      </c>
      <c r="G2281" s="143" t="str">
        <f ca="1">IF(C2281=$X$4,"Enter smelter details",IF(ISERROR($V2281),"",OFFSET('Smelter Look-up'!$F$4,$V2281-4,0)))</f>
        <v/>
      </c>
      <c r="H2281" s="199" t="str">
        <f ca="1">IF(ISERROR($V2281),"",OFFSET('Smelter Look-up'!$G$4,$V2281-4,0))</f>
        <v/>
      </c>
      <c r="I2281" s="200" t="str">
        <f ca="1">IF(ISERROR($V2281),"",OFFSET('Smelter Look-up'!$H$4,$V2281-4,0))</f>
        <v/>
      </c>
      <c r="J2281" s="200" t="str">
        <f ca="1">IF(ISERROR($V2281),"",OFFSET('Smelter Look-up'!$I$4,$V2281-4,0))</f>
        <v/>
      </c>
      <c r="K2281" s="144"/>
      <c r="L2281" s="144"/>
      <c r="M2281" s="144"/>
      <c r="N2281" s="144"/>
      <c r="O2281" s="144"/>
      <c r="P2281" s="202"/>
      <c r="Q2281" s="145"/>
      <c r="R2281" s="143" t="str">
        <f ca="1">IF(ISERROR($V2281),"",OFFSET('Smelter Look-up'!$C$4,$V2281-4,0)&amp;"")</f>
        <v/>
      </c>
      <c r="S2281" s="149" t="str">
        <f t="shared" ca="1" si="175"/>
        <v/>
      </c>
      <c r="T2281" s="149" t="str">
        <f ca="1">IF(B2281="","",IF(ISERROR(MATCH($J2281,SorP!$B$1:$B$6261,0)),"",INDIRECT("'SorP'!$A$"&amp;MATCH($S2281&amp;$J2281,SorP!C:C,0))))</f>
        <v/>
      </c>
      <c r="U2281" s="162"/>
      <c r="V2281" s="163" t="e">
        <f>IF(C2281="",NA(),MATCH($B2281&amp;$C2281,'Smelter Look-up'!$J:$J,0))</f>
        <v>#N/A</v>
      </c>
      <c r="X2281" s="164">
        <f t="shared" ca="1" si="176"/>
        <v>0</v>
      </c>
      <c r="AB2281" s="304" t="str">
        <f t="shared" si="177"/>
        <v/>
      </c>
      <c r="AC2281" s="164" t="str">
        <f t="shared" si="178"/>
        <v/>
      </c>
      <c r="AD2281" s="164" t="str">
        <f t="shared" si="179"/>
        <v/>
      </c>
    </row>
    <row r="2282" spans="1:30" s="164" customFormat="1" ht="20.149999999999999" customHeight="1">
      <c r="A2282" s="149"/>
      <c r="B2282" s="294" t="str">
        <f>IF(LEN(A2282)=0,"",INDEX('Smelter Look-up'!$A:$A,MATCH($A2282,'Smelter Look-up'!$E:$E,0)))</f>
        <v/>
      </c>
      <c r="C2282" s="146" t="str">
        <f>IF(LEN(A2282)=0,"",INDEX('Smelter Look-up'!$C:$C,MATCH($A2282,'Smelter Look-up'!$E:$E,0)))</f>
        <v/>
      </c>
      <c r="D2282" s="143"/>
      <c r="E2282" s="143" t="str">
        <f ca="1">IF(ISERROR($V2282),"",OFFSET('Smelter Look-up'!$D$4,$V2282-4,0)&amp;"")</f>
        <v/>
      </c>
      <c r="F2282" s="143" t="str">
        <f ca="1">IF(ISERROR($V2282),"",OFFSET('Smelter Look-up'!$E$4,$V2282-4,0))</f>
        <v/>
      </c>
      <c r="G2282" s="143" t="str">
        <f ca="1">IF(C2282=$X$4,"Enter smelter details",IF(ISERROR($V2282),"",OFFSET('Smelter Look-up'!$F$4,$V2282-4,0)))</f>
        <v/>
      </c>
      <c r="H2282" s="199" t="str">
        <f ca="1">IF(ISERROR($V2282),"",OFFSET('Smelter Look-up'!$G$4,$V2282-4,0))</f>
        <v/>
      </c>
      <c r="I2282" s="200" t="str">
        <f ca="1">IF(ISERROR($V2282),"",OFFSET('Smelter Look-up'!$H$4,$V2282-4,0))</f>
        <v/>
      </c>
      <c r="J2282" s="200" t="str">
        <f ca="1">IF(ISERROR($V2282),"",OFFSET('Smelter Look-up'!$I$4,$V2282-4,0))</f>
        <v/>
      </c>
      <c r="K2282" s="144"/>
      <c r="L2282" s="144"/>
      <c r="M2282" s="144"/>
      <c r="N2282" s="144"/>
      <c r="O2282" s="144"/>
      <c r="P2282" s="202"/>
      <c r="Q2282" s="145"/>
      <c r="R2282" s="143" t="str">
        <f ca="1">IF(ISERROR($V2282),"",OFFSET('Smelter Look-up'!$C$4,$V2282-4,0)&amp;"")</f>
        <v/>
      </c>
      <c r="S2282" s="149" t="str">
        <f t="shared" ca="1" si="175"/>
        <v/>
      </c>
      <c r="T2282" s="149" t="str">
        <f ca="1">IF(B2282="","",IF(ISERROR(MATCH($J2282,SorP!$B$1:$B$6261,0)),"",INDIRECT("'SorP'!$A$"&amp;MATCH($S2282&amp;$J2282,SorP!C:C,0))))</f>
        <v/>
      </c>
      <c r="U2282" s="162"/>
      <c r="V2282" s="163" t="e">
        <f>IF(C2282="",NA(),MATCH($B2282&amp;$C2282,'Smelter Look-up'!$J:$J,0))</f>
        <v>#N/A</v>
      </c>
      <c r="X2282" s="164">
        <f t="shared" ca="1" si="176"/>
        <v>0</v>
      </c>
      <c r="AB2282" s="304" t="str">
        <f t="shared" si="177"/>
        <v/>
      </c>
      <c r="AC2282" s="164" t="str">
        <f t="shared" si="178"/>
        <v/>
      </c>
      <c r="AD2282" s="164" t="str">
        <f t="shared" si="179"/>
        <v/>
      </c>
    </row>
    <row r="2283" spans="1:30" s="164" customFormat="1" ht="20.149999999999999" customHeight="1">
      <c r="A2283" s="149"/>
      <c r="B2283" s="294" t="str">
        <f>IF(LEN(A2283)=0,"",INDEX('Smelter Look-up'!$A:$A,MATCH($A2283,'Smelter Look-up'!$E:$E,0)))</f>
        <v/>
      </c>
      <c r="C2283" s="146" t="str">
        <f>IF(LEN(A2283)=0,"",INDEX('Smelter Look-up'!$C:$C,MATCH($A2283,'Smelter Look-up'!$E:$E,0)))</f>
        <v/>
      </c>
      <c r="D2283" s="143"/>
      <c r="E2283" s="143" t="str">
        <f ca="1">IF(ISERROR($V2283),"",OFFSET('Smelter Look-up'!$D$4,$V2283-4,0)&amp;"")</f>
        <v/>
      </c>
      <c r="F2283" s="143" t="str">
        <f ca="1">IF(ISERROR($V2283),"",OFFSET('Smelter Look-up'!$E$4,$V2283-4,0))</f>
        <v/>
      </c>
      <c r="G2283" s="143" t="str">
        <f ca="1">IF(C2283=$X$4,"Enter smelter details",IF(ISERROR($V2283),"",OFFSET('Smelter Look-up'!$F$4,$V2283-4,0)))</f>
        <v/>
      </c>
      <c r="H2283" s="199" t="str">
        <f ca="1">IF(ISERROR($V2283),"",OFFSET('Smelter Look-up'!$G$4,$V2283-4,0))</f>
        <v/>
      </c>
      <c r="I2283" s="200" t="str">
        <f ca="1">IF(ISERROR($V2283),"",OFFSET('Smelter Look-up'!$H$4,$V2283-4,0))</f>
        <v/>
      </c>
      <c r="J2283" s="200" t="str">
        <f ca="1">IF(ISERROR($V2283),"",OFFSET('Smelter Look-up'!$I$4,$V2283-4,0))</f>
        <v/>
      </c>
      <c r="K2283" s="144"/>
      <c r="L2283" s="144"/>
      <c r="M2283" s="144"/>
      <c r="N2283" s="144"/>
      <c r="O2283" s="144"/>
      <c r="P2283" s="202"/>
      <c r="Q2283" s="145"/>
      <c r="R2283" s="143" t="str">
        <f ca="1">IF(ISERROR($V2283),"",OFFSET('Smelter Look-up'!$C$4,$V2283-4,0)&amp;"")</f>
        <v/>
      </c>
      <c r="S2283" s="149" t="str">
        <f t="shared" ca="1" si="175"/>
        <v/>
      </c>
      <c r="T2283" s="149" t="str">
        <f ca="1">IF(B2283="","",IF(ISERROR(MATCH($J2283,SorP!$B$1:$B$6261,0)),"",INDIRECT("'SorP'!$A$"&amp;MATCH($S2283&amp;$J2283,SorP!C:C,0))))</f>
        <v/>
      </c>
      <c r="U2283" s="162"/>
      <c r="V2283" s="163" t="e">
        <f>IF(C2283="",NA(),MATCH($B2283&amp;$C2283,'Smelter Look-up'!$J:$J,0))</f>
        <v>#N/A</v>
      </c>
      <c r="X2283" s="164">
        <f t="shared" ca="1" si="176"/>
        <v>0</v>
      </c>
      <c r="AB2283" s="304" t="str">
        <f t="shared" si="177"/>
        <v/>
      </c>
      <c r="AC2283" s="164" t="str">
        <f t="shared" si="178"/>
        <v/>
      </c>
      <c r="AD2283" s="164" t="str">
        <f t="shared" si="179"/>
        <v/>
      </c>
    </row>
    <row r="2284" spans="1:30" s="164" customFormat="1" ht="20.149999999999999" customHeight="1">
      <c r="A2284" s="149"/>
      <c r="B2284" s="294" t="str">
        <f>IF(LEN(A2284)=0,"",INDEX('Smelter Look-up'!$A:$A,MATCH($A2284,'Smelter Look-up'!$E:$E,0)))</f>
        <v/>
      </c>
      <c r="C2284" s="146" t="str">
        <f>IF(LEN(A2284)=0,"",INDEX('Smelter Look-up'!$C:$C,MATCH($A2284,'Smelter Look-up'!$E:$E,0)))</f>
        <v/>
      </c>
      <c r="D2284" s="143"/>
      <c r="E2284" s="143" t="str">
        <f ca="1">IF(ISERROR($V2284),"",OFFSET('Smelter Look-up'!$D$4,$V2284-4,0)&amp;"")</f>
        <v/>
      </c>
      <c r="F2284" s="143" t="str">
        <f ca="1">IF(ISERROR($V2284),"",OFFSET('Smelter Look-up'!$E$4,$V2284-4,0))</f>
        <v/>
      </c>
      <c r="G2284" s="143" t="str">
        <f ca="1">IF(C2284=$X$4,"Enter smelter details",IF(ISERROR($V2284),"",OFFSET('Smelter Look-up'!$F$4,$V2284-4,0)))</f>
        <v/>
      </c>
      <c r="H2284" s="199" t="str">
        <f ca="1">IF(ISERROR($V2284),"",OFFSET('Smelter Look-up'!$G$4,$V2284-4,0))</f>
        <v/>
      </c>
      <c r="I2284" s="200" t="str">
        <f ca="1">IF(ISERROR($V2284),"",OFFSET('Smelter Look-up'!$H$4,$V2284-4,0))</f>
        <v/>
      </c>
      <c r="J2284" s="200" t="str">
        <f ca="1">IF(ISERROR($V2284),"",OFFSET('Smelter Look-up'!$I$4,$V2284-4,0))</f>
        <v/>
      </c>
      <c r="K2284" s="144"/>
      <c r="L2284" s="144"/>
      <c r="M2284" s="144"/>
      <c r="N2284" s="144"/>
      <c r="O2284" s="144"/>
      <c r="P2284" s="202"/>
      <c r="Q2284" s="145"/>
      <c r="R2284" s="143" t="str">
        <f ca="1">IF(ISERROR($V2284),"",OFFSET('Smelter Look-up'!$C$4,$V2284-4,0)&amp;"")</f>
        <v/>
      </c>
      <c r="S2284" s="149" t="str">
        <f t="shared" ca="1" si="175"/>
        <v/>
      </c>
      <c r="T2284" s="149" t="str">
        <f ca="1">IF(B2284="","",IF(ISERROR(MATCH($J2284,SorP!$B$1:$B$6261,0)),"",INDIRECT("'SorP'!$A$"&amp;MATCH($S2284&amp;$J2284,SorP!C:C,0))))</f>
        <v/>
      </c>
      <c r="U2284" s="162"/>
      <c r="V2284" s="163" t="e">
        <f>IF(C2284="",NA(),MATCH($B2284&amp;$C2284,'Smelter Look-up'!$J:$J,0))</f>
        <v>#N/A</v>
      </c>
      <c r="X2284" s="164">
        <f t="shared" ca="1" si="176"/>
        <v>0</v>
      </c>
      <c r="AB2284" s="304" t="str">
        <f t="shared" si="177"/>
        <v/>
      </c>
      <c r="AC2284" s="164" t="str">
        <f t="shared" si="178"/>
        <v/>
      </c>
      <c r="AD2284" s="164" t="str">
        <f t="shared" si="179"/>
        <v/>
      </c>
    </row>
    <row r="2285" spans="1:30" s="164" customFormat="1" ht="20.149999999999999" customHeight="1">
      <c r="A2285" s="149"/>
      <c r="B2285" s="294" t="str">
        <f>IF(LEN(A2285)=0,"",INDEX('Smelter Look-up'!$A:$A,MATCH($A2285,'Smelter Look-up'!$E:$E,0)))</f>
        <v/>
      </c>
      <c r="C2285" s="146" t="str">
        <f>IF(LEN(A2285)=0,"",INDEX('Smelter Look-up'!$C:$C,MATCH($A2285,'Smelter Look-up'!$E:$E,0)))</f>
        <v/>
      </c>
      <c r="D2285" s="143"/>
      <c r="E2285" s="143" t="str">
        <f ca="1">IF(ISERROR($V2285),"",OFFSET('Smelter Look-up'!$D$4,$V2285-4,0)&amp;"")</f>
        <v/>
      </c>
      <c r="F2285" s="143" t="str">
        <f ca="1">IF(ISERROR($V2285),"",OFFSET('Smelter Look-up'!$E$4,$V2285-4,0))</f>
        <v/>
      </c>
      <c r="G2285" s="143" t="str">
        <f ca="1">IF(C2285=$X$4,"Enter smelter details",IF(ISERROR($V2285),"",OFFSET('Smelter Look-up'!$F$4,$V2285-4,0)))</f>
        <v/>
      </c>
      <c r="H2285" s="199" t="str">
        <f ca="1">IF(ISERROR($V2285),"",OFFSET('Smelter Look-up'!$G$4,$V2285-4,0))</f>
        <v/>
      </c>
      <c r="I2285" s="200" t="str">
        <f ca="1">IF(ISERROR($V2285),"",OFFSET('Smelter Look-up'!$H$4,$V2285-4,0))</f>
        <v/>
      </c>
      <c r="J2285" s="200" t="str">
        <f ca="1">IF(ISERROR($V2285),"",OFFSET('Smelter Look-up'!$I$4,$V2285-4,0))</f>
        <v/>
      </c>
      <c r="K2285" s="144"/>
      <c r="L2285" s="144"/>
      <c r="M2285" s="144"/>
      <c r="N2285" s="144"/>
      <c r="O2285" s="144"/>
      <c r="P2285" s="202"/>
      <c r="Q2285" s="145"/>
      <c r="R2285" s="143" t="str">
        <f ca="1">IF(ISERROR($V2285),"",OFFSET('Smelter Look-up'!$C$4,$V2285-4,0)&amp;"")</f>
        <v/>
      </c>
      <c r="S2285" s="149" t="str">
        <f t="shared" ca="1" si="175"/>
        <v/>
      </c>
      <c r="T2285" s="149" t="str">
        <f ca="1">IF(B2285="","",IF(ISERROR(MATCH($J2285,SorP!$B$1:$B$6261,0)),"",INDIRECT("'SorP'!$A$"&amp;MATCH($S2285&amp;$J2285,SorP!C:C,0))))</f>
        <v/>
      </c>
      <c r="U2285" s="162"/>
      <c r="V2285" s="163" t="e">
        <f>IF(C2285="",NA(),MATCH($B2285&amp;$C2285,'Smelter Look-up'!$J:$J,0))</f>
        <v>#N/A</v>
      </c>
      <c r="X2285" s="164">
        <f t="shared" ca="1" si="176"/>
        <v>0</v>
      </c>
      <c r="AB2285" s="304" t="str">
        <f t="shared" si="177"/>
        <v/>
      </c>
      <c r="AC2285" s="164" t="str">
        <f t="shared" si="178"/>
        <v/>
      </c>
      <c r="AD2285" s="164" t="str">
        <f t="shared" si="179"/>
        <v/>
      </c>
    </row>
    <row r="2286" spans="1:30" s="164" customFormat="1" ht="20.149999999999999" customHeight="1">
      <c r="A2286" s="149"/>
      <c r="B2286" s="294" t="str">
        <f>IF(LEN(A2286)=0,"",INDEX('Smelter Look-up'!$A:$A,MATCH($A2286,'Smelter Look-up'!$E:$E,0)))</f>
        <v/>
      </c>
      <c r="C2286" s="146" t="str">
        <f>IF(LEN(A2286)=0,"",INDEX('Smelter Look-up'!$C:$C,MATCH($A2286,'Smelter Look-up'!$E:$E,0)))</f>
        <v/>
      </c>
      <c r="D2286" s="143"/>
      <c r="E2286" s="143" t="str">
        <f ca="1">IF(ISERROR($V2286),"",OFFSET('Smelter Look-up'!$D$4,$V2286-4,0)&amp;"")</f>
        <v/>
      </c>
      <c r="F2286" s="143" t="str">
        <f ca="1">IF(ISERROR($V2286),"",OFFSET('Smelter Look-up'!$E$4,$V2286-4,0))</f>
        <v/>
      </c>
      <c r="G2286" s="143" t="str">
        <f ca="1">IF(C2286=$X$4,"Enter smelter details",IF(ISERROR($V2286),"",OFFSET('Smelter Look-up'!$F$4,$V2286-4,0)))</f>
        <v/>
      </c>
      <c r="H2286" s="199" t="str">
        <f ca="1">IF(ISERROR($V2286),"",OFFSET('Smelter Look-up'!$G$4,$V2286-4,0))</f>
        <v/>
      </c>
      <c r="I2286" s="200" t="str">
        <f ca="1">IF(ISERROR($V2286),"",OFFSET('Smelter Look-up'!$H$4,$V2286-4,0))</f>
        <v/>
      </c>
      <c r="J2286" s="200" t="str">
        <f ca="1">IF(ISERROR($V2286),"",OFFSET('Smelter Look-up'!$I$4,$V2286-4,0))</f>
        <v/>
      </c>
      <c r="K2286" s="144"/>
      <c r="L2286" s="144"/>
      <c r="M2286" s="144"/>
      <c r="N2286" s="144"/>
      <c r="O2286" s="144"/>
      <c r="P2286" s="202"/>
      <c r="Q2286" s="145"/>
      <c r="R2286" s="143" t="str">
        <f ca="1">IF(ISERROR($V2286),"",OFFSET('Smelter Look-up'!$C$4,$V2286-4,0)&amp;"")</f>
        <v/>
      </c>
      <c r="S2286" s="149" t="str">
        <f t="shared" ca="1" si="175"/>
        <v/>
      </c>
      <c r="T2286" s="149" t="str">
        <f ca="1">IF(B2286="","",IF(ISERROR(MATCH($J2286,SorP!$B$1:$B$6261,0)),"",INDIRECT("'SorP'!$A$"&amp;MATCH($S2286&amp;$J2286,SorP!C:C,0))))</f>
        <v/>
      </c>
      <c r="U2286" s="162"/>
      <c r="V2286" s="163" t="e">
        <f>IF(C2286="",NA(),MATCH($B2286&amp;$C2286,'Smelter Look-up'!$J:$J,0))</f>
        <v>#N/A</v>
      </c>
      <c r="X2286" s="164">
        <f t="shared" ca="1" si="176"/>
        <v>0</v>
      </c>
      <c r="AB2286" s="304" t="str">
        <f t="shared" si="177"/>
        <v/>
      </c>
      <c r="AC2286" s="164" t="str">
        <f t="shared" si="178"/>
        <v/>
      </c>
      <c r="AD2286" s="164" t="str">
        <f t="shared" si="179"/>
        <v/>
      </c>
    </row>
    <row r="2287" spans="1:30" s="164" customFormat="1" ht="20.149999999999999" customHeight="1">
      <c r="A2287" s="149"/>
      <c r="B2287" s="294" t="str">
        <f>IF(LEN(A2287)=0,"",INDEX('Smelter Look-up'!$A:$A,MATCH($A2287,'Smelter Look-up'!$E:$E,0)))</f>
        <v/>
      </c>
      <c r="C2287" s="146" t="str">
        <f>IF(LEN(A2287)=0,"",INDEX('Smelter Look-up'!$C:$C,MATCH($A2287,'Smelter Look-up'!$E:$E,0)))</f>
        <v/>
      </c>
      <c r="D2287" s="143"/>
      <c r="E2287" s="143" t="str">
        <f ca="1">IF(ISERROR($V2287),"",OFFSET('Smelter Look-up'!$D$4,$V2287-4,0)&amp;"")</f>
        <v/>
      </c>
      <c r="F2287" s="143" t="str">
        <f ca="1">IF(ISERROR($V2287),"",OFFSET('Smelter Look-up'!$E$4,$V2287-4,0))</f>
        <v/>
      </c>
      <c r="G2287" s="143" t="str">
        <f ca="1">IF(C2287=$X$4,"Enter smelter details",IF(ISERROR($V2287),"",OFFSET('Smelter Look-up'!$F$4,$V2287-4,0)))</f>
        <v/>
      </c>
      <c r="H2287" s="199" t="str">
        <f ca="1">IF(ISERROR($V2287),"",OFFSET('Smelter Look-up'!$G$4,$V2287-4,0))</f>
        <v/>
      </c>
      <c r="I2287" s="200" t="str">
        <f ca="1">IF(ISERROR($V2287),"",OFFSET('Smelter Look-up'!$H$4,$V2287-4,0))</f>
        <v/>
      </c>
      <c r="J2287" s="200" t="str">
        <f ca="1">IF(ISERROR($V2287),"",OFFSET('Smelter Look-up'!$I$4,$V2287-4,0))</f>
        <v/>
      </c>
      <c r="K2287" s="144"/>
      <c r="L2287" s="144"/>
      <c r="M2287" s="144"/>
      <c r="N2287" s="144"/>
      <c r="O2287" s="144"/>
      <c r="P2287" s="202"/>
      <c r="Q2287" s="145"/>
      <c r="R2287" s="143" t="str">
        <f ca="1">IF(ISERROR($V2287),"",OFFSET('Smelter Look-up'!$C$4,$V2287-4,0)&amp;"")</f>
        <v/>
      </c>
      <c r="S2287" s="149" t="str">
        <f t="shared" ca="1" si="175"/>
        <v/>
      </c>
      <c r="T2287" s="149" t="str">
        <f ca="1">IF(B2287="","",IF(ISERROR(MATCH($J2287,SorP!$B$1:$B$6261,0)),"",INDIRECT("'SorP'!$A$"&amp;MATCH($S2287&amp;$J2287,SorP!C:C,0))))</f>
        <v/>
      </c>
      <c r="U2287" s="162"/>
      <c r="V2287" s="163" t="e">
        <f>IF(C2287="",NA(),MATCH($B2287&amp;$C2287,'Smelter Look-up'!$J:$J,0))</f>
        <v>#N/A</v>
      </c>
      <c r="X2287" s="164">
        <f t="shared" ca="1" si="176"/>
        <v>0</v>
      </c>
      <c r="AB2287" s="304" t="str">
        <f t="shared" si="177"/>
        <v/>
      </c>
      <c r="AC2287" s="164" t="str">
        <f t="shared" si="178"/>
        <v/>
      </c>
      <c r="AD2287" s="164" t="str">
        <f t="shared" si="179"/>
        <v/>
      </c>
    </row>
    <row r="2288" spans="1:30" s="164" customFormat="1" ht="20.149999999999999" customHeight="1">
      <c r="A2288" s="149"/>
      <c r="B2288" s="294" t="str">
        <f>IF(LEN(A2288)=0,"",INDEX('Smelter Look-up'!$A:$A,MATCH($A2288,'Smelter Look-up'!$E:$E,0)))</f>
        <v/>
      </c>
      <c r="C2288" s="146" t="str">
        <f>IF(LEN(A2288)=0,"",INDEX('Smelter Look-up'!$C:$C,MATCH($A2288,'Smelter Look-up'!$E:$E,0)))</f>
        <v/>
      </c>
      <c r="D2288" s="143"/>
      <c r="E2288" s="143" t="str">
        <f ca="1">IF(ISERROR($V2288),"",OFFSET('Smelter Look-up'!$D$4,$V2288-4,0)&amp;"")</f>
        <v/>
      </c>
      <c r="F2288" s="143" t="str">
        <f ca="1">IF(ISERROR($V2288),"",OFFSET('Smelter Look-up'!$E$4,$V2288-4,0))</f>
        <v/>
      </c>
      <c r="G2288" s="143" t="str">
        <f ca="1">IF(C2288=$X$4,"Enter smelter details",IF(ISERROR($V2288),"",OFFSET('Smelter Look-up'!$F$4,$V2288-4,0)))</f>
        <v/>
      </c>
      <c r="H2288" s="199" t="str">
        <f ca="1">IF(ISERROR($V2288),"",OFFSET('Smelter Look-up'!$G$4,$V2288-4,0))</f>
        <v/>
      </c>
      <c r="I2288" s="200" t="str">
        <f ca="1">IF(ISERROR($V2288),"",OFFSET('Smelter Look-up'!$H$4,$V2288-4,0))</f>
        <v/>
      </c>
      <c r="J2288" s="200" t="str">
        <f ca="1">IF(ISERROR($V2288),"",OFFSET('Smelter Look-up'!$I$4,$V2288-4,0))</f>
        <v/>
      </c>
      <c r="K2288" s="144"/>
      <c r="L2288" s="144"/>
      <c r="M2288" s="144"/>
      <c r="N2288" s="144"/>
      <c r="O2288" s="144"/>
      <c r="P2288" s="202"/>
      <c r="Q2288" s="145"/>
      <c r="R2288" s="143" t="str">
        <f ca="1">IF(ISERROR($V2288),"",OFFSET('Smelter Look-up'!$C$4,$V2288-4,0)&amp;"")</f>
        <v/>
      </c>
      <c r="S2288" s="149" t="str">
        <f t="shared" ca="1" si="175"/>
        <v/>
      </c>
      <c r="T2288" s="149" t="str">
        <f ca="1">IF(B2288="","",IF(ISERROR(MATCH($J2288,SorP!$B$1:$B$6261,0)),"",INDIRECT("'SorP'!$A$"&amp;MATCH($S2288&amp;$J2288,SorP!C:C,0))))</f>
        <v/>
      </c>
      <c r="U2288" s="162"/>
      <c r="V2288" s="163" t="e">
        <f>IF(C2288="",NA(),MATCH($B2288&amp;$C2288,'Smelter Look-up'!$J:$J,0))</f>
        <v>#N/A</v>
      </c>
      <c r="X2288" s="164">
        <f t="shared" ca="1" si="176"/>
        <v>0</v>
      </c>
      <c r="AB2288" s="304" t="str">
        <f t="shared" si="177"/>
        <v/>
      </c>
      <c r="AC2288" s="164" t="str">
        <f t="shared" si="178"/>
        <v/>
      </c>
      <c r="AD2288" s="164" t="str">
        <f t="shared" si="179"/>
        <v/>
      </c>
    </row>
    <row r="2289" spans="1:30" s="164" customFormat="1" ht="20.149999999999999" customHeight="1">
      <c r="A2289" s="149"/>
      <c r="B2289" s="294" t="str">
        <f>IF(LEN(A2289)=0,"",INDEX('Smelter Look-up'!$A:$A,MATCH($A2289,'Smelter Look-up'!$E:$E,0)))</f>
        <v/>
      </c>
      <c r="C2289" s="146" t="str">
        <f>IF(LEN(A2289)=0,"",INDEX('Smelter Look-up'!$C:$C,MATCH($A2289,'Smelter Look-up'!$E:$E,0)))</f>
        <v/>
      </c>
      <c r="D2289" s="143"/>
      <c r="E2289" s="143" t="str">
        <f ca="1">IF(ISERROR($V2289),"",OFFSET('Smelter Look-up'!$D$4,$V2289-4,0)&amp;"")</f>
        <v/>
      </c>
      <c r="F2289" s="143" t="str">
        <f ca="1">IF(ISERROR($V2289),"",OFFSET('Smelter Look-up'!$E$4,$V2289-4,0))</f>
        <v/>
      </c>
      <c r="G2289" s="143" t="str">
        <f ca="1">IF(C2289=$X$4,"Enter smelter details",IF(ISERROR($V2289),"",OFFSET('Smelter Look-up'!$F$4,$V2289-4,0)))</f>
        <v/>
      </c>
      <c r="H2289" s="199" t="str">
        <f ca="1">IF(ISERROR($V2289),"",OFFSET('Smelter Look-up'!$G$4,$V2289-4,0))</f>
        <v/>
      </c>
      <c r="I2289" s="200" t="str">
        <f ca="1">IF(ISERROR($V2289),"",OFFSET('Smelter Look-up'!$H$4,$V2289-4,0))</f>
        <v/>
      </c>
      <c r="J2289" s="200" t="str">
        <f ca="1">IF(ISERROR($V2289),"",OFFSET('Smelter Look-up'!$I$4,$V2289-4,0))</f>
        <v/>
      </c>
      <c r="K2289" s="144"/>
      <c r="L2289" s="144"/>
      <c r="M2289" s="144"/>
      <c r="N2289" s="144"/>
      <c r="O2289" s="144"/>
      <c r="P2289" s="202"/>
      <c r="Q2289" s="145"/>
      <c r="R2289" s="143" t="str">
        <f ca="1">IF(ISERROR($V2289),"",OFFSET('Smelter Look-up'!$C$4,$V2289-4,0)&amp;"")</f>
        <v/>
      </c>
      <c r="S2289" s="149" t="str">
        <f t="shared" ca="1" si="175"/>
        <v/>
      </c>
      <c r="T2289" s="149" t="str">
        <f ca="1">IF(B2289="","",IF(ISERROR(MATCH($J2289,SorP!$B$1:$B$6261,0)),"",INDIRECT("'SorP'!$A$"&amp;MATCH($S2289&amp;$J2289,SorP!C:C,0))))</f>
        <v/>
      </c>
      <c r="U2289" s="162"/>
      <c r="V2289" s="163" t="e">
        <f>IF(C2289="",NA(),MATCH($B2289&amp;$C2289,'Smelter Look-up'!$J:$J,0))</f>
        <v>#N/A</v>
      </c>
      <c r="X2289" s="164">
        <f t="shared" ca="1" si="176"/>
        <v>0</v>
      </c>
      <c r="AB2289" s="304" t="str">
        <f t="shared" si="177"/>
        <v/>
      </c>
      <c r="AC2289" s="164" t="str">
        <f t="shared" si="178"/>
        <v/>
      </c>
      <c r="AD2289" s="164" t="str">
        <f t="shared" si="179"/>
        <v/>
      </c>
    </row>
    <row r="2290" spans="1:30" s="164" customFormat="1" ht="20.149999999999999" customHeight="1">
      <c r="A2290" s="149"/>
      <c r="B2290" s="294" t="str">
        <f>IF(LEN(A2290)=0,"",INDEX('Smelter Look-up'!$A:$A,MATCH($A2290,'Smelter Look-up'!$E:$E,0)))</f>
        <v/>
      </c>
      <c r="C2290" s="146" t="str">
        <f>IF(LEN(A2290)=0,"",INDEX('Smelter Look-up'!$C:$C,MATCH($A2290,'Smelter Look-up'!$E:$E,0)))</f>
        <v/>
      </c>
      <c r="D2290" s="143"/>
      <c r="E2290" s="143" t="str">
        <f ca="1">IF(ISERROR($V2290),"",OFFSET('Smelter Look-up'!$D$4,$V2290-4,0)&amp;"")</f>
        <v/>
      </c>
      <c r="F2290" s="143" t="str">
        <f ca="1">IF(ISERROR($V2290),"",OFFSET('Smelter Look-up'!$E$4,$V2290-4,0))</f>
        <v/>
      </c>
      <c r="G2290" s="143" t="str">
        <f ca="1">IF(C2290=$X$4,"Enter smelter details",IF(ISERROR($V2290),"",OFFSET('Smelter Look-up'!$F$4,$V2290-4,0)))</f>
        <v/>
      </c>
      <c r="H2290" s="199" t="str">
        <f ca="1">IF(ISERROR($V2290),"",OFFSET('Smelter Look-up'!$G$4,$V2290-4,0))</f>
        <v/>
      </c>
      <c r="I2290" s="200" t="str">
        <f ca="1">IF(ISERROR($V2290),"",OFFSET('Smelter Look-up'!$H$4,$V2290-4,0))</f>
        <v/>
      </c>
      <c r="J2290" s="200" t="str">
        <f ca="1">IF(ISERROR($V2290),"",OFFSET('Smelter Look-up'!$I$4,$V2290-4,0))</f>
        <v/>
      </c>
      <c r="K2290" s="144"/>
      <c r="L2290" s="144"/>
      <c r="M2290" s="144"/>
      <c r="N2290" s="144"/>
      <c r="O2290" s="144"/>
      <c r="P2290" s="202"/>
      <c r="Q2290" s="145"/>
      <c r="R2290" s="143" t="str">
        <f ca="1">IF(ISERROR($V2290),"",OFFSET('Smelter Look-up'!$C$4,$V2290-4,0)&amp;"")</f>
        <v/>
      </c>
      <c r="S2290" s="149" t="str">
        <f t="shared" ca="1" si="175"/>
        <v/>
      </c>
      <c r="T2290" s="149" t="str">
        <f ca="1">IF(B2290="","",IF(ISERROR(MATCH($J2290,SorP!$B$1:$B$6261,0)),"",INDIRECT("'SorP'!$A$"&amp;MATCH($S2290&amp;$J2290,SorP!C:C,0))))</f>
        <v/>
      </c>
      <c r="U2290" s="162"/>
      <c r="V2290" s="163" t="e">
        <f>IF(C2290="",NA(),MATCH($B2290&amp;$C2290,'Smelter Look-up'!$J:$J,0))</f>
        <v>#N/A</v>
      </c>
      <c r="X2290" s="164">
        <f t="shared" ca="1" si="176"/>
        <v>0</v>
      </c>
      <c r="AB2290" s="304" t="str">
        <f t="shared" si="177"/>
        <v/>
      </c>
      <c r="AC2290" s="164" t="str">
        <f t="shared" si="178"/>
        <v/>
      </c>
      <c r="AD2290" s="164" t="str">
        <f t="shared" si="179"/>
        <v/>
      </c>
    </row>
    <row r="2291" spans="1:30" s="164" customFormat="1" ht="20.149999999999999" customHeight="1">
      <c r="A2291" s="149"/>
      <c r="B2291" s="294" t="str">
        <f>IF(LEN(A2291)=0,"",INDEX('Smelter Look-up'!$A:$A,MATCH($A2291,'Smelter Look-up'!$E:$E,0)))</f>
        <v/>
      </c>
      <c r="C2291" s="146" t="str">
        <f>IF(LEN(A2291)=0,"",INDEX('Smelter Look-up'!$C:$C,MATCH($A2291,'Smelter Look-up'!$E:$E,0)))</f>
        <v/>
      </c>
      <c r="D2291" s="143"/>
      <c r="E2291" s="143" t="str">
        <f ca="1">IF(ISERROR($V2291),"",OFFSET('Smelter Look-up'!$D$4,$V2291-4,0)&amp;"")</f>
        <v/>
      </c>
      <c r="F2291" s="143" t="str">
        <f ca="1">IF(ISERROR($V2291),"",OFFSET('Smelter Look-up'!$E$4,$V2291-4,0))</f>
        <v/>
      </c>
      <c r="G2291" s="143" t="str">
        <f ca="1">IF(C2291=$X$4,"Enter smelter details",IF(ISERROR($V2291),"",OFFSET('Smelter Look-up'!$F$4,$V2291-4,0)))</f>
        <v/>
      </c>
      <c r="H2291" s="199" t="str">
        <f ca="1">IF(ISERROR($V2291),"",OFFSET('Smelter Look-up'!$G$4,$V2291-4,0))</f>
        <v/>
      </c>
      <c r="I2291" s="200" t="str">
        <f ca="1">IF(ISERROR($V2291),"",OFFSET('Smelter Look-up'!$H$4,$V2291-4,0))</f>
        <v/>
      </c>
      <c r="J2291" s="200" t="str">
        <f ca="1">IF(ISERROR($V2291),"",OFFSET('Smelter Look-up'!$I$4,$V2291-4,0))</f>
        <v/>
      </c>
      <c r="K2291" s="144"/>
      <c r="L2291" s="144"/>
      <c r="M2291" s="144"/>
      <c r="N2291" s="144"/>
      <c r="O2291" s="144"/>
      <c r="P2291" s="202"/>
      <c r="Q2291" s="145"/>
      <c r="R2291" s="143" t="str">
        <f ca="1">IF(ISERROR($V2291),"",OFFSET('Smelter Look-up'!$C$4,$V2291-4,0)&amp;"")</f>
        <v/>
      </c>
      <c r="S2291" s="149" t="str">
        <f t="shared" ca="1" si="175"/>
        <v/>
      </c>
      <c r="T2291" s="149" t="str">
        <f ca="1">IF(B2291="","",IF(ISERROR(MATCH($J2291,SorP!$B$1:$B$6261,0)),"",INDIRECT("'SorP'!$A$"&amp;MATCH($S2291&amp;$J2291,SorP!C:C,0))))</f>
        <v/>
      </c>
      <c r="U2291" s="162"/>
      <c r="V2291" s="163" t="e">
        <f>IF(C2291="",NA(),MATCH($B2291&amp;$C2291,'Smelter Look-up'!$J:$J,0))</f>
        <v>#N/A</v>
      </c>
      <c r="X2291" s="164">
        <f t="shared" ca="1" si="176"/>
        <v>0</v>
      </c>
      <c r="AB2291" s="304" t="str">
        <f t="shared" si="177"/>
        <v/>
      </c>
      <c r="AC2291" s="164" t="str">
        <f t="shared" si="178"/>
        <v/>
      </c>
      <c r="AD2291" s="164" t="str">
        <f t="shared" si="179"/>
        <v/>
      </c>
    </row>
    <row r="2292" spans="1:30" s="164" customFormat="1" ht="20.149999999999999" customHeight="1">
      <c r="A2292" s="149"/>
      <c r="B2292" s="294" t="str">
        <f>IF(LEN(A2292)=0,"",INDEX('Smelter Look-up'!$A:$A,MATCH($A2292,'Smelter Look-up'!$E:$E,0)))</f>
        <v/>
      </c>
      <c r="C2292" s="146" t="str">
        <f>IF(LEN(A2292)=0,"",INDEX('Smelter Look-up'!$C:$C,MATCH($A2292,'Smelter Look-up'!$E:$E,0)))</f>
        <v/>
      </c>
      <c r="D2292" s="143"/>
      <c r="E2292" s="143" t="str">
        <f ca="1">IF(ISERROR($V2292),"",OFFSET('Smelter Look-up'!$D$4,$V2292-4,0)&amp;"")</f>
        <v/>
      </c>
      <c r="F2292" s="143" t="str">
        <f ca="1">IF(ISERROR($V2292),"",OFFSET('Smelter Look-up'!$E$4,$V2292-4,0))</f>
        <v/>
      </c>
      <c r="G2292" s="143" t="str">
        <f ca="1">IF(C2292=$X$4,"Enter smelter details",IF(ISERROR($V2292),"",OFFSET('Smelter Look-up'!$F$4,$V2292-4,0)))</f>
        <v/>
      </c>
      <c r="H2292" s="199" t="str">
        <f ca="1">IF(ISERROR($V2292),"",OFFSET('Smelter Look-up'!$G$4,$V2292-4,0))</f>
        <v/>
      </c>
      <c r="I2292" s="200" t="str">
        <f ca="1">IF(ISERROR($V2292),"",OFFSET('Smelter Look-up'!$H$4,$V2292-4,0))</f>
        <v/>
      </c>
      <c r="J2292" s="200" t="str">
        <f ca="1">IF(ISERROR($V2292),"",OFFSET('Smelter Look-up'!$I$4,$V2292-4,0))</f>
        <v/>
      </c>
      <c r="K2292" s="144"/>
      <c r="L2292" s="144"/>
      <c r="M2292" s="144"/>
      <c r="N2292" s="144"/>
      <c r="O2292" s="144"/>
      <c r="P2292" s="202"/>
      <c r="Q2292" s="145"/>
      <c r="R2292" s="143" t="str">
        <f ca="1">IF(ISERROR($V2292),"",OFFSET('Smelter Look-up'!$C$4,$V2292-4,0)&amp;"")</f>
        <v/>
      </c>
      <c r="S2292" s="149" t="str">
        <f t="shared" ca="1" si="175"/>
        <v/>
      </c>
      <c r="T2292" s="149" t="str">
        <f ca="1">IF(B2292="","",IF(ISERROR(MATCH($J2292,SorP!$B$1:$B$6261,0)),"",INDIRECT("'SorP'!$A$"&amp;MATCH($S2292&amp;$J2292,SorP!C:C,0))))</f>
        <v/>
      </c>
      <c r="U2292" s="162"/>
      <c r="V2292" s="163" t="e">
        <f>IF(C2292="",NA(),MATCH($B2292&amp;$C2292,'Smelter Look-up'!$J:$J,0))</f>
        <v>#N/A</v>
      </c>
      <c r="X2292" s="164">
        <f t="shared" ca="1" si="176"/>
        <v>0</v>
      </c>
      <c r="AB2292" s="304" t="str">
        <f t="shared" si="177"/>
        <v/>
      </c>
      <c r="AC2292" s="164" t="str">
        <f t="shared" si="178"/>
        <v/>
      </c>
      <c r="AD2292" s="164" t="str">
        <f t="shared" si="179"/>
        <v/>
      </c>
    </row>
    <row r="2293" spans="1:30" s="164" customFormat="1" ht="20.149999999999999" customHeight="1">
      <c r="A2293" s="149"/>
      <c r="B2293" s="294" t="str">
        <f>IF(LEN(A2293)=0,"",INDEX('Smelter Look-up'!$A:$A,MATCH($A2293,'Smelter Look-up'!$E:$E,0)))</f>
        <v/>
      </c>
      <c r="C2293" s="146" t="str">
        <f>IF(LEN(A2293)=0,"",INDEX('Smelter Look-up'!$C:$C,MATCH($A2293,'Smelter Look-up'!$E:$E,0)))</f>
        <v/>
      </c>
      <c r="D2293" s="143"/>
      <c r="E2293" s="143" t="str">
        <f ca="1">IF(ISERROR($V2293),"",OFFSET('Smelter Look-up'!$D$4,$V2293-4,0)&amp;"")</f>
        <v/>
      </c>
      <c r="F2293" s="143" t="str">
        <f ca="1">IF(ISERROR($V2293),"",OFFSET('Smelter Look-up'!$E$4,$V2293-4,0))</f>
        <v/>
      </c>
      <c r="G2293" s="143" t="str">
        <f ca="1">IF(C2293=$X$4,"Enter smelter details",IF(ISERROR($V2293),"",OFFSET('Smelter Look-up'!$F$4,$V2293-4,0)))</f>
        <v/>
      </c>
      <c r="H2293" s="199" t="str">
        <f ca="1">IF(ISERROR($V2293),"",OFFSET('Smelter Look-up'!$G$4,$V2293-4,0))</f>
        <v/>
      </c>
      <c r="I2293" s="200" t="str">
        <f ca="1">IF(ISERROR($V2293),"",OFFSET('Smelter Look-up'!$H$4,$V2293-4,0))</f>
        <v/>
      </c>
      <c r="J2293" s="200" t="str">
        <f ca="1">IF(ISERROR($V2293),"",OFFSET('Smelter Look-up'!$I$4,$V2293-4,0))</f>
        <v/>
      </c>
      <c r="K2293" s="144"/>
      <c r="L2293" s="144"/>
      <c r="M2293" s="144"/>
      <c r="N2293" s="144"/>
      <c r="O2293" s="144"/>
      <c r="P2293" s="202"/>
      <c r="Q2293" s="145"/>
      <c r="R2293" s="143" t="str">
        <f ca="1">IF(ISERROR($V2293),"",OFFSET('Smelter Look-up'!$C$4,$V2293-4,0)&amp;"")</f>
        <v/>
      </c>
      <c r="S2293" s="149" t="str">
        <f t="shared" ca="1" si="175"/>
        <v/>
      </c>
      <c r="T2293" s="149" t="str">
        <f ca="1">IF(B2293="","",IF(ISERROR(MATCH($J2293,SorP!$B$1:$B$6261,0)),"",INDIRECT("'SorP'!$A$"&amp;MATCH($S2293&amp;$J2293,SorP!C:C,0))))</f>
        <v/>
      </c>
      <c r="U2293" s="162"/>
      <c r="V2293" s="163" t="e">
        <f>IF(C2293="",NA(),MATCH($B2293&amp;$C2293,'Smelter Look-up'!$J:$J,0))</f>
        <v>#N/A</v>
      </c>
      <c r="X2293" s="164">
        <f t="shared" ca="1" si="176"/>
        <v>0</v>
      </c>
      <c r="AB2293" s="304" t="str">
        <f t="shared" si="177"/>
        <v/>
      </c>
      <c r="AC2293" s="164" t="str">
        <f t="shared" si="178"/>
        <v/>
      </c>
      <c r="AD2293" s="164" t="str">
        <f t="shared" si="179"/>
        <v/>
      </c>
    </row>
    <row r="2294" spans="1:30" s="164" customFormat="1" ht="20.149999999999999" customHeight="1">
      <c r="A2294" s="149"/>
      <c r="B2294" s="294" t="str">
        <f>IF(LEN(A2294)=0,"",INDEX('Smelter Look-up'!$A:$A,MATCH($A2294,'Smelter Look-up'!$E:$E,0)))</f>
        <v/>
      </c>
      <c r="C2294" s="146" t="str">
        <f>IF(LEN(A2294)=0,"",INDEX('Smelter Look-up'!$C:$C,MATCH($A2294,'Smelter Look-up'!$E:$E,0)))</f>
        <v/>
      </c>
      <c r="D2294" s="143"/>
      <c r="E2294" s="143" t="str">
        <f ca="1">IF(ISERROR($V2294),"",OFFSET('Smelter Look-up'!$D$4,$V2294-4,0)&amp;"")</f>
        <v/>
      </c>
      <c r="F2294" s="143" t="str">
        <f ca="1">IF(ISERROR($V2294),"",OFFSET('Smelter Look-up'!$E$4,$V2294-4,0))</f>
        <v/>
      </c>
      <c r="G2294" s="143" t="str">
        <f ca="1">IF(C2294=$X$4,"Enter smelter details",IF(ISERROR($V2294),"",OFFSET('Smelter Look-up'!$F$4,$V2294-4,0)))</f>
        <v/>
      </c>
      <c r="H2294" s="199" t="str">
        <f ca="1">IF(ISERROR($V2294),"",OFFSET('Smelter Look-up'!$G$4,$V2294-4,0))</f>
        <v/>
      </c>
      <c r="I2294" s="200" t="str">
        <f ca="1">IF(ISERROR($V2294),"",OFFSET('Smelter Look-up'!$H$4,$V2294-4,0))</f>
        <v/>
      </c>
      <c r="J2294" s="200" t="str">
        <f ca="1">IF(ISERROR($V2294),"",OFFSET('Smelter Look-up'!$I$4,$V2294-4,0))</f>
        <v/>
      </c>
      <c r="K2294" s="144"/>
      <c r="L2294" s="144"/>
      <c r="M2294" s="144"/>
      <c r="N2294" s="144"/>
      <c r="O2294" s="144"/>
      <c r="P2294" s="202"/>
      <c r="Q2294" s="145"/>
      <c r="R2294" s="143" t="str">
        <f ca="1">IF(ISERROR($V2294),"",OFFSET('Smelter Look-up'!$C$4,$V2294-4,0)&amp;"")</f>
        <v/>
      </c>
      <c r="S2294" s="149" t="str">
        <f t="shared" ca="1" si="175"/>
        <v/>
      </c>
      <c r="T2294" s="149" t="str">
        <f ca="1">IF(B2294="","",IF(ISERROR(MATCH($J2294,SorP!$B$1:$B$6261,0)),"",INDIRECT("'SorP'!$A$"&amp;MATCH($S2294&amp;$J2294,SorP!C:C,0))))</f>
        <v/>
      </c>
      <c r="U2294" s="162"/>
      <c r="V2294" s="163" t="e">
        <f>IF(C2294="",NA(),MATCH($B2294&amp;$C2294,'Smelter Look-up'!$J:$J,0))</f>
        <v>#N/A</v>
      </c>
      <c r="X2294" s="164">
        <f t="shared" ca="1" si="176"/>
        <v>0</v>
      </c>
      <c r="AB2294" s="304" t="str">
        <f t="shared" si="177"/>
        <v/>
      </c>
      <c r="AC2294" s="164" t="str">
        <f t="shared" si="178"/>
        <v/>
      </c>
      <c r="AD2294" s="164" t="str">
        <f t="shared" si="179"/>
        <v/>
      </c>
    </row>
    <row r="2295" spans="1:30" s="164" customFormat="1" ht="20.149999999999999" customHeight="1">
      <c r="A2295" s="149"/>
      <c r="B2295" s="294" t="str">
        <f>IF(LEN(A2295)=0,"",INDEX('Smelter Look-up'!$A:$A,MATCH($A2295,'Smelter Look-up'!$E:$E,0)))</f>
        <v/>
      </c>
      <c r="C2295" s="146" t="str">
        <f>IF(LEN(A2295)=0,"",INDEX('Smelter Look-up'!$C:$C,MATCH($A2295,'Smelter Look-up'!$E:$E,0)))</f>
        <v/>
      </c>
      <c r="D2295" s="143"/>
      <c r="E2295" s="143" t="str">
        <f ca="1">IF(ISERROR($V2295),"",OFFSET('Smelter Look-up'!$D$4,$V2295-4,0)&amp;"")</f>
        <v/>
      </c>
      <c r="F2295" s="143" t="str">
        <f ca="1">IF(ISERROR($V2295),"",OFFSET('Smelter Look-up'!$E$4,$V2295-4,0))</f>
        <v/>
      </c>
      <c r="G2295" s="143" t="str">
        <f ca="1">IF(C2295=$X$4,"Enter smelter details",IF(ISERROR($V2295),"",OFFSET('Smelter Look-up'!$F$4,$V2295-4,0)))</f>
        <v/>
      </c>
      <c r="H2295" s="199" t="str">
        <f ca="1">IF(ISERROR($V2295),"",OFFSET('Smelter Look-up'!$G$4,$V2295-4,0))</f>
        <v/>
      </c>
      <c r="I2295" s="200" t="str">
        <f ca="1">IF(ISERROR($V2295),"",OFFSET('Smelter Look-up'!$H$4,$V2295-4,0))</f>
        <v/>
      </c>
      <c r="J2295" s="200" t="str">
        <f ca="1">IF(ISERROR($V2295),"",OFFSET('Smelter Look-up'!$I$4,$V2295-4,0))</f>
        <v/>
      </c>
      <c r="K2295" s="144"/>
      <c r="L2295" s="144"/>
      <c r="M2295" s="144"/>
      <c r="N2295" s="144"/>
      <c r="O2295" s="144"/>
      <c r="P2295" s="202"/>
      <c r="Q2295" s="145"/>
      <c r="R2295" s="143" t="str">
        <f ca="1">IF(ISERROR($V2295),"",OFFSET('Smelter Look-up'!$C$4,$V2295-4,0)&amp;"")</f>
        <v/>
      </c>
      <c r="S2295" s="149" t="str">
        <f t="shared" ca="1" si="175"/>
        <v/>
      </c>
      <c r="T2295" s="149" t="str">
        <f ca="1">IF(B2295="","",IF(ISERROR(MATCH($J2295,SorP!$B$1:$B$6261,0)),"",INDIRECT("'SorP'!$A$"&amp;MATCH($S2295&amp;$J2295,SorP!C:C,0))))</f>
        <v/>
      </c>
      <c r="U2295" s="162"/>
      <c r="V2295" s="163" t="e">
        <f>IF(C2295="",NA(),MATCH($B2295&amp;$C2295,'Smelter Look-up'!$J:$J,0))</f>
        <v>#N/A</v>
      </c>
      <c r="X2295" s="164">
        <f t="shared" ca="1" si="176"/>
        <v>0</v>
      </c>
      <c r="AB2295" s="304" t="str">
        <f t="shared" si="177"/>
        <v/>
      </c>
      <c r="AC2295" s="164" t="str">
        <f t="shared" si="178"/>
        <v/>
      </c>
      <c r="AD2295" s="164" t="str">
        <f t="shared" si="179"/>
        <v/>
      </c>
    </row>
    <row r="2296" spans="1:30" s="164" customFormat="1" ht="20.149999999999999" customHeight="1">
      <c r="A2296" s="149"/>
      <c r="B2296" s="294" t="str">
        <f>IF(LEN(A2296)=0,"",INDEX('Smelter Look-up'!$A:$A,MATCH($A2296,'Smelter Look-up'!$E:$E,0)))</f>
        <v/>
      </c>
      <c r="C2296" s="146" t="str">
        <f>IF(LEN(A2296)=0,"",INDEX('Smelter Look-up'!$C:$C,MATCH($A2296,'Smelter Look-up'!$E:$E,0)))</f>
        <v/>
      </c>
      <c r="D2296" s="143"/>
      <c r="E2296" s="143" t="str">
        <f ca="1">IF(ISERROR($V2296),"",OFFSET('Smelter Look-up'!$D$4,$V2296-4,0)&amp;"")</f>
        <v/>
      </c>
      <c r="F2296" s="143" t="str">
        <f ca="1">IF(ISERROR($V2296),"",OFFSET('Smelter Look-up'!$E$4,$V2296-4,0))</f>
        <v/>
      </c>
      <c r="G2296" s="143" t="str">
        <f ca="1">IF(C2296=$X$4,"Enter smelter details",IF(ISERROR($V2296),"",OFFSET('Smelter Look-up'!$F$4,$V2296-4,0)))</f>
        <v/>
      </c>
      <c r="H2296" s="199" t="str">
        <f ca="1">IF(ISERROR($V2296),"",OFFSET('Smelter Look-up'!$G$4,$V2296-4,0))</f>
        <v/>
      </c>
      <c r="I2296" s="200" t="str">
        <f ca="1">IF(ISERROR($V2296),"",OFFSET('Smelter Look-up'!$H$4,$V2296-4,0))</f>
        <v/>
      </c>
      <c r="J2296" s="200" t="str">
        <f ca="1">IF(ISERROR($V2296),"",OFFSET('Smelter Look-up'!$I$4,$V2296-4,0))</f>
        <v/>
      </c>
      <c r="K2296" s="144"/>
      <c r="L2296" s="144"/>
      <c r="M2296" s="144"/>
      <c r="N2296" s="144"/>
      <c r="O2296" s="144"/>
      <c r="P2296" s="202"/>
      <c r="Q2296" s="145"/>
      <c r="R2296" s="143" t="str">
        <f ca="1">IF(ISERROR($V2296),"",OFFSET('Smelter Look-up'!$C$4,$V2296-4,0)&amp;"")</f>
        <v/>
      </c>
      <c r="S2296" s="149" t="str">
        <f t="shared" ca="1" si="175"/>
        <v/>
      </c>
      <c r="T2296" s="149" t="str">
        <f ca="1">IF(B2296="","",IF(ISERROR(MATCH($J2296,SorP!$B$1:$B$6261,0)),"",INDIRECT("'SorP'!$A$"&amp;MATCH($S2296&amp;$J2296,SorP!C:C,0))))</f>
        <v/>
      </c>
      <c r="U2296" s="162"/>
      <c r="V2296" s="163" t="e">
        <f>IF(C2296="",NA(),MATCH($B2296&amp;$C2296,'Smelter Look-up'!$J:$J,0))</f>
        <v>#N/A</v>
      </c>
      <c r="X2296" s="164">
        <f t="shared" ca="1" si="176"/>
        <v>0</v>
      </c>
      <c r="AB2296" s="304" t="str">
        <f t="shared" si="177"/>
        <v/>
      </c>
      <c r="AC2296" s="164" t="str">
        <f t="shared" si="178"/>
        <v/>
      </c>
      <c r="AD2296" s="164" t="str">
        <f t="shared" si="179"/>
        <v/>
      </c>
    </row>
    <row r="2297" spans="1:30" s="164" customFormat="1" ht="20.149999999999999" customHeight="1">
      <c r="A2297" s="149"/>
      <c r="B2297" s="294" t="str">
        <f>IF(LEN(A2297)=0,"",INDEX('Smelter Look-up'!$A:$A,MATCH($A2297,'Smelter Look-up'!$E:$E,0)))</f>
        <v/>
      </c>
      <c r="C2297" s="146" t="str">
        <f>IF(LEN(A2297)=0,"",INDEX('Smelter Look-up'!$C:$C,MATCH($A2297,'Smelter Look-up'!$E:$E,0)))</f>
        <v/>
      </c>
      <c r="D2297" s="143"/>
      <c r="E2297" s="143" t="str">
        <f ca="1">IF(ISERROR($V2297),"",OFFSET('Smelter Look-up'!$D$4,$V2297-4,0)&amp;"")</f>
        <v/>
      </c>
      <c r="F2297" s="143" t="str">
        <f ca="1">IF(ISERROR($V2297),"",OFFSET('Smelter Look-up'!$E$4,$V2297-4,0))</f>
        <v/>
      </c>
      <c r="G2297" s="143" t="str">
        <f ca="1">IF(C2297=$X$4,"Enter smelter details",IF(ISERROR($V2297),"",OFFSET('Smelter Look-up'!$F$4,$V2297-4,0)))</f>
        <v/>
      </c>
      <c r="H2297" s="199" t="str">
        <f ca="1">IF(ISERROR($V2297),"",OFFSET('Smelter Look-up'!$G$4,$V2297-4,0))</f>
        <v/>
      </c>
      <c r="I2297" s="200" t="str">
        <f ca="1">IF(ISERROR($V2297),"",OFFSET('Smelter Look-up'!$H$4,$V2297-4,0))</f>
        <v/>
      </c>
      <c r="J2297" s="200" t="str">
        <f ca="1">IF(ISERROR($V2297),"",OFFSET('Smelter Look-up'!$I$4,$V2297-4,0))</f>
        <v/>
      </c>
      <c r="K2297" s="144"/>
      <c r="L2297" s="144"/>
      <c r="M2297" s="144"/>
      <c r="N2297" s="144"/>
      <c r="O2297" s="144"/>
      <c r="P2297" s="202"/>
      <c r="Q2297" s="145"/>
      <c r="R2297" s="143" t="str">
        <f ca="1">IF(ISERROR($V2297),"",OFFSET('Smelter Look-up'!$C$4,$V2297-4,0)&amp;"")</f>
        <v/>
      </c>
      <c r="S2297" s="149" t="str">
        <f t="shared" ca="1" si="175"/>
        <v/>
      </c>
      <c r="T2297" s="149" t="str">
        <f ca="1">IF(B2297="","",IF(ISERROR(MATCH($J2297,SorP!$B$1:$B$6261,0)),"",INDIRECT("'SorP'!$A$"&amp;MATCH($S2297&amp;$J2297,SorP!C:C,0))))</f>
        <v/>
      </c>
      <c r="U2297" s="162"/>
      <c r="V2297" s="163" t="e">
        <f>IF(C2297="",NA(),MATCH($B2297&amp;$C2297,'Smelter Look-up'!$J:$J,0))</f>
        <v>#N/A</v>
      </c>
      <c r="X2297" s="164">
        <f t="shared" ca="1" si="176"/>
        <v>0</v>
      </c>
      <c r="AB2297" s="304" t="str">
        <f t="shared" si="177"/>
        <v/>
      </c>
      <c r="AC2297" s="164" t="str">
        <f t="shared" si="178"/>
        <v/>
      </c>
      <c r="AD2297" s="164" t="str">
        <f t="shared" si="179"/>
        <v/>
      </c>
    </row>
    <row r="2298" spans="1:30" s="164" customFormat="1" ht="20.149999999999999" customHeight="1">
      <c r="A2298" s="149"/>
      <c r="B2298" s="294" t="str">
        <f>IF(LEN(A2298)=0,"",INDEX('Smelter Look-up'!$A:$A,MATCH($A2298,'Smelter Look-up'!$E:$E,0)))</f>
        <v/>
      </c>
      <c r="C2298" s="146" t="str">
        <f>IF(LEN(A2298)=0,"",INDEX('Smelter Look-up'!$C:$C,MATCH($A2298,'Smelter Look-up'!$E:$E,0)))</f>
        <v/>
      </c>
      <c r="D2298" s="143"/>
      <c r="E2298" s="143" t="str">
        <f ca="1">IF(ISERROR($V2298),"",OFFSET('Smelter Look-up'!$D$4,$V2298-4,0)&amp;"")</f>
        <v/>
      </c>
      <c r="F2298" s="143" t="str">
        <f ca="1">IF(ISERROR($V2298),"",OFFSET('Smelter Look-up'!$E$4,$V2298-4,0))</f>
        <v/>
      </c>
      <c r="G2298" s="143" t="str">
        <f ca="1">IF(C2298=$X$4,"Enter smelter details",IF(ISERROR($V2298),"",OFFSET('Smelter Look-up'!$F$4,$V2298-4,0)))</f>
        <v/>
      </c>
      <c r="H2298" s="199" t="str">
        <f ca="1">IF(ISERROR($V2298),"",OFFSET('Smelter Look-up'!$G$4,$V2298-4,0))</f>
        <v/>
      </c>
      <c r="I2298" s="200" t="str">
        <f ca="1">IF(ISERROR($V2298),"",OFFSET('Smelter Look-up'!$H$4,$V2298-4,0))</f>
        <v/>
      </c>
      <c r="J2298" s="200" t="str">
        <f ca="1">IF(ISERROR($V2298),"",OFFSET('Smelter Look-up'!$I$4,$V2298-4,0))</f>
        <v/>
      </c>
      <c r="K2298" s="144"/>
      <c r="L2298" s="144"/>
      <c r="M2298" s="144"/>
      <c r="N2298" s="144"/>
      <c r="O2298" s="144"/>
      <c r="P2298" s="202"/>
      <c r="Q2298" s="145"/>
      <c r="R2298" s="143" t="str">
        <f ca="1">IF(ISERROR($V2298),"",OFFSET('Smelter Look-up'!$C$4,$V2298-4,0)&amp;"")</f>
        <v/>
      </c>
      <c r="S2298" s="149" t="str">
        <f t="shared" ca="1" si="175"/>
        <v/>
      </c>
      <c r="T2298" s="149" t="str">
        <f ca="1">IF(B2298="","",IF(ISERROR(MATCH($J2298,SorP!$B$1:$B$6261,0)),"",INDIRECT("'SorP'!$A$"&amp;MATCH($S2298&amp;$J2298,SorP!C:C,0))))</f>
        <v/>
      </c>
      <c r="U2298" s="162"/>
      <c r="V2298" s="163" t="e">
        <f>IF(C2298="",NA(),MATCH($B2298&amp;$C2298,'Smelter Look-up'!$J:$J,0))</f>
        <v>#N/A</v>
      </c>
      <c r="X2298" s="164">
        <f t="shared" ca="1" si="176"/>
        <v>0</v>
      </c>
      <c r="AB2298" s="304" t="str">
        <f t="shared" si="177"/>
        <v/>
      </c>
      <c r="AC2298" s="164" t="str">
        <f t="shared" si="178"/>
        <v/>
      </c>
      <c r="AD2298" s="164" t="str">
        <f t="shared" si="179"/>
        <v/>
      </c>
    </row>
    <row r="2299" spans="1:30" s="164" customFormat="1" ht="20.149999999999999" customHeight="1">
      <c r="A2299" s="149"/>
      <c r="B2299" s="294" t="str">
        <f>IF(LEN(A2299)=0,"",INDEX('Smelter Look-up'!$A:$A,MATCH($A2299,'Smelter Look-up'!$E:$E,0)))</f>
        <v/>
      </c>
      <c r="C2299" s="146" t="str">
        <f>IF(LEN(A2299)=0,"",INDEX('Smelter Look-up'!$C:$C,MATCH($A2299,'Smelter Look-up'!$E:$E,0)))</f>
        <v/>
      </c>
      <c r="D2299" s="143"/>
      <c r="E2299" s="143" t="str">
        <f ca="1">IF(ISERROR($V2299),"",OFFSET('Smelter Look-up'!$D$4,$V2299-4,0)&amp;"")</f>
        <v/>
      </c>
      <c r="F2299" s="143" t="str">
        <f ca="1">IF(ISERROR($V2299),"",OFFSET('Smelter Look-up'!$E$4,$V2299-4,0))</f>
        <v/>
      </c>
      <c r="G2299" s="143" t="str">
        <f ca="1">IF(C2299=$X$4,"Enter smelter details",IF(ISERROR($V2299),"",OFFSET('Smelter Look-up'!$F$4,$V2299-4,0)))</f>
        <v/>
      </c>
      <c r="H2299" s="199" t="str">
        <f ca="1">IF(ISERROR($V2299),"",OFFSET('Smelter Look-up'!$G$4,$V2299-4,0))</f>
        <v/>
      </c>
      <c r="I2299" s="200" t="str">
        <f ca="1">IF(ISERROR($V2299),"",OFFSET('Smelter Look-up'!$H$4,$V2299-4,0))</f>
        <v/>
      </c>
      <c r="J2299" s="200" t="str">
        <f ca="1">IF(ISERROR($V2299),"",OFFSET('Smelter Look-up'!$I$4,$V2299-4,0))</f>
        <v/>
      </c>
      <c r="K2299" s="144"/>
      <c r="L2299" s="144"/>
      <c r="M2299" s="144"/>
      <c r="N2299" s="144"/>
      <c r="O2299" s="144"/>
      <c r="P2299" s="202"/>
      <c r="Q2299" s="145"/>
      <c r="R2299" s="143" t="str">
        <f ca="1">IF(ISERROR($V2299),"",OFFSET('Smelter Look-up'!$C$4,$V2299-4,0)&amp;"")</f>
        <v/>
      </c>
      <c r="S2299" s="149" t="str">
        <f t="shared" ca="1" si="175"/>
        <v/>
      </c>
      <c r="T2299" s="149" t="str">
        <f ca="1">IF(B2299="","",IF(ISERROR(MATCH($J2299,SorP!$B$1:$B$6261,0)),"",INDIRECT("'SorP'!$A$"&amp;MATCH($S2299&amp;$J2299,SorP!C:C,0))))</f>
        <v/>
      </c>
      <c r="U2299" s="162"/>
      <c r="V2299" s="163" t="e">
        <f>IF(C2299="",NA(),MATCH($B2299&amp;$C2299,'Smelter Look-up'!$J:$J,0))</f>
        <v>#N/A</v>
      </c>
      <c r="X2299" s="164">
        <f t="shared" ca="1" si="176"/>
        <v>0</v>
      </c>
      <c r="AB2299" s="304" t="str">
        <f t="shared" si="177"/>
        <v/>
      </c>
      <c r="AC2299" s="164" t="str">
        <f t="shared" si="178"/>
        <v/>
      </c>
      <c r="AD2299" s="164" t="str">
        <f t="shared" si="179"/>
        <v/>
      </c>
    </row>
    <row r="2300" spans="1:30" s="164" customFormat="1" ht="20.149999999999999" customHeight="1">
      <c r="A2300" s="149"/>
      <c r="B2300" s="294" t="str">
        <f>IF(LEN(A2300)=0,"",INDEX('Smelter Look-up'!$A:$A,MATCH($A2300,'Smelter Look-up'!$E:$E,0)))</f>
        <v/>
      </c>
      <c r="C2300" s="146" t="str">
        <f>IF(LEN(A2300)=0,"",INDEX('Smelter Look-up'!$C:$C,MATCH($A2300,'Smelter Look-up'!$E:$E,0)))</f>
        <v/>
      </c>
      <c r="D2300" s="143"/>
      <c r="E2300" s="143" t="str">
        <f ca="1">IF(ISERROR($V2300),"",OFFSET('Smelter Look-up'!$D$4,$V2300-4,0)&amp;"")</f>
        <v/>
      </c>
      <c r="F2300" s="143" t="str">
        <f ca="1">IF(ISERROR($V2300),"",OFFSET('Smelter Look-up'!$E$4,$V2300-4,0))</f>
        <v/>
      </c>
      <c r="G2300" s="143" t="str">
        <f ca="1">IF(C2300=$X$4,"Enter smelter details",IF(ISERROR($V2300),"",OFFSET('Smelter Look-up'!$F$4,$V2300-4,0)))</f>
        <v/>
      </c>
      <c r="H2300" s="199" t="str">
        <f ca="1">IF(ISERROR($V2300),"",OFFSET('Smelter Look-up'!$G$4,$V2300-4,0))</f>
        <v/>
      </c>
      <c r="I2300" s="200" t="str">
        <f ca="1">IF(ISERROR($V2300),"",OFFSET('Smelter Look-up'!$H$4,$V2300-4,0))</f>
        <v/>
      </c>
      <c r="J2300" s="200" t="str">
        <f ca="1">IF(ISERROR($V2300),"",OFFSET('Smelter Look-up'!$I$4,$V2300-4,0))</f>
        <v/>
      </c>
      <c r="K2300" s="144"/>
      <c r="L2300" s="144"/>
      <c r="M2300" s="144"/>
      <c r="N2300" s="144"/>
      <c r="O2300" s="144"/>
      <c r="P2300" s="202"/>
      <c r="Q2300" s="145"/>
      <c r="R2300" s="143" t="str">
        <f ca="1">IF(ISERROR($V2300),"",OFFSET('Smelter Look-up'!$C$4,$V2300-4,0)&amp;"")</f>
        <v/>
      </c>
      <c r="S2300" s="149" t="str">
        <f t="shared" ca="1" si="175"/>
        <v/>
      </c>
      <c r="T2300" s="149" t="str">
        <f ca="1">IF(B2300="","",IF(ISERROR(MATCH($J2300,SorP!$B$1:$B$6261,0)),"",INDIRECT("'SorP'!$A$"&amp;MATCH($S2300&amp;$J2300,SorP!C:C,0))))</f>
        <v/>
      </c>
      <c r="U2300" s="162"/>
      <c r="V2300" s="163" t="e">
        <f>IF(C2300="",NA(),MATCH($B2300&amp;$C2300,'Smelter Look-up'!$J:$J,0))</f>
        <v>#N/A</v>
      </c>
      <c r="X2300" s="164">
        <f t="shared" ca="1" si="176"/>
        <v>0</v>
      </c>
      <c r="AB2300" s="304" t="str">
        <f t="shared" si="177"/>
        <v/>
      </c>
      <c r="AC2300" s="164" t="str">
        <f t="shared" si="178"/>
        <v/>
      </c>
      <c r="AD2300" s="164" t="str">
        <f t="shared" si="179"/>
        <v/>
      </c>
    </row>
    <row r="2301" spans="1:30" s="164" customFormat="1" ht="20.149999999999999" customHeight="1">
      <c r="A2301" s="149"/>
      <c r="B2301" s="294" t="str">
        <f>IF(LEN(A2301)=0,"",INDEX('Smelter Look-up'!$A:$A,MATCH($A2301,'Smelter Look-up'!$E:$E,0)))</f>
        <v/>
      </c>
      <c r="C2301" s="146" t="str">
        <f>IF(LEN(A2301)=0,"",INDEX('Smelter Look-up'!$C:$C,MATCH($A2301,'Smelter Look-up'!$E:$E,0)))</f>
        <v/>
      </c>
      <c r="D2301" s="143"/>
      <c r="E2301" s="143" t="str">
        <f ca="1">IF(ISERROR($V2301),"",OFFSET('Smelter Look-up'!$D$4,$V2301-4,0)&amp;"")</f>
        <v/>
      </c>
      <c r="F2301" s="143" t="str">
        <f ca="1">IF(ISERROR($V2301),"",OFFSET('Smelter Look-up'!$E$4,$V2301-4,0))</f>
        <v/>
      </c>
      <c r="G2301" s="143" t="str">
        <f ca="1">IF(C2301=$X$4,"Enter smelter details",IF(ISERROR($V2301),"",OFFSET('Smelter Look-up'!$F$4,$V2301-4,0)))</f>
        <v/>
      </c>
      <c r="H2301" s="199" t="str">
        <f ca="1">IF(ISERROR($V2301),"",OFFSET('Smelter Look-up'!$G$4,$V2301-4,0))</f>
        <v/>
      </c>
      <c r="I2301" s="200" t="str">
        <f ca="1">IF(ISERROR($V2301),"",OFFSET('Smelter Look-up'!$H$4,$V2301-4,0))</f>
        <v/>
      </c>
      <c r="J2301" s="200" t="str">
        <f ca="1">IF(ISERROR($V2301),"",OFFSET('Smelter Look-up'!$I$4,$V2301-4,0))</f>
        <v/>
      </c>
      <c r="K2301" s="144"/>
      <c r="L2301" s="144"/>
      <c r="M2301" s="144"/>
      <c r="N2301" s="144"/>
      <c r="O2301" s="144"/>
      <c r="P2301" s="202"/>
      <c r="Q2301" s="145"/>
      <c r="R2301" s="143" t="str">
        <f ca="1">IF(ISERROR($V2301),"",OFFSET('Smelter Look-up'!$C$4,$V2301-4,0)&amp;"")</f>
        <v/>
      </c>
      <c r="S2301" s="149" t="str">
        <f t="shared" ca="1" si="175"/>
        <v/>
      </c>
      <c r="T2301" s="149" t="str">
        <f ca="1">IF(B2301="","",IF(ISERROR(MATCH($J2301,SorP!$B$1:$B$6261,0)),"",INDIRECT("'SorP'!$A$"&amp;MATCH($S2301&amp;$J2301,SorP!C:C,0))))</f>
        <v/>
      </c>
      <c r="U2301" s="162"/>
      <c r="V2301" s="163" t="e">
        <f>IF(C2301="",NA(),MATCH($B2301&amp;$C2301,'Smelter Look-up'!$J:$J,0))</f>
        <v>#N/A</v>
      </c>
      <c r="X2301" s="164">
        <f t="shared" ca="1" si="176"/>
        <v>0</v>
      </c>
      <c r="AB2301" s="304" t="str">
        <f t="shared" si="177"/>
        <v/>
      </c>
      <c r="AC2301" s="164" t="str">
        <f t="shared" si="178"/>
        <v/>
      </c>
      <c r="AD2301" s="164" t="str">
        <f t="shared" si="179"/>
        <v/>
      </c>
    </row>
    <row r="2302" spans="1:30" s="164" customFormat="1" ht="20.149999999999999" customHeight="1">
      <c r="A2302" s="149"/>
      <c r="B2302" s="294" t="str">
        <f>IF(LEN(A2302)=0,"",INDEX('Smelter Look-up'!$A:$A,MATCH($A2302,'Smelter Look-up'!$E:$E,0)))</f>
        <v/>
      </c>
      <c r="C2302" s="146" t="str">
        <f>IF(LEN(A2302)=0,"",INDEX('Smelter Look-up'!$C:$C,MATCH($A2302,'Smelter Look-up'!$E:$E,0)))</f>
        <v/>
      </c>
      <c r="D2302" s="143"/>
      <c r="E2302" s="143" t="str">
        <f ca="1">IF(ISERROR($V2302),"",OFFSET('Smelter Look-up'!$D$4,$V2302-4,0)&amp;"")</f>
        <v/>
      </c>
      <c r="F2302" s="143" t="str">
        <f ca="1">IF(ISERROR($V2302),"",OFFSET('Smelter Look-up'!$E$4,$V2302-4,0))</f>
        <v/>
      </c>
      <c r="G2302" s="143" t="str">
        <f ca="1">IF(C2302=$X$4,"Enter smelter details",IF(ISERROR($V2302),"",OFFSET('Smelter Look-up'!$F$4,$V2302-4,0)))</f>
        <v/>
      </c>
      <c r="H2302" s="199" t="str">
        <f ca="1">IF(ISERROR($V2302),"",OFFSET('Smelter Look-up'!$G$4,$V2302-4,0))</f>
        <v/>
      </c>
      <c r="I2302" s="200" t="str">
        <f ca="1">IF(ISERROR($V2302),"",OFFSET('Smelter Look-up'!$H$4,$V2302-4,0))</f>
        <v/>
      </c>
      <c r="J2302" s="200" t="str">
        <f ca="1">IF(ISERROR($V2302),"",OFFSET('Smelter Look-up'!$I$4,$V2302-4,0))</f>
        <v/>
      </c>
      <c r="K2302" s="144"/>
      <c r="L2302" s="144"/>
      <c r="M2302" s="144"/>
      <c r="N2302" s="144"/>
      <c r="O2302" s="144"/>
      <c r="P2302" s="202"/>
      <c r="Q2302" s="145"/>
      <c r="R2302" s="143" t="str">
        <f ca="1">IF(ISERROR($V2302),"",OFFSET('Smelter Look-up'!$C$4,$V2302-4,0)&amp;"")</f>
        <v/>
      </c>
      <c r="S2302" s="149" t="str">
        <f t="shared" ca="1" si="175"/>
        <v/>
      </c>
      <c r="T2302" s="149" t="str">
        <f ca="1">IF(B2302="","",IF(ISERROR(MATCH($J2302,SorP!$B$1:$B$6261,0)),"",INDIRECT("'SorP'!$A$"&amp;MATCH($S2302&amp;$J2302,SorP!C:C,0))))</f>
        <v/>
      </c>
      <c r="U2302" s="162"/>
      <c r="V2302" s="163" t="e">
        <f>IF(C2302="",NA(),MATCH($B2302&amp;$C2302,'Smelter Look-up'!$J:$J,0))</f>
        <v>#N/A</v>
      </c>
      <c r="X2302" s="164">
        <f t="shared" ca="1" si="176"/>
        <v>0</v>
      </c>
      <c r="AB2302" s="304" t="str">
        <f t="shared" si="177"/>
        <v/>
      </c>
      <c r="AC2302" s="164" t="str">
        <f t="shared" si="178"/>
        <v/>
      </c>
      <c r="AD2302" s="164" t="str">
        <f t="shared" si="179"/>
        <v/>
      </c>
    </row>
    <row r="2303" spans="1:30" s="164" customFormat="1" ht="20.149999999999999" customHeight="1">
      <c r="A2303" s="149"/>
      <c r="B2303" s="294" t="str">
        <f>IF(LEN(A2303)=0,"",INDEX('Smelter Look-up'!$A:$A,MATCH($A2303,'Smelter Look-up'!$E:$E,0)))</f>
        <v/>
      </c>
      <c r="C2303" s="146" t="str">
        <f>IF(LEN(A2303)=0,"",INDEX('Smelter Look-up'!$C:$C,MATCH($A2303,'Smelter Look-up'!$E:$E,0)))</f>
        <v/>
      </c>
      <c r="D2303" s="143"/>
      <c r="E2303" s="143" t="str">
        <f ca="1">IF(ISERROR($V2303),"",OFFSET('Smelter Look-up'!$D$4,$V2303-4,0)&amp;"")</f>
        <v/>
      </c>
      <c r="F2303" s="143" t="str">
        <f ca="1">IF(ISERROR($V2303),"",OFFSET('Smelter Look-up'!$E$4,$V2303-4,0))</f>
        <v/>
      </c>
      <c r="G2303" s="143" t="str">
        <f ca="1">IF(C2303=$X$4,"Enter smelter details",IF(ISERROR($V2303),"",OFFSET('Smelter Look-up'!$F$4,$V2303-4,0)))</f>
        <v/>
      </c>
      <c r="H2303" s="199" t="str">
        <f ca="1">IF(ISERROR($V2303),"",OFFSET('Smelter Look-up'!$G$4,$V2303-4,0))</f>
        <v/>
      </c>
      <c r="I2303" s="200" t="str">
        <f ca="1">IF(ISERROR($V2303),"",OFFSET('Smelter Look-up'!$H$4,$V2303-4,0))</f>
        <v/>
      </c>
      <c r="J2303" s="200" t="str">
        <f ca="1">IF(ISERROR($V2303),"",OFFSET('Smelter Look-up'!$I$4,$V2303-4,0))</f>
        <v/>
      </c>
      <c r="K2303" s="144"/>
      <c r="L2303" s="144"/>
      <c r="M2303" s="144"/>
      <c r="N2303" s="144"/>
      <c r="O2303" s="144"/>
      <c r="P2303" s="202"/>
      <c r="Q2303" s="145"/>
      <c r="R2303" s="143" t="str">
        <f ca="1">IF(ISERROR($V2303),"",OFFSET('Smelter Look-up'!$C$4,$V2303-4,0)&amp;"")</f>
        <v/>
      </c>
      <c r="S2303" s="149" t="str">
        <f t="shared" ca="1" si="175"/>
        <v/>
      </c>
      <c r="T2303" s="149" t="str">
        <f ca="1">IF(B2303="","",IF(ISERROR(MATCH($J2303,SorP!$B$1:$B$6261,0)),"",INDIRECT("'SorP'!$A$"&amp;MATCH($S2303&amp;$J2303,SorP!C:C,0))))</f>
        <v/>
      </c>
      <c r="U2303" s="162"/>
      <c r="V2303" s="163" t="e">
        <f>IF(C2303="",NA(),MATCH($B2303&amp;$C2303,'Smelter Look-up'!$J:$J,0))</f>
        <v>#N/A</v>
      </c>
      <c r="X2303" s="164">
        <f t="shared" ca="1" si="176"/>
        <v>0</v>
      </c>
      <c r="AB2303" s="304" t="str">
        <f t="shared" si="177"/>
        <v/>
      </c>
      <c r="AC2303" s="164" t="str">
        <f t="shared" si="178"/>
        <v/>
      </c>
      <c r="AD2303" s="164" t="str">
        <f t="shared" si="179"/>
        <v/>
      </c>
    </row>
    <row r="2304" spans="1:30" s="164" customFormat="1" ht="20.149999999999999" customHeight="1">
      <c r="A2304" s="149"/>
      <c r="B2304" s="294" t="str">
        <f>IF(LEN(A2304)=0,"",INDEX('Smelter Look-up'!$A:$A,MATCH($A2304,'Smelter Look-up'!$E:$E,0)))</f>
        <v/>
      </c>
      <c r="C2304" s="146" t="str">
        <f>IF(LEN(A2304)=0,"",INDEX('Smelter Look-up'!$C:$C,MATCH($A2304,'Smelter Look-up'!$E:$E,0)))</f>
        <v/>
      </c>
      <c r="D2304" s="143"/>
      <c r="E2304" s="143" t="str">
        <f ca="1">IF(ISERROR($V2304),"",OFFSET('Smelter Look-up'!$D$4,$V2304-4,0)&amp;"")</f>
        <v/>
      </c>
      <c r="F2304" s="143" t="str">
        <f ca="1">IF(ISERROR($V2304),"",OFFSET('Smelter Look-up'!$E$4,$V2304-4,0))</f>
        <v/>
      </c>
      <c r="G2304" s="143" t="str">
        <f ca="1">IF(C2304=$X$4,"Enter smelter details",IF(ISERROR($V2304),"",OFFSET('Smelter Look-up'!$F$4,$V2304-4,0)))</f>
        <v/>
      </c>
      <c r="H2304" s="199" t="str">
        <f ca="1">IF(ISERROR($V2304),"",OFFSET('Smelter Look-up'!$G$4,$V2304-4,0))</f>
        <v/>
      </c>
      <c r="I2304" s="200" t="str">
        <f ca="1">IF(ISERROR($V2304),"",OFFSET('Smelter Look-up'!$H$4,$V2304-4,0))</f>
        <v/>
      </c>
      <c r="J2304" s="200" t="str">
        <f ca="1">IF(ISERROR($V2304),"",OFFSET('Smelter Look-up'!$I$4,$V2304-4,0))</f>
        <v/>
      </c>
      <c r="K2304" s="144"/>
      <c r="L2304" s="144"/>
      <c r="M2304" s="144"/>
      <c r="N2304" s="144"/>
      <c r="O2304" s="144"/>
      <c r="P2304" s="202"/>
      <c r="Q2304" s="145"/>
      <c r="R2304" s="143" t="str">
        <f ca="1">IF(ISERROR($V2304),"",OFFSET('Smelter Look-up'!$C$4,$V2304-4,0)&amp;"")</f>
        <v/>
      </c>
      <c r="S2304" s="149" t="str">
        <f t="shared" ca="1" si="175"/>
        <v/>
      </c>
      <c r="T2304" s="149" t="str">
        <f ca="1">IF(B2304="","",IF(ISERROR(MATCH($J2304,SorP!$B$1:$B$6261,0)),"",INDIRECT("'SorP'!$A$"&amp;MATCH($S2304&amp;$J2304,SorP!C:C,0))))</f>
        <v/>
      </c>
      <c r="U2304" s="162"/>
      <c r="V2304" s="163" t="e">
        <f>IF(C2304="",NA(),MATCH($B2304&amp;$C2304,'Smelter Look-up'!$J:$J,0))</f>
        <v>#N/A</v>
      </c>
      <c r="X2304" s="164">
        <f t="shared" ca="1" si="176"/>
        <v>0</v>
      </c>
      <c r="AB2304" s="304" t="str">
        <f t="shared" si="177"/>
        <v/>
      </c>
      <c r="AC2304" s="164" t="str">
        <f t="shared" si="178"/>
        <v/>
      </c>
      <c r="AD2304" s="164" t="str">
        <f t="shared" si="179"/>
        <v/>
      </c>
    </row>
    <row r="2305" spans="1:30" s="164" customFormat="1" ht="20.149999999999999" customHeight="1">
      <c r="A2305" s="149"/>
      <c r="B2305" s="294" t="str">
        <f>IF(LEN(A2305)=0,"",INDEX('Smelter Look-up'!$A:$A,MATCH($A2305,'Smelter Look-up'!$E:$E,0)))</f>
        <v/>
      </c>
      <c r="C2305" s="146" t="str">
        <f>IF(LEN(A2305)=0,"",INDEX('Smelter Look-up'!$C:$C,MATCH($A2305,'Smelter Look-up'!$E:$E,0)))</f>
        <v/>
      </c>
      <c r="D2305" s="143"/>
      <c r="E2305" s="143" t="str">
        <f ca="1">IF(ISERROR($V2305),"",OFFSET('Smelter Look-up'!$D$4,$V2305-4,0)&amp;"")</f>
        <v/>
      </c>
      <c r="F2305" s="143" t="str">
        <f ca="1">IF(ISERROR($V2305),"",OFFSET('Smelter Look-up'!$E$4,$V2305-4,0))</f>
        <v/>
      </c>
      <c r="G2305" s="143" t="str">
        <f ca="1">IF(C2305=$X$4,"Enter smelter details",IF(ISERROR($V2305),"",OFFSET('Smelter Look-up'!$F$4,$V2305-4,0)))</f>
        <v/>
      </c>
      <c r="H2305" s="199" t="str">
        <f ca="1">IF(ISERROR($V2305),"",OFFSET('Smelter Look-up'!$G$4,$V2305-4,0))</f>
        <v/>
      </c>
      <c r="I2305" s="200" t="str">
        <f ca="1">IF(ISERROR($V2305),"",OFFSET('Smelter Look-up'!$H$4,$V2305-4,0))</f>
        <v/>
      </c>
      <c r="J2305" s="200" t="str">
        <f ca="1">IF(ISERROR($V2305),"",OFFSET('Smelter Look-up'!$I$4,$V2305-4,0))</f>
        <v/>
      </c>
      <c r="K2305" s="144"/>
      <c r="L2305" s="144"/>
      <c r="M2305" s="144"/>
      <c r="N2305" s="144"/>
      <c r="O2305" s="144"/>
      <c r="P2305" s="202"/>
      <c r="Q2305" s="145"/>
      <c r="R2305" s="143" t="str">
        <f ca="1">IF(ISERROR($V2305),"",OFFSET('Smelter Look-up'!$C$4,$V2305-4,0)&amp;"")</f>
        <v/>
      </c>
      <c r="S2305" s="149" t="str">
        <f t="shared" ca="1" si="175"/>
        <v/>
      </c>
      <c r="T2305" s="149" t="str">
        <f ca="1">IF(B2305="","",IF(ISERROR(MATCH($J2305,SorP!$B$1:$B$6261,0)),"",INDIRECT("'SorP'!$A$"&amp;MATCH($S2305&amp;$J2305,SorP!C:C,0))))</f>
        <v/>
      </c>
      <c r="U2305" s="162"/>
      <c r="V2305" s="163" t="e">
        <f>IF(C2305="",NA(),MATCH($B2305&amp;$C2305,'Smelter Look-up'!$J:$J,0))</f>
        <v>#N/A</v>
      </c>
      <c r="X2305" s="164">
        <f t="shared" ca="1" si="176"/>
        <v>0</v>
      </c>
      <c r="AB2305" s="304" t="str">
        <f t="shared" si="177"/>
        <v/>
      </c>
      <c r="AC2305" s="164" t="str">
        <f t="shared" si="178"/>
        <v/>
      </c>
      <c r="AD2305" s="164" t="str">
        <f t="shared" si="179"/>
        <v/>
      </c>
    </row>
    <row r="2306" spans="1:30" s="164" customFormat="1" ht="20.149999999999999" customHeight="1">
      <c r="A2306" s="149"/>
      <c r="B2306" s="294" t="str">
        <f>IF(LEN(A2306)=0,"",INDEX('Smelter Look-up'!$A:$A,MATCH($A2306,'Smelter Look-up'!$E:$E,0)))</f>
        <v/>
      </c>
      <c r="C2306" s="146" t="str">
        <f>IF(LEN(A2306)=0,"",INDEX('Smelter Look-up'!$C:$C,MATCH($A2306,'Smelter Look-up'!$E:$E,0)))</f>
        <v/>
      </c>
      <c r="D2306" s="143"/>
      <c r="E2306" s="143" t="str">
        <f ca="1">IF(ISERROR($V2306),"",OFFSET('Smelter Look-up'!$D$4,$V2306-4,0)&amp;"")</f>
        <v/>
      </c>
      <c r="F2306" s="143" t="str">
        <f ca="1">IF(ISERROR($V2306),"",OFFSET('Smelter Look-up'!$E$4,$V2306-4,0))</f>
        <v/>
      </c>
      <c r="G2306" s="143" t="str">
        <f ca="1">IF(C2306=$X$4,"Enter smelter details",IF(ISERROR($V2306),"",OFFSET('Smelter Look-up'!$F$4,$V2306-4,0)))</f>
        <v/>
      </c>
      <c r="H2306" s="199" t="str">
        <f ca="1">IF(ISERROR($V2306),"",OFFSET('Smelter Look-up'!$G$4,$V2306-4,0))</f>
        <v/>
      </c>
      <c r="I2306" s="200" t="str">
        <f ca="1">IF(ISERROR($V2306),"",OFFSET('Smelter Look-up'!$H$4,$V2306-4,0))</f>
        <v/>
      </c>
      <c r="J2306" s="200" t="str">
        <f ca="1">IF(ISERROR($V2306),"",OFFSET('Smelter Look-up'!$I$4,$V2306-4,0))</f>
        <v/>
      </c>
      <c r="K2306" s="144"/>
      <c r="L2306" s="144"/>
      <c r="M2306" s="144"/>
      <c r="N2306" s="144"/>
      <c r="O2306" s="144"/>
      <c r="P2306" s="202"/>
      <c r="Q2306" s="145"/>
      <c r="R2306" s="143" t="str">
        <f ca="1">IF(ISERROR($V2306),"",OFFSET('Smelter Look-up'!$C$4,$V2306-4,0)&amp;"")</f>
        <v/>
      </c>
      <c r="S2306" s="149" t="str">
        <f t="shared" ca="1" si="175"/>
        <v/>
      </c>
      <c r="T2306" s="149" t="str">
        <f ca="1">IF(B2306="","",IF(ISERROR(MATCH($J2306,SorP!$B$1:$B$6261,0)),"",INDIRECT("'SorP'!$A$"&amp;MATCH($S2306&amp;$J2306,SorP!C:C,0))))</f>
        <v/>
      </c>
      <c r="U2306" s="162"/>
      <c r="V2306" s="163" t="e">
        <f>IF(C2306="",NA(),MATCH($B2306&amp;$C2306,'Smelter Look-up'!$J:$J,0))</f>
        <v>#N/A</v>
      </c>
      <c r="X2306" s="164">
        <f t="shared" ca="1" si="176"/>
        <v>0</v>
      </c>
      <c r="AB2306" s="304" t="str">
        <f t="shared" si="177"/>
        <v/>
      </c>
      <c r="AC2306" s="164" t="str">
        <f t="shared" si="178"/>
        <v/>
      </c>
      <c r="AD2306" s="164" t="str">
        <f t="shared" si="179"/>
        <v/>
      </c>
    </row>
    <row r="2307" spans="1:30" s="164" customFormat="1" ht="20.149999999999999" customHeight="1">
      <c r="A2307" s="149"/>
      <c r="B2307" s="294" t="str">
        <f>IF(LEN(A2307)=0,"",INDEX('Smelter Look-up'!$A:$A,MATCH($A2307,'Smelter Look-up'!$E:$E,0)))</f>
        <v/>
      </c>
      <c r="C2307" s="146" t="str">
        <f>IF(LEN(A2307)=0,"",INDEX('Smelter Look-up'!$C:$C,MATCH($A2307,'Smelter Look-up'!$E:$E,0)))</f>
        <v/>
      </c>
      <c r="D2307" s="143"/>
      <c r="E2307" s="143" t="str">
        <f ca="1">IF(ISERROR($V2307),"",OFFSET('Smelter Look-up'!$D$4,$V2307-4,0)&amp;"")</f>
        <v/>
      </c>
      <c r="F2307" s="143" t="str">
        <f ca="1">IF(ISERROR($V2307),"",OFFSET('Smelter Look-up'!$E$4,$V2307-4,0))</f>
        <v/>
      </c>
      <c r="G2307" s="143" t="str">
        <f ca="1">IF(C2307=$X$4,"Enter smelter details",IF(ISERROR($V2307),"",OFFSET('Smelter Look-up'!$F$4,$V2307-4,0)))</f>
        <v/>
      </c>
      <c r="H2307" s="199" t="str">
        <f ca="1">IF(ISERROR($V2307),"",OFFSET('Smelter Look-up'!$G$4,$V2307-4,0))</f>
        <v/>
      </c>
      <c r="I2307" s="200" t="str">
        <f ca="1">IF(ISERROR($V2307),"",OFFSET('Smelter Look-up'!$H$4,$V2307-4,0))</f>
        <v/>
      </c>
      <c r="J2307" s="200" t="str">
        <f ca="1">IF(ISERROR($V2307),"",OFFSET('Smelter Look-up'!$I$4,$V2307-4,0))</f>
        <v/>
      </c>
      <c r="K2307" s="144"/>
      <c r="L2307" s="144"/>
      <c r="M2307" s="144"/>
      <c r="N2307" s="144"/>
      <c r="O2307" s="144"/>
      <c r="P2307" s="202"/>
      <c r="Q2307" s="145"/>
      <c r="R2307" s="143" t="str">
        <f ca="1">IF(ISERROR($V2307),"",OFFSET('Smelter Look-up'!$C$4,$V2307-4,0)&amp;"")</f>
        <v/>
      </c>
      <c r="S2307" s="149" t="str">
        <f t="shared" ca="1" si="175"/>
        <v/>
      </c>
      <c r="T2307" s="149" t="str">
        <f ca="1">IF(B2307="","",IF(ISERROR(MATCH($J2307,SorP!$B$1:$B$6261,0)),"",INDIRECT("'SorP'!$A$"&amp;MATCH($S2307&amp;$J2307,SorP!C:C,0))))</f>
        <v/>
      </c>
      <c r="U2307" s="162"/>
      <c r="V2307" s="163" t="e">
        <f>IF(C2307="",NA(),MATCH($B2307&amp;$C2307,'Smelter Look-up'!$J:$J,0))</f>
        <v>#N/A</v>
      </c>
      <c r="X2307" s="164">
        <f t="shared" ca="1" si="176"/>
        <v>0</v>
      </c>
      <c r="AB2307" s="304" t="str">
        <f t="shared" si="177"/>
        <v/>
      </c>
      <c r="AC2307" s="164" t="str">
        <f t="shared" si="178"/>
        <v/>
      </c>
      <c r="AD2307" s="164" t="str">
        <f t="shared" si="179"/>
        <v/>
      </c>
    </row>
    <row r="2308" spans="1:30" s="164" customFormat="1" ht="20.149999999999999" customHeight="1">
      <c r="A2308" s="149"/>
      <c r="B2308" s="294" t="str">
        <f>IF(LEN(A2308)=0,"",INDEX('Smelter Look-up'!$A:$A,MATCH($A2308,'Smelter Look-up'!$E:$E,0)))</f>
        <v/>
      </c>
      <c r="C2308" s="146" t="str">
        <f>IF(LEN(A2308)=0,"",INDEX('Smelter Look-up'!$C:$C,MATCH($A2308,'Smelter Look-up'!$E:$E,0)))</f>
        <v/>
      </c>
      <c r="D2308" s="143"/>
      <c r="E2308" s="143" t="str">
        <f ca="1">IF(ISERROR($V2308),"",OFFSET('Smelter Look-up'!$D$4,$V2308-4,0)&amp;"")</f>
        <v/>
      </c>
      <c r="F2308" s="143" t="str">
        <f ca="1">IF(ISERROR($V2308),"",OFFSET('Smelter Look-up'!$E$4,$V2308-4,0))</f>
        <v/>
      </c>
      <c r="G2308" s="143" t="str">
        <f ca="1">IF(C2308=$X$4,"Enter smelter details",IF(ISERROR($V2308),"",OFFSET('Smelter Look-up'!$F$4,$V2308-4,0)))</f>
        <v/>
      </c>
      <c r="H2308" s="199" t="str">
        <f ca="1">IF(ISERROR($V2308),"",OFFSET('Smelter Look-up'!$G$4,$V2308-4,0))</f>
        <v/>
      </c>
      <c r="I2308" s="200" t="str">
        <f ca="1">IF(ISERROR($V2308),"",OFFSET('Smelter Look-up'!$H$4,$V2308-4,0))</f>
        <v/>
      </c>
      <c r="J2308" s="200" t="str">
        <f ca="1">IF(ISERROR($V2308),"",OFFSET('Smelter Look-up'!$I$4,$V2308-4,0))</f>
        <v/>
      </c>
      <c r="K2308" s="144"/>
      <c r="L2308" s="144"/>
      <c r="M2308" s="144"/>
      <c r="N2308" s="144"/>
      <c r="O2308" s="144"/>
      <c r="P2308" s="202"/>
      <c r="Q2308" s="145"/>
      <c r="R2308" s="143" t="str">
        <f ca="1">IF(ISERROR($V2308),"",OFFSET('Smelter Look-up'!$C$4,$V2308-4,0)&amp;"")</f>
        <v/>
      </c>
      <c r="S2308" s="149" t="str">
        <f t="shared" ref="S2308:S2371" ca="1" si="180">IF(B2308="","",IF(ISERROR(MATCH($E2308,CL,0)),"Unknown",INDIRECT("'C'!$A$"&amp;MATCH($E2308,CL,0)+1)))</f>
        <v/>
      </c>
      <c r="T2308" s="149" t="str">
        <f ca="1">IF(B2308="","",IF(ISERROR(MATCH($J2308,SorP!$B$1:$B$6261,0)),"",INDIRECT("'SorP'!$A$"&amp;MATCH($S2308&amp;$J2308,SorP!C:C,0))))</f>
        <v/>
      </c>
      <c r="U2308" s="162"/>
      <c r="V2308" s="163" t="e">
        <f>IF(C2308="",NA(),MATCH($B2308&amp;$C2308,'Smelter Look-up'!$J:$J,0))</f>
        <v>#N/A</v>
      </c>
      <c r="X2308" s="164">
        <f t="shared" ref="X2308:X2371" ca="1" si="181">IF(AND(C2308="Smelter not listed",OR(LEN(D2308)=0,LEN(E2308)=0)),1,0)</f>
        <v>0</v>
      </c>
      <c r="AB2308" s="304" t="str">
        <f t="shared" ref="AB2308:AB2371" si="182">IF(C2308="","",B2308)</f>
        <v/>
      </c>
      <c r="AC2308" s="164" t="str">
        <f t="shared" ref="AC2308:AC2371" si="183">B2308</f>
        <v/>
      </c>
      <c r="AD2308" s="164" t="str">
        <f t="shared" ref="AD2308:AD2371" si="184">IF(C2308="Smelter not listed",D2308,C2308)</f>
        <v/>
      </c>
    </row>
    <row r="2309" spans="1:30" s="164" customFormat="1" ht="20.149999999999999" customHeight="1">
      <c r="A2309" s="149"/>
      <c r="B2309" s="294" t="str">
        <f>IF(LEN(A2309)=0,"",INDEX('Smelter Look-up'!$A:$A,MATCH($A2309,'Smelter Look-up'!$E:$E,0)))</f>
        <v/>
      </c>
      <c r="C2309" s="146" t="str">
        <f>IF(LEN(A2309)=0,"",INDEX('Smelter Look-up'!$C:$C,MATCH($A2309,'Smelter Look-up'!$E:$E,0)))</f>
        <v/>
      </c>
      <c r="D2309" s="143"/>
      <c r="E2309" s="143" t="str">
        <f ca="1">IF(ISERROR($V2309),"",OFFSET('Smelter Look-up'!$D$4,$V2309-4,0)&amp;"")</f>
        <v/>
      </c>
      <c r="F2309" s="143" t="str">
        <f ca="1">IF(ISERROR($V2309),"",OFFSET('Smelter Look-up'!$E$4,$V2309-4,0))</f>
        <v/>
      </c>
      <c r="G2309" s="143" t="str">
        <f ca="1">IF(C2309=$X$4,"Enter smelter details",IF(ISERROR($V2309),"",OFFSET('Smelter Look-up'!$F$4,$V2309-4,0)))</f>
        <v/>
      </c>
      <c r="H2309" s="199" t="str">
        <f ca="1">IF(ISERROR($V2309),"",OFFSET('Smelter Look-up'!$G$4,$V2309-4,0))</f>
        <v/>
      </c>
      <c r="I2309" s="200" t="str">
        <f ca="1">IF(ISERROR($V2309),"",OFFSET('Smelter Look-up'!$H$4,$V2309-4,0))</f>
        <v/>
      </c>
      <c r="J2309" s="200" t="str">
        <f ca="1">IF(ISERROR($V2309),"",OFFSET('Smelter Look-up'!$I$4,$V2309-4,0))</f>
        <v/>
      </c>
      <c r="K2309" s="144"/>
      <c r="L2309" s="144"/>
      <c r="M2309" s="144"/>
      <c r="N2309" s="144"/>
      <c r="O2309" s="144"/>
      <c r="P2309" s="202"/>
      <c r="Q2309" s="145"/>
      <c r="R2309" s="143" t="str">
        <f ca="1">IF(ISERROR($V2309),"",OFFSET('Smelter Look-up'!$C$4,$V2309-4,0)&amp;"")</f>
        <v/>
      </c>
      <c r="S2309" s="149" t="str">
        <f t="shared" ca="1" si="180"/>
        <v/>
      </c>
      <c r="T2309" s="149" t="str">
        <f ca="1">IF(B2309="","",IF(ISERROR(MATCH($J2309,SorP!$B$1:$B$6261,0)),"",INDIRECT("'SorP'!$A$"&amp;MATCH($S2309&amp;$J2309,SorP!C:C,0))))</f>
        <v/>
      </c>
      <c r="U2309" s="162"/>
      <c r="V2309" s="163" t="e">
        <f>IF(C2309="",NA(),MATCH($B2309&amp;$C2309,'Smelter Look-up'!$J:$J,0))</f>
        <v>#N/A</v>
      </c>
      <c r="X2309" s="164">
        <f t="shared" ca="1" si="181"/>
        <v>0</v>
      </c>
      <c r="AB2309" s="304" t="str">
        <f t="shared" si="182"/>
        <v/>
      </c>
      <c r="AC2309" s="164" t="str">
        <f t="shared" si="183"/>
        <v/>
      </c>
      <c r="AD2309" s="164" t="str">
        <f t="shared" si="184"/>
        <v/>
      </c>
    </row>
    <row r="2310" spans="1:30" s="164" customFormat="1" ht="20.149999999999999" customHeight="1">
      <c r="A2310" s="149"/>
      <c r="B2310" s="294" t="str">
        <f>IF(LEN(A2310)=0,"",INDEX('Smelter Look-up'!$A:$A,MATCH($A2310,'Smelter Look-up'!$E:$E,0)))</f>
        <v/>
      </c>
      <c r="C2310" s="146" t="str">
        <f>IF(LEN(A2310)=0,"",INDEX('Smelter Look-up'!$C:$C,MATCH($A2310,'Smelter Look-up'!$E:$E,0)))</f>
        <v/>
      </c>
      <c r="D2310" s="143"/>
      <c r="E2310" s="143" t="str">
        <f ca="1">IF(ISERROR($V2310),"",OFFSET('Smelter Look-up'!$D$4,$V2310-4,0)&amp;"")</f>
        <v/>
      </c>
      <c r="F2310" s="143" t="str">
        <f ca="1">IF(ISERROR($V2310),"",OFFSET('Smelter Look-up'!$E$4,$V2310-4,0))</f>
        <v/>
      </c>
      <c r="G2310" s="143" t="str">
        <f ca="1">IF(C2310=$X$4,"Enter smelter details",IF(ISERROR($V2310),"",OFFSET('Smelter Look-up'!$F$4,$V2310-4,0)))</f>
        <v/>
      </c>
      <c r="H2310" s="199" t="str">
        <f ca="1">IF(ISERROR($V2310),"",OFFSET('Smelter Look-up'!$G$4,$V2310-4,0))</f>
        <v/>
      </c>
      <c r="I2310" s="200" t="str">
        <f ca="1">IF(ISERROR($V2310),"",OFFSET('Smelter Look-up'!$H$4,$V2310-4,0))</f>
        <v/>
      </c>
      <c r="J2310" s="200" t="str">
        <f ca="1">IF(ISERROR($V2310),"",OFFSET('Smelter Look-up'!$I$4,$V2310-4,0))</f>
        <v/>
      </c>
      <c r="K2310" s="144"/>
      <c r="L2310" s="144"/>
      <c r="M2310" s="144"/>
      <c r="N2310" s="144"/>
      <c r="O2310" s="144"/>
      <c r="P2310" s="202"/>
      <c r="Q2310" s="145"/>
      <c r="R2310" s="143" t="str">
        <f ca="1">IF(ISERROR($V2310),"",OFFSET('Smelter Look-up'!$C$4,$V2310-4,0)&amp;"")</f>
        <v/>
      </c>
      <c r="S2310" s="149" t="str">
        <f t="shared" ca="1" si="180"/>
        <v/>
      </c>
      <c r="T2310" s="149" t="str">
        <f ca="1">IF(B2310="","",IF(ISERROR(MATCH($J2310,SorP!$B$1:$B$6261,0)),"",INDIRECT("'SorP'!$A$"&amp;MATCH($S2310&amp;$J2310,SorP!C:C,0))))</f>
        <v/>
      </c>
      <c r="U2310" s="162"/>
      <c r="V2310" s="163" t="e">
        <f>IF(C2310="",NA(),MATCH($B2310&amp;$C2310,'Smelter Look-up'!$J:$J,0))</f>
        <v>#N/A</v>
      </c>
      <c r="X2310" s="164">
        <f t="shared" ca="1" si="181"/>
        <v>0</v>
      </c>
      <c r="AB2310" s="304" t="str">
        <f t="shared" si="182"/>
        <v/>
      </c>
      <c r="AC2310" s="164" t="str">
        <f t="shared" si="183"/>
        <v/>
      </c>
      <c r="AD2310" s="164" t="str">
        <f t="shared" si="184"/>
        <v/>
      </c>
    </row>
    <row r="2311" spans="1:30" s="164" customFormat="1" ht="20.149999999999999" customHeight="1">
      <c r="A2311" s="149"/>
      <c r="B2311" s="294" t="str">
        <f>IF(LEN(A2311)=0,"",INDEX('Smelter Look-up'!$A:$A,MATCH($A2311,'Smelter Look-up'!$E:$E,0)))</f>
        <v/>
      </c>
      <c r="C2311" s="146" t="str">
        <f>IF(LEN(A2311)=0,"",INDEX('Smelter Look-up'!$C:$C,MATCH($A2311,'Smelter Look-up'!$E:$E,0)))</f>
        <v/>
      </c>
      <c r="D2311" s="143"/>
      <c r="E2311" s="143" t="str">
        <f ca="1">IF(ISERROR($V2311),"",OFFSET('Smelter Look-up'!$D$4,$V2311-4,0)&amp;"")</f>
        <v/>
      </c>
      <c r="F2311" s="143" t="str">
        <f ca="1">IF(ISERROR($V2311),"",OFFSET('Smelter Look-up'!$E$4,$V2311-4,0))</f>
        <v/>
      </c>
      <c r="G2311" s="143" t="str">
        <f ca="1">IF(C2311=$X$4,"Enter smelter details",IF(ISERROR($V2311),"",OFFSET('Smelter Look-up'!$F$4,$V2311-4,0)))</f>
        <v/>
      </c>
      <c r="H2311" s="199" t="str">
        <f ca="1">IF(ISERROR($V2311),"",OFFSET('Smelter Look-up'!$G$4,$V2311-4,0))</f>
        <v/>
      </c>
      <c r="I2311" s="200" t="str">
        <f ca="1">IF(ISERROR($V2311),"",OFFSET('Smelter Look-up'!$H$4,$V2311-4,0))</f>
        <v/>
      </c>
      <c r="J2311" s="200" t="str">
        <f ca="1">IF(ISERROR($V2311),"",OFFSET('Smelter Look-up'!$I$4,$V2311-4,0))</f>
        <v/>
      </c>
      <c r="K2311" s="144"/>
      <c r="L2311" s="144"/>
      <c r="M2311" s="144"/>
      <c r="N2311" s="144"/>
      <c r="O2311" s="144"/>
      <c r="P2311" s="202"/>
      <c r="Q2311" s="145"/>
      <c r="R2311" s="143" t="str">
        <f ca="1">IF(ISERROR($V2311),"",OFFSET('Smelter Look-up'!$C$4,$V2311-4,0)&amp;"")</f>
        <v/>
      </c>
      <c r="S2311" s="149" t="str">
        <f t="shared" ca="1" si="180"/>
        <v/>
      </c>
      <c r="T2311" s="149" t="str">
        <f ca="1">IF(B2311="","",IF(ISERROR(MATCH($J2311,SorP!$B$1:$B$6261,0)),"",INDIRECT("'SorP'!$A$"&amp;MATCH($S2311&amp;$J2311,SorP!C:C,0))))</f>
        <v/>
      </c>
      <c r="U2311" s="162"/>
      <c r="V2311" s="163" t="e">
        <f>IF(C2311="",NA(),MATCH($B2311&amp;$C2311,'Smelter Look-up'!$J:$J,0))</f>
        <v>#N/A</v>
      </c>
      <c r="X2311" s="164">
        <f t="shared" ca="1" si="181"/>
        <v>0</v>
      </c>
      <c r="AB2311" s="304" t="str">
        <f t="shared" si="182"/>
        <v/>
      </c>
      <c r="AC2311" s="164" t="str">
        <f t="shared" si="183"/>
        <v/>
      </c>
      <c r="AD2311" s="164" t="str">
        <f t="shared" si="184"/>
        <v/>
      </c>
    </row>
    <row r="2312" spans="1:30" s="164" customFormat="1" ht="20.149999999999999" customHeight="1">
      <c r="A2312" s="149"/>
      <c r="B2312" s="294" t="str">
        <f>IF(LEN(A2312)=0,"",INDEX('Smelter Look-up'!$A:$A,MATCH($A2312,'Smelter Look-up'!$E:$E,0)))</f>
        <v/>
      </c>
      <c r="C2312" s="146" t="str">
        <f>IF(LEN(A2312)=0,"",INDEX('Smelter Look-up'!$C:$C,MATCH($A2312,'Smelter Look-up'!$E:$E,0)))</f>
        <v/>
      </c>
      <c r="D2312" s="143"/>
      <c r="E2312" s="143" t="str">
        <f ca="1">IF(ISERROR($V2312),"",OFFSET('Smelter Look-up'!$D$4,$V2312-4,0)&amp;"")</f>
        <v/>
      </c>
      <c r="F2312" s="143" t="str">
        <f ca="1">IF(ISERROR($V2312),"",OFFSET('Smelter Look-up'!$E$4,$V2312-4,0))</f>
        <v/>
      </c>
      <c r="G2312" s="143" t="str">
        <f ca="1">IF(C2312=$X$4,"Enter smelter details",IF(ISERROR($V2312),"",OFFSET('Smelter Look-up'!$F$4,$V2312-4,0)))</f>
        <v/>
      </c>
      <c r="H2312" s="199" t="str">
        <f ca="1">IF(ISERROR($V2312),"",OFFSET('Smelter Look-up'!$G$4,$V2312-4,0))</f>
        <v/>
      </c>
      <c r="I2312" s="200" t="str">
        <f ca="1">IF(ISERROR($V2312),"",OFFSET('Smelter Look-up'!$H$4,$V2312-4,0))</f>
        <v/>
      </c>
      <c r="J2312" s="200" t="str">
        <f ca="1">IF(ISERROR($V2312),"",OFFSET('Smelter Look-up'!$I$4,$V2312-4,0))</f>
        <v/>
      </c>
      <c r="K2312" s="144"/>
      <c r="L2312" s="144"/>
      <c r="M2312" s="144"/>
      <c r="N2312" s="144"/>
      <c r="O2312" s="144"/>
      <c r="P2312" s="202"/>
      <c r="Q2312" s="145"/>
      <c r="R2312" s="143" t="str">
        <f ca="1">IF(ISERROR($V2312),"",OFFSET('Smelter Look-up'!$C$4,$V2312-4,0)&amp;"")</f>
        <v/>
      </c>
      <c r="S2312" s="149" t="str">
        <f t="shared" ca="1" si="180"/>
        <v/>
      </c>
      <c r="T2312" s="149" t="str">
        <f ca="1">IF(B2312="","",IF(ISERROR(MATCH($J2312,SorP!$B$1:$B$6261,0)),"",INDIRECT("'SorP'!$A$"&amp;MATCH($S2312&amp;$J2312,SorP!C:C,0))))</f>
        <v/>
      </c>
      <c r="U2312" s="162"/>
      <c r="V2312" s="163" t="e">
        <f>IF(C2312="",NA(),MATCH($B2312&amp;$C2312,'Smelter Look-up'!$J:$J,0))</f>
        <v>#N/A</v>
      </c>
      <c r="X2312" s="164">
        <f t="shared" ca="1" si="181"/>
        <v>0</v>
      </c>
      <c r="AB2312" s="304" t="str">
        <f t="shared" si="182"/>
        <v/>
      </c>
      <c r="AC2312" s="164" t="str">
        <f t="shared" si="183"/>
        <v/>
      </c>
      <c r="AD2312" s="164" t="str">
        <f t="shared" si="184"/>
        <v/>
      </c>
    </row>
    <row r="2313" spans="1:30" s="164" customFormat="1" ht="20.149999999999999" customHeight="1">
      <c r="A2313" s="149"/>
      <c r="B2313" s="294" t="str">
        <f>IF(LEN(A2313)=0,"",INDEX('Smelter Look-up'!$A:$A,MATCH($A2313,'Smelter Look-up'!$E:$E,0)))</f>
        <v/>
      </c>
      <c r="C2313" s="146" t="str">
        <f>IF(LEN(A2313)=0,"",INDEX('Smelter Look-up'!$C:$C,MATCH($A2313,'Smelter Look-up'!$E:$E,0)))</f>
        <v/>
      </c>
      <c r="D2313" s="143"/>
      <c r="E2313" s="143" t="str">
        <f ca="1">IF(ISERROR($V2313),"",OFFSET('Smelter Look-up'!$D$4,$V2313-4,0)&amp;"")</f>
        <v/>
      </c>
      <c r="F2313" s="143" t="str">
        <f ca="1">IF(ISERROR($V2313),"",OFFSET('Smelter Look-up'!$E$4,$V2313-4,0))</f>
        <v/>
      </c>
      <c r="G2313" s="143" t="str">
        <f ca="1">IF(C2313=$X$4,"Enter smelter details",IF(ISERROR($V2313),"",OFFSET('Smelter Look-up'!$F$4,$V2313-4,0)))</f>
        <v/>
      </c>
      <c r="H2313" s="199" t="str">
        <f ca="1">IF(ISERROR($V2313),"",OFFSET('Smelter Look-up'!$G$4,$V2313-4,0))</f>
        <v/>
      </c>
      <c r="I2313" s="200" t="str">
        <f ca="1">IF(ISERROR($V2313),"",OFFSET('Smelter Look-up'!$H$4,$V2313-4,0))</f>
        <v/>
      </c>
      <c r="J2313" s="200" t="str">
        <f ca="1">IF(ISERROR($V2313),"",OFFSET('Smelter Look-up'!$I$4,$V2313-4,0))</f>
        <v/>
      </c>
      <c r="K2313" s="144"/>
      <c r="L2313" s="144"/>
      <c r="M2313" s="144"/>
      <c r="N2313" s="144"/>
      <c r="O2313" s="144"/>
      <c r="P2313" s="202"/>
      <c r="Q2313" s="145"/>
      <c r="R2313" s="143" t="str">
        <f ca="1">IF(ISERROR($V2313),"",OFFSET('Smelter Look-up'!$C$4,$V2313-4,0)&amp;"")</f>
        <v/>
      </c>
      <c r="S2313" s="149" t="str">
        <f t="shared" ca="1" si="180"/>
        <v/>
      </c>
      <c r="T2313" s="149" t="str">
        <f ca="1">IF(B2313="","",IF(ISERROR(MATCH($J2313,SorP!$B$1:$B$6261,0)),"",INDIRECT("'SorP'!$A$"&amp;MATCH($S2313&amp;$J2313,SorP!C:C,0))))</f>
        <v/>
      </c>
      <c r="U2313" s="162"/>
      <c r="V2313" s="163" t="e">
        <f>IF(C2313="",NA(),MATCH($B2313&amp;$C2313,'Smelter Look-up'!$J:$J,0))</f>
        <v>#N/A</v>
      </c>
      <c r="X2313" s="164">
        <f t="shared" ca="1" si="181"/>
        <v>0</v>
      </c>
      <c r="AB2313" s="304" t="str">
        <f t="shared" si="182"/>
        <v/>
      </c>
      <c r="AC2313" s="164" t="str">
        <f t="shared" si="183"/>
        <v/>
      </c>
      <c r="AD2313" s="164" t="str">
        <f t="shared" si="184"/>
        <v/>
      </c>
    </row>
    <row r="2314" spans="1:30" s="164" customFormat="1" ht="20.149999999999999" customHeight="1">
      <c r="A2314" s="149"/>
      <c r="B2314" s="294" t="str">
        <f>IF(LEN(A2314)=0,"",INDEX('Smelter Look-up'!$A:$A,MATCH($A2314,'Smelter Look-up'!$E:$E,0)))</f>
        <v/>
      </c>
      <c r="C2314" s="146" t="str">
        <f>IF(LEN(A2314)=0,"",INDEX('Smelter Look-up'!$C:$C,MATCH($A2314,'Smelter Look-up'!$E:$E,0)))</f>
        <v/>
      </c>
      <c r="D2314" s="143"/>
      <c r="E2314" s="143" t="str">
        <f ca="1">IF(ISERROR($V2314),"",OFFSET('Smelter Look-up'!$D$4,$V2314-4,0)&amp;"")</f>
        <v/>
      </c>
      <c r="F2314" s="143" t="str">
        <f ca="1">IF(ISERROR($V2314),"",OFFSET('Smelter Look-up'!$E$4,$V2314-4,0))</f>
        <v/>
      </c>
      <c r="G2314" s="143" t="str">
        <f ca="1">IF(C2314=$X$4,"Enter smelter details",IF(ISERROR($V2314),"",OFFSET('Smelter Look-up'!$F$4,$V2314-4,0)))</f>
        <v/>
      </c>
      <c r="H2314" s="199" t="str">
        <f ca="1">IF(ISERROR($V2314),"",OFFSET('Smelter Look-up'!$G$4,$V2314-4,0))</f>
        <v/>
      </c>
      <c r="I2314" s="200" t="str">
        <f ca="1">IF(ISERROR($V2314),"",OFFSET('Smelter Look-up'!$H$4,$V2314-4,0))</f>
        <v/>
      </c>
      <c r="J2314" s="200" t="str">
        <f ca="1">IF(ISERROR($V2314),"",OFFSET('Smelter Look-up'!$I$4,$V2314-4,0))</f>
        <v/>
      </c>
      <c r="K2314" s="144"/>
      <c r="L2314" s="144"/>
      <c r="M2314" s="144"/>
      <c r="N2314" s="144"/>
      <c r="O2314" s="144"/>
      <c r="P2314" s="202"/>
      <c r="Q2314" s="145"/>
      <c r="R2314" s="143" t="str">
        <f ca="1">IF(ISERROR($V2314),"",OFFSET('Smelter Look-up'!$C$4,$V2314-4,0)&amp;"")</f>
        <v/>
      </c>
      <c r="S2314" s="149" t="str">
        <f t="shared" ca="1" si="180"/>
        <v/>
      </c>
      <c r="T2314" s="149" t="str">
        <f ca="1">IF(B2314="","",IF(ISERROR(MATCH($J2314,SorP!$B$1:$B$6261,0)),"",INDIRECT("'SorP'!$A$"&amp;MATCH($S2314&amp;$J2314,SorP!C:C,0))))</f>
        <v/>
      </c>
      <c r="U2314" s="162"/>
      <c r="V2314" s="163" t="e">
        <f>IF(C2314="",NA(),MATCH($B2314&amp;$C2314,'Smelter Look-up'!$J:$J,0))</f>
        <v>#N/A</v>
      </c>
      <c r="X2314" s="164">
        <f t="shared" ca="1" si="181"/>
        <v>0</v>
      </c>
      <c r="AB2314" s="304" t="str">
        <f t="shared" si="182"/>
        <v/>
      </c>
      <c r="AC2314" s="164" t="str">
        <f t="shared" si="183"/>
        <v/>
      </c>
      <c r="AD2314" s="164" t="str">
        <f t="shared" si="184"/>
        <v/>
      </c>
    </row>
    <row r="2315" spans="1:30" s="164" customFormat="1" ht="20.149999999999999" customHeight="1">
      <c r="A2315" s="149"/>
      <c r="B2315" s="294" t="str">
        <f>IF(LEN(A2315)=0,"",INDEX('Smelter Look-up'!$A:$A,MATCH($A2315,'Smelter Look-up'!$E:$E,0)))</f>
        <v/>
      </c>
      <c r="C2315" s="146" t="str">
        <f>IF(LEN(A2315)=0,"",INDEX('Smelter Look-up'!$C:$C,MATCH($A2315,'Smelter Look-up'!$E:$E,0)))</f>
        <v/>
      </c>
      <c r="D2315" s="143"/>
      <c r="E2315" s="143" t="str">
        <f ca="1">IF(ISERROR($V2315),"",OFFSET('Smelter Look-up'!$D$4,$V2315-4,0)&amp;"")</f>
        <v/>
      </c>
      <c r="F2315" s="143" t="str">
        <f ca="1">IF(ISERROR($V2315),"",OFFSET('Smelter Look-up'!$E$4,$V2315-4,0))</f>
        <v/>
      </c>
      <c r="G2315" s="143" t="str">
        <f ca="1">IF(C2315=$X$4,"Enter smelter details",IF(ISERROR($V2315),"",OFFSET('Smelter Look-up'!$F$4,$V2315-4,0)))</f>
        <v/>
      </c>
      <c r="H2315" s="199" t="str">
        <f ca="1">IF(ISERROR($V2315),"",OFFSET('Smelter Look-up'!$G$4,$V2315-4,0))</f>
        <v/>
      </c>
      <c r="I2315" s="200" t="str">
        <f ca="1">IF(ISERROR($V2315),"",OFFSET('Smelter Look-up'!$H$4,$V2315-4,0))</f>
        <v/>
      </c>
      <c r="J2315" s="200" t="str">
        <f ca="1">IF(ISERROR($V2315),"",OFFSET('Smelter Look-up'!$I$4,$V2315-4,0))</f>
        <v/>
      </c>
      <c r="K2315" s="144"/>
      <c r="L2315" s="144"/>
      <c r="M2315" s="144"/>
      <c r="N2315" s="144"/>
      <c r="O2315" s="144"/>
      <c r="P2315" s="202"/>
      <c r="Q2315" s="145"/>
      <c r="R2315" s="143" t="str">
        <f ca="1">IF(ISERROR($V2315),"",OFFSET('Smelter Look-up'!$C$4,$V2315-4,0)&amp;"")</f>
        <v/>
      </c>
      <c r="S2315" s="149" t="str">
        <f t="shared" ca="1" si="180"/>
        <v/>
      </c>
      <c r="T2315" s="149" t="str">
        <f ca="1">IF(B2315="","",IF(ISERROR(MATCH($J2315,SorP!$B$1:$B$6261,0)),"",INDIRECT("'SorP'!$A$"&amp;MATCH($S2315&amp;$J2315,SorP!C:C,0))))</f>
        <v/>
      </c>
      <c r="U2315" s="162"/>
      <c r="V2315" s="163" t="e">
        <f>IF(C2315="",NA(),MATCH($B2315&amp;$C2315,'Smelter Look-up'!$J:$J,0))</f>
        <v>#N/A</v>
      </c>
      <c r="X2315" s="164">
        <f t="shared" ca="1" si="181"/>
        <v>0</v>
      </c>
      <c r="AB2315" s="304" t="str">
        <f t="shared" si="182"/>
        <v/>
      </c>
      <c r="AC2315" s="164" t="str">
        <f t="shared" si="183"/>
        <v/>
      </c>
      <c r="AD2315" s="164" t="str">
        <f t="shared" si="184"/>
        <v/>
      </c>
    </row>
    <row r="2316" spans="1:30" s="164" customFormat="1" ht="20.149999999999999" customHeight="1">
      <c r="A2316" s="149"/>
      <c r="B2316" s="294" t="str">
        <f>IF(LEN(A2316)=0,"",INDEX('Smelter Look-up'!$A:$A,MATCH($A2316,'Smelter Look-up'!$E:$E,0)))</f>
        <v/>
      </c>
      <c r="C2316" s="146" t="str">
        <f>IF(LEN(A2316)=0,"",INDEX('Smelter Look-up'!$C:$C,MATCH($A2316,'Smelter Look-up'!$E:$E,0)))</f>
        <v/>
      </c>
      <c r="D2316" s="143"/>
      <c r="E2316" s="143" t="str">
        <f ca="1">IF(ISERROR($V2316),"",OFFSET('Smelter Look-up'!$D$4,$V2316-4,0)&amp;"")</f>
        <v/>
      </c>
      <c r="F2316" s="143" t="str">
        <f ca="1">IF(ISERROR($V2316),"",OFFSET('Smelter Look-up'!$E$4,$V2316-4,0))</f>
        <v/>
      </c>
      <c r="G2316" s="143" t="str">
        <f ca="1">IF(C2316=$X$4,"Enter smelter details",IF(ISERROR($V2316),"",OFFSET('Smelter Look-up'!$F$4,$V2316-4,0)))</f>
        <v/>
      </c>
      <c r="H2316" s="199" t="str">
        <f ca="1">IF(ISERROR($V2316),"",OFFSET('Smelter Look-up'!$G$4,$V2316-4,0))</f>
        <v/>
      </c>
      <c r="I2316" s="200" t="str">
        <f ca="1">IF(ISERROR($V2316),"",OFFSET('Smelter Look-up'!$H$4,$V2316-4,0))</f>
        <v/>
      </c>
      <c r="J2316" s="200" t="str">
        <f ca="1">IF(ISERROR($V2316),"",OFFSET('Smelter Look-up'!$I$4,$V2316-4,0))</f>
        <v/>
      </c>
      <c r="K2316" s="144"/>
      <c r="L2316" s="144"/>
      <c r="M2316" s="144"/>
      <c r="N2316" s="144"/>
      <c r="O2316" s="144"/>
      <c r="P2316" s="202"/>
      <c r="Q2316" s="145"/>
      <c r="R2316" s="143" t="str">
        <f ca="1">IF(ISERROR($V2316),"",OFFSET('Smelter Look-up'!$C$4,$V2316-4,0)&amp;"")</f>
        <v/>
      </c>
      <c r="S2316" s="149" t="str">
        <f t="shared" ca="1" si="180"/>
        <v/>
      </c>
      <c r="T2316" s="149" t="str">
        <f ca="1">IF(B2316="","",IF(ISERROR(MATCH($J2316,SorP!$B$1:$B$6261,0)),"",INDIRECT("'SorP'!$A$"&amp;MATCH($S2316&amp;$J2316,SorP!C:C,0))))</f>
        <v/>
      </c>
      <c r="U2316" s="162"/>
      <c r="V2316" s="163" t="e">
        <f>IF(C2316="",NA(),MATCH($B2316&amp;$C2316,'Smelter Look-up'!$J:$J,0))</f>
        <v>#N/A</v>
      </c>
      <c r="X2316" s="164">
        <f t="shared" ca="1" si="181"/>
        <v>0</v>
      </c>
      <c r="AB2316" s="304" t="str">
        <f t="shared" si="182"/>
        <v/>
      </c>
      <c r="AC2316" s="164" t="str">
        <f t="shared" si="183"/>
        <v/>
      </c>
      <c r="AD2316" s="164" t="str">
        <f t="shared" si="184"/>
        <v/>
      </c>
    </row>
    <row r="2317" spans="1:30" s="164" customFormat="1" ht="20.149999999999999" customHeight="1">
      <c r="A2317" s="149"/>
      <c r="B2317" s="294" t="str">
        <f>IF(LEN(A2317)=0,"",INDEX('Smelter Look-up'!$A:$A,MATCH($A2317,'Smelter Look-up'!$E:$E,0)))</f>
        <v/>
      </c>
      <c r="C2317" s="146" t="str">
        <f>IF(LEN(A2317)=0,"",INDEX('Smelter Look-up'!$C:$C,MATCH($A2317,'Smelter Look-up'!$E:$E,0)))</f>
        <v/>
      </c>
      <c r="D2317" s="143"/>
      <c r="E2317" s="143" t="str">
        <f ca="1">IF(ISERROR($V2317),"",OFFSET('Smelter Look-up'!$D$4,$V2317-4,0)&amp;"")</f>
        <v/>
      </c>
      <c r="F2317" s="143" t="str">
        <f ca="1">IF(ISERROR($V2317),"",OFFSET('Smelter Look-up'!$E$4,$V2317-4,0))</f>
        <v/>
      </c>
      <c r="G2317" s="143" t="str">
        <f ca="1">IF(C2317=$X$4,"Enter smelter details",IF(ISERROR($V2317),"",OFFSET('Smelter Look-up'!$F$4,$V2317-4,0)))</f>
        <v/>
      </c>
      <c r="H2317" s="199" t="str">
        <f ca="1">IF(ISERROR($V2317),"",OFFSET('Smelter Look-up'!$G$4,$V2317-4,0))</f>
        <v/>
      </c>
      <c r="I2317" s="200" t="str">
        <f ca="1">IF(ISERROR($V2317),"",OFFSET('Smelter Look-up'!$H$4,$V2317-4,0))</f>
        <v/>
      </c>
      <c r="J2317" s="200" t="str">
        <f ca="1">IF(ISERROR($V2317),"",OFFSET('Smelter Look-up'!$I$4,$V2317-4,0))</f>
        <v/>
      </c>
      <c r="K2317" s="144"/>
      <c r="L2317" s="144"/>
      <c r="M2317" s="144"/>
      <c r="N2317" s="144"/>
      <c r="O2317" s="144"/>
      <c r="P2317" s="202"/>
      <c r="Q2317" s="145"/>
      <c r="R2317" s="143" t="str">
        <f ca="1">IF(ISERROR($V2317),"",OFFSET('Smelter Look-up'!$C$4,$V2317-4,0)&amp;"")</f>
        <v/>
      </c>
      <c r="S2317" s="149" t="str">
        <f t="shared" ca="1" si="180"/>
        <v/>
      </c>
      <c r="T2317" s="149" t="str">
        <f ca="1">IF(B2317="","",IF(ISERROR(MATCH($J2317,SorP!$B$1:$B$6261,0)),"",INDIRECT("'SorP'!$A$"&amp;MATCH($S2317&amp;$J2317,SorP!C:C,0))))</f>
        <v/>
      </c>
      <c r="U2317" s="162"/>
      <c r="V2317" s="163" t="e">
        <f>IF(C2317="",NA(),MATCH($B2317&amp;$C2317,'Smelter Look-up'!$J:$J,0))</f>
        <v>#N/A</v>
      </c>
      <c r="X2317" s="164">
        <f t="shared" ca="1" si="181"/>
        <v>0</v>
      </c>
      <c r="AB2317" s="304" t="str">
        <f t="shared" si="182"/>
        <v/>
      </c>
      <c r="AC2317" s="164" t="str">
        <f t="shared" si="183"/>
        <v/>
      </c>
      <c r="AD2317" s="164" t="str">
        <f t="shared" si="184"/>
        <v/>
      </c>
    </row>
    <row r="2318" spans="1:30" s="164" customFormat="1" ht="20.149999999999999" customHeight="1">
      <c r="A2318" s="149"/>
      <c r="B2318" s="294" t="str">
        <f>IF(LEN(A2318)=0,"",INDEX('Smelter Look-up'!$A:$A,MATCH($A2318,'Smelter Look-up'!$E:$E,0)))</f>
        <v/>
      </c>
      <c r="C2318" s="146" t="str">
        <f>IF(LEN(A2318)=0,"",INDEX('Smelter Look-up'!$C:$C,MATCH($A2318,'Smelter Look-up'!$E:$E,0)))</f>
        <v/>
      </c>
      <c r="D2318" s="143"/>
      <c r="E2318" s="143" t="str">
        <f ca="1">IF(ISERROR($V2318),"",OFFSET('Smelter Look-up'!$D$4,$V2318-4,0)&amp;"")</f>
        <v/>
      </c>
      <c r="F2318" s="143" t="str">
        <f ca="1">IF(ISERROR($V2318),"",OFFSET('Smelter Look-up'!$E$4,$V2318-4,0))</f>
        <v/>
      </c>
      <c r="G2318" s="143" t="str">
        <f ca="1">IF(C2318=$X$4,"Enter smelter details",IF(ISERROR($V2318),"",OFFSET('Smelter Look-up'!$F$4,$V2318-4,0)))</f>
        <v/>
      </c>
      <c r="H2318" s="199" t="str">
        <f ca="1">IF(ISERROR($V2318),"",OFFSET('Smelter Look-up'!$G$4,$V2318-4,0))</f>
        <v/>
      </c>
      <c r="I2318" s="200" t="str">
        <f ca="1">IF(ISERROR($V2318),"",OFFSET('Smelter Look-up'!$H$4,$V2318-4,0))</f>
        <v/>
      </c>
      <c r="J2318" s="200" t="str">
        <f ca="1">IF(ISERROR($V2318),"",OFFSET('Smelter Look-up'!$I$4,$V2318-4,0))</f>
        <v/>
      </c>
      <c r="K2318" s="144"/>
      <c r="L2318" s="144"/>
      <c r="M2318" s="144"/>
      <c r="N2318" s="144"/>
      <c r="O2318" s="144"/>
      <c r="P2318" s="202"/>
      <c r="Q2318" s="145"/>
      <c r="R2318" s="143" t="str">
        <f ca="1">IF(ISERROR($V2318),"",OFFSET('Smelter Look-up'!$C$4,$V2318-4,0)&amp;"")</f>
        <v/>
      </c>
      <c r="S2318" s="149" t="str">
        <f t="shared" ca="1" si="180"/>
        <v/>
      </c>
      <c r="T2318" s="149" t="str">
        <f ca="1">IF(B2318="","",IF(ISERROR(MATCH($J2318,SorP!$B$1:$B$6261,0)),"",INDIRECT("'SorP'!$A$"&amp;MATCH($S2318&amp;$J2318,SorP!C:C,0))))</f>
        <v/>
      </c>
      <c r="U2318" s="162"/>
      <c r="V2318" s="163" t="e">
        <f>IF(C2318="",NA(),MATCH($B2318&amp;$C2318,'Smelter Look-up'!$J:$J,0))</f>
        <v>#N/A</v>
      </c>
      <c r="X2318" s="164">
        <f t="shared" ca="1" si="181"/>
        <v>0</v>
      </c>
      <c r="AB2318" s="304" t="str">
        <f t="shared" si="182"/>
        <v/>
      </c>
      <c r="AC2318" s="164" t="str">
        <f t="shared" si="183"/>
        <v/>
      </c>
      <c r="AD2318" s="164" t="str">
        <f t="shared" si="184"/>
        <v/>
      </c>
    </row>
    <row r="2319" spans="1:30" s="164" customFormat="1" ht="20.149999999999999" customHeight="1">
      <c r="A2319" s="149"/>
      <c r="B2319" s="294" t="str">
        <f>IF(LEN(A2319)=0,"",INDEX('Smelter Look-up'!$A:$A,MATCH($A2319,'Smelter Look-up'!$E:$E,0)))</f>
        <v/>
      </c>
      <c r="C2319" s="146" t="str">
        <f>IF(LEN(A2319)=0,"",INDEX('Smelter Look-up'!$C:$C,MATCH($A2319,'Smelter Look-up'!$E:$E,0)))</f>
        <v/>
      </c>
      <c r="D2319" s="143"/>
      <c r="E2319" s="143" t="str">
        <f ca="1">IF(ISERROR($V2319),"",OFFSET('Smelter Look-up'!$D$4,$V2319-4,0)&amp;"")</f>
        <v/>
      </c>
      <c r="F2319" s="143" t="str">
        <f ca="1">IF(ISERROR($V2319),"",OFFSET('Smelter Look-up'!$E$4,$V2319-4,0))</f>
        <v/>
      </c>
      <c r="G2319" s="143" t="str">
        <f ca="1">IF(C2319=$X$4,"Enter smelter details",IF(ISERROR($V2319),"",OFFSET('Smelter Look-up'!$F$4,$V2319-4,0)))</f>
        <v/>
      </c>
      <c r="H2319" s="199" t="str">
        <f ca="1">IF(ISERROR($V2319),"",OFFSET('Smelter Look-up'!$G$4,$V2319-4,0))</f>
        <v/>
      </c>
      <c r="I2319" s="200" t="str">
        <f ca="1">IF(ISERROR($V2319),"",OFFSET('Smelter Look-up'!$H$4,$V2319-4,0))</f>
        <v/>
      </c>
      <c r="J2319" s="200" t="str">
        <f ca="1">IF(ISERROR($V2319),"",OFFSET('Smelter Look-up'!$I$4,$V2319-4,0))</f>
        <v/>
      </c>
      <c r="K2319" s="144"/>
      <c r="L2319" s="144"/>
      <c r="M2319" s="144"/>
      <c r="N2319" s="144"/>
      <c r="O2319" s="144"/>
      <c r="P2319" s="202"/>
      <c r="Q2319" s="145"/>
      <c r="R2319" s="143" t="str">
        <f ca="1">IF(ISERROR($V2319),"",OFFSET('Smelter Look-up'!$C$4,$V2319-4,0)&amp;"")</f>
        <v/>
      </c>
      <c r="S2319" s="149" t="str">
        <f t="shared" ca="1" si="180"/>
        <v/>
      </c>
      <c r="T2319" s="149" t="str">
        <f ca="1">IF(B2319="","",IF(ISERROR(MATCH($J2319,SorP!$B$1:$B$6261,0)),"",INDIRECT("'SorP'!$A$"&amp;MATCH($S2319&amp;$J2319,SorP!C:C,0))))</f>
        <v/>
      </c>
      <c r="U2319" s="162"/>
      <c r="V2319" s="163" t="e">
        <f>IF(C2319="",NA(),MATCH($B2319&amp;$C2319,'Smelter Look-up'!$J:$J,0))</f>
        <v>#N/A</v>
      </c>
      <c r="X2319" s="164">
        <f t="shared" ca="1" si="181"/>
        <v>0</v>
      </c>
      <c r="AB2319" s="304" t="str">
        <f t="shared" si="182"/>
        <v/>
      </c>
      <c r="AC2319" s="164" t="str">
        <f t="shared" si="183"/>
        <v/>
      </c>
      <c r="AD2319" s="164" t="str">
        <f t="shared" si="184"/>
        <v/>
      </c>
    </row>
    <row r="2320" spans="1:30" s="164" customFormat="1" ht="20.149999999999999" customHeight="1">
      <c r="A2320" s="149"/>
      <c r="B2320" s="294" t="str">
        <f>IF(LEN(A2320)=0,"",INDEX('Smelter Look-up'!$A:$A,MATCH($A2320,'Smelter Look-up'!$E:$E,0)))</f>
        <v/>
      </c>
      <c r="C2320" s="146" t="str">
        <f>IF(LEN(A2320)=0,"",INDEX('Smelter Look-up'!$C:$C,MATCH($A2320,'Smelter Look-up'!$E:$E,0)))</f>
        <v/>
      </c>
      <c r="D2320" s="143"/>
      <c r="E2320" s="143" t="str">
        <f ca="1">IF(ISERROR($V2320),"",OFFSET('Smelter Look-up'!$D$4,$V2320-4,0)&amp;"")</f>
        <v/>
      </c>
      <c r="F2320" s="143" t="str">
        <f ca="1">IF(ISERROR($V2320),"",OFFSET('Smelter Look-up'!$E$4,$V2320-4,0))</f>
        <v/>
      </c>
      <c r="G2320" s="143" t="str">
        <f ca="1">IF(C2320=$X$4,"Enter smelter details",IF(ISERROR($V2320),"",OFFSET('Smelter Look-up'!$F$4,$V2320-4,0)))</f>
        <v/>
      </c>
      <c r="H2320" s="199" t="str">
        <f ca="1">IF(ISERROR($V2320),"",OFFSET('Smelter Look-up'!$G$4,$V2320-4,0))</f>
        <v/>
      </c>
      <c r="I2320" s="200" t="str">
        <f ca="1">IF(ISERROR($V2320),"",OFFSET('Smelter Look-up'!$H$4,$V2320-4,0))</f>
        <v/>
      </c>
      <c r="J2320" s="200" t="str">
        <f ca="1">IF(ISERROR($V2320),"",OFFSET('Smelter Look-up'!$I$4,$V2320-4,0))</f>
        <v/>
      </c>
      <c r="K2320" s="144"/>
      <c r="L2320" s="144"/>
      <c r="M2320" s="144"/>
      <c r="N2320" s="144"/>
      <c r="O2320" s="144"/>
      <c r="P2320" s="202"/>
      <c r="Q2320" s="145"/>
      <c r="R2320" s="143" t="str">
        <f ca="1">IF(ISERROR($V2320),"",OFFSET('Smelter Look-up'!$C$4,$V2320-4,0)&amp;"")</f>
        <v/>
      </c>
      <c r="S2320" s="149" t="str">
        <f t="shared" ca="1" si="180"/>
        <v/>
      </c>
      <c r="T2320" s="149" t="str">
        <f ca="1">IF(B2320="","",IF(ISERROR(MATCH($J2320,SorP!$B$1:$B$6261,0)),"",INDIRECT("'SorP'!$A$"&amp;MATCH($S2320&amp;$J2320,SorP!C:C,0))))</f>
        <v/>
      </c>
      <c r="U2320" s="162"/>
      <c r="V2320" s="163" t="e">
        <f>IF(C2320="",NA(),MATCH($B2320&amp;$C2320,'Smelter Look-up'!$J:$J,0))</f>
        <v>#N/A</v>
      </c>
      <c r="X2320" s="164">
        <f t="shared" ca="1" si="181"/>
        <v>0</v>
      </c>
      <c r="AB2320" s="304" t="str">
        <f t="shared" si="182"/>
        <v/>
      </c>
      <c r="AC2320" s="164" t="str">
        <f t="shared" si="183"/>
        <v/>
      </c>
      <c r="AD2320" s="164" t="str">
        <f t="shared" si="184"/>
        <v/>
      </c>
    </row>
    <row r="2321" spans="1:30" s="164" customFormat="1" ht="20.149999999999999" customHeight="1">
      <c r="A2321" s="149"/>
      <c r="B2321" s="294" t="str">
        <f>IF(LEN(A2321)=0,"",INDEX('Smelter Look-up'!$A:$A,MATCH($A2321,'Smelter Look-up'!$E:$E,0)))</f>
        <v/>
      </c>
      <c r="C2321" s="146" t="str">
        <f>IF(LEN(A2321)=0,"",INDEX('Smelter Look-up'!$C:$C,MATCH($A2321,'Smelter Look-up'!$E:$E,0)))</f>
        <v/>
      </c>
      <c r="D2321" s="143"/>
      <c r="E2321" s="143" t="str">
        <f ca="1">IF(ISERROR($V2321),"",OFFSET('Smelter Look-up'!$D$4,$V2321-4,0)&amp;"")</f>
        <v/>
      </c>
      <c r="F2321" s="143" t="str">
        <f ca="1">IF(ISERROR($V2321),"",OFFSET('Smelter Look-up'!$E$4,$V2321-4,0))</f>
        <v/>
      </c>
      <c r="G2321" s="143" t="str">
        <f ca="1">IF(C2321=$X$4,"Enter smelter details",IF(ISERROR($V2321),"",OFFSET('Smelter Look-up'!$F$4,$V2321-4,0)))</f>
        <v/>
      </c>
      <c r="H2321" s="199" t="str">
        <f ca="1">IF(ISERROR($V2321),"",OFFSET('Smelter Look-up'!$G$4,$V2321-4,0))</f>
        <v/>
      </c>
      <c r="I2321" s="200" t="str">
        <f ca="1">IF(ISERROR($V2321),"",OFFSET('Smelter Look-up'!$H$4,$V2321-4,0))</f>
        <v/>
      </c>
      <c r="J2321" s="200" t="str">
        <f ca="1">IF(ISERROR($V2321),"",OFFSET('Smelter Look-up'!$I$4,$V2321-4,0))</f>
        <v/>
      </c>
      <c r="K2321" s="144"/>
      <c r="L2321" s="144"/>
      <c r="M2321" s="144"/>
      <c r="N2321" s="144"/>
      <c r="O2321" s="144"/>
      <c r="P2321" s="202"/>
      <c r="Q2321" s="145"/>
      <c r="R2321" s="143" t="str">
        <f ca="1">IF(ISERROR($V2321),"",OFFSET('Smelter Look-up'!$C$4,$V2321-4,0)&amp;"")</f>
        <v/>
      </c>
      <c r="S2321" s="149" t="str">
        <f t="shared" ca="1" si="180"/>
        <v/>
      </c>
      <c r="T2321" s="149" t="str">
        <f ca="1">IF(B2321="","",IF(ISERROR(MATCH($J2321,SorP!$B$1:$B$6261,0)),"",INDIRECT("'SorP'!$A$"&amp;MATCH($S2321&amp;$J2321,SorP!C:C,0))))</f>
        <v/>
      </c>
      <c r="U2321" s="162"/>
      <c r="V2321" s="163" t="e">
        <f>IF(C2321="",NA(),MATCH($B2321&amp;$C2321,'Smelter Look-up'!$J:$J,0))</f>
        <v>#N/A</v>
      </c>
      <c r="X2321" s="164">
        <f t="shared" ca="1" si="181"/>
        <v>0</v>
      </c>
      <c r="AB2321" s="304" t="str">
        <f t="shared" si="182"/>
        <v/>
      </c>
      <c r="AC2321" s="164" t="str">
        <f t="shared" si="183"/>
        <v/>
      </c>
      <c r="AD2321" s="164" t="str">
        <f t="shared" si="184"/>
        <v/>
      </c>
    </row>
    <row r="2322" spans="1:30" s="164" customFormat="1" ht="20.149999999999999" customHeight="1">
      <c r="A2322" s="149"/>
      <c r="B2322" s="294" t="str">
        <f>IF(LEN(A2322)=0,"",INDEX('Smelter Look-up'!$A:$A,MATCH($A2322,'Smelter Look-up'!$E:$E,0)))</f>
        <v/>
      </c>
      <c r="C2322" s="146" t="str">
        <f>IF(LEN(A2322)=0,"",INDEX('Smelter Look-up'!$C:$C,MATCH($A2322,'Smelter Look-up'!$E:$E,0)))</f>
        <v/>
      </c>
      <c r="D2322" s="143"/>
      <c r="E2322" s="143" t="str">
        <f ca="1">IF(ISERROR($V2322),"",OFFSET('Smelter Look-up'!$D$4,$V2322-4,0)&amp;"")</f>
        <v/>
      </c>
      <c r="F2322" s="143" t="str">
        <f ca="1">IF(ISERROR($V2322),"",OFFSET('Smelter Look-up'!$E$4,$V2322-4,0))</f>
        <v/>
      </c>
      <c r="G2322" s="143" t="str">
        <f ca="1">IF(C2322=$X$4,"Enter smelter details",IF(ISERROR($V2322),"",OFFSET('Smelter Look-up'!$F$4,$V2322-4,0)))</f>
        <v/>
      </c>
      <c r="H2322" s="199" t="str">
        <f ca="1">IF(ISERROR($V2322),"",OFFSET('Smelter Look-up'!$G$4,$V2322-4,0))</f>
        <v/>
      </c>
      <c r="I2322" s="200" t="str">
        <f ca="1">IF(ISERROR($V2322),"",OFFSET('Smelter Look-up'!$H$4,$V2322-4,0))</f>
        <v/>
      </c>
      <c r="J2322" s="200" t="str">
        <f ca="1">IF(ISERROR($V2322),"",OFFSET('Smelter Look-up'!$I$4,$V2322-4,0))</f>
        <v/>
      </c>
      <c r="K2322" s="144"/>
      <c r="L2322" s="144"/>
      <c r="M2322" s="144"/>
      <c r="N2322" s="144"/>
      <c r="O2322" s="144"/>
      <c r="P2322" s="202"/>
      <c r="Q2322" s="145"/>
      <c r="R2322" s="143" t="str">
        <f ca="1">IF(ISERROR($V2322),"",OFFSET('Smelter Look-up'!$C$4,$V2322-4,0)&amp;"")</f>
        <v/>
      </c>
      <c r="S2322" s="149" t="str">
        <f t="shared" ca="1" si="180"/>
        <v/>
      </c>
      <c r="T2322" s="149" t="str">
        <f ca="1">IF(B2322="","",IF(ISERROR(MATCH($J2322,SorP!$B$1:$B$6261,0)),"",INDIRECT("'SorP'!$A$"&amp;MATCH($S2322&amp;$J2322,SorP!C:C,0))))</f>
        <v/>
      </c>
      <c r="U2322" s="162"/>
      <c r="V2322" s="163" t="e">
        <f>IF(C2322="",NA(),MATCH($B2322&amp;$C2322,'Smelter Look-up'!$J:$J,0))</f>
        <v>#N/A</v>
      </c>
      <c r="X2322" s="164">
        <f t="shared" ca="1" si="181"/>
        <v>0</v>
      </c>
      <c r="AB2322" s="304" t="str">
        <f t="shared" si="182"/>
        <v/>
      </c>
      <c r="AC2322" s="164" t="str">
        <f t="shared" si="183"/>
        <v/>
      </c>
      <c r="AD2322" s="164" t="str">
        <f t="shared" si="184"/>
        <v/>
      </c>
    </row>
    <row r="2323" spans="1:30" s="164" customFormat="1" ht="20.149999999999999" customHeight="1">
      <c r="A2323" s="149"/>
      <c r="B2323" s="294" t="str">
        <f>IF(LEN(A2323)=0,"",INDEX('Smelter Look-up'!$A:$A,MATCH($A2323,'Smelter Look-up'!$E:$E,0)))</f>
        <v/>
      </c>
      <c r="C2323" s="146" t="str">
        <f>IF(LEN(A2323)=0,"",INDEX('Smelter Look-up'!$C:$C,MATCH($A2323,'Smelter Look-up'!$E:$E,0)))</f>
        <v/>
      </c>
      <c r="D2323" s="143"/>
      <c r="E2323" s="143" t="str">
        <f ca="1">IF(ISERROR($V2323),"",OFFSET('Smelter Look-up'!$D$4,$V2323-4,0)&amp;"")</f>
        <v/>
      </c>
      <c r="F2323" s="143" t="str">
        <f ca="1">IF(ISERROR($V2323),"",OFFSET('Smelter Look-up'!$E$4,$V2323-4,0))</f>
        <v/>
      </c>
      <c r="G2323" s="143" t="str">
        <f ca="1">IF(C2323=$X$4,"Enter smelter details",IF(ISERROR($V2323),"",OFFSET('Smelter Look-up'!$F$4,$V2323-4,0)))</f>
        <v/>
      </c>
      <c r="H2323" s="199" t="str">
        <f ca="1">IF(ISERROR($V2323),"",OFFSET('Smelter Look-up'!$G$4,$V2323-4,0))</f>
        <v/>
      </c>
      <c r="I2323" s="200" t="str">
        <f ca="1">IF(ISERROR($V2323),"",OFFSET('Smelter Look-up'!$H$4,$V2323-4,0))</f>
        <v/>
      </c>
      <c r="J2323" s="200" t="str">
        <f ca="1">IF(ISERROR($V2323),"",OFFSET('Smelter Look-up'!$I$4,$V2323-4,0))</f>
        <v/>
      </c>
      <c r="K2323" s="144"/>
      <c r="L2323" s="144"/>
      <c r="M2323" s="144"/>
      <c r="N2323" s="144"/>
      <c r="O2323" s="144"/>
      <c r="P2323" s="202"/>
      <c r="Q2323" s="145"/>
      <c r="R2323" s="143" t="str">
        <f ca="1">IF(ISERROR($V2323),"",OFFSET('Smelter Look-up'!$C$4,$V2323-4,0)&amp;"")</f>
        <v/>
      </c>
      <c r="S2323" s="149" t="str">
        <f t="shared" ca="1" si="180"/>
        <v/>
      </c>
      <c r="T2323" s="149" t="str">
        <f ca="1">IF(B2323="","",IF(ISERROR(MATCH($J2323,SorP!$B$1:$B$6261,0)),"",INDIRECT("'SorP'!$A$"&amp;MATCH($S2323&amp;$J2323,SorP!C:C,0))))</f>
        <v/>
      </c>
      <c r="U2323" s="162"/>
      <c r="V2323" s="163" t="e">
        <f>IF(C2323="",NA(),MATCH($B2323&amp;$C2323,'Smelter Look-up'!$J:$J,0))</f>
        <v>#N/A</v>
      </c>
      <c r="X2323" s="164">
        <f t="shared" ca="1" si="181"/>
        <v>0</v>
      </c>
      <c r="AB2323" s="304" t="str">
        <f t="shared" si="182"/>
        <v/>
      </c>
      <c r="AC2323" s="164" t="str">
        <f t="shared" si="183"/>
        <v/>
      </c>
      <c r="AD2323" s="164" t="str">
        <f t="shared" si="184"/>
        <v/>
      </c>
    </row>
    <row r="2324" spans="1:30" s="164" customFormat="1" ht="20.149999999999999" customHeight="1">
      <c r="A2324" s="149"/>
      <c r="B2324" s="294" t="str">
        <f>IF(LEN(A2324)=0,"",INDEX('Smelter Look-up'!$A:$A,MATCH($A2324,'Smelter Look-up'!$E:$E,0)))</f>
        <v/>
      </c>
      <c r="C2324" s="146" t="str">
        <f>IF(LEN(A2324)=0,"",INDEX('Smelter Look-up'!$C:$C,MATCH($A2324,'Smelter Look-up'!$E:$E,0)))</f>
        <v/>
      </c>
      <c r="D2324" s="143"/>
      <c r="E2324" s="143" t="str">
        <f ca="1">IF(ISERROR($V2324),"",OFFSET('Smelter Look-up'!$D$4,$V2324-4,0)&amp;"")</f>
        <v/>
      </c>
      <c r="F2324" s="143" t="str">
        <f ca="1">IF(ISERROR($V2324),"",OFFSET('Smelter Look-up'!$E$4,$V2324-4,0))</f>
        <v/>
      </c>
      <c r="G2324" s="143" t="str">
        <f ca="1">IF(C2324=$X$4,"Enter smelter details",IF(ISERROR($V2324),"",OFFSET('Smelter Look-up'!$F$4,$V2324-4,0)))</f>
        <v/>
      </c>
      <c r="H2324" s="199" t="str">
        <f ca="1">IF(ISERROR($V2324),"",OFFSET('Smelter Look-up'!$G$4,$V2324-4,0))</f>
        <v/>
      </c>
      <c r="I2324" s="200" t="str">
        <f ca="1">IF(ISERROR($V2324),"",OFFSET('Smelter Look-up'!$H$4,$V2324-4,0))</f>
        <v/>
      </c>
      <c r="J2324" s="200" t="str">
        <f ca="1">IF(ISERROR($V2324),"",OFFSET('Smelter Look-up'!$I$4,$V2324-4,0))</f>
        <v/>
      </c>
      <c r="K2324" s="144"/>
      <c r="L2324" s="144"/>
      <c r="M2324" s="144"/>
      <c r="N2324" s="144"/>
      <c r="O2324" s="144"/>
      <c r="P2324" s="202"/>
      <c r="Q2324" s="145"/>
      <c r="R2324" s="143" t="str">
        <f ca="1">IF(ISERROR($V2324),"",OFFSET('Smelter Look-up'!$C$4,$V2324-4,0)&amp;"")</f>
        <v/>
      </c>
      <c r="S2324" s="149" t="str">
        <f t="shared" ca="1" si="180"/>
        <v/>
      </c>
      <c r="T2324" s="149" t="str">
        <f ca="1">IF(B2324="","",IF(ISERROR(MATCH($J2324,SorP!$B$1:$B$6261,0)),"",INDIRECT("'SorP'!$A$"&amp;MATCH($S2324&amp;$J2324,SorP!C:C,0))))</f>
        <v/>
      </c>
      <c r="U2324" s="162"/>
      <c r="V2324" s="163" t="e">
        <f>IF(C2324="",NA(),MATCH($B2324&amp;$C2324,'Smelter Look-up'!$J:$J,0))</f>
        <v>#N/A</v>
      </c>
      <c r="X2324" s="164">
        <f t="shared" ca="1" si="181"/>
        <v>0</v>
      </c>
      <c r="AB2324" s="304" t="str">
        <f t="shared" si="182"/>
        <v/>
      </c>
      <c r="AC2324" s="164" t="str">
        <f t="shared" si="183"/>
        <v/>
      </c>
      <c r="AD2324" s="164" t="str">
        <f t="shared" si="184"/>
        <v/>
      </c>
    </row>
    <row r="2325" spans="1:30" s="164" customFormat="1" ht="20.149999999999999" customHeight="1">
      <c r="A2325" s="149"/>
      <c r="B2325" s="294" t="str">
        <f>IF(LEN(A2325)=0,"",INDEX('Smelter Look-up'!$A:$A,MATCH($A2325,'Smelter Look-up'!$E:$E,0)))</f>
        <v/>
      </c>
      <c r="C2325" s="146" t="str">
        <f>IF(LEN(A2325)=0,"",INDEX('Smelter Look-up'!$C:$C,MATCH($A2325,'Smelter Look-up'!$E:$E,0)))</f>
        <v/>
      </c>
      <c r="D2325" s="143"/>
      <c r="E2325" s="143" t="str">
        <f ca="1">IF(ISERROR($V2325),"",OFFSET('Smelter Look-up'!$D$4,$V2325-4,0)&amp;"")</f>
        <v/>
      </c>
      <c r="F2325" s="143" t="str">
        <f ca="1">IF(ISERROR($V2325),"",OFFSET('Smelter Look-up'!$E$4,$V2325-4,0))</f>
        <v/>
      </c>
      <c r="G2325" s="143" t="str">
        <f ca="1">IF(C2325=$X$4,"Enter smelter details",IF(ISERROR($V2325),"",OFFSET('Smelter Look-up'!$F$4,$V2325-4,0)))</f>
        <v/>
      </c>
      <c r="H2325" s="199" t="str">
        <f ca="1">IF(ISERROR($V2325),"",OFFSET('Smelter Look-up'!$G$4,$V2325-4,0))</f>
        <v/>
      </c>
      <c r="I2325" s="200" t="str">
        <f ca="1">IF(ISERROR($V2325),"",OFFSET('Smelter Look-up'!$H$4,$V2325-4,0))</f>
        <v/>
      </c>
      <c r="J2325" s="200" t="str">
        <f ca="1">IF(ISERROR($V2325),"",OFFSET('Smelter Look-up'!$I$4,$V2325-4,0))</f>
        <v/>
      </c>
      <c r="K2325" s="144"/>
      <c r="L2325" s="144"/>
      <c r="M2325" s="144"/>
      <c r="N2325" s="144"/>
      <c r="O2325" s="144"/>
      <c r="P2325" s="202"/>
      <c r="Q2325" s="145"/>
      <c r="R2325" s="143" t="str">
        <f ca="1">IF(ISERROR($V2325),"",OFFSET('Smelter Look-up'!$C$4,$V2325-4,0)&amp;"")</f>
        <v/>
      </c>
      <c r="S2325" s="149" t="str">
        <f t="shared" ca="1" si="180"/>
        <v/>
      </c>
      <c r="T2325" s="149" t="str">
        <f ca="1">IF(B2325="","",IF(ISERROR(MATCH($J2325,SorP!$B$1:$B$6261,0)),"",INDIRECT("'SorP'!$A$"&amp;MATCH($S2325&amp;$J2325,SorP!C:C,0))))</f>
        <v/>
      </c>
      <c r="U2325" s="162"/>
      <c r="V2325" s="163" t="e">
        <f>IF(C2325="",NA(),MATCH($B2325&amp;$C2325,'Smelter Look-up'!$J:$J,0))</f>
        <v>#N/A</v>
      </c>
      <c r="X2325" s="164">
        <f t="shared" ca="1" si="181"/>
        <v>0</v>
      </c>
      <c r="AB2325" s="304" t="str">
        <f t="shared" si="182"/>
        <v/>
      </c>
      <c r="AC2325" s="164" t="str">
        <f t="shared" si="183"/>
        <v/>
      </c>
      <c r="AD2325" s="164" t="str">
        <f t="shared" si="184"/>
        <v/>
      </c>
    </row>
    <row r="2326" spans="1:30" s="164" customFormat="1" ht="20.149999999999999" customHeight="1">
      <c r="A2326" s="149"/>
      <c r="B2326" s="294" t="str">
        <f>IF(LEN(A2326)=0,"",INDEX('Smelter Look-up'!$A:$A,MATCH($A2326,'Smelter Look-up'!$E:$E,0)))</f>
        <v/>
      </c>
      <c r="C2326" s="146" t="str">
        <f>IF(LEN(A2326)=0,"",INDEX('Smelter Look-up'!$C:$C,MATCH($A2326,'Smelter Look-up'!$E:$E,0)))</f>
        <v/>
      </c>
      <c r="D2326" s="143"/>
      <c r="E2326" s="143" t="str">
        <f ca="1">IF(ISERROR($V2326),"",OFFSET('Smelter Look-up'!$D$4,$V2326-4,0)&amp;"")</f>
        <v/>
      </c>
      <c r="F2326" s="143" t="str">
        <f ca="1">IF(ISERROR($V2326),"",OFFSET('Smelter Look-up'!$E$4,$V2326-4,0))</f>
        <v/>
      </c>
      <c r="G2326" s="143" t="str">
        <f ca="1">IF(C2326=$X$4,"Enter smelter details",IF(ISERROR($V2326),"",OFFSET('Smelter Look-up'!$F$4,$V2326-4,0)))</f>
        <v/>
      </c>
      <c r="H2326" s="199" t="str">
        <f ca="1">IF(ISERROR($V2326),"",OFFSET('Smelter Look-up'!$G$4,$V2326-4,0))</f>
        <v/>
      </c>
      <c r="I2326" s="200" t="str">
        <f ca="1">IF(ISERROR($V2326),"",OFFSET('Smelter Look-up'!$H$4,$V2326-4,0))</f>
        <v/>
      </c>
      <c r="J2326" s="200" t="str">
        <f ca="1">IF(ISERROR($V2326),"",OFFSET('Smelter Look-up'!$I$4,$V2326-4,0))</f>
        <v/>
      </c>
      <c r="K2326" s="144"/>
      <c r="L2326" s="144"/>
      <c r="M2326" s="144"/>
      <c r="N2326" s="144"/>
      <c r="O2326" s="144"/>
      <c r="P2326" s="202"/>
      <c r="Q2326" s="145"/>
      <c r="R2326" s="143" t="str">
        <f ca="1">IF(ISERROR($V2326),"",OFFSET('Smelter Look-up'!$C$4,$V2326-4,0)&amp;"")</f>
        <v/>
      </c>
      <c r="S2326" s="149" t="str">
        <f t="shared" ca="1" si="180"/>
        <v/>
      </c>
      <c r="T2326" s="149" t="str">
        <f ca="1">IF(B2326="","",IF(ISERROR(MATCH($J2326,SorP!$B$1:$B$6261,0)),"",INDIRECT("'SorP'!$A$"&amp;MATCH($S2326&amp;$J2326,SorP!C:C,0))))</f>
        <v/>
      </c>
      <c r="U2326" s="162"/>
      <c r="V2326" s="163" t="e">
        <f>IF(C2326="",NA(),MATCH($B2326&amp;$C2326,'Smelter Look-up'!$J:$J,0))</f>
        <v>#N/A</v>
      </c>
      <c r="X2326" s="164">
        <f t="shared" ca="1" si="181"/>
        <v>0</v>
      </c>
      <c r="AB2326" s="304" t="str">
        <f t="shared" si="182"/>
        <v/>
      </c>
      <c r="AC2326" s="164" t="str">
        <f t="shared" si="183"/>
        <v/>
      </c>
      <c r="AD2326" s="164" t="str">
        <f t="shared" si="184"/>
        <v/>
      </c>
    </row>
    <row r="2327" spans="1:30" s="164" customFormat="1" ht="20.149999999999999" customHeight="1">
      <c r="A2327" s="149"/>
      <c r="B2327" s="294" t="str">
        <f>IF(LEN(A2327)=0,"",INDEX('Smelter Look-up'!$A:$A,MATCH($A2327,'Smelter Look-up'!$E:$E,0)))</f>
        <v/>
      </c>
      <c r="C2327" s="146" t="str">
        <f>IF(LEN(A2327)=0,"",INDEX('Smelter Look-up'!$C:$C,MATCH($A2327,'Smelter Look-up'!$E:$E,0)))</f>
        <v/>
      </c>
      <c r="D2327" s="143"/>
      <c r="E2327" s="143" t="str">
        <f ca="1">IF(ISERROR($V2327),"",OFFSET('Smelter Look-up'!$D$4,$V2327-4,0)&amp;"")</f>
        <v/>
      </c>
      <c r="F2327" s="143" t="str">
        <f ca="1">IF(ISERROR($V2327),"",OFFSET('Smelter Look-up'!$E$4,$V2327-4,0))</f>
        <v/>
      </c>
      <c r="G2327" s="143" t="str">
        <f ca="1">IF(C2327=$X$4,"Enter smelter details",IF(ISERROR($V2327),"",OFFSET('Smelter Look-up'!$F$4,$V2327-4,0)))</f>
        <v/>
      </c>
      <c r="H2327" s="199" t="str">
        <f ca="1">IF(ISERROR($V2327),"",OFFSET('Smelter Look-up'!$G$4,$V2327-4,0))</f>
        <v/>
      </c>
      <c r="I2327" s="200" t="str">
        <f ca="1">IF(ISERROR($V2327),"",OFFSET('Smelter Look-up'!$H$4,$V2327-4,0))</f>
        <v/>
      </c>
      <c r="J2327" s="200" t="str">
        <f ca="1">IF(ISERROR($V2327),"",OFFSET('Smelter Look-up'!$I$4,$V2327-4,0))</f>
        <v/>
      </c>
      <c r="K2327" s="144"/>
      <c r="L2327" s="144"/>
      <c r="M2327" s="144"/>
      <c r="N2327" s="144"/>
      <c r="O2327" s="144"/>
      <c r="P2327" s="202"/>
      <c r="Q2327" s="145"/>
      <c r="R2327" s="143" t="str">
        <f ca="1">IF(ISERROR($V2327),"",OFFSET('Smelter Look-up'!$C$4,$V2327-4,0)&amp;"")</f>
        <v/>
      </c>
      <c r="S2327" s="149" t="str">
        <f t="shared" ca="1" si="180"/>
        <v/>
      </c>
      <c r="T2327" s="149" t="str">
        <f ca="1">IF(B2327="","",IF(ISERROR(MATCH($J2327,SorP!$B$1:$B$6261,0)),"",INDIRECT("'SorP'!$A$"&amp;MATCH($S2327&amp;$J2327,SorP!C:C,0))))</f>
        <v/>
      </c>
      <c r="U2327" s="162"/>
      <c r="V2327" s="163" t="e">
        <f>IF(C2327="",NA(),MATCH($B2327&amp;$C2327,'Smelter Look-up'!$J:$J,0))</f>
        <v>#N/A</v>
      </c>
      <c r="X2327" s="164">
        <f t="shared" ca="1" si="181"/>
        <v>0</v>
      </c>
      <c r="AB2327" s="304" t="str">
        <f t="shared" si="182"/>
        <v/>
      </c>
      <c r="AC2327" s="164" t="str">
        <f t="shared" si="183"/>
        <v/>
      </c>
      <c r="AD2327" s="164" t="str">
        <f t="shared" si="184"/>
        <v/>
      </c>
    </row>
    <row r="2328" spans="1:30" s="164" customFormat="1" ht="20.149999999999999" customHeight="1">
      <c r="A2328" s="149"/>
      <c r="B2328" s="294" t="str">
        <f>IF(LEN(A2328)=0,"",INDEX('Smelter Look-up'!$A:$A,MATCH($A2328,'Smelter Look-up'!$E:$E,0)))</f>
        <v/>
      </c>
      <c r="C2328" s="146" t="str">
        <f>IF(LEN(A2328)=0,"",INDEX('Smelter Look-up'!$C:$C,MATCH($A2328,'Smelter Look-up'!$E:$E,0)))</f>
        <v/>
      </c>
      <c r="D2328" s="143"/>
      <c r="E2328" s="143" t="str">
        <f ca="1">IF(ISERROR($V2328),"",OFFSET('Smelter Look-up'!$D$4,$V2328-4,0)&amp;"")</f>
        <v/>
      </c>
      <c r="F2328" s="143" t="str">
        <f ca="1">IF(ISERROR($V2328),"",OFFSET('Smelter Look-up'!$E$4,$V2328-4,0))</f>
        <v/>
      </c>
      <c r="G2328" s="143" t="str">
        <f ca="1">IF(C2328=$X$4,"Enter smelter details",IF(ISERROR($V2328),"",OFFSET('Smelter Look-up'!$F$4,$V2328-4,0)))</f>
        <v/>
      </c>
      <c r="H2328" s="199" t="str">
        <f ca="1">IF(ISERROR($V2328),"",OFFSET('Smelter Look-up'!$G$4,$V2328-4,0))</f>
        <v/>
      </c>
      <c r="I2328" s="200" t="str">
        <f ca="1">IF(ISERROR($V2328),"",OFFSET('Smelter Look-up'!$H$4,$V2328-4,0))</f>
        <v/>
      </c>
      <c r="J2328" s="200" t="str">
        <f ca="1">IF(ISERROR($V2328),"",OFFSET('Smelter Look-up'!$I$4,$V2328-4,0))</f>
        <v/>
      </c>
      <c r="K2328" s="144"/>
      <c r="L2328" s="144"/>
      <c r="M2328" s="144"/>
      <c r="N2328" s="144"/>
      <c r="O2328" s="144"/>
      <c r="P2328" s="202"/>
      <c r="Q2328" s="145"/>
      <c r="R2328" s="143" t="str">
        <f ca="1">IF(ISERROR($V2328),"",OFFSET('Smelter Look-up'!$C$4,$V2328-4,0)&amp;"")</f>
        <v/>
      </c>
      <c r="S2328" s="149" t="str">
        <f t="shared" ca="1" si="180"/>
        <v/>
      </c>
      <c r="T2328" s="149" t="str">
        <f ca="1">IF(B2328="","",IF(ISERROR(MATCH($J2328,SorP!$B$1:$B$6261,0)),"",INDIRECT("'SorP'!$A$"&amp;MATCH($S2328&amp;$J2328,SorP!C:C,0))))</f>
        <v/>
      </c>
      <c r="U2328" s="162"/>
      <c r="V2328" s="163" t="e">
        <f>IF(C2328="",NA(),MATCH($B2328&amp;$C2328,'Smelter Look-up'!$J:$J,0))</f>
        <v>#N/A</v>
      </c>
      <c r="X2328" s="164">
        <f t="shared" ca="1" si="181"/>
        <v>0</v>
      </c>
      <c r="AB2328" s="304" t="str">
        <f t="shared" si="182"/>
        <v/>
      </c>
      <c r="AC2328" s="164" t="str">
        <f t="shared" si="183"/>
        <v/>
      </c>
      <c r="AD2328" s="164" t="str">
        <f t="shared" si="184"/>
        <v/>
      </c>
    </row>
    <row r="2329" spans="1:30" s="164" customFormat="1" ht="20.149999999999999" customHeight="1">
      <c r="A2329" s="149"/>
      <c r="B2329" s="294" t="str">
        <f>IF(LEN(A2329)=0,"",INDEX('Smelter Look-up'!$A:$A,MATCH($A2329,'Smelter Look-up'!$E:$E,0)))</f>
        <v/>
      </c>
      <c r="C2329" s="146" t="str">
        <f>IF(LEN(A2329)=0,"",INDEX('Smelter Look-up'!$C:$C,MATCH($A2329,'Smelter Look-up'!$E:$E,0)))</f>
        <v/>
      </c>
      <c r="D2329" s="143"/>
      <c r="E2329" s="143" t="str">
        <f ca="1">IF(ISERROR($V2329),"",OFFSET('Smelter Look-up'!$D$4,$V2329-4,0)&amp;"")</f>
        <v/>
      </c>
      <c r="F2329" s="143" t="str">
        <f ca="1">IF(ISERROR($V2329),"",OFFSET('Smelter Look-up'!$E$4,$V2329-4,0))</f>
        <v/>
      </c>
      <c r="G2329" s="143" t="str">
        <f ca="1">IF(C2329=$X$4,"Enter smelter details",IF(ISERROR($V2329),"",OFFSET('Smelter Look-up'!$F$4,$V2329-4,0)))</f>
        <v/>
      </c>
      <c r="H2329" s="199" t="str">
        <f ca="1">IF(ISERROR($V2329),"",OFFSET('Smelter Look-up'!$G$4,$V2329-4,0))</f>
        <v/>
      </c>
      <c r="I2329" s="200" t="str">
        <f ca="1">IF(ISERROR($V2329),"",OFFSET('Smelter Look-up'!$H$4,$V2329-4,0))</f>
        <v/>
      </c>
      <c r="J2329" s="200" t="str">
        <f ca="1">IF(ISERROR($V2329),"",OFFSET('Smelter Look-up'!$I$4,$V2329-4,0))</f>
        <v/>
      </c>
      <c r="K2329" s="144"/>
      <c r="L2329" s="144"/>
      <c r="M2329" s="144"/>
      <c r="N2329" s="144"/>
      <c r="O2329" s="144"/>
      <c r="P2329" s="202"/>
      <c r="Q2329" s="145"/>
      <c r="R2329" s="143" t="str">
        <f ca="1">IF(ISERROR($V2329),"",OFFSET('Smelter Look-up'!$C$4,$V2329-4,0)&amp;"")</f>
        <v/>
      </c>
      <c r="S2329" s="149" t="str">
        <f t="shared" ca="1" si="180"/>
        <v/>
      </c>
      <c r="T2329" s="149" t="str">
        <f ca="1">IF(B2329="","",IF(ISERROR(MATCH($J2329,SorP!$B$1:$B$6261,0)),"",INDIRECT("'SorP'!$A$"&amp;MATCH($S2329&amp;$J2329,SorP!C:C,0))))</f>
        <v/>
      </c>
      <c r="U2329" s="162"/>
      <c r="V2329" s="163" t="e">
        <f>IF(C2329="",NA(),MATCH($B2329&amp;$C2329,'Smelter Look-up'!$J:$J,0))</f>
        <v>#N/A</v>
      </c>
      <c r="X2329" s="164">
        <f t="shared" ca="1" si="181"/>
        <v>0</v>
      </c>
      <c r="AB2329" s="304" t="str">
        <f t="shared" si="182"/>
        <v/>
      </c>
      <c r="AC2329" s="164" t="str">
        <f t="shared" si="183"/>
        <v/>
      </c>
      <c r="AD2329" s="164" t="str">
        <f t="shared" si="184"/>
        <v/>
      </c>
    </row>
    <row r="2330" spans="1:30" s="164" customFormat="1" ht="20.149999999999999" customHeight="1">
      <c r="A2330" s="149"/>
      <c r="B2330" s="294" t="str">
        <f>IF(LEN(A2330)=0,"",INDEX('Smelter Look-up'!$A:$A,MATCH($A2330,'Smelter Look-up'!$E:$E,0)))</f>
        <v/>
      </c>
      <c r="C2330" s="146" t="str">
        <f>IF(LEN(A2330)=0,"",INDEX('Smelter Look-up'!$C:$C,MATCH($A2330,'Smelter Look-up'!$E:$E,0)))</f>
        <v/>
      </c>
      <c r="D2330" s="143"/>
      <c r="E2330" s="143" t="str">
        <f ca="1">IF(ISERROR($V2330),"",OFFSET('Smelter Look-up'!$D$4,$V2330-4,0)&amp;"")</f>
        <v/>
      </c>
      <c r="F2330" s="143" t="str">
        <f ca="1">IF(ISERROR($V2330),"",OFFSET('Smelter Look-up'!$E$4,$V2330-4,0))</f>
        <v/>
      </c>
      <c r="G2330" s="143" t="str">
        <f ca="1">IF(C2330=$X$4,"Enter smelter details",IF(ISERROR($V2330),"",OFFSET('Smelter Look-up'!$F$4,$V2330-4,0)))</f>
        <v/>
      </c>
      <c r="H2330" s="199" t="str">
        <f ca="1">IF(ISERROR($V2330),"",OFFSET('Smelter Look-up'!$G$4,$V2330-4,0))</f>
        <v/>
      </c>
      <c r="I2330" s="200" t="str">
        <f ca="1">IF(ISERROR($V2330),"",OFFSET('Smelter Look-up'!$H$4,$V2330-4,0))</f>
        <v/>
      </c>
      <c r="J2330" s="200" t="str">
        <f ca="1">IF(ISERROR($V2330),"",OFFSET('Smelter Look-up'!$I$4,$V2330-4,0))</f>
        <v/>
      </c>
      <c r="K2330" s="144"/>
      <c r="L2330" s="144"/>
      <c r="M2330" s="144"/>
      <c r="N2330" s="144"/>
      <c r="O2330" s="144"/>
      <c r="P2330" s="202"/>
      <c r="Q2330" s="145"/>
      <c r="R2330" s="143" t="str">
        <f ca="1">IF(ISERROR($V2330),"",OFFSET('Smelter Look-up'!$C$4,$V2330-4,0)&amp;"")</f>
        <v/>
      </c>
      <c r="S2330" s="149" t="str">
        <f t="shared" ca="1" si="180"/>
        <v/>
      </c>
      <c r="T2330" s="149" t="str">
        <f ca="1">IF(B2330="","",IF(ISERROR(MATCH($J2330,SorP!$B$1:$B$6261,0)),"",INDIRECT("'SorP'!$A$"&amp;MATCH($S2330&amp;$J2330,SorP!C:C,0))))</f>
        <v/>
      </c>
      <c r="U2330" s="162"/>
      <c r="V2330" s="163" t="e">
        <f>IF(C2330="",NA(),MATCH($B2330&amp;$C2330,'Smelter Look-up'!$J:$J,0))</f>
        <v>#N/A</v>
      </c>
      <c r="X2330" s="164">
        <f t="shared" ca="1" si="181"/>
        <v>0</v>
      </c>
      <c r="AB2330" s="304" t="str">
        <f t="shared" si="182"/>
        <v/>
      </c>
      <c r="AC2330" s="164" t="str">
        <f t="shared" si="183"/>
        <v/>
      </c>
      <c r="AD2330" s="164" t="str">
        <f t="shared" si="184"/>
        <v/>
      </c>
    </row>
    <row r="2331" spans="1:30" s="164" customFormat="1" ht="20.149999999999999" customHeight="1">
      <c r="A2331" s="149"/>
      <c r="B2331" s="294" t="str">
        <f>IF(LEN(A2331)=0,"",INDEX('Smelter Look-up'!$A:$A,MATCH($A2331,'Smelter Look-up'!$E:$E,0)))</f>
        <v/>
      </c>
      <c r="C2331" s="146" t="str">
        <f>IF(LEN(A2331)=0,"",INDEX('Smelter Look-up'!$C:$C,MATCH($A2331,'Smelter Look-up'!$E:$E,0)))</f>
        <v/>
      </c>
      <c r="D2331" s="143"/>
      <c r="E2331" s="143" t="str">
        <f ca="1">IF(ISERROR($V2331),"",OFFSET('Smelter Look-up'!$D$4,$V2331-4,0)&amp;"")</f>
        <v/>
      </c>
      <c r="F2331" s="143" t="str">
        <f ca="1">IF(ISERROR($V2331),"",OFFSET('Smelter Look-up'!$E$4,$V2331-4,0))</f>
        <v/>
      </c>
      <c r="G2331" s="143" t="str">
        <f ca="1">IF(C2331=$X$4,"Enter smelter details",IF(ISERROR($V2331),"",OFFSET('Smelter Look-up'!$F$4,$V2331-4,0)))</f>
        <v/>
      </c>
      <c r="H2331" s="199" t="str">
        <f ca="1">IF(ISERROR($V2331),"",OFFSET('Smelter Look-up'!$G$4,$V2331-4,0))</f>
        <v/>
      </c>
      <c r="I2331" s="200" t="str">
        <f ca="1">IF(ISERROR($V2331),"",OFFSET('Smelter Look-up'!$H$4,$V2331-4,0))</f>
        <v/>
      </c>
      <c r="J2331" s="200" t="str">
        <f ca="1">IF(ISERROR($V2331),"",OFFSET('Smelter Look-up'!$I$4,$V2331-4,0))</f>
        <v/>
      </c>
      <c r="K2331" s="144"/>
      <c r="L2331" s="144"/>
      <c r="M2331" s="144"/>
      <c r="N2331" s="144"/>
      <c r="O2331" s="144"/>
      <c r="P2331" s="202"/>
      <c r="Q2331" s="145"/>
      <c r="R2331" s="143" t="str">
        <f ca="1">IF(ISERROR($V2331),"",OFFSET('Smelter Look-up'!$C$4,$V2331-4,0)&amp;"")</f>
        <v/>
      </c>
      <c r="S2331" s="149" t="str">
        <f t="shared" ca="1" si="180"/>
        <v/>
      </c>
      <c r="T2331" s="149" t="str">
        <f ca="1">IF(B2331="","",IF(ISERROR(MATCH($J2331,SorP!$B$1:$B$6261,0)),"",INDIRECT("'SorP'!$A$"&amp;MATCH($S2331&amp;$J2331,SorP!C:C,0))))</f>
        <v/>
      </c>
      <c r="U2331" s="162"/>
      <c r="V2331" s="163" t="e">
        <f>IF(C2331="",NA(),MATCH($B2331&amp;$C2331,'Smelter Look-up'!$J:$J,0))</f>
        <v>#N/A</v>
      </c>
      <c r="X2331" s="164">
        <f t="shared" ca="1" si="181"/>
        <v>0</v>
      </c>
      <c r="AB2331" s="304" t="str">
        <f t="shared" si="182"/>
        <v/>
      </c>
      <c r="AC2331" s="164" t="str">
        <f t="shared" si="183"/>
        <v/>
      </c>
      <c r="AD2331" s="164" t="str">
        <f t="shared" si="184"/>
        <v/>
      </c>
    </row>
    <row r="2332" spans="1:30" s="164" customFormat="1" ht="20.149999999999999" customHeight="1">
      <c r="A2332" s="149"/>
      <c r="B2332" s="294" t="str">
        <f>IF(LEN(A2332)=0,"",INDEX('Smelter Look-up'!$A:$A,MATCH($A2332,'Smelter Look-up'!$E:$E,0)))</f>
        <v/>
      </c>
      <c r="C2332" s="146" t="str">
        <f>IF(LEN(A2332)=0,"",INDEX('Smelter Look-up'!$C:$C,MATCH($A2332,'Smelter Look-up'!$E:$E,0)))</f>
        <v/>
      </c>
      <c r="D2332" s="143"/>
      <c r="E2332" s="143" t="str">
        <f ca="1">IF(ISERROR($V2332),"",OFFSET('Smelter Look-up'!$D$4,$V2332-4,0)&amp;"")</f>
        <v/>
      </c>
      <c r="F2332" s="143" t="str">
        <f ca="1">IF(ISERROR($V2332),"",OFFSET('Smelter Look-up'!$E$4,$V2332-4,0))</f>
        <v/>
      </c>
      <c r="G2332" s="143" t="str">
        <f ca="1">IF(C2332=$X$4,"Enter smelter details",IF(ISERROR($V2332),"",OFFSET('Smelter Look-up'!$F$4,$V2332-4,0)))</f>
        <v/>
      </c>
      <c r="H2332" s="199" t="str">
        <f ca="1">IF(ISERROR($V2332),"",OFFSET('Smelter Look-up'!$G$4,$V2332-4,0))</f>
        <v/>
      </c>
      <c r="I2332" s="200" t="str">
        <f ca="1">IF(ISERROR($V2332),"",OFFSET('Smelter Look-up'!$H$4,$V2332-4,0))</f>
        <v/>
      </c>
      <c r="J2332" s="200" t="str">
        <f ca="1">IF(ISERROR($V2332),"",OFFSET('Smelter Look-up'!$I$4,$V2332-4,0))</f>
        <v/>
      </c>
      <c r="K2332" s="144"/>
      <c r="L2332" s="144"/>
      <c r="M2332" s="144"/>
      <c r="N2332" s="144"/>
      <c r="O2332" s="144"/>
      <c r="P2332" s="202"/>
      <c r="Q2332" s="145"/>
      <c r="R2332" s="143" t="str">
        <f ca="1">IF(ISERROR($V2332),"",OFFSET('Smelter Look-up'!$C$4,$V2332-4,0)&amp;"")</f>
        <v/>
      </c>
      <c r="S2332" s="149" t="str">
        <f t="shared" ca="1" si="180"/>
        <v/>
      </c>
      <c r="T2332" s="149" t="str">
        <f ca="1">IF(B2332="","",IF(ISERROR(MATCH($J2332,SorP!$B$1:$B$6261,0)),"",INDIRECT("'SorP'!$A$"&amp;MATCH($S2332&amp;$J2332,SorP!C:C,0))))</f>
        <v/>
      </c>
      <c r="U2332" s="162"/>
      <c r="V2332" s="163" t="e">
        <f>IF(C2332="",NA(),MATCH($B2332&amp;$C2332,'Smelter Look-up'!$J:$J,0))</f>
        <v>#N/A</v>
      </c>
      <c r="X2332" s="164">
        <f t="shared" ca="1" si="181"/>
        <v>0</v>
      </c>
      <c r="AB2332" s="304" t="str">
        <f t="shared" si="182"/>
        <v/>
      </c>
      <c r="AC2332" s="164" t="str">
        <f t="shared" si="183"/>
        <v/>
      </c>
      <c r="AD2332" s="164" t="str">
        <f t="shared" si="184"/>
        <v/>
      </c>
    </row>
    <row r="2333" spans="1:30" s="164" customFormat="1" ht="20.149999999999999" customHeight="1">
      <c r="A2333" s="149"/>
      <c r="B2333" s="294" t="str">
        <f>IF(LEN(A2333)=0,"",INDEX('Smelter Look-up'!$A:$A,MATCH($A2333,'Smelter Look-up'!$E:$E,0)))</f>
        <v/>
      </c>
      <c r="C2333" s="146" t="str">
        <f>IF(LEN(A2333)=0,"",INDEX('Smelter Look-up'!$C:$C,MATCH($A2333,'Smelter Look-up'!$E:$E,0)))</f>
        <v/>
      </c>
      <c r="D2333" s="143"/>
      <c r="E2333" s="143" t="str">
        <f ca="1">IF(ISERROR($V2333),"",OFFSET('Smelter Look-up'!$D$4,$V2333-4,0)&amp;"")</f>
        <v/>
      </c>
      <c r="F2333" s="143" t="str">
        <f ca="1">IF(ISERROR($V2333),"",OFFSET('Smelter Look-up'!$E$4,$V2333-4,0))</f>
        <v/>
      </c>
      <c r="G2333" s="143" t="str">
        <f ca="1">IF(C2333=$X$4,"Enter smelter details",IF(ISERROR($V2333),"",OFFSET('Smelter Look-up'!$F$4,$V2333-4,0)))</f>
        <v/>
      </c>
      <c r="H2333" s="199" t="str">
        <f ca="1">IF(ISERROR($V2333),"",OFFSET('Smelter Look-up'!$G$4,$V2333-4,0))</f>
        <v/>
      </c>
      <c r="I2333" s="200" t="str">
        <f ca="1">IF(ISERROR($V2333),"",OFFSET('Smelter Look-up'!$H$4,$V2333-4,0))</f>
        <v/>
      </c>
      <c r="J2333" s="200" t="str">
        <f ca="1">IF(ISERROR($V2333),"",OFFSET('Smelter Look-up'!$I$4,$V2333-4,0))</f>
        <v/>
      </c>
      <c r="K2333" s="144"/>
      <c r="L2333" s="144"/>
      <c r="M2333" s="144"/>
      <c r="N2333" s="144"/>
      <c r="O2333" s="144"/>
      <c r="P2333" s="202"/>
      <c r="Q2333" s="145"/>
      <c r="R2333" s="143" t="str">
        <f ca="1">IF(ISERROR($V2333),"",OFFSET('Smelter Look-up'!$C$4,$V2333-4,0)&amp;"")</f>
        <v/>
      </c>
      <c r="S2333" s="149" t="str">
        <f t="shared" ca="1" si="180"/>
        <v/>
      </c>
      <c r="T2333" s="149" t="str">
        <f ca="1">IF(B2333="","",IF(ISERROR(MATCH($J2333,SorP!$B$1:$B$6261,0)),"",INDIRECT("'SorP'!$A$"&amp;MATCH($S2333&amp;$J2333,SorP!C:C,0))))</f>
        <v/>
      </c>
      <c r="U2333" s="162"/>
      <c r="V2333" s="163" t="e">
        <f>IF(C2333="",NA(),MATCH($B2333&amp;$C2333,'Smelter Look-up'!$J:$J,0))</f>
        <v>#N/A</v>
      </c>
      <c r="X2333" s="164">
        <f t="shared" ca="1" si="181"/>
        <v>0</v>
      </c>
      <c r="AB2333" s="304" t="str">
        <f t="shared" si="182"/>
        <v/>
      </c>
      <c r="AC2333" s="164" t="str">
        <f t="shared" si="183"/>
        <v/>
      </c>
      <c r="AD2333" s="164" t="str">
        <f t="shared" si="184"/>
        <v/>
      </c>
    </row>
    <row r="2334" spans="1:30" s="164" customFormat="1" ht="20.149999999999999" customHeight="1">
      <c r="A2334" s="149"/>
      <c r="B2334" s="294" t="str">
        <f>IF(LEN(A2334)=0,"",INDEX('Smelter Look-up'!$A:$A,MATCH($A2334,'Smelter Look-up'!$E:$E,0)))</f>
        <v/>
      </c>
      <c r="C2334" s="146" t="str">
        <f>IF(LEN(A2334)=0,"",INDEX('Smelter Look-up'!$C:$C,MATCH($A2334,'Smelter Look-up'!$E:$E,0)))</f>
        <v/>
      </c>
      <c r="D2334" s="143"/>
      <c r="E2334" s="143" t="str">
        <f ca="1">IF(ISERROR($V2334),"",OFFSET('Smelter Look-up'!$D$4,$V2334-4,0)&amp;"")</f>
        <v/>
      </c>
      <c r="F2334" s="143" t="str">
        <f ca="1">IF(ISERROR($V2334),"",OFFSET('Smelter Look-up'!$E$4,$V2334-4,0))</f>
        <v/>
      </c>
      <c r="G2334" s="143" t="str">
        <f ca="1">IF(C2334=$X$4,"Enter smelter details",IF(ISERROR($V2334),"",OFFSET('Smelter Look-up'!$F$4,$V2334-4,0)))</f>
        <v/>
      </c>
      <c r="H2334" s="199" t="str">
        <f ca="1">IF(ISERROR($V2334),"",OFFSET('Smelter Look-up'!$G$4,$V2334-4,0))</f>
        <v/>
      </c>
      <c r="I2334" s="200" t="str">
        <f ca="1">IF(ISERROR($V2334),"",OFFSET('Smelter Look-up'!$H$4,$V2334-4,0))</f>
        <v/>
      </c>
      <c r="J2334" s="200" t="str">
        <f ca="1">IF(ISERROR($V2334),"",OFFSET('Smelter Look-up'!$I$4,$V2334-4,0))</f>
        <v/>
      </c>
      <c r="K2334" s="144"/>
      <c r="L2334" s="144"/>
      <c r="M2334" s="144"/>
      <c r="N2334" s="144"/>
      <c r="O2334" s="144"/>
      <c r="P2334" s="202"/>
      <c r="Q2334" s="145"/>
      <c r="R2334" s="143" t="str">
        <f ca="1">IF(ISERROR($V2334),"",OFFSET('Smelter Look-up'!$C$4,$V2334-4,0)&amp;"")</f>
        <v/>
      </c>
      <c r="S2334" s="149" t="str">
        <f t="shared" ca="1" si="180"/>
        <v/>
      </c>
      <c r="T2334" s="149" t="str">
        <f ca="1">IF(B2334="","",IF(ISERROR(MATCH($J2334,SorP!$B$1:$B$6261,0)),"",INDIRECT("'SorP'!$A$"&amp;MATCH($S2334&amp;$J2334,SorP!C:C,0))))</f>
        <v/>
      </c>
      <c r="U2334" s="162"/>
      <c r="V2334" s="163" t="e">
        <f>IF(C2334="",NA(),MATCH($B2334&amp;$C2334,'Smelter Look-up'!$J:$J,0))</f>
        <v>#N/A</v>
      </c>
      <c r="X2334" s="164">
        <f t="shared" ca="1" si="181"/>
        <v>0</v>
      </c>
      <c r="AB2334" s="304" t="str">
        <f t="shared" si="182"/>
        <v/>
      </c>
      <c r="AC2334" s="164" t="str">
        <f t="shared" si="183"/>
        <v/>
      </c>
      <c r="AD2334" s="164" t="str">
        <f t="shared" si="184"/>
        <v/>
      </c>
    </row>
    <row r="2335" spans="1:30" s="164" customFormat="1" ht="20.149999999999999" customHeight="1">
      <c r="A2335" s="149"/>
      <c r="B2335" s="294" t="str">
        <f>IF(LEN(A2335)=0,"",INDEX('Smelter Look-up'!$A:$A,MATCH($A2335,'Smelter Look-up'!$E:$E,0)))</f>
        <v/>
      </c>
      <c r="C2335" s="146" t="str">
        <f>IF(LEN(A2335)=0,"",INDEX('Smelter Look-up'!$C:$C,MATCH($A2335,'Smelter Look-up'!$E:$E,0)))</f>
        <v/>
      </c>
      <c r="D2335" s="143"/>
      <c r="E2335" s="143" t="str">
        <f ca="1">IF(ISERROR($V2335),"",OFFSET('Smelter Look-up'!$D$4,$V2335-4,0)&amp;"")</f>
        <v/>
      </c>
      <c r="F2335" s="143" t="str">
        <f ca="1">IF(ISERROR($V2335),"",OFFSET('Smelter Look-up'!$E$4,$V2335-4,0))</f>
        <v/>
      </c>
      <c r="G2335" s="143" t="str">
        <f ca="1">IF(C2335=$X$4,"Enter smelter details",IF(ISERROR($V2335),"",OFFSET('Smelter Look-up'!$F$4,$V2335-4,0)))</f>
        <v/>
      </c>
      <c r="H2335" s="199" t="str">
        <f ca="1">IF(ISERROR($V2335),"",OFFSET('Smelter Look-up'!$G$4,$V2335-4,0))</f>
        <v/>
      </c>
      <c r="I2335" s="200" t="str">
        <f ca="1">IF(ISERROR($V2335),"",OFFSET('Smelter Look-up'!$H$4,$V2335-4,0))</f>
        <v/>
      </c>
      <c r="J2335" s="200" t="str">
        <f ca="1">IF(ISERROR($V2335),"",OFFSET('Smelter Look-up'!$I$4,$V2335-4,0))</f>
        <v/>
      </c>
      <c r="K2335" s="144"/>
      <c r="L2335" s="144"/>
      <c r="M2335" s="144"/>
      <c r="N2335" s="144"/>
      <c r="O2335" s="144"/>
      <c r="P2335" s="202"/>
      <c r="Q2335" s="145"/>
      <c r="R2335" s="143" t="str">
        <f ca="1">IF(ISERROR($V2335),"",OFFSET('Smelter Look-up'!$C$4,$V2335-4,0)&amp;"")</f>
        <v/>
      </c>
      <c r="S2335" s="149" t="str">
        <f t="shared" ca="1" si="180"/>
        <v/>
      </c>
      <c r="T2335" s="149" t="str">
        <f ca="1">IF(B2335="","",IF(ISERROR(MATCH($J2335,SorP!$B$1:$B$6261,0)),"",INDIRECT("'SorP'!$A$"&amp;MATCH($S2335&amp;$J2335,SorP!C:C,0))))</f>
        <v/>
      </c>
      <c r="U2335" s="162"/>
      <c r="V2335" s="163" t="e">
        <f>IF(C2335="",NA(),MATCH($B2335&amp;$C2335,'Smelter Look-up'!$J:$J,0))</f>
        <v>#N/A</v>
      </c>
      <c r="X2335" s="164">
        <f t="shared" ca="1" si="181"/>
        <v>0</v>
      </c>
      <c r="AB2335" s="304" t="str">
        <f t="shared" si="182"/>
        <v/>
      </c>
      <c r="AC2335" s="164" t="str">
        <f t="shared" si="183"/>
        <v/>
      </c>
      <c r="AD2335" s="164" t="str">
        <f t="shared" si="184"/>
        <v/>
      </c>
    </row>
    <row r="2336" spans="1:30" s="164" customFormat="1" ht="20.149999999999999" customHeight="1">
      <c r="A2336" s="149"/>
      <c r="B2336" s="294" t="str">
        <f>IF(LEN(A2336)=0,"",INDEX('Smelter Look-up'!$A:$A,MATCH($A2336,'Smelter Look-up'!$E:$E,0)))</f>
        <v/>
      </c>
      <c r="C2336" s="146" t="str">
        <f>IF(LEN(A2336)=0,"",INDEX('Smelter Look-up'!$C:$C,MATCH($A2336,'Smelter Look-up'!$E:$E,0)))</f>
        <v/>
      </c>
      <c r="D2336" s="143"/>
      <c r="E2336" s="143" t="str">
        <f ca="1">IF(ISERROR($V2336),"",OFFSET('Smelter Look-up'!$D$4,$V2336-4,0)&amp;"")</f>
        <v/>
      </c>
      <c r="F2336" s="143" t="str">
        <f ca="1">IF(ISERROR($V2336),"",OFFSET('Smelter Look-up'!$E$4,$V2336-4,0))</f>
        <v/>
      </c>
      <c r="G2336" s="143" t="str">
        <f ca="1">IF(C2336=$X$4,"Enter smelter details",IF(ISERROR($V2336),"",OFFSET('Smelter Look-up'!$F$4,$V2336-4,0)))</f>
        <v/>
      </c>
      <c r="H2336" s="199" t="str">
        <f ca="1">IF(ISERROR($V2336),"",OFFSET('Smelter Look-up'!$G$4,$V2336-4,0))</f>
        <v/>
      </c>
      <c r="I2336" s="200" t="str">
        <f ca="1">IF(ISERROR($V2336),"",OFFSET('Smelter Look-up'!$H$4,$V2336-4,0))</f>
        <v/>
      </c>
      <c r="J2336" s="200" t="str">
        <f ca="1">IF(ISERROR($V2336),"",OFFSET('Smelter Look-up'!$I$4,$V2336-4,0))</f>
        <v/>
      </c>
      <c r="K2336" s="144"/>
      <c r="L2336" s="144"/>
      <c r="M2336" s="144"/>
      <c r="N2336" s="144"/>
      <c r="O2336" s="144"/>
      <c r="P2336" s="202"/>
      <c r="Q2336" s="145"/>
      <c r="R2336" s="143" t="str">
        <f ca="1">IF(ISERROR($V2336),"",OFFSET('Smelter Look-up'!$C$4,$V2336-4,0)&amp;"")</f>
        <v/>
      </c>
      <c r="S2336" s="149" t="str">
        <f t="shared" ca="1" si="180"/>
        <v/>
      </c>
      <c r="T2336" s="149" t="str">
        <f ca="1">IF(B2336="","",IF(ISERROR(MATCH($J2336,SorP!$B$1:$B$6261,0)),"",INDIRECT("'SorP'!$A$"&amp;MATCH($S2336&amp;$J2336,SorP!C:C,0))))</f>
        <v/>
      </c>
      <c r="U2336" s="162"/>
      <c r="V2336" s="163" t="e">
        <f>IF(C2336="",NA(),MATCH($B2336&amp;$C2336,'Smelter Look-up'!$J:$J,0))</f>
        <v>#N/A</v>
      </c>
      <c r="X2336" s="164">
        <f t="shared" ca="1" si="181"/>
        <v>0</v>
      </c>
      <c r="AB2336" s="304" t="str">
        <f t="shared" si="182"/>
        <v/>
      </c>
      <c r="AC2336" s="164" t="str">
        <f t="shared" si="183"/>
        <v/>
      </c>
      <c r="AD2336" s="164" t="str">
        <f t="shared" si="184"/>
        <v/>
      </c>
    </row>
    <row r="2337" spans="1:30" s="164" customFormat="1" ht="20.149999999999999" customHeight="1">
      <c r="A2337" s="149"/>
      <c r="B2337" s="294" t="str">
        <f>IF(LEN(A2337)=0,"",INDEX('Smelter Look-up'!$A:$A,MATCH($A2337,'Smelter Look-up'!$E:$E,0)))</f>
        <v/>
      </c>
      <c r="C2337" s="146" t="str">
        <f>IF(LEN(A2337)=0,"",INDEX('Smelter Look-up'!$C:$C,MATCH($A2337,'Smelter Look-up'!$E:$E,0)))</f>
        <v/>
      </c>
      <c r="D2337" s="143"/>
      <c r="E2337" s="143" t="str">
        <f ca="1">IF(ISERROR($V2337),"",OFFSET('Smelter Look-up'!$D$4,$V2337-4,0)&amp;"")</f>
        <v/>
      </c>
      <c r="F2337" s="143" t="str">
        <f ca="1">IF(ISERROR($V2337),"",OFFSET('Smelter Look-up'!$E$4,$V2337-4,0))</f>
        <v/>
      </c>
      <c r="G2337" s="143" t="str">
        <f ca="1">IF(C2337=$X$4,"Enter smelter details",IF(ISERROR($V2337),"",OFFSET('Smelter Look-up'!$F$4,$V2337-4,0)))</f>
        <v/>
      </c>
      <c r="H2337" s="199" t="str">
        <f ca="1">IF(ISERROR($V2337),"",OFFSET('Smelter Look-up'!$G$4,$V2337-4,0))</f>
        <v/>
      </c>
      <c r="I2337" s="200" t="str">
        <f ca="1">IF(ISERROR($V2337),"",OFFSET('Smelter Look-up'!$H$4,$V2337-4,0))</f>
        <v/>
      </c>
      <c r="J2337" s="200" t="str">
        <f ca="1">IF(ISERROR($V2337),"",OFFSET('Smelter Look-up'!$I$4,$V2337-4,0))</f>
        <v/>
      </c>
      <c r="K2337" s="144"/>
      <c r="L2337" s="144"/>
      <c r="M2337" s="144"/>
      <c r="N2337" s="144"/>
      <c r="O2337" s="144"/>
      <c r="P2337" s="202"/>
      <c r="Q2337" s="145"/>
      <c r="R2337" s="143" t="str">
        <f ca="1">IF(ISERROR($V2337),"",OFFSET('Smelter Look-up'!$C$4,$V2337-4,0)&amp;"")</f>
        <v/>
      </c>
      <c r="S2337" s="149" t="str">
        <f t="shared" ca="1" si="180"/>
        <v/>
      </c>
      <c r="T2337" s="149" t="str">
        <f ca="1">IF(B2337="","",IF(ISERROR(MATCH($J2337,SorP!$B$1:$B$6261,0)),"",INDIRECT("'SorP'!$A$"&amp;MATCH($S2337&amp;$J2337,SorP!C:C,0))))</f>
        <v/>
      </c>
      <c r="U2337" s="162"/>
      <c r="V2337" s="163" t="e">
        <f>IF(C2337="",NA(),MATCH($B2337&amp;$C2337,'Smelter Look-up'!$J:$J,0))</f>
        <v>#N/A</v>
      </c>
      <c r="X2337" s="164">
        <f t="shared" ca="1" si="181"/>
        <v>0</v>
      </c>
      <c r="AB2337" s="304" t="str">
        <f t="shared" si="182"/>
        <v/>
      </c>
      <c r="AC2337" s="164" t="str">
        <f t="shared" si="183"/>
        <v/>
      </c>
      <c r="AD2337" s="164" t="str">
        <f t="shared" si="184"/>
        <v/>
      </c>
    </row>
    <row r="2338" spans="1:30" s="164" customFormat="1" ht="20.149999999999999" customHeight="1">
      <c r="A2338" s="149"/>
      <c r="B2338" s="294" t="str">
        <f>IF(LEN(A2338)=0,"",INDEX('Smelter Look-up'!$A:$A,MATCH($A2338,'Smelter Look-up'!$E:$E,0)))</f>
        <v/>
      </c>
      <c r="C2338" s="146" t="str">
        <f>IF(LEN(A2338)=0,"",INDEX('Smelter Look-up'!$C:$C,MATCH($A2338,'Smelter Look-up'!$E:$E,0)))</f>
        <v/>
      </c>
      <c r="D2338" s="143"/>
      <c r="E2338" s="143" t="str">
        <f ca="1">IF(ISERROR($V2338),"",OFFSET('Smelter Look-up'!$D$4,$V2338-4,0)&amp;"")</f>
        <v/>
      </c>
      <c r="F2338" s="143" t="str">
        <f ca="1">IF(ISERROR($V2338),"",OFFSET('Smelter Look-up'!$E$4,$V2338-4,0))</f>
        <v/>
      </c>
      <c r="G2338" s="143" t="str">
        <f ca="1">IF(C2338=$X$4,"Enter smelter details",IF(ISERROR($V2338),"",OFFSET('Smelter Look-up'!$F$4,$V2338-4,0)))</f>
        <v/>
      </c>
      <c r="H2338" s="199" t="str">
        <f ca="1">IF(ISERROR($V2338),"",OFFSET('Smelter Look-up'!$G$4,$V2338-4,0))</f>
        <v/>
      </c>
      <c r="I2338" s="200" t="str">
        <f ca="1">IF(ISERROR($V2338),"",OFFSET('Smelter Look-up'!$H$4,$V2338-4,0))</f>
        <v/>
      </c>
      <c r="J2338" s="200" t="str">
        <f ca="1">IF(ISERROR($V2338),"",OFFSET('Smelter Look-up'!$I$4,$V2338-4,0))</f>
        <v/>
      </c>
      <c r="K2338" s="144"/>
      <c r="L2338" s="144"/>
      <c r="M2338" s="144"/>
      <c r="N2338" s="144"/>
      <c r="O2338" s="144"/>
      <c r="P2338" s="202"/>
      <c r="Q2338" s="145"/>
      <c r="R2338" s="143" t="str">
        <f ca="1">IF(ISERROR($V2338),"",OFFSET('Smelter Look-up'!$C$4,$V2338-4,0)&amp;"")</f>
        <v/>
      </c>
      <c r="S2338" s="149" t="str">
        <f t="shared" ca="1" si="180"/>
        <v/>
      </c>
      <c r="T2338" s="149" t="str">
        <f ca="1">IF(B2338="","",IF(ISERROR(MATCH($J2338,SorP!$B$1:$B$6261,0)),"",INDIRECT("'SorP'!$A$"&amp;MATCH($S2338&amp;$J2338,SorP!C:C,0))))</f>
        <v/>
      </c>
      <c r="U2338" s="162"/>
      <c r="V2338" s="163" t="e">
        <f>IF(C2338="",NA(),MATCH($B2338&amp;$C2338,'Smelter Look-up'!$J:$J,0))</f>
        <v>#N/A</v>
      </c>
      <c r="X2338" s="164">
        <f t="shared" ca="1" si="181"/>
        <v>0</v>
      </c>
      <c r="AB2338" s="304" t="str">
        <f t="shared" si="182"/>
        <v/>
      </c>
      <c r="AC2338" s="164" t="str">
        <f t="shared" si="183"/>
        <v/>
      </c>
      <c r="AD2338" s="164" t="str">
        <f t="shared" si="184"/>
        <v/>
      </c>
    </row>
    <row r="2339" spans="1:30" s="164" customFormat="1" ht="20.149999999999999" customHeight="1">
      <c r="A2339" s="149"/>
      <c r="B2339" s="294" t="str">
        <f>IF(LEN(A2339)=0,"",INDEX('Smelter Look-up'!$A:$A,MATCH($A2339,'Smelter Look-up'!$E:$E,0)))</f>
        <v/>
      </c>
      <c r="C2339" s="146" t="str">
        <f>IF(LEN(A2339)=0,"",INDEX('Smelter Look-up'!$C:$C,MATCH($A2339,'Smelter Look-up'!$E:$E,0)))</f>
        <v/>
      </c>
      <c r="D2339" s="143"/>
      <c r="E2339" s="143" t="str">
        <f ca="1">IF(ISERROR($V2339),"",OFFSET('Smelter Look-up'!$D$4,$V2339-4,0)&amp;"")</f>
        <v/>
      </c>
      <c r="F2339" s="143" t="str">
        <f ca="1">IF(ISERROR($V2339),"",OFFSET('Smelter Look-up'!$E$4,$V2339-4,0))</f>
        <v/>
      </c>
      <c r="G2339" s="143" t="str">
        <f ca="1">IF(C2339=$X$4,"Enter smelter details",IF(ISERROR($V2339),"",OFFSET('Smelter Look-up'!$F$4,$V2339-4,0)))</f>
        <v/>
      </c>
      <c r="H2339" s="199" t="str">
        <f ca="1">IF(ISERROR($V2339),"",OFFSET('Smelter Look-up'!$G$4,$V2339-4,0))</f>
        <v/>
      </c>
      <c r="I2339" s="200" t="str">
        <f ca="1">IF(ISERROR($V2339),"",OFFSET('Smelter Look-up'!$H$4,$V2339-4,0))</f>
        <v/>
      </c>
      <c r="J2339" s="200" t="str">
        <f ca="1">IF(ISERROR($V2339),"",OFFSET('Smelter Look-up'!$I$4,$V2339-4,0))</f>
        <v/>
      </c>
      <c r="K2339" s="144"/>
      <c r="L2339" s="144"/>
      <c r="M2339" s="144"/>
      <c r="N2339" s="144"/>
      <c r="O2339" s="144"/>
      <c r="P2339" s="202"/>
      <c r="Q2339" s="145"/>
      <c r="R2339" s="143" t="str">
        <f ca="1">IF(ISERROR($V2339),"",OFFSET('Smelter Look-up'!$C$4,$V2339-4,0)&amp;"")</f>
        <v/>
      </c>
      <c r="S2339" s="149" t="str">
        <f t="shared" ca="1" si="180"/>
        <v/>
      </c>
      <c r="T2339" s="149" t="str">
        <f ca="1">IF(B2339="","",IF(ISERROR(MATCH($J2339,SorP!$B$1:$B$6261,0)),"",INDIRECT("'SorP'!$A$"&amp;MATCH($S2339&amp;$J2339,SorP!C:C,0))))</f>
        <v/>
      </c>
      <c r="U2339" s="162"/>
      <c r="V2339" s="163" t="e">
        <f>IF(C2339="",NA(),MATCH($B2339&amp;$C2339,'Smelter Look-up'!$J:$J,0))</f>
        <v>#N/A</v>
      </c>
      <c r="X2339" s="164">
        <f t="shared" ca="1" si="181"/>
        <v>0</v>
      </c>
      <c r="AB2339" s="304" t="str">
        <f t="shared" si="182"/>
        <v/>
      </c>
      <c r="AC2339" s="164" t="str">
        <f t="shared" si="183"/>
        <v/>
      </c>
      <c r="AD2339" s="164" t="str">
        <f t="shared" si="184"/>
        <v/>
      </c>
    </row>
    <row r="2340" spans="1:30" s="164" customFormat="1" ht="20.149999999999999" customHeight="1">
      <c r="A2340" s="149"/>
      <c r="B2340" s="294" t="str">
        <f>IF(LEN(A2340)=0,"",INDEX('Smelter Look-up'!$A:$A,MATCH($A2340,'Smelter Look-up'!$E:$E,0)))</f>
        <v/>
      </c>
      <c r="C2340" s="146" t="str">
        <f>IF(LEN(A2340)=0,"",INDEX('Smelter Look-up'!$C:$C,MATCH($A2340,'Smelter Look-up'!$E:$E,0)))</f>
        <v/>
      </c>
      <c r="D2340" s="143"/>
      <c r="E2340" s="143" t="str">
        <f ca="1">IF(ISERROR($V2340),"",OFFSET('Smelter Look-up'!$D$4,$V2340-4,0)&amp;"")</f>
        <v/>
      </c>
      <c r="F2340" s="143" t="str">
        <f ca="1">IF(ISERROR($V2340),"",OFFSET('Smelter Look-up'!$E$4,$V2340-4,0))</f>
        <v/>
      </c>
      <c r="G2340" s="143" t="str">
        <f ca="1">IF(C2340=$X$4,"Enter smelter details",IF(ISERROR($V2340),"",OFFSET('Smelter Look-up'!$F$4,$V2340-4,0)))</f>
        <v/>
      </c>
      <c r="H2340" s="199" t="str">
        <f ca="1">IF(ISERROR($V2340),"",OFFSET('Smelter Look-up'!$G$4,$V2340-4,0))</f>
        <v/>
      </c>
      <c r="I2340" s="200" t="str">
        <f ca="1">IF(ISERROR($V2340),"",OFFSET('Smelter Look-up'!$H$4,$V2340-4,0))</f>
        <v/>
      </c>
      <c r="J2340" s="200" t="str">
        <f ca="1">IF(ISERROR($V2340),"",OFFSET('Smelter Look-up'!$I$4,$V2340-4,0))</f>
        <v/>
      </c>
      <c r="K2340" s="144"/>
      <c r="L2340" s="144"/>
      <c r="M2340" s="144"/>
      <c r="N2340" s="144"/>
      <c r="O2340" s="144"/>
      <c r="P2340" s="202"/>
      <c r="Q2340" s="145"/>
      <c r="R2340" s="143" t="str">
        <f ca="1">IF(ISERROR($V2340),"",OFFSET('Smelter Look-up'!$C$4,$V2340-4,0)&amp;"")</f>
        <v/>
      </c>
      <c r="S2340" s="149" t="str">
        <f t="shared" ca="1" si="180"/>
        <v/>
      </c>
      <c r="T2340" s="149" t="str">
        <f ca="1">IF(B2340="","",IF(ISERROR(MATCH($J2340,SorP!$B$1:$B$6261,0)),"",INDIRECT("'SorP'!$A$"&amp;MATCH($S2340&amp;$J2340,SorP!C:C,0))))</f>
        <v/>
      </c>
      <c r="U2340" s="162"/>
      <c r="V2340" s="163" t="e">
        <f>IF(C2340="",NA(),MATCH($B2340&amp;$C2340,'Smelter Look-up'!$J:$J,0))</f>
        <v>#N/A</v>
      </c>
      <c r="X2340" s="164">
        <f t="shared" ca="1" si="181"/>
        <v>0</v>
      </c>
      <c r="AB2340" s="304" t="str">
        <f t="shared" si="182"/>
        <v/>
      </c>
      <c r="AC2340" s="164" t="str">
        <f t="shared" si="183"/>
        <v/>
      </c>
      <c r="AD2340" s="164" t="str">
        <f t="shared" si="184"/>
        <v/>
      </c>
    </row>
    <row r="2341" spans="1:30" s="164" customFormat="1" ht="20.149999999999999" customHeight="1">
      <c r="A2341" s="149"/>
      <c r="B2341" s="294" t="str">
        <f>IF(LEN(A2341)=0,"",INDEX('Smelter Look-up'!$A:$A,MATCH($A2341,'Smelter Look-up'!$E:$E,0)))</f>
        <v/>
      </c>
      <c r="C2341" s="146" t="str">
        <f>IF(LEN(A2341)=0,"",INDEX('Smelter Look-up'!$C:$C,MATCH($A2341,'Smelter Look-up'!$E:$E,0)))</f>
        <v/>
      </c>
      <c r="D2341" s="143"/>
      <c r="E2341" s="143" t="str">
        <f ca="1">IF(ISERROR($V2341),"",OFFSET('Smelter Look-up'!$D$4,$V2341-4,0)&amp;"")</f>
        <v/>
      </c>
      <c r="F2341" s="143" t="str">
        <f ca="1">IF(ISERROR($V2341),"",OFFSET('Smelter Look-up'!$E$4,$V2341-4,0))</f>
        <v/>
      </c>
      <c r="G2341" s="143" t="str">
        <f ca="1">IF(C2341=$X$4,"Enter smelter details",IF(ISERROR($V2341),"",OFFSET('Smelter Look-up'!$F$4,$V2341-4,0)))</f>
        <v/>
      </c>
      <c r="H2341" s="199" t="str">
        <f ca="1">IF(ISERROR($V2341),"",OFFSET('Smelter Look-up'!$G$4,$V2341-4,0))</f>
        <v/>
      </c>
      <c r="I2341" s="200" t="str">
        <f ca="1">IF(ISERROR($V2341),"",OFFSET('Smelter Look-up'!$H$4,$V2341-4,0))</f>
        <v/>
      </c>
      <c r="J2341" s="200" t="str">
        <f ca="1">IF(ISERROR($V2341),"",OFFSET('Smelter Look-up'!$I$4,$V2341-4,0))</f>
        <v/>
      </c>
      <c r="K2341" s="144"/>
      <c r="L2341" s="144"/>
      <c r="M2341" s="144"/>
      <c r="N2341" s="144"/>
      <c r="O2341" s="144"/>
      <c r="P2341" s="202"/>
      <c r="Q2341" s="145"/>
      <c r="R2341" s="143" t="str">
        <f ca="1">IF(ISERROR($V2341),"",OFFSET('Smelter Look-up'!$C$4,$V2341-4,0)&amp;"")</f>
        <v/>
      </c>
      <c r="S2341" s="149" t="str">
        <f t="shared" ca="1" si="180"/>
        <v/>
      </c>
      <c r="T2341" s="149" t="str">
        <f ca="1">IF(B2341="","",IF(ISERROR(MATCH($J2341,SorP!$B$1:$B$6261,0)),"",INDIRECT("'SorP'!$A$"&amp;MATCH($S2341&amp;$J2341,SorP!C:C,0))))</f>
        <v/>
      </c>
      <c r="U2341" s="162"/>
      <c r="V2341" s="163" t="e">
        <f>IF(C2341="",NA(),MATCH($B2341&amp;$C2341,'Smelter Look-up'!$J:$J,0))</f>
        <v>#N/A</v>
      </c>
      <c r="X2341" s="164">
        <f t="shared" ca="1" si="181"/>
        <v>0</v>
      </c>
      <c r="AB2341" s="304" t="str">
        <f t="shared" si="182"/>
        <v/>
      </c>
      <c r="AC2341" s="164" t="str">
        <f t="shared" si="183"/>
        <v/>
      </c>
      <c r="AD2341" s="164" t="str">
        <f t="shared" si="184"/>
        <v/>
      </c>
    </row>
    <row r="2342" spans="1:30" s="164" customFormat="1" ht="20.149999999999999" customHeight="1">
      <c r="A2342" s="149"/>
      <c r="B2342" s="294" t="str">
        <f>IF(LEN(A2342)=0,"",INDEX('Smelter Look-up'!$A:$A,MATCH($A2342,'Smelter Look-up'!$E:$E,0)))</f>
        <v/>
      </c>
      <c r="C2342" s="146" t="str">
        <f>IF(LEN(A2342)=0,"",INDEX('Smelter Look-up'!$C:$C,MATCH($A2342,'Smelter Look-up'!$E:$E,0)))</f>
        <v/>
      </c>
      <c r="D2342" s="143"/>
      <c r="E2342" s="143" t="str">
        <f ca="1">IF(ISERROR($V2342),"",OFFSET('Smelter Look-up'!$D$4,$V2342-4,0)&amp;"")</f>
        <v/>
      </c>
      <c r="F2342" s="143" t="str">
        <f ca="1">IF(ISERROR($V2342),"",OFFSET('Smelter Look-up'!$E$4,$V2342-4,0))</f>
        <v/>
      </c>
      <c r="G2342" s="143" t="str">
        <f ca="1">IF(C2342=$X$4,"Enter smelter details",IF(ISERROR($V2342),"",OFFSET('Smelter Look-up'!$F$4,$V2342-4,0)))</f>
        <v/>
      </c>
      <c r="H2342" s="199" t="str">
        <f ca="1">IF(ISERROR($V2342),"",OFFSET('Smelter Look-up'!$G$4,$V2342-4,0))</f>
        <v/>
      </c>
      <c r="I2342" s="200" t="str">
        <f ca="1">IF(ISERROR($V2342),"",OFFSET('Smelter Look-up'!$H$4,$V2342-4,0))</f>
        <v/>
      </c>
      <c r="J2342" s="200" t="str">
        <f ca="1">IF(ISERROR($V2342),"",OFFSET('Smelter Look-up'!$I$4,$V2342-4,0))</f>
        <v/>
      </c>
      <c r="K2342" s="144"/>
      <c r="L2342" s="144"/>
      <c r="M2342" s="144"/>
      <c r="N2342" s="144"/>
      <c r="O2342" s="144"/>
      <c r="P2342" s="202"/>
      <c r="Q2342" s="145"/>
      <c r="R2342" s="143" t="str">
        <f ca="1">IF(ISERROR($V2342),"",OFFSET('Smelter Look-up'!$C$4,$V2342-4,0)&amp;"")</f>
        <v/>
      </c>
      <c r="S2342" s="149" t="str">
        <f t="shared" ca="1" si="180"/>
        <v/>
      </c>
      <c r="T2342" s="149" t="str">
        <f ca="1">IF(B2342="","",IF(ISERROR(MATCH($J2342,SorP!$B$1:$B$6261,0)),"",INDIRECT("'SorP'!$A$"&amp;MATCH($S2342&amp;$J2342,SorP!C:C,0))))</f>
        <v/>
      </c>
      <c r="U2342" s="162"/>
      <c r="V2342" s="163" t="e">
        <f>IF(C2342="",NA(),MATCH($B2342&amp;$C2342,'Smelter Look-up'!$J:$J,0))</f>
        <v>#N/A</v>
      </c>
      <c r="X2342" s="164">
        <f t="shared" ca="1" si="181"/>
        <v>0</v>
      </c>
      <c r="AB2342" s="304" t="str">
        <f t="shared" si="182"/>
        <v/>
      </c>
      <c r="AC2342" s="164" t="str">
        <f t="shared" si="183"/>
        <v/>
      </c>
      <c r="AD2342" s="164" t="str">
        <f t="shared" si="184"/>
        <v/>
      </c>
    </row>
    <row r="2343" spans="1:30" s="164" customFormat="1" ht="20.149999999999999" customHeight="1">
      <c r="A2343" s="149"/>
      <c r="B2343" s="294" t="str">
        <f>IF(LEN(A2343)=0,"",INDEX('Smelter Look-up'!$A:$A,MATCH($A2343,'Smelter Look-up'!$E:$E,0)))</f>
        <v/>
      </c>
      <c r="C2343" s="146" t="str">
        <f>IF(LEN(A2343)=0,"",INDEX('Smelter Look-up'!$C:$C,MATCH($A2343,'Smelter Look-up'!$E:$E,0)))</f>
        <v/>
      </c>
      <c r="D2343" s="143"/>
      <c r="E2343" s="143" t="str">
        <f ca="1">IF(ISERROR($V2343),"",OFFSET('Smelter Look-up'!$D$4,$V2343-4,0)&amp;"")</f>
        <v/>
      </c>
      <c r="F2343" s="143" t="str">
        <f ca="1">IF(ISERROR($V2343),"",OFFSET('Smelter Look-up'!$E$4,$V2343-4,0))</f>
        <v/>
      </c>
      <c r="G2343" s="143" t="str">
        <f ca="1">IF(C2343=$X$4,"Enter smelter details",IF(ISERROR($V2343),"",OFFSET('Smelter Look-up'!$F$4,$V2343-4,0)))</f>
        <v/>
      </c>
      <c r="H2343" s="199" t="str">
        <f ca="1">IF(ISERROR($V2343),"",OFFSET('Smelter Look-up'!$G$4,$V2343-4,0))</f>
        <v/>
      </c>
      <c r="I2343" s="200" t="str">
        <f ca="1">IF(ISERROR($V2343),"",OFFSET('Smelter Look-up'!$H$4,$V2343-4,0))</f>
        <v/>
      </c>
      <c r="J2343" s="200" t="str">
        <f ca="1">IF(ISERROR($V2343),"",OFFSET('Smelter Look-up'!$I$4,$V2343-4,0))</f>
        <v/>
      </c>
      <c r="K2343" s="144"/>
      <c r="L2343" s="144"/>
      <c r="M2343" s="144"/>
      <c r="N2343" s="144"/>
      <c r="O2343" s="144"/>
      <c r="P2343" s="202"/>
      <c r="Q2343" s="145"/>
      <c r="R2343" s="143" t="str">
        <f ca="1">IF(ISERROR($V2343),"",OFFSET('Smelter Look-up'!$C$4,$V2343-4,0)&amp;"")</f>
        <v/>
      </c>
      <c r="S2343" s="149" t="str">
        <f t="shared" ca="1" si="180"/>
        <v/>
      </c>
      <c r="T2343" s="149" t="str">
        <f ca="1">IF(B2343="","",IF(ISERROR(MATCH($J2343,SorP!$B$1:$B$6261,0)),"",INDIRECT("'SorP'!$A$"&amp;MATCH($S2343&amp;$J2343,SorP!C:C,0))))</f>
        <v/>
      </c>
      <c r="U2343" s="162"/>
      <c r="V2343" s="163" t="e">
        <f>IF(C2343="",NA(),MATCH($B2343&amp;$C2343,'Smelter Look-up'!$J:$J,0))</f>
        <v>#N/A</v>
      </c>
      <c r="X2343" s="164">
        <f t="shared" ca="1" si="181"/>
        <v>0</v>
      </c>
      <c r="AB2343" s="304" t="str">
        <f t="shared" si="182"/>
        <v/>
      </c>
      <c r="AC2343" s="164" t="str">
        <f t="shared" si="183"/>
        <v/>
      </c>
      <c r="AD2343" s="164" t="str">
        <f t="shared" si="184"/>
        <v/>
      </c>
    </row>
    <row r="2344" spans="1:30" s="164" customFormat="1" ht="20.149999999999999" customHeight="1">
      <c r="A2344" s="149"/>
      <c r="B2344" s="294" t="str">
        <f>IF(LEN(A2344)=0,"",INDEX('Smelter Look-up'!$A:$A,MATCH($A2344,'Smelter Look-up'!$E:$E,0)))</f>
        <v/>
      </c>
      <c r="C2344" s="146" t="str">
        <f>IF(LEN(A2344)=0,"",INDEX('Smelter Look-up'!$C:$C,MATCH($A2344,'Smelter Look-up'!$E:$E,0)))</f>
        <v/>
      </c>
      <c r="D2344" s="143"/>
      <c r="E2344" s="143" t="str">
        <f ca="1">IF(ISERROR($V2344),"",OFFSET('Smelter Look-up'!$D$4,$V2344-4,0)&amp;"")</f>
        <v/>
      </c>
      <c r="F2344" s="143" t="str">
        <f ca="1">IF(ISERROR($V2344),"",OFFSET('Smelter Look-up'!$E$4,$V2344-4,0))</f>
        <v/>
      </c>
      <c r="G2344" s="143" t="str">
        <f ca="1">IF(C2344=$X$4,"Enter smelter details",IF(ISERROR($V2344),"",OFFSET('Smelter Look-up'!$F$4,$V2344-4,0)))</f>
        <v/>
      </c>
      <c r="H2344" s="199" t="str">
        <f ca="1">IF(ISERROR($V2344),"",OFFSET('Smelter Look-up'!$G$4,$V2344-4,0))</f>
        <v/>
      </c>
      <c r="I2344" s="200" t="str">
        <f ca="1">IF(ISERROR($V2344),"",OFFSET('Smelter Look-up'!$H$4,$V2344-4,0))</f>
        <v/>
      </c>
      <c r="J2344" s="200" t="str">
        <f ca="1">IF(ISERROR($V2344),"",OFFSET('Smelter Look-up'!$I$4,$V2344-4,0))</f>
        <v/>
      </c>
      <c r="K2344" s="144"/>
      <c r="L2344" s="144"/>
      <c r="M2344" s="144"/>
      <c r="N2344" s="144"/>
      <c r="O2344" s="144"/>
      <c r="P2344" s="202"/>
      <c r="Q2344" s="145"/>
      <c r="R2344" s="143" t="str">
        <f ca="1">IF(ISERROR($V2344),"",OFFSET('Smelter Look-up'!$C$4,$V2344-4,0)&amp;"")</f>
        <v/>
      </c>
      <c r="S2344" s="149" t="str">
        <f t="shared" ca="1" si="180"/>
        <v/>
      </c>
      <c r="T2344" s="149" t="str">
        <f ca="1">IF(B2344="","",IF(ISERROR(MATCH($J2344,SorP!$B$1:$B$6261,0)),"",INDIRECT("'SorP'!$A$"&amp;MATCH($S2344&amp;$J2344,SorP!C:C,0))))</f>
        <v/>
      </c>
      <c r="U2344" s="162"/>
      <c r="V2344" s="163" t="e">
        <f>IF(C2344="",NA(),MATCH($B2344&amp;$C2344,'Smelter Look-up'!$J:$J,0))</f>
        <v>#N/A</v>
      </c>
      <c r="X2344" s="164">
        <f t="shared" ca="1" si="181"/>
        <v>0</v>
      </c>
      <c r="AB2344" s="304" t="str">
        <f t="shared" si="182"/>
        <v/>
      </c>
      <c r="AC2344" s="164" t="str">
        <f t="shared" si="183"/>
        <v/>
      </c>
      <c r="AD2344" s="164" t="str">
        <f t="shared" si="184"/>
        <v/>
      </c>
    </row>
    <row r="2345" spans="1:30" s="164" customFormat="1" ht="20.149999999999999" customHeight="1">
      <c r="A2345" s="149"/>
      <c r="B2345" s="294" t="str">
        <f>IF(LEN(A2345)=0,"",INDEX('Smelter Look-up'!$A:$A,MATCH($A2345,'Smelter Look-up'!$E:$E,0)))</f>
        <v/>
      </c>
      <c r="C2345" s="146" t="str">
        <f>IF(LEN(A2345)=0,"",INDEX('Smelter Look-up'!$C:$C,MATCH($A2345,'Smelter Look-up'!$E:$E,0)))</f>
        <v/>
      </c>
      <c r="D2345" s="143"/>
      <c r="E2345" s="143" t="str">
        <f ca="1">IF(ISERROR($V2345),"",OFFSET('Smelter Look-up'!$D$4,$V2345-4,0)&amp;"")</f>
        <v/>
      </c>
      <c r="F2345" s="143" t="str">
        <f ca="1">IF(ISERROR($V2345),"",OFFSET('Smelter Look-up'!$E$4,$V2345-4,0))</f>
        <v/>
      </c>
      <c r="G2345" s="143" t="str">
        <f ca="1">IF(C2345=$X$4,"Enter smelter details",IF(ISERROR($V2345),"",OFFSET('Smelter Look-up'!$F$4,$V2345-4,0)))</f>
        <v/>
      </c>
      <c r="H2345" s="199" t="str">
        <f ca="1">IF(ISERROR($V2345),"",OFFSET('Smelter Look-up'!$G$4,$V2345-4,0))</f>
        <v/>
      </c>
      <c r="I2345" s="200" t="str">
        <f ca="1">IF(ISERROR($V2345),"",OFFSET('Smelter Look-up'!$H$4,$V2345-4,0))</f>
        <v/>
      </c>
      <c r="J2345" s="200" t="str">
        <f ca="1">IF(ISERROR($V2345),"",OFFSET('Smelter Look-up'!$I$4,$V2345-4,0))</f>
        <v/>
      </c>
      <c r="K2345" s="144"/>
      <c r="L2345" s="144"/>
      <c r="M2345" s="144"/>
      <c r="N2345" s="144"/>
      <c r="O2345" s="144"/>
      <c r="P2345" s="202"/>
      <c r="Q2345" s="145"/>
      <c r="R2345" s="143" t="str">
        <f ca="1">IF(ISERROR($V2345),"",OFFSET('Smelter Look-up'!$C$4,$V2345-4,0)&amp;"")</f>
        <v/>
      </c>
      <c r="S2345" s="149" t="str">
        <f t="shared" ca="1" si="180"/>
        <v/>
      </c>
      <c r="T2345" s="149" t="str">
        <f ca="1">IF(B2345="","",IF(ISERROR(MATCH($J2345,SorP!$B$1:$B$6261,0)),"",INDIRECT("'SorP'!$A$"&amp;MATCH($S2345&amp;$J2345,SorP!C:C,0))))</f>
        <v/>
      </c>
      <c r="U2345" s="162"/>
      <c r="V2345" s="163" t="e">
        <f>IF(C2345="",NA(),MATCH($B2345&amp;$C2345,'Smelter Look-up'!$J:$J,0))</f>
        <v>#N/A</v>
      </c>
      <c r="X2345" s="164">
        <f t="shared" ca="1" si="181"/>
        <v>0</v>
      </c>
      <c r="AB2345" s="304" t="str">
        <f t="shared" si="182"/>
        <v/>
      </c>
      <c r="AC2345" s="164" t="str">
        <f t="shared" si="183"/>
        <v/>
      </c>
      <c r="AD2345" s="164" t="str">
        <f t="shared" si="184"/>
        <v/>
      </c>
    </row>
    <row r="2346" spans="1:30" s="164" customFormat="1" ht="20.149999999999999" customHeight="1">
      <c r="A2346" s="149"/>
      <c r="B2346" s="294" t="str">
        <f>IF(LEN(A2346)=0,"",INDEX('Smelter Look-up'!$A:$A,MATCH($A2346,'Smelter Look-up'!$E:$E,0)))</f>
        <v/>
      </c>
      <c r="C2346" s="146" t="str">
        <f>IF(LEN(A2346)=0,"",INDEX('Smelter Look-up'!$C:$C,MATCH($A2346,'Smelter Look-up'!$E:$E,0)))</f>
        <v/>
      </c>
      <c r="D2346" s="143"/>
      <c r="E2346" s="143" t="str">
        <f ca="1">IF(ISERROR($V2346),"",OFFSET('Smelter Look-up'!$D$4,$V2346-4,0)&amp;"")</f>
        <v/>
      </c>
      <c r="F2346" s="143" t="str">
        <f ca="1">IF(ISERROR($V2346),"",OFFSET('Smelter Look-up'!$E$4,$V2346-4,0))</f>
        <v/>
      </c>
      <c r="G2346" s="143" t="str">
        <f ca="1">IF(C2346=$X$4,"Enter smelter details",IF(ISERROR($V2346),"",OFFSET('Smelter Look-up'!$F$4,$V2346-4,0)))</f>
        <v/>
      </c>
      <c r="H2346" s="199" t="str">
        <f ca="1">IF(ISERROR($V2346),"",OFFSET('Smelter Look-up'!$G$4,$V2346-4,0))</f>
        <v/>
      </c>
      <c r="I2346" s="200" t="str">
        <f ca="1">IF(ISERROR($V2346),"",OFFSET('Smelter Look-up'!$H$4,$V2346-4,0))</f>
        <v/>
      </c>
      <c r="J2346" s="200" t="str">
        <f ca="1">IF(ISERROR($V2346),"",OFFSET('Smelter Look-up'!$I$4,$V2346-4,0))</f>
        <v/>
      </c>
      <c r="K2346" s="144"/>
      <c r="L2346" s="144"/>
      <c r="M2346" s="144"/>
      <c r="N2346" s="144"/>
      <c r="O2346" s="144"/>
      <c r="P2346" s="202"/>
      <c r="Q2346" s="145"/>
      <c r="R2346" s="143" t="str">
        <f ca="1">IF(ISERROR($V2346),"",OFFSET('Smelter Look-up'!$C$4,$V2346-4,0)&amp;"")</f>
        <v/>
      </c>
      <c r="S2346" s="149" t="str">
        <f t="shared" ca="1" si="180"/>
        <v/>
      </c>
      <c r="T2346" s="149" t="str">
        <f ca="1">IF(B2346="","",IF(ISERROR(MATCH($J2346,SorP!$B$1:$B$6261,0)),"",INDIRECT("'SorP'!$A$"&amp;MATCH($S2346&amp;$J2346,SorP!C:C,0))))</f>
        <v/>
      </c>
      <c r="U2346" s="162"/>
      <c r="V2346" s="163" t="e">
        <f>IF(C2346="",NA(),MATCH($B2346&amp;$C2346,'Smelter Look-up'!$J:$J,0))</f>
        <v>#N/A</v>
      </c>
      <c r="X2346" s="164">
        <f t="shared" ca="1" si="181"/>
        <v>0</v>
      </c>
      <c r="AB2346" s="304" t="str">
        <f t="shared" si="182"/>
        <v/>
      </c>
      <c r="AC2346" s="164" t="str">
        <f t="shared" si="183"/>
        <v/>
      </c>
      <c r="AD2346" s="164" t="str">
        <f t="shared" si="184"/>
        <v/>
      </c>
    </row>
    <row r="2347" spans="1:30" s="164" customFormat="1" ht="20.149999999999999" customHeight="1">
      <c r="A2347" s="149"/>
      <c r="B2347" s="294" t="str">
        <f>IF(LEN(A2347)=0,"",INDEX('Smelter Look-up'!$A:$A,MATCH($A2347,'Smelter Look-up'!$E:$E,0)))</f>
        <v/>
      </c>
      <c r="C2347" s="146" t="str">
        <f>IF(LEN(A2347)=0,"",INDEX('Smelter Look-up'!$C:$C,MATCH($A2347,'Smelter Look-up'!$E:$E,0)))</f>
        <v/>
      </c>
      <c r="D2347" s="143"/>
      <c r="E2347" s="143" t="str">
        <f ca="1">IF(ISERROR($V2347),"",OFFSET('Smelter Look-up'!$D$4,$V2347-4,0)&amp;"")</f>
        <v/>
      </c>
      <c r="F2347" s="143" t="str">
        <f ca="1">IF(ISERROR($V2347),"",OFFSET('Smelter Look-up'!$E$4,$V2347-4,0))</f>
        <v/>
      </c>
      <c r="G2347" s="143" t="str">
        <f ca="1">IF(C2347=$X$4,"Enter smelter details",IF(ISERROR($V2347),"",OFFSET('Smelter Look-up'!$F$4,$V2347-4,0)))</f>
        <v/>
      </c>
      <c r="H2347" s="199" t="str">
        <f ca="1">IF(ISERROR($V2347),"",OFFSET('Smelter Look-up'!$G$4,$V2347-4,0))</f>
        <v/>
      </c>
      <c r="I2347" s="200" t="str">
        <f ca="1">IF(ISERROR($V2347),"",OFFSET('Smelter Look-up'!$H$4,$V2347-4,0))</f>
        <v/>
      </c>
      <c r="J2347" s="200" t="str">
        <f ca="1">IF(ISERROR($V2347),"",OFFSET('Smelter Look-up'!$I$4,$V2347-4,0))</f>
        <v/>
      </c>
      <c r="K2347" s="144"/>
      <c r="L2347" s="144"/>
      <c r="M2347" s="144"/>
      <c r="N2347" s="144"/>
      <c r="O2347" s="144"/>
      <c r="P2347" s="202"/>
      <c r="Q2347" s="145"/>
      <c r="R2347" s="143" t="str">
        <f ca="1">IF(ISERROR($V2347),"",OFFSET('Smelter Look-up'!$C$4,$V2347-4,0)&amp;"")</f>
        <v/>
      </c>
      <c r="S2347" s="149" t="str">
        <f t="shared" ca="1" si="180"/>
        <v/>
      </c>
      <c r="T2347" s="149" t="str">
        <f ca="1">IF(B2347="","",IF(ISERROR(MATCH($J2347,SorP!$B$1:$B$6261,0)),"",INDIRECT("'SorP'!$A$"&amp;MATCH($S2347&amp;$J2347,SorP!C:C,0))))</f>
        <v/>
      </c>
      <c r="U2347" s="162"/>
      <c r="V2347" s="163" t="e">
        <f>IF(C2347="",NA(),MATCH($B2347&amp;$C2347,'Smelter Look-up'!$J:$J,0))</f>
        <v>#N/A</v>
      </c>
      <c r="X2347" s="164">
        <f t="shared" ca="1" si="181"/>
        <v>0</v>
      </c>
      <c r="AB2347" s="304" t="str">
        <f t="shared" si="182"/>
        <v/>
      </c>
      <c r="AC2347" s="164" t="str">
        <f t="shared" si="183"/>
        <v/>
      </c>
      <c r="AD2347" s="164" t="str">
        <f t="shared" si="184"/>
        <v/>
      </c>
    </row>
    <row r="2348" spans="1:30" s="164" customFormat="1" ht="20.149999999999999" customHeight="1">
      <c r="A2348" s="149"/>
      <c r="B2348" s="294" t="str">
        <f>IF(LEN(A2348)=0,"",INDEX('Smelter Look-up'!$A:$A,MATCH($A2348,'Smelter Look-up'!$E:$E,0)))</f>
        <v/>
      </c>
      <c r="C2348" s="146" t="str">
        <f>IF(LEN(A2348)=0,"",INDEX('Smelter Look-up'!$C:$C,MATCH($A2348,'Smelter Look-up'!$E:$E,0)))</f>
        <v/>
      </c>
      <c r="D2348" s="143"/>
      <c r="E2348" s="143" t="str">
        <f ca="1">IF(ISERROR($V2348),"",OFFSET('Smelter Look-up'!$D$4,$V2348-4,0)&amp;"")</f>
        <v/>
      </c>
      <c r="F2348" s="143" t="str">
        <f ca="1">IF(ISERROR($V2348),"",OFFSET('Smelter Look-up'!$E$4,$V2348-4,0))</f>
        <v/>
      </c>
      <c r="G2348" s="143" t="str">
        <f ca="1">IF(C2348=$X$4,"Enter smelter details",IF(ISERROR($V2348),"",OFFSET('Smelter Look-up'!$F$4,$V2348-4,0)))</f>
        <v/>
      </c>
      <c r="H2348" s="199" t="str">
        <f ca="1">IF(ISERROR($V2348),"",OFFSET('Smelter Look-up'!$G$4,$V2348-4,0))</f>
        <v/>
      </c>
      <c r="I2348" s="200" t="str">
        <f ca="1">IF(ISERROR($V2348),"",OFFSET('Smelter Look-up'!$H$4,$V2348-4,0))</f>
        <v/>
      </c>
      <c r="J2348" s="200" t="str">
        <f ca="1">IF(ISERROR($V2348),"",OFFSET('Smelter Look-up'!$I$4,$V2348-4,0))</f>
        <v/>
      </c>
      <c r="K2348" s="144"/>
      <c r="L2348" s="144"/>
      <c r="M2348" s="144"/>
      <c r="N2348" s="144"/>
      <c r="O2348" s="144"/>
      <c r="P2348" s="202"/>
      <c r="Q2348" s="145"/>
      <c r="R2348" s="143" t="str">
        <f ca="1">IF(ISERROR($V2348),"",OFFSET('Smelter Look-up'!$C$4,$V2348-4,0)&amp;"")</f>
        <v/>
      </c>
      <c r="S2348" s="149" t="str">
        <f t="shared" ca="1" si="180"/>
        <v/>
      </c>
      <c r="T2348" s="149" t="str">
        <f ca="1">IF(B2348="","",IF(ISERROR(MATCH($J2348,SorP!$B$1:$B$6261,0)),"",INDIRECT("'SorP'!$A$"&amp;MATCH($S2348&amp;$J2348,SorP!C:C,0))))</f>
        <v/>
      </c>
      <c r="U2348" s="162"/>
      <c r="V2348" s="163" t="e">
        <f>IF(C2348="",NA(),MATCH($B2348&amp;$C2348,'Smelter Look-up'!$J:$J,0))</f>
        <v>#N/A</v>
      </c>
      <c r="X2348" s="164">
        <f t="shared" ca="1" si="181"/>
        <v>0</v>
      </c>
      <c r="AB2348" s="304" t="str">
        <f t="shared" si="182"/>
        <v/>
      </c>
      <c r="AC2348" s="164" t="str">
        <f t="shared" si="183"/>
        <v/>
      </c>
      <c r="AD2348" s="164" t="str">
        <f t="shared" si="184"/>
        <v/>
      </c>
    </row>
    <row r="2349" spans="1:30" s="164" customFormat="1" ht="20.149999999999999" customHeight="1">
      <c r="A2349" s="149"/>
      <c r="B2349" s="294" t="str">
        <f>IF(LEN(A2349)=0,"",INDEX('Smelter Look-up'!$A:$A,MATCH($A2349,'Smelter Look-up'!$E:$E,0)))</f>
        <v/>
      </c>
      <c r="C2349" s="146" t="str">
        <f>IF(LEN(A2349)=0,"",INDEX('Smelter Look-up'!$C:$C,MATCH($A2349,'Smelter Look-up'!$E:$E,0)))</f>
        <v/>
      </c>
      <c r="D2349" s="143"/>
      <c r="E2349" s="143" t="str">
        <f ca="1">IF(ISERROR($V2349),"",OFFSET('Smelter Look-up'!$D$4,$V2349-4,0)&amp;"")</f>
        <v/>
      </c>
      <c r="F2349" s="143" t="str">
        <f ca="1">IF(ISERROR($V2349),"",OFFSET('Smelter Look-up'!$E$4,$V2349-4,0))</f>
        <v/>
      </c>
      <c r="G2349" s="143" t="str">
        <f ca="1">IF(C2349=$X$4,"Enter smelter details",IF(ISERROR($V2349),"",OFFSET('Smelter Look-up'!$F$4,$V2349-4,0)))</f>
        <v/>
      </c>
      <c r="H2349" s="199" t="str">
        <f ca="1">IF(ISERROR($V2349),"",OFFSET('Smelter Look-up'!$G$4,$V2349-4,0))</f>
        <v/>
      </c>
      <c r="I2349" s="200" t="str">
        <f ca="1">IF(ISERROR($V2349),"",OFFSET('Smelter Look-up'!$H$4,$V2349-4,0))</f>
        <v/>
      </c>
      <c r="J2349" s="200" t="str">
        <f ca="1">IF(ISERROR($V2349),"",OFFSET('Smelter Look-up'!$I$4,$V2349-4,0))</f>
        <v/>
      </c>
      <c r="K2349" s="144"/>
      <c r="L2349" s="144"/>
      <c r="M2349" s="144"/>
      <c r="N2349" s="144"/>
      <c r="O2349" s="144"/>
      <c r="P2349" s="202"/>
      <c r="Q2349" s="145"/>
      <c r="R2349" s="143" t="str">
        <f ca="1">IF(ISERROR($V2349),"",OFFSET('Smelter Look-up'!$C$4,$V2349-4,0)&amp;"")</f>
        <v/>
      </c>
      <c r="S2349" s="149" t="str">
        <f t="shared" ca="1" si="180"/>
        <v/>
      </c>
      <c r="T2349" s="149" t="str">
        <f ca="1">IF(B2349="","",IF(ISERROR(MATCH($J2349,SorP!$B$1:$B$6261,0)),"",INDIRECT("'SorP'!$A$"&amp;MATCH($S2349&amp;$J2349,SorP!C:C,0))))</f>
        <v/>
      </c>
      <c r="U2349" s="162"/>
      <c r="V2349" s="163" t="e">
        <f>IF(C2349="",NA(),MATCH($B2349&amp;$C2349,'Smelter Look-up'!$J:$J,0))</f>
        <v>#N/A</v>
      </c>
      <c r="X2349" s="164">
        <f t="shared" ca="1" si="181"/>
        <v>0</v>
      </c>
      <c r="AB2349" s="304" t="str">
        <f t="shared" si="182"/>
        <v/>
      </c>
      <c r="AC2349" s="164" t="str">
        <f t="shared" si="183"/>
        <v/>
      </c>
      <c r="AD2349" s="164" t="str">
        <f t="shared" si="184"/>
        <v/>
      </c>
    </row>
    <row r="2350" spans="1:30" s="164" customFormat="1" ht="20.149999999999999" customHeight="1">
      <c r="A2350" s="149"/>
      <c r="B2350" s="294" t="str">
        <f>IF(LEN(A2350)=0,"",INDEX('Smelter Look-up'!$A:$A,MATCH($A2350,'Smelter Look-up'!$E:$E,0)))</f>
        <v/>
      </c>
      <c r="C2350" s="146" t="str">
        <f>IF(LEN(A2350)=0,"",INDEX('Smelter Look-up'!$C:$C,MATCH($A2350,'Smelter Look-up'!$E:$E,0)))</f>
        <v/>
      </c>
      <c r="D2350" s="143"/>
      <c r="E2350" s="143" t="str">
        <f ca="1">IF(ISERROR($V2350),"",OFFSET('Smelter Look-up'!$D$4,$V2350-4,0)&amp;"")</f>
        <v/>
      </c>
      <c r="F2350" s="143" t="str">
        <f ca="1">IF(ISERROR($V2350),"",OFFSET('Smelter Look-up'!$E$4,$V2350-4,0))</f>
        <v/>
      </c>
      <c r="G2350" s="143" t="str">
        <f ca="1">IF(C2350=$X$4,"Enter smelter details",IF(ISERROR($V2350),"",OFFSET('Smelter Look-up'!$F$4,$V2350-4,0)))</f>
        <v/>
      </c>
      <c r="H2350" s="199" t="str">
        <f ca="1">IF(ISERROR($V2350),"",OFFSET('Smelter Look-up'!$G$4,$V2350-4,0))</f>
        <v/>
      </c>
      <c r="I2350" s="200" t="str">
        <f ca="1">IF(ISERROR($V2350),"",OFFSET('Smelter Look-up'!$H$4,$V2350-4,0))</f>
        <v/>
      </c>
      <c r="J2350" s="200" t="str">
        <f ca="1">IF(ISERROR($V2350),"",OFFSET('Smelter Look-up'!$I$4,$V2350-4,0))</f>
        <v/>
      </c>
      <c r="K2350" s="144"/>
      <c r="L2350" s="144"/>
      <c r="M2350" s="144"/>
      <c r="N2350" s="144"/>
      <c r="O2350" s="144"/>
      <c r="P2350" s="202"/>
      <c r="Q2350" s="145"/>
      <c r="R2350" s="143" t="str">
        <f ca="1">IF(ISERROR($V2350),"",OFFSET('Smelter Look-up'!$C$4,$V2350-4,0)&amp;"")</f>
        <v/>
      </c>
      <c r="S2350" s="149" t="str">
        <f t="shared" ca="1" si="180"/>
        <v/>
      </c>
      <c r="T2350" s="149" t="str">
        <f ca="1">IF(B2350="","",IF(ISERROR(MATCH($J2350,SorP!$B$1:$B$6261,0)),"",INDIRECT("'SorP'!$A$"&amp;MATCH($S2350&amp;$J2350,SorP!C:C,0))))</f>
        <v/>
      </c>
      <c r="U2350" s="162"/>
      <c r="V2350" s="163" t="e">
        <f>IF(C2350="",NA(),MATCH($B2350&amp;$C2350,'Smelter Look-up'!$J:$J,0))</f>
        <v>#N/A</v>
      </c>
      <c r="X2350" s="164">
        <f t="shared" ca="1" si="181"/>
        <v>0</v>
      </c>
      <c r="AB2350" s="304" t="str">
        <f t="shared" si="182"/>
        <v/>
      </c>
      <c r="AC2350" s="164" t="str">
        <f t="shared" si="183"/>
        <v/>
      </c>
      <c r="AD2350" s="164" t="str">
        <f t="shared" si="184"/>
        <v/>
      </c>
    </row>
    <row r="2351" spans="1:30" s="164" customFormat="1" ht="20.149999999999999" customHeight="1">
      <c r="A2351" s="149"/>
      <c r="B2351" s="294" t="str">
        <f>IF(LEN(A2351)=0,"",INDEX('Smelter Look-up'!$A:$A,MATCH($A2351,'Smelter Look-up'!$E:$E,0)))</f>
        <v/>
      </c>
      <c r="C2351" s="146" t="str">
        <f>IF(LEN(A2351)=0,"",INDEX('Smelter Look-up'!$C:$C,MATCH($A2351,'Smelter Look-up'!$E:$E,0)))</f>
        <v/>
      </c>
      <c r="D2351" s="143"/>
      <c r="E2351" s="143" t="str">
        <f ca="1">IF(ISERROR($V2351),"",OFFSET('Smelter Look-up'!$D$4,$V2351-4,0)&amp;"")</f>
        <v/>
      </c>
      <c r="F2351" s="143" t="str">
        <f ca="1">IF(ISERROR($V2351),"",OFFSET('Smelter Look-up'!$E$4,$V2351-4,0))</f>
        <v/>
      </c>
      <c r="G2351" s="143" t="str">
        <f ca="1">IF(C2351=$X$4,"Enter smelter details",IF(ISERROR($V2351),"",OFFSET('Smelter Look-up'!$F$4,$V2351-4,0)))</f>
        <v/>
      </c>
      <c r="H2351" s="199" t="str">
        <f ca="1">IF(ISERROR($V2351),"",OFFSET('Smelter Look-up'!$G$4,$V2351-4,0))</f>
        <v/>
      </c>
      <c r="I2351" s="200" t="str">
        <f ca="1">IF(ISERROR($V2351),"",OFFSET('Smelter Look-up'!$H$4,$V2351-4,0))</f>
        <v/>
      </c>
      <c r="J2351" s="200" t="str">
        <f ca="1">IF(ISERROR($V2351),"",OFFSET('Smelter Look-up'!$I$4,$V2351-4,0))</f>
        <v/>
      </c>
      <c r="K2351" s="144"/>
      <c r="L2351" s="144"/>
      <c r="M2351" s="144"/>
      <c r="N2351" s="144"/>
      <c r="O2351" s="144"/>
      <c r="P2351" s="202"/>
      <c r="Q2351" s="145"/>
      <c r="R2351" s="143" t="str">
        <f ca="1">IF(ISERROR($V2351),"",OFFSET('Smelter Look-up'!$C$4,$V2351-4,0)&amp;"")</f>
        <v/>
      </c>
      <c r="S2351" s="149" t="str">
        <f t="shared" ca="1" si="180"/>
        <v/>
      </c>
      <c r="T2351" s="149" t="str">
        <f ca="1">IF(B2351="","",IF(ISERROR(MATCH($J2351,SorP!$B$1:$B$6261,0)),"",INDIRECT("'SorP'!$A$"&amp;MATCH($S2351&amp;$J2351,SorP!C:C,0))))</f>
        <v/>
      </c>
      <c r="U2351" s="162"/>
      <c r="V2351" s="163" t="e">
        <f>IF(C2351="",NA(),MATCH($B2351&amp;$C2351,'Smelter Look-up'!$J:$J,0))</f>
        <v>#N/A</v>
      </c>
      <c r="X2351" s="164">
        <f t="shared" ca="1" si="181"/>
        <v>0</v>
      </c>
      <c r="AB2351" s="304" t="str">
        <f t="shared" si="182"/>
        <v/>
      </c>
      <c r="AC2351" s="164" t="str">
        <f t="shared" si="183"/>
        <v/>
      </c>
      <c r="AD2351" s="164" t="str">
        <f t="shared" si="184"/>
        <v/>
      </c>
    </row>
    <row r="2352" spans="1:30" s="164" customFormat="1" ht="20.149999999999999" customHeight="1">
      <c r="A2352" s="149"/>
      <c r="B2352" s="294" t="str">
        <f>IF(LEN(A2352)=0,"",INDEX('Smelter Look-up'!$A:$A,MATCH($A2352,'Smelter Look-up'!$E:$E,0)))</f>
        <v/>
      </c>
      <c r="C2352" s="146" t="str">
        <f>IF(LEN(A2352)=0,"",INDEX('Smelter Look-up'!$C:$C,MATCH($A2352,'Smelter Look-up'!$E:$E,0)))</f>
        <v/>
      </c>
      <c r="D2352" s="143"/>
      <c r="E2352" s="143" t="str">
        <f ca="1">IF(ISERROR($V2352),"",OFFSET('Smelter Look-up'!$D$4,$V2352-4,0)&amp;"")</f>
        <v/>
      </c>
      <c r="F2352" s="143" t="str">
        <f ca="1">IF(ISERROR($V2352),"",OFFSET('Smelter Look-up'!$E$4,$V2352-4,0))</f>
        <v/>
      </c>
      <c r="G2352" s="143" t="str">
        <f ca="1">IF(C2352=$X$4,"Enter smelter details",IF(ISERROR($V2352),"",OFFSET('Smelter Look-up'!$F$4,$V2352-4,0)))</f>
        <v/>
      </c>
      <c r="H2352" s="199" t="str">
        <f ca="1">IF(ISERROR($V2352),"",OFFSET('Smelter Look-up'!$G$4,$V2352-4,0))</f>
        <v/>
      </c>
      <c r="I2352" s="200" t="str">
        <f ca="1">IF(ISERROR($V2352),"",OFFSET('Smelter Look-up'!$H$4,$V2352-4,0))</f>
        <v/>
      </c>
      <c r="J2352" s="200" t="str">
        <f ca="1">IF(ISERROR($V2352),"",OFFSET('Smelter Look-up'!$I$4,$V2352-4,0))</f>
        <v/>
      </c>
      <c r="K2352" s="144"/>
      <c r="L2352" s="144"/>
      <c r="M2352" s="144"/>
      <c r="N2352" s="144"/>
      <c r="O2352" s="144"/>
      <c r="P2352" s="202"/>
      <c r="Q2352" s="145"/>
      <c r="R2352" s="143" t="str">
        <f ca="1">IF(ISERROR($V2352),"",OFFSET('Smelter Look-up'!$C$4,$V2352-4,0)&amp;"")</f>
        <v/>
      </c>
      <c r="S2352" s="149" t="str">
        <f t="shared" ca="1" si="180"/>
        <v/>
      </c>
      <c r="T2352" s="149" t="str">
        <f ca="1">IF(B2352="","",IF(ISERROR(MATCH($J2352,SorP!$B$1:$B$6261,0)),"",INDIRECT("'SorP'!$A$"&amp;MATCH($S2352&amp;$J2352,SorP!C:C,0))))</f>
        <v/>
      </c>
      <c r="U2352" s="162"/>
      <c r="V2352" s="163" t="e">
        <f>IF(C2352="",NA(),MATCH($B2352&amp;$C2352,'Smelter Look-up'!$J:$J,0))</f>
        <v>#N/A</v>
      </c>
      <c r="X2352" s="164">
        <f t="shared" ca="1" si="181"/>
        <v>0</v>
      </c>
      <c r="AB2352" s="304" t="str">
        <f t="shared" si="182"/>
        <v/>
      </c>
      <c r="AC2352" s="164" t="str">
        <f t="shared" si="183"/>
        <v/>
      </c>
      <c r="AD2352" s="164" t="str">
        <f t="shared" si="184"/>
        <v/>
      </c>
    </row>
    <row r="2353" spans="1:30" s="164" customFormat="1" ht="20.149999999999999" customHeight="1">
      <c r="A2353" s="149"/>
      <c r="B2353" s="294" t="str">
        <f>IF(LEN(A2353)=0,"",INDEX('Smelter Look-up'!$A:$A,MATCH($A2353,'Smelter Look-up'!$E:$E,0)))</f>
        <v/>
      </c>
      <c r="C2353" s="146" t="str">
        <f>IF(LEN(A2353)=0,"",INDEX('Smelter Look-up'!$C:$C,MATCH($A2353,'Smelter Look-up'!$E:$E,0)))</f>
        <v/>
      </c>
      <c r="D2353" s="143"/>
      <c r="E2353" s="143" t="str">
        <f ca="1">IF(ISERROR($V2353),"",OFFSET('Smelter Look-up'!$D$4,$V2353-4,0)&amp;"")</f>
        <v/>
      </c>
      <c r="F2353" s="143" t="str">
        <f ca="1">IF(ISERROR($V2353),"",OFFSET('Smelter Look-up'!$E$4,$V2353-4,0))</f>
        <v/>
      </c>
      <c r="G2353" s="143" t="str">
        <f ca="1">IF(C2353=$X$4,"Enter smelter details",IF(ISERROR($V2353),"",OFFSET('Smelter Look-up'!$F$4,$V2353-4,0)))</f>
        <v/>
      </c>
      <c r="H2353" s="199" t="str">
        <f ca="1">IF(ISERROR($V2353),"",OFFSET('Smelter Look-up'!$G$4,$V2353-4,0))</f>
        <v/>
      </c>
      <c r="I2353" s="200" t="str">
        <f ca="1">IF(ISERROR($V2353),"",OFFSET('Smelter Look-up'!$H$4,$V2353-4,0))</f>
        <v/>
      </c>
      <c r="J2353" s="200" t="str">
        <f ca="1">IF(ISERROR($V2353),"",OFFSET('Smelter Look-up'!$I$4,$V2353-4,0))</f>
        <v/>
      </c>
      <c r="K2353" s="144"/>
      <c r="L2353" s="144"/>
      <c r="M2353" s="144"/>
      <c r="N2353" s="144"/>
      <c r="O2353" s="144"/>
      <c r="P2353" s="202"/>
      <c r="Q2353" s="145"/>
      <c r="R2353" s="143" t="str">
        <f ca="1">IF(ISERROR($V2353),"",OFFSET('Smelter Look-up'!$C$4,$V2353-4,0)&amp;"")</f>
        <v/>
      </c>
      <c r="S2353" s="149" t="str">
        <f t="shared" ca="1" si="180"/>
        <v/>
      </c>
      <c r="T2353" s="149" t="str">
        <f ca="1">IF(B2353="","",IF(ISERROR(MATCH($J2353,SorP!$B$1:$B$6261,0)),"",INDIRECT("'SorP'!$A$"&amp;MATCH($S2353&amp;$J2353,SorP!C:C,0))))</f>
        <v/>
      </c>
      <c r="U2353" s="162"/>
      <c r="V2353" s="163" t="e">
        <f>IF(C2353="",NA(),MATCH($B2353&amp;$C2353,'Smelter Look-up'!$J:$J,0))</f>
        <v>#N/A</v>
      </c>
      <c r="X2353" s="164">
        <f t="shared" ca="1" si="181"/>
        <v>0</v>
      </c>
      <c r="AB2353" s="304" t="str">
        <f t="shared" si="182"/>
        <v/>
      </c>
      <c r="AC2353" s="164" t="str">
        <f t="shared" si="183"/>
        <v/>
      </c>
      <c r="AD2353" s="164" t="str">
        <f t="shared" si="184"/>
        <v/>
      </c>
    </row>
    <row r="2354" spans="1:30" s="164" customFormat="1" ht="20.149999999999999" customHeight="1">
      <c r="A2354" s="149"/>
      <c r="B2354" s="294" t="str">
        <f>IF(LEN(A2354)=0,"",INDEX('Smelter Look-up'!$A:$A,MATCH($A2354,'Smelter Look-up'!$E:$E,0)))</f>
        <v/>
      </c>
      <c r="C2354" s="146" t="str">
        <f>IF(LEN(A2354)=0,"",INDEX('Smelter Look-up'!$C:$C,MATCH($A2354,'Smelter Look-up'!$E:$E,0)))</f>
        <v/>
      </c>
      <c r="D2354" s="143"/>
      <c r="E2354" s="143" t="str">
        <f ca="1">IF(ISERROR($V2354),"",OFFSET('Smelter Look-up'!$D$4,$V2354-4,0)&amp;"")</f>
        <v/>
      </c>
      <c r="F2354" s="143" t="str">
        <f ca="1">IF(ISERROR($V2354),"",OFFSET('Smelter Look-up'!$E$4,$V2354-4,0))</f>
        <v/>
      </c>
      <c r="G2354" s="143" t="str">
        <f ca="1">IF(C2354=$X$4,"Enter smelter details",IF(ISERROR($V2354),"",OFFSET('Smelter Look-up'!$F$4,$V2354-4,0)))</f>
        <v/>
      </c>
      <c r="H2354" s="199" t="str">
        <f ca="1">IF(ISERROR($V2354),"",OFFSET('Smelter Look-up'!$G$4,$V2354-4,0))</f>
        <v/>
      </c>
      <c r="I2354" s="200" t="str">
        <f ca="1">IF(ISERROR($V2354),"",OFFSET('Smelter Look-up'!$H$4,$V2354-4,0))</f>
        <v/>
      </c>
      <c r="J2354" s="200" t="str">
        <f ca="1">IF(ISERROR($V2354),"",OFFSET('Smelter Look-up'!$I$4,$V2354-4,0))</f>
        <v/>
      </c>
      <c r="K2354" s="144"/>
      <c r="L2354" s="144"/>
      <c r="M2354" s="144"/>
      <c r="N2354" s="144"/>
      <c r="O2354" s="144"/>
      <c r="P2354" s="202"/>
      <c r="Q2354" s="145"/>
      <c r="R2354" s="143" t="str">
        <f ca="1">IF(ISERROR($V2354),"",OFFSET('Smelter Look-up'!$C$4,$V2354-4,0)&amp;"")</f>
        <v/>
      </c>
      <c r="S2354" s="149" t="str">
        <f t="shared" ca="1" si="180"/>
        <v/>
      </c>
      <c r="T2354" s="149" t="str">
        <f ca="1">IF(B2354="","",IF(ISERROR(MATCH($J2354,SorP!$B$1:$B$6261,0)),"",INDIRECT("'SorP'!$A$"&amp;MATCH($S2354&amp;$J2354,SorP!C:C,0))))</f>
        <v/>
      </c>
      <c r="U2354" s="162"/>
      <c r="V2354" s="163" t="e">
        <f>IF(C2354="",NA(),MATCH($B2354&amp;$C2354,'Smelter Look-up'!$J:$J,0))</f>
        <v>#N/A</v>
      </c>
      <c r="X2354" s="164">
        <f t="shared" ca="1" si="181"/>
        <v>0</v>
      </c>
      <c r="AB2354" s="304" t="str">
        <f t="shared" si="182"/>
        <v/>
      </c>
      <c r="AC2354" s="164" t="str">
        <f t="shared" si="183"/>
        <v/>
      </c>
      <c r="AD2354" s="164" t="str">
        <f t="shared" si="184"/>
        <v/>
      </c>
    </row>
    <row r="2355" spans="1:30" s="164" customFormat="1" ht="20.149999999999999" customHeight="1">
      <c r="A2355" s="149"/>
      <c r="B2355" s="294" t="str">
        <f>IF(LEN(A2355)=0,"",INDEX('Smelter Look-up'!$A:$A,MATCH($A2355,'Smelter Look-up'!$E:$E,0)))</f>
        <v/>
      </c>
      <c r="C2355" s="146" t="str">
        <f>IF(LEN(A2355)=0,"",INDEX('Smelter Look-up'!$C:$C,MATCH($A2355,'Smelter Look-up'!$E:$E,0)))</f>
        <v/>
      </c>
      <c r="D2355" s="143"/>
      <c r="E2355" s="143" t="str">
        <f ca="1">IF(ISERROR($V2355),"",OFFSET('Smelter Look-up'!$D$4,$V2355-4,0)&amp;"")</f>
        <v/>
      </c>
      <c r="F2355" s="143" t="str">
        <f ca="1">IF(ISERROR($V2355),"",OFFSET('Smelter Look-up'!$E$4,$V2355-4,0))</f>
        <v/>
      </c>
      <c r="G2355" s="143" t="str">
        <f ca="1">IF(C2355=$X$4,"Enter smelter details",IF(ISERROR($V2355),"",OFFSET('Smelter Look-up'!$F$4,$V2355-4,0)))</f>
        <v/>
      </c>
      <c r="H2355" s="199" t="str">
        <f ca="1">IF(ISERROR($V2355),"",OFFSET('Smelter Look-up'!$G$4,$V2355-4,0))</f>
        <v/>
      </c>
      <c r="I2355" s="200" t="str">
        <f ca="1">IF(ISERROR($V2355),"",OFFSET('Smelter Look-up'!$H$4,$V2355-4,0))</f>
        <v/>
      </c>
      <c r="J2355" s="200" t="str">
        <f ca="1">IF(ISERROR($V2355),"",OFFSET('Smelter Look-up'!$I$4,$V2355-4,0))</f>
        <v/>
      </c>
      <c r="K2355" s="144"/>
      <c r="L2355" s="144"/>
      <c r="M2355" s="144"/>
      <c r="N2355" s="144"/>
      <c r="O2355" s="144"/>
      <c r="P2355" s="202"/>
      <c r="Q2355" s="145"/>
      <c r="R2355" s="143" t="str">
        <f ca="1">IF(ISERROR($V2355),"",OFFSET('Smelter Look-up'!$C$4,$V2355-4,0)&amp;"")</f>
        <v/>
      </c>
      <c r="S2355" s="149" t="str">
        <f t="shared" ca="1" si="180"/>
        <v/>
      </c>
      <c r="T2355" s="149" t="str">
        <f ca="1">IF(B2355="","",IF(ISERROR(MATCH($J2355,SorP!$B$1:$B$6261,0)),"",INDIRECT("'SorP'!$A$"&amp;MATCH($S2355&amp;$J2355,SorP!C:C,0))))</f>
        <v/>
      </c>
      <c r="U2355" s="162"/>
      <c r="V2355" s="163" t="e">
        <f>IF(C2355="",NA(),MATCH($B2355&amp;$C2355,'Smelter Look-up'!$J:$J,0))</f>
        <v>#N/A</v>
      </c>
      <c r="X2355" s="164">
        <f t="shared" ca="1" si="181"/>
        <v>0</v>
      </c>
      <c r="AB2355" s="304" t="str">
        <f t="shared" si="182"/>
        <v/>
      </c>
      <c r="AC2355" s="164" t="str">
        <f t="shared" si="183"/>
        <v/>
      </c>
      <c r="AD2355" s="164" t="str">
        <f t="shared" si="184"/>
        <v/>
      </c>
    </row>
    <row r="2356" spans="1:30" s="164" customFormat="1" ht="20.149999999999999" customHeight="1">
      <c r="A2356" s="149"/>
      <c r="B2356" s="294" t="str">
        <f>IF(LEN(A2356)=0,"",INDEX('Smelter Look-up'!$A:$A,MATCH($A2356,'Smelter Look-up'!$E:$E,0)))</f>
        <v/>
      </c>
      <c r="C2356" s="146" t="str">
        <f>IF(LEN(A2356)=0,"",INDEX('Smelter Look-up'!$C:$C,MATCH($A2356,'Smelter Look-up'!$E:$E,0)))</f>
        <v/>
      </c>
      <c r="D2356" s="143"/>
      <c r="E2356" s="143" t="str">
        <f ca="1">IF(ISERROR($V2356),"",OFFSET('Smelter Look-up'!$D$4,$V2356-4,0)&amp;"")</f>
        <v/>
      </c>
      <c r="F2356" s="143" t="str">
        <f ca="1">IF(ISERROR($V2356),"",OFFSET('Smelter Look-up'!$E$4,$V2356-4,0))</f>
        <v/>
      </c>
      <c r="G2356" s="143" t="str">
        <f ca="1">IF(C2356=$X$4,"Enter smelter details",IF(ISERROR($V2356),"",OFFSET('Smelter Look-up'!$F$4,$V2356-4,0)))</f>
        <v/>
      </c>
      <c r="H2356" s="199" t="str">
        <f ca="1">IF(ISERROR($V2356),"",OFFSET('Smelter Look-up'!$G$4,$V2356-4,0))</f>
        <v/>
      </c>
      <c r="I2356" s="200" t="str">
        <f ca="1">IF(ISERROR($V2356),"",OFFSET('Smelter Look-up'!$H$4,$V2356-4,0))</f>
        <v/>
      </c>
      <c r="J2356" s="200" t="str">
        <f ca="1">IF(ISERROR($V2356),"",OFFSET('Smelter Look-up'!$I$4,$V2356-4,0))</f>
        <v/>
      </c>
      <c r="K2356" s="144"/>
      <c r="L2356" s="144"/>
      <c r="M2356" s="144"/>
      <c r="N2356" s="144"/>
      <c r="O2356" s="144"/>
      <c r="P2356" s="202"/>
      <c r="Q2356" s="145"/>
      <c r="R2356" s="143" t="str">
        <f ca="1">IF(ISERROR($V2356),"",OFFSET('Smelter Look-up'!$C$4,$V2356-4,0)&amp;"")</f>
        <v/>
      </c>
      <c r="S2356" s="149" t="str">
        <f t="shared" ca="1" si="180"/>
        <v/>
      </c>
      <c r="T2356" s="149" t="str">
        <f ca="1">IF(B2356="","",IF(ISERROR(MATCH($J2356,SorP!$B$1:$B$6261,0)),"",INDIRECT("'SorP'!$A$"&amp;MATCH($S2356&amp;$J2356,SorP!C:C,0))))</f>
        <v/>
      </c>
      <c r="U2356" s="162"/>
      <c r="V2356" s="163" t="e">
        <f>IF(C2356="",NA(),MATCH($B2356&amp;$C2356,'Smelter Look-up'!$J:$J,0))</f>
        <v>#N/A</v>
      </c>
      <c r="X2356" s="164">
        <f t="shared" ca="1" si="181"/>
        <v>0</v>
      </c>
      <c r="AB2356" s="304" t="str">
        <f t="shared" si="182"/>
        <v/>
      </c>
      <c r="AC2356" s="164" t="str">
        <f t="shared" si="183"/>
        <v/>
      </c>
      <c r="AD2356" s="164" t="str">
        <f t="shared" si="184"/>
        <v/>
      </c>
    </row>
    <row r="2357" spans="1:30" s="164" customFormat="1" ht="20.149999999999999" customHeight="1">
      <c r="A2357" s="149"/>
      <c r="B2357" s="294" t="str">
        <f>IF(LEN(A2357)=0,"",INDEX('Smelter Look-up'!$A:$A,MATCH($A2357,'Smelter Look-up'!$E:$E,0)))</f>
        <v/>
      </c>
      <c r="C2357" s="146" t="str">
        <f>IF(LEN(A2357)=0,"",INDEX('Smelter Look-up'!$C:$C,MATCH($A2357,'Smelter Look-up'!$E:$E,0)))</f>
        <v/>
      </c>
      <c r="D2357" s="143"/>
      <c r="E2357" s="143" t="str">
        <f ca="1">IF(ISERROR($V2357),"",OFFSET('Smelter Look-up'!$D$4,$V2357-4,0)&amp;"")</f>
        <v/>
      </c>
      <c r="F2357" s="143" t="str">
        <f ca="1">IF(ISERROR($V2357),"",OFFSET('Smelter Look-up'!$E$4,$V2357-4,0))</f>
        <v/>
      </c>
      <c r="G2357" s="143" t="str">
        <f ca="1">IF(C2357=$X$4,"Enter smelter details",IF(ISERROR($V2357),"",OFFSET('Smelter Look-up'!$F$4,$V2357-4,0)))</f>
        <v/>
      </c>
      <c r="H2357" s="199" t="str">
        <f ca="1">IF(ISERROR($V2357),"",OFFSET('Smelter Look-up'!$G$4,$V2357-4,0))</f>
        <v/>
      </c>
      <c r="I2357" s="200" t="str">
        <f ca="1">IF(ISERROR($V2357),"",OFFSET('Smelter Look-up'!$H$4,$V2357-4,0))</f>
        <v/>
      </c>
      <c r="J2357" s="200" t="str">
        <f ca="1">IF(ISERROR($V2357),"",OFFSET('Smelter Look-up'!$I$4,$V2357-4,0))</f>
        <v/>
      </c>
      <c r="K2357" s="144"/>
      <c r="L2357" s="144"/>
      <c r="M2357" s="144"/>
      <c r="N2357" s="144"/>
      <c r="O2357" s="144"/>
      <c r="P2357" s="202"/>
      <c r="Q2357" s="145"/>
      <c r="R2357" s="143" t="str">
        <f ca="1">IF(ISERROR($V2357),"",OFFSET('Smelter Look-up'!$C$4,$V2357-4,0)&amp;"")</f>
        <v/>
      </c>
      <c r="S2357" s="149" t="str">
        <f t="shared" ca="1" si="180"/>
        <v/>
      </c>
      <c r="T2357" s="149" t="str">
        <f ca="1">IF(B2357="","",IF(ISERROR(MATCH($J2357,SorP!$B$1:$B$6261,0)),"",INDIRECT("'SorP'!$A$"&amp;MATCH($S2357&amp;$J2357,SorP!C:C,0))))</f>
        <v/>
      </c>
      <c r="U2357" s="162"/>
      <c r="V2357" s="163" t="e">
        <f>IF(C2357="",NA(),MATCH($B2357&amp;$C2357,'Smelter Look-up'!$J:$J,0))</f>
        <v>#N/A</v>
      </c>
      <c r="X2357" s="164">
        <f t="shared" ca="1" si="181"/>
        <v>0</v>
      </c>
      <c r="AB2357" s="304" t="str">
        <f t="shared" si="182"/>
        <v/>
      </c>
      <c r="AC2357" s="164" t="str">
        <f t="shared" si="183"/>
        <v/>
      </c>
      <c r="AD2357" s="164" t="str">
        <f t="shared" si="184"/>
        <v/>
      </c>
    </row>
    <row r="2358" spans="1:30" s="164" customFormat="1" ht="20.149999999999999" customHeight="1">
      <c r="A2358" s="149"/>
      <c r="B2358" s="294" t="str">
        <f>IF(LEN(A2358)=0,"",INDEX('Smelter Look-up'!$A:$A,MATCH($A2358,'Smelter Look-up'!$E:$E,0)))</f>
        <v/>
      </c>
      <c r="C2358" s="146" t="str">
        <f>IF(LEN(A2358)=0,"",INDEX('Smelter Look-up'!$C:$C,MATCH($A2358,'Smelter Look-up'!$E:$E,0)))</f>
        <v/>
      </c>
      <c r="D2358" s="143"/>
      <c r="E2358" s="143" t="str">
        <f ca="1">IF(ISERROR($V2358),"",OFFSET('Smelter Look-up'!$D$4,$V2358-4,0)&amp;"")</f>
        <v/>
      </c>
      <c r="F2358" s="143" t="str">
        <f ca="1">IF(ISERROR($V2358),"",OFFSET('Smelter Look-up'!$E$4,$V2358-4,0))</f>
        <v/>
      </c>
      <c r="G2358" s="143" t="str">
        <f ca="1">IF(C2358=$X$4,"Enter smelter details",IF(ISERROR($V2358),"",OFFSET('Smelter Look-up'!$F$4,$V2358-4,0)))</f>
        <v/>
      </c>
      <c r="H2358" s="199" t="str">
        <f ca="1">IF(ISERROR($V2358),"",OFFSET('Smelter Look-up'!$G$4,$V2358-4,0))</f>
        <v/>
      </c>
      <c r="I2358" s="200" t="str">
        <f ca="1">IF(ISERROR($V2358),"",OFFSET('Smelter Look-up'!$H$4,$V2358-4,0))</f>
        <v/>
      </c>
      <c r="J2358" s="200" t="str">
        <f ca="1">IF(ISERROR($V2358),"",OFFSET('Smelter Look-up'!$I$4,$V2358-4,0))</f>
        <v/>
      </c>
      <c r="K2358" s="144"/>
      <c r="L2358" s="144"/>
      <c r="M2358" s="144"/>
      <c r="N2358" s="144"/>
      <c r="O2358" s="144"/>
      <c r="P2358" s="202"/>
      <c r="Q2358" s="145"/>
      <c r="R2358" s="143" t="str">
        <f ca="1">IF(ISERROR($V2358),"",OFFSET('Smelter Look-up'!$C$4,$V2358-4,0)&amp;"")</f>
        <v/>
      </c>
      <c r="S2358" s="149" t="str">
        <f t="shared" ca="1" si="180"/>
        <v/>
      </c>
      <c r="T2358" s="149" t="str">
        <f ca="1">IF(B2358="","",IF(ISERROR(MATCH($J2358,SorP!$B$1:$B$6261,0)),"",INDIRECT("'SorP'!$A$"&amp;MATCH($S2358&amp;$J2358,SorP!C:C,0))))</f>
        <v/>
      </c>
      <c r="U2358" s="162"/>
      <c r="V2358" s="163" t="e">
        <f>IF(C2358="",NA(),MATCH($B2358&amp;$C2358,'Smelter Look-up'!$J:$J,0))</f>
        <v>#N/A</v>
      </c>
      <c r="X2358" s="164">
        <f t="shared" ca="1" si="181"/>
        <v>0</v>
      </c>
      <c r="AB2358" s="304" t="str">
        <f t="shared" si="182"/>
        <v/>
      </c>
      <c r="AC2358" s="164" t="str">
        <f t="shared" si="183"/>
        <v/>
      </c>
      <c r="AD2358" s="164" t="str">
        <f t="shared" si="184"/>
        <v/>
      </c>
    </row>
    <row r="2359" spans="1:30" s="164" customFormat="1" ht="20.149999999999999" customHeight="1">
      <c r="A2359" s="149"/>
      <c r="B2359" s="294" t="str">
        <f>IF(LEN(A2359)=0,"",INDEX('Smelter Look-up'!$A:$A,MATCH($A2359,'Smelter Look-up'!$E:$E,0)))</f>
        <v/>
      </c>
      <c r="C2359" s="146" t="str">
        <f>IF(LEN(A2359)=0,"",INDEX('Smelter Look-up'!$C:$C,MATCH($A2359,'Smelter Look-up'!$E:$E,0)))</f>
        <v/>
      </c>
      <c r="D2359" s="143"/>
      <c r="E2359" s="143" t="str">
        <f ca="1">IF(ISERROR($V2359),"",OFFSET('Smelter Look-up'!$D$4,$V2359-4,0)&amp;"")</f>
        <v/>
      </c>
      <c r="F2359" s="143" t="str">
        <f ca="1">IF(ISERROR($V2359),"",OFFSET('Smelter Look-up'!$E$4,$V2359-4,0))</f>
        <v/>
      </c>
      <c r="G2359" s="143" t="str">
        <f ca="1">IF(C2359=$X$4,"Enter smelter details",IF(ISERROR($V2359),"",OFFSET('Smelter Look-up'!$F$4,$V2359-4,0)))</f>
        <v/>
      </c>
      <c r="H2359" s="199" t="str">
        <f ca="1">IF(ISERROR($V2359),"",OFFSET('Smelter Look-up'!$G$4,$V2359-4,0))</f>
        <v/>
      </c>
      <c r="I2359" s="200" t="str">
        <f ca="1">IF(ISERROR($V2359),"",OFFSET('Smelter Look-up'!$H$4,$V2359-4,0))</f>
        <v/>
      </c>
      <c r="J2359" s="200" t="str">
        <f ca="1">IF(ISERROR($V2359),"",OFFSET('Smelter Look-up'!$I$4,$V2359-4,0))</f>
        <v/>
      </c>
      <c r="K2359" s="144"/>
      <c r="L2359" s="144"/>
      <c r="M2359" s="144"/>
      <c r="N2359" s="144"/>
      <c r="O2359" s="144"/>
      <c r="P2359" s="202"/>
      <c r="Q2359" s="145"/>
      <c r="R2359" s="143" t="str">
        <f ca="1">IF(ISERROR($V2359),"",OFFSET('Smelter Look-up'!$C$4,$V2359-4,0)&amp;"")</f>
        <v/>
      </c>
      <c r="S2359" s="149" t="str">
        <f t="shared" ca="1" si="180"/>
        <v/>
      </c>
      <c r="T2359" s="149" t="str">
        <f ca="1">IF(B2359="","",IF(ISERROR(MATCH($J2359,SorP!$B$1:$B$6261,0)),"",INDIRECT("'SorP'!$A$"&amp;MATCH($S2359&amp;$J2359,SorP!C:C,0))))</f>
        <v/>
      </c>
      <c r="U2359" s="162"/>
      <c r="V2359" s="163" t="e">
        <f>IF(C2359="",NA(),MATCH($B2359&amp;$C2359,'Smelter Look-up'!$J:$J,0))</f>
        <v>#N/A</v>
      </c>
      <c r="X2359" s="164">
        <f t="shared" ca="1" si="181"/>
        <v>0</v>
      </c>
      <c r="AB2359" s="304" t="str">
        <f t="shared" si="182"/>
        <v/>
      </c>
      <c r="AC2359" s="164" t="str">
        <f t="shared" si="183"/>
        <v/>
      </c>
      <c r="AD2359" s="164" t="str">
        <f t="shared" si="184"/>
        <v/>
      </c>
    </row>
    <row r="2360" spans="1:30" s="164" customFormat="1" ht="20.149999999999999" customHeight="1">
      <c r="A2360" s="149"/>
      <c r="B2360" s="294" t="str">
        <f>IF(LEN(A2360)=0,"",INDEX('Smelter Look-up'!$A:$A,MATCH($A2360,'Smelter Look-up'!$E:$E,0)))</f>
        <v/>
      </c>
      <c r="C2360" s="146" t="str">
        <f>IF(LEN(A2360)=0,"",INDEX('Smelter Look-up'!$C:$C,MATCH($A2360,'Smelter Look-up'!$E:$E,0)))</f>
        <v/>
      </c>
      <c r="D2360" s="143"/>
      <c r="E2360" s="143" t="str">
        <f ca="1">IF(ISERROR($V2360),"",OFFSET('Smelter Look-up'!$D$4,$V2360-4,0)&amp;"")</f>
        <v/>
      </c>
      <c r="F2360" s="143" t="str">
        <f ca="1">IF(ISERROR($V2360),"",OFFSET('Smelter Look-up'!$E$4,$V2360-4,0))</f>
        <v/>
      </c>
      <c r="G2360" s="143" t="str">
        <f ca="1">IF(C2360=$X$4,"Enter smelter details",IF(ISERROR($V2360),"",OFFSET('Smelter Look-up'!$F$4,$V2360-4,0)))</f>
        <v/>
      </c>
      <c r="H2360" s="199" t="str">
        <f ca="1">IF(ISERROR($V2360),"",OFFSET('Smelter Look-up'!$G$4,$V2360-4,0))</f>
        <v/>
      </c>
      <c r="I2360" s="200" t="str">
        <f ca="1">IF(ISERROR($V2360),"",OFFSET('Smelter Look-up'!$H$4,$V2360-4,0))</f>
        <v/>
      </c>
      <c r="J2360" s="200" t="str">
        <f ca="1">IF(ISERROR($V2360),"",OFFSET('Smelter Look-up'!$I$4,$V2360-4,0))</f>
        <v/>
      </c>
      <c r="K2360" s="144"/>
      <c r="L2360" s="144"/>
      <c r="M2360" s="144"/>
      <c r="N2360" s="144"/>
      <c r="O2360" s="144"/>
      <c r="P2360" s="202"/>
      <c r="Q2360" s="145"/>
      <c r="R2360" s="143" t="str">
        <f ca="1">IF(ISERROR($V2360),"",OFFSET('Smelter Look-up'!$C$4,$V2360-4,0)&amp;"")</f>
        <v/>
      </c>
      <c r="S2360" s="149" t="str">
        <f t="shared" ca="1" si="180"/>
        <v/>
      </c>
      <c r="T2360" s="149" t="str">
        <f ca="1">IF(B2360="","",IF(ISERROR(MATCH($J2360,SorP!$B$1:$B$6261,0)),"",INDIRECT("'SorP'!$A$"&amp;MATCH($S2360&amp;$J2360,SorP!C:C,0))))</f>
        <v/>
      </c>
      <c r="U2360" s="162"/>
      <c r="V2360" s="163" t="e">
        <f>IF(C2360="",NA(),MATCH($B2360&amp;$C2360,'Smelter Look-up'!$J:$J,0))</f>
        <v>#N/A</v>
      </c>
      <c r="X2360" s="164">
        <f t="shared" ca="1" si="181"/>
        <v>0</v>
      </c>
      <c r="AB2360" s="304" t="str">
        <f t="shared" si="182"/>
        <v/>
      </c>
      <c r="AC2360" s="164" t="str">
        <f t="shared" si="183"/>
        <v/>
      </c>
      <c r="AD2360" s="164" t="str">
        <f t="shared" si="184"/>
        <v/>
      </c>
    </row>
    <row r="2361" spans="1:30" s="164" customFormat="1" ht="20.149999999999999" customHeight="1">
      <c r="A2361" s="149"/>
      <c r="B2361" s="294" t="str">
        <f>IF(LEN(A2361)=0,"",INDEX('Smelter Look-up'!$A:$A,MATCH($A2361,'Smelter Look-up'!$E:$E,0)))</f>
        <v/>
      </c>
      <c r="C2361" s="146" t="str">
        <f>IF(LEN(A2361)=0,"",INDEX('Smelter Look-up'!$C:$C,MATCH($A2361,'Smelter Look-up'!$E:$E,0)))</f>
        <v/>
      </c>
      <c r="D2361" s="143"/>
      <c r="E2361" s="143" t="str">
        <f ca="1">IF(ISERROR($V2361),"",OFFSET('Smelter Look-up'!$D$4,$V2361-4,0)&amp;"")</f>
        <v/>
      </c>
      <c r="F2361" s="143" t="str">
        <f ca="1">IF(ISERROR($V2361),"",OFFSET('Smelter Look-up'!$E$4,$V2361-4,0))</f>
        <v/>
      </c>
      <c r="G2361" s="143" t="str">
        <f ca="1">IF(C2361=$X$4,"Enter smelter details",IF(ISERROR($V2361),"",OFFSET('Smelter Look-up'!$F$4,$V2361-4,0)))</f>
        <v/>
      </c>
      <c r="H2361" s="199" t="str">
        <f ca="1">IF(ISERROR($V2361),"",OFFSET('Smelter Look-up'!$G$4,$V2361-4,0))</f>
        <v/>
      </c>
      <c r="I2361" s="200" t="str">
        <f ca="1">IF(ISERROR($V2361),"",OFFSET('Smelter Look-up'!$H$4,$V2361-4,0))</f>
        <v/>
      </c>
      <c r="J2361" s="200" t="str">
        <f ca="1">IF(ISERROR($V2361),"",OFFSET('Smelter Look-up'!$I$4,$V2361-4,0))</f>
        <v/>
      </c>
      <c r="K2361" s="144"/>
      <c r="L2361" s="144"/>
      <c r="M2361" s="144"/>
      <c r="N2361" s="144"/>
      <c r="O2361" s="144"/>
      <c r="P2361" s="202"/>
      <c r="Q2361" s="145"/>
      <c r="R2361" s="143" t="str">
        <f ca="1">IF(ISERROR($V2361),"",OFFSET('Smelter Look-up'!$C$4,$V2361-4,0)&amp;"")</f>
        <v/>
      </c>
      <c r="S2361" s="149" t="str">
        <f t="shared" ca="1" si="180"/>
        <v/>
      </c>
      <c r="T2361" s="149" t="str">
        <f ca="1">IF(B2361="","",IF(ISERROR(MATCH($J2361,SorP!$B$1:$B$6261,0)),"",INDIRECT("'SorP'!$A$"&amp;MATCH($S2361&amp;$J2361,SorP!C:C,0))))</f>
        <v/>
      </c>
      <c r="U2361" s="162"/>
      <c r="V2361" s="163" t="e">
        <f>IF(C2361="",NA(),MATCH($B2361&amp;$C2361,'Smelter Look-up'!$J:$J,0))</f>
        <v>#N/A</v>
      </c>
      <c r="X2361" s="164">
        <f t="shared" ca="1" si="181"/>
        <v>0</v>
      </c>
      <c r="AB2361" s="304" t="str">
        <f t="shared" si="182"/>
        <v/>
      </c>
      <c r="AC2361" s="164" t="str">
        <f t="shared" si="183"/>
        <v/>
      </c>
      <c r="AD2361" s="164" t="str">
        <f t="shared" si="184"/>
        <v/>
      </c>
    </row>
    <row r="2362" spans="1:30" s="164" customFormat="1" ht="20.149999999999999" customHeight="1">
      <c r="A2362" s="149"/>
      <c r="B2362" s="294" t="str">
        <f>IF(LEN(A2362)=0,"",INDEX('Smelter Look-up'!$A:$A,MATCH($A2362,'Smelter Look-up'!$E:$E,0)))</f>
        <v/>
      </c>
      <c r="C2362" s="146" t="str">
        <f>IF(LEN(A2362)=0,"",INDEX('Smelter Look-up'!$C:$C,MATCH($A2362,'Smelter Look-up'!$E:$E,0)))</f>
        <v/>
      </c>
      <c r="D2362" s="143"/>
      <c r="E2362" s="143" t="str">
        <f ca="1">IF(ISERROR($V2362),"",OFFSET('Smelter Look-up'!$D$4,$V2362-4,0)&amp;"")</f>
        <v/>
      </c>
      <c r="F2362" s="143" t="str">
        <f ca="1">IF(ISERROR($V2362),"",OFFSET('Smelter Look-up'!$E$4,$V2362-4,0))</f>
        <v/>
      </c>
      <c r="G2362" s="143" t="str">
        <f ca="1">IF(C2362=$X$4,"Enter smelter details",IF(ISERROR($V2362),"",OFFSET('Smelter Look-up'!$F$4,$V2362-4,0)))</f>
        <v/>
      </c>
      <c r="H2362" s="199" t="str">
        <f ca="1">IF(ISERROR($V2362),"",OFFSET('Smelter Look-up'!$G$4,$V2362-4,0))</f>
        <v/>
      </c>
      <c r="I2362" s="200" t="str">
        <f ca="1">IF(ISERROR($V2362),"",OFFSET('Smelter Look-up'!$H$4,$V2362-4,0))</f>
        <v/>
      </c>
      <c r="J2362" s="200" t="str">
        <f ca="1">IF(ISERROR($V2362),"",OFFSET('Smelter Look-up'!$I$4,$V2362-4,0))</f>
        <v/>
      </c>
      <c r="K2362" s="144"/>
      <c r="L2362" s="144"/>
      <c r="M2362" s="144"/>
      <c r="N2362" s="144"/>
      <c r="O2362" s="144"/>
      <c r="P2362" s="202"/>
      <c r="Q2362" s="145"/>
      <c r="R2362" s="143" t="str">
        <f ca="1">IF(ISERROR($V2362),"",OFFSET('Smelter Look-up'!$C$4,$V2362-4,0)&amp;"")</f>
        <v/>
      </c>
      <c r="S2362" s="149" t="str">
        <f t="shared" ca="1" si="180"/>
        <v/>
      </c>
      <c r="T2362" s="149" t="str">
        <f ca="1">IF(B2362="","",IF(ISERROR(MATCH($J2362,SorP!$B$1:$B$6261,0)),"",INDIRECT("'SorP'!$A$"&amp;MATCH($S2362&amp;$J2362,SorP!C:C,0))))</f>
        <v/>
      </c>
      <c r="U2362" s="162"/>
      <c r="V2362" s="163" t="e">
        <f>IF(C2362="",NA(),MATCH($B2362&amp;$C2362,'Smelter Look-up'!$J:$J,0))</f>
        <v>#N/A</v>
      </c>
      <c r="X2362" s="164">
        <f t="shared" ca="1" si="181"/>
        <v>0</v>
      </c>
      <c r="AB2362" s="304" t="str">
        <f t="shared" si="182"/>
        <v/>
      </c>
      <c r="AC2362" s="164" t="str">
        <f t="shared" si="183"/>
        <v/>
      </c>
      <c r="AD2362" s="164" t="str">
        <f t="shared" si="184"/>
        <v/>
      </c>
    </row>
    <row r="2363" spans="1:30" s="164" customFormat="1" ht="20.149999999999999" customHeight="1">
      <c r="A2363" s="149"/>
      <c r="B2363" s="294" t="str">
        <f>IF(LEN(A2363)=0,"",INDEX('Smelter Look-up'!$A:$A,MATCH($A2363,'Smelter Look-up'!$E:$E,0)))</f>
        <v/>
      </c>
      <c r="C2363" s="146" t="str">
        <f>IF(LEN(A2363)=0,"",INDEX('Smelter Look-up'!$C:$C,MATCH($A2363,'Smelter Look-up'!$E:$E,0)))</f>
        <v/>
      </c>
      <c r="D2363" s="143"/>
      <c r="E2363" s="143" t="str">
        <f ca="1">IF(ISERROR($V2363),"",OFFSET('Smelter Look-up'!$D$4,$V2363-4,0)&amp;"")</f>
        <v/>
      </c>
      <c r="F2363" s="143" t="str">
        <f ca="1">IF(ISERROR($V2363),"",OFFSET('Smelter Look-up'!$E$4,$V2363-4,0))</f>
        <v/>
      </c>
      <c r="G2363" s="143" t="str">
        <f ca="1">IF(C2363=$X$4,"Enter smelter details",IF(ISERROR($V2363),"",OFFSET('Smelter Look-up'!$F$4,$V2363-4,0)))</f>
        <v/>
      </c>
      <c r="H2363" s="199" t="str">
        <f ca="1">IF(ISERROR($V2363),"",OFFSET('Smelter Look-up'!$G$4,$V2363-4,0))</f>
        <v/>
      </c>
      <c r="I2363" s="200" t="str">
        <f ca="1">IF(ISERROR($V2363),"",OFFSET('Smelter Look-up'!$H$4,$V2363-4,0))</f>
        <v/>
      </c>
      <c r="J2363" s="200" t="str">
        <f ca="1">IF(ISERROR($V2363),"",OFFSET('Smelter Look-up'!$I$4,$V2363-4,0))</f>
        <v/>
      </c>
      <c r="K2363" s="144"/>
      <c r="L2363" s="144"/>
      <c r="M2363" s="144"/>
      <c r="N2363" s="144"/>
      <c r="O2363" s="144"/>
      <c r="P2363" s="202"/>
      <c r="Q2363" s="145"/>
      <c r="R2363" s="143" t="str">
        <f ca="1">IF(ISERROR($V2363),"",OFFSET('Smelter Look-up'!$C$4,$V2363-4,0)&amp;"")</f>
        <v/>
      </c>
      <c r="S2363" s="149" t="str">
        <f t="shared" ca="1" si="180"/>
        <v/>
      </c>
      <c r="T2363" s="149" t="str">
        <f ca="1">IF(B2363="","",IF(ISERROR(MATCH($J2363,SorP!$B$1:$B$6261,0)),"",INDIRECT("'SorP'!$A$"&amp;MATCH($S2363&amp;$J2363,SorP!C:C,0))))</f>
        <v/>
      </c>
      <c r="U2363" s="162"/>
      <c r="V2363" s="163" t="e">
        <f>IF(C2363="",NA(),MATCH($B2363&amp;$C2363,'Smelter Look-up'!$J:$J,0))</f>
        <v>#N/A</v>
      </c>
      <c r="X2363" s="164">
        <f t="shared" ca="1" si="181"/>
        <v>0</v>
      </c>
      <c r="AB2363" s="304" t="str">
        <f t="shared" si="182"/>
        <v/>
      </c>
      <c r="AC2363" s="164" t="str">
        <f t="shared" si="183"/>
        <v/>
      </c>
      <c r="AD2363" s="164" t="str">
        <f t="shared" si="184"/>
        <v/>
      </c>
    </row>
    <row r="2364" spans="1:30" s="164" customFormat="1" ht="20.149999999999999" customHeight="1">
      <c r="A2364" s="149"/>
      <c r="B2364" s="294" t="str">
        <f>IF(LEN(A2364)=0,"",INDEX('Smelter Look-up'!$A:$A,MATCH($A2364,'Smelter Look-up'!$E:$E,0)))</f>
        <v/>
      </c>
      <c r="C2364" s="146" t="str">
        <f>IF(LEN(A2364)=0,"",INDEX('Smelter Look-up'!$C:$C,MATCH($A2364,'Smelter Look-up'!$E:$E,0)))</f>
        <v/>
      </c>
      <c r="D2364" s="143"/>
      <c r="E2364" s="143" t="str">
        <f ca="1">IF(ISERROR($V2364),"",OFFSET('Smelter Look-up'!$D$4,$V2364-4,0)&amp;"")</f>
        <v/>
      </c>
      <c r="F2364" s="143" t="str">
        <f ca="1">IF(ISERROR($V2364),"",OFFSET('Smelter Look-up'!$E$4,$V2364-4,0))</f>
        <v/>
      </c>
      <c r="G2364" s="143" t="str">
        <f ca="1">IF(C2364=$X$4,"Enter smelter details",IF(ISERROR($V2364),"",OFFSET('Smelter Look-up'!$F$4,$V2364-4,0)))</f>
        <v/>
      </c>
      <c r="H2364" s="199" t="str">
        <f ca="1">IF(ISERROR($V2364),"",OFFSET('Smelter Look-up'!$G$4,$V2364-4,0))</f>
        <v/>
      </c>
      <c r="I2364" s="200" t="str">
        <f ca="1">IF(ISERROR($V2364),"",OFFSET('Smelter Look-up'!$H$4,$V2364-4,0))</f>
        <v/>
      </c>
      <c r="J2364" s="200" t="str">
        <f ca="1">IF(ISERROR($V2364),"",OFFSET('Smelter Look-up'!$I$4,$V2364-4,0))</f>
        <v/>
      </c>
      <c r="K2364" s="144"/>
      <c r="L2364" s="144"/>
      <c r="M2364" s="144"/>
      <c r="N2364" s="144"/>
      <c r="O2364" s="144"/>
      <c r="P2364" s="202"/>
      <c r="Q2364" s="145"/>
      <c r="R2364" s="143" t="str">
        <f ca="1">IF(ISERROR($V2364),"",OFFSET('Smelter Look-up'!$C$4,$V2364-4,0)&amp;"")</f>
        <v/>
      </c>
      <c r="S2364" s="149" t="str">
        <f t="shared" ca="1" si="180"/>
        <v/>
      </c>
      <c r="T2364" s="149" t="str">
        <f ca="1">IF(B2364="","",IF(ISERROR(MATCH($J2364,SorP!$B$1:$B$6261,0)),"",INDIRECT("'SorP'!$A$"&amp;MATCH($S2364&amp;$J2364,SorP!C:C,0))))</f>
        <v/>
      </c>
      <c r="U2364" s="162"/>
      <c r="V2364" s="163" t="e">
        <f>IF(C2364="",NA(),MATCH($B2364&amp;$C2364,'Smelter Look-up'!$J:$J,0))</f>
        <v>#N/A</v>
      </c>
      <c r="X2364" s="164">
        <f t="shared" ca="1" si="181"/>
        <v>0</v>
      </c>
      <c r="AB2364" s="304" t="str">
        <f t="shared" si="182"/>
        <v/>
      </c>
      <c r="AC2364" s="164" t="str">
        <f t="shared" si="183"/>
        <v/>
      </c>
      <c r="AD2364" s="164" t="str">
        <f t="shared" si="184"/>
        <v/>
      </c>
    </row>
    <row r="2365" spans="1:30" s="164" customFormat="1" ht="20.149999999999999" customHeight="1">
      <c r="A2365" s="149"/>
      <c r="B2365" s="294" t="str">
        <f>IF(LEN(A2365)=0,"",INDEX('Smelter Look-up'!$A:$A,MATCH($A2365,'Smelter Look-up'!$E:$E,0)))</f>
        <v/>
      </c>
      <c r="C2365" s="146" t="str">
        <f>IF(LEN(A2365)=0,"",INDEX('Smelter Look-up'!$C:$C,MATCH($A2365,'Smelter Look-up'!$E:$E,0)))</f>
        <v/>
      </c>
      <c r="D2365" s="143"/>
      <c r="E2365" s="143" t="str">
        <f ca="1">IF(ISERROR($V2365),"",OFFSET('Smelter Look-up'!$D$4,$V2365-4,0)&amp;"")</f>
        <v/>
      </c>
      <c r="F2365" s="143" t="str">
        <f ca="1">IF(ISERROR($V2365),"",OFFSET('Smelter Look-up'!$E$4,$V2365-4,0))</f>
        <v/>
      </c>
      <c r="G2365" s="143" t="str">
        <f ca="1">IF(C2365=$X$4,"Enter smelter details",IF(ISERROR($V2365),"",OFFSET('Smelter Look-up'!$F$4,$V2365-4,0)))</f>
        <v/>
      </c>
      <c r="H2365" s="199" t="str">
        <f ca="1">IF(ISERROR($V2365),"",OFFSET('Smelter Look-up'!$G$4,$V2365-4,0))</f>
        <v/>
      </c>
      <c r="I2365" s="200" t="str">
        <f ca="1">IF(ISERROR($V2365),"",OFFSET('Smelter Look-up'!$H$4,$V2365-4,0))</f>
        <v/>
      </c>
      <c r="J2365" s="200" t="str">
        <f ca="1">IF(ISERROR($V2365),"",OFFSET('Smelter Look-up'!$I$4,$V2365-4,0))</f>
        <v/>
      </c>
      <c r="K2365" s="144"/>
      <c r="L2365" s="144"/>
      <c r="M2365" s="144"/>
      <c r="N2365" s="144"/>
      <c r="O2365" s="144"/>
      <c r="P2365" s="202"/>
      <c r="Q2365" s="145"/>
      <c r="R2365" s="143" t="str">
        <f ca="1">IF(ISERROR($V2365),"",OFFSET('Smelter Look-up'!$C$4,$V2365-4,0)&amp;"")</f>
        <v/>
      </c>
      <c r="S2365" s="149" t="str">
        <f t="shared" ca="1" si="180"/>
        <v/>
      </c>
      <c r="T2365" s="149" t="str">
        <f ca="1">IF(B2365="","",IF(ISERROR(MATCH($J2365,SorP!$B$1:$B$6261,0)),"",INDIRECT("'SorP'!$A$"&amp;MATCH($S2365&amp;$J2365,SorP!C:C,0))))</f>
        <v/>
      </c>
      <c r="U2365" s="162"/>
      <c r="V2365" s="163" t="e">
        <f>IF(C2365="",NA(),MATCH($B2365&amp;$C2365,'Smelter Look-up'!$J:$J,0))</f>
        <v>#N/A</v>
      </c>
      <c r="X2365" s="164">
        <f t="shared" ca="1" si="181"/>
        <v>0</v>
      </c>
      <c r="AB2365" s="304" t="str">
        <f t="shared" si="182"/>
        <v/>
      </c>
      <c r="AC2365" s="164" t="str">
        <f t="shared" si="183"/>
        <v/>
      </c>
      <c r="AD2365" s="164" t="str">
        <f t="shared" si="184"/>
        <v/>
      </c>
    </row>
    <row r="2366" spans="1:30" s="164" customFormat="1" ht="20.149999999999999" customHeight="1">
      <c r="A2366" s="149"/>
      <c r="B2366" s="294" t="str">
        <f>IF(LEN(A2366)=0,"",INDEX('Smelter Look-up'!$A:$A,MATCH($A2366,'Smelter Look-up'!$E:$E,0)))</f>
        <v/>
      </c>
      <c r="C2366" s="146" t="str">
        <f>IF(LEN(A2366)=0,"",INDEX('Smelter Look-up'!$C:$C,MATCH($A2366,'Smelter Look-up'!$E:$E,0)))</f>
        <v/>
      </c>
      <c r="D2366" s="143"/>
      <c r="E2366" s="143" t="str">
        <f ca="1">IF(ISERROR($V2366),"",OFFSET('Smelter Look-up'!$D$4,$V2366-4,0)&amp;"")</f>
        <v/>
      </c>
      <c r="F2366" s="143" t="str">
        <f ca="1">IF(ISERROR($V2366),"",OFFSET('Smelter Look-up'!$E$4,$V2366-4,0))</f>
        <v/>
      </c>
      <c r="G2366" s="143" t="str">
        <f ca="1">IF(C2366=$X$4,"Enter smelter details",IF(ISERROR($V2366),"",OFFSET('Smelter Look-up'!$F$4,$V2366-4,0)))</f>
        <v/>
      </c>
      <c r="H2366" s="199" t="str">
        <f ca="1">IF(ISERROR($V2366),"",OFFSET('Smelter Look-up'!$G$4,$V2366-4,0))</f>
        <v/>
      </c>
      <c r="I2366" s="200" t="str">
        <f ca="1">IF(ISERROR($V2366),"",OFFSET('Smelter Look-up'!$H$4,$V2366-4,0))</f>
        <v/>
      </c>
      <c r="J2366" s="200" t="str">
        <f ca="1">IF(ISERROR($V2366),"",OFFSET('Smelter Look-up'!$I$4,$V2366-4,0))</f>
        <v/>
      </c>
      <c r="K2366" s="144"/>
      <c r="L2366" s="144"/>
      <c r="M2366" s="144"/>
      <c r="N2366" s="144"/>
      <c r="O2366" s="144"/>
      <c r="P2366" s="202"/>
      <c r="Q2366" s="145"/>
      <c r="R2366" s="143" t="str">
        <f ca="1">IF(ISERROR($V2366),"",OFFSET('Smelter Look-up'!$C$4,$V2366-4,0)&amp;"")</f>
        <v/>
      </c>
      <c r="S2366" s="149" t="str">
        <f t="shared" ca="1" si="180"/>
        <v/>
      </c>
      <c r="T2366" s="149" t="str">
        <f ca="1">IF(B2366="","",IF(ISERROR(MATCH($J2366,SorP!$B$1:$B$6261,0)),"",INDIRECT("'SorP'!$A$"&amp;MATCH($S2366&amp;$J2366,SorP!C:C,0))))</f>
        <v/>
      </c>
      <c r="U2366" s="162"/>
      <c r="V2366" s="163" t="e">
        <f>IF(C2366="",NA(),MATCH($B2366&amp;$C2366,'Smelter Look-up'!$J:$J,0))</f>
        <v>#N/A</v>
      </c>
      <c r="X2366" s="164">
        <f t="shared" ca="1" si="181"/>
        <v>0</v>
      </c>
      <c r="AB2366" s="304" t="str">
        <f t="shared" si="182"/>
        <v/>
      </c>
      <c r="AC2366" s="164" t="str">
        <f t="shared" si="183"/>
        <v/>
      </c>
      <c r="AD2366" s="164" t="str">
        <f t="shared" si="184"/>
        <v/>
      </c>
    </row>
    <row r="2367" spans="1:30" s="164" customFormat="1" ht="20.149999999999999" customHeight="1">
      <c r="A2367" s="149"/>
      <c r="B2367" s="294" t="str">
        <f>IF(LEN(A2367)=0,"",INDEX('Smelter Look-up'!$A:$A,MATCH($A2367,'Smelter Look-up'!$E:$E,0)))</f>
        <v/>
      </c>
      <c r="C2367" s="146" t="str">
        <f>IF(LEN(A2367)=0,"",INDEX('Smelter Look-up'!$C:$C,MATCH($A2367,'Smelter Look-up'!$E:$E,0)))</f>
        <v/>
      </c>
      <c r="D2367" s="143"/>
      <c r="E2367" s="143" t="str">
        <f ca="1">IF(ISERROR($V2367),"",OFFSET('Smelter Look-up'!$D$4,$V2367-4,0)&amp;"")</f>
        <v/>
      </c>
      <c r="F2367" s="143" t="str">
        <f ca="1">IF(ISERROR($V2367),"",OFFSET('Smelter Look-up'!$E$4,$V2367-4,0))</f>
        <v/>
      </c>
      <c r="G2367" s="143" t="str">
        <f ca="1">IF(C2367=$X$4,"Enter smelter details",IF(ISERROR($V2367),"",OFFSET('Smelter Look-up'!$F$4,$V2367-4,0)))</f>
        <v/>
      </c>
      <c r="H2367" s="199" t="str">
        <f ca="1">IF(ISERROR($V2367),"",OFFSET('Smelter Look-up'!$G$4,$V2367-4,0))</f>
        <v/>
      </c>
      <c r="I2367" s="200" t="str">
        <f ca="1">IF(ISERROR($V2367),"",OFFSET('Smelter Look-up'!$H$4,$V2367-4,0))</f>
        <v/>
      </c>
      <c r="J2367" s="200" t="str">
        <f ca="1">IF(ISERROR($V2367),"",OFFSET('Smelter Look-up'!$I$4,$V2367-4,0))</f>
        <v/>
      </c>
      <c r="K2367" s="144"/>
      <c r="L2367" s="144"/>
      <c r="M2367" s="144"/>
      <c r="N2367" s="144"/>
      <c r="O2367" s="144"/>
      <c r="P2367" s="202"/>
      <c r="Q2367" s="145"/>
      <c r="R2367" s="143" t="str">
        <f ca="1">IF(ISERROR($V2367),"",OFFSET('Smelter Look-up'!$C$4,$V2367-4,0)&amp;"")</f>
        <v/>
      </c>
      <c r="S2367" s="149" t="str">
        <f t="shared" ca="1" si="180"/>
        <v/>
      </c>
      <c r="T2367" s="149" t="str">
        <f ca="1">IF(B2367="","",IF(ISERROR(MATCH($J2367,SorP!$B$1:$B$6261,0)),"",INDIRECT("'SorP'!$A$"&amp;MATCH($S2367&amp;$J2367,SorP!C:C,0))))</f>
        <v/>
      </c>
      <c r="U2367" s="162"/>
      <c r="V2367" s="163" t="e">
        <f>IF(C2367="",NA(),MATCH($B2367&amp;$C2367,'Smelter Look-up'!$J:$J,0))</f>
        <v>#N/A</v>
      </c>
      <c r="X2367" s="164">
        <f t="shared" ca="1" si="181"/>
        <v>0</v>
      </c>
      <c r="AB2367" s="304" t="str">
        <f t="shared" si="182"/>
        <v/>
      </c>
      <c r="AC2367" s="164" t="str">
        <f t="shared" si="183"/>
        <v/>
      </c>
      <c r="AD2367" s="164" t="str">
        <f t="shared" si="184"/>
        <v/>
      </c>
    </row>
    <row r="2368" spans="1:30" s="164" customFormat="1" ht="20.149999999999999" customHeight="1">
      <c r="A2368" s="149"/>
      <c r="B2368" s="294" t="str">
        <f>IF(LEN(A2368)=0,"",INDEX('Smelter Look-up'!$A:$A,MATCH($A2368,'Smelter Look-up'!$E:$E,0)))</f>
        <v/>
      </c>
      <c r="C2368" s="146" t="str">
        <f>IF(LEN(A2368)=0,"",INDEX('Smelter Look-up'!$C:$C,MATCH($A2368,'Smelter Look-up'!$E:$E,0)))</f>
        <v/>
      </c>
      <c r="D2368" s="143"/>
      <c r="E2368" s="143" t="str">
        <f ca="1">IF(ISERROR($V2368),"",OFFSET('Smelter Look-up'!$D$4,$V2368-4,0)&amp;"")</f>
        <v/>
      </c>
      <c r="F2368" s="143" t="str">
        <f ca="1">IF(ISERROR($V2368),"",OFFSET('Smelter Look-up'!$E$4,$V2368-4,0))</f>
        <v/>
      </c>
      <c r="G2368" s="143" t="str">
        <f ca="1">IF(C2368=$X$4,"Enter smelter details",IF(ISERROR($V2368),"",OFFSET('Smelter Look-up'!$F$4,$V2368-4,0)))</f>
        <v/>
      </c>
      <c r="H2368" s="199" t="str">
        <f ca="1">IF(ISERROR($V2368),"",OFFSET('Smelter Look-up'!$G$4,$V2368-4,0))</f>
        <v/>
      </c>
      <c r="I2368" s="200" t="str">
        <f ca="1">IF(ISERROR($V2368),"",OFFSET('Smelter Look-up'!$H$4,$V2368-4,0))</f>
        <v/>
      </c>
      <c r="J2368" s="200" t="str">
        <f ca="1">IF(ISERROR($V2368),"",OFFSET('Smelter Look-up'!$I$4,$V2368-4,0))</f>
        <v/>
      </c>
      <c r="K2368" s="144"/>
      <c r="L2368" s="144"/>
      <c r="M2368" s="144"/>
      <c r="N2368" s="144"/>
      <c r="O2368" s="144"/>
      <c r="P2368" s="202"/>
      <c r="Q2368" s="145"/>
      <c r="R2368" s="143" t="str">
        <f ca="1">IF(ISERROR($V2368),"",OFFSET('Smelter Look-up'!$C$4,$V2368-4,0)&amp;"")</f>
        <v/>
      </c>
      <c r="S2368" s="149" t="str">
        <f t="shared" ca="1" si="180"/>
        <v/>
      </c>
      <c r="T2368" s="149" t="str">
        <f ca="1">IF(B2368="","",IF(ISERROR(MATCH($J2368,SorP!$B$1:$B$6261,0)),"",INDIRECT("'SorP'!$A$"&amp;MATCH($S2368&amp;$J2368,SorP!C:C,0))))</f>
        <v/>
      </c>
      <c r="U2368" s="162"/>
      <c r="V2368" s="163" t="e">
        <f>IF(C2368="",NA(),MATCH($B2368&amp;$C2368,'Smelter Look-up'!$J:$J,0))</f>
        <v>#N/A</v>
      </c>
      <c r="X2368" s="164">
        <f t="shared" ca="1" si="181"/>
        <v>0</v>
      </c>
      <c r="AB2368" s="304" t="str">
        <f t="shared" si="182"/>
        <v/>
      </c>
      <c r="AC2368" s="164" t="str">
        <f t="shared" si="183"/>
        <v/>
      </c>
      <c r="AD2368" s="164" t="str">
        <f t="shared" si="184"/>
        <v/>
      </c>
    </row>
    <row r="2369" spans="1:30" s="164" customFormat="1" ht="20.149999999999999" customHeight="1">
      <c r="A2369" s="149"/>
      <c r="B2369" s="294" t="str">
        <f>IF(LEN(A2369)=0,"",INDEX('Smelter Look-up'!$A:$A,MATCH($A2369,'Smelter Look-up'!$E:$E,0)))</f>
        <v/>
      </c>
      <c r="C2369" s="146" t="str">
        <f>IF(LEN(A2369)=0,"",INDEX('Smelter Look-up'!$C:$C,MATCH($A2369,'Smelter Look-up'!$E:$E,0)))</f>
        <v/>
      </c>
      <c r="D2369" s="143"/>
      <c r="E2369" s="143" t="str">
        <f ca="1">IF(ISERROR($V2369),"",OFFSET('Smelter Look-up'!$D$4,$V2369-4,0)&amp;"")</f>
        <v/>
      </c>
      <c r="F2369" s="143" t="str">
        <f ca="1">IF(ISERROR($V2369),"",OFFSET('Smelter Look-up'!$E$4,$V2369-4,0))</f>
        <v/>
      </c>
      <c r="G2369" s="143" t="str">
        <f ca="1">IF(C2369=$X$4,"Enter smelter details",IF(ISERROR($V2369),"",OFFSET('Smelter Look-up'!$F$4,$V2369-4,0)))</f>
        <v/>
      </c>
      <c r="H2369" s="199" t="str">
        <f ca="1">IF(ISERROR($V2369),"",OFFSET('Smelter Look-up'!$G$4,$V2369-4,0))</f>
        <v/>
      </c>
      <c r="I2369" s="200" t="str">
        <f ca="1">IF(ISERROR($V2369),"",OFFSET('Smelter Look-up'!$H$4,$V2369-4,0))</f>
        <v/>
      </c>
      <c r="J2369" s="200" t="str">
        <f ca="1">IF(ISERROR($V2369),"",OFFSET('Smelter Look-up'!$I$4,$V2369-4,0))</f>
        <v/>
      </c>
      <c r="K2369" s="144"/>
      <c r="L2369" s="144"/>
      <c r="M2369" s="144"/>
      <c r="N2369" s="144"/>
      <c r="O2369" s="144"/>
      <c r="P2369" s="202"/>
      <c r="Q2369" s="145"/>
      <c r="R2369" s="143" t="str">
        <f ca="1">IF(ISERROR($V2369),"",OFFSET('Smelter Look-up'!$C$4,$V2369-4,0)&amp;"")</f>
        <v/>
      </c>
      <c r="S2369" s="149" t="str">
        <f t="shared" ca="1" si="180"/>
        <v/>
      </c>
      <c r="T2369" s="149" t="str">
        <f ca="1">IF(B2369="","",IF(ISERROR(MATCH($J2369,SorP!$B$1:$B$6261,0)),"",INDIRECT("'SorP'!$A$"&amp;MATCH($S2369&amp;$J2369,SorP!C:C,0))))</f>
        <v/>
      </c>
      <c r="U2369" s="162"/>
      <c r="V2369" s="163" t="e">
        <f>IF(C2369="",NA(),MATCH($B2369&amp;$C2369,'Smelter Look-up'!$J:$J,0))</f>
        <v>#N/A</v>
      </c>
      <c r="X2369" s="164">
        <f t="shared" ca="1" si="181"/>
        <v>0</v>
      </c>
      <c r="AB2369" s="304" t="str">
        <f t="shared" si="182"/>
        <v/>
      </c>
      <c r="AC2369" s="164" t="str">
        <f t="shared" si="183"/>
        <v/>
      </c>
      <c r="AD2369" s="164" t="str">
        <f t="shared" si="184"/>
        <v/>
      </c>
    </row>
    <row r="2370" spans="1:30" s="164" customFormat="1" ht="20.149999999999999" customHeight="1">
      <c r="A2370" s="149"/>
      <c r="B2370" s="294" t="str">
        <f>IF(LEN(A2370)=0,"",INDEX('Smelter Look-up'!$A:$A,MATCH($A2370,'Smelter Look-up'!$E:$E,0)))</f>
        <v/>
      </c>
      <c r="C2370" s="146" t="str">
        <f>IF(LEN(A2370)=0,"",INDEX('Smelter Look-up'!$C:$C,MATCH($A2370,'Smelter Look-up'!$E:$E,0)))</f>
        <v/>
      </c>
      <c r="D2370" s="143"/>
      <c r="E2370" s="143" t="str">
        <f ca="1">IF(ISERROR($V2370),"",OFFSET('Smelter Look-up'!$D$4,$V2370-4,0)&amp;"")</f>
        <v/>
      </c>
      <c r="F2370" s="143" t="str">
        <f ca="1">IF(ISERROR($V2370),"",OFFSET('Smelter Look-up'!$E$4,$V2370-4,0))</f>
        <v/>
      </c>
      <c r="G2370" s="143" t="str">
        <f ca="1">IF(C2370=$X$4,"Enter smelter details",IF(ISERROR($V2370),"",OFFSET('Smelter Look-up'!$F$4,$V2370-4,0)))</f>
        <v/>
      </c>
      <c r="H2370" s="199" t="str">
        <f ca="1">IF(ISERROR($V2370),"",OFFSET('Smelter Look-up'!$G$4,$V2370-4,0))</f>
        <v/>
      </c>
      <c r="I2370" s="200" t="str">
        <f ca="1">IF(ISERROR($V2370),"",OFFSET('Smelter Look-up'!$H$4,$V2370-4,0))</f>
        <v/>
      </c>
      <c r="J2370" s="200" t="str">
        <f ca="1">IF(ISERROR($V2370),"",OFFSET('Smelter Look-up'!$I$4,$V2370-4,0))</f>
        <v/>
      </c>
      <c r="K2370" s="144"/>
      <c r="L2370" s="144"/>
      <c r="M2370" s="144"/>
      <c r="N2370" s="144"/>
      <c r="O2370" s="144"/>
      <c r="P2370" s="202"/>
      <c r="Q2370" s="145"/>
      <c r="R2370" s="143" t="str">
        <f ca="1">IF(ISERROR($V2370),"",OFFSET('Smelter Look-up'!$C$4,$V2370-4,0)&amp;"")</f>
        <v/>
      </c>
      <c r="S2370" s="149" t="str">
        <f t="shared" ca="1" si="180"/>
        <v/>
      </c>
      <c r="T2370" s="149" t="str">
        <f ca="1">IF(B2370="","",IF(ISERROR(MATCH($J2370,SorP!$B$1:$B$6261,0)),"",INDIRECT("'SorP'!$A$"&amp;MATCH($S2370&amp;$J2370,SorP!C:C,0))))</f>
        <v/>
      </c>
      <c r="U2370" s="162"/>
      <c r="V2370" s="163" t="e">
        <f>IF(C2370="",NA(),MATCH($B2370&amp;$C2370,'Smelter Look-up'!$J:$J,0))</f>
        <v>#N/A</v>
      </c>
      <c r="X2370" s="164">
        <f t="shared" ca="1" si="181"/>
        <v>0</v>
      </c>
      <c r="AB2370" s="304" t="str">
        <f t="shared" si="182"/>
        <v/>
      </c>
      <c r="AC2370" s="164" t="str">
        <f t="shared" si="183"/>
        <v/>
      </c>
      <c r="AD2370" s="164" t="str">
        <f t="shared" si="184"/>
        <v/>
      </c>
    </row>
    <row r="2371" spans="1:30" s="164" customFormat="1" ht="20.149999999999999" customHeight="1">
      <c r="A2371" s="149"/>
      <c r="B2371" s="294" t="str">
        <f>IF(LEN(A2371)=0,"",INDEX('Smelter Look-up'!$A:$A,MATCH($A2371,'Smelter Look-up'!$E:$E,0)))</f>
        <v/>
      </c>
      <c r="C2371" s="146" t="str">
        <f>IF(LEN(A2371)=0,"",INDEX('Smelter Look-up'!$C:$C,MATCH($A2371,'Smelter Look-up'!$E:$E,0)))</f>
        <v/>
      </c>
      <c r="D2371" s="143"/>
      <c r="E2371" s="143" t="str">
        <f ca="1">IF(ISERROR($V2371),"",OFFSET('Smelter Look-up'!$D$4,$V2371-4,0)&amp;"")</f>
        <v/>
      </c>
      <c r="F2371" s="143" t="str">
        <f ca="1">IF(ISERROR($V2371),"",OFFSET('Smelter Look-up'!$E$4,$V2371-4,0))</f>
        <v/>
      </c>
      <c r="G2371" s="143" t="str">
        <f ca="1">IF(C2371=$X$4,"Enter smelter details",IF(ISERROR($V2371),"",OFFSET('Smelter Look-up'!$F$4,$V2371-4,0)))</f>
        <v/>
      </c>
      <c r="H2371" s="199" t="str">
        <f ca="1">IF(ISERROR($V2371),"",OFFSET('Smelter Look-up'!$G$4,$V2371-4,0))</f>
        <v/>
      </c>
      <c r="I2371" s="200" t="str">
        <f ca="1">IF(ISERROR($V2371),"",OFFSET('Smelter Look-up'!$H$4,$V2371-4,0))</f>
        <v/>
      </c>
      <c r="J2371" s="200" t="str">
        <f ca="1">IF(ISERROR($V2371),"",OFFSET('Smelter Look-up'!$I$4,$V2371-4,0))</f>
        <v/>
      </c>
      <c r="K2371" s="144"/>
      <c r="L2371" s="144"/>
      <c r="M2371" s="144"/>
      <c r="N2371" s="144"/>
      <c r="O2371" s="144"/>
      <c r="P2371" s="202"/>
      <c r="Q2371" s="145"/>
      <c r="R2371" s="143" t="str">
        <f ca="1">IF(ISERROR($V2371),"",OFFSET('Smelter Look-up'!$C$4,$V2371-4,0)&amp;"")</f>
        <v/>
      </c>
      <c r="S2371" s="149" t="str">
        <f t="shared" ca="1" si="180"/>
        <v/>
      </c>
      <c r="T2371" s="149" t="str">
        <f ca="1">IF(B2371="","",IF(ISERROR(MATCH($J2371,SorP!$B$1:$B$6261,0)),"",INDIRECT("'SorP'!$A$"&amp;MATCH($S2371&amp;$J2371,SorP!C:C,0))))</f>
        <v/>
      </c>
      <c r="U2371" s="162"/>
      <c r="V2371" s="163" t="e">
        <f>IF(C2371="",NA(),MATCH($B2371&amp;$C2371,'Smelter Look-up'!$J:$J,0))</f>
        <v>#N/A</v>
      </c>
      <c r="X2371" s="164">
        <f t="shared" ca="1" si="181"/>
        <v>0</v>
      </c>
      <c r="AB2371" s="304" t="str">
        <f t="shared" si="182"/>
        <v/>
      </c>
      <c r="AC2371" s="164" t="str">
        <f t="shared" si="183"/>
        <v/>
      </c>
      <c r="AD2371" s="164" t="str">
        <f t="shared" si="184"/>
        <v/>
      </c>
    </row>
    <row r="2372" spans="1:30" s="164" customFormat="1" ht="20.149999999999999" customHeight="1">
      <c r="A2372" s="149"/>
      <c r="B2372" s="294" t="str">
        <f>IF(LEN(A2372)=0,"",INDEX('Smelter Look-up'!$A:$A,MATCH($A2372,'Smelter Look-up'!$E:$E,0)))</f>
        <v/>
      </c>
      <c r="C2372" s="146" t="str">
        <f>IF(LEN(A2372)=0,"",INDEX('Smelter Look-up'!$C:$C,MATCH($A2372,'Smelter Look-up'!$E:$E,0)))</f>
        <v/>
      </c>
      <c r="D2372" s="143"/>
      <c r="E2372" s="143" t="str">
        <f ca="1">IF(ISERROR($V2372),"",OFFSET('Smelter Look-up'!$D$4,$V2372-4,0)&amp;"")</f>
        <v/>
      </c>
      <c r="F2372" s="143" t="str">
        <f ca="1">IF(ISERROR($V2372),"",OFFSET('Smelter Look-up'!$E$4,$V2372-4,0))</f>
        <v/>
      </c>
      <c r="G2372" s="143" t="str">
        <f ca="1">IF(C2372=$X$4,"Enter smelter details",IF(ISERROR($V2372),"",OFFSET('Smelter Look-up'!$F$4,$V2372-4,0)))</f>
        <v/>
      </c>
      <c r="H2372" s="199" t="str">
        <f ca="1">IF(ISERROR($V2372),"",OFFSET('Smelter Look-up'!$G$4,$V2372-4,0))</f>
        <v/>
      </c>
      <c r="I2372" s="200" t="str">
        <f ca="1">IF(ISERROR($V2372),"",OFFSET('Smelter Look-up'!$H$4,$V2372-4,0))</f>
        <v/>
      </c>
      <c r="J2372" s="200" t="str">
        <f ca="1">IF(ISERROR($V2372),"",OFFSET('Smelter Look-up'!$I$4,$V2372-4,0))</f>
        <v/>
      </c>
      <c r="K2372" s="144"/>
      <c r="L2372" s="144"/>
      <c r="M2372" s="144"/>
      <c r="N2372" s="144"/>
      <c r="O2372" s="144"/>
      <c r="P2372" s="202"/>
      <c r="Q2372" s="145"/>
      <c r="R2372" s="143" t="str">
        <f ca="1">IF(ISERROR($V2372),"",OFFSET('Smelter Look-up'!$C$4,$V2372-4,0)&amp;"")</f>
        <v/>
      </c>
      <c r="S2372" s="149" t="str">
        <f t="shared" ref="S2372:S2435" ca="1" si="185">IF(B2372="","",IF(ISERROR(MATCH($E2372,CL,0)),"Unknown",INDIRECT("'C'!$A$"&amp;MATCH($E2372,CL,0)+1)))</f>
        <v/>
      </c>
      <c r="T2372" s="149" t="str">
        <f ca="1">IF(B2372="","",IF(ISERROR(MATCH($J2372,SorP!$B$1:$B$6261,0)),"",INDIRECT("'SorP'!$A$"&amp;MATCH($S2372&amp;$J2372,SorP!C:C,0))))</f>
        <v/>
      </c>
      <c r="U2372" s="162"/>
      <c r="V2372" s="163" t="e">
        <f>IF(C2372="",NA(),MATCH($B2372&amp;$C2372,'Smelter Look-up'!$J:$J,0))</f>
        <v>#N/A</v>
      </c>
      <c r="X2372" s="164">
        <f t="shared" ref="X2372:X2435" ca="1" si="186">IF(AND(C2372="Smelter not listed",OR(LEN(D2372)=0,LEN(E2372)=0)),1,0)</f>
        <v>0</v>
      </c>
      <c r="AB2372" s="304" t="str">
        <f t="shared" ref="AB2372:AB2435" si="187">IF(C2372="","",B2372)</f>
        <v/>
      </c>
      <c r="AC2372" s="164" t="str">
        <f t="shared" ref="AC2372:AC2435" si="188">B2372</f>
        <v/>
      </c>
      <c r="AD2372" s="164" t="str">
        <f t="shared" ref="AD2372:AD2435" si="189">IF(C2372="Smelter not listed",D2372,C2372)</f>
        <v/>
      </c>
    </row>
    <row r="2373" spans="1:30" s="164" customFormat="1" ht="20.149999999999999" customHeight="1">
      <c r="A2373" s="149"/>
      <c r="B2373" s="294" t="str">
        <f>IF(LEN(A2373)=0,"",INDEX('Smelter Look-up'!$A:$A,MATCH($A2373,'Smelter Look-up'!$E:$E,0)))</f>
        <v/>
      </c>
      <c r="C2373" s="146" t="str">
        <f>IF(LEN(A2373)=0,"",INDEX('Smelter Look-up'!$C:$C,MATCH($A2373,'Smelter Look-up'!$E:$E,0)))</f>
        <v/>
      </c>
      <c r="D2373" s="143"/>
      <c r="E2373" s="143" t="str">
        <f ca="1">IF(ISERROR($V2373),"",OFFSET('Smelter Look-up'!$D$4,$V2373-4,0)&amp;"")</f>
        <v/>
      </c>
      <c r="F2373" s="143" t="str">
        <f ca="1">IF(ISERROR($V2373),"",OFFSET('Smelter Look-up'!$E$4,$V2373-4,0))</f>
        <v/>
      </c>
      <c r="G2373" s="143" t="str">
        <f ca="1">IF(C2373=$X$4,"Enter smelter details",IF(ISERROR($V2373),"",OFFSET('Smelter Look-up'!$F$4,$V2373-4,0)))</f>
        <v/>
      </c>
      <c r="H2373" s="199" t="str">
        <f ca="1">IF(ISERROR($V2373),"",OFFSET('Smelter Look-up'!$G$4,$V2373-4,0))</f>
        <v/>
      </c>
      <c r="I2373" s="200" t="str">
        <f ca="1">IF(ISERROR($V2373),"",OFFSET('Smelter Look-up'!$H$4,$V2373-4,0))</f>
        <v/>
      </c>
      <c r="J2373" s="200" t="str">
        <f ca="1">IF(ISERROR($V2373),"",OFFSET('Smelter Look-up'!$I$4,$V2373-4,0))</f>
        <v/>
      </c>
      <c r="K2373" s="144"/>
      <c r="L2373" s="144"/>
      <c r="M2373" s="144"/>
      <c r="N2373" s="144"/>
      <c r="O2373" s="144"/>
      <c r="P2373" s="202"/>
      <c r="Q2373" s="145"/>
      <c r="R2373" s="143" t="str">
        <f ca="1">IF(ISERROR($V2373),"",OFFSET('Smelter Look-up'!$C$4,$V2373-4,0)&amp;"")</f>
        <v/>
      </c>
      <c r="S2373" s="149" t="str">
        <f t="shared" ca="1" si="185"/>
        <v/>
      </c>
      <c r="T2373" s="149" t="str">
        <f ca="1">IF(B2373="","",IF(ISERROR(MATCH($J2373,SorP!$B$1:$B$6261,0)),"",INDIRECT("'SorP'!$A$"&amp;MATCH($S2373&amp;$J2373,SorP!C:C,0))))</f>
        <v/>
      </c>
      <c r="U2373" s="162"/>
      <c r="V2373" s="163" t="e">
        <f>IF(C2373="",NA(),MATCH($B2373&amp;$C2373,'Smelter Look-up'!$J:$J,0))</f>
        <v>#N/A</v>
      </c>
      <c r="X2373" s="164">
        <f t="shared" ca="1" si="186"/>
        <v>0</v>
      </c>
      <c r="AB2373" s="304" t="str">
        <f t="shared" si="187"/>
        <v/>
      </c>
      <c r="AC2373" s="164" t="str">
        <f t="shared" si="188"/>
        <v/>
      </c>
      <c r="AD2373" s="164" t="str">
        <f t="shared" si="189"/>
        <v/>
      </c>
    </row>
    <row r="2374" spans="1:30" s="164" customFormat="1" ht="20.149999999999999" customHeight="1">
      <c r="A2374" s="149"/>
      <c r="B2374" s="294" t="str">
        <f>IF(LEN(A2374)=0,"",INDEX('Smelter Look-up'!$A:$A,MATCH($A2374,'Smelter Look-up'!$E:$E,0)))</f>
        <v/>
      </c>
      <c r="C2374" s="146" t="str">
        <f>IF(LEN(A2374)=0,"",INDEX('Smelter Look-up'!$C:$C,MATCH($A2374,'Smelter Look-up'!$E:$E,0)))</f>
        <v/>
      </c>
      <c r="D2374" s="143"/>
      <c r="E2374" s="143" t="str">
        <f ca="1">IF(ISERROR($V2374),"",OFFSET('Smelter Look-up'!$D$4,$V2374-4,0)&amp;"")</f>
        <v/>
      </c>
      <c r="F2374" s="143" t="str">
        <f ca="1">IF(ISERROR($V2374),"",OFFSET('Smelter Look-up'!$E$4,$V2374-4,0))</f>
        <v/>
      </c>
      <c r="G2374" s="143" t="str">
        <f ca="1">IF(C2374=$X$4,"Enter smelter details",IF(ISERROR($V2374),"",OFFSET('Smelter Look-up'!$F$4,$V2374-4,0)))</f>
        <v/>
      </c>
      <c r="H2374" s="199" t="str">
        <f ca="1">IF(ISERROR($V2374),"",OFFSET('Smelter Look-up'!$G$4,$V2374-4,0))</f>
        <v/>
      </c>
      <c r="I2374" s="200" t="str">
        <f ca="1">IF(ISERROR($V2374),"",OFFSET('Smelter Look-up'!$H$4,$V2374-4,0))</f>
        <v/>
      </c>
      <c r="J2374" s="200" t="str">
        <f ca="1">IF(ISERROR($V2374),"",OFFSET('Smelter Look-up'!$I$4,$V2374-4,0))</f>
        <v/>
      </c>
      <c r="K2374" s="144"/>
      <c r="L2374" s="144"/>
      <c r="M2374" s="144"/>
      <c r="N2374" s="144"/>
      <c r="O2374" s="144"/>
      <c r="P2374" s="202"/>
      <c r="Q2374" s="145"/>
      <c r="R2374" s="143" t="str">
        <f ca="1">IF(ISERROR($V2374),"",OFFSET('Smelter Look-up'!$C$4,$V2374-4,0)&amp;"")</f>
        <v/>
      </c>
      <c r="S2374" s="149" t="str">
        <f t="shared" ca="1" si="185"/>
        <v/>
      </c>
      <c r="T2374" s="149" t="str">
        <f ca="1">IF(B2374="","",IF(ISERROR(MATCH($J2374,SorP!$B$1:$B$6261,0)),"",INDIRECT("'SorP'!$A$"&amp;MATCH($S2374&amp;$J2374,SorP!C:C,0))))</f>
        <v/>
      </c>
      <c r="U2374" s="162"/>
      <c r="V2374" s="163" t="e">
        <f>IF(C2374="",NA(),MATCH($B2374&amp;$C2374,'Smelter Look-up'!$J:$J,0))</f>
        <v>#N/A</v>
      </c>
      <c r="X2374" s="164">
        <f t="shared" ca="1" si="186"/>
        <v>0</v>
      </c>
      <c r="AB2374" s="304" t="str">
        <f t="shared" si="187"/>
        <v/>
      </c>
      <c r="AC2374" s="164" t="str">
        <f t="shared" si="188"/>
        <v/>
      </c>
      <c r="AD2374" s="164" t="str">
        <f t="shared" si="189"/>
        <v/>
      </c>
    </row>
    <row r="2375" spans="1:30" s="164" customFormat="1" ht="20.149999999999999" customHeight="1">
      <c r="A2375" s="149"/>
      <c r="B2375" s="294" t="str">
        <f>IF(LEN(A2375)=0,"",INDEX('Smelter Look-up'!$A:$A,MATCH($A2375,'Smelter Look-up'!$E:$E,0)))</f>
        <v/>
      </c>
      <c r="C2375" s="146" t="str">
        <f>IF(LEN(A2375)=0,"",INDEX('Smelter Look-up'!$C:$C,MATCH($A2375,'Smelter Look-up'!$E:$E,0)))</f>
        <v/>
      </c>
      <c r="D2375" s="143"/>
      <c r="E2375" s="143" t="str">
        <f ca="1">IF(ISERROR($V2375),"",OFFSET('Smelter Look-up'!$D$4,$V2375-4,0)&amp;"")</f>
        <v/>
      </c>
      <c r="F2375" s="143" t="str">
        <f ca="1">IF(ISERROR($V2375),"",OFFSET('Smelter Look-up'!$E$4,$V2375-4,0))</f>
        <v/>
      </c>
      <c r="G2375" s="143" t="str">
        <f ca="1">IF(C2375=$X$4,"Enter smelter details",IF(ISERROR($V2375),"",OFFSET('Smelter Look-up'!$F$4,$V2375-4,0)))</f>
        <v/>
      </c>
      <c r="H2375" s="199" t="str">
        <f ca="1">IF(ISERROR($V2375),"",OFFSET('Smelter Look-up'!$G$4,$V2375-4,0))</f>
        <v/>
      </c>
      <c r="I2375" s="200" t="str">
        <f ca="1">IF(ISERROR($V2375),"",OFFSET('Smelter Look-up'!$H$4,$V2375-4,0))</f>
        <v/>
      </c>
      <c r="J2375" s="200" t="str">
        <f ca="1">IF(ISERROR($V2375),"",OFFSET('Smelter Look-up'!$I$4,$V2375-4,0))</f>
        <v/>
      </c>
      <c r="K2375" s="144"/>
      <c r="L2375" s="144"/>
      <c r="M2375" s="144"/>
      <c r="N2375" s="144"/>
      <c r="O2375" s="144"/>
      <c r="P2375" s="202"/>
      <c r="Q2375" s="145"/>
      <c r="R2375" s="143" t="str">
        <f ca="1">IF(ISERROR($V2375),"",OFFSET('Smelter Look-up'!$C$4,$V2375-4,0)&amp;"")</f>
        <v/>
      </c>
      <c r="S2375" s="149" t="str">
        <f t="shared" ca="1" si="185"/>
        <v/>
      </c>
      <c r="T2375" s="149" t="str">
        <f ca="1">IF(B2375="","",IF(ISERROR(MATCH($J2375,SorP!$B$1:$B$6261,0)),"",INDIRECT("'SorP'!$A$"&amp;MATCH($S2375&amp;$J2375,SorP!C:C,0))))</f>
        <v/>
      </c>
      <c r="U2375" s="162"/>
      <c r="V2375" s="163" t="e">
        <f>IF(C2375="",NA(),MATCH($B2375&amp;$C2375,'Smelter Look-up'!$J:$J,0))</f>
        <v>#N/A</v>
      </c>
      <c r="X2375" s="164">
        <f t="shared" ca="1" si="186"/>
        <v>0</v>
      </c>
      <c r="AB2375" s="304" t="str">
        <f t="shared" si="187"/>
        <v/>
      </c>
      <c r="AC2375" s="164" t="str">
        <f t="shared" si="188"/>
        <v/>
      </c>
      <c r="AD2375" s="164" t="str">
        <f t="shared" si="189"/>
        <v/>
      </c>
    </row>
    <row r="2376" spans="1:30" s="164" customFormat="1" ht="20.149999999999999" customHeight="1">
      <c r="A2376" s="149"/>
      <c r="B2376" s="294" t="str">
        <f>IF(LEN(A2376)=0,"",INDEX('Smelter Look-up'!$A:$A,MATCH($A2376,'Smelter Look-up'!$E:$E,0)))</f>
        <v/>
      </c>
      <c r="C2376" s="146" t="str">
        <f>IF(LEN(A2376)=0,"",INDEX('Smelter Look-up'!$C:$C,MATCH($A2376,'Smelter Look-up'!$E:$E,0)))</f>
        <v/>
      </c>
      <c r="D2376" s="143"/>
      <c r="E2376" s="143" t="str">
        <f ca="1">IF(ISERROR($V2376),"",OFFSET('Smelter Look-up'!$D$4,$V2376-4,0)&amp;"")</f>
        <v/>
      </c>
      <c r="F2376" s="143" t="str">
        <f ca="1">IF(ISERROR($V2376),"",OFFSET('Smelter Look-up'!$E$4,$V2376-4,0))</f>
        <v/>
      </c>
      <c r="G2376" s="143" t="str">
        <f ca="1">IF(C2376=$X$4,"Enter smelter details",IF(ISERROR($V2376),"",OFFSET('Smelter Look-up'!$F$4,$V2376-4,0)))</f>
        <v/>
      </c>
      <c r="H2376" s="199" t="str">
        <f ca="1">IF(ISERROR($V2376),"",OFFSET('Smelter Look-up'!$G$4,$V2376-4,0))</f>
        <v/>
      </c>
      <c r="I2376" s="200" t="str">
        <f ca="1">IF(ISERROR($V2376),"",OFFSET('Smelter Look-up'!$H$4,$V2376-4,0))</f>
        <v/>
      </c>
      <c r="J2376" s="200" t="str">
        <f ca="1">IF(ISERROR($V2376),"",OFFSET('Smelter Look-up'!$I$4,$V2376-4,0))</f>
        <v/>
      </c>
      <c r="K2376" s="144"/>
      <c r="L2376" s="144"/>
      <c r="M2376" s="144"/>
      <c r="N2376" s="144"/>
      <c r="O2376" s="144"/>
      <c r="P2376" s="202"/>
      <c r="Q2376" s="145"/>
      <c r="R2376" s="143" t="str">
        <f ca="1">IF(ISERROR($V2376),"",OFFSET('Smelter Look-up'!$C$4,$V2376-4,0)&amp;"")</f>
        <v/>
      </c>
      <c r="S2376" s="149" t="str">
        <f t="shared" ca="1" si="185"/>
        <v/>
      </c>
      <c r="T2376" s="149" t="str">
        <f ca="1">IF(B2376="","",IF(ISERROR(MATCH($J2376,SorP!$B$1:$B$6261,0)),"",INDIRECT("'SorP'!$A$"&amp;MATCH($S2376&amp;$J2376,SorP!C:C,0))))</f>
        <v/>
      </c>
      <c r="U2376" s="162"/>
      <c r="V2376" s="163" t="e">
        <f>IF(C2376="",NA(),MATCH($B2376&amp;$C2376,'Smelter Look-up'!$J:$J,0))</f>
        <v>#N/A</v>
      </c>
      <c r="X2376" s="164">
        <f t="shared" ca="1" si="186"/>
        <v>0</v>
      </c>
      <c r="AB2376" s="304" t="str">
        <f t="shared" si="187"/>
        <v/>
      </c>
      <c r="AC2376" s="164" t="str">
        <f t="shared" si="188"/>
        <v/>
      </c>
      <c r="AD2376" s="164" t="str">
        <f t="shared" si="189"/>
        <v/>
      </c>
    </row>
    <row r="2377" spans="1:30" s="164" customFormat="1" ht="20.149999999999999" customHeight="1">
      <c r="A2377" s="149"/>
      <c r="B2377" s="294" t="str">
        <f>IF(LEN(A2377)=0,"",INDEX('Smelter Look-up'!$A:$A,MATCH($A2377,'Smelter Look-up'!$E:$E,0)))</f>
        <v/>
      </c>
      <c r="C2377" s="146" t="str">
        <f>IF(LEN(A2377)=0,"",INDEX('Smelter Look-up'!$C:$C,MATCH($A2377,'Smelter Look-up'!$E:$E,0)))</f>
        <v/>
      </c>
      <c r="D2377" s="143"/>
      <c r="E2377" s="143" t="str">
        <f ca="1">IF(ISERROR($V2377),"",OFFSET('Smelter Look-up'!$D$4,$V2377-4,0)&amp;"")</f>
        <v/>
      </c>
      <c r="F2377" s="143" t="str">
        <f ca="1">IF(ISERROR($V2377),"",OFFSET('Smelter Look-up'!$E$4,$V2377-4,0))</f>
        <v/>
      </c>
      <c r="G2377" s="143" t="str">
        <f ca="1">IF(C2377=$X$4,"Enter smelter details",IF(ISERROR($V2377),"",OFFSET('Smelter Look-up'!$F$4,$V2377-4,0)))</f>
        <v/>
      </c>
      <c r="H2377" s="199" t="str">
        <f ca="1">IF(ISERROR($V2377),"",OFFSET('Smelter Look-up'!$G$4,$V2377-4,0))</f>
        <v/>
      </c>
      <c r="I2377" s="200" t="str">
        <f ca="1">IF(ISERROR($V2377),"",OFFSET('Smelter Look-up'!$H$4,$V2377-4,0))</f>
        <v/>
      </c>
      <c r="J2377" s="200" t="str">
        <f ca="1">IF(ISERROR($V2377),"",OFFSET('Smelter Look-up'!$I$4,$V2377-4,0))</f>
        <v/>
      </c>
      <c r="K2377" s="144"/>
      <c r="L2377" s="144"/>
      <c r="M2377" s="144"/>
      <c r="N2377" s="144"/>
      <c r="O2377" s="144"/>
      <c r="P2377" s="202"/>
      <c r="Q2377" s="145"/>
      <c r="R2377" s="143" t="str">
        <f ca="1">IF(ISERROR($V2377),"",OFFSET('Smelter Look-up'!$C$4,$V2377-4,0)&amp;"")</f>
        <v/>
      </c>
      <c r="S2377" s="149" t="str">
        <f t="shared" ca="1" si="185"/>
        <v/>
      </c>
      <c r="T2377" s="149" t="str">
        <f ca="1">IF(B2377="","",IF(ISERROR(MATCH($J2377,SorP!$B$1:$B$6261,0)),"",INDIRECT("'SorP'!$A$"&amp;MATCH($S2377&amp;$J2377,SorP!C:C,0))))</f>
        <v/>
      </c>
      <c r="U2377" s="162"/>
      <c r="V2377" s="163" t="e">
        <f>IF(C2377="",NA(),MATCH($B2377&amp;$C2377,'Smelter Look-up'!$J:$J,0))</f>
        <v>#N/A</v>
      </c>
      <c r="X2377" s="164">
        <f t="shared" ca="1" si="186"/>
        <v>0</v>
      </c>
      <c r="AB2377" s="304" t="str">
        <f t="shared" si="187"/>
        <v/>
      </c>
      <c r="AC2377" s="164" t="str">
        <f t="shared" si="188"/>
        <v/>
      </c>
      <c r="AD2377" s="164" t="str">
        <f t="shared" si="189"/>
        <v/>
      </c>
    </row>
    <row r="2378" spans="1:30" s="164" customFormat="1" ht="20.149999999999999" customHeight="1">
      <c r="A2378" s="149"/>
      <c r="B2378" s="294" t="str">
        <f>IF(LEN(A2378)=0,"",INDEX('Smelter Look-up'!$A:$A,MATCH($A2378,'Smelter Look-up'!$E:$E,0)))</f>
        <v/>
      </c>
      <c r="C2378" s="146" t="str">
        <f>IF(LEN(A2378)=0,"",INDEX('Smelter Look-up'!$C:$C,MATCH($A2378,'Smelter Look-up'!$E:$E,0)))</f>
        <v/>
      </c>
      <c r="D2378" s="143"/>
      <c r="E2378" s="143" t="str">
        <f ca="1">IF(ISERROR($V2378),"",OFFSET('Smelter Look-up'!$D$4,$V2378-4,0)&amp;"")</f>
        <v/>
      </c>
      <c r="F2378" s="143" t="str">
        <f ca="1">IF(ISERROR($V2378),"",OFFSET('Smelter Look-up'!$E$4,$V2378-4,0))</f>
        <v/>
      </c>
      <c r="G2378" s="143" t="str">
        <f ca="1">IF(C2378=$X$4,"Enter smelter details",IF(ISERROR($V2378),"",OFFSET('Smelter Look-up'!$F$4,$V2378-4,0)))</f>
        <v/>
      </c>
      <c r="H2378" s="199" t="str">
        <f ca="1">IF(ISERROR($V2378),"",OFFSET('Smelter Look-up'!$G$4,$V2378-4,0))</f>
        <v/>
      </c>
      <c r="I2378" s="200" t="str">
        <f ca="1">IF(ISERROR($V2378),"",OFFSET('Smelter Look-up'!$H$4,$V2378-4,0))</f>
        <v/>
      </c>
      <c r="J2378" s="200" t="str">
        <f ca="1">IF(ISERROR($V2378),"",OFFSET('Smelter Look-up'!$I$4,$V2378-4,0))</f>
        <v/>
      </c>
      <c r="K2378" s="144"/>
      <c r="L2378" s="144"/>
      <c r="M2378" s="144"/>
      <c r="N2378" s="144"/>
      <c r="O2378" s="144"/>
      <c r="P2378" s="202"/>
      <c r="Q2378" s="145"/>
      <c r="R2378" s="143" t="str">
        <f ca="1">IF(ISERROR($V2378),"",OFFSET('Smelter Look-up'!$C$4,$V2378-4,0)&amp;"")</f>
        <v/>
      </c>
      <c r="S2378" s="149" t="str">
        <f t="shared" ca="1" si="185"/>
        <v/>
      </c>
      <c r="T2378" s="149" t="str">
        <f ca="1">IF(B2378="","",IF(ISERROR(MATCH($J2378,SorP!$B$1:$B$6261,0)),"",INDIRECT("'SorP'!$A$"&amp;MATCH($S2378&amp;$J2378,SorP!C:C,0))))</f>
        <v/>
      </c>
      <c r="U2378" s="162"/>
      <c r="V2378" s="163" t="e">
        <f>IF(C2378="",NA(),MATCH($B2378&amp;$C2378,'Smelter Look-up'!$J:$J,0))</f>
        <v>#N/A</v>
      </c>
      <c r="X2378" s="164">
        <f t="shared" ca="1" si="186"/>
        <v>0</v>
      </c>
      <c r="AB2378" s="304" t="str">
        <f t="shared" si="187"/>
        <v/>
      </c>
      <c r="AC2378" s="164" t="str">
        <f t="shared" si="188"/>
        <v/>
      </c>
      <c r="AD2378" s="164" t="str">
        <f t="shared" si="189"/>
        <v/>
      </c>
    </row>
    <row r="2379" spans="1:30" s="164" customFormat="1" ht="20.149999999999999" customHeight="1">
      <c r="A2379" s="149"/>
      <c r="B2379" s="294" t="str">
        <f>IF(LEN(A2379)=0,"",INDEX('Smelter Look-up'!$A:$A,MATCH($A2379,'Smelter Look-up'!$E:$E,0)))</f>
        <v/>
      </c>
      <c r="C2379" s="146" t="str">
        <f>IF(LEN(A2379)=0,"",INDEX('Smelter Look-up'!$C:$C,MATCH($A2379,'Smelter Look-up'!$E:$E,0)))</f>
        <v/>
      </c>
      <c r="D2379" s="143"/>
      <c r="E2379" s="143" t="str">
        <f ca="1">IF(ISERROR($V2379),"",OFFSET('Smelter Look-up'!$D$4,$V2379-4,0)&amp;"")</f>
        <v/>
      </c>
      <c r="F2379" s="143" t="str">
        <f ca="1">IF(ISERROR($V2379),"",OFFSET('Smelter Look-up'!$E$4,$V2379-4,0))</f>
        <v/>
      </c>
      <c r="G2379" s="143" t="str">
        <f ca="1">IF(C2379=$X$4,"Enter smelter details",IF(ISERROR($V2379),"",OFFSET('Smelter Look-up'!$F$4,$V2379-4,0)))</f>
        <v/>
      </c>
      <c r="H2379" s="199" t="str">
        <f ca="1">IF(ISERROR($V2379),"",OFFSET('Smelter Look-up'!$G$4,$V2379-4,0))</f>
        <v/>
      </c>
      <c r="I2379" s="200" t="str">
        <f ca="1">IF(ISERROR($V2379),"",OFFSET('Smelter Look-up'!$H$4,$V2379-4,0))</f>
        <v/>
      </c>
      <c r="J2379" s="200" t="str">
        <f ca="1">IF(ISERROR($V2379),"",OFFSET('Smelter Look-up'!$I$4,$V2379-4,0))</f>
        <v/>
      </c>
      <c r="K2379" s="144"/>
      <c r="L2379" s="144"/>
      <c r="M2379" s="144"/>
      <c r="N2379" s="144"/>
      <c r="O2379" s="144"/>
      <c r="P2379" s="202"/>
      <c r="Q2379" s="145"/>
      <c r="R2379" s="143" t="str">
        <f ca="1">IF(ISERROR($V2379),"",OFFSET('Smelter Look-up'!$C$4,$V2379-4,0)&amp;"")</f>
        <v/>
      </c>
      <c r="S2379" s="149" t="str">
        <f t="shared" ca="1" si="185"/>
        <v/>
      </c>
      <c r="T2379" s="149" t="str">
        <f ca="1">IF(B2379="","",IF(ISERROR(MATCH($J2379,SorP!$B$1:$B$6261,0)),"",INDIRECT("'SorP'!$A$"&amp;MATCH($S2379&amp;$J2379,SorP!C:C,0))))</f>
        <v/>
      </c>
      <c r="U2379" s="162"/>
      <c r="V2379" s="163" t="e">
        <f>IF(C2379="",NA(),MATCH($B2379&amp;$C2379,'Smelter Look-up'!$J:$J,0))</f>
        <v>#N/A</v>
      </c>
      <c r="X2379" s="164">
        <f t="shared" ca="1" si="186"/>
        <v>0</v>
      </c>
      <c r="AB2379" s="304" t="str">
        <f t="shared" si="187"/>
        <v/>
      </c>
      <c r="AC2379" s="164" t="str">
        <f t="shared" si="188"/>
        <v/>
      </c>
      <c r="AD2379" s="164" t="str">
        <f t="shared" si="189"/>
        <v/>
      </c>
    </row>
    <row r="2380" spans="1:30" s="164" customFormat="1" ht="20.149999999999999" customHeight="1">
      <c r="A2380" s="149"/>
      <c r="B2380" s="294" t="str">
        <f>IF(LEN(A2380)=0,"",INDEX('Smelter Look-up'!$A:$A,MATCH($A2380,'Smelter Look-up'!$E:$E,0)))</f>
        <v/>
      </c>
      <c r="C2380" s="146" t="str">
        <f>IF(LEN(A2380)=0,"",INDEX('Smelter Look-up'!$C:$C,MATCH($A2380,'Smelter Look-up'!$E:$E,0)))</f>
        <v/>
      </c>
      <c r="D2380" s="143"/>
      <c r="E2380" s="143" t="str">
        <f ca="1">IF(ISERROR($V2380),"",OFFSET('Smelter Look-up'!$D$4,$V2380-4,0)&amp;"")</f>
        <v/>
      </c>
      <c r="F2380" s="143" t="str">
        <f ca="1">IF(ISERROR($V2380),"",OFFSET('Smelter Look-up'!$E$4,$V2380-4,0))</f>
        <v/>
      </c>
      <c r="G2380" s="143" t="str">
        <f ca="1">IF(C2380=$X$4,"Enter smelter details",IF(ISERROR($V2380),"",OFFSET('Smelter Look-up'!$F$4,$V2380-4,0)))</f>
        <v/>
      </c>
      <c r="H2380" s="199" t="str">
        <f ca="1">IF(ISERROR($V2380),"",OFFSET('Smelter Look-up'!$G$4,$V2380-4,0))</f>
        <v/>
      </c>
      <c r="I2380" s="200" t="str">
        <f ca="1">IF(ISERROR($V2380),"",OFFSET('Smelter Look-up'!$H$4,$V2380-4,0))</f>
        <v/>
      </c>
      <c r="J2380" s="200" t="str">
        <f ca="1">IF(ISERROR($V2380),"",OFFSET('Smelter Look-up'!$I$4,$V2380-4,0))</f>
        <v/>
      </c>
      <c r="K2380" s="144"/>
      <c r="L2380" s="144"/>
      <c r="M2380" s="144"/>
      <c r="N2380" s="144"/>
      <c r="O2380" s="144"/>
      <c r="P2380" s="202"/>
      <c r="Q2380" s="145"/>
      <c r="R2380" s="143" t="str">
        <f ca="1">IF(ISERROR($V2380),"",OFFSET('Smelter Look-up'!$C$4,$V2380-4,0)&amp;"")</f>
        <v/>
      </c>
      <c r="S2380" s="149" t="str">
        <f t="shared" ca="1" si="185"/>
        <v/>
      </c>
      <c r="T2380" s="149" t="str">
        <f ca="1">IF(B2380="","",IF(ISERROR(MATCH($J2380,SorP!$B$1:$B$6261,0)),"",INDIRECT("'SorP'!$A$"&amp;MATCH($S2380&amp;$J2380,SorP!C:C,0))))</f>
        <v/>
      </c>
      <c r="U2380" s="162"/>
      <c r="V2380" s="163" t="e">
        <f>IF(C2380="",NA(),MATCH($B2380&amp;$C2380,'Smelter Look-up'!$J:$J,0))</f>
        <v>#N/A</v>
      </c>
      <c r="X2380" s="164">
        <f t="shared" ca="1" si="186"/>
        <v>0</v>
      </c>
      <c r="AB2380" s="304" t="str">
        <f t="shared" si="187"/>
        <v/>
      </c>
      <c r="AC2380" s="164" t="str">
        <f t="shared" si="188"/>
        <v/>
      </c>
      <c r="AD2380" s="164" t="str">
        <f t="shared" si="189"/>
        <v/>
      </c>
    </row>
    <row r="2381" spans="1:30" s="164" customFormat="1" ht="20.149999999999999" customHeight="1">
      <c r="A2381" s="149"/>
      <c r="B2381" s="294" t="str">
        <f>IF(LEN(A2381)=0,"",INDEX('Smelter Look-up'!$A:$A,MATCH($A2381,'Smelter Look-up'!$E:$E,0)))</f>
        <v/>
      </c>
      <c r="C2381" s="146" t="str">
        <f>IF(LEN(A2381)=0,"",INDEX('Smelter Look-up'!$C:$C,MATCH($A2381,'Smelter Look-up'!$E:$E,0)))</f>
        <v/>
      </c>
      <c r="D2381" s="143"/>
      <c r="E2381" s="143" t="str">
        <f ca="1">IF(ISERROR($V2381),"",OFFSET('Smelter Look-up'!$D$4,$V2381-4,0)&amp;"")</f>
        <v/>
      </c>
      <c r="F2381" s="143" t="str">
        <f ca="1">IF(ISERROR($V2381),"",OFFSET('Smelter Look-up'!$E$4,$V2381-4,0))</f>
        <v/>
      </c>
      <c r="G2381" s="143" t="str">
        <f ca="1">IF(C2381=$X$4,"Enter smelter details",IF(ISERROR($V2381),"",OFFSET('Smelter Look-up'!$F$4,$V2381-4,0)))</f>
        <v/>
      </c>
      <c r="H2381" s="199" t="str">
        <f ca="1">IF(ISERROR($V2381),"",OFFSET('Smelter Look-up'!$G$4,$V2381-4,0))</f>
        <v/>
      </c>
      <c r="I2381" s="200" t="str">
        <f ca="1">IF(ISERROR($V2381),"",OFFSET('Smelter Look-up'!$H$4,$V2381-4,0))</f>
        <v/>
      </c>
      <c r="J2381" s="200" t="str">
        <f ca="1">IF(ISERROR($V2381),"",OFFSET('Smelter Look-up'!$I$4,$V2381-4,0))</f>
        <v/>
      </c>
      <c r="K2381" s="144"/>
      <c r="L2381" s="144"/>
      <c r="M2381" s="144"/>
      <c r="N2381" s="144"/>
      <c r="O2381" s="144"/>
      <c r="P2381" s="202"/>
      <c r="Q2381" s="145"/>
      <c r="R2381" s="143" t="str">
        <f ca="1">IF(ISERROR($V2381),"",OFFSET('Smelter Look-up'!$C$4,$V2381-4,0)&amp;"")</f>
        <v/>
      </c>
      <c r="S2381" s="149" t="str">
        <f t="shared" ca="1" si="185"/>
        <v/>
      </c>
      <c r="T2381" s="149" t="str">
        <f ca="1">IF(B2381="","",IF(ISERROR(MATCH($J2381,SorP!$B$1:$B$6261,0)),"",INDIRECT("'SorP'!$A$"&amp;MATCH($S2381&amp;$J2381,SorP!C:C,0))))</f>
        <v/>
      </c>
      <c r="U2381" s="162"/>
      <c r="V2381" s="163" t="e">
        <f>IF(C2381="",NA(),MATCH($B2381&amp;$C2381,'Smelter Look-up'!$J:$J,0))</f>
        <v>#N/A</v>
      </c>
      <c r="X2381" s="164">
        <f t="shared" ca="1" si="186"/>
        <v>0</v>
      </c>
      <c r="AB2381" s="304" t="str">
        <f t="shared" si="187"/>
        <v/>
      </c>
      <c r="AC2381" s="164" t="str">
        <f t="shared" si="188"/>
        <v/>
      </c>
      <c r="AD2381" s="164" t="str">
        <f t="shared" si="189"/>
        <v/>
      </c>
    </row>
    <row r="2382" spans="1:30" s="164" customFormat="1" ht="20.149999999999999" customHeight="1">
      <c r="A2382" s="149"/>
      <c r="B2382" s="294" t="str">
        <f>IF(LEN(A2382)=0,"",INDEX('Smelter Look-up'!$A:$A,MATCH($A2382,'Smelter Look-up'!$E:$E,0)))</f>
        <v/>
      </c>
      <c r="C2382" s="146" t="str">
        <f>IF(LEN(A2382)=0,"",INDEX('Smelter Look-up'!$C:$C,MATCH($A2382,'Smelter Look-up'!$E:$E,0)))</f>
        <v/>
      </c>
      <c r="D2382" s="143"/>
      <c r="E2382" s="143" t="str">
        <f ca="1">IF(ISERROR($V2382),"",OFFSET('Smelter Look-up'!$D$4,$V2382-4,0)&amp;"")</f>
        <v/>
      </c>
      <c r="F2382" s="143" t="str">
        <f ca="1">IF(ISERROR($V2382),"",OFFSET('Smelter Look-up'!$E$4,$V2382-4,0))</f>
        <v/>
      </c>
      <c r="G2382" s="143" t="str">
        <f ca="1">IF(C2382=$X$4,"Enter smelter details",IF(ISERROR($V2382),"",OFFSET('Smelter Look-up'!$F$4,$V2382-4,0)))</f>
        <v/>
      </c>
      <c r="H2382" s="199" t="str">
        <f ca="1">IF(ISERROR($V2382),"",OFFSET('Smelter Look-up'!$G$4,$V2382-4,0))</f>
        <v/>
      </c>
      <c r="I2382" s="200" t="str">
        <f ca="1">IF(ISERROR($V2382),"",OFFSET('Smelter Look-up'!$H$4,$V2382-4,0))</f>
        <v/>
      </c>
      <c r="J2382" s="200" t="str">
        <f ca="1">IF(ISERROR($V2382),"",OFFSET('Smelter Look-up'!$I$4,$V2382-4,0))</f>
        <v/>
      </c>
      <c r="K2382" s="144"/>
      <c r="L2382" s="144"/>
      <c r="M2382" s="144"/>
      <c r="N2382" s="144"/>
      <c r="O2382" s="144"/>
      <c r="P2382" s="202"/>
      <c r="Q2382" s="145"/>
      <c r="R2382" s="143" t="str">
        <f ca="1">IF(ISERROR($V2382),"",OFFSET('Smelter Look-up'!$C$4,$V2382-4,0)&amp;"")</f>
        <v/>
      </c>
      <c r="S2382" s="149" t="str">
        <f t="shared" ca="1" si="185"/>
        <v/>
      </c>
      <c r="T2382" s="149" t="str">
        <f ca="1">IF(B2382="","",IF(ISERROR(MATCH($J2382,SorP!$B$1:$B$6261,0)),"",INDIRECT("'SorP'!$A$"&amp;MATCH($S2382&amp;$J2382,SorP!C:C,0))))</f>
        <v/>
      </c>
      <c r="U2382" s="162"/>
      <c r="V2382" s="163" t="e">
        <f>IF(C2382="",NA(),MATCH($B2382&amp;$C2382,'Smelter Look-up'!$J:$J,0))</f>
        <v>#N/A</v>
      </c>
      <c r="X2382" s="164">
        <f t="shared" ca="1" si="186"/>
        <v>0</v>
      </c>
      <c r="AB2382" s="304" t="str">
        <f t="shared" si="187"/>
        <v/>
      </c>
      <c r="AC2382" s="164" t="str">
        <f t="shared" si="188"/>
        <v/>
      </c>
      <c r="AD2382" s="164" t="str">
        <f t="shared" si="189"/>
        <v/>
      </c>
    </row>
    <row r="2383" spans="1:30" s="164" customFormat="1" ht="20.149999999999999" customHeight="1">
      <c r="A2383" s="149"/>
      <c r="B2383" s="294" t="str">
        <f>IF(LEN(A2383)=0,"",INDEX('Smelter Look-up'!$A:$A,MATCH($A2383,'Smelter Look-up'!$E:$E,0)))</f>
        <v/>
      </c>
      <c r="C2383" s="146" t="str">
        <f>IF(LEN(A2383)=0,"",INDEX('Smelter Look-up'!$C:$C,MATCH($A2383,'Smelter Look-up'!$E:$E,0)))</f>
        <v/>
      </c>
      <c r="D2383" s="143"/>
      <c r="E2383" s="143" t="str">
        <f ca="1">IF(ISERROR($V2383),"",OFFSET('Smelter Look-up'!$D$4,$V2383-4,0)&amp;"")</f>
        <v/>
      </c>
      <c r="F2383" s="143" t="str">
        <f ca="1">IF(ISERROR($V2383),"",OFFSET('Smelter Look-up'!$E$4,$V2383-4,0))</f>
        <v/>
      </c>
      <c r="G2383" s="143" t="str">
        <f ca="1">IF(C2383=$X$4,"Enter smelter details",IF(ISERROR($V2383),"",OFFSET('Smelter Look-up'!$F$4,$V2383-4,0)))</f>
        <v/>
      </c>
      <c r="H2383" s="199" t="str">
        <f ca="1">IF(ISERROR($V2383),"",OFFSET('Smelter Look-up'!$G$4,$V2383-4,0))</f>
        <v/>
      </c>
      <c r="I2383" s="200" t="str">
        <f ca="1">IF(ISERROR($V2383),"",OFFSET('Smelter Look-up'!$H$4,$V2383-4,0))</f>
        <v/>
      </c>
      <c r="J2383" s="200" t="str">
        <f ca="1">IF(ISERROR($V2383),"",OFFSET('Smelter Look-up'!$I$4,$V2383-4,0))</f>
        <v/>
      </c>
      <c r="K2383" s="144"/>
      <c r="L2383" s="144"/>
      <c r="M2383" s="144"/>
      <c r="N2383" s="144"/>
      <c r="O2383" s="144"/>
      <c r="P2383" s="202"/>
      <c r="Q2383" s="145"/>
      <c r="R2383" s="143" t="str">
        <f ca="1">IF(ISERROR($V2383),"",OFFSET('Smelter Look-up'!$C$4,$V2383-4,0)&amp;"")</f>
        <v/>
      </c>
      <c r="S2383" s="149" t="str">
        <f t="shared" ca="1" si="185"/>
        <v/>
      </c>
      <c r="T2383" s="149" t="str">
        <f ca="1">IF(B2383="","",IF(ISERROR(MATCH($J2383,SorP!$B$1:$B$6261,0)),"",INDIRECT("'SorP'!$A$"&amp;MATCH($S2383&amp;$J2383,SorP!C:C,0))))</f>
        <v/>
      </c>
      <c r="U2383" s="162"/>
      <c r="V2383" s="163" t="e">
        <f>IF(C2383="",NA(),MATCH($B2383&amp;$C2383,'Smelter Look-up'!$J:$J,0))</f>
        <v>#N/A</v>
      </c>
      <c r="X2383" s="164">
        <f t="shared" ca="1" si="186"/>
        <v>0</v>
      </c>
      <c r="AB2383" s="304" t="str">
        <f t="shared" si="187"/>
        <v/>
      </c>
      <c r="AC2383" s="164" t="str">
        <f t="shared" si="188"/>
        <v/>
      </c>
      <c r="AD2383" s="164" t="str">
        <f t="shared" si="189"/>
        <v/>
      </c>
    </row>
    <row r="2384" spans="1:30" s="164" customFormat="1" ht="20.149999999999999" customHeight="1">
      <c r="A2384" s="149"/>
      <c r="B2384" s="294" t="str">
        <f>IF(LEN(A2384)=0,"",INDEX('Smelter Look-up'!$A:$A,MATCH($A2384,'Smelter Look-up'!$E:$E,0)))</f>
        <v/>
      </c>
      <c r="C2384" s="146" t="str">
        <f>IF(LEN(A2384)=0,"",INDEX('Smelter Look-up'!$C:$C,MATCH($A2384,'Smelter Look-up'!$E:$E,0)))</f>
        <v/>
      </c>
      <c r="D2384" s="143"/>
      <c r="E2384" s="143" t="str">
        <f ca="1">IF(ISERROR($V2384),"",OFFSET('Smelter Look-up'!$D$4,$V2384-4,0)&amp;"")</f>
        <v/>
      </c>
      <c r="F2384" s="143" t="str">
        <f ca="1">IF(ISERROR($V2384),"",OFFSET('Smelter Look-up'!$E$4,$V2384-4,0))</f>
        <v/>
      </c>
      <c r="G2384" s="143" t="str">
        <f ca="1">IF(C2384=$X$4,"Enter smelter details",IF(ISERROR($V2384),"",OFFSET('Smelter Look-up'!$F$4,$V2384-4,0)))</f>
        <v/>
      </c>
      <c r="H2384" s="199" t="str">
        <f ca="1">IF(ISERROR($V2384),"",OFFSET('Smelter Look-up'!$G$4,$V2384-4,0))</f>
        <v/>
      </c>
      <c r="I2384" s="200" t="str">
        <f ca="1">IF(ISERROR($V2384),"",OFFSET('Smelter Look-up'!$H$4,$V2384-4,0))</f>
        <v/>
      </c>
      <c r="J2384" s="200" t="str">
        <f ca="1">IF(ISERROR($V2384),"",OFFSET('Smelter Look-up'!$I$4,$V2384-4,0))</f>
        <v/>
      </c>
      <c r="K2384" s="144"/>
      <c r="L2384" s="144"/>
      <c r="M2384" s="144"/>
      <c r="N2384" s="144"/>
      <c r="O2384" s="144"/>
      <c r="P2384" s="202"/>
      <c r="Q2384" s="145"/>
      <c r="R2384" s="143" t="str">
        <f ca="1">IF(ISERROR($V2384),"",OFFSET('Smelter Look-up'!$C$4,$V2384-4,0)&amp;"")</f>
        <v/>
      </c>
      <c r="S2384" s="149" t="str">
        <f t="shared" ca="1" si="185"/>
        <v/>
      </c>
      <c r="T2384" s="149" t="str">
        <f ca="1">IF(B2384="","",IF(ISERROR(MATCH($J2384,SorP!$B$1:$B$6261,0)),"",INDIRECT("'SorP'!$A$"&amp;MATCH($S2384&amp;$J2384,SorP!C:C,0))))</f>
        <v/>
      </c>
      <c r="U2384" s="162"/>
      <c r="V2384" s="163" t="e">
        <f>IF(C2384="",NA(),MATCH($B2384&amp;$C2384,'Smelter Look-up'!$J:$J,0))</f>
        <v>#N/A</v>
      </c>
      <c r="X2384" s="164">
        <f t="shared" ca="1" si="186"/>
        <v>0</v>
      </c>
      <c r="AB2384" s="304" t="str">
        <f t="shared" si="187"/>
        <v/>
      </c>
      <c r="AC2384" s="164" t="str">
        <f t="shared" si="188"/>
        <v/>
      </c>
      <c r="AD2384" s="164" t="str">
        <f t="shared" si="189"/>
        <v/>
      </c>
    </row>
    <row r="2385" spans="1:30" s="164" customFormat="1" ht="20.149999999999999" customHeight="1">
      <c r="A2385" s="149"/>
      <c r="B2385" s="294" t="str">
        <f>IF(LEN(A2385)=0,"",INDEX('Smelter Look-up'!$A:$A,MATCH($A2385,'Smelter Look-up'!$E:$E,0)))</f>
        <v/>
      </c>
      <c r="C2385" s="146" t="str">
        <f>IF(LEN(A2385)=0,"",INDEX('Smelter Look-up'!$C:$C,MATCH($A2385,'Smelter Look-up'!$E:$E,0)))</f>
        <v/>
      </c>
      <c r="D2385" s="143"/>
      <c r="E2385" s="143" t="str">
        <f ca="1">IF(ISERROR($V2385),"",OFFSET('Smelter Look-up'!$D$4,$V2385-4,0)&amp;"")</f>
        <v/>
      </c>
      <c r="F2385" s="143" t="str">
        <f ca="1">IF(ISERROR($V2385),"",OFFSET('Smelter Look-up'!$E$4,$V2385-4,0))</f>
        <v/>
      </c>
      <c r="G2385" s="143" t="str">
        <f ca="1">IF(C2385=$X$4,"Enter smelter details",IF(ISERROR($V2385),"",OFFSET('Smelter Look-up'!$F$4,$V2385-4,0)))</f>
        <v/>
      </c>
      <c r="H2385" s="199" t="str">
        <f ca="1">IF(ISERROR($V2385),"",OFFSET('Smelter Look-up'!$G$4,$V2385-4,0))</f>
        <v/>
      </c>
      <c r="I2385" s="200" t="str">
        <f ca="1">IF(ISERROR($V2385),"",OFFSET('Smelter Look-up'!$H$4,$V2385-4,0))</f>
        <v/>
      </c>
      <c r="J2385" s="200" t="str">
        <f ca="1">IF(ISERROR($V2385),"",OFFSET('Smelter Look-up'!$I$4,$V2385-4,0))</f>
        <v/>
      </c>
      <c r="K2385" s="144"/>
      <c r="L2385" s="144"/>
      <c r="M2385" s="144"/>
      <c r="N2385" s="144"/>
      <c r="O2385" s="144"/>
      <c r="P2385" s="202"/>
      <c r="Q2385" s="145"/>
      <c r="R2385" s="143" t="str">
        <f ca="1">IF(ISERROR($V2385),"",OFFSET('Smelter Look-up'!$C$4,$V2385-4,0)&amp;"")</f>
        <v/>
      </c>
      <c r="S2385" s="149" t="str">
        <f t="shared" ca="1" si="185"/>
        <v/>
      </c>
      <c r="T2385" s="149" t="str">
        <f ca="1">IF(B2385="","",IF(ISERROR(MATCH($J2385,SorP!$B$1:$B$6261,0)),"",INDIRECT("'SorP'!$A$"&amp;MATCH($S2385&amp;$J2385,SorP!C:C,0))))</f>
        <v/>
      </c>
      <c r="U2385" s="162"/>
      <c r="V2385" s="163" t="e">
        <f>IF(C2385="",NA(),MATCH($B2385&amp;$C2385,'Smelter Look-up'!$J:$J,0))</f>
        <v>#N/A</v>
      </c>
      <c r="X2385" s="164">
        <f t="shared" ca="1" si="186"/>
        <v>0</v>
      </c>
      <c r="AB2385" s="304" t="str">
        <f t="shared" si="187"/>
        <v/>
      </c>
      <c r="AC2385" s="164" t="str">
        <f t="shared" si="188"/>
        <v/>
      </c>
      <c r="AD2385" s="164" t="str">
        <f t="shared" si="189"/>
        <v/>
      </c>
    </row>
    <row r="2386" spans="1:30" s="164" customFormat="1" ht="20.149999999999999" customHeight="1">
      <c r="A2386" s="149"/>
      <c r="B2386" s="294" t="str">
        <f>IF(LEN(A2386)=0,"",INDEX('Smelter Look-up'!$A:$A,MATCH($A2386,'Smelter Look-up'!$E:$E,0)))</f>
        <v/>
      </c>
      <c r="C2386" s="146" t="str">
        <f>IF(LEN(A2386)=0,"",INDEX('Smelter Look-up'!$C:$C,MATCH($A2386,'Smelter Look-up'!$E:$E,0)))</f>
        <v/>
      </c>
      <c r="D2386" s="143"/>
      <c r="E2386" s="143" t="str">
        <f ca="1">IF(ISERROR($V2386),"",OFFSET('Smelter Look-up'!$D$4,$V2386-4,0)&amp;"")</f>
        <v/>
      </c>
      <c r="F2386" s="143" t="str">
        <f ca="1">IF(ISERROR($V2386),"",OFFSET('Smelter Look-up'!$E$4,$V2386-4,0))</f>
        <v/>
      </c>
      <c r="G2386" s="143" t="str">
        <f ca="1">IF(C2386=$X$4,"Enter smelter details",IF(ISERROR($V2386),"",OFFSET('Smelter Look-up'!$F$4,$V2386-4,0)))</f>
        <v/>
      </c>
      <c r="H2386" s="199" t="str">
        <f ca="1">IF(ISERROR($V2386),"",OFFSET('Smelter Look-up'!$G$4,$V2386-4,0))</f>
        <v/>
      </c>
      <c r="I2386" s="200" t="str">
        <f ca="1">IF(ISERROR($V2386),"",OFFSET('Smelter Look-up'!$H$4,$V2386-4,0))</f>
        <v/>
      </c>
      <c r="J2386" s="200" t="str">
        <f ca="1">IF(ISERROR($V2386),"",OFFSET('Smelter Look-up'!$I$4,$V2386-4,0))</f>
        <v/>
      </c>
      <c r="K2386" s="144"/>
      <c r="L2386" s="144"/>
      <c r="M2386" s="144"/>
      <c r="N2386" s="144"/>
      <c r="O2386" s="144"/>
      <c r="P2386" s="202"/>
      <c r="Q2386" s="145"/>
      <c r="R2386" s="143" t="str">
        <f ca="1">IF(ISERROR($V2386),"",OFFSET('Smelter Look-up'!$C$4,$V2386-4,0)&amp;"")</f>
        <v/>
      </c>
      <c r="S2386" s="149" t="str">
        <f t="shared" ca="1" si="185"/>
        <v/>
      </c>
      <c r="T2386" s="149" t="str">
        <f ca="1">IF(B2386="","",IF(ISERROR(MATCH($J2386,SorP!$B$1:$B$6261,0)),"",INDIRECT("'SorP'!$A$"&amp;MATCH($S2386&amp;$J2386,SorP!C:C,0))))</f>
        <v/>
      </c>
      <c r="U2386" s="162"/>
      <c r="V2386" s="163" t="e">
        <f>IF(C2386="",NA(),MATCH($B2386&amp;$C2386,'Smelter Look-up'!$J:$J,0))</f>
        <v>#N/A</v>
      </c>
      <c r="X2386" s="164">
        <f t="shared" ca="1" si="186"/>
        <v>0</v>
      </c>
      <c r="AB2386" s="304" t="str">
        <f t="shared" si="187"/>
        <v/>
      </c>
      <c r="AC2386" s="164" t="str">
        <f t="shared" si="188"/>
        <v/>
      </c>
      <c r="AD2386" s="164" t="str">
        <f t="shared" si="189"/>
        <v/>
      </c>
    </row>
    <row r="2387" spans="1:30" s="164" customFormat="1" ht="20.149999999999999" customHeight="1">
      <c r="A2387" s="149"/>
      <c r="B2387" s="294" t="str">
        <f>IF(LEN(A2387)=0,"",INDEX('Smelter Look-up'!$A:$A,MATCH($A2387,'Smelter Look-up'!$E:$E,0)))</f>
        <v/>
      </c>
      <c r="C2387" s="146" t="str">
        <f>IF(LEN(A2387)=0,"",INDEX('Smelter Look-up'!$C:$C,MATCH($A2387,'Smelter Look-up'!$E:$E,0)))</f>
        <v/>
      </c>
      <c r="D2387" s="143"/>
      <c r="E2387" s="143" t="str">
        <f ca="1">IF(ISERROR($V2387),"",OFFSET('Smelter Look-up'!$D$4,$V2387-4,0)&amp;"")</f>
        <v/>
      </c>
      <c r="F2387" s="143" t="str">
        <f ca="1">IF(ISERROR($V2387),"",OFFSET('Smelter Look-up'!$E$4,$V2387-4,0))</f>
        <v/>
      </c>
      <c r="G2387" s="143" t="str">
        <f ca="1">IF(C2387=$X$4,"Enter smelter details",IF(ISERROR($V2387),"",OFFSET('Smelter Look-up'!$F$4,$V2387-4,0)))</f>
        <v/>
      </c>
      <c r="H2387" s="199" t="str">
        <f ca="1">IF(ISERROR($V2387),"",OFFSET('Smelter Look-up'!$G$4,$V2387-4,0))</f>
        <v/>
      </c>
      <c r="I2387" s="200" t="str">
        <f ca="1">IF(ISERROR($V2387),"",OFFSET('Smelter Look-up'!$H$4,$V2387-4,0))</f>
        <v/>
      </c>
      <c r="J2387" s="200" t="str">
        <f ca="1">IF(ISERROR($V2387),"",OFFSET('Smelter Look-up'!$I$4,$V2387-4,0))</f>
        <v/>
      </c>
      <c r="K2387" s="144"/>
      <c r="L2387" s="144"/>
      <c r="M2387" s="144"/>
      <c r="N2387" s="144"/>
      <c r="O2387" s="144"/>
      <c r="P2387" s="202"/>
      <c r="Q2387" s="145"/>
      <c r="R2387" s="143" t="str">
        <f ca="1">IF(ISERROR($V2387),"",OFFSET('Smelter Look-up'!$C$4,$V2387-4,0)&amp;"")</f>
        <v/>
      </c>
      <c r="S2387" s="149" t="str">
        <f t="shared" ca="1" si="185"/>
        <v/>
      </c>
      <c r="T2387" s="149" t="str">
        <f ca="1">IF(B2387="","",IF(ISERROR(MATCH($J2387,SorP!$B$1:$B$6261,0)),"",INDIRECT("'SorP'!$A$"&amp;MATCH($S2387&amp;$J2387,SorP!C:C,0))))</f>
        <v/>
      </c>
      <c r="U2387" s="162"/>
      <c r="V2387" s="163" t="e">
        <f>IF(C2387="",NA(),MATCH($B2387&amp;$C2387,'Smelter Look-up'!$J:$J,0))</f>
        <v>#N/A</v>
      </c>
      <c r="X2387" s="164">
        <f t="shared" ca="1" si="186"/>
        <v>0</v>
      </c>
      <c r="AB2387" s="304" t="str">
        <f t="shared" si="187"/>
        <v/>
      </c>
      <c r="AC2387" s="164" t="str">
        <f t="shared" si="188"/>
        <v/>
      </c>
      <c r="AD2387" s="164" t="str">
        <f t="shared" si="189"/>
        <v/>
      </c>
    </row>
    <row r="2388" spans="1:30" s="164" customFormat="1" ht="20.149999999999999" customHeight="1">
      <c r="A2388" s="149"/>
      <c r="B2388" s="294" t="str">
        <f>IF(LEN(A2388)=0,"",INDEX('Smelter Look-up'!$A:$A,MATCH($A2388,'Smelter Look-up'!$E:$E,0)))</f>
        <v/>
      </c>
      <c r="C2388" s="146" t="str">
        <f>IF(LEN(A2388)=0,"",INDEX('Smelter Look-up'!$C:$C,MATCH($A2388,'Smelter Look-up'!$E:$E,0)))</f>
        <v/>
      </c>
      <c r="D2388" s="143"/>
      <c r="E2388" s="143" t="str">
        <f ca="1">IF(ISERROR($V2388),"",OFFSET('Smelter Look-up'!$D$4,$V2388-4,0)&amp;"")</f>
        <v/>
      </c>
      <c r="F2388" s="143" t="str">
        <f ca="1">IF(ISERROR($V2388),"",OFFSET('Smelter Look-up'!$E$4,$V2388-4,0))</f>
        <v/>
      </c>
      <c r="G2388" s="143" t="str">
        <f ca="1">IF(C2388=$X$4,"Enter smelter details",IF(ISERROR($V2388),"",OFFSET('Smelter Look-up'!$F$4,$V2388-4,0)))</f>
        <v/>
      </c>
      <c r="H2388" s="199" t="str">
        <f ca="1">IF(ISERROR($V2388),"",OFFSET('Smelter Look-up'!$G$4,$V2388-4,0))</f>
        <v/>
      </c>
      <c r="I2388" s="200" t="str">
        <f ca="1">IF(ISERROR($V2388),"",OFFSET('Smelter Look-up'!$H$4,$V2388-4,0))</f>
        <v/>
      </c>
      <c r="J2388" s="200" t="str">
        <f ca="1">IF(ISERROR($V2388),"",OFFSET('Smelter Look-up'!$I$4,$V2388-4,0))</f>
        <v/>
      </c>
      <c r="K2388" s="144"/>
      <c r="L2388" s="144"/>
      <c r="M2388" s="144"/>
      <c r="N2388" s="144"/>
      <c r="O2388" s="144"/>
      <c r="P2388" s="202"/>
      <c r="Q2388" s="145"/>
      <c r="R2388" s="143" t="str">
        <f ca="1">IF(ISERROR($V2388),"",OFFSET('Smelter Look-up'!$C$4,$V2388-4,0)&amp;"")</f>
        <v/>
      </c>
      <c r="S2388" s="149" t="str">
        <f t="shared" ca="1" si="185"/>
        <v/>
      </c>
      <c r="T2388" s="149" t="str">
        <f ca="1">IF(B2388="","",IF(ISERROR(MATCH($J2388,SorP!$B$1:$B$6261,0)),"",INDIRECT("'SorP'!$A$"&amp;MATCH($S2388&amp;$J2388,SorP!C:C,0))))</f>
        <v/>
      </c>
      <c r="U2388" s="162"/>
      <c r="V2388" s="163" t="e">
        <f>IF(C2388="",NA(),MATCH($B2388&amp;$C2388,'Smelter Look-up'!$J:$J,0))</f>
        <v>#N/A</v>
      </c>
      <c r="X2388" s="164">
        <f t="shared" ca="1" si="186"/>
        <v>0</v>
      </c>
      <c r="AB2388" s="304" t="str">
        <f t="shared" si="187"/>
        <v/>
      </c>
      <c r="AC2388" s="164" t="str">
        <f t="shared" si="188"/>
        <v/>
      </c>
      <c r="AD2388" s="164" t="str">
        <f t="shared" si="189"/>
        <v/>
      </c>
    </row>
    <row r="2389" spans="1:30" s="164" customFormat="1" ht="20.149999999999999" customHeight="1">
      <c r="A2389" s="149"/>
      <c r="B2389" s="294" t="str">
        <f>IF(LEN(A2389)=0,"",INDEX('Smelter Look-up'!$A:$A,MATCH($A2389,'Smelter Look-up'!$E:$E,0)))</f>
        <v/>
      </c>
      <c r="C2389" s="146" t="str">
        <f>IF(LEN(A2389)=0,"",INDEX('Smelter Look-up'!$C:$C,MATCH($A2389,'Smelter Look-up'!$E:$E,0)))</f>
        <v/>
      </c>
      <c r="D2389" s="143"/>
      <c r="E2389" s="143" t="str">
        <f ca="1">IF(ISERROR($V2389),"",OFFSET('Smelter Look-up'!$D$4,$V2389-4,0)&amp;"")</f>
        <v/>
      </c>
      <c r="F2389" s="143" t="str">
        <f ca="1">IF(ISERROR($V2389),"",OFFSET('Smelter Look-up'!$E$4,$V2389-4,0))</f>
        <v/>
      </c>
      <c r="G2389" s="143" t="str">
        <f ca="1">IF(C2389=$X$4,"Enter smelter details",IF(ISERROR($V2389),"",OFFSET('Smelter Look-up'!$F$4,$V2389-4,0)))</f>
        <v/>
      </c>
      <c r="H2389" s="199" t="str">
        <f ca="1">IF(ISERROR($V2389),"",OFFSET('Smelter Look-up'!$G$4,$V2389-4,0))</f>
        <v/>
      </c>
      <c r="I2389" s="200" t="str">
        <f ca="1">IF(ISERROR($V2389),"",OFFSET('Smelter Look-up'!$H$4,$V2389-4,0))</f>
        <v/>
      </c>
      <c r="J2389" s="200" t="str">
        <f ca="1">IF(ISERROR($V2389),"",OFFSET('Smelter Look-up'!$I$4,$V2389-4,0))</f>
        <v/>
      </c>
      <c r="K2389" s="144"/>
      <c r="L2389" s="144"/>
      <c r="M2389" s="144"/>
      <c r="N2389" s="144"/>
      <c r="O2389" s="144"/>
      <c r="P2389" s="202"/>
      <c r="Q2389" s="145"/>
      <c r="R2389" s="143" t="str">
        <f ca="1">IF(ISERROR($V2389),"",OFFSET('Smelter Look-up'!$C$4,$V2389-4,0)&amp;"")</f>
        <v/>
      </c>
      <c r="S2389" s="149" t="str">
        <f t="shared" ca="1" si="185"/>
        <v/>
      </c>
      <c r="T2389" s="149" t="str">
        <f ca="1">IF(B2389="","",IF(ISERROR(MATCH($J2389,SorP!$B$1:$B$6261,0)),"",INDIRECT("'SorP'!$A$"&amp;MATCH($S2389&amp;$J2389,SorP!C:C,0))))</f>
        <v/>
      </c>
      <c r="U2389" s="162"/>
      <c r="V2389" s="163" t="e">
        <f>IF(C2389="",NA(),MATCH($B2389&amp;$C2389,'Smelter Look-up'!$J:$J,0))</f>
        <v>#N/A</v>
      </c>
      <c r="X2389" s="164">
        <f t="shared" ca="1" si="186"/>
        <v>0</v>
      </c>
      <c r="AB2389" s="304" t="str">
        <f t="shared" si="187"/>
        <v/>
      </c>
      <c r="AC2389" s="164" t="str">
        <f t="shared" si="188"/>
        <v/>
      </c>
      <c r="AD2389" s="164" t="str">
        <f t="shared" si="189"/>
        <v/>
      </c>
    </row>
    <row r="2390" spans="1:30" s="164" customFormat="1" ht="20.149999999999999" customHeight="1">
      <c r="A2390" s="149"/>
      <c r="B2390" s="294" t="str">
        <f>IF(LEN(A2390)=0,"",INDEX('Smelter Look-up'!$A:$A,MATCH($A2390,'Smelter Look-up'!$E:$E,0)))</f>
        <v/>
      </c>
      <c r="C2390" s="146" t="str">
        <f>IF(LEN(A2390)=0,"",INDEX('Smelter Look-up'!$C:$C,MATCH($A2390,'Smelter Look-up'!$E:$E,0)))</f>
        <v/>
      </c>
      <c r="D2390" s="143"/>
      <c r="E2390" s="143" t="str">
        <f ca="1">IF(ISERROR($V2390),"",OFFSET('Smelter Look-up'!$D$4,$V2390-4,0)&amp;"")</f>
        <v/>
      </c>
      <c r="F2390" s="143" t="str">
        <f ca="1">IF(ISERROR($V2390),"",OFFSET('Smelter Look-up'!$E$4,$V2390-4,0))</f>
        <v/>
      </c>
      <c r="G2390" s="143" t="str">
        <f ca="1">IF(C2390=$X$4,"Enter smelter details",IF(ISERROR($V2390),"",OFFSET('Smelter Look-up'!$F$4,$V2390-4,0)))</f>
        <v/>
      </c>
      <c r="H2390" s="199" t="str">
        <f ca="1">IF(ISERROR($V2390),"",OFFSET('Smelter Look-up'!$G$4,$V2390-4,0))</f>
        <v/>
      </c>
      <c r="I2390" s="200" t="str">
        <f ca="1">IF(ISERROR($V2390),"",OFFSET('Smelter Look-up'!$H$4,$V2390-4,0))</f>
        <v/>
      </c>
      <c r="J2390" s="200" t="str">
        <f ca="1">IF(ISERROR($V2390),"",OFFSET('Smelter Look-up'!$I$4,$V2390-4,0))</f>
        <v/>
      </c>
      <c r="K2390" s="144"/>
      <c r="L2390" s="144"/>
      <c r="M2390" s="144"/>
      <c r="N2390" s="144"/>
      <c r="O2390" s="144"/>
      <c r="P2390" s="202"/>
      <c r="Q2390" s="145"/>
      <c r="R2390" s="143" t="str">
        <f ca="1">IF(ISERROR($V2390),"",OFFSET('Smelter Look-up'!$C$4,$V2390-4,0)&amp;"")</f>
        <v/>
      </c>
      <c r="S2390" s="149" t="str">
        <f t="shared" ca="1" si="185"/>
        <v/>
      </c>
      <c r="T2390" s="149" t="str">
        <f ca="1">IF(B2390="","",IF(ISERROR(MATCH($J2390,SorP!$B$1:$B$6261,0)),"",INDIRECT("'SorP'!$A$"&amp;MATCH($S2390&amp;$J2390,SorP!C:C,0))))</f>
        <v/>
      </c>
      <c r="U2390" s="162"/>
      <c r="V2390" s="163" t="e">
        <f>IF(C2390="",NA(),MATCH($B2390&amp;$C2390,'Smelter Look-up'!$J:$J,0))</f>
        <v>#N/A</v>
      </c>
      <c r="X2390" s="164">
        <f t="shared" ca="1" si="186"/>
        <v>0</v>
      </c>
      <c r="AB2390" s="304" t="str">
        <f t="shared" si="187"/>
        <v/>
      </c>
      <c r="AC2390" s="164" t="str">
        <f t="shared" si="188"/>
        <v/>
      </c>
      <c r="AD2390" s="164" t="str">
        <f t="shared" si="189"/>
        <v/>
      </c>
    </row>
    <row r="2391" spans="1:30" s="164" customFormat="1" ht="20.149999999999999" customHeight="1">
      <c r="A2391" s="149"/>
      <c r="B2391" s="294" t="str">
        <f>IF(LEN(A2391)=0,"",INDEX('Smelter Look-up'!$A:$A,MATCH($A2391,'Smelter Look-up'!$E:$E,0)))</f>
        <v/>
      </c>
      <c r="C2391" s="146" t="str">
        <f>IF(LEN(A2391)=0,"",INDEX('Smelter Look-up'!$C:$C,MATCH($A2391,'Smelter Look-up'!$E:$E,0)))</f>
        <v/>
      </c>
      <c r="D2391" s="143"/>
      <c r="E2391" s="143" t="str">
        <f ca="1">IF(ISERROR($V2391),"",OFFSET('Smelter Look-up'!$D$4,$V2391-4,0)&amp;"")</f>
        <v/>
      </c>
      <c r="F2391" s="143" t="str">
        <f ca="1">IF(ISERROR($V2391),"",OFFSET('Smelter Look-up'!$E$4,$V2391-4,0))</f>
        <v/>
      </c>
      <c r="G2391" s="143" t="str">
        <f ca="1">IF(C2391=$X$4,"Enter smelter details",IF(ISERROR($V2391),"",OFFSET('Smelter Look-up'!$F$4,$V2391-4,0)))</f>
        <v/>
      </c>
      <c r="H2391" s="199" t="str">
        <f ca="1">IF(ISERROR($V2391),"",OFFSET('Smelter Look-up'!$G$4,$V2391-4,0))</f>
        <v/>
      </c>
      <c r="I2391" s="200" t="str">
        <f ca="1">IF(ISERROR($V2391),"",OFFSET('Smelter Look-up'!$H$4,$V2391-4,0))</f>
        <v/>
      </c>
      <c r="J2391" s="200" t="str">
        <f ca="1">IF(ISERROR($V2391),"",OFFSET('Smelter Look-up'!$I$4,$V2391-4,0))</f>
        <v/>
      </c>
      <c r="K2391" s="144"/>
      <c r="L2391" s="144"/>
      <c r="M2391" s="144"/>
      <c r="N2391" s="144"/>
      <c r="O2391" s="144"/>
      <c r="P2391" s="202"/>
      <c r="Q2391" s="145"/>
      <c r="R2391" s="143" t="str">
        <f ca="1">IF(ISERROR($V2391),"",OFFSET('Smelter Look-up'!$C$4,$V2391-4,0)&amp;"")</f>
        <v/>
      </c>
      <c r="S2391" s="149" t="str">
        <f t="shared" ca="1" si="185"/>
        <v/>
      </c>
      <c r="T2391" s="149" t="str">
        <f ca="1">IF(B2391="","",IF(ISERROR(MATCH($J2391,SorP!$B$1:$B$6261,0)),"",INDIRECT("'SorP'!$A$"&amp;MATCH($S2391&amp;$J2391,SorP!C:C,0))))</f>
        <v/>
      </c>
      <c r="U2391" s="162"/>
      <c r="V2391" s="163" t="e">
        <f>IF(C2391="",NA(),MATCH($B2391&amp;$C2391,'Smelter Look-up'!$J:$J,0))</f>
        <v>#N/A</v>
      </c>
      <c r="X2391" s="164">
        <f t="shared" ca="1" si="186"/>
        <v>0</v>
      </c>
      <c r="AB2391" s="304" t="str">
        <f t="shared" si="187"/>
        <v/>
      </c>
      <c r="AC2391" s="164" t="str">
        <f t="shared" si="188"/>
        <v/>
      </c>
      <c r="AD2391" s="164" t="str">
        <f t="shared" si="189"/>
        <v/>
      </c>
    </row>
    <row r="2392" spans="1:30" s="164" customFormat="1" ht="20.149999999999999" customHeight="1">
      <c r="A2392" s="149"/>
      <c r="B2392" s="294" t="str">
        <f>IF(LEN(A2392)=0,"",INDEX('Smelter Look-up'!$A:$A,MATCH($A2392,'Smelter Look-up'!$E:$E,0)))</f>
        <v/>
      </c>
      <c r="C2392" s="146" t="str">
        <f>IF(LEN(A2392)=0,"",INDEX('Smelter Look-up'!$C:$C,MATCH($A2392,'Smelter Look-up'!$E:$E,0)))</f>
        <v/>
      </c>
      <c r="D2392" s="143"/>
      <c r="E2392" s="143" t="str">
        <f ca="1">IF(ISERROR($V2392),"",OFFSET('Smelter Look-up'!$D$4,$V2392-4,0)&amp;"")</f>
        <v/>
      </c>
      <c r="F2392" s="143" t="str">
        <f ca="1">IF(ISERROR($V2392),"",OFFSET('Smelter Look-up'!$E$4,$V2392-4,0))</f>
        <v/>
      </c>
      <c r="G2392" s="143" t="str">
        <f ca="1">IF(C2392=$X$4,"Enter smelter details",IF(ISERROR($V2392),"",OFFSET('Smelter Look-up'!$F$4,$V2392-4,0)))</f>
        <v/>
      </c>
      <c r="H2392" s="199" t="str">
        <f ca="1">IF(ISERROR($V2392),"",OFFSET('Smelter Look-up'!$G$4,$V2392-4,0))</f>
        <v/>
      </c>
      <c r="I2392" s="200" t="str">
        <f ca="1">IF(ISERROR($V2392),"",OFFSET('Smelter Look-up'!$H$4,$V2392-4,0))</f>
        <v/>
      </c>
      <c r="J2392" s="200" t="str">
        <f ca="1">IF(ISERROR($V2392),"",OFFSET('Smelter Look-up'!$I$4,$V2392-4,0))</f>
        <v/>
      </c>
      <c r="K2392" s="144"/>
      <c r="L2392" s="144"/>
      <c r="M2392" s="144"/>
      <c r="N2392" s="144"/>
      <c r="O2392" s="144"/>
      <c r="P2392" s="202"/>
      <c r="Q2392" s="145"/>
      <c r="R2392" s="143" t="str">
        <f ca="1">IF(ISERROR($V2392),"",OFFSET('Smelter Look-up'!$C$4,$V2392-4,0)&amp;"")</f>
        <v/>
      </c>
      <c r="S2392" s="149" t="str">
        <f t="shared" ca="1" si="185"/>
        <v/>
      </c>
      <c r="T2392" s="149" t="str">
        <f ca="1">IF(B2392="","",IF(ISERROR(MATCH($J2392,SorP!$B$1:$B$6261,0)),"",INDIRECT("'SorP'!$A$"&amp;MATCH($S2392&amp;$J2392,SorP!C:C,0))))</f>
        <v/>
      </c>
      <c r="U2392" s="162"/>
      <c r="V2392" s="163" t="e">
        <f>IF(C2392="",NA(),MATCH($B2392&amp;$C2392,'Smelter Look-up'!$J:$J,0))</f>
        <v>#N/A</v>
      </c>
      <c r="X2392" s="164">
        <f t="shared" ca="1" si="186"/>
        <v>0</v>
      </c>
      <c r="AB2392" s="304" t="str">
        <f t="shared" si="187"/>
        <v/>
      </c>
      <c r="AC2392" s="164" t="str">
        <f t="shared" si="188"/>
        <v/>
      </c>
      <c r="AD2392" s="164" t="str">
        <f t="shared" si="189"/>
        <v/>
      </c>
    </row>
    <row r="2393" spans="1:30" s="164" customFormat="1" ht="20.149999999999999" customHeight="1">
      <c r="A2393" s="149"/>
      <c r="B2393" s="294" t="str">
        <f>IF(LEN(A2393)=0,"",INDEX('Smelter Look-up'!$A:$A,MATCH($A2393,'Smelter Look-up'!$E:$E,0)))</f>
        <v/>
      </c>
      <c r="C2393" s="146" t="str">
        <f>IF(LEN(A2393)=0,"",INDEX('Smelter Look-up'!$C:$C,MATCH($A2393,'Smelter Look-up'!$E:$E,0)))</f>
        <v/>
      </c>
      <c r="D2393" s="143"/>
      <c r="E2393" s="143" t="str">
        <f ca="1">IF(ISERROR($V2393),"",OFFSET('Smelter Look-up'!$D$4,$V2393-4,0)&amp;"")</f>
        <v/>
      </c>
      <c r="F2393" s="143" t="str">
        <f ca="1">IF(ISERROR($V2393),"",OFFSET('Smelter Look-up'!$E$4,$V2393-4,0))</f>
        <v/>
      </c>
      <c r="G2393" s="143" t="str">
        <f ca="1">IF(C2393=$X$4,"Enter smelter details",IF(ISERROR($V2393),"",OFFSET('Smelter Look-up'!$F$4,$V2393-4,0)))</f>
        <v/>
      </c>
      <c r="H2393" s="199" t="str">
        <f ca="1">IF(ISERROR($V2393),"",OFFSET('Smelter Look-up'!$G$4,$V2393-4,0))</f>
        <v/>
      </c>
      <c r="I2393" s="200" t="str">
        <f ca="1">IF(ISERROR($V2393),"",OFFSET('Smelter Look-up'!$H$4,$V2393-4,0))</f>
        <v/>
      </c>
      <c r="J2393" s="200" t="str">
        <f ca="1">IF(ISERROR($V2393),"",OFFSET('Smelter Look-up'!$I$4,$V2393-4,0))</f>
        <v/>
      </c>
      <c r="K2393" s="144"/>
      <c r="L2393" s="144"/>
      <c r="M2393" s="144"/>
      <c r="N2393" s="144"/>
      <c r="O2393" s="144"/>
      <c r="P2393" s="202"/>
      <c r="Q2393" s="145"/>
      <c r="R2393" s="143" t="str">
        <f ca="1">IF(ISERROR($V2393),"",OFFSET('Smelter Look-up'!$C$4,$V2393-4,0)&amp;"")</f>
        <v/>
      </c>
      <c r="S2393" s="149" t="str">
        <f t="shared" ca="1" si="185"/>
        <v/>
      </c>
      <c r="T2393" s="149" t="str">
        <f ca="1">IF(B2393="","",IF(ISERROR(MATCH($J2393,SorP!$B$1:$B$6261,0)),"",INDIRECT("'SorP'!$A$"&amp;MATCH($S2393&amp;$J2393,SorP!C:C,0))))</f>
        <v/>
      </c>
      <c r="U2393" s="162"/>
      <c r="V2393" s="163" t="e">
        <f>IF(C2393="",NA(),MATCH($B2393&amp;$C2393,'Smelter Look-up'!$J:$J,0))</f>
        <v>#N/A</v>
      </c>
      <c r="X2393" s="164">
        <f t="shared" ca="1" si="186"/>
        <v>0</v>
      </c>
      <c r="AB2393" s="304" t="str">
        <f t="shared" si="187"/>
        <v/>
      </c>
      <c r="AC2393" s="164" t="str">
        <f t="shared" si="188"/>
        <v/>
      </c>
      <c r="AD2393" s="164" t="str">
        <f t="shared" si="189"/>
        <v/>
      </c>
    </row>
    <row r="2394" spans="1:30" s="164" customFormat="1" ht="20.149999999999999" customHeight="1">
      <c r="A2394" s="149"/>
      <c r="B2394" s="294" t="str">
        <f>IF(LEN(A2394)=0,"",INDEX('Smelter Look-up'!$A:$A,MATCH($A2394,'Smelter Look-up'!$E:$E,0)))</f>
        <v/>
      </c>
      <c r="C2394" s="146" t="str">
        <f>IF(LEN(A2394)=0,"",INDEX('Smelter Look-up'!$C:$C,MATCH($A2394,'Smelter Look-up'!$E:$E,0)))</f>
        <v/>
      </c>
      <c r="D2394" s="143"/>
      <c r="E2394" s="143" t="str">
        <f ca="1">IF(ISERROR($V2394),"",OFFSET('Smelter Look-up'!$D$4,$V2394-4,0)&amp;"")</f>
        <v/>
      </c>
      <c r="F2394" s="143" t="str">
        <f ca="1">IF(ISERROR($V2394),"",OFFSET('Smelter Look-up'!$E$4,$V2394-4,0))</f>
        <v/>
      </c>
      <c r="G2394" s="143" t="str">
        <f ca="1">IF(C2394=$X$4,"Enter smelter details",IF(ISERROR($V2394),"",OFFSET('Smelter Look-up'!$F$4,$V2394-4,0)))</f>
        <v/>
      </c>
      <c r="H2394" s="199" t="str">
        <f ca="1">IF(ISERROR($V2394),"",OFFSET('Smelter Look-up'!$G$4,$V2394-4,0))</f>
        <v/>
      </c>
      <c r="I2394" s="200" t="str">
        <f ca="1">IF(ISERROR($V2394),"",OFFSET('Smelter Look-up'!$H$4,$V2394-4,0))</f>
        <v/>
      </c>
      <c r="J2394" s="200" t="str">
        <f ca="1">IF(ISERROR($V2394),"",OFFSET('Smelter Look-up'!$I$4,$V2394-4,0))</f>
        <v/>
      </c>
      <c r="K2394" s="144"/>
      <c r="L2394" s="144"/>
      <c r="M2394" s="144"/>
      <c r="N2394" s="144"/>
      <c r="O2394" s="144"/>
      <c r="P2394" s="202"/>
      <c r="Q2394" s="145"/>
      <c r="R2394" s="143" t="str">
        <f ca="1">IF(ISERROR($V2394),"",OFFSET('Smelter Look-up'!$C$4,$V2394-4,0)&amp;"")</f>
        <v/>
      </c>
      <c r="S2394" s="149" t="str">
        <f t="shared" ca="1" si="185"/>
        <v/>
      </c>
      <c r="T2394" s="149" t="str">
        <f ca="1">IF(B2394="","",IF(ISERROR(MATCH($J2394,SorP!$B$1:$B$6261,0)),"",INDIRECT("'SorP'!$A$"&amp;MATCH($S2394&amp;$J2394,SorP!C:C,0))))</f>
        <v/>
      </c>
      <c r="U2394" s="162"/>
      <c r="V2394" s="163" t="e">
        <f>IF(C2394="",NA(),MATCH($B2394&amp;$C2394,'Smelter Look-up'!$J:$J,0))</f>
        <v>#N/A</v>
      </c>
      <c r="X2394" s="164">
        <f t="shared" ca="1" si="186"/>
        <v>0</v>
      </c>
      <c r="AB2394" s="304" t="str">
        <f t="shared" si="187"/>
        <v/>
      </c>
      <c r="AC2394" s="164" t="str">
        <f t="shared" si="188"/>
        <v/>
      </c>
      <c r="AD2394" s="164" t="str">
        <f t="shared" si="189"/>
        <v/>
      </c>
    </row>
    <row r="2395" spans="1:30" s="164" customFormat="1" ht="20.149999999999999" customHeight="1">
      <c r="A2395" s="149"/>
      <c r="B2395" s="294" t="str">
        <f>IF(LEN(A2395)=0,"",INDEX('Smelter Look-up'!$A:$A,MATCH($A2395,'Smelter Look-up'!$E:$E,0)))</f>
        <v/>
      </c>
      <c r="C2395" s="146" t="str">
        <f>IF(LEN(A2395)=0,"",INDEX('Smelter Look-up'!$C:$C,MATCH($A2395,'Smelter Look-up'!$E:$E,0)))</f>
        <v/>
      </c>
      <c r="D2395" s="143"/>
      <c r="E2395" s="143" t="str">
        <f ca="1">IF(ISERROR($V2395),"",OFFSET('Smelter Look-up'!$D$4,$V2395-4,0)&amp;"")</f>
        <v/>
      </c>
      <c r="F2395" s="143" t="str">
        <f ca="1">IF(ISERROR($V2395),"",OFFSET('Smelter Look-up'!$E$4,$V2395-4,0))</f>
        <v/>
      </c>
      <c r="G2395" s="143" t="str">
        <f ca="1">IF(C2395=$X$4,"Enter smelter details",IF(ISERROR($V2395),"",OFFSET('Smelter Look-up'!$F$4,$V2395-4,0)))</f>
        <v/>
      </c>
      <c r="H2395" s="199" t="str">
        <f ca="1">IF(ISERROR($V2395),"",OFFSET('Smelter Look-up'!$G$4,$V2395-4,0))</f>
        <v/>
      </c>
      <c r="I2395" s="200" t="str">
        <f ca="1">IF(ISERROR($V2395),"",OFFSET('Smelter Look-up'!$H$4,$V2395-4,0))</f>
        <v/>
      </c>
      <c r="J2395" s="200" t="str">
        <f ca="1">IF(ISERROR($V2395),"",OFFSET('Smelter Look-up'!$I$4,$V2395-4,0))</f>
        <v/>
      </c>
      <c r="K2395" s="144"/>
      <c r="L2395" s="144"/>
      <c r="M2395" s="144"/>
      <c r="N2395" s="144"/>
      <c r="O2395" s="144"/>
      <c r="P2395" s="202"/>
      <c r="Q2395" s="145"/>
      <c r="R2395" s="143" t="str">
        <f ca="1">IF(ISERROR($V2395),"",OFFSET('Smelter Look-up'!$C$4,$V2395-4,0)&amp;"")</f>
        <v/>
      </c>
      <c r="S2395" s="149" t="str">
        <f t="shared" ca="1" si="185"/>
        <v/>
      </c>
      <c r="T2395" s="149" t="str">
        <f ca="1">IF(B2395="","",IF(ISERROR(MATCH($J2395,SorP!$B$1:$B$6261,0)),"",INDIRECT("'SorP'!$A$"&amp;MATCH($S2395&amp;$J2395,SorP!C:C,0))))</f>
        <v/>
      </c>
      <c r="U2395" s="162"/>
      <c r="V2395" s="163" t="e">
        <f>IF(C2395="",NA(),MATCH($B2395&amp;$C2395,'Smelter Look-up'!$J:$J,0))</f>
        <v>#N/A</v>
      </c>
      <c r="X2395" s="164">
        <f t="shared" ca="1" si="186"/>
        <v>0</v>
      </c>
      <c r="AB2395" s="304" t="str">
        <f t="shared" si="187"/>
        <v/>
      </c>
      <c r="AC2395" s="164" t="str">
        <f t="shared" si="188"/>
        <v/>
      </c>
      <c r="AD2395" s="164" t="str">
        <f t="shared" si="189"/>
        <v/>
      </c>
    </row>
    <row r="2396" spans="1:30" s="164" customFormat="1" ht="20.149999999999999" customHeight="1">
      <c r="A2396" s="149"/>
      <c r="B2396" s="294" t="str">
        <f>IF(LEN(A2396)=0,"",INDEX('Smelter Look-up'!$A:$A,MATCH($A2396,'Smelter Look-up'!$E:$E,0)))</f>
        <v/>
      </c>
      <c r="C2396" s="146" t="str">
        <f>IF(LEN(A2396)=0,"",INDEX('Smelter Look-up'!$C:$C,MATCH($A2396,'Smelter Look-up'!$E:$E,0)))</f>
        <v/>
      </c>
      <c r="D2396" s="143"/>
      <c r="E2396" s="143" t="str">
        <f ca="1">IF(ISERROR($V2396),"",OFFSET('Smelter Look-up'!$D$4,$V2396-4,0)&amp;"")</f>
        <v/>
      </c>
      <c r="F2396" s="143" t="str">
        <f ca="1">IF(ISERROR($V2396),"",OFFSET('Smelter Look-up'!$E$4,$V2396-4,0))</f>
        <v/>
      </c>
      <c r="G2396" s="143" t="str">
        <f ca="1">IF(C2396=$X$4,"Enter smelter details",IF(ISERROR($V2396),"",OFFSET('Smelter Look-up'!$F$4,$V2396-4,0)))</f>
        <v/>
      </c>
      <c r="H2396" s="199" t="str">
        <f ca="1">IF(ISERROR($V2396),"",OFFSET('Smelter Look-up'!$G$4,$V2396-4,0))</f>
        <v/>
      </c>
      <c r="I2396" s="200" t="str">
        <f ca="1">IF(ISERROR($V2396),"",OFFSET('Smelter Look-up'!$H$4,$V2396-4,0))</f>
        <v/>
      </c>
      <c r="J2396" s="200" t="str">
        <f ca="1">IF(ISERROR($V2396),"",OFFSET('Smelter Look-up'!$I$4,$V2396-4,0))</f>
        <v/>
      </c>
      <c r="K2396" s="144"/>
      <c r="L2396" s="144"/>
      <c r="M2396" s="144"/>
      <c r="N2396" s="144"/>
      <c r="O2396" s="144"/>
      <c r="P2396" s="202"/>
      <c r="Q2396" s="145"/>
      <c r="R2396" s="143" t="str">
        <f ca="1">IF(ISERROR($V2396),"",OFFSET('Smelter Look-up'!$C$4,$V2396-4,0)&amp;"")</f>
        <v/>
      </c>
      <c r="S2396" s="149" t="str">
        <f t="shared" ca="1" si="185"/>
        <v/>
      </c>
      <c r="T2396" s="149" t="str">
        <f ca="1">IF(B2396="","",IF(ISERROR(MATCH($J2396,SorP!$B$1:$B$6261,0)),"",INDIRECT("'SorP'!$A$"&amp;MATCH($S2396&amp;$J2396,SorP!C:C,0))))</f>
        <v/>
      </c>
      <c r="U2396" s="162"/>
      <c r="V2396" s="163" t="e">
        <f>IF(C2396="",NA(),MATCH($B2396&amp;$C2396,'Smelter Look-up'!$J:$J,0))</f>
        <v>#N/A</v>
      </c>
      <c r="X2396" s="164">
        <f t="shared" ca="1" si="186"/>
        <v>0</v>
      </c>
      <c r="AB2396" s="304" t="str">
        <f t="shared" si="187"/>
        <v/>
      </c>
      <c r="AC2396" s="164" t="str">
        <f t="shared" si="188"/>
        <v/>
      </c>
      <c r="AD2396" s="164" t="str">
        <f t="shared" si="189"/>
        <v/>
      </c>
    </row>
    <row r="2397" spans="1:30" s="164" customFormat="1" ht="20.149999999999999" customHeight="1">
      <c r="A2397" s="149"/>
      <c r="B2397" s="294" t="str">
        <f>IF(LEN(A2397)=0,"",INDEX('Smelter Look-up'!$A:$A,MATCH($A2397,'Smelter Look-up'!$E:$E,0)))</f>
        <v/>
      </c>
      <c r="C2397" s="146" t="str">
        <f>IF(LEN(A2397)=0,"",INDEX('Smelter Look-up'!$C:$C,MATCH($A2397,'Smelter Look-up'!$E:$E,0)))</f>
        <v/>
      </c>
      <c r="D2397" s="143"/>
      <c r="E2397" s="143" t="str">
        <f ca="1">IF(ISERROR($V2397),"",OFFSET('Smelter Look-up'!$D$4,$V2397-4,0)&amp;"")</f>
        <v/>
      </c>
      <c r="F2397" s="143" t="str">
        <f ca="1">IF(ISERROR($V2397),"",OFFSET('Smelter Look-up'!$E$4,$V2397-4,0))</f>
        <v/>
      </c>
      <c r="G2397" s="143" t="str">
        <f ca="1">IF(C2397=$X$4,"Enter smelter details",IF(ISERROR($V2397),"",OFFSET('Smelter Look-up'!$F$4,$V2397-4,0)))</f>
        <v/>
      </c>
      <c r="H2397" s="199" t="str">
        <f ca="1">IF(ISERROR($V2397),"",OFFSET('Smelter Look-up'!$G$4,$V2397-4,0))</f>
        <v/>
      </c>
      <c r="I2397" s="200" t="str">
        <f ca="1">IF(ISERROR($V2397),"",OFFSET('Smelter Look-up'!$H$4,$V2397-4,0))</f>
        <v/>
      </c>
      <c r="J2397" s="200" t="str">
        <f ca="1">IF(ISERROR($V2397),"",OFFSET('Smelter Look-up'!$I$4,$V2397-4,0))</f>
        <v/>
      </c>
      <c r="K2397" s="144"/>
      <c r="L2397" s="144"/>
      <c r="M2397" s="144"/>
      <c r="N2397" s="144"/>
      <c r="O2397" s="144"/>
      <c r="P2397" s="202"/>
      <c r="Q2397" s="145"/>
      <c r="R2397" s="143" t="str">
        <f ca="1">IF(ISERROR($V2397),"",OFFSET('Smelter Look-up'!$C$4,$V2397-4,0)&amp;"")</f>
        <v/>
      </c>
      <c r="S2397" s="149" t="str">
        <f t="shared" ca="1" si="185"/>
        <v/>
      </c>
      <c r="T2397" s="149" t="str">
        <f ca="1">IF(B2397="","",IF(ISERROR(MATCH($J2397,SorP!$B$1:$B$6261,0)),"",INDIRECT("'SorP'!$A$"&amp;MATCH($S2397&amp;$J2397,SorP!C:C,0))))</f>
        <v/>
      </c>
      <c r="U2397" s="162"/>
      <c r="V2397" s="163" t="e">
        <f>IF(C2397="",NA(),MATCH($B2397&amp;$C2397,'Smelter Look-up'!$J:$J,0))</f>
        <v>#N/A</v>
      </c>
      <c r="X2397" s="164">
        <f t="shared" ca="1" si="186"/>
        <v>0</v>
      </c>
      <c r="AB2397" s="304" t="str">
        <f t="shared" si="187"/>
        <v/>
      </c>
      <c r="AC2397" s="164" t="str">
        <f t="shared" si="188"/>
        <v/>
      </c>
      <c r="AD2397" s="164" t="str">
        <f t="shared" si="189"/>
        <v/>
      </c>
    </row>
    <row r="2398" spans="1:30" s="164" customFormat="1" ht="20.149999999999999" customHeight="1">
      <c r="A2398" s="149"/>
      <c r="B2398" s="294" t="str">
        <f>IF(LEN(A2398)=0,"",INDEX('Smelter Look-up'!$A:$A,MATCH($A2398,'Smelter Look-up'!$E:$E,0)))</f>
        <v/>
      </c>
      <c r="C2398" s="146" t="str">
        <f>IF(LEN(A2398)=0,"",INDEX('Smelter Look-up'!$C:$C,MATCH($A2398,'Smelter Look-up'!$E:$E,0)))</f>
        <v/>
      </c>
      <c r="D2398" s="143"/>
      <c r="E2398" s="143" t="str">
        <f ca="1">IF(ISERROR($V2398),"",OFFSET('Smelter Look-up'!$D$4,$V2398-4,0)&amp;"")</f>
        <v/>
      </c>
      <c r="F2398" s="143" t="str">
        <f ca="1">IF(ISERROR($V2398),"",OFFSET('Smelter Look-up'!$E$4,$V2398-4,0))</f>
        <v/>
      </c>
      <c r="G2398" s="143" t="str">
        <f ca="1">IF(C2398=$X$4,"Enter smelter details",IF(ISERROR($V2398),"",OFFSET('Smelter Look-up'!$F$4,$V2398-4,0)))</f>
        <v/>
      </c>
      <c r="H2398" s="199" t="str">
        <f ca="1">IF(ISERROR($V2398),"",OFFSET('Smelter Look-up'!$G$4,$V2398-4,0))</f>
        <v/>
      </c>
      <c r="I2398" s="200" t="str">
        <f ca="1">IF(ISERROR($V2398),"",OFFSET('Smelter Look-up'!$H$4,$V2398-4,0))</f>
        <v/>
      </c>
      <c r="J2398" s="200" t="str">
        <f ca="1">IF(ISERROR($V2398),"",OFFSET('Smelter Look-up'!$I$4,$V2398-4,0))</f>
        <v/>
      </c>
      <c r="K2398" s="144"/>
      <c r="L2398" s="144"/>
      <c r="M2398" s="144"/>
      <c r="N2398" s="144"/>
      <c r="O2398" s="144"/>
      <c r="P2398" s="202"/>
      <c r="Q2398" s="145"/>
      <c r="R2398" s="143" t="str">
        <f ca="1">IF(ISERROR($V2398),"",OFFSET('Smelter Look-up'!$C$4,$V2398-4,0)&amp;"")</f>
        <v/>
      </c>
      <c r="S2398" s="149" t="str">
        <f t="shared" ca="1" si="185"/>
        <v/>
      </c>
      <c r="T2398" s="149" t="str">
        <f ca="1">IF(B2398="","",IF(ISERROR(MATCH($J2398,SorP!$B$1:$B$6261,0)),"",INDIRECT("'SorP'!$A$"&amp;MATCH($S2398&amp;$J2398,SorP!C:C,0))))</f>
        <v/>
      </c>
      <c r="U2398" s="162"/>
      <c r="V2398" s="163" t="e">
        <f>IF(C2398="",NA(),MATCH($B2398&amp;$C2398,'Smelter Look-up'!$J:$J,0))</f>
        <v>#N/A</v>
      </c>
      <c r="X2398" s="164">
        <f t="shared" ca="1" si="186"/>
        <v>0</v>
      </c>
      <c r="AB2398" s="304" t="str">
        <f t="shared" si="187"/>
        <v/>
      </c>
      <c r="AC2398" s="164" t="str">
        <f t="shared" si="188"/>
        <v/>
      </c>
      <c r="AD2398" s="164" t="str">
        <f t="shared" si="189"/>
        <v/>
      </c>
    </row>
    <row r="2399" spans="1:30" s="164" customFormat="1" ht="20.149999999999999" customHeight="1">
      <c r="A2399" s="149"/>
      <c r="B2399" s="294" t="str">
        <f>IF(LEN(A2399)=0,"",INDEX('Smelter Look-up'!$A:$A,MATCH($A2399,'Smelter Look-up'!$E:$E,0)))</f>
        <v/>
      </c>
      <c r="C2399" s="146" t="str">
        <f>IF(LEN(A2399)=0,"",INDEX('Smelter Look-up'!$C:$C,MATCH($A2399,'Smelter Look-up'!$E:$E,0)))</f>
        <v/>
      </c>
      <c r="D2399" s="143"/>
      <c r="E2399" s="143" t="str">
        <f ca="1">IF(ISERROR($V2399),"",OFFSET('Smelter Look-up'!$D$4,$V2399-4,0)&amp;"")</f>
        <v/>
      </c>
      <c r="F2399" s="143" t="str">
        <f ca="1">IF(ISERROR($V2399),"",OFFSET('Smelter Look-up'!$E$4,$V2399-4,0))</f>
        <v/>
      </c>
      <c r="G2399" s="143" t="str">
        <f ca="1">IF(C2399=$X$4,"Enter smelter details",IF(ISERROR($V2399),"",OFFSET('Smelter Look-up'!$F$4,$V2399-4,0)))</f>
        <v/>
      </c>
      <c r="H2399" s="199" t="str">
        <f ca="1">IF(ISERROR($V2399),"",OFFSET('Smelter Look-up'!$G$4,$V2399-4,0))</f>
        <v/>
      </c>
      <c r="I2399" s="200" t="str">
        <f ca="1">IF(ISERROR($V2399),"",OFFSET('Smelter Look-up'!$H$4,$V2399-4,0))</f>
        <v/>
      </c>
      <c r="J2399" s="200" t="str">
        <f ca="1">IF(ISERROR($V2399),"",OFFSET('Smelter Look-up'!$I$4,$V2399-4,0))</f>
        <v/>
      </c>
      <c r="K2399" s="144"/>
      <c r="L2399" s="144"/>
      <c r="M2399" s="144"/>
      <c r="N2399" s="144"/>
      <c r="O2399" s="144"/>
      <c r="P2399" s="202"/>
      <c r="Q2399" s="145"/>
      <c r="R2399" s="143" t="str">
        <f ca="1">IF(ISERROR($V2399),"",OFFSET('Smelter Look-up'!$C$4,$V2399-4,0)&amp;"")</f>
        <v/>
      </c>
      <c r="S2399" s="149" t="str">
        <f t="shared" ca="1" si="185"/>
        <v/>
      </c>
      <c r="T2399" s="149" t="str">
        <f ca="1">IF(B2399="","",IF(ISERROR(MATCH($J2399,SorP!$B$1:$B$6261,0)),"",INDIRECT("'SorP'!$A$"&amp;MATCH($S2399&amp;$J2399,SorP!C:C,0))))</f>
        <v/>
      </c>
      <c r="U2399" s="162"/>
      <c r="V2399" s="163" t="e">
        <f>IF(C2399="",NA(),MATCH($B2399&amp;$C2399,'Smelter Look-up'!$J:$J,0))</f>
        <v>#N/A</v>
      </c>
      <c r="X2399" s="164">
        <f t="shared" ca="1" si="186"/>
        <v>0</v>
      </c>
      <c r="AB2399" s="304" t="str">
        <f t="shared" si="187"/>
        <v/>
      </c>
      <c r="AC2399" s="164" t="str">
        <f t="shared" si="188"/>
        <v/>
      </c>
      <c r="AD2399" s="164" t="str">
        <f t="shared" si="189"/>
        <v/>
      </c>
    </row>
    <row r="2400" spans="1:30" s="164" customFormat="1" ht="20.149999999999999" customHeight="1">
      <c r="A2400" s="149"/>
      <c r="B2400" s="294" t="str">
        <f>IF(LEN(A2400)=0,"",INDEX('Smelter Look-up'!$A:$A,MATCH($A2400,'Smelter Look-up'!$E:$E,0)))</f>
        <v/>
      </c>
      <c r="C2400" s="146" t="str">
        <f>IF(LEN(A2400)=0,"",INDEX('Smelter Look-up'!$C:$C,MATCH($A2400,'Smelter Look-up'!$E:$E,0)))</f>
        <v/>
      </c>
      <c r="D2400" s="143"/>
      <c r="E2400" s="143" t="str">
        <f ca="1">IF(ISERROR($V2400),"",OFFSET('Smelter Look-up'!$D$4,$V2400-4,0)&amp;"")</f>
        <v/>
      </c>
      <c r="F2400" s="143" t="str">
        <f ca="1">IF(ISERROR($V2400),"",OFFSET('Smelter Look-up'!$E$4,$V2400-4,0))</f>
        <v/>
      </c>
      <c r="G2400" s="143" t="str">
        <f ca="1">IF(C2400=$X$4,"Enter smelter details",IF(ISERROR($V2400),"",OFFSET('Smelter Look-up'!$F$4,$V2400-4,0)))</f>
        <v/>
      </c>
      <c r="H2400" s="199" t="str">
        <f ca="1">IF(ISERROR($V2400),"",OFFSET('Smelter Look-up'!$G$4,$V2400-4,0))</f>
        <v/>
      </c>
      <c r="I2400" s="200" t="str">
        <f ca="1">IF(ISERROR($V2400),"",OFFSET('Smelter Look-up'!$H$4,$V2400-4,0))</f>
        <v/>
      </c>
      <c r="J2400" s="200" t="str">
        <f ca="1">IF(ISERROR($V2400),"",OFFSET('Smelter Look-up'!$I$4,$V2400-4,0))</f>
        <v/>
      </c>
      <c r="K2400" s="144"/>
      <c r="L2400" s="144"/>
      <c r="M2400" s="144"/>
      <c r="N2400" s="144"/>
      <c r="O2400" s="144"/>
      <c r="P2400" s="202"/>
      <c r="Q2400" s="145"/>
      <c r="R2400" s="143" t="str">
        <f ca="1">IF(ISERROR($V2400),"",OFFSET('Smelter Look-up'!$C$4,$V2400-4,0)&amp;"")</f>
        <v/>
      </c>
      <c r="S2400" s="149" t="str">
        <f t="shared" ca="1" si="185"/>
        <v/>
      </c>
      <c r="T2400" s="149" t="str">
        <f ca="1">IF(B2400="","",IF(ISERROR(MATCH($J2400,SorP!$B$1:$B$6261,0)),"",INDIRECT("'SorP'!$A$"&amp;MATCH($S2400&amp;$J2400,SorP!C:C,0))))</f>
        <v/>
      </c>
      <c r="U2400" s="162"/>
      <c r="V2400" s="163" t="e">
        <f>IF(C2400="",NA(),MATCH($B2400&amp;$C2400,'Smelter Look-up'!$J:$J,0))</f>
        <v>#N/A</v>
      </c>
      <c r="X2400" s="164">
        <f t="shared" ca="1" si="186"/>
        <v>0</v>
      </c>
      <c r="AB2400" s="304" t="str">
        <f t="shared" si="187"/>
        <v/>
      </c>
      <c r="AC2400" s="164" t="str">
        <f t="shared" si="188"/>
        <v/>
      </c>
      <c r="AD2400" s="164" t="str">
        <f t="shared" si="189"/>
        <v/>
      </c>
    </row>
    <row r="2401" spans="1:30" s="164" customFormat="1" ht="20.149999999999999" customHeight="1">
      <c r="A2401" s="149"/>
      <c r="B2401" s="294" t="str">
        <f>IF(LEN(A2401)=0,"",INDEX('Smelter Look-up'!$A:$A,MATCH($A2401,'Smelter Look-up'!$E:$E,0)))</f>
        <v/>
      </c>
      <c r="C2401" s="146" t="str">
        <f>IF(LEN(A2401)=0,"",INDEX('Smelter Look-up'!$C:$C,MATCH($A2401,'Smelter Look-up'!$E:$E,0)))</f>
        <v/>
      </c>
      <c r="D2401" s="143"/>
      <c r="E2401" s="143" t="str">
        <f ca="1">IF(ISERROR($V2401),"",OFFSET('Smelter Look-up'!$D$4,$V2401-4,0)&amp;"")</f>
        <v/>
      </c>
      <c r="F2401" s="143" t="str">
        <f ca="1">IF(ISERROR($V2401),"",OFFSET('Smelter Look-up'!$E$4,$V2401-4,0))</f>
        <v/>
      </c>
      <c r="G2401" s="143" t="str">
        <f ca="1">IF(C2401=$X$4,"Enter smelter details",IF(ISERROR($V2401),"",OFFSET('Smelter Look-up'!$F$4,$V2401-4,0)))</f>
        <v/>
      </c>
      <c r="H2401" s="199" t="str">
        <f ca="1">IF(ISERROR($V2401),"",OFFSET('Smelter Look-up'!$G$4,$V2401-4,0))</f>
        <v/>
      </c>
      <c r="I2401" s="200" t="str">
        <f ca="1">IF(ISERROR($V2401),"",OFFSET('Smelter Look-up'!$H$4,$V2401-4,0))</f>
        <v/>
      </c>
      <c r="J2401" s="200" t="str">
        <f ca="1">IF(ISERROR($V2401),"",OFFSET('Smelter Look-up'!$I$4,$V2401-4,0))</f>
        <v/>
      </c>
      <c r="K2401" s="144"/>
      <c r="L2401" s="144"/>
      <c r="M2401" s="144"/>
      <c r="N2401" s="144"/>
      <c r="O2401" s="144"/>
      <c r="P2401" s="202"/>
      <c r="Q2401" s="145"/>
      <c r="R2401" s="143" t="str">
        <f ca="1">IF(ISERROR($V2401),"",OFFSET('Smelter Look-up'!$C$4,$V2401-4,0)&amp;"")</f>
        <v/>
      </c>
      <c r="S2401" s="149" t="str">
        <f t="shared" ca="1" si="185"/>
        <v/>
      </c>
      <c r="T2401" s="149" t="str">
        <f ca="1">IF(B2401="","",IF(ISERROR(MATCH($J2401,SorP!$B$1:$B$6261,0)),"",INDIRECT("'SorP'!$A$"&amp;MATCH($S2401&amp;$J2401,SorP!C:C,0))))</f>
        <v/>
      </c>
      <c r="U2401" s="162"/>
      <c r="V2401" s="163" t="e">
        <f>IF(C2401="",NA(),MATCH($B2401&amp;$C2401,'Smelter Look-up'!$J:$J,0))</f>
        <v>#N/A</v>
      </c>
      <c r="X2401" s="164">
        <f t="shared" ca="1" si="186"/>
        <v>0</v>
      </c>
      <c r="AB2401" s="304" t="str">
        <f t="shared" si="187"/>
        <v/>
      </c>
      <c r="AC2401" s="164" t="str">
        <f t="shared" si="188"/>
        <v/>
      </c>
      <c r="AD2401" s="164" t="str">
        <f t="shared" si="189"/>
        <v/>
      </c>
    </row>
    <row r="2402" spans="1:30" s="164" customFormat="1" ht="20.149999999999999" customHeight="1">
      <c r="A2402" s="149"/>
      <c r="B2402" s="294" t="str">
        <f>IF(LEN(A2402)=0,"",INDEX('Smelter Look-up'!$A:$A,MATCH($A2402,'Smelter Look-up'!$E:$E,0)))</f>
        <v/>
      </c>
      <c r="C2402" s="146" t="str">
        <f>IF(LEN(A2402)=0,"",INDEX('Smelter Look-up'!$C:$C,MATCH($A2402,'Smelter Look-up'!$E:$E,0)))</f>
        <v/>
      </c>
      <c r="D2402" s="143"/>
      <c r="E2402" s="143" t="str">
        <f ca="1">IF(ISERROR($V2402),"",OFFSET('Smelter Look-up'!$D$4,$V2402-4,0)&amp;"")</f>
        <v/>
      </c>
      <c r="F2402" s="143" t="str">
        <f ca="1">IF(ISERROR($V2402),"",OFFSET('Smelter Look-up'!$E$4,$V2402-4,0))</f>
        <v/>
      </c>
      <c r="G2402" s="143" t="str">
        <f ca="1">IF(C2402=$X$4,"Enter smelter details",IF(ISERROR($V2402),"",OFFSET('Smelter Look-up'!$F$4,$V2402-4,0)))</f>
        <v/>
      </c>
      <c r="H2402" s="199" t="str">
        <f ca="1">IF(ISERROR($V2402),"",OFFSET('Smelter Look-up'!$G$4,$V2402-4,0))</f>
        <v/>
      </c>
      <c r="I2402" s="200" t="str">
        <f ca="1">IF(ISERROR($V2402),"",OFFSET('Smelter Look-up'!$H$4,$V2402-4,0))</f>
        <v/>
      </c>
      <c r="J2402" s="200" t="str">
        <f ca="1">IF(ISERROR($V2402),"",OFFSET('Smelter Look-up'!$I$4,$V2402-4,0))</f>
        <v/>
      </c>
      <c r="K2402" s="144"/>
      <c r="L2402" s="144"/>
      <c r="M2402" s="144"/>
      <c r="N2402" s="144"/>
      <c r="O2402" s="144"/>
      <c r="P2402" s="202"/>
      <c r="Q2402" s="145"/>
      <c r="R2402" s="143" t="str">
        <f ca="1">IF(ISERROR($V2402),"",OFFSET('Smelter Look-up'!$C$4,$V2402-4,0)&amp;"")</f>
        <v/>
      </c>
      <c r="S2402" s="149" t="str">
        <f t="shared" ca="1" si="185"/>
        <v/>
      </c>
      <c r="T2402" s="149" t="str">
        <f ca="1">IF(B2402="","",IF(ISERROR(MATCH($J2402,SorP!$B$1:$B$6261,0)),"",INDIRECT("'SorP'!$A$"&amp;MATCH($S2402&amp;$J2402,SorP!C:C,0))))</f>
        <v/>
      </c>
      <c r="U2402" s="162"/>
      <c r="V2402" s="163" t="e">
        <f>IF(C2402="",NA(),MATCH($B2402&amp;$C2402,'Smelter Look-up'!$J:$J,0))</f>
        <v>#N/A</v>
      </c>
      <c r="X2402" s="164">
        <f t="shared" ca="1" si="186"/>
        <v>0</v>
      </c>
      <c r="AB2402" s="304" t="str">
        <f t="shared" si="187"/>
        <v/>
      </c>
      <c r="AC2402" s="164" t="str">
        <f t="shared" si="188"/>
        <v/>
      </c>
      <c r="AD2402" s="164" t="str">
        <f t="shared" si="189"/>
        <v/>
      </c>
    </row>
    <row r="2403" spans="1:30" s="164" customFormat="1" ht="20.149999999999999" customHeight="1">
      <c r="A2403" s="149"/>
      <c r="B2403" s="294" t="str">
        <f>IF(LEN(A2403)=0,"",INDEX('Smelter Look-up'!$A:$A,MATCH($A2403,'Smelter Look-up'!$E:$E,0)))</f>
        <v/>
      </c>
      <c r="C2403" s="146" t="str">
        <f>IF(LEN(A2403)=0,"",INDEX('Smelter Look-up'!$C:$C,MATCH($A2403,'Smelter Look-up'!$E:$E,0)))</f>
        <v/>
      </c>
      <c r="D2403" s="143"/>
      <c r="E2403" s="143" t="str">
        <f ca="1">IF(ISERROR($V2403),"",OFFSET('Smelter Look-up'!$D$4,$V2403-4,0)&amp;"")</f>
        <v/>
      </c>
      <c r="F2403" s="143" t="str">
        <f ca="1">IF(ISERROR($V2403),"",OFFSET('Smelter Look-up'!$E$4,$V2403-4,0))</f>
        <v/>
      </c>
      <c r="G2403" s="143" t="str">
        <f ca="1">IF(C2403=$X$4,"Enter smelter details",IF(ISERROR($V2403),"",OFFSET('Smelter Look-up'!$F$4,$V2403-4,0)))</f>
        <v/>
      </c>
      <c r="H2403" s="199" t="str">
        <f ca="1">IF(ISERROR($V2403),"",OFFSET('Smelter Look-up'!$G$4,$V2403-4,0))</f>
        <v/>
      </c>
      <c r="I2403" s="200" t="str">
        <f ca="1">IF(ISERROR($V2403),"",OFFSET('Smelter Look-up'!$H$4,$V2403-4,0))</f>
        <v/>
      </c>
      <c r="J2403" s="200" t="str">
        <f ca="1">IF(ISERROR($V2403),"",OFFSET('Smelter Look-up'!$I$4,$V2403-4,0))</f>
        <v/>
      </c>
      <c r="K2403" s="144"/>
      <c r="L2403" s="144"/>
      <c r="M2403" s="144"/>
      <c r="N2403" s="144"/>
      <c r="O2403" s="144"/>
      <c r="P2403" s="202"/>
      <c r="Q2403" s="145"/>
      <c r="R2403" s="143" t="str">
        <f ca="1">IF(ISERROR($V2403),"",OFFSET('Smelter Look-up'!$C$4,$V2403-4,0)&amp;"")</f>
        <v/>
      </c>
      <c r="S2403" s="149" t="str">
        <f t="shared" ca="1" si="185"/>
        <v/>
      </c>
      <c r="T2403" s="149" t="str">
        <f ca="1">IF(B2403="","",IF(ISERROR(MATCH($J2403,SorP!$B$1:$B$6261,0)),"",INDIRECT("'SorP'!$A$"&amp;MATCH($S2403&amp;$J2403,SorP!C:C,0))))</f>
        <v/>
      </c>
      <c r="U2403" s="162"/>
      <c r="V2403" s="163" t="e">
        <f>IF(C2403="",NA(),MATCH($B2403&amp;$C2403,'Smelter Look-up'!$J:$J,0))</f>
        <v>#N/A</v>
      </c>
      <c r="X2403" s="164">
        <f t="shared" ca="1" si="186"/>
        <v>0</v>
      </c>
      <c r="AB2403" s="304" t="str">
        <f t="shared" si="187"/>
        <v/>
      </c>
      <c r="AC2403" s="164" t="str">
        <f t="shared" si="188"/>
        <v/>
      </c>
      <c r="AD2403" s="164" t="str">
        <f t="shared" si="189"/>
        <v/>
      </c>
    </row>
    <row r="2404" spans="1:30" s="164" customFormat="1" ht="20.149999999999999" customHeight="1">
      <c r="A2404" s="149"/>
      <c r="B2404" s="294" t="str">
        <f>IF(LEN(A2404)=0,"",INDEX('Smelter Look-up'!$A:$A,MATCH($A2404,'Smelter Look-up'!$E:$E,0)))</f>
        <v/>
      </c>
      <c r="C2404" s="146" t="str">
        <f>IF(LEN(A2404)=0,"",INDEX('Smelter Look-up'!$C:$C,MATCH($A2404,'Smelter Look-up'!$E:$E,0)))</f>
        <v/>
      </c>
      <c r="D2404" s="143"/>
      <c r="E2404" s="143" t="str">
        <f ca="1">IF(ISERROR($V2404),"",OFFSET('Smelter Look-up'!$D$4,$V2404-4,0)&amp;"")</f>
        <v/>
      </c>
      <c r="F2404" s="143" t="str">
        <f ca="1">IF(ISERROR($V2404),"",OFFSET('Smelter Look-up'!$E$4,$V2404-4,0))</f>
        <v/>
      </c>
      <c r="G2404" s="143" t="str">
        <f ca="1">IF(C2404=$X$4,"Enter smelter details",IF(ISERROR($V2404),"",OFFSET('Smelter Look-up'!$F$4,$V2404-4,0)))</f>
        <v/>
      </c>
      <c r="H2404" s="199" t="str">
        <f ca="1">IF(ISERROR($V2404),"",OFFSET('Smelter Look-up'!$G$4,$V2404-4,0))</f>
        <v/>
      </c>
      <c r="I2404" s="200" t="str">
        <f ca="1">IF(ISERROR($V2404),"",OFFSET('Smelter Look-up'!$H$4,$V2404-4,0))</f>
        <v/>
      </c>
      <c r="J2404" s="200" t="str">
        <f ca="1">IF(ISERROR($V2404),"",OFFSET('Smelter Look-up'!$I$4,$V2404-4,0))</f>
        <v/>
      </c>
      <c r="K2404" s="144"/>
      <c r="L2404" s="144"/>
      <c r="M2404" s="144"/>
      <c r="N2404" s="144"/>
      <c r="O2404" s="144"/>
      <c r="P2404" s="202"/>
      <c r="Q2404" s="145"/>
      <c r="R2404" s="143" t="str">
        <f ca="1">IF(ISERROR($V2404),"",OFFSET('Smelter Look-up'!$C$4,$V2404-4,0)&amp;"")</f>
        <v/>
      </c>
      <c r="S2404" s="149" t="str">
        <f t="shared" ca="1" si="185"/>
        <v/>
      </c>
      <c r="T2404" s="149" t="str">
        <f ca="1">IF(B2404="","",IF(ISERROR(MATCH($J2404,SorP!$B$1:$B$6261,0)),"",INDIRECT("'SorP'!$A$"&amp;MATCH($S2404&amp;$J2404,SorP!C:C,0))))</f>
        <v/>
      </c>
      <c r="U2404" s="162"/>
      <c r="V2404" s="163" t="e">
        <f>IF(C2404="",NA(),MATCH($B2404&amp;$C2404,'Smelter Look-up'!$J:$J,0))</f>
        <v>#N/A</v>
      </c>
      <c r="X2404" s="164">
        <f t="shared" ca="1" si="186"/>
        <v>0</v>
      </c>
      <c r="AB2404" s="304" t="str">
        <f t="shared" si="187"/>
        <v/>
      </c>
      <c r="AC2404" s="164" t="str">
        <f t="shared" si="188"/>
        <v/>
      </c>
      <c r="AD2404" s="164" t="str">
        <f t="shared" si="189"/>
        <v/>
      </c>
    </row>
    <row r="2405" spans="1:30" s="164" customFormat="1" ht="20.149999999999999" customHeight="1">
      <c r="A2405" s="149"/>
      <c r="B2405" s="294" t="str">
        <f>IF(LEN(A2405)=0,"",INDEX('Smelter Look-up'!$A:$A,MATCH($A2405,'Smelter Look-up'!$E:$E,0)))</f>
        <v/>
      </c>
      <c r="C2405" s="146" t="str">
        <f>IF(LEN(A2405)=0,"",INDEX('Smelter Look-up'!$C:$C,MATCH($A2405,'Smelter Look-up'!$E:$E,0)))</f>
        <v/>
      </c>
      <c r="D2405" s="143"/>
      <c r="E2405" s="143" t="str">
        <f ca="1">IF(ISERROR($V2405),"",OFFSET('Smelter Look-up'!$D$4,$V2405-4,0)&amp;"")</f>
        <v/>
      </c>
      <c r="F2405" s="143" t="str">
        <f ca="1">IF(ISERROR($V2405),"",OFFSET('Smelter Look-up'!$E$4,$V2405-4,0))</f>
        <v/>
      </c>
      <c r="G2405" s="143" t="str">
        <f ca="1">IF(C2405=$X$4,"Enter smelter details",IF(ISERROR($V2405),"",OFFSET('Smelter Look-up'!$F$4,$V2405-4,0)))</f>
        <v/>
      </c>
      <c r="H2405" s="199" t="str">
        <f ca="1">IF(ISERROR($V2405),"",OFFSET('Smelter Look-up'!$G$4,$V2405-4,0))</f>
        <v/>
      </c>
      <c r="I2405" s="200" t="str">
        <f ca="1">IF(ISERROR($V2405),"",OFFSET('Smelter Look-up'!$H$4,$V2405-4,0))</f>
        <v/>
      </c>
      <c r="J2405" s="200" t="str">
        <f ca="1">IF(ISERROR($V2405),"",OFFSET('Smelter Look-up'!$I$4,$V2405-4,0))</f>
        <v/>
      </c>
      <c r="K2405" s="144"/>
      <c r="L2405" s="144"/>
      <c r="M2405" s="144"/>
      <c r="N2405" s="144"/>
      <c r="O2405" s="144"/>
      <c r="P2405" s="202"/>
      <c r="Q2405" s="145"/>
      <c r="R2405" s="143" t="str">
        <f ca="1">IF(ISERROR($V2405),"",OFFSET('Smelter Look-up'!$C$4,$V2405-4,0)&amp;"")</f>
        <v/>
      </c>
      <c r="S2405" s="149" t="str">
        <f t="shared" ca="1" si="185"/>
        <v/>
      </c>
      <c r="T2405" s="149" t="str">
        <f ca="1">IF(B2405="","",IF(ISERROR(MATCH($J2405,SorP!$B$1:$B$6261,0)),"",INDIRECT("'SorP'!$A$"&amp;MATCH($S2405&amp;$J2405,SorP!C:C,0))))</f>
        <v/>
      </c>
      <c r="U2405" s="162"/>
      <c r="V2405" s="163" t="e">
        <f>IF(C2405="",NA(),MATCH($B2405&amp;$C2405,'Smelter Look-up'!$J:$J,0))</f>
        <v>#N/A</v>
      </c>
      <c r="X2405" s="164">
        <f t="shared" ca="1" si="186"/>
        <v>0</v>
      </c>
      <c r="AB2405" s="304" t="str">
        <f t="shared" si="187"/>
        <v/>
      </c>
      <c r="AC2405" s="164" t="str">
        <f t="shared" si="188"/>
        <v/>
      </c>
      <c r="AD2405" s="164" t="str">
        <f t="shared" si="189"/>
        <v/>
      </c>
    </row>
    <row r="2406" spans="1:30" s="164" customFormat="1" ht="20.149999999999999" customHeight="1">
      <c r="A2406" s="149"/>
      <c r="B2406" s="294" t="str">
        <f>IF(LEN(A2406)=0,"",INDEX('Smelter Look-up'!$A:$A,MATCH($A2406,'Smelter Look-up'!$E:$E,0)))</f>
        <v/>
      </c>
      <c r="C2406" s="146" t="str">
        <f>IF(LEN(A2406)=0,"",INDEX('Smelter Look-up'!$C:$C,MATCH($A2406,'Smelter Look-up'!$E:$E,0)))</f>
        <v/>
      </c>
      <c r="D2406" s="143"/>
      <c r="E2406" s="143" t="str">
        <f ca="1">IF(ISERROR($V2406),"",OFFSET('Smelter Look-up'!$D$4,$V2406-4,0)&amp;"")</f>
        <v/>
      </c>
      <c r="F2406" s="143" t="str">
        <f ca="1">IF(ISERROR($V2406),"",OFFSET('Smelter Look-up'!$E$4,$V2406-4,0))</f>
        <v/>
      </c>
      <c r="G2406" s="143" t="str">
        <f ca="1">IF(C2406=$X$4,"Enter smelter details",IF(ISERROR($V2406),"",OFFSET('Smelter Look-up'!$F$4,$V2406-4,0)))</f>
        <v/>
      </c>
      <c r="H2406" s="199" t="str">
        <f ca="1">IF(ISERROR($V2406),"",OFFSET('Smelter Look-up'!$G$4,$V2406-4,0))</f>
        <v/>
      </c>
      <c r="I2406" s="200" t="str">
        <f ca="1">IF(ISERROR($V2406),"",OFFSET('Smelter Look-up'!$H$4,$V2406-4,0))</f>
        <v/>
      </c>
      <c r="J2406" s="200" t="str">
        <f ca="1">IF(ISERROR($V2406),"",OFFSET('Smelter Look-up'!$I$4,$V2406-4,0))</f>
        <v/>
      </c>
      <c r="K2406" s="144"/>
      <c r="L2406" s="144"/>
      <c r="M2406" s="144"/>
      <c r="N2406" s="144"/>
      <c r="O2406" s="144"/>
      <c r="P2406" s="202"/>
      <c r="Q2406" s="145"/>
      <c r="R2406" s="143" t="str">
        <f ca="1">IF(ISERROR($V2406),"",OFFSET('Smelter Look-up'!$C$4,$V2406-4,0)&amp;"")</f>
        <v/>
      </c>
      <c r="S2406" s="149" t="str">
        <f t="shared" ca="1" si="185"/>
        <v/>
      </c>
      <c r="T2406" s="149" t="str">
        <f ca="1">IF(B2406="","",IF(ISERROR(MATCH($J2406,SorP!$B$1:$B$6261,0)),"",INDIRECT("'SorP'!$A$"&amp;MATCH($S2406&amp;$J2406,SorP!C:C,0))))</f>
        <v/>
      </c>
      <c r="U2406" s="162"/>
      <c r="V2406" s="163" t="e">
        <f>IF(C2406="",NA(),MATCH($B2406&amp;$C2406,'Smelter Look-up'!$J:$J,0))</f>
        <v>#N/A</v>
      </c>
      <c r="X2406" s="164">
        <f t="shared" ca="1" si="186"/>
        <v>0</v>
      </c>
      <c r="AB2406" s="304" t="str">
        <f t="shared" si="187"/>
        <v/>
      </c>
      <c r="AC2406" s="164" t="str">
        <f t="shared" si="188"/>
        <v/>
      </c>
      <c r="AD2406" s="164" t="str">
        <f t="shared" si="189"/>
        <v/>
      </c>
    </row>
    <row r="2407" spans="1:30" s="164" customFormat="1" ht="20.149999999999999" customHeight="1">
      <c r="A2407" s="149"/>
      <c r="B2407" s="294" t="str">
        <f>IF(LEN(A2407)=0,"",INDEX('Smelter Look-up'!$A:$A,MATCH($A2407,'Smelter Look-up'!$E:$E,0)))</f>
        <v/>
      </c>
      <c r="C2407" s="146" t="str">
        <f>IF(LEN(A2407)=0,"",INDEX('Smelter Look-up'!$C:$C,MATCH($A2407,'Smelter Look-up'!$E:$E,0)))</f>
        <v/>
      </c>
      <c r="D2407" s="143"/>
      <c r="E2407" s="143" t="str">
        <f ca="1">IF(ISERROR($V2407),"",OFFSET('Smelter Look-up'!$D$4,$V2407-4,0)&amp;"")</f>
        <v/>
      </c>
      <c r="F2407" s="143" t="str">
        <f ca="1">IF(ISERROR($V2407),"",OFFSET('Smelter Look-up'!$E$4,$V2407-4,0))</f>
        <v/>
      </c>
      <c r="G2407" s="143" t="str">
        <f ca="1">IF(C2407=$X$4,"Enter smelter details",IF(ISERROR($V2407),"",OFFSET('Smelter Look-up'!$F$4,$V2407-4,0)))</f>
        <v/>
      </c>
      <c r="H2407" s="199" t="str">
        <f ca="1">IF(ISERROR($V2407),"",OFFSET('Smelter Look-up'!$G$4,$V2407-4,0))</f>
        <v/>
      </c>
      <c r="I2407" s="200" t="str">
        <f ca="1">IF(ISERROR($V2407),"",OFFSET('Smelter Look-up'!$H$4,$V2407-4,0))</f>
        <v/>
      </c>
      <c r="J2407" s="200" t="str">
        <f ca="1">IF(ISERROR($V2407),"",OFFSET('Smelter Look-up'!$I$4,$V2407-4,0))</f>
        <v/>
      </c>
      <c r="K2407" s="144"/>
      <c r="L2407" s="144"/>
      <c r="M2407" s="144"/>
      <c r="N2407" s="144"/>
      <c r="O2407" s="144"/>
      <c r="P2407" s="202"/>
      <c r="Q2407" s="145"/>
      <c r="R2407" s="143" t="str">
        <f ca="1">IF(ISERROR($V2407),"",OFFSET('Smelter Look-up'!$C$4,$V2407-4,0)&amp;"")</f>
        <v/>
      </c>
      <c r="S2407" s="149" t="str">
        <f t="shared" ca="1" si="185"/>
        <v/>
      </c>
      <c r="T2407" s="149" t="str">
        <f ca="1">IF(B2407="","",IF(ISERROR(MATCH($J2407,SorP!$B$1:$B$6261,0)),"",INDIRECT("'SorP'!$A$"&amp;MATCH($S2407&amp;$J2407,SorP!C:C,0))))</f>
        <v/>
      </c>
      <c r="U2407" s="162"/>
      <c r="V2407" s="163" t="e">
        <f>IF(C2407="",NA(),MATCH($B2407&amp;$C2407,'Smelter Look-up'!$J:$J,0))</f>
        <v>#N/A</v>
      </c>
      <c r="X2407" s="164">
        <f t="shared" ca="1" si="186"/>
        <v>0</v>
      </c>
      <c r="AB2407" s="304" t="str">
        <f t="shared" si="187"/>
        <v/>
      </c>
      <c r="AC2407" s="164" t="str">
        <f t="shared" si="188"/>
        <v/>
      </c>
      <c r="AD2407" s="164" t="str">
        <f t="shared" si="189"/>
        <v/>
      </c>
    </row>
    <row r="2408" spans="1:30" s="164" customFormat="1" ht="20.149999999999999" customHeight="1">
      <c r="A2408" s="149"/>
      <c r="B2408" s="294" t="str">
        <f>IF(LEN(A2408)=0,"",INDEX('Smelter Look-up'!$A:$A,MATCH($A2408,'Smelter Look-up'!$E:$E,0)))</f>
        <v/>
      </c>
      <c r="C2408" s="146" t="str">
        <f>IF(LEN(A2408)=0,"",INDEX('Smelter Look-up'!$C:$C,MATCH($A2408,'Smelter Look-up'!$E:$E,0)))</f>
        <v/>
      </c>
      <c r="D2408" s="143"/>
      <c r="E2408" s="143" t="str">
        <f ca="1">IF(ISERROR($V2408),"",OFFSET('Smelter Look-up'!$D$4,$V2408-4,0)&amp;"")</f>
        <v/>
      </c>
      <c r="F2408" s="143" t="str">
        <f ca="1">IF(ISERROR($V2408),"",OFFSET('Smelter Look-up'!$E$4,$V2408-4,0))</f>
        <v/>
      </c>
      <c r="G2408" s="143" t="str">
        <f ca="1">IF(C2408=$X$4,"Enter smelter details",IF(ISERROR($V2408),"",OFFSET('Smelter Look-up'!$F$4,$V2408-4,0)))</f>
        <v/>
      </c>
      <c r="H2408" s="199" t="str">
        <f ca="1">IF(ISERROR($V2408),"",OFFSET('Smelter Look-up'!$G$4,$V2408-4,0))</f>
        <v/>
      </c>
      <c r="I2408" s="200" t="str">
        <f ca="1">IF(ISERROR($V2408),"",OFFSET('Smelter Look-up'!$H$4,$V2408-4,0))</f>
        <v/>
      </c>
      <c r="J2408" s="200" t="str">
        <f ca="1">IF(ISERROR($V2408),"",OFFSET('Smelter Look-up'!$I$4,$V2408-4,0))</f>
        <v/>
      </c>
      <c r="K2408" s="144"/>
      <c r="L2408" s="144"/>
      <c r="M2408" s="144"/>
      <c r="N2408" s="144"/>
      <c r="O2408" s="144"/>
      <c r="P2408" s="202"/>
      <c r="Q2408" s="145"/>
      <c r="R2408" s="143" t="str">
        <f ca="1">IF(ISERROR($V2408),"",OFFSET('Smelter Look-up'!$C$4,$V2408-4,0)&amp;"")</f>
        <v/>
      </c>
      <c r="S2408" s="149" t="str">
        <f t="shared" ca="1" si="185"/>
        <v/>
      </c>
      <c r="T2408" s="149" t="str">
        <f ca="1">IF(B2408="","",IF(ISERROR(MATCH($J2408,SorP!$B$1:$B$6261,0)),"",INDIRECT("'SorP'!$A$"&amp;MATCH($S2408&amp;$J2408,SorP!C:C,0))))</f>
        <v/>
      </c>
      <c r="U2408" s="162"/>
      <c r="V2408" s="163" t="e">
        <f>IF(C2408="",NA(),MATCH($B2408&amp;$C2408,'Smelter Look-up'!$J:$J,0))</f>
        <v>#N/A</v>
      </c>
      <c r="X2408" s="164">
        <f t="shared" ca="1" si="186"/>
        <v>0</v>
      </c>
      <c r="AB2408" s="304" t="str">
        <f t="shared" si="187"/>
        <v/>
      </c>
      <c r="AC2408" s="164" t="str">
        <f t="shared" si="188"/>
        <v/>
      </c>
      <c r="AD2408" s="164" t="str">
        <f t="shared" si="189"/>
        <v/>
      </c>
    </row>
    <row r="2409" spans="1:30" s="164" customFormat="1" ht="20.149999999999999" customHeight="1">
      <c r="A2409" s="149"/>
      <c r="B2409" s="294" t="str">
        <f>IF(LEN(A2409)=0,"",INDEX('Smelter Look-up'!$A:$A,MATCH($A2409,'Smelter Look-up'!$E:$E,0)))</f>
        <v/>
      </c>
      <c r="C2409" s="146" t="str">
        <f>IF(LEN(A2409)=0,"",INDEX('Smelter Look-up'!$C:$C,MATCH($A2409,'Smelter Look-up'!$E:$E,0)))</f>
        <v/>
      </c>
      <c r="D2409" s="143"/>
      <c r="E2409" s="143" t="str">
        <f ca="1">IF(ISERROR($V2409),"",OFFSET('Smelter Look-up'!$D$4,$V2409-4,0)&amp;"")</f>
        <v/>
      </c>
      <c r="F2409" s="143" t="str">
        <f ca="1">IF(ISERROR($V2409),"",OFFSET('Smelter Look-up'!$E$4,$V2409-4,0))</f>
        <v/>
      </c>
      <c r="G2409" s="143" t="str">
        <f ca="1">IF(C2409=$X$4,"Enter smelter details",IF(ISERROR($V2409),"",OFFSET('Smelter Look-up'!$F$4,$V2409-4,0)))</f>
        <v/>
      </c>
      <c r="H2409" s="199" t="str">
        <f ca="1">IF(ISERROR($V2409),"",OFFSET('Smelter Look-up'!$G$4,$V2409-4,0))</f>
        <v/>
      </c>
      <c r="I2409" s="200" t="str">
        <f ca="1">IF(ISERROR($V2409),"",OFFSET('Smelter Look-up'!$H$4,$V2409-4,0))</f>
        <v/>
      </c>
      <c r="J2409" s="200" t="str">
        <f ca="1">IF(ISERROR($V2409),"",OFFSET('Smelter Look-up'!$I$4,$V2409-4,0))</f>
        <v/>
      </c>
      <c r="K2409" s="144"/>
      <c r="L2409" s="144"/>
      <c r="M2409" s="144"/>
      <c r="N2409" s="144"/>
      <c r="O2409" s="144"/>
      <c r="P2409" s="202"/>
      <c r="Q2409" s="145"/>
      <c r="R2409" s="143" t="str">
        <f ca="1">IF(ISERROR($V2409),"",OFFSET('Smelter Look-up'!$C$4,$V2409-4,0)&amp;"")</f>
        <v/>
      </c>
      <c r="S2409" s="149" t="str">
        <f t="shared" ca="1" si="185"/>
        <v/>
      </c>
      <c r="T2409" s="149" t="str">
        <f ca="1">IF(B2409="","",IF(ISERROR(MATCH($J2409,SorP!$B$1:$B$6261,0)),"",INDIRECT("'SorP'!$A$"&amp;MATCH($S2409&amp;$J2409,SorP!C:C,0))))</f>
        <v/>
      </c>
      <c r="U2409" s="162"/>
      <c r="V2409" s="163" t="e">
        <f>IF(C2409="",NA(),MATCH($B2409&amp;$C2409,'Smelter Look-up'!$J:$J,0))</f>
        <v>#N/A</v>
      </c>
      <c r="X2409" s="164">
        <f t="shared" ca="1" si="186"/>
        <v>0</v>
      </c>
      <c r="AB2409" s="304" t="str">
        <f t="shared" si="187"/>
        <v/>
      </c>
      <c r="AC2409" s="164" t="str">
        <f t="shared" si="188"/>
        <v/>
      </c>
      <c r="AD2409" s="164" t="str">
        <f t="shared" si="189"/>
        <v/>
      </c>
    </row>
    <row r="2410" spans="1:30" s="164" customFormat="1" ht="20.149999999999999" customHeight="1">
      <c r="A2410" s="149"/>
      <c r="B2410" s="294" t="str">
        <f>IF(LEN(A2410)=0,"",INDEX('Smelter Look-up'!$A:$A,MATCH($A2410,'Smelter Look-up'!$E:$E,0)))</f>
        <v/>
      </c>
      <c r="C2410" s="146" t="str">
        <f>IF(LEN(A2410)=0,"",INDEX('Smelter Look-up'!$C:$C,MATCH($A2410,'Smelter Look-up'!$E:$E,0)))</f>
        <v/>
      </c>
      <c r="D2410" s="143"/>
      <c r="E2410" s="143" t="str">
        <f ca="1">IF(ISERROR($V2410),"",OFFSET('Smelter Look-up'!$D$4,$V2410-4,0)&amp;"")</f>
        <v/>
      </c>
      <c r="F2410" s="143" t="str">
        <f ca="1">IF(ISERROR($V2410),"",OFFSET('Smelter Look-up'!$E$4,$V2410-4,0))</f>
        <v/>
      </c>
      <c r="G2410" s="143" t="str">
        <f ca="1">IF(C2410=$X$4,"Enter smelter details",IF(ISERROR($V2410),"",OFFSET('Smelter Look-up'!$F$4,$V2410-4,0)))</f>
        <v/>
      </c>
      <c r="H2410" s="199" t="str">
        <f ca="1">IF(ISERROR($V2410),"",OFFSET('Smelter Look-up'!$G$4,$V2410-4,0))</f>
        <v/>
      </c>
      <c r="I2410" s="200" t="str">
        <f ca="1">IF(ISERROR($V2410),"",OFFSET('Smelter Look-up'!$H$4,$V2410-4,0))</f>
        <v/>
      </c>
      <c r="J2410" s="200" t="str">
        <f ca="1">IF(ISERROR($V2410),"",OFFSET('Smelter Look-up'!$I$4,$V2410-4,0))</f>
        <v/>
      </c>
      <c r="K2410" s="144"/>
      <c r="L2410" s="144"/>
      <c r="M2410" s="144"/>
      <c r="N2410" s="144"/>
      <c r="O2410" s="144"/>
      <c r="P2410" s="202"/>
      <c r="Q2410" s="145"/>
      <c r="R2410" s="143" t="str">
        <f ca="1">IF(ISERROR($V2410),"",OFFSET('Smelter Look-up'!$C$4,$V2410-4,0)&amp;"")</f>
        <v/>
      </c>
      <c r="S2410" s="149" t="str">
        <f t="shared" ca="1" si="185"/>
        <v/>
      </c>
      <c r="T2410" s="149" t="str">
        <f ca="1">IF(B2410="","",IF(ISERROR(MATCH($J2410,SorP!$B$1:$B$6261,0)),"",INDIRECT("'SorP'!$A$"&amp;MATCH($S2410&amp;$J2410,SorP!C:C,0))))</f>
        <v/>
      </c>
      <c r="U2410" s="162"/>
      <c r="V2410" s="163" t="e">
        <f>IF(C2410="",NA(),MATCH($B2410&amp;$C2410,'Smelter Look-up'!$J:$J,0))</f>
        <v>#N/A</v>
      </c>
      <c r="X2410" s="164">
        <f t="shared" ca="1" si="186"/>
        <v>0</v>
      </c>
      <c r="AB2410" s="304" t="str">
        <f t="shared" si="187"/>
        <v/>
      </c>
      <c r="AC2410" s="164" t="str">
        <f t="shared" si="188"/>
        <v/>
      </c>
      <c r="AD2410" s="164" t="str">
        <f t="shared" si="189"/>
        <v/>
      </c>
    </row>
    <row r="2411" spans="1:30" s="164" customFormat="1" ht="20.149999999999999" customHeight="1">
      <c r="A2411" s="149"/>
      <c r="B2411" s="294" t="str">
        <f>IF(LEN(A2411)=0,"",INDEX('Smelter Look-up'!$A:$A,MATCH($A2411,'Smelter Look-up'!$E:$E,0)))</f>
        <v/>
      </c>
      <c r="C2411" s="146" t="str">
        <f>IF(LEN(A2411)=0,"",INDEX('Smelter Look-up'!$C:$C,MATCH($A2411,'Smelter Look-up'!$E:$E,0)))</f>
        <v/>
      </c>
      <c r="D2411" s="143"/>
      <c r="E2411" s="143" t="str">
        <f ca="1">IF(ISERROR($V2411),"",OFFSET('Smelter Look-up'!$D$4,$V2411-4,0)&amp;"")</f>
        <v/>
      </c>
      <c r="F2411" s="143" t="str">
        <f ca="1">IF(ISERROR($V2411),"",OFFSET('Smelter Look-up'!$E$4,$V2411-4,0))</f>
        <v/>
      </c>
      <c r="G2411" s="143" t="str">
        <f ca="1">IF(C2411=$X$4,"Enter smelter details",IF(ISERROR($V2411),"",OFFSET('Smelter Look-up'!$F$4,$V2411-4,0)))</f>
        <v/>
      </c>
      <c r="H2411" s="199" t="str">
        <f ca="1">IF(ISERROR($V2411),"",OFFSET('Smelter Look-up'!$G$4,$V2411-4,0))</f>
        <v/>
      </c>
      <c r="I2411" s="200" t="str">
        <f ca="1">IF(ISERROR($V2411),"",OFFSET('Smelter Look-up'!$H$4,$V2411-4,0))</f>
        <v/>
      </c>
      <c r="J2411" s="200" t="str">
        <f ca="1">IF(ISERROR($V2411),"",OFFSET('Smelter Look-up'!$I$4,$V2411-4,0))</f>
        <v/>
      </c>
      <c r="K2411" s="144"/>
      <c r="L2411" s="144"/>
      <c r="M2411" s="144"/>
      <c r="N2411" s="144"/>
      <c r="O2411" s="144"/>
      <c r="P2411" s="202"/>
      <c r="Q2411" s="145"/>
      <c r="R2411" s="143" t="str">
        <f ca="1">IF(ISERROR($V2411),"",OFFSET('Smelter Look-up'!$C$4,$V2411-4,0)&amp;"")</f>
        <v/>
      </c>
      <c r="S2411" s="149" t="str">
        <f t="shared" ca="1" si="185"/>
        <v/>
      </c>
      <c r="T2411" s="149" t="str">
        <f ca="1">IF(B2411="","",IF(ISERROR(MATCH($J2411,SorP!$B$1:$B$6261,0)),"",INDIRECT("'SorP'!$A$"&amp;MATCH($S2411&amp;$J2411,SorP!C:C,0))))</f>
        <v/>
      </c>
      <c r="U2411" s="162"/>
      <c r="V2411" s="163" t="e">
        <f>IF(C2411="",NA(),MATCH($B2411&amp;$C2411,'Smelter Look-up'!$J:$J,0))</f>
        <v>#N/A</v>
      </c>
      <c r="X2411" s="164">
        <f t="shared" ca="1" si="186"/>
        <v>0</v>
      </c>
      <c r="AB2411" s="304" t="str">
        <f t="shared" si="187"/>
        <v/>
      </c>
      <c r="AC2411" s="164" t="str">
        <f t="shared" si="188"/>
        <v/>
      </c>
      <c r="AD2411" s="164" t="str">
        <f t="shared" si="189"/>
        <v/>
      </c>
    </row>
    <row r="2412" spans="1:30" s="164" customFormat="1" ht="20.149999999999999" customHeight="1">
      <c r="A2412" s="149"/>
      <c r="B2412" s="294" t="str">
        <f>IF(LEN(A2412)=0,"",INDEX('Smelter Look-up'!$A:$A,MATCH($A2412,'Smelter Look-up'!$E:$E,0)))</f>
        <v/>
      </c>
      <c r="C2412" s="146" t="str">
        <f>IF(LEN(A2412)=0,"",INDEX('Smelter Look-up'!$C:$C,MATCH($A2412,'Smelter Look-up'!$E:$E,0)))</f>
        <v/>
      </c>
      <c r="D2412" s="143"/>
      <c r="E2412" s="143" t="str">
        <f ca="1">IF(ISERROR($V2412),"",OFFSET('Smelter Look-up'!$D$4,$V2412-4,0)&amp;"")</f>
        <v/>
      </c>
      <c r="F2412" s="143" t="str">
        <f ca="1">IF(ISERROR($V2412),"",OFFSET('Smelter Look-up'!$E$4,$V2412-4,0))</f>
        <v/>
      </c>
      <c r="G2412" s="143" t="str">
        <f ca="1">IF(C2412=$X$4,"Enter smelter details",IF(ISERROR($V2412),"",OFFSET('Smelter Look-up'!$F$4,$V2412-4,0)))</f>
        <v/>
      </c>
      <c r="H2412" s="199" t="str">
        <f ca="1">IF(ISERROR($V2412),"",OFFSET('Smelter Look-up'!$G$4,$V2412-4,0))</f>
        <v/>
      </c>
      <c r="I2412" s="200" t="str">
        <f ca="1">IF(ISERROR($V2412),"",OFFSET('Smelter Look-up'!$H$4,$V2412-4,0))</f>
        <v/>
      </c>
      <c r="J2412" s="200" t="str">
        <f ca="1">IF(ISERROR($V2412),"",OFFSET('Smelter Look-up'!$I$4,$V2412-4,0))</f>
        <v/>
      </c>
      <c r="K2412" s="144"/>
      <c r="L2412" s="144"/>
      <c r="M2412" s="144"/>
      <c r="N2412" s="144"/>
      <c r="O2412" s="144"/>
      <c r="P2412" s="202"/>
      <c r="Q2412" s="145"/>
      <c r="R2412" s="143" t="str">
        <f ca="1">IF(ISERROR($V2412),"",OFFSET('Smelter Look-up'!$C$4,$V2412-4,0)&amp;"")</f>
        <v/>
      </c>
      <c r="S2412" s="149" t="str">
        <f t="shared" ca="1" si="185"/>
        <v/>
      </c>
      <c r="T2412" s="149" t="str">
        <f ca="1">IF(B2412="","",IF(ISERROR(MATCH($J2412,SorP!$B$1:$B$6261,0)),"",INDIRECT("'SorP'!$A$"&amp;MATCH($S2412&amp;$J2412,SorP!C:C,0))))</f>
        <v/>
      </c>
      <c r="U2412" s="162"/>
      <c r="V2412" s="163" t="e">
        <f>IF(C2412="",NA(),MATCH($B2412&amp;$C2412,'Smelter Look-up'!$J:$J,0))</f>
        <v>#N/A</v>
      </c>
      <c r="X2412" s="164">
        <f t="shared" ca="1" si="186"/>
        <v>0</v>
      </c>
      <c r="AB2412" s="304" t="str">
        <f t="shared" si="187"/>
        <v/>
      </c>
      <c r="AC2412" s="164" t="str">
        <f t="shared" si="188"/>
        <v/>
      </c>
      <c r="AD2412" s="164" t="str">
        <f t="shared" si="189"/>
        <v/>
      </c>
    </row>
    <row r="2413" spans="1:30" s="164" customFormat="1" ht="20.149999999999999" customHeight="1">
      <c r="A2413" s="149"/>
      <c r="B2413" s="294" t="str">
        <f>IF(LEN(A2413)=0,"",INDEX('Smelter Look-up'!$A:$A,MATCH($A2413,'Smelter Look-up'!$E:$E,0)))</f>
        <v/>
      </c>
      <c r="C2413" s="146" t="str">
        <f>IF(LEN(A2413)=0,"",INDEX('Smelter Look-up'!$C:$C,MATCH($A2413,'Smelter Look-up'!$E:$E,0)))</f>
        <v/>
      </c>
      <c r="D2413" s="143"/>
      <c r="E2413" s="143" t="str">
        <f ca="1">IF(ISERROR($V2413),"",OFFSET('Smelter Look-up'!$D$4,$V2413-4,0)&amp;"")</f>
        <v/>
      </c>
      <c r="F2413" s="143" t="str">
        <f ca="1">IF(ISERROR($V2413),"",OFFSET('Smelter Look-up'!$E$4,$V2413-4,0))</f>
        <v/>
      </c>
      <c r="G2413" s="143" t="str">
        <f ca="1">IF(C2413=$X$4,"Enter smelter details",IF(ISERROR($V2413),"",OFFSET('Smelter Look-up'!$F$4,$V2413-4,0)))</f>
        <v/>
      </c>
      <c r="H2413" s="199" t="str">
        <f ca="1">IF(ISERROR($V2413),"",OFFSET('Smelter Look-up'!$G$4,$V2413-4,0))</f>
        <v/>
      </c>
      <c r="I2413" s="200" t="str">
        <f ca="1">IF(ISERROR($V2413),"",OFFSET('Smelter Look-up'!$H$4,$V2413-4,0))</f>
        <v/>
      </c>
      <c r="J2413" s="200" t="str">
        <f ca="1">IF(ISERROR($V2413),"",OFFSET('Smelter Look-up'!$I$4,$V2413-4,0))</f>
        <v/>
      </c>
      <c r="K2413" s="144"/>
      <c r="L2413" s="144"/>
      <c r="M2413" s="144"/>
      <c r="N2413" s="144"/>
      <c r="O2413" s="144"/>
      <c r="P2413" s="202"/>
      <c r="Q2413" s="145"/>
      <c r="R2413" s="143" t="str">
        <f ca="1">IF(ISERROR($V2413),"",OFFSET('Smelter Look-up'!$C$4,$V2413-4,0)&amp;"")</f>
        <v/>
      </c>
      <c r="S2413" s="149" t="str">
        <f t="shared" ca="1" si="185"/>
        <v/>
      </c>
      <c r="T2413" s="149" t="str">
        <f ca="1">IF(B2413="","",IF(ISERROR(MATCH($J2413,SorP!$B$1:$B$6261,0)),"",INDIRECT("'SorP'!$A$"&amp;MATCH($S2413&amp;$J2413,SorP!C:C,0))))</f>
        <v/>
      </c>
      <c r="U2413" s="162"/>
      <c r="V2413" s="163" t="e">
        <f>IF(C2413="",NA(),MATCH($B2413&amp;$C2413,'Smelter Look-up'!$J:$J,0))</f>
        <v>#N/A</v>
      </c>
      <c r="X2413" s="164">
        <f t="shared" ca="1" si="186"/>
        <v>0</v>
      </c>
      <c r="AB2413" s="304" t="str">
        <f t="shared" si="187"/>
        <v/>
      </c>
      <c r="AC2413" s="164" t="str">
        <f t="shared" si="188"/>
        <v/>
      </c>
      <c r="AD2413" s="164" t="str">
        <f t="shared" si="189"/>
        <v/>
      </c>
    </row>
    <row r="2414" spans="1:30" s="164" customFormat="1" ht="20.149999999999999" customHeight="1">
      <c r="A2414" s="149"/>
      <c r="B2414" s="294" t="str">
        <f>IF(LEN(A2414)=0,"",INDEX('Smelter Look-up'!$A:$A,MATCH($A2414,'Smelter Look-up'!$E:$E,0)))</f>
        <v/>
      </c>
      <c r="C2414" s="146" t="str">
        <f>IF(LEN(A2414)=0,"",INDEX('Smelter Look-up'!$C:$C,MATCH($A2414,'Smelter Look-up'!$E:$E,0)))</f>
        <v/>
      </c>
      <c r="D2414" s="143"/>
      <c r="E2414" s="143" t="str">
        <f ca="1">IF(ISERROR($V2414),"",OFFSET('Smelter Look-up'!$D$4,$V2414-4,0)&amp;"")</f>
        <v/>
      </c>
      <c r="F2414" s="143" t="str">
        <f ca="1">IF(ISERROR($V2414),"",OFFSET('Smelter Look-up'!$E$4,$V2414-4,0))</f>
        <v/>
      </c>
      <c r="G2414" s="143" t="str">
        <f ca="1">IF(C2414=$X$4,"Enter smelter details",IF(ISERROR($V2414),"",OFFSET('Smelter Look-up'!$F$4,$V2414-4,0)))</f>
        <v/>
      </c>
      <c r="H2414" s="199" t="str">
        <f ca="1">IF(ISERROR($V2414),"",OFFSET('Smelter Look-up'!$G$4,$V2414-4,0))</f>
        <v/>
      </c>
      <c r="I2414" s="200" t="str">
        <f ca="1">IF(ISERROR($V2414),"",OFFSET('Smelter Look-up'!$H$4,$V2414-4,0))</f>
        <v/>
      </c>
      <c r="J2414" s="200" t="str">
        <f ca="1">IF(ISERROR($V2414),"",OFFSET('Smelter Look-up'!$I$4,$V2414-4,0))</f>
        <v/>
      </c>
      <c r="K2414" s="144"/>
      <c r="L2414" s="144"/>
      <c r="M2414" s="144"/>
      <c r="N2414" s="144"/>
      <c r="O2414" s="144"/>
      <c r="P2414" s="202"/>
      <c r="Q2414" s="145"/>
      <c r="R2414" s="143" t="str">
        <f ca="1">IF(ISERROR($V2414),"",OFFSET('Smelter Look-up'!$C$4,$V2414-4,0)&amp;"")</f>
        <v/>
      </c>
      <c r="S2414" s="149" t="str">
        <f t="shared" ca="1" si="185"/>
        <v/>
      </c>
      <c r="T2414" s="149" t="str">
        <f ca="1">IF(B2414="","",IF(ISERROR(MATCH($J2414,SorP!$B$1:$B$6261,0)),"",INDIRECT("'SorP'!$A$"&amp;MATCH($S2414&amp;$J2414,SorP!C:C,0))))</f>
        <v/>
      </c>
      <c r="U2414" s="162"/>
      <c r="V2414" s="163" t="e">
        <f>IF(C2414="",NA(),MATCH($B2414&amp;$C2414,'Smelter Look-up'!$J:$J,0))</f>
        <v>#N/A</v>
      </c>
      <c r="X2414" s="164">
        <f t="shared" ca="1" si="186"/>
        <v>0</v>
      </c>
      <c r="AB2414" s="304" t="str">
        <f t="shared" si="187"/>
        <v/>
      </c>
      <c r="AC2414" s="164" t="str">
        <f t="shared" si="188"/>
        <v/>
      </c>
      <c r="AD2414" s="164" t="str">
        <f t="shared" si="189"/>
        <v/>
      </c>
    </row>
    <row r="2415" spans="1:30" s="164" customFormat="1" ht="20.149999999999999" customHeight="1">
      <c r="A2415" s="149"/>
      <c r="B2415" s="294" t="str">
        <f>IF(LEN(A2415)=0,"",INDEX('Smelter Look-up'!$A:$A,MATCH($A2415,'Smelter Look-up'!$E:$E,0)))</f>
        <v/>
      </c>
      <c r="C2415" s="146" t="str">
        <f>IF(LEN(A2415)=0,"",INDEX('Smelter Look-up'!$C:$C,MATCH($A2415,'Smelter Look-up'!$E:$E,0)))</f>
        <v/>
      </c>
      <c r="D2415" s="143"/>
      <c r="E2415" s="143" t="str">
        <f ca="1">IF(ISERROR($V2415),"",OFFSET('Smelter Look-up'!$D$4,$V2415-4,0)&amp;"")</f>
        <v/>
      </c>
      <c r="F2415" s="143" t="str">
        <f ca="1">IF(ISERROR($V2415),"",OFFSET('Smelter Look-up'!$E$4,$V2415-4,0))</f>
        <v/>
      </c>
      <c r="G2415" s="143" t="str">
        <f ca="1">IF(C2415=$X$4,"Enter smelter details",IF(ISERROR($V2415),"",OFFSET('Smelter Look-up'!$F$4,$V2415-4,0)))</f>
        <v/>
      </c>
      <c r="H2415" s="199" t="str">
        <f ca="1">IF(ISERROR($V2415),"",OFFSET('Smelter Look-up'!$G$4,$V2415-4,0))</f>
        <v/>
      </c>
      <c r="I2415" s="200" t="str">
        <f ca="1">IF(ISERROR($V2415),"",OFFSET('Smelter Look-up'!$H$4,$V2415-4,0))</f>
        <v/>
      </c>
      <c r="J2415" s="200" t="str">
        <f ca="1">IF(ISERROR($V2415),"",OFFSET('Smelter Look-up'!$I$4,$V2415-4,0))</f>
        <v/>
      </c>
      <c r="K2415" s="144"/>
      <c r="L2415" s="144"/>
      <c r="M2415" s="144"/>
      <c r="N2415" s="144"/>
      <c r="O2415" s="144"/>
      <c r="P2415" s="202"/>
      <c r="Q2415" s="145"/>
      <c r="R2415" s="143" t="str">
        <f ca="1">IF(ISERROR($V2415),"",OFFSET('Smelter Look-up'!$C$4,$V2415-4,0)&amp;"")</f>
        <v/>
      </c>
      <c r="S2415" s="149" t="str">
        <f t="shared" ca="1" si="185"/>
        <v/>
      </c>
      <c r="T2415" s="149" t="str">
        <f ca="1">IF(B2415="","",IF(ISERROR(MATCH($J2415,SorP!$B$1:$B$6261,0)),"",INDIRECT("'SorP'!$A$"&amp;MATCH($S2415&amp;$J2415,SorP!C:C,0))))</f>
        <v/>
      </c>
      <c r="U2415" s="162"/>
      <c r="V2415" s="163" t="e">
        <f>IF(C2415="",NA(),MATCH($B2415&amp;$C2415,'Smelter Look-up'!$J:$J,0))</f>
        <v>#N/A</v>
      </c>
      <c r="X2415" s="164">
        <f t="shared" ca="1" si="186"/>
        <v>0</v>
      </c>
      <c r="AB2415" s="304" t="str">
        <f t="shared" si="187"/>
        <v/>
      </c>
      <c r="AC2415" s="164" t="str">
        <f t="shared" si="188"/>
        <v/>
      </c>
      <c r="AD2415" s="164" t="str">
        <f t="shared" si="189"/>
        <v/>
      </c>
    </row>
    <row r="2416" spans="1:30" s="164" customFormat="1" ht="20.149999999999999" customHeight="1">
      <c r="A2416" s="149"/>
      <c r="B2416" s="294" t="str">
        <f>IF(LEN(A2416)=0,"",INDEX('Smelter Look-up'!$A:$A,MATCH($A2416,'Smelter Look-up'!$E:$E,0)))</f>
        <v/>
      </c>
      <c r="C2416" s="146" t="str">
        <f>IF(LEN(A2416)=0,"",INDEX('Smelter Look-up'!$C:$C,MATCH($A2416,'Smelter Look-up'!$E:$E,0)))</f>
        <v/>
      </c>
      <c r="D2416" s="143"/>
      <c r="E2416" s="143" t="str">
        <f ca="1">IF(ISERROR($V2416),"",OFFSET('Smelter Look-up'!$D$4,$V2416-4,0)&amp;"")</f>
        <v/>
      </c>
      <c r="F2416" s="143" t="str">
        <f ca="1">IF(ISERROR($V2416),"",OFFSET('Smelter Look-up'!$E$4,$V2416-4,0))</f>
        <v/>
      </c>
      <c r="G2416" s="143" t="str">
        <f ca="1">IF(C2416=$X$4,"Enter smelter details",IF(ISERROR($V2416),"",OFFSET('Smelter Look-up'!$F$4,$V2416-4,0)))</f>
        <v/>
      </c>
      <c r="H2416" s="199" t="str">
        <f ca="1">IF(ISERROR($V2416),"",OFFSET('Smelter Look-up'!$G$4,$V2416-4,0))</f>
        <v/>
      </c>
      <c r="I2416" s="200" t="str">
        <f ca="1">IF(ISERROR($V2416),"",OFFSET('Smelter Look-up'!$H$4,$V2416-4,0))</f>
        <v/>
      </c>
      <c r="J2416" s="200" t="str">
        <f ca="1">IF(ISERROR($V2416),"",OFFSET('Smelter Look-up'!$I$4,$V2416-4,0))</f>
        <v/>
      </c>
      <c r="K2416" s="144"/>
      <c r="L2416" s="144"/>
      <c r="M2416" s="144"/>
      <c r="N2416" s="144"/>
      <c r="O2416" s="144"/>
      <c r="P2416" s="202"/>
      <c r="Q2416" s="145"/>
      <c r="R2416" s="143" t="str">
        <f ca="1">IF(ISERROR($V2416),"",OFFSET('Smelter Look-up'!$C$4,$V2416-4,0)&amp;"")</f>
        <v/>
      </c>
      <c r="S2416" s="149" t="str">
        <f t="shared" ca="1" si="185"/>
        <v/>
      </c>
      <c r="T2416" s="149" t="str">
        <f ca="1">IF(B2416="","",IF(ISERROR(MATCH($J2416,SorP!$B$1:$B$6261,0)),"",INDIRECT("'SorP'!$A$"&amp;MATCH($S2416&amp;$J2416,SorP!C:C,0))))</f>
        <v/>
      </c>
      <c r="U2416" s="162"/>
      <c r="V2416" s="163" t="e">
        <f>IF(C2416="",NA(),MATCH($B2416&amp;$C2416,'Smelter Look-up'!$J:$J,0))</f>
        <v>#N/A</v>
      </c>
      <c r="X2416" s="164">
        <f t="shared" ca="1" si="186"/>
        <v>0</v>
      </c>
      <c r="AB2416" s="304" t="str">
        <f t="shared" si="187"/>
        <v/>
      </c>
      <c r="AC2416" s="164" t="str">
        <f t="shared" si="188"/>
        <v/>
      </c>
      <c r="AD2416" s="164" t="str">
        <f t="shared" si="189"/>
        <v/>
      </c>
    </row>
    <row r="2417" spans="1:30" s="164" customFormat="1" ht="20.149999999999999" customHeight="1">
      <c r="A2417" s="149"/>
      <c r="B2417" s="294" t="str">
        <f>IF(LEN(A2417)=0,"",INDEX('Smelter Look-up'!$A:$A,MATCH($A2417,'Smelter Look-up'!$E:$E,0)))</f>
        <v/>
      </c>
      <c r="C2417" s="146" t="str">
        <f>IF(LEN(A2417)=0,"",INDEX('Smelter Look-up'!$C:$C,MATCH($A2417,'Smelter Look-up'!$E:$E,0)))</f>
        <v/>
      </c>
      <c r="D2417" s="143"/>
      <c r="E2417" s="143" t="str">
        <f ca="1">IF(ISERROR($V2417),"",OFFSET('Smelter Look-up'!$D$4,$V2417-4,0)&amp;"")</f>
        <v/>
      </c>
      <c r="F2417" s="143" t="str">
        <f ca="1">IF(ISERROR($V2417),"",OFFSET('Smelter Look-up'!$E$4,$V2417-4,0))</f>
        <v/>
      </c>
      <c r="G2417" s="143" t="str">
        <f ca="1">IF(C2417=$X$4,"Enter smelter details",IF(ISERROR($V2417),"",OFFSET('Smelter Look-up'!$F$4,$V2417-4,0)))</f>
        <v/>
      </c>
      <c r="H2417" s="199" t="str">
        <f ca="1">IF(ISERROR($V2417),"",OFFSET('Smelter Look-up'!$G$4,$V2417-4,0))</f>
        <v/>
      </c>
      <c r="I2417" s="200" t="str">
        <f ca="1">IF(ISERROR($V2417),"",OFFSET('Smelter Look-up'!$H$4,$V2417-4,0))</f>
        <v/>
      </c>
      <c r="J2417" s="200" t="str">
        <f ca="1">IF(ISERROR($V2417),"",OFFSET('Smelter Look-up'!$I$4,$V2417-4,0))</f>
        <v/>
      </c>
      <c r="K2417" s="144"/>
      <c r="L2417" s="144"/>
      <c r="M2417" s="144"/>
      <c r="N2417" s="144"/>
      <c r="O2417" s="144"/>
      <c r="P2417" s="202"/>
      <c r="Q2417" s="145"/>
      <c r="R2417" s="143" t="str">
        <f ca="1">IF(ISERROR($V2417),"",OFFSET('Smelter Look-up'!$C$4,$V2417-4,0)&amp;"")</f>
        <v/>
      </c>
      <c r="S2417" s="149" t="str">
        <f t="shared" ca="1" si="185"/>
        <v/>
      </c>
      <c r="T2417" s="149" t="str">
        <f ca="1">IF(B2417="","",IF(ISERROR(MATCH($J2417,SorP!$B$1:$B$6261,0)),"",INDIRECT("'SorP'!$A$"&amp;MATCH($S2417&amp;$J2417,SorP!C:C,0))))</f>
        <v/>
      </c>
      <c r="U2417" s="162"/>
      <c r="V2417" s="163" t="e">
        <f>IF(C2417="",NA(),MATCH($B2417&amp;$C2417,'Smelter Look-up'!$J:$J,0))</f>
        <v>#N/A</v>
      </c>
      <c r="X2417" s="164">
        <f t="shared" ca="1" si="186"/>
        <v>0</v>
      </c>
      <c r="AB2417" s="304" t="str">
        <f t="shared" si="187"/>
        <v/>
      </c>
      <c r="AC2417" s="164" t="str">
        <f t="shared" si="188"/>
        <v/>
      </c>
      <c r="AD2417" s="164" t="str">
        <f t="shared" si="189"/>
        <v/>
      </c>
    </row>
    <row r="2418" spans="1:30" s="164" customFormat="1" ht="20.149999999999999" customHeight="1">
      <c r="A2418" s="149"/>
      <c r="B2418" s="294" t="str">
        <f>IF(LEN(A2418)=0,"",INDEX('Smelter Look-up'!$A:$A,MATCH($A2418,'Smelter Look-up'!$E:$E,0)))</f>
        <v/>
      </c>
      <c r="C2418" s="146" t="str">
        <f>IF(LEN(A2418)=0,"",INDEX('Smelter Look-up'!$C:$C,MATCH($A2418,'Smelter Look-up'!$E:$E,0)))</f>
        <v/>
      </c>
      <c r="D2418" s="143"/>
      <c r="E2418" s="143" t="str">
        <f ca="1">IF(ISERROR($V2418),"",OFFSET('Smelter Look-up'!$D$4,$V2418-4,0)&amp;"")</f>
        <v/>
      </c>
      <c r="F2418" s="143" t="str">
        <f ca="1">IF(ISERROR($V2418),"",OFFSET('Smelter Look-up'!$E$4,$V2418-4,0))</f>
        <v/>
      </c>
      <c r="G2418" s="143" t="str">
        <f ca="1">IF(C2418=$X$4,"Enter smelter details",IF(ISERROR($V2418),"",OFFSET('Smelter Look-up'!$F$4,$V2418-4,0)))</f>
        <v/>
      </c>
      <c r="H2418" s="199" t="str">
        <f ca="1">IF(ISERROR($V2418),"",OFFSET('Smelter Look-up'!$G$4,$V2418-4,0))</f>
        <v/>
      </c>
      <c r="I2418" s="200" t="str">
        <f ca="1">IF(ISERROR($V2418),"",OFFSET('Smelter Look-up'!$H$4,$V2418-4,0))</f>
        <v/>
      </c>
      <c r="J2418" s="200" t="str">
        <f ca="1">IF(ISERROR($V2418),"",OFFSET('Smelter Look-up'!$I$4,$V2418-4,0))</f>
        <v/>
      </c>
      <c r="K2418" s="144"/>
      <c r="L2418" s="144"/>
      <c r="M2418" s="144"/>
      <c r="N2418" s="144"/>
      <c r="O2418" s="144"/>
      <c r="P2418" s="202"/>
      <c r="Q2418" s="145"/>
      <c r="R2418" s="143" t="str">
        <f ca="1">IF(ISERROR($V2418),"",OFFSET('Smelter Look-up'!$C$4,$V2418-4,0)&amp;"")</f>
        <v/>
      </c>
      <c r="S2418" s="149" t="str">
        <f t="shared" ca="1" si="185"/>
        <v/>
      </c>
      <c r="T2418" s="149" t="str">
        <f ca="1">IF(B2418="","",IF(ISERROR(MATCH($J2418,SorP!$B$1:$B$6261,0)),"",INDIRECT("'SorP'!$A$"&amp;MATCH($S2418&amp;$J2418,SorP!C:C,0))))</f>
        <v/>
      </c>
      <c r="U2418" s="162"/>
      <c r="V2418" s="163" t="e">
        <f>IF(C2418="",NA(),MATCH($B2418&amp;$C2418,'Smelter Look-up'!$J:$J,0))</f>
        <v>#N/A</v>
      </c>
      <c r="X2418" s="164">
        <f t="shared" ca="1" si="186"/>
        <v>0</v>
      </c>
      <c r="AB2418" s="304" t="str">
        <f t="shared" si="187"/>
        <v/>
      </c>
      <c r="AC2418" s="164" t="str">
        <f t="shared" si="188"/>
        <v/>
      </c>
      <c r="AD2418" s="164" t="str">
        <f t="shared" si="189"/>
        <v/>
      </c>
    </row>
    <row r="2419" spans="1:30" s="164" customFormat="1" ht="20.149999999999999" customHeight="1">
      <c r="A2419" s="149"/>
      <c r="B2419" s="294" t="str">
        <f>IF(LEN(A2419)=0,"",INDEX('Smelter Look-up'!$A:$A,MATCH($A2419,'Smelter Look-up'!$E:$E,0)))</f>
        <v/>
      </c>
      <c r="C2419" s="146" t="str">
        <f>IF(LEN(A2419)=0,"",INDEX('Smelter Look-up'!$C:$C,MATCH($A2419,'Smelter Look-up'!$E:$E,0)))</f>
        <v/>
      </c>
      <c r="D2419" s="143"/>
      <c r="E2419" s="143" t="str">
        <f ca="1">IF(ISERROR($V2419),"",OFFSET('Smelter Look-up'!$D$4,$V2419-4,0)&amp;"")</f>
        <v/>
      </c>
      <c r="F2419" s="143" t="str">
        <f ca="1">IF(ISERROR($V2419),"",OFFSET('Smelter Look-up'!$E$4,$V2419-4,0))</f>
        <v/>
      </c>
      <c r="G2419" s="143" t="str">
        <f ca="1">IF(C2419=$X$4,"Enter smelter details",IF(ISERROR($V2419),"",OFFSET('Smelter Look-up'!$F$4,$V2419-4,0)))</f>
        <v/>
      </c>
      <c r="H2419" s="199" t="str">
        <f ca="1">IF(ISERROR($V2419),"",OFFSET('Smelter Look-up'!$G$4,$V2419-4,0))</f>
        <v/>
      </c>
      <c r="I2419" s="200" t="str">
        <f ca="1">IF(ISERROR($V2419),"",OFFSET('Smelter Look-up'!$H$4,$V2419-4,0))</f>
        <v/>
      </c>
      <c r="J2419" s="200" t="str">
        <f ca="1">IF(ISERROR($V2419),"",OFFSET('Smelter Look-up'!$I$4,$V2419-4,0))</f>
        <v/>
      </c>
      <c r="K2419" s="144"/>
      <c r="L2419" s="144"/>
      <c r="M2419" s="144"/>
      <c r="N2419" s="144"/>
      <c r="O2419" s="144"/>
      <c r="P2419" s="202"/>
      <c r="Q2419" s="145"/>
      <c r="R2419" s="143" t="str">
        <f ca="1">IF(ISERROR($V2419),"",OFFSET('Smelter Look-up'!$C$4,$V2419-4,0)&amp;"")</f>
        <v/>
      </c>
      <c r="S2419" s="149" t="str">
        <f t="shared" ca="1" si="185"/>
        <v/>
      </c>
      <c r="T2419" s="149" t="str">
        <f ca="1">IF(B2419="","",IF(ISERROR(MATCH($J2419,SorP!$B$1:$B$6261,0)),"",INDIRECT("'SorP'!$A$"&amp;MATCH($S2419&amp;$J2419,SorP!C:C,0))))</f>
        <v/>
      </c>
      <c r="U2419" s="162"/>
      <c r="V2419" s="163" t="e">
        <f>IF(C2419="",NA(),MATCH($B2419&amp;$C2419,'Smelter Look-up'!$J:$J,0))</f>
        <v>#N/A</v>
      </c>
      <c r="X2419" s="164">
        <f t="shared" ca="1" si="186"/>
        <v>0</v>
      </c>
      <c r="AB2419" s="304" t="str">
        <f t="shared" si="187"/>
        <v/>
      </c>
      <c r="AC2419" s="164" t="str">
        <f t="shared" si="188"/>
        <v/>
      </c>
      <c r="AD2419" s="164" t="str">
        <f t="shared" si="189"/>
        <v/>
      </c>
    </row>
    <row r="2420" spans="1:30" s="164" customFormat="1" ht="20.149999999999999" customHeight="1">
      <c r="A2420" s="149"/>
      <c r="B2420" s="294" t="str">
        <f>IF(LEN(A2420)=0,"",INDEX('Smelter Look-up'!$A:$A,MATCH($A2420,'Smelter Look-up'!$E:$E,0)))</f>
        <v/>
      </c>
      <c r="C2420" s="146" t="str">
        <f>IF(LEN(A2420)=0,"",INDEX('Smelter Look-up'!$C:$C,MATCH($A2420,'Smelter Look-up'!$E:$E,0)))</f>
        <v/>
      </c>
      <c r="D2420" s="143"/>
      <c r="E2420" s="143" t="str">
        <f ca="1">IF(ISERROR($V2420),"",OFFSET('Smelter Look-up'!$D$4,$V2420-4,0)&amp;"")</f>
        <v/>
      </c>
      <c r="F2420" s="143" t="str">
        <f ca="1">IF(ISERROR($V2420),"",OFFSET('Smelter Look-up'!$E$4,$V2420-4,0))</f>
        <v/>
      </c>
      <c r="G2420" s="143" t="str">
        <f ca="1">IF(C2420=$X$4,"Enter smelter details",IF(ISERROR($V2420),"",OFFSET('Smelter Look-up'!$F$4,$V2420-4,0)))</f>
        <v/>
      </c>
      <c r="H2420" s="199" t="str">
        <f ca="1">IF(ISERROR($V2420),"",OFFSET('Smelter Look-up'!$G$4,$V2420-4,0))</f>
        <v/>
      </c>
      <c r="I2420" s="200" t="str">
        <f ca="1">IF(ISERROR($V2420),"",OFFSET('Smelter Look-up'!$H$4,$V2420-4,0))</f>
        <v/>
      </c>
      <c r="J2420" s="200" t="str">
        <f ca="1">IF(ISERROR($V2420),"",OFFSET('Smelter Look-up'!$I$4,$V2420-4,0))</f>
        <v/>
      </c>
      <c r="K2420" s="144"/>
      <c r="L2420" s="144"/>
      <c r="M2420" s="144"/>
      <c r="N2420" s="144"/>
      <c r="O2420" s="144"/>
      <c r="P2420" s="202"/>
      <c r="Q2420" s="145"/>
      <c r="R2420" s="143" t="str">
        <f ca="1">IF(ISERROR($V2420),"",OFFSET('Smelter Look-up'!$C$4,$V2420-4,0)&amp;"")</f>
        <v/>
      </c>
      <c r="S2420" s="149" t="str">
        <f t="shared" ca="1" si="185"/>
        <v/>
      </c>
      <c r="T2420" s="149" t="str">
        <f ca="1">IF(B2420="","",IF(ISERROR(MATCH($J2420,SorP!$B$1:$B$6261,0)),"",INDIRECT("'SorP'!$A$"&amp;MATCH($S2420&amp;$J2420,SorP!C:C,0))))</f>
        <v/>
      </c>
      <c r="U2420" s="162"/>
      <c r="V2420" s="163" t="e">
        <f>IF(C2420="",NA(),MATCH($B2420&amp;$C2420,'Smelter Look-up'!$J:$J,0))</f>
        <v>#N/A</v>
      </c>
      <c r="X2420" s="164">
        <f t="shared" ca="1" si="186"/>
        <v>0</v>
      </c>
      <c r="AB2420" s="304" t="str">
        <f t="shared" si="187"/>
        <v/>
      </c>
      <c r="AC2420" s="164" t="str">
        <f t="shared" si="188"/>
        <v/>
      </c>
      <c r="AD2420" s="164" t="str">
        <f t="shared" si="189"/>
        <v/>
      </c>
    </row>
    <row r="2421" spans="1:30" s="164" customFormat="1" ht="20.149999999999999" customHeight="1">
      <c r="A2421" s="149"/>
      <c r="B2421" s="294" t="str">
        <f>IF(LEN(A2421)=0,"",INDEX('Smelter Look-up'!$A:$A,MATCH($A2421,'Smelter Look-up'!$E:$E,0)))</f>
        <v/>
      </c>
      <c r="C2421" s="146" t="str">
        <f>IF(LEN(A2421)=0,"",INDEX('Smelter Look-up'!$C:$C,MATCH($A2421,'Smelter Look-up'!$E:$E,0)))</f>
        <v/>
      </c>
      <c r="D2421" s="143"/>
      <c r="E2421" s="143" t="str">
        <f ca="1">IF(ISERROR($V2421),"",OFFSET('Smelter Look-up'!$D$4,$V2421-4,0)&amp;"")</f>
        <v/>
      </c>
      <c r="F2421" s="143" t="str">
        <f ca="1">IF(ISERROR($V2421),"",OFFSET('Smelter Look-up'!$E$4,$V2421-4,0))</f>
        <v/>
      </c>
      <c r="G2421" s="143" t="str">
        <f ca="1">IF(C2421=$X$4,"Enter smelter details",IF(ISERROR($V2421),"",OFFSET('Smelter Look-up'!$F$4,$V2421-4,0)))</f>
        <v/>
      </c>
      <c r="H2421" s="199" t="str">
        <f ca="1">IF(ISERROR($V2421),"",OFFSET('Smelter Look-up'!$G$4,$V2421-4,0))</f>
        <v/>
      </c>
      <c r="I2421" s="200" t="str">
        <f ca="1">IF(ISERROR($V2421),"",OFFSET('Smelter Look-up'!$H$4,$V2421-4,0))</f>
        <v/>
      </c>
      <c r="J2421" s="200" t="str">
        <f ca="1">IF(ISERROR($V2421),"",OFFSET('Smelter Look-up'!$I$4,$V2421-4,0))</f>
        <v/>
      </c>
      <c r="K2421" s="144"/>
      <c r="L2421" s="144"/>
      <c r="M2421" s="144"/>
      <c r="N2421" s="144"/>
      <c r="O2421" s="144"/>
      <c r="P2421" s="202"/>
      <c r="Q2421" s="145"/>
      <c r="R2421" s="143" t="str">
        <f ca="1">IF(ISERROR($V2421),"",OFFSET('Smelter Look-up'!$C$4,$V2421-4,0)&amp;"")</f>
        <v/>
      </c>
      <c r="S2421" s="149" t="str">
        <f t="shared" ca="1" si="185"/>
        <v/>
      </c>
      <c r="T2421" s="149" t="str">
        <f ca="1">IF(B2421="","",IF(ISERROR(MATCH($J2421,SorP!$B$1:$B$6261,0)),"",INDIRECT("'SorP'!$A$"&amp;MATCH($S2421&amp;$J2421,SorP!C:C,0))))</f>
        <v/>
      </c>
      <c r="U2421" s="162"/>
      <c r="V2421" s="163" t="e">
        <f>IF(C2421="",NA(),MATCH($B2421&amp;$C2421,'Smelter Look-up'!$J:$J,0))</f>
        <v>#N/A</v>
      </c>
      <c r="X2421" s="164">
        <f t="shared" ca="1" si="186"/>
        <v>0</v>
      </c>
      <c r="AB2421" s="304" t="str">
        <f t="shared" si="187"/>
        <v/>
      </c>
      <c r="AC2421" s="164" t="str">
        <f t="shared" si="188"/>
        <v/>
      </c>
      <c r="AD2421" s="164" t="str">
        <f t="shared" si="189"/>
        <v/>
      </c>
    </row>
    <row r="2422" spans="1:30" s="164" customFormat="1" ht="20.149999999999999" customHeight="1">
      <c r="A2422" s="149"/>
      <c r="B2422" s="294" t="str">
        <f>IF(LEN(A2422)=0,"",INDEX('Smelter Look-up'!$A:$A,MATCH($A2422,'Smelter Look-up'!$E:$E,0)))</f>
        <v/>
      </c>
      <c r="C2422" s="146" t="str">
        <f>IF(LEN(A2422)=0,"",INDEX('Smelter Look-up'!$C:$C,MATCH($A2422,'Smelter Look-up'!$E:$E,0)))</f>
        <v/>
      </c>
      <c r="D2422" s="143"/>
      <c r="E2422" s="143" t="str">
        <f ca="1">IF(ISERROR($V2422),"",OFFSET('Smelter Look-up'!$D$4,$V2422-4,0)&amp;"")</f>
        <v/>
      </c>
      <c r="F2422" s="143" t="str">
        <f ca="1">IF(ISERROR($V2422),"",OFFSET('Smelter Look-up'!$E$4,$V2422-4,0))</f>
        <v/>
      </c>
      <c r="G2422" s="143" t="str">
        <f ca="1">IF(C2422=$X$4,"Enter smelter details",IF(ISERROR($V2422),"",OFFSET('Smelter Look-up'!$F$4,$V2422-4,0)))</f>
        <v/>
      </c>
      <c r="H2422" s="199" t="str">
        <f ca="1">IF(ISERROR($V2422),"",OFFSET('Smelter Look-up'!$G$4,$V2422-4,0))</f>
        <v/>
      </c>
      <c r="I2422" s="200" t="str">
        <f ca="1">IF(ISERROR($V2422),"",OFFSET('Smelter Look-up'!$H$4,$V2422-4,0))</f>
        <v/>
      </c>
      <c r="J2422" s="200" t="str">
        <f ca="1">IF(ISERROR($V2422),"",OFFSET('Smelter Look-up'!$I$4,$V2422-4,0))</f>
        <v/>
      </c>
      <c r="K2422" s="144"/>
      <c r="L2422" s="144"/>
      <c r="M2422" s="144"/>
      <c r="N2422" s="144"/>
      <c r="O2422" s="144"/>
      <c r="P2422" s="202"/>
      <c r="Q2422" s="145"/>
      <c r="R2422" s="143" t="str">
        <f ca="1">IF(ISERROR($V2422),"",OFFSET('Smelter Look-up'!$C$4,$V2422-4,0)&amp;"")</f>
        <v/>
      </c>
      <c r="S2422" s="149" t="str">
        <f t="shared" ca="1" si="185"/>
        <v/>
      </c>
      <c r="T2422" s="149" t="str">
        <f ca="1">IF(B2422="","",IF(ISERROR(MATCH($J2422,SorP!$B$1:$B$6261,0)),"",INDIRECT("'SorP'!$A$"&amp;MATCH($S2422&amp;$J2422,SorP!C:C,0))))</f>
        <v/>
      </c>
      <c r="U2422" s="162"/>
      <c r="V2422" s="163" t="e">
        <f>IF(C2422="",NA(),MATCH($B2422&amp;$C2422,'Smelter Look-up'!$J:$J,0))</f>
        <v>#N/A</v>
      </c>
      <c r="X2422" s="164">
        <f t="shared" ca="1" si="186"/>
        <v>0</v>
      </c>
      <c r="AB2422" s="304" t="str">
        <f t="shared" si="187"/>
        <v/>
      </c>
      <c r="AC2422" s="164" t="str">
        <f t="shared" si="188"/>
        <v/>
      </c>
      <c r="AD2422" s="164" t="str">
        <f t="shared" si="189"/>
        <v/>
      </c>
    </row>
    <row r="2423" spans="1:30" s="164" customFormat="1" ht="20.149999999999999" customHeight="1">
      <c r="A2423" s="149"/>
      <c r="B2423" s="294" t="str">
        <f>IF(LEN(A2423)=0,"",INDEX('Smelter Look-up'!$A:$A,MATCH($A2423,'Smelter Look-up'!$E:$E,0)))</f>
        <v/>
      </c>
      <c r="C2423" s="146" t="str">
        <f>IF(LEN(A2423)=0,"",INDEX('Smelter Look-up'!$C:$C,MATCH($A2423,'Smelter Look-up'!$E:$E,0)))</f>
        <v/>
      </c>
      <c r="D2423" s="143"/>
      <c r="E2423" s="143" t="str">
        <f ca="1">IF(ISERROR($V2423),"",OFFSET('Smelter Look-up'!$D$4,$V2423-4,0)&amp;"")</f>
        <v/>
      </c>
      <c r="F2423" s="143" t="str">
        <f ca="1">IF(ISERROR($V2423),"",OFFSET('Smelter Look-up'!$E$4,$V2423-4,0))</f>
        <v/>
      </c>
      <c r="G2423" s="143" t="str">
        <f ca="1">IF(C2423=$X$4,"Enter smelter details",IF(ISERROR($V2423),"",OFFSET('Smelter Look-up'!$F$4,$V2423-4,0)))</f>
        <v/>
      </c>
      <c r="H2423" s="199" t="str">
        <f ca="1">IF(ISERROR($V2423),"",OFFSET('Smelter Look-up'!$G$4,$V2423-4,0))</f>
        <v/>
      </c>
      <c r="I2423" s="200" t="str">
        <f ca="1">IF(ISERROR($V2423),"",OFFSET('Smelter Look-up'!$H$4,$V2423-4,0))</f>
        <v/>
      </c>
      <c r="J2423" s="200" t="str">
        <f ca="1">IF(ISERROR($V2423),"",OFFSET('Smelter Look-up'!$I$4,$V2423-4,0))</f>
        <v/>
      </c>
      <c r="K2423" s="144"/>
      <c r="L2423" s="144"/>
      <c r="M2423" s="144"/>
      <c r="N2423" s="144"/>
      <c r="O2423" s="144"/>
      <c r="P2423" s="202"/>
      <c r="Q2423" s="145"/>
      <c r="R2423" s="143" t="str">
        <f ca="1">IF(ISERROR($V2423),"",OFFSET('Smelter Look-up'!$C$4,$V2423-4,0)&amp;"")</f>
        <v/>
      </c>
      <c r="S2423" s="149" t="str">
        <f t="shared" ca="1" si="185"/>
        <v/>
      </c>
      <c r="T2423" s="149" t="str">
        <f ca="1">IF(B2423="","",IF(ISERROR(MATCH($J2423,SorP!$B$1:$B$6261,0)),"",INDIRECT("'SorP'!$A$"&amp;MATCH($S2423&amp;$J2423,SorP!C:C,0))))</f>
        <v/>
      </c>
      <c r="U2423" s="162"/>
      <c r="V2423" s="163" t="e">
        <f>IF(C2423="",NA(),MATCH($B2423&amp;$C2423,'Smelter Look-up'!$J:$J,0))</f>
        <v>#N/A</v>
      </c>
      <c r="X2423" s="164">
        <f t="shared" ca="1" si="186"/>
        <v>0</v>
      </c>
      <c r="AB2423" s="304" t="str">
        <f t="shared" si="187"/>
        <v/>
      </c>
      <c r="AC2423" s="164" t="str">
        <f t="shared" si="188"/>
        <v/>
      </c>
      <c r="AD2423" s="164" t="str">
        <f t="shared" si="189"/>
        <v/>
      </c>
    </row>
    <row r="2424" spans="1:30" s="164" customFormat="1" ht="20.149999999999999" customHeight="1">
      <c r="A2424" s="149"/>
      <c r="B2424" s="294" t="str">
        <f>IF(LEN(A2424)=0,"",INDEX('Smelter Look-up'!$A:$A,MATCH($A2424,'Smelter Look-up'!$E:$E,0)))</f>
        <v/>
      </c>
      <c r="C2424" s="146" t="str">
        <f>IF(LEN(A2424)=0,"",INDEX('Smelter Look-up'!$C:$C,MATCH($A2424,'Smelter Look-up'!$E:$E,0)))</f>
        <v/>
      </c>
      <c r="D2424" s="143"/>
      <c r="E2424" s="143" t="str">
        <f ca="1">IF(ISERROR($V2424),"",OFFSET('Smelter Look-up'!$D$4,$V2424-4,0)&amp;"")</f>
        <v/>
      </c>
      <c r="F2424" s="143" t="str">
        <f ca="1">IF(ISERROR($V2424),"",OFFSET('Smelter Look-up'!$E$4,$V2424-4,0))</f>
        <v/>
      </c>
      <c r="G2424" s="143" t="str">
        <f ca="1">IF(C2424=$X$4,"Enter smelter details",IF(ISERROR($V2424),"",OFFSET('Smelter Look-up'!$F$4,$V2424-4,0)))</f>
        <v/>
      </c>
      <c r="H2424" s="199" t="str">
        <f ca="1">IF(ISERROR($V2424),"",OFFSET('Smelter Look-up'!$G$4,$V2424-4,0))</f>
        <v/>
      </c>
      <c r="I2424" s="200" t="str">
        <f ca="1">IF(ISERROR($V2424),"",OFFSET('Smelter Look-up'!$H$4,$V2424-4,0))</f>
        <v/>
      </c>
      <c r="J2424" s="200" t="str">
        <f ca="1">IF(ISERROR($V2424),"",OFFSET('Smelter Look-up'!$I$4,$V2424-4,0))</f>
        <v/>
      </c>
      <c r="K2424" s="144"/>
      <c r="L2424" s="144"/>
      <c r="M2424" s="144"/>
      <c r="N2424" s="144"/>
      <c r="O2424" s="144"/>
      <c r="P2424" s="202"/>
      <c r="Q2424" s="145"/>
      <c r="R2424" s="143" t="str">
        <f ca="1">IF(ISERROR($V2424),"",OFFSET('Smelter Look-up'!$C$4,$V2424-4,0)&amp;"")</f>
        <v/>
      </c>
      <c r="S2424" s="149" t="str">
        <f t="shared" ca="1" si="185"/>
        <v/>
      </c>
      <c r="T2424" s="149" t="str">
        <f ca="1">IF(B2424="","",IF(ISERROR(MATCH($J2424,SorP!$B$1:$B$6261,0)),"",INDIRECT("'SorP'!$A$"&amp;MATCH($S2424&amp;$J2424,SorP!C:C,0))))</f>
        <v/>
      </c>
      <c r="U2424" s="162"/>
      <c r="V2424" s="163" t="e">
        <f>IF(C2424="",NA(),MATCH($B2424&amp;$C2424,'Smelter Look-up'!$J:$J,0))</f>
        <v>#N/A</v>
      </c>
      <c r="X2424" s="164">
        <f t="shared" ca="1" si="186"/>
        <v>0</v>
      </c>
      <c r="AB2424" s="304" t="str">
        <f t="shared" si="187"/>
        <v/>
      </c>
      <c r="AC2424" s="164" t="str">
        <f t="shared" si="188"/>
        <v/>
      </c>
      <c r="AD2424" s="164" t="str">
        <f t="shared" si="189"/>
        <v/>
      </c>
    </row>
    <row r="2425" spans="1:30" s="164" customFormat="1" ht="20.149999999999999" customHeight="1">
      <c r="A2425" s="149"/>
      <c r="B2425" s="294" t="str">
        <f>IF(LEN(A2425)=0,"",INDEX('Smelter Look-up'!$A:$A,MATCH($A2425,'Smelter Look-up'!$E:$E,0)))</f>
        <v/>
      </c>
      <c r="C2425" s="146" t="str">
        <f>IF(LEN(A2425)=0,"",INDEX('Smelter Look-up'!$C:$C,MATCH($A2425,'Smelter Look-up'!$E:$E,0)))</f>
        <v/>
      </c>
      <c r="D2425" s="143"/>
      <c r="E2425" s="143" t="str">
        <f ca="1">IF(ISERROR($V2425),"",OFFSET('Smelter Look-up'!$D$4,$V2425-4,0)&amp;"")</f>
        <v/>
      </c>
      <c r="F2425" s="143" t="str">
        <f ca="1">IF(ISERROR($V2425),"",OFFSET('Smelter Look-up'!$E$4,$V2425-4,0))</f>
        <v/>
      </c>
      <c r="G2425" s="143" t="str">
        <f ca="1">IF(C2425=$X$4,"Enter smelter details",IF(ISERROR($V2425),"",OFFSET('Smelter Look-up'!$F$4,$V2425-4,0)))</f>
        <v/>
      </c>
      <c r="H2425" s="199" t="str">
        <f ca="1">IF(ISERROR($V2425),"",OFFSET('Smelter Look-up'!$G$4,$V2425-4,0))</f>
        <v/>
      </c>
      <c r="I2425" s="200" t="str">
        <f ca="1">IF(ISERROR($V2425),"",OFFSET('Smelter Look-up'!$H$4,$V2425-4,0))</f>
        <v/>
      </c>
      <c r="J2425" s="200" t="str">
        <f ca="1">IF(ISERROR($V2425),"",OFFSET('Smelter Look-up'!$I$4,$V2425-4,0))</f>
        <v/>
      </c>
      <c r="K2425" s="144"/>
      <c r="L2425" s="144"/>
      <c r="M2425" s="144"/>
      <c r="N2425" s="144"/>
      <c r="O2425" s="144"/>
      <c r="P2425" s="202"/>
      <c r="Q2425" s="145"/>
      <c r="R2425" s="143" t="str">
        <f ca="1">IF(ISERROR($V2425),"",OFFSET('Smelter Look-up'!$C$4,$V2425-4,0)&amp;"")</f>
        <v/>
      </c>
      <c r="S2425" s="149" t="str">
        <f t="shared" ca="1" si="185"/>
        <v/>
      </c>
      <c r="T2425" s="149" t="str">
        <f ca="1">IF(B2425="","",IF(ISERROR(MATCH($J2425,SorP!$B$1:$B$6261,0)),"",INDIRECT("'SorP'!$A$"&amp;MATCH($S2425&amp;$J2425,SorP!C:C,0))))</f>
        <v/>
      </c>
      <c r="U2425" s="162"/>
      <c r="V2425" s="163" t="e">
        <f>IF(C2425="",NA(),MATCH($B2425&amp;$C2425,'Smelter Look-up'!$J:$J,0))</f>
        <v>#N/A</v>
      </c>
      <c r="X2425" s="164">
        <f t="shared" ca="1" si="186"/>
        <v>0</v>
      </c>
      <c r="AB2425" s="304" t="str">
        <f t="shared" si="187"/>
        <v/>
      </c>
      <c r="AC2425" s="164" t="str">
        <f t="shared" si="188"/>
        <v/>
      </c>
      <c r="AD2425" s="164" t="str">
        <f t="shared" si="189"/>
        <v/>
      </c>
    </row>
    <row r="2426" spans="1:30" s="164" customFormat="1" ht="20.149999999999999" customHeight="1">
      <c r="A2426" s="149"/>
      <c r="B2426" s="294" t="str">
        <f>IF(LEN(A2426)=0,"",INDEX('Smelter Look-up'!$A:$A,MATCH($A2426,'Smelter Look-up'!$E:$E,0)))</f>
        <v/>
      </c>
      <c r="C2426" s="146" t="str">
        <f>IF(LEN(A2426)=0,"",INDEX('Smelter Look-up'!$C:$C,MATCH($A2426,'Smelter Look-up'!$E:$E,0)))</f>
        <v/>
      </c>
      <c r="D2426" s="143"/>
      <c r="E2426" s="143" t="str">
        <f ca="1">IF(ISERROR($V2426),"",OFFSET('Smelter Look-up'!$D$4,$V2426-4,0)&amp;"")</f>
        <v/>
      </c>
      <c r="F2426" s="143" t="str">
        <f ca="1">IF(ISERROR($V2426),"",OFFSET('Smelter Look-up'!$E$4,$V2426-4,0))</f>
        <v/>
      </c>
      <c r="G2426" s="143" t="str">
        <f ca="1">IF(C2426=$X$4,"Enter smelter details",IF(ISERROR($V2426),"",OFFSET('Smelter Look-up'!$F$4,$V2426-4,0)))</f>
        <v/>
      </c>
      <c r="H2426" s="199" t="str">
        <f ca="1">IF(ISERROR($V2426),"",OFFSET('Smelter Look-up'!$G$4,$V2426-4,0))</f>
        <v/>
      </c>
      <c r="I2426" s="200" t="str">
        <f ca="1">IF(ISERROR($V2426),"",OFFSET('Smelter Look-up'!$H$4,$V2426-4,0))</f>
        <v/>
      </c>
      <c r="J2426" s="200" t="str">
        <f ca="1">IF(ISERROR($V2426),"",OFFSET('Smelter Look-up'!$I$4,$V2426-4,0))</f>
        <v/>
      </c>
      <c r="K2426" s="144"/>
      <c r="L2426" s="144"/>
      <c r="M2426" s="144"/>
      <c r="N2426" s="144"/>
      <c r="O2426" s="144"/>
      <c r="P2426" s="202"/>
      <c r="Q2426" s="145"/>
      <c r="R2426" s="143" t="str">
        <f ca="1">IF(ISERROR($V2426),"",OFFSET('Smelter Look-up'!$C$4,$V2426-4,0)&amp;"")</f>
        <v/>
      </c>
      <c r="S2426" s="149" t="str">
        <f t="shared" ca="1" si="185"/>
        <v/>
      </c>
      <c r="T2426" s="149" t="str">
        <f ca="1">IF(B2426="","",IF(ISERROR(MATCH($J2426,SorP!$B$1:$B$6261,0)),"",INDIRECT("'SorP'!$A$"&amp;MATCH($S2426&amp;$J2426,SorP!C:C,0))))</f>
        <v/>
      </c>
      <c r="U2426" s="162"/>
      <c r="V2426" s="163" t="e">
        <f>IF(C2426="",NA(),MATCH($B2426&amp;$C2426,'Smelter Look-up'!$J:$J,0))</f>
        <v>#N/A</v>
      </c>
      <c r="X2426" s="164">
        <f t="shared" ca="1" si="186"/>
        <v>0</v>
      </c>
      <c r="AB2426" s="304" t="str">
        <f t="shared" si="187"/>
        <v/>
      </c>
      <c r="AC2426" s="164" t="str">
        <f t="shared" si="188"/>
        <v/>
      </c>
      <c r="AD2426" s="164" t="str">
        <f t="shared" si="189"/>
        <v/>
      </c>
    </row>
    <row r="2427" spans="1:30" s="164" customFormat="1" ht="20.149999999999999" customHeight="1">
      <c r="A2427" s="149"/>
      <c r="B2427" s="294" t="str">
        <f>IF(LEN(A2427)=0,"",INDEX('Smelter Look-up'!$A:$A,MATCH($A2427,'Smelter Look-up'!$E:$E,0)))</f>
        <v/>
      </c>
      <c r="C2427" s="146" t="str">
        <f>IF(LEN(A2427)=0,"",INDEX('Smelter Look-up'!$C:$C,MATCH($A2427,'Smelter Look-up'!$E:$E,0)))</f>
        <v/>
      </c>
      <c r="D2427" s="143"/>
      <c r="E2427" s="143" t="str">
        <f ca="1">IF(ISERROR($V2427),"",OFFSET('Smelter Look-up'!$D$4,$V2427-4,0)&amp;"")</f>
        <v/>
      </c>
      <c r="F2427" s="143" t="str">
        <f ca="1">IF(ISERROR($V2427),"",OFFSET('Smelter Look-up'!$E$4,$V2427-4,0))</f>
        <v/>
      </c>
      <c r="G2427" s="143" t="str">
        <f ca="1">IF(C2427=$X$4,"Enter smelter details",IF(ISERROR($V2427),"",OFFSET('Smelter Look-up'!$F$4,$V2427-4,0)))</f>
        <v/>
      </c>
      <c r="H2427" s="199" t="str">
        <f ca="1">IF(ISERROR($V2427),"",OFFSET('Smelter Look-up'!$G$4,$V2427-4,0))</f>
        <v/>
      </c>
      <c r="I2427" s="200" t="str">
        <f ca="1">IF(ISERROR($V2427),"",OFFSET('Smelter Look-up'!$H$4,$V2427-4,0))</f>
        <v/>
      </c>
      <c r="J2427" s="200" t="str">
        <f ca="1">IF(ISERROR($V2427),"",OFFSET('Smelter Look-up'!$I$4,$V2427-4,0))</f>
        <v/>
      </c>
      <c r="K2427" s="144"/>
      <c r="L2427" s="144"/>
      <c r="M2427" s="144"/>
      <c r="N2427" s="144"/>
      <c r="O2427" s="144"/>
      <c r="P2427" s="202"/>
      <c r="Q2427" s="145"/>
      <c r="R2427" s="143" t="str">
        <f ca="1">IF(ISERROR($V2427),"",OFFSET('Smelter Look-up'!$C$4,$V2427-4,0)&amp;"")</f>
        <v/>
      </c>
      <c r="S2427" s="149" t="str">
        <f t="shared" ca="1" si="185"/>
        <v/>
      </c>
      <c r="T2427" s="149" t="str">
        <f ca="1">IF(B2427="","",IF(ISERROR(MATCH($J2427,SorP!$B$1:$B$6261,0)),"",INDIRECT("'SorP'!$A$"&amp;MATCH($S2427&amp;$J2427,SorP!C:C,0))))</f>
        <v/>
      </c>
      <c r="U2427" s="162"/>
      <c r="V2427" s="163" t="e">
        <f>IF(C2427="",NA(),MATCH($B2427&amp;$C2427,'Smelter Look-up'!$J:$J,0))</f>
        <v>#N/A</v>
      </c>
      <c r="X2427" s="164">
        <f t="shared" ca="1" si="186"/>
        <v>0</v>
      </c>
      <c r="AB2427" s="304" t="str">
        <f t="shared" si="187"/>
        <v/>
      </c>
      <c r="AC2427" s="164" t="str">
        <f t="shared" si="188"/>
        <v/>
      </c>
      <c r="AD2427" s="164" t="str">
        <f t="shared" si="189"/>
        <v/>
      </c>
    </row>
    <row r="2428" spans="1:30" s="164" customFormat="1" ht="20.149999999999999" customHeight="1">
      <c r="A2428" s="149"/>
      <c r="B2428" s="294" t="str">
        <f>IF(LEN(A2428)=0,"",INDEX('Smelter Look-up'!$A:$A,MATCH($A2428,'Smelter Look-up'!$E:$E,0)))</f>
        <v/>
      </c>
      <c r="C2428" s="146" t="str">
        <f>IF(LEN(A2428)=0,"",INDEX('Smelter Look-up'!$C:$C,MATCH($A2428,'Smelter Look-up'!$E:$E,0)))</f>
        <v/>
      </c>
      <c r="D2428" s="143"/>
      <c r="E2428" s="143" t="str">
        <f ca="1">IF(ISERROR($V2428),"",OFFSET('Smelter Look-up'!$D$4,$V2428-4,0)&amp;"")</f>
        <v/>
      </c>
      <c r="F2428" s="143" t="str">
        <f ca="1">IF(ISERROR($V2428),"",OFFSET('Smelter Look-up'!$E$4,$V2428-4,0))</f>
        <v/>
      </c>
      <c r="G2428" s="143" t="str">
        <f ca="1">IF(C2428=$X$4,"Enter smelter details",IF(ISERROR($V2428),"",OFFSET('Smelter Look-up'!$F$4,$V2428-4,0)))</f>
        <v/>
      </c>
      <c r="H2428" s="199" t="str">
        <f ca="1">IF(ISERROR($V2428),"",OFFSET('Smelter Look-up'!$G$4,$V2428-4,0))</f>
        <v/>
      </c>
      <c r="I2428" s="200" t="str">
        <f ca="1">IF(ISERROR($V2428),"",OFFSET('Smelter Look-up'!$H$4,$V2428-4,0))</f>
        <v/>
      </c>
      <c r="J2428" s="200" t="str">
        <f ca="1">IF(ISERROR($V2428),"",OFFSET('Smelter Look-up'!$I$4,$V2428-4,0))</f>
        <v/>
      </c>
      <c r="K2428" s="144"/>
      <c r="L2428" s="144"/>
      <c r="M2428" s="144"/>
      <c r="N2428" s="144"/>
      <c r="O2428" s="144"/>
      <c r="P2428" s="202"/>
      <c r="Q2428" s="145"/>
      <c r="R2428" s="143" t="str">
        <f ca="1">IF(ISERROR($V2428),"",OFFSET('Smelter Look-up'!$C$4,$V2428-4,0)&amp;"")</f>
        <v/>
      </c>
      <c r="S2428" s="149" t="str">
        <f t="shared" ca="1" si="185"/>
        <v/>
      </c>
      <c r="T2428" s="149" t="str">
        <f ca="1">IF(B2428="","",IF(ISERROR(MATCH($J2428,SorP!$B$1:$B$6261,0)),"",INDIRECT("'SorP'!$A$"&amp;MATCH($S2428&amp;$J2428,SorP!C:C,0))))</f>
        <v/>
      </c>
      <c r="U2428" s="162"/>
      <c r="V2428" s="163" t="e">
        <f>IF(C2428="",NA(),MATCH($B2428&amp;$C2428,'Smelter Look-up'!$J:$J,0))</f>
        <v>#N/A</v>
      </c>
      <c r="X2428" s="164">
        <f t="shared" ca="1" si="186"/>
        <v>0</v>
      </c>
      <c r="AB2428" s="304" t="str">
        <f t="shared" si="187"/>
        <v/>
      </c>
      <c r="AC2428" s="164" t="str">
        <f t="shared" si="188"/>
        <v/>
      </c>
      <c r="AD2428" s="164" t="str">
        <f t="shared" si="189"/>
        <v/>
      </c>
    </row>
    <row r="2429" spans="1:30" s="164" customFormat="1" ht="20.149999999999999" customHeight="1">
      <c r="A2429" s="149"/>
      <c r="B2429" s="294" t="str">
        <f>IF(LEN(A2429)=0,"",INDEX('Smelter Look-up'!$A:$A,MATCH($A2429,'Smelter Look-up'!$E:$E,0)))</f>
        <v/>
      </c>
      <c r="C2429" s="146" t="str">
        <f>IF(LEN(A2429)=0,"",INDEX('Smelter Look-up'!$C:$C,MATCH($A2429,'Smelter Look-up'!$E:$E,0)))</f>
        <v/>
      </c>
      <c r="D2429" s="143"/>
      <c r="E2429" s="143" t="str">
        <f ca="1">IF(ISERROR($V2429),"",OFFSET('Smelter Look-up'!$D$4,$V2429-4,0)&amp;"")</f>
        <v/>
      </c>
      <c r="F2429" s="143" t="str">
        <f ca="1">IF(ISERROR($V2429),"",OFFSET('Smelter Look-up'!$E$4,$V2429-4,0))</f>
        <v/>
      </c>
      <c r="G2429" s="143" t="str">
        <f ca="1">IF(C2429=$X$4,"Enter smelter details",IF(ISERROR($V2429),"",OFFSET('Smelter Look-up'!$F$4,$V2429-4,0)))</f>
        <v/>
      </c>
      <c r="H2429" s="199" t="str">
        <f ca="1">IF(ISERROR($V2429),"",OFFSET('Smelter Look-up'!$G$4,$V2429-4,0))</f>
        <v/>
      </c>
      <c r="I2429" s="200" t="str">
        <f ca="1">IF(ISERROR($V2429),"",OFFSET('Smelter Look-up'!$H$4,$V2429-4,0))</f>
        <v/>
      </c>
      <c r="J2429" s="200" t="str">
        <f ca="1">IF(ISERROR($V2429),"",OFFSET('Smelter Look-up'!$I$4,$V2429-4,0))</f>
        <v/>
      </c>
      <c r="K2429" s="144"/>
      <c r="L2429" s="144"/>
      <c r="M2429" s="144"/>
      <c r="N2429" s="144"/>
      <c r="O2429" s="144"/>
      <c r="P2429" s="202"/>
      <c r="Q2429" s="145"/>
      <c r="R2429" s="143" t="str">
        <f ca="1">IF(ISERROR($V2429),"",OFFSET('Smelter Look-up'!$C$4,$V2429-4,0)&amp;"")</f>
        <v/>
      </c>
      <c r="S2429" s="149" t="str">
        <f t="shared" ca="1" si="185"/>
        <v/>
      </c>
      <c r="T2429" s="149" t="str">
        <f ca="1">IF(B2429="","",IF(ISERROR(MATCH($J2429,SorP!$B$1:$B$6261,0)),"",INDIRECT("'SorP'!$A$"&amp;MATCH($S2429&amp;$J2429,SorP!C:C,0))))</f>
        <v/>
      </c>
      <c r="U2429" s="162"/>
      <c r="V2429" s="163" t="e">
        <f>IF(C2429="",NA(),MATCH($B2429&amp;$C2429,'Smelter Look-up'!$J:$J,0))</f>
        <v>#N/A</v>
      </c>
      <c r="X2429" s="164">
        <f t="shared" ca="1" si="186"/>
        <v>0</v>
      </c>
      <c r="AB2429" s="304" t="str">
        <f t="shared" si="187"/>
        <v/>
      </c>
      <c r="AC2429" s="164" t="str">
        <f t="shared" si="188"/>
        <v/>
      </c>
      <c r="AD2429" s="164" t="str">
        <f t="shared" si="189"/>
        <v/>
      </c>
    </row>
    <row r="2430" spans="1:30" s="164" customFormat="1" ht="20.149999999999999" customHeight="1">
      <c r="A2430" s="149"/>
      <c r="B2430" s="294" t="str">
        <f>IF(LEN(A2430)=0,"",INDEX('Smelter Look-up'!$A:$A,MATCH($A2430,'Smelter Look-up'!$E:$E,0)))</f>
        <v/>
      </c>
      <c r="C2430" s="146" t="str">
        <f>IF(LEN(A2430)=0,"",INDEX('Smelter Look-up'!$C:$C,MATCH($A2430,'Smelter Look-up'!$E:$E,0)))</f>
        <v/>
      </c>
      <c r="D2430" s="143"/>
      <c r="E2430" s="143" t="str">
        <f ca="1">IF(ISERROR($V2430),"",OFFSET('Smelter Look-up'!$D$4,$V2430-4,0)&amp;"")</f>
        <v/>
      </c>
      <c r="F2430" s="143" t="str">
        <f ca="1">IF(ISERROR($V2430),"",OFFSET('Smelter Look-up'!$E$4,$V2430-4,0))</f>
        <v/>
      </c>
      <c r="G2430" s="143" t="str">
        <f ca="1">IF(C2430=$X$4,"Enter smelter details",IF(ISERROR($V2430),"",OFFSET('Smelter Look-up'!$F$4,$V2430-4,0)))</f>
        <v/>
      </c>
      <c r="H2430" s="199" t="str">
        <f ca="1">IF(ISERROR($V2430),"",OFFSET('Smelter Look-up'!$G$4,$V2430-4,0))</f>
        <v/>
      </c>
      <c r="I2430" s="200" t="str">
        <f ca="1">IF(ISERROR($V2430),"",OFFSET('Smelter Look-up'!$H$4,$V2430-4,0))</f>
        <v/>
      </c>
      <c r="J2430" s="200" t="str">
        <f ca="1">IF(ISERROR($V2430),"",OFFSET('Smelter Look-up'!$I$4,$V2430-4,0))</f>
        <v/>
      </c>
      <c r="K2430" s="144"/>
      <c r="L2430" s="144"/>
      <c r="M2430" s="144"/>
      <c r="N2430" s="144"/>
      <c r="O2430" s="144"/>
      <c r="P2430" s="202"/>
      <c r="Q2430" s="145"/>
      <c r="R2430" s="143" t="str">
        <f ca="1">IF(ISERROR($V2430),"",OFFSET('Smelter Look-up'!$C$4,$V2430-4,0)&amp;"")</f>
        <v/>
      </c>
      <c r="S2430" s="149" t="str">
        <f t="shared" ca="1" si="185"/>
        <v/>
      </c>
      <c r="T2430" s="149" t="str">
        <f ca="1">IF(B2430="","",IF(ISERROR(MATCH($J2430,SorP!$B$1:$B$6261,0)),"",INDIRECT("'SorP'!$A$"&amp;MATCH($S2430&amp;$J2430,SorP!C:C,0))))</f>
        <v/>
      </c>
      <c r="U2430" s="162"/>
      <c r="V2430" s="163" t="e">
        <f>IF(C2430="",NA(),MATCH($B2430&amp;$C2430,'Smelter Look-up'!$J:$J,0))</f>
        <v>#N/A</v>
      </c>
      <c r="X2430" s="164">
        <f t="shared" ca="1" si="186"/>
        <v>0</v>
      </c>
      <c r="AB2430" s="304" t="str">
        <f t="shared" si="187"/>
        <v/>
      </c>
      <c r="AC2430" s="164" t="str">
        <f t="shared" si="188"/>
        <v/>
      </c>
      <c r="AD2430" s="164" t="str">
        <f t="shared" si="189"/>
        <v/>
      </c>
    </row>
    <row r="2431" spans="1:30" s="164" customFormat="1" ht="20.149999999999999" customHeight="1">
      <c r="A2431" s="149"/>
      <c r="B2431" s="294" t="str">
        <f>IF(LEN(A2431)=0,"",INDEX('Smelter Look-up'!$A:$A,MATCH($A2431,'Smelter Look-up'!$E:$E,0)))</f>
        <v/>
      </c>
      <c r="C2431" s="146" t="str">
        <f>IF(LEN(A2431)=0,"",INDEX('Smelter Look-up'!$C:$C,MATCH($A2431,'Smelter Look-up'!$E:$E,0)))</f>
        <v/>
      </c>
      <c r="D2431" s="143"/>
      <c r="E2431" s="143" t="str">
        <f ca="1">IF(ISERROR($V2431),"",OFFSET('Smelter Look-up'!$D$4,$V2431-4,0)&amp;"")</f>
        <v/>
      </c>
      <c r="F2431" s="143" t="str">
        <f ca="1">IF(ISERROR($V2431),"",OFFSET('Smelter Look-up'!$E$4,$V2431-4,0))</f>
        <v/>
      </c>
      <c r="G2431" s="143" t="str">
        <f ca="1">IF(C2431=$X$4,"Enter smelter details",IF(ISERROR($V2431),"",OFFSET('Smelter Look-up'!$F$4,$V2431-4,0)))</f>
        <v/>
      </c>
      <c r="H2431" s="199" t="str">
        <f ca="1">IF(ISERROR($V2431),"",OFFSET('Smelter Look-up'!$G$4,$V2431-4,0))</f>
        <v/>
      </c>
      <c r="I2431" s="200" t="str">
        <f ca="1">IF(ISERROR($V2431),"",OFFSET('Smelter Look-up'!$H$4,$V2431-4,0))</f>
        <v/>
      </c>
      <c r="J2431" s="200" t="str">
        <f ca="1">IF(ISERROR($V2431),"",OFFSET('Smelter Look-up'!$I$4,$V2431-4,0))</f>
        <v/>
      </c>
      <c r="K2431" s="144"/>
      <c r="L2431" s="144"/>
      <c r="M2431" s="144"/>
      <c r="N2431" s="144"/>
      <c r="O2431" s="144"/>
      <c r="P2431" s="202"/>
      <c r="Q2431" s="145"/>
      <c r="R2431" s="143" t="str">
        <f ca="1">IF(ISERROR($V2431),"",OFFSET('Smelter Look-up'!$C$4,$V2431-4,0)&amp;"")</f>
        <v/>
      </c>
      <c r="S2431" s="149" t="str">
        <f t="shared" ca="1" si="185"/>
        <v/>
      </c>
      <c r="T2431" s="149" t="str">
        <f ca="1">IF(B2431="","",IF(ISERROR(MATCH($J2431,SorP!$B$1:$B$6261,0)),"",INDIRECT("'SorP'!$A$"&amp;MATCH($S2431&amp;$J2431,SorP!C:C,0))))</f>
        <v/>
      </c>
      <c r="U2431" s="162"/>
      <c r="V2431" s="163" t="e">
        <f>IF(C2431="",NA(),MATCH($B2431&amp;$C2431,'Smelter Look-up'!$J:$J,0))</f>
        <v>#N/A</v>
      </c>
      <c r="X2431" s="164">
        <f t="shared" ca="1" si="186"/>
        <v>0</v>
      </c>
      <c r="AB2431" s="304" t="str">
        <f t="shared" si="187"/>
        <v/>
      </c>
      <c r="AC2431" s="164" t="str">
        <f t="shared" si="188"/>
        <v/>
      </c>
      <c r="AD2431" s="164" t="str">
        <f t="shared" si="189"/>
        <v/>
      </c>
    </row>
    <row r="2432" spans="1:30" s="164" customFormat="1" ht="20.149999999999999" customHeight="1">
      <c r="A2432" s="149"/>
      <c r="B2432" s="294" t="str">
        <f>IF(LEN(A2432)=0,"",INDEX('Smelter Look-up'!$A:$A,MATCH($A2432,'Smelter Look-up'!$E:$E,0)))</f>
        <v/>
      </c>
      <c r="C2432" s="146" t="str">
        <f>IF(LEN(A2432)=0,"",INDEX('Smelter Look-up'!$C:$C,MATCH($A2432,'Smelter Look-up'!$E:$E,0)))</f>
        <v/>
      </c>
      <c r="D2432" s="143"/>
      <c r="E2432" s="143" t="str">
        <f ca="1">IF(ISERROR($V2432),"",OFFSET('Smelter Look-up'!$D$4,$V2432-4,0)&amp;"")</f>
        <v/>
      </c>
      <c r="F2432" s="143" t="str">
        <f ca="1">IF(ISERROR($V2432),"",OFFSET('Smelter Look-up'!$E$4,$V2432-4,0))</f>
        <v/>
      </c>
      <c r="G2432" s="143" t="str">
        <f ca="1">IF(C2432=$X$4,"Enter smelter details",IF(ISERROR($V2432),"",OFFSET('Smelter Look-up'!$F$4,$V2432-4,0)))</f>
        <v/>
      </c>
      <c r="H2432" s="199" t="str">
        <f ca="1">IF(ISERROR($V2432),"",OFFSET('Smelter Look-up'!$G$4,$V2432-4,0))</f>
        <v/>
      </c>
      <c r="I2432" s="200" t="str">
        <f ca="1">IF(ISERROR($V2432),"",OFFSET('Smelter Look-up'!$H$4,$V2432-4,0))</f>
        <v/>
      </c>
      <c r="J2432" s="200" t="str">
        <f ca="1">IF(ISERROR($V2432),"",OFFSET('Smelter Look-up'!$I$4,$V2432-4,0))</f>
        <v/>
      </c>
      <c r="K2432" s="144"/>
      <c r="L2432" s="144"/>
      <c r="M2432" s="144"/>
      <c r="N2432" s="144"/>
      <c r="O2432" s="144"/>
      <c r="P2432" s="202"/>
      <c r="Q2432" s="145"/>
      <c r="R2432" s="143" t="str">
        <f ca="1">IF(ISERROR($V2432),"",OFFSET('Smelter Look-up'!$C$4,$V2432-4,0)&amp;"")</f>
        <v/>
      </c>
      <c r="S2432" s="149" t="str">
        <f t="shared" ca="1" si="185"/>
        <v/>
      </c>
      <c r="T2432" s="149" t="str">
        <f ca="1">IF(B2432="","",IF(ISERROR(MATCH($J2432,SorP!$B$1:$B$6261,0)),"",INDIRECT("'SorP'!$A$"&amp;MATCH($S2432&amp;$J2432,SorP!C:C,0))))</f>
        <v/>
      </c>
      <c r="U2432" s="162"/>
      <c r="V2432" s="163" t="e">
        <f>IF(C2432="",NA(),MATCH($B2432&amp;$C2432,'Smelter Look-up'!$J:$J,0))</f>
        <v>#N/A</v>
      </c>
      <c r="X2432" s="164">
        <f t="shared" ca="1" si="186"/>
        <v>0</v>
      </c>
      <c r="AB2432" s="304" t="str">
        <f t="shared" si="187"/>
        <v/>
      </c>
      <c r="AC2432" s="164" t="str">
        <f t="shared" si="188"/>
        <v/>
      </c>
      <c r="AD2432" s="164" t="str">
        <f t="shared" si="189"/>
        <v/>
      </c>
    </row>
    <row r="2433" spans="1:30" s="164" customFormat="1" ht="20.149999999999999" customHeight="1">
      <c r="A2433" s="149"/>
      <c r="B2433" s="294" t="str">
        <f>IF(LEN(A2433)=0,"",INDEX('Smelter Look-up'!$A:$A,MATCH($A2433,'Smelter Look-up'!$E:$E,0)))</f>
        <v/>
      </c>
      <c r="C2433" s="146" t="str">
        <f>IF(LEN(A2433)=0,"",INDEX('Smelter Look-up'!$C:$C,MATCH($A2433,'Smelter Look-up'!$E:$E,0)))</f>
        <v/>
      </c>
      <c r="D2433" s="143"/>
      <c r="E2433" s="143" t="str">
        <f ca="1">IF(ISERROR($V2433),"",OFFSET('Smelter Look-up'!$D$4,$V2433-4,0)&amp;"")</f>
        <v/>
      </c>
      <c r="F2433" s="143" t="str">
        <f ca="1">IF(ISERROR($V2433),"",OFFSET('Smelter Look-up'!$E$4,$V2433-4,0))</f>
        <v/>
      </c>
      <c r="G2433" s="143" t="str">
        <f ca="1">IF(C2433=$X$4,"Enter smelter details",IF(ISERROR($V2433),"",OFFSET('Smelter Look-up'!$F$4,$V2433-4,0)))</f>
        <v/>
      </c>
      <c r="H2433" s="199" t="str">
        <f ca="1">IF(ISERROR($V2433),"",OFFSET('Smelter Look-up'!$G$4,$V2433-4,0))</f>
        <v/>
      </c>
      <c r="I2433" s="200" t="str">
        <f ca="1">IF(ISERROR($V2433),"",OFFSET('Smelter Look-up'!$H$4,$V2433-4,0))</f>
        <v/>
      </c>
      <c r="J2433" s="200" t="str">
        <f ca="1">IF(ISERROR($V2433),"",OFFSET('Smelter Look-up'!$I$4,$V2433-4,0))</f>
        <v/>
      </c>
      <c r="K2433" s="144"/>
      <c r="L2433" s="144"/>
      <c r="M2433" s="144"/>
      <c r="N2433" s="144"/>
      <c r="O2433" s="144"/>
      <c r="P2433" s="202"/>
      <c r="Q2433" s="145"/>
      <c r="R2433" s="143" t="str">
        <f ca="1">IF(ISERROR($V2433),"",OFFSET('Smelter Look-up'!$C$4,$V2433-4,0)&amp;"")</f>
        <v/>
      </c>
      <c r="S2433" s="149" t="str">
        <f t="shared" ca="1" si="185"/>
        <v/>
      </c>
      <c r="T2433" s="149" t="str">
        <f ca="1">IF(B2433="","",IF(ISERROR(MATCH($J2433,SorP!$B$1:$B$6261,0)),"",INDIRECT("'SorP'!$A$"&amp;MATCH($S2433&amp;$J2433,SorP!C:C,0))))</f>
        <v/>
      </c>
      <c r="U2433" s="162"/>
      <c r="V2433" s="163" t="e">
        <f>IF(C2433="",NA(),MATCH($B2433&amp;$C2433,'Smelter Look-up'!$J:$J,0))</f>
        <v>#N/A</v>
      </c>
      <c r="X2433" s="164">
        <f t="shared" ca="1" si="186"/>
        <v>0</v>
      </c>
      <c r="AB2433" s="304" t="str">
        <f t="shared" si="187"/>
        <v/>
      </c>
      <c r="AC2433" s="164" t="str">
        <f t="shared" si="188"/>
        <v/>
      </c>
      <c r="AD2433" s="164" t="str">
        <f t="shared" si="189"/>
        <v/>
      </c>
    </row>
    <row r="2434" spans="1:30" s="164" customFormat="1" ht="20.149999999999999" customHeight="1">
      <c r="A2434" s="149"/>
      <c r="B2434" s="294" t="str">
        <f>IF(LEN(A2434)=0,"",INDEX('Smelter Look-up'!$A:$A,MATCH($A2434,'Smelter Look-up'!$E:$E,0)))</f>
        <v/>
      </c>
      <c r="C2434" s="146" t="str">
        <f>IF(LEN(A2434)=0,"",INDEX('Smelter Look-up'!$C:$C,MATCH($A2434,'Smelter Look-up'!$E:$E,0)))</f>
        <v/>
      </c>
      <c r="D2434" s="143"/>
      <c r="E2434" s="143" t="str">
        <f ca="1">IF(ISERROR($V2434),"",OFFSET('Smelter Look-up'!$D$4,$V2434-4,0)&amp;"")</f>
        <v/>
      </c>
      <c r="F2434" s="143" t="str">
        <f ca="1">IF(ISERROR($V2434),"",OFFSET('Smelter Look-up'!$E$4,$V2434-4,0))</f>
        <v/>
      </c>
      <c r="G2434" s="143" t="str">
        <f ca="1">IF(C2434=$X$4,"Enter smelter details",IF(ISERROR($V2434),"",OFFSET('Smelter Look-up'!$F$4,$V2434-4,0)))</f>
        <v/>
      </c>
      <c r="H2434" s="199" t="str">
        <f ca="1">IF(ISERROR($V2434),"",OFFSET('Smelter Look-up'!$G$4,$V2434-4,0))</f>
        <v/>
      </c>
      <c r="I2434" s="200" t="str">
        <f ca="1">IF(ISERROR($V2434),"",OFFSET('Smelter Look-up'!$H$4,$V2434-4,0))</f>
        <v/>
      </c>
      <c r="J2434" s="200" t="str">
        <f ca="1">IF(ISERROR($V2434),"",OFFSET('Smelter Look-up'!$I$4,$V2434-4,0))</f>
        <v/>
      </c>
      <c r="K2434" s="144"/>
      <c r="L2434" s="144"/>
      <c r="M2434" s="144"/>
      <c r="N2434" s="144"/>
      <c r="O2434" s="144"/>
      <c r="P2434" s="202"/>
      <c r="Q2434" s="145"/>
      <c r="R2434" s="143" t="str">
        <f ca="1">IF(ISERROR($V2434),"",OFFSET('Smelter Look-up'!$C$4,$V2434-4,0)&amp;"")</f>
        <v/>
      </c>
      <c r="S2434" s="149" t="str">
        <f t="shared" ca="1" si="185"/>
        <v/>
      </c>
      <c r="T2434" s="149" t="str">
        <f ca="1">IF(B2434="","",IF(ISERROR(MATCH($J2434,SorP!$B$1:$B$6261,0)),"",INDIRECT("'SorP'!$A$"&amp;MATCH($S2434&amp;$J2434,SorP!C:C,0))))</f>
        <v/>
      </c>
      <c r="U2434" s="162"/>
      <c r="V2434" s="163" t="e">
        <f>IF(C2434="",NA(),MATCH($B2434&amp;$C2434,'Smelter Look-up'!$J:$J,0))</f>
        <v>#N/A</v>
      </c>
      <c r="X2434" s="164">
        <f t="shared" ca="1" si="186"/>
        <v>0</v>
      </c>
      <c r="AB2434" s="304" t="str">
        <f t="shared" si="187"/>
        <v/>
      </c>
      <c r="AC2434" s="164" t="str">
        <f t="shared" si="188"/>
        <v/>
      </c>
      <c r="AD2434" s="164" t="str">
        <f t="shared" si="189"/>
        <v/>
      </c>
    </row>
    <row r="2435" spans="1:30" s="164" customFormat="1" ht="20.149999999999999" customHeight="1">
      <c r="A2435" s="149"/>
      <c r="B2435" s="294" t="str">
        <f>IF(LEN(A2435)=0,"",INDEX('Smelter Look-up'!$A:$A,MATCH($A2435,'Smelter Look-up'!$E:$E,0)))</f>
        <v/>
      </c>
      <c r="C2435" s="146" t="str">
        <f>IF(LEN(A2435)=0,"",INDEX('Smelter Look-up'!$C:$C,MATCH($A2435,'Smelter Look-up'!$E:$E,0)))</f>
        <v/>
      </c>
      <c r="D2435" s="143"/>
      <c r="E2435" s="143" t="str">
        <f ca="1">IF(ISERROR($V2435),"",OFFSET('Smelter Look-up'!$D$4,$V2435-4,0)&amp;"")</f>
        <v/>
      </c>
      <c r="F2435" s="143" t="str">
        <f ca="1">IF(ISERROR($V2435),"",OFFSET('Smelter Look-up'!$E$4,$V2435-4,0))</f>
        <v/>
      </c>
      <c r="G2435" s="143" t="str">
        <f ca="1">IF(C2435=$X$4,"Enter smelter details",IF(ISERROR($V2435),"",OFFSET('Smelter Look-up'!$F$4,$V2435-4,0)))</f>
        <v/>
      </c>
      <c r="H2435" s="199" t="str">
        <f ca="1">IF(ISERROR($V2435),"",OFFSET('Smelter Look-up'!$G$4,$V2435-4,0))</f>
        <v/>
      </c>
      <c r="I2435" s="200" t="str">
        <f ca="1">IF(ISERROR($V2435),"",OFFSET('Smelter Look-up'!$H$4,$V2435-4,0))</f>
        <v/>
      </c>
      <c r="J2435" s="200" t="str">
        <f ca="1">IF(ISERROR($V2435),"",OFFSET('Smelter Look-up'!$I$4,$V2435-4,0))</f>
        <v/>
      </c>
      <c r="K2435" s="144"/>
      <c r="L2435" s="144"/>
      <c r="M2435" s="144"/>
      <c r="N2435" s="144"/>
      <c r="O2435" s="144"/>
      <c r="P2435" s="202"/>
      <c r="Q2435" s="145"/>
      <c r="R2435" s="143" t="str">
        <f ca="1">IF(ISERROR($V2435),"",OFFSET('Smelter Look-up'!$C$4,$V2435-4,0)&amp;"")</f>
        <v/>
      </c>
      <c r="S2435" s="149" t="str">
        <f t="shared" ca="1" si="185"/>
        <v/>
      </c>
      <c r="T2435" s="149" t="str">
        <f ca="1">IF(B2435="","",IF(ISERROR(MATCH($J2435,SorP!$B$1:$B$6261,0)),"",INDIRECT("'SorP'!$A$"&amp;MATCH($S2435&amp;$J2435,SorP!C:C,0))))</f>
        <v/>
      </c>
      <c r="U2435" s="162"/>
      <c r="V2435" s="163" t="e">
        <f>IF(C2435="",NA(),MATCH($B2435&amp;$C2435,'Smelter Look-up'!$J:$J,0))</f>
        <v>#N/A</v>
      </c>
      <c r="X2435" s="164">
        <f t="shared" ca="1" si="186"/>
        <v>0</v>
      </c>
      <c r="AB2435" s="304" t="str">
        <f t="shared" si="187"/>
        <v/>
      </c>
      <c r="AC2435" s="164" t="str">
        <f t="shared" si="188"/>
        <v/>
      </c>
      <c r="AD2435" s="164" t="str">
        <f t="shared" si="189"/>
        <v/>
      </c>
    </row>
    <row r="2436" spans="1:30" s="164" customFormat="1" ht="20.149999999999999" customHeight="1">
      <c r="A2436" s="149"/>
      <c r="B2436" s="294" t="str">
        <f>IF(LEN(A2436)=0,"",INDEX('Smelter Look-up'!$A:$A,MATCH($A2436,'Smelter Look-up'!$E:$E,0)))</f>
        <v/>
      </c>
      <c r="C2436" s="146" t="str">
        <f>IF(LEN(A2436)=0,"",INDEX('Smelter Look-up'!$C:$C,MATCH($A2436,'Smelter Look-up'!$E:$E,0)))</f>
        <v/>
      </c>
      <c r="D2436" s="143"/>
      <c r="E2436" s="143" t="str">
        <f ca="1">IF(ISERROR($V2436),"",OFFSET('Smelter Look-up'!$D$4,$V2436-4,0)&amp;"")</f>
        <v/>
      </c>
      <c r="F2436" s="143" t="str">
        <f ca="1">IF(ISERROR($V2436),"",OFFSET('Smelter Look-up'!$E$4,$V2436-4,0))</f>
        <v/>
      </c>
      <c r="G2436" s="143" t="str">
        <f ca="1">IF(C2436=$X$4,"Enter smelter details",IF(ISERROR($V2436),"",OFFSET('Smelter Look-up'!$F$4,$V2436-4,0)))</f>
        <v/>
      </c>
      <c r="H2436" s="199" t="str">
        <f ca="1">IF(ISERROR($V2436),"",OFFSET('Smelter Look-up'!$G$4,$V2436-4,0))</f>
        <v/>
      </c>
      <c r="I2436" s="200" t="str">
        <f ca="1">IF(ISERROR($V2436),"",OFFSET('Smelter Look-up'!$H$4,$V2436-4,0))</f>
        <v/>
      </c>
      <c r="J2436" s="200" t="str">
        <f ca="1">IF(ISERROR($V2436),"",OFFSET('Smelter Look-up'!$I$4,$V2436-4,0))</f>
        <v/>
      </c>
      <c r="K2436" s="144"/>
      <c r="L2436" s="144"/>
      <c r="M2436" s="144"/>
      <c r="N2436" s="144"/>
      <c r="O2436" s="144"/>
      <c r="P2436" s="202"/>
      <c r="Q2436" s="145"/>
      <c r="R2436" s="143" t="str">
        <f ca="1">IF(ISERROR($V2436),"",OFFSET('Smelter Look-up'!$C$4,$V2436-4,0)&amp;"")</f>
        <v/>
      </c>
      <c r="S2436" s="149" t="str">
        <f t="shared" ref="S2436:S2503" ca="1" si="190">IF(B2436="","",IF(ISERROR(MATCH($E2436,CL,0)),"Unknown",INDIRECT("'C'!$A$"&amp;MATCH($E2436,CL,0)+1)))</f>
        <v/>
      </c>
      <c r="T2436" s="149" t="str">
        <f ca="1">IF(B2436="","",IF(ISERROR(MATCH($J2436,SorP!$B$1:$B$6261,0)),"",INDIRECT("'SorP'!$A$"&amp;MATCH($S2436&amp;$J2436,SorP!C:C,0))))</f>
        <v/>
      </c>
      <c r="U2436" s="162"/>
      <c r="V2436" s="163" t="e">
        <f>IF(C2436="",NA(),MATCH($B2436&amp;$C2436,'Smelter Look-up'!$J:$J,0))</f>
        <v>#N/A</v>
      </c>
      <c r="X2436" s="164">
        <f t="shared" ref="X2436:X2503" ca="1" si="191">IF(AND(C2436="Smelter not listed",OR(LEN(D2436)=0,LEN(E2436)=0)),1,0)</f>
        <v>0</v>
      </c>
      <c r="AB2436" s="304" t="str">
        <f t="shared" ref="AB2436:AB2503" si="192">IF(C2436="","",B2436)</f>
        <v/>
      </c>
      <c r="AC2436" s="164" t="str">
        <f t="shared" ref="AC2436:AC2503" si="193">B2436</f>
        <v/>
      </c>
      <c r="AD2436" s="164" t="str">
        <f t="shared" ref="AD2436:AD2503" si="194">IF(C2436="Smelter not listed",D2436,C2436)</f>
        <v/>
      </c>
    </row>
    <row r="2437" spans="1:30" s="164" customFormat="1" ht="20.149999999999999" customHeight="1">
      <c r="A2437" s="149"/>
      <c r="B2437" s="294" t="str">
        <f>IF(LEN(A2437)=0,"",INDEX('Smelter Look-up'!$A:$A,MATCH($A2437,'Smelter Look-up'!$E:$E,0)))</f>
        <v/>
      </c>
      <c r="C2437" s="146" t="str">
        <f>IF(LEN(A2437)=0,"",INDEX('Smelter Look-up'!$C:$C,MATCH($A2437,'Smelter Look-up'!$E:$E,0)))</f>
        <v/>
      </c>
      <c r="D2437" s="143"/>
      <c r="E2437" s="143" t="str">
        <f ca="1">IF(ISERROR($V2437),"",OFFSET('Smelter Look-up'!$D$4,$V2437-4,0)&amp;"")</f>
        <v/>
      </c>
      <c r="F2437" s="143" t="str">
        <f ca="1">IF(ISERROR($V2437),"",OFFSET('Smelter Look-up'!$E$4,$V2437-4,0))</f>
        <v/>
      </c>
      <c r="G2437" s="143" t="str">
        <f ca="1">IF(C2437=$X$4,"Enter smelter details",IF(ISERROR($V2437),"",OFFSET('Smelter Look-up'!$F$4,$V2437-4,0)))</f>
        <v/>
      </c>
      <c r="H2437" s="199" t="str">
        <f ca="1">IF(ISERROR($V2437),"",OFFSET('Smelter Look-up'!$G$4,$V2437-4,0))</f>
        <v/>
      </c>
      <c r="I2437" s="200" t="str">
        <f ca="1">IF(ISERROR($V2437),"",OFFSET('Smelter Look-up'!$H$4,$V2437-4,0))</f>
        <v/>
      </c>
      <c r="J2437" s="200" t="str">
        <f ca="1">IF(ISERROR($V2437),"",OFFSET('Smelter Look-up'!$I$4,$V2437-4,0))</f>
        <v/>
      </c>
      <c r="K2437" s="144"/>
      <c r="L2437" s="144"/>
      <c r="M2437" s="144"/>
      <c r="N2437" s="144"/>
      <c r="O2437" s="144"/>
      <c r="P2437" s="202"/>
      <c r="Q2437" s="145"/>
      <c r="R2437" s="143" t="str">
        <f ca="1">IF(ISERROR($V2437),"",OFFSET('Smelter Look-up'!$C$4,$V2437-4,0)&amp;"")</f>
        <v/>
      </c>
      <c r="S2437" s="149" t="str">
        <f t="shared" ca="1" si="190"/>
        <v/>
      </c>
      <c r="T2437" s="149" t="str">
        <f ca="1">IF(B2437="","",IF(ISERROR(MATCH($J2437,SorP!$B$1:$B$6261,0)),"",INDIRECT("'SorP'!$A$"&amp;MATCH($S2437&amp;$J2437,SorP!C:C,0))))</f>
        <v/>
      </c>
      <c r="U2437" s="162"/>
      <c r="V2437" s="163" t="e">
        <f>IF(C2437="",NA(),MATCH($B2437&amp;$C2437,'Smelter Look-up'!$J:$J,0))</f>
        <v>#N/A</v>
      </c>
      <c r="X2437" s="164">
        <f t="shared" ca="1" si="191"/>
        <v>0</v>
      </c>
      <c r="AB2437" s="304" t="str">
        <f t="shared" si="192"/>
        <v/>
      </c>
      <c r="AC2437" s="164" t="str">
        <f t="shared" si="193"/>
        <v/>
      </c>
      <c r="AD2437" s="164" t="str">
        <f t="shared" si="194"/>
        <v/>
      </c>
    </row>
    <row r="2438" spans="1:30" s="164" customFormat="1" ht="20.149999999999999" customHeight="1">
      <c r="A2438" s="149"/>
      <c r="B2438" s="294" t="str">
        <f>IF(LEN(A2438)=0,"",INDEX('Smelter Look-up'!$A:$A,MATCH($A2438,'Smelter Look-up'!$E:$E,0)))</f>
        <v/>
      </c>
      <c r="C2438" s="146" t="str">
        <f>IF(LEN(A2438)=0,"",INDEX('Smelter Look-up'!$C:$C,MATCH($A2438,'Smelter Look-up'!$E:$E,0)))</f>
        <v/>
      </c>
      <c r="D2438" s="143"/>
      <c r="E2438" s="143" t="str">
        <f ca="1">IF(ISERROR($V2438),"",OFFSET('Smelter Look-up'!$D$4,$V2438-4,0)&amp;"")</f>
        <v/>
      </c>
      <c r="F2438" s="143" t="str">
        <f ca="1">IF(ISERROR($V2438),"",OFFSET('Smelter Look-up'!$E$4,$V2438-4,0))</f>
        <v/>
      </c>
      <c r="G2438" s="143" t="str">
        <f ca="1">IF(C2438=$X$4,"Enter smelter details",IF(ISERROR($V2438),"",OFFSET('Smelter Look-up'!$F$4,$V2438-4,0)))</f>
        <v/>
      </c>
      <c r="H2438" s="199" t="str">
        <f ca="1">IF(ISERROR($V2438),"",OFFSET('Smelter Look-up'!$G$4,$V2438-4,0))</f>
        <v/>
      </c>
      <c r="I2438" s="200" t="str">
        <f ca="1">IF(ISERROR($V2438),"",OFFSET('Smelter Look-up'!$H$4,$V2438-4,0))</f>
        <v/>
      </c>
      <c r="J2438" s="200" t="str">
        <f ca="1">IF(ISERROR($V2438),"",OFFSET('Smelter Look-up'!$I$4,$V2438-4,0))</f>
        <v/>
      </c>
      <c r="K2438" s="144"/>
      <c r="L2438" s="144"/>
      <c r="M2438" s="144"/>
      <c r="N2438" s="144"/>
      <c r="O2438" s="144"/>
      <c r="P2438" s="202"/>
      <c r="Q2438" s="145"/>
      <c r="R2438" s="143" t="str">
        <f ca="1">IF(ISERROR($V2438),"",OFFSET('Smelter Look-up'!$C$4,$V2438-4,0)&amp;"")</f>
        <v/>
      </c>
      <c r="S2438" s="149" t="str">
        <f t="shared" ca="1" si="190"/>
        <v/>
      </c>
      <c r="T2438" s="149" t="str">
        <f ca="1">IF(B2438="","",IF(ISERROR(MATCH($J2438,SorP!$B$1:$B$6261,0)),"",INDIRECT("'SorP'!$A$"&amp;MATCH($S2438&amp;$J2438,SorP!C:C,0))))</f>
        <v/>
      </c>
      <c r="U2438" s="162"/>
      <c r="V2438" s="163" t="e">
        <f>IF(C2438="",NA(),MATCH($B2438&amp;$C2438,'Smelter Look-up'!$J:$J,0))</f>
        <v>#N/A</v>
      </c>
      <c r="X2438" s="164">
        <f t="shared" ca="1" si="191"/>
        <v>0</v>
      </c>
      <c r="AB2438" s="304" t="str">
        <f t="shared" si="192"/>
        <v/>
      </c>
      <c r="AC2438" s="164" t="str">
        <f t="shared" si="193"/>
        <v/>
      </c>
      <c r="AD2438" s="164" t="str">
        <f t="shared" si="194"/>
        <v/>
      </c>
    </row>
    <row r="2439" spans="1:30" s="164" customFormat="1" ht="20.149999999999999" customHeight="1">
      <c r="A2439" s="149"/>
      <c r="B2439" s="294" t="str">
        <f>IF(LEN(A2439)=0,"",INDEX('Smelter Look-up'!$A:$A,MATCH($A2439,'Smelter Look-up'!$E:$E,0)))</f>
        <v/>
      </c>
      <c r="C2439" s="146" t="str">
        <f>IF(LEN(A2439)=0,"",INDEX('Smelter Look-up'!$C:$C,MATCH($A2439,'Smelter Look-up'!$E:$E,0)))</f>
        <v/>
      </c>
      <c r="D2439" s="143"/>
      <c r="E2439" s="143" t="str">
        <f ca="1">IF(ISERROR($V2439),"",OFFSET('Smelter Look-up'!$D$4,$V2439-4,0)&amp;"")</f>
        <v/>
      </c>
      <c r="F2439" s="143" t="str">
        <f ca="1">IF(ISERROR($V2439),"",OFFSET('Smelter Look-up'!$E$4,$V2439-4,0))</f>
        <v/>
      </c>
      <c r="G2439" s="143" t="str">
        <f ca="1">IF(C2439=$X$4,"Enter smelter details",IF(ISERROR($V2439),"",OFFSET('Smelter Look-up'!$F$4,$V2439-4,0)))</f>
        <v/>
      </c>
      <c r="H2439" s="199" t="str">
        <f ca="1">IF(ISERROR($V2439),"",OFFSET('Smelter Look-up'!$G$4,$V2439-4,0))</f>
        <v/>
      </c>
      <c r="I2439" s="200" t="str">
        <f ca="1">IF(ISERROR($V2439),"",OFFSET('Smelter Look-up'!$H$4,$V2439-4,0))</f>
        <v/>
      </c>
      <c r="J2439" s="200" t="str">
        <f ca="1">IF(ISERROR($V2439),"",OFFSET('Smelter Look-up'!$I$4,$V2439-4,0))</f>
        <v/>
      </c>
      <c r="K2439" s="144"/>
      <c r="L2439" s="144"/>
      <c r="M2439" s="144"/>
      <c r="N2439" s="144"/>
      <c r="O2439" s="144"/>
      <c r="P2439" s="202"/>
      <c r="Q2439" s="145"/>
      <c r="R2439" s="143" t="str">
        <f ca="1">IF(ISERROR($V2439),"",OFFSET('Smelter Look-up'!$C$4,$V2439-4,0)&amp;"")</f>
        <v/>
      </c>
      <c r="S2439" s="149" t="str">
        <f t="shared" ca="1" si="190"/>
        <v/>
      </c>
      <c r="T2439" s="149" t="str">
        <f ca="1">IF(B2439="","",IF(ISERROR(MATCH($J2439,SorP!$B$1:$B$6261,0)),"",INDIRECT("'SorP'!$A$"&amp;MATCH($S2439&amp;$J2439,SorP!C:C,0))))</f>
        <v/>
      </c>
      <c r="U2439" s="162"/>
      <c r="V2439" s="163" t="e">
        <f>IF(C2439="",NA(),MATCH($B2439&amp;$C2439,'Smelter Look-up'!$J:$J,0))</f>
        <v>#N/A</v>
      </c>
      <c r="X2439" s="164">
        <f t="shared" ca="1" si="191"/>
        <v>0</v>
      </c>
      <c r="AB2439" s="304" t="str">
        <f t="shared" si="192"/>
        <v/>
      </c>
      <c r="AC2439" s="164" t="str">
        <f t="shared" si="193"/>
        <v/>
      </c>
      <c r="AD2439" s="164" t="str">
        <f t="shared" si="194"/>
        <v/>
      </c>
    </row>
    <row r="2440" spans="1:30" s="164" customFormat="1" ht="20.149999999999999" customHeight="1">
      <c r="A2440" s="149"/>
      <c r="B2440" s="294" t="str">
        <f>IF(LEN(A2440)=0,"",INDEX('Smelter Look-up'!$A:$A,MATCH($A2440,'Smelter Look-up'!$E:$E,0)))</f>
        <v/>
      </c>
      <c r="C2440" s="146" t="str">
        <f>IF(LEN(A2440)=0,"",INDEX('Smelter Look-up'!$C:$C,MATCH($A2440,'Smelter Look-up'!$E:$E,0)))</f>
        <v/>
      </c>
      <c r="D2440" s="143"/>
      <c r="E2440" s="143" t="str">
        <f ca="1">IF(ISERROR($V2440),"",OFFSET('Smelter Look-up'!$D$4,$V2440-4,0)&amp;"")</f>
        <v/>
      </c>
      <c r="F2440" s="143" t="str">
        <f ca="1">IF(ISERROR($V2440),"",OFFSET('Smelter Look-up'!$E$4,$V2440-4,0))</f>
        <v/>
      </c>
      <c r="G2440" s="143" t="str">
        <f ca="1">IF(C2440=$X$4,"Enter smelter details",IF(ISERROR($V2440),"",OFFSET('Smelter Look-up'!$F$4,$V2440-4,0)))</f>
        <v/>
      </c>
      <c r="H2440" s="199" t="str">
        <f ca="1">IF(ISERROR($V2440),"",OFFSET('Smelter Look-up'!$G$4,$V2440-4,0))</f>
        <v/>
      </c>
      <c r="I2440" s="200" t="str">
        <f ca="1">IF(ISERROR($V2440),"",OFFSET('Smelter Look-up'!$H$4,$V2440-4,0))</f>
        <v/>
      </c>
      <c r="J2440" s="200" t="str">
        <f ca="1">IF(ISERROR($V2440),"",OFFSET('Smelter Look-up'!$I$4,$V2440-4,0))</f>
        <v/>
      </c>
      <c r="K2440" s="144"/>
      <c r="L2440" s="144"/>
      <c r="M2440" s="144"/>
      <c r="N2440" s="144"/>
      <c r="O2440" s="144"/>
      <c r="P2440" s="202"/>
      <c r="Q2440" s="145"/>
      <c r="R2440" s="143" t="str">
        <f ca="1">IF(ISERROR($V2440),"",OFFSET('Smelter Look-up'!$C$4,$V2440-4,0)&amp;"")</f>
        <v/>
      </c>
      <c r="S2440" s="149" t="str">
        <f t="shared" ca="1" si="190"/>
        <v/>
      </c>
      <c r="T2440" s="149" t="str">
        <f ca="1">IF(B2440="","",IF(ISERROR(MATCH($J2440,SorP!$B$1:$B$6261,0)),"",INDIRECT("'SorP'!$A$"&amp;MATCH($S2440&amp;$J2440,SorP!C:C,0))))</f>
        <v/>
      </c>
      <c r="U2440" s="162"/>
      <c r="V2440" s="163" t="e">
        <f>IF(C2440="",NA(),MATCH($B2440&amp;$C2440,'Smelter Look-up'!$J:$J,0))</f>
        <v>#N/A</v>
      </c>
      <c r="X2440" s="164">
        <f t="shared" ca="1" si="191"/>
        <v>0</v>
      </c>
      <c r="AB2440" s="304" t="str">
        <f t="shared" si="192"/>
        <v/>
      </c>
      <c r="AC2440" s="164" t="str">
        <f t="shared" si="193"/>
        <v/>
      </c>
      <c r="AD2440" s="164" t="str">
        <f t="shared" si="194"/>
        <v/>
      </c>
    </row>
    <row r="2441" spans="1:30" s="164" customFormat="1" ht="20.149999999999999" customHeight="1">
      <c r="A2441" s="149"/>
      <c r="B2441" s="294" t="str">
        <f>IF(LEN(A2441)=0,"",INDEX('Smelter Look-up'!$A:$A,MATCH($A2441,'Smelter Look-up'!$E:$E,0)))</f>
        <v/>
      </c>
      <c r="C2441" s="146" t="str">
        <f>IF(LEN(A2441)=0,"",INDEX('Smelter Look-up'!$C:$C,MATCH($A2441,'Smelter Look-up'!$E:$E,0)))</f>
        <v/>
      </c>
      <c r="D2441" s="143"/>
      <c r="E2441" s="143" t="str">
        <f ca="1">IF(ISERROR($V2441),"",OFFSET('Smelter Look-up'!$D$4,$V2441-4,0)&amp;"")</f>
        <v/>
      </c>
      <c r="F2441" s="143" t="str">
        <f ca="1">IF(ISERROR($V2441),"",OFFSET('Smelter Look-up'!$E$4,$V2441-4,0))</f>
        <v/>
      </c>
      <c r="G2441" s="143" t="str">
        <f ca="1">IF(C2441=$X$4,"Enter smelter details",IF(ISERROR($V2441),"",OFFSET('Smelter Look-up'!$F$4,$V2441-4,0)))</f>
        <v/>
      </c>
      <c r="H2441" s="199" t="str">
        <f ca="1">IF(ISERROR($V2441),"",OFFSET('Smelter Look-up'!$G$4,$V2441-4,0))</f>
        <v/>
      </c>
      <c r="I2441" s="200" t="str">
        <f ca="1">IF(ISERROR($V2441),"",OFFSET('Smelter Look-up'!$H$4,$V2441-4,0))</f>
        <v/>
      </c>
      <c r="J2441" s="200" t="str">
        <f ca="1">IF(ISERROR($V2441),"",OFFSET('Smelter Look-up'!$I$4,$V2441-4,0))</f>
        <v/>
      </c>
      <c r="K2441" s="144"/>
      <c r="L2441" s="144"/>
      <c r="M2441" s="144"/>
      <c r="N2441" s="144"/>
      <c r="O2441" s="144"/>
      <c r="P2441" s="202"/>
      <c r="Q2441" s="145"/>
      <c r="R2441" s="143" t="str">
        <f ca="1">IF(ISERROR($V2441),"",OFFSET('Smelter Look-up'!$C$4,$V2441-4,0)&amp;"")</f>
        <v/>
      </c>
      <c r="S2441" s="149" t="str">
        <f t="shared" ca="1" si="190"/>
        <v/>
      </c>
      <c r="T2441" s="149" t="str">
        <f ca="1">IF(B2441="","",IF(ISERROR(MATCH($J2441,SorP!$B$1:$B$6261,0)),"",INDIRECT("'SorP'!$A$"&amp;MATCH($S2441&amp;$J2441,SorP!C:C,0))))</f>
        <v/>
      </c>
      <c r="U2441" s="162"/>
      <c r="V2441" s="163" t="e">
        <f>IF(C2441="",NA(),MATCH($B2441&amp;$C2441,'Smelter Look-up'!$J:$J,0))</f>
        <v>#N/A</v>
      </c>
      <c r="X2441" s="164">
        <f t="shared" ca="1" si="191"/>
        <v>0</v>
      </c>
      <c r="AB2441" s="304" t="str">
        <f t="shared" si="192"/>
        <v/>
      </c>
      <c r="AC2441" s="164" t="str">
        <f t="shared" si="193"/>
        <v/>
      </c>
      <c r="AD2441" s="164" t="str">
        <f t="shared" si="194"/>
        <v/>
      </c>
    </row>
    <row r="2442" spans="1:30" s="164" customFormat="1" ht="20.149999999999999" customHeight="1">
      <c r="A2442" s="149"/>
      <c r="B2442" s="294" t="str">
        <f>IF(LEN(A2442)=0,"",INDEX('Smelter Look-up'!$A:$A,MATCH($A2442,'Smelter Look-up'!$E:$E,0)))</f>
        <v/>
      </c>
      <c r="C2442" s="146" t="str">
        <f>IF(LEN(A2442)=0,"",INDEX('Smelter Look-up'!$C:$C,MATCH($A2442,'Smelter Look-up'!$E:$E,0)))</f>
        <v/>
      </c>
      <c r="D2442" s="143"/>
      <c r="E2442" s="143" t="str">
        <f ca="1">IF(ISERROR($V2442),"",OFFSET('Smelter Look-up'!$D$4,$V2442-4,0)&amp;"")</f>
        <v/>
      </c>
      <c r="F2442" s="143" t="str">
        <f ca="1">IF(ISERROR($V2442),"",OFFSET('Smelter Look-up'!$E$4,$V2442-4,0))</f>
        <v/>
      </c>
      <c r="G2442" s="143" t="str">
        <f ca="1">IF(C2442=$X$4,"Enter smelter details",IF(ISERROR($V2442),"",OFFSET('Smelter Look-up'!$F$4,$V2442-4,0)))</f>
        <v/>
      </c>
      <c r="H2442" s="199" t="str">
        <f ca="1">IF(ISERROR($V2442),"",OFFSET('Smelter Look-up'!$G$4,$V2442-4,0))</f>
        <v/>
      </c>
      <c r="I2442" s="200" t="str">
        <f ca="1">IF(ISERROR($V2442),"",OFFSET('Smelter Look-up'!$H$4,$V2442-4,0))</f>
        <v/>
      </c>
      <c r="J2442" s="200" t="str">
        <f ca="1">IF(ISERROR($V2442),"",OFFSET('Smelter Look-up'!$I$4,$V2442-4,0))</f>
        <v/>
      </c>
      <c r="K2442" s="144"/>
      <c r="L2442" s="144"/>
      <c r="M2442" s="144"/>
      <c r="N2442" s="144"/>
      <c r="O2442" s="144"/>
      <c r="P2442" s="202"/>
      <c r="Q2442" s="145"/>
      <c r="R2442" s="143" t="str">
        <f ca="1">IF(ISERROR($V2442),"",OFFSET('Smelter Look-up'!$C$4,$V2442-4,0)&amp;"")</f>
        <v/>
      </c>
      <c r="S2442" s="149" t="str">
        <f t="shared" ca="1" si="190"/>
        <v/>
      </c>
      <c r="T2442" s="149" t="str">
        <f ca="1">IF(B2442="","",IF(ISERROR(MATCH($J2442,SorP!$B$1:$B$6261,0)),"",INDIRECT("'SorP'!$A$"&amp;MATCH($S2442&amp;$J2442,SorP!C:C,0))))</f>
        <v/>
      </c>
      <c r="U2442" s="162"/>
      <c r="V2442" s="163" t="e">
        <f>IF(C2442="",NA(),MATCH($B2442&amp;$C2442,'Smelter Look-up'!$J:$J,0))</f>
        <v>#N/A</v>
      </c>
      <c r="X2442" s="164">
        <f t="shared" ca="1" si="191"/>
        <v>0</v>
      </c>
      <c r="AB2442" s="304" t="str">
        <f t="shared" si="192"/>
        <v/>
      </c>
      <c r="AC2442" s="164" t="str">
        <f t="shared" si="193"/>
        <v/>
      </c>
      <c r="AD2442" s="164" t="str">
        <f t="shared" si="194"/>
        <v/>
      </c>
    </row>
    <row r="2443" spans="1:30" s="164" customFormat="1" ht="20.149999999999999" customHeight="1">
      <c r="A2443" s="149"/>
      <c r="B2443" s="294" t="str">
        <f>IF(LEN(A2443)=0,"",INDEX('Smelter Look-up'!$A:$A,MATCH($A2443,'Smelter Look-up'!$E:$E,0)))</f>
        <v/>
      </c>
      <c r="C2443" s="146" t="str">
        <f>IF(LEN(A2443)=0,"",INDEX('Smelter Look-up'!$C:$C,MATCH($A2443,'Smelter Look-up'!$E:$E,0)))</f>
        <v/>
      </c>
      <c r="D2443" s="143"/>
      <c r="E2443" s="143" t="str">
        <f ca="1">IF(ISERROR($V2443),"",OFFSET('Smelter Look-up'!$D$4,$V2443-4,0)&amp;"")</f>
        <v/>
      </c>
      <c r="F2443" s="143" t="str">
        <f ca="1">IF(ISERROR($V2443),"",OFFSET('Smelter Look-up'!$E$4,$V2443-4,0))</f>
        <v/>
      </c>
      <c r="G2443" s="143" t="str">
        <f ca="1">IF(C2443=$X$4,"Enter smelter details",IF(ISERROR($V2443),"",OFFSET('Smelter Look-up'!$F$4,$V2443-4,0)))</f>
        <v/>
      </c>
      <c r="H2443" s="199" t="str">
        <f ca="1">IF(ISERROR($V2443),"",OFFSET('Smelter Look-up'!$G$4,$V2443-4,0))</f>
        <v/>
      </c>
      <c r="I2443" s="200" t="str">
        <f ca="1">IF(ISERROR($V2443),"",OFFSET('Smelter Look-up'!$H$4,$V2443-4,0))</f>
        <v/>
      </c>
      <c r="J2443" s="200" t="str">
        <f ca="1">IF(ISERROR($V2443),"",OFFSET('Smelter Look-up'!$I$4,$V2443-4,0))</f>
        <v/>
      </c>
      <c r="K2443" s="144"/>
      <c r="L2443" s="144"/>
      <c r="M2443" s="144"/>
      <c r="N2443" s="144"/>
      <c r="O2443" s="144"/>
      <c r="P2443" s="202"/>
      <c r="Q2443" s="145"/>
      <c r="R2443" s="143" t="str">
        <f ca="1">IF(ISERROR($V2443),"",OFFSET('Smelter Look-up'!$C$4,$V2443-4,0)&amp;"")</f>
        <v/>
      </c>
      <c r="S2443" s="149" t="str">
        <f t="shared" ca="1" si="190"/>
        <v/>
      </c>
      <c r="T2443" s="149" t="str">
        <f ca="1">IF(B2443="","",IF(ISERROR(MATCH($J2443,SorP!$B$1:$B$6261,0)),"",INDIRECT("'SorP'!$A$"&amp;MATCH($S2443&amp;$J2443,SorP!C:C,0))))</f>
        <v/>
      </c>
      <c r="U2443" s="162"/>
      <c r="V2443" s="163" t="e">
        <f>IF(C2443="",NA(),MATCH($B2443&amp;$C2443,'Smelter Look-up'!$J:$J,0))</f>
        <v>#N/A</v>
      </c>
      <c r="X2443" s="164">
        <f t="shared" ca="1" si="191"/>
        <v>0</v>
      </c>
      <c r="AB2443" s="304" t="str">
        <f t="shared" si="192"/>
        <v/>
      </c>
      <c r="AC2443" s="164" t="str">
        <f t="shared" si="193"/>
        <v/>
      </c>
      <c r="AD2443" s="164" t="str">
        <f t="shared" si="194"/>
        <v/>
      </c>
    </row>
    <row r="2444" spans="1:30" s="164" customFormat="1" ht="20.149999999999999" customHeight="1">
      <c r="A2444" s="149"/>
      <c r="B2444" s="294" t="str">
        <f>IF(LEN(A2444)=0,"",INDEX('Smelter Look-up'!$A:$A,MATCH($A2444,'Smelter Look-up'!$E:$E,0)))</f>
        <v/>
      </c>
      <c r="C2444" s="146" t="str">
        <f>IF(LEN(A2444)=0,"",INDEX('Smelter Look-up'!$C:$C,MATCH($A2444,'Smelter Look-up'!$E:$E,0)))</f>
        <v/>
      </c>
      <c r="D2444" s="143"/>
      <c r="E2444" s="143" t="str">
        <f ca="1">IF(ISERROR($V2444),"",OFFSET('Smelter Look-up'!$D$4,$V2444-4,0)&amp;"")</f>
        <v/>
      </c>
      <c r="F2444" s="143" t="str">
        <f ca="1">IF(ISERROR($V2444),"",OFFSET('Smelter Look-up'!$E$4,$V2444-4,0))</f>
        <v/>
      </c>
      <c r="G2444" s="143" t="str">
        <f ca="1">IF(C2444=$X$4,"Enter smelter details",IF(ISERROR($V2444),"",OFFSET('Smelter Look-up'!$F$4,$V2444-4,0)))</f>
        <v/>
      </c>
      <c r="H2444" s="199" t="str">
        <f ca="1">IF(ISERROR($V2444),"",OFFSET('Smelter Look-up'!$G$4,$V2444-4,0))</f>
        <v/>
      </c>
      <c r="I2444" s="200" t="str">
        <f ca="1">IF(ISERROR($V2444),"",OFFSET('Smelter Look-up'!$H$4,$V2444-4,0))</f>
        <v/>
      </c>
      <c r="J2444" s="200" t="str">
        <f ca="1">IF(ISERROR($V2444),"",OFFSET('Smelter Look-up'!$I$4,$V2444-4,0))</f>
        <v/>
      </c>
      <c r="K2444" s="144"/>
      <c r="L2444" s="144"/>
      <c r="M2444" s="144"/>
      <c r="N2444" s="144"/>
      <c r="O2444" s="144"/>
      <c r="P2444" s="202"/>
      <c r="Q2444" s="145"/>
      <c r="R2444" s="143" t="str">
        <f ca="1">IF(ISERROR($V2444),"",OFFSET('Smelter Look-up'!$C$4,$V2444-4,0)&amp;"")</f>
        <v/>
      </c>
      <c r="S2444" s="149" t="str">
        <f t="shared" ca="1" si="190"/>
        <v/>
      </c>
      <c r="T2444" s="149" t="str">
        <f ca="1">IF(B2444="","",IF(ISERROR(MATCH($J2444,SorP!$B$1:$B$6261,0)),"",INDIRECT("'SorP'!$A$"&amp;MATCH($S2444&amp;$J2444,SorP!C:C,0))))</f>
        <v/>
      </c>
      <c r="U2444" s="162"/>
      <c r="V2444" s="163" t="e">
        <f>IF(C2444="",NA(),MATCH($B2444&amp;$C2444,'Smelter Look-up'!$J:$J,0))</f>
        <v>#N/A</v>
      </c>
      <c r="X2444" s="164">
        <f t="shared" ca="1" si="191"/>
        <v>0</v>
      </c>
      <c r="AB2444" s="304" t="str">
        <f t="shared" si="192"/>
        <v/>
      </c>
      <c r="AC2444" s="164" t="str">
        <f t="shared" si="193"/>
        <v/>
      </c>
      <c r="AD2444" s="164" t="str">
        <f t="shared" si="194"/>
        <v/>
      </c>
    </row>
    <row r="2445" spans="1:30" s="164" customFormat="1" ht="20.149999999999999" customHeight="1">
      <c r="A2445" s="149"/>
      <c r="B2445" s="294" t="str">
        <f>IF(LEN(A2445)=0,"",INDEX('Smelter Look-up'!$A:$A,MATCH($A2445,'Smelter Look-up'!$E:$E,0)))</f>
        <v/>
      </c>
      <c r="C2445" s="146" t="str">
        <f>IF(LEN(A2445)=0,"",INDEX('Smelter Look-up'!$C:$C,MATCH($A2445,'Smelter Look-up'!$E:$E,0)))</f>
        <v/>
      </c>
      <c r="D2445" s="143"/>
      <c r="E2445" s="143" t="str">
        <f ca="1">IF(ISERROR($V2445),"",OFFSET('Smelter Look-up'!$D$4,$V2445-4,0)&amp;"")</f>
        <v/>
      </c>
      <c r="F2445" s="143" t="str">
        <f ca="1">IF(ISERROR($V2445),"",OFFSET('Smelter Look-up'!$E$4,$V2445-4,0))</f>
        <v/>
      </c>
      <c r="G2445" s="143" t="str">
        <f ca="1">IF(C2445=$X$4,"Enter smelter details",IF(ISERROR($V2445),"",OFFSET('Smelter Look-up'!$F$4,$V2445-4,0)))</f>
        <v/>
      </c>
      <c r="H2445" s="199" t="str">
        <f ca="1">IF(ISERROR($V2445),"",OFFSET('Smelter Look-up'!$G$4,$V2445-4,0))</f>
        <v/>
      </c>
      <c r="I2445" s="200" t="str">
        <f ca="1">IF(ISERROR($V2445),"",OFFSET('Smelter Look-up'!$H$4,$V2445-4,0))</f>
        <v/>
      </c>
      <c r="J2445" s="200" t="str">
        <f ca="1">IF(ISERROR($V2445),"",OFFSET('Smelter Look-up'!$I$4,$V2445-4,0))</f>
        <v/>
      </c>
      <c r="K2445" s="144"/>
      <c r="L2445" s="144"/>
      <c r="M2445" s="144"/>
      <c r="N2445" s="144"/>
      <c r="O2445" s="144"/>
      <c r="P2445" s="202"/>
      <c r="Q2445" s="145"/>
      <c r="R2445" s="143" t="str">
        <f ca="1">IF(ISERROR($V2445),"",OFFSET('Smelter Look-up'!$C$4,$V2445-4,0)&amp;"")</f>
        <v/>
      </c>
      <c r="S2445" s="149" t="str">
        <f t="shared" ca="1" si="190"/>
        <v/>
      </c>
      <c r="T2445" s="149" t="str">
        <f ca="1">IF(B2445="","",IF(ISERROR(MATCH($J2445,SorP!$B$1:$B$6261,0)),"",INDIRECT("'SorP'!$A$"&amp;MATCH($S2445&amp;$J2445,SorP!C:C,0))))</f>
        <v/>
      </c>
      <c r="U2445" s="162"/>
      <c r="V2445" s="163" t="e">
        <f>IF(C2445="",NA(),MATCH($B2445&amp;$C2445,'Smelter Look-up'!$J:$J,0))</f>
        <v>#N/A</v>
      </c>
      <c r="X2445" s="164">
        <f t="shared" ca="1" si="191"/>
        <v>0</v>
      </c>
      <c r="AB2445" s="304" t="str">
        <f t="shared" si="192"/>
        <v/>
      </c>
      <c r="AC2445" s="164" t="str">
        <f t="shared" si="193"/>
        <v/>
      </c>
      <c r="AD2445" s="164" t="str">
        <f t="shared" si="194"/>
        <v/>
      </c>
    </row>
    <row r="2446" spans="1:30" s="164" customFormat="1" ht="20.149999999999999" customHeight="1">
      <c r="A2446" s="149"/>
      <c r="B2446" s="294" t="str">
        <f>IF(LEN(A2446)=0,"",INDEX('Smelter Look-up'!$A:$A,MATCH($A2446,'Smelter Look-up'!$E:$E,0)))</f>
        <v/>
      </c>
      <c r="C2446" s="146" t="str">
        <f>IF(LEN(A2446)=0,"",INDEX('Smelter Look-up'!$C:$C,MATCH($A2446,'Smelter Look-up'!$E:$E,0)))</f>
        <v/>
      </c>
      <c r="D2446" s="143"/>
      <c r="E2446" s="143" t="str">
        <f ca="1">IF(ISERROR($V2446),"",OFFSET('Smelter Look-up'!$D$4,$V2446-4,0)&amp;"")</f>
        <v/>
      </c>
      <c r="F2446" s="143" t="str">
        <f ca="1">IF(ISERROR($V2446),"",OFFSET('Smelter Look-up'!$E$4,$V2446-4,0))</f>
        <v/>
      </c>
      <c r="G2446" s="143" t="str">
        <f ca="1">IF(C2446=$X$4,"Enter smelter details",IF(ISERROR($V2446),"",OFFSET('Smelter Look-up'!$F$4,$V2446-4,0)))</f>
        <v/>
      </c>
      <c r="H2446" s="199" t="str">
        <f ca="1">IF(ISERROR($V2446),"",OFFSET('Smelter Look-up'!$G$4,$V2446-4,0))</f>
        <v/>
      </c>
      <c r="I2446" s="200" t="str">
        <f ca="1">IF(ISERROR($V2446),"",OFFSET('Smelter Look-up'!$H$4,$V2446-4,0))</f>
        <v/>
      </c>
      <c r="J2446" s="200" t="str">
        <f ca="1">IF(ISERROR($V2446),"",OFFSET('Smelter Look-up'!$I$4,$V2446-4,0))</f>
        <v/>
      </c>
      <c r="K2446" s="144"/>
      <c r="L2446" s="144"/>
      <c r="M2446" s="144"/>
      <c r="N2446" s="144"/>
      <c r="O2446" s="144"/>
      <c r="P2446" s="202"/>
      <c r="Q2446" s="145"/>
      <c r="R2446" s="143" t="str">
        <f ca="1">IF(ISERROR($V2446),"",OFFSET('Smelter Look-up'!$C$4,$V2446-4,0)&amp;"")</f>
        <v/>
      </c>
      <c r="S2446" s="149" t="str">
        <f t="shared" ca="1" si="190"/>
        <v/>
      </c>
      <c r="T2446" s="149" t="str">
        <f ca="1">IF(B2446="","",IF(ISERROR(MATCH($J2446,SorP!$B$1:$B$6261,0)),"",INDIRECT("'SorP'!$A$"&amp;MATCH($S2446&amp;$J2446,SorP!C:C,0))))</f>
        <v/>
      </c>
      <c r="U2446" s="162"/>
      <c r="V2446" s="163" t="e">
        <f>IF(C2446="",NA(),MATCH($B2446&amp;$C2446,'Smelter Look-up'!$J:$J,0))</f>
        <v>#N/A</v>
      </c>
      <c r="X2446" s="164">
        <f t="shared" ca="1" si="191"/>
        <v>0</v>
      </c>
      <c r="AB2446" s="304" t="str">
        <f t="shared" si="192"/>
        <v/>
      </c>
      <c r="AC2446" s="164" t="str">
        <f t="shared" si="193"/>
        <v/>
      </c>
      <c r="AD2446" s="164" t="str">
        <f t="shared" si="194"/>
        <v/>
      </c>
    </row>
    <row r="2447" spans="1:30" s="164" customFormat="1" ht="20.149999999999999" customHeight="1">
      <c r="A2447" s="149"/>
      <c r="B2447" s="294" t="str">
        <f>IF(LEN(A2447)=0,"",INDEX('Smelter Look-up'!$A:$A,MATCH($A2447,'Smelter Look-up'!$E:$E,0)))</f>
        <v/>
      </c>
      <c r="C2447" s="146" t="str">
        <f>IF(LEN(A2447)=0,"",INDEX('Smelter Look-up'!$C:$C,MATCH($A2447,'Smelter Look-up'!$E:$E,0)))</f>
        <v/>
      </c>
      <c r="D2447" s="143"/>
      <c r="E2447" s="143" t="str">
        <f ca="1">IF(ISERROR($V2447),"",OFFSET('Smelter Look-up'!$D$4,$V2447-4,0)&amp;"")</f>
        <v/>
      </c>
      <c r="F2447" s="143" t="str">
        <f ca="1">IF(ISERROR($V2447),"",OFFSET('Smelter Look-up'!$E$4,$V2447-4,0))</f>
        <v/>
      </c>
      <c r="G2447" s="143" t="str">
        <f ca="1">IF(C2447=$X$4,"Enter smelter details",IF(ISERROR($V2447),"",OFFSET('Smelter Look-up'!$F$4,$V2447-4,0)))</f>
        <v/>
      </c>
      <c r="H2447" s="199" t="str">
        <f ca="1">IF(ISERROR($V2447),"",OFFSET('Smelter Look-up'!$G$4,$V2447-4,0))</f>
        <v/>
      </c>
      <c r="I2447" s="200" t="str">
        <f ca="1">IF(ISERROR($V2447),"",OFFSET('Smelter Look-up'!$H$4,$V2447-4,0))</f>
        <v/>
      </c>
      <c r="J2447" s="200" t="str">
        <f ca="1">IF(ISERROR($V2447),"",OFFSET('Smelter Look-up'!$I$4,$V2447-4,0))</f>
        <v/>
      </c>
      <c r="K2447" s="144"/>
      <c r="L2447" s="144"/>
      <c r="M2447" s="144"/>
      <c r="N2447" s="144"/>
      <c r="O2447" s="144"/>
      <c r="P2447" s="202"/>
      <c r="Q2447" s="145"/>
      <c r="R2447" s="143" t="str">
        <f ca="1">IF(ISERROR($V2447),"",OFFSET('Smelter Look-up'!$C$4,$V2447-4,0)&amp;"")</f>
        <v/>
      </c>
      <c r="S2447" s="149" t="str">
        <f t="shared" ca="1" si="190"/>
        <v/>
      </c>
      <c r="T2447" s="149" t="str">
        <f ca="1">IF(B2447="","",IF(ISERROR(MATCH($J2447,SorP!$B$1:$B$6261,0)),"",INDIRECT("'SorP'!$A$"&amp;MATCH($S2447&amp;$J2447,SorP!C:C,0))))</f>
        <v/>
      </c>
      <c r="U2447" s="162"/>
      <c r="V2447" s="163" t="e">
        <f>IF(C2447="",NA(),MATCH($B2447&amp;$C2447,'Smelter Look-up'!$J:$J,0))</f>
        <v>#N/A</v>
      </c>
      <c r="X2447" s="164">
        <f t="shared" ca="1" si="191"/>
        <v>0</v>
      </c>
      <c r="AB2447" s="304" t="str">
        <f t="shared" si="192"/>
        <v/>
      </c>
      <c r="AC2447" s="164" t="str">
        <f t="shared" si="193"/>
        <v/>
      </c>
      <c r="AD2447" s="164" t="str">
        <f t="shared" si="194"/>
        <v/>
      </c>
    </row>
    <row r="2448" spans="1:30" s="164" customFormat="1" ht="20.149999999999999" customHeight="1">
      <c r="A2448" s="149"/>
      <c r="B2448" s="294" t="str">
        <f>IF(LEN(A2448)=0,"",INDEX('Smelter Look-up'!$A:$A,MATCH($A2448,'Smelter Look-up'!$E:$E,0)))</f>
        <v/>
      </c>
      <c r="C2448" s="146" t="str">
        <f>IF(LEN(A2448)=0,"",INDEX('Smelter Look-up'!$C:$C,MATCH($A2448,'Smelter Look-up'!$E:$E,0)))</f>
        <v/>
      </c>
      <c r="D2448" s="143"/>
      <c r="E2448" s="143" t="str">
        <f ca="1">IF(ISERROR($V2448),"",OFFSET('Smelter Look-up'!$D$4,$V2448-4,0)&amp;"")</f>
        <v/>
      </c>
      <c r="F2448" s="143" t="str">
        <f ca="1">IF(ISERROR($V2448),"",OFFSET('Smelter Look-up'!$E$4,$V2448-4,0))</f>
        <v/>
      </c>
      <c r="G2448" s="143" t="str">
        <f ca="1">IF(C2448=$X$4,"Enter smelter details",IF(ISERROR($V2448),"",OFFSET('Smelter Look-up'!$F$4,$V2448-4,0)))</f>
        <v/>
      </c>
      <c r="H2448" s="199" t="str">
        <f ca="1">IF(ISERROR($V2448),"",OFFSET('Smelter Look-up'!$G$4,$V2448-4,0))</f>
        <v/>
      </c>
      <c r="I2448" s="200" t="str">
        <f ca="1">IF(ISERROR($V2448),"",OFFSET('Smelter Look-up'!$H$4,$V2448-4,0))</f>
        <v/>
      </c>
      <c r="J2448" s="200" t="str">
        <f ca="1">IF(ISERROR($V2448),"",OFFSET('Smelter Look-up'!$I$4,$V2448-4,0))</f>
        <v/>
      </c>
      <c r="K2448" s="144"/>
      <c r="L2448" s="144"/>
      <c r="M2448" s="144"/>
      <c r="N2448" s="144"/>
      <c r="O2448" s="144"/>
      <c r="P2448" s="202"/>
      <c r="Q2448" s="145"/>
      <c r="R2448" s="143" t="str">
        <f ca="1">IF(ISERROR($V2448),"",OFFSET('Smelter Look-up'!$C$4,$V2448-4,0)&amp;"")</f>
        <v/>
      </c>
      <c r="S2448" s="149" t="str">
        <f t="shared" ca="1" si="190"/>
        <v/>
      </c>
      <c r="T2448" s="149" t="str">
        <f ca="1">IF(B2448="","",IF(ISERROR(MATCH($J2448,SorP!$B$1:$B$6261,0)),"",INDIRECT("'SorP'!$A$"&amp;MATCH($S2448&amp;$J2448,SorP!C:C,0))))</f>
        <v/>
      </c>
      <c r="U2448" s="162"/>
      <c r="V2448" s="163" t="e">
        <f>IF(C2448="",NA(),MATCH($B2448&amp;$C2448,'Smelter Look-up'!$J:$J,0))</f>
        <v>#N/A</v>
      </c>
      <c r="X2448" s="164">
        <f t="shared" ca="1" si="191"/>
        <v>0</v>
      </c>
      <c r="AB2448" s="304" t="str">
        <f t="shared" si="192"/>
        <v/>
      </c>
      <c r="AC2448" s="164" t="str">
        <f t="shared" si="193"/>
        <v/>
      </c>
      <c r="AD2448" s="164" t="str">
        <f t="shared" si="194"/>
        <v/>
      </c>
    </row>
    <row r="2449" spans="1:30" s="164" customFormat="1" ht="20.149999999999999" customHeight="1">
      <c r="A2449" s="149"/>
      <c r="B2449" s="294" t="str">
        <f>IF(LEN(A2449)=0,"",INDEX('Smelter Look-up'!$A:$A,MATCH($A2449,'Smelter Look-up'!$E:$E,0)))</f>
        <v/>
      </c>
      <c r="C2449" s="146" t="str">
        <f>IF(LEN(A2449)=0,"",INDEX('Smelter Look-up'!$C:$C,MATCH($A2449,'Smelter Look-up'!$E:$E,0)))</f>
        <v/>
      </c>
      <c r="D2449" s="143"/>
      <c r="E2449" s="143" t="str">
        <f ca="1">IF(ISERROR($V2449),"",OFFSET('Smelter Look-up'!$D$4,$V2449-4,0)&amp;"")</f>
        <v/>
      </c>
      <c r="F2449" s="143" t="str">
        <f ca="1">IF(ISERROR($V2449),"",OFFSET('Smelter Look-up'!$E$4,$V2449-4,0))</f>
        <v/>
      </c>
      <c r="G2449" s="143" t="str">
        <f ca="1">IF(C2449=$X$4,"Enter smelter details",IF(ISERROR($V2449),"",OFFSET('Smelter Look-up'!$F$4,$V2449-4,0)))</f>
        <v/>
      </c>
      <c r="H2449" s="199" t="str">
        <f ca="1">IF(ISERROR($V2449),"",OFFSET('Smelter Look-up'!$G$4,$V2449-4,0))</f>
        <v/>
      </c>
      <c r="I2449" s="200" t="str">
        <f ca="1">IF(ISERROR($V2449),"",OFFSET('Smelter Look-up'!$H$4,$V2449-4,0))</f>
        <v/>
      </c>
      <c r="J2449" s="200" t="str">
        <f ca="1">IF(ISERROR($V2449),"",OFFSET('Smelter Look-up'!$I$4,$V2449-4,0))</f>
        <v/>
      </c>
      <c r="K2449" s="144"/>
      <c r="L2449" s="144"/>
      <c r="M2449" s="144"/>
      <c r="N2449" s="144"/>
      <c r="O2449" s="144"/>
      <c r="P2449" s="202"/>
      <c r="Q2449" s="145"/>
      <c r="R2449" s="143" t="str">
        <f ca="1">IF(ISERROR($V2449),"",OFFSET('Smelter Look-up'!$C$4,$V2449-4,0)&amp;"")</f>
        <v/>
      </c>
      <c r="S2449" s="149" t="str">
        <f t="shared" ca="1" si="190"/>
        <v/>
      </c>
      <c r="T2449" s="149" t="str">
        <f ca="1">IF(B2449="","",IF(ISERROR(MATCH($J2449,SorP!$B$1:$B$6261,0)),"",INDIRECT("'SorP'!$A$"&amp;MATCH($S2449&amp;$J2449,SorP!C:C,0))))</f>
        <v/>
      </c>
      <c r="U2449" s="162"/>
      <c r="V2449" s="163" t="e">
        <f>IF(C2449="",NA(),MATCH($B2449&amp;$C2449,'Smelter Look-up'!$J:$J,0))</f>
        <v>#N/A</v>
      </c>
      <c r="X2449" s="164">
        <f t="shared" ca="1" si="191"/>
        <v>0</v>
      </c>
      <c r="AB2449" s="304" t="str">
        <f t="shared" si="192"/>
        <v/>
      </c>
      <c r="AC2449" s="164" t="str">
        <f t="shared" si="193"/>
        <v/>
      </c>
      <c r="AD2449" s="164" t="str">
        <f t="shared" si="194"/>
        <v/>
      </c>
    </row>
    <row r="2450" spans="1:30" s="164" customFormat="1" ht="20.149999999999999" customHeight="1">
      <c r="A2450" s="149"/>
      <c r="B2450" s="294" t="str">
        <f>IF(LEN(A2450)=0,"",INDEX('Smelter Look-up'!$A:$A,MATCH($A2450,'Smelter Look-up'!$E:$E,0)))</f>
        <v/>
      </c>
      <c r="C2450" s="146" t="str">
        <f>IF(LEN(A2450)=0,"",INDEX('Smelter Look-up'!$C:$C,MATCH($A2450,'Smelter Look-up'!$E:$E,0)))</f>
        <v/>
      </c>
      <c r="D2450" s="143"/>
      <c r="E2450" s="143" t="str">
        <f ca="1">IF(ISERROR($V2450),"",OFFSET('Smelter Look-up'!$D$4,$V2450-4,0)&amp;"")</f>
        <v/>
      </c>
      <c r="F2450" s="143" t="str">
        <f ca="1">IF(ISERROR($V2450),"",OFFSET('Smelter Look-up'!$E$4,$V2450-4,0))</f>
        <v/>
      </c>
      <c r="G2450" s="143" t="str">
        <f ca="1">IF(C2450=$X$4,"Enter smelter details",IF(ISERROR($V2450),"",OFFSET('Smelter Look-up'!$F$4,$V2450-4,0)))</f>
        <v/>
      </c>
      <c r="H2450" s="199" t="str">
        <f ca="1">IF(ISERROR($V2450),"",OFFSET('Smelter Look-up'!$G$4,$V2450-4,0))</f>
        <v/>
      </c>
      <c r="I2450" s="200" t="str">
        <f ca="1">IF(ISERROR($V2450),"",OFFSET('Smelter Look-up'!$H$4,$V2450-4,0))</f>
        <v/>
      </c>
      <c r="J2450" s="200" t="str">
        <f ca="1">IF(ISERROR($V2450),"",OFFSET('Smelter Look-up'!$I$4,$V2450-4,0))</f>
        <v/>
      </c>
      <c r="K2450" s="144"/>
      <c r="L2450" s="144"/>
      <c r="M2450" s="144"/>
      <c r="N2450" s="144"/>
      <c r="O2450" s="144"/>
      <c r="P2450" s="202"/>
      <c r="Q2450" s="145"/>
      <c r="R2450" s="143" t="str">
        <f ca="1">IF(ISERROR($V2450),"",OFFSET('Smelter Look-up'!$C$4,$V2450-4,0)&amp;"")</f>
        <v/>
      </c>
      <c r="S2450" s="149" t="str">
        <f t="shared" ca="1" si="190"/>
        <v/>
      </c>
      <c r="T2450" s="149" t="str">
        <f ca="1">IF(B2450="","",IF(ISERROR(MATCH($J2450,SorP!$B$1:$B$6261,0)),"",INDIRECT("'SorP'!$A$"&amp;MATCH($S2450&amp;$J2450,SorP!C:C,0))))</f>
        <v/>
      </c>
      <c r="U2450" s="162"/>
      <c r="V2450" s="163" t="e">
        <f>IF(C2450="",NA(),MATCH($B2450&amp;$C2450,'Smelter Look-up'!$J:$J,0))</f>
        <v>#N/A</v>
      </c>
      <c r="X2450" s="164">
        <f t="shared" ca="1" si="191"/>
        <v>0</v>
      </c>
      <c r="AB2450" s="304" t="str">
        <f t="shared" si="192"/>
        <v/>
      </c>
      <c r="AC2450" s="164" t="str">
        <f t="shared" si="193"/>
        <v/>
      </c>
      <c r="AD2450" s="164" t="str">
        <f t="shared" si="194"/>
        <v/>
      </c>
    </row>
    <row r="2451" spans="1:30" s="164" customFormat="1" ht="20.149999999999999" customHeight="1">
      <c r="A2451" s="149"/>
      <c r="B2451" s="294" t="str">
        <f>IF(LEN(A2451)=0,"",INDEX('Smelter Look-up'!$A:$A,MATCH($A2451,'Smelter Look-up'!$E:$E,0)))</f>
        <v/>
      </c>
      <c r="C2451" s="146" t="str">
        <f>IF(LEN(A2451)=0,"",INDEX('Smelter Look-up'!$C:$C,MATCH($A2451,'Smelter Look-up'!$E:$E,0)))</f>
        <v/>
      </c>
      <c r="D2451" s="143"/>
      <c r="E2451" s="143" t="str">
        <f ca="1">IF(ISERROR($V2451),"",OFFSET('Smelter Look-up'!$D$4,$V2451-4,0)&amp;"")</f>
        <v/>
      </c>
      <c r="F2451" s="143" t="str">
        <f ca="1">IF(ISERROR($V2451),"",OFFSET('Smelter Look-up'!$E$4,$V2451-4,0))</f>
        <v/>
      </c>
      <c r="G2451" s="143" t="str">
        <f ca="1">IF(C2451=$X$4,"Enter smelter details",IF(ISERROR($V2451),"",OFFSET('Smelter Look-up'!$F$4,$V2451-4,0)))</f>
        <v/>
      </c>
      <c r="H2451" s="199" t="str">
        <f ca="1">IF(ISERROR($V2451),"",OFFSET('Smelter Look-up'!$G$4,$V2451-4,0))</f>
        <v/>
      </c>
      <c r="I2451" s="200" t="str">
        <f ca="1">IF(ISERROR($V2451),"",OFFSET('Smelter Look-up'!$H$4,$V2451-4,0))</f>
        <v/>
      </c>
      <c r="J2451" s="200" t="str">
        <f ca="1">IF(ISERROR($V2451),"",OFFSET('Smelter Look-up'!$I$4,$V2451-4,0))</f>
        <v/>
      </c>
      <c r="K2451" s="144"/>
      <c r="L2451" s="144"/>
      <c r="M2451" s="144"/>
      <c r="N2451" s="144"/>
      <c r="O2451" s="144"/>
      <c r="P2451" s="202"/>
      <c r="Q2451" s="145"/>
      <c r="R2451" s="143" t="str">
        <f ca="1">IF(ISERROR($V2451),"",OFFSET('Smelter Look-up'!$C$4,$V2451-4,0)&amp;"")</f>
        <v/>
      </c>
      <c r="S2451" s="149" t="str">
        <f t="shared" ca="1" si="190"/>
        <v/>
      </c>
      <c r="T2451" s="149" t="str">
        <f ca="1">IF(B2451="","",IF(ISERROR(MATCH($J2451,SorP!$B$1:$B$6261,0)),"",INDIRECT("'SorP'!$A$"&amp;MATCH($S2451&amp;$J2451,SorP!C:C,0))))</f>
        <v/>
      </c>
      <c r="U2451" s="162"/>
      <c r="V2451" s="163" t="e">
        <f>IF(C2451="",NA(),MATCH($B2451&amp;$C2451,'Smelter Look-up'!$J:$J,0))</f>
        <v>#N/A</v>
      </c>
      <c r="X2451" s="164">
        <f t="shared" ca="1" si="191"/>
        <v>0</v>
      </c>
      <c r="AB2451" s="304" t="str">
        <f t="shared" si="192"/>
        <v/>
      </c>
      <c r="AC2451" s="164" t="str">
        <f t="shared" si="193"/>
        <v/>
      </c>
      <c r="AD2451" s="164" t="str">
        <f t="shared" si="194"/>
        <v/>
      </c>
    </row>
    <row r="2452" spans="1:30" s="164" customFormat="1" ht="20.149999999999999" customHeight="1">
      <c r="A2452" s="149"/>
      <c r="B2452" s="294" t="str">
        <f>IF(LEN(A2452)=0,"",INDEX('Smelter Look-up'!$A:$A,MATCH($A2452,'Smelter Look-up'!$E:$E,0)))</f>
        <v/>
      </c>
      <c r="C2452" s="146" t="str">
        <f>IF(LEN(A2452)=0,"",INDEX('Smelter Look-up'!$C:$C,MATCH($A2452,'Smelter Look-up'!$E:$E,0)))</f>
        <v/>
      </c>
      <c r="D2452" s="143"/>
      <c r="E2452" s="143" t="str">
        <f ca="1">IF(ISERROR($V2452),"",OFFSET('Smelter Look-up'!$D$4,$V2452-4,0)&amp;"")</f>
        <v/>
      </c>
      <c r="F2452" s="143" t="str">
        <f ca="1">IF(ISERROR($V2452),"",OFFSET('Smelter Look-up'!$E$4,$V2452-4,0))</f>
        <v/>
      </c>
      <c r="G2452" s="143" t="str">
        <f ca="1">IF(C2452=$X$4,"Enter smelter details",IF(ISERROR($V2452),"",OFFSET('Smelter Look-up'!$F$4,$V2452-4,0)))</f>
        <v/>
      </c>
      <c r="H2452" s="199" t="str">
        <f ca="1">IF(ISERROR($V2452),"",OFFSET('Smelter Look-up'!$G$4,$V2452-4,0))</f>
        <v/>
      </c>
      <c r="I2452" s="200" t="str">
        <f ca="1">IF(ISERROR($V2452),"",OFFSET('Smelter Look-up'!$H$4,$V2452-4,0))</f>
        <v/>
      </c>
      <c r="J2452" s="200" t="str">
        <f ca="1">IF(ISERROR($V2452),"",OFFSET('Smelter Look-up'!$I$4,$V2452-4,0))</f>
        <v/>
      </c>
      <c r="K2452" s="144"/>
      <c r="L2452" s="144"/>
      <c r="M2452" s="144"/>
      <c r="N2452" s="144"/>
      <c r="O2452" s="144"/>
      <c r="P2452" s="202"/>
      <c r="Q2452" s="145"/>
      <c r="R2452" s="143" t="str">
        <f ca="1">IF(ISERROR($V2452),"",OFFSET('Smelter Look-up'!$C$4,$V2452-4,0)&amp;"")</f>
        <v/>
      </c>
      <c r="S2452" s="149" t="str">
        <f t="shared" ca="1" si="190"/>
        <v/>
      </c>
      <c r="T2452" s="149" t="str">
        <f ca="1">IF(B2452="","",IF(ISERROR(MATCH($J2452,SorP!$B$1:$B$6261,0)),"",INDIRECT("'SorP'!$A$"&amp;MATCH($S2452&amp;$J2452,SorP!C:C,0))))</f>
        <v/>
      </c>
      <c r="U2452" s="162"/>
      <c r="V2452" s="163" t="e">
        <f>IF(C2452="",NA(),MATCH($B2452&amp;$C2452,'Smelter Look-up'!$J:$J,0))</f>
        <v>#N/A</v>
      </c>
      <c r="X2452" s="164">
        <f t="shared" ca="1" si="191"/>
        <v>0</v>
      </c>
      <c r="AB2452" s="304" t="str">
        <f t="shared" si="192"/>
        <v/>
      </c>
      <c r="AC2452" s="164" t="str">
        <f t="shared" si="193"/>
        <v/>
      </c>
      <c r="AD2452" s="164" t="str">
        <f t="shared" si="194"/>
        <v/>
      </c>
    </row>
    <row r="2453" spans="1:30" s="164" customFormat="1" ht="20.149999999999999" customHeight="1">
      <c r="A2453" s="149"/>
      <c r="B2453" s="294" t="str">
        <f>IF(LEN(A2453)=0,"",INDEX('Smelter Look-up'!$A:$A,MATCH($A2453,'Smelter Look-up'!$E:$E,0)))</f>
        <v/>
      </c>
      <c r="C2453" s="146" t="str">
        <f>IF(LEN(A2453)=0,"",INDEX('Smelter Look-up'!$C:$C,MATCH($A2453,'Smelter Look-up'!$E:$E,0)))</f>
        <v/>
      </c>
      <c r="D2453" s="143"/>
      <c r="E2453" s="143" t="str">
        <f ca="1">IF(ISERROR($V2453),"",OFFSET('Smelter Look-up'!$D$4,$V2453-4,0)&amp;"")</f>
        <v/>
      </c>
      <c r="F2453" s="143" t="str">
        <f ca="1">IF(ISERROR($V2453),"",OFFSET('Smelter Look-up'!$E$4,$V2453-4,0))</f>
        <v/>
      </c>
      <c r="G2453" s="143" t="str">
        <f ca="1">IF(C2453=$X$4,"Enter smelter details",IF(ISERROR($V2453),"",OFFSET('Smelter Look-up'!$F$4,$V2453-4,0)))</f>
        <v/>
      </c>
      <c r="H2453" s="199" t="str">
        <f ca="1">IF(ISERROR($V2453),"",OFFSET('Smelter Look-up'!$G$4,$V2453-4,0))</f>
        <v/>
      </c>
      <c r="I2453" s="200" t="str">
        <f ca="1">IF(ISERROR($V2453),"",OFFSET('Smelter Look-up'!$H$4,$V2453-4,0))</f>
        <v/>
      </c>
      <c r="J2453" s="200" t="str">
        <f ca="1">IF(ISERROR($V2453),"",OFFSET('Smelter Look-up'!$I$4,$V2453-4,0))</f>
        <v/>
      </c>
      <c r="K2453" s="144"/>
      <c r="L2453" s="144"/>
      <c r="M2453" s="144"/>
      <c r="N2453" s="144"/>
      <c r="O2453" s="144"/>
      <c r="P2453" s="202"/>
      <c r="Q2453" s="145"/>
      <c r="R2453" s="143" t="str">
        <f ca="1">IF(ISERROR($V2453),"",OFFSET('Smelter Look-up'!$C$4,$V2453-4,0)&amp;"")</f>
        <v/>
      </c>
      <c r="S2453" s="149" t="str">
        <f t="shared" ca="1" si="190"/>
        <v/>
      </c>
      <c r="T2453" s="149" t="str">
        <f ca="1">IF(B2453="","",IF(ISERROR(MATCH($J2453,SorP!$B$1:$B$6261,0)),"",INDIRECT("'SorP'!$A$"&amp;MATCH($S2453&amp;$J2453,SorP!C:C,0))))</f>
        <v/>
      </c>
      <c r="U2453" s="162"/>
      <c r="V2453" s="163" t="e">
        <f>IF(C2453="",NA(),MATCH($B2453&amp;$C2453,'Smelter Look-up'!$J:$J,0))</f>
        <v>#N/A</v>
      </c>
      <c r="X2453" s="164">
        <f t="shared" ca="1" si="191"/>
        <v>0</v>
      </c>
      <c r="AB2453" s="304" t="str">
        <f t="shared" si="192"/>
        <v/>
      </c>
      <c r="AC2453" s="164" t="str">
        <f t="shared" si="193"/>
        <v/>
      </c>
      <c r="AD2453" s="164" t="str">
        <f t="shared" si="194"/>
        <v/>
      </c>
    </row>
    <row r="2454" spans="1:30" s="164" customFormat="1" ht="20.149999999999999" customHeight="1">
      <c r="A2454" s="149"/>
      <c r="B2454" s="294" t="str">
        <f>IF(LEN(A2454)=0,"",INDEX('Smelter Look-up'!$A:$A,MATCH($A2454,'Smelter Look-up'!$E:$E,0)))</f>
        <v/>
      </c>
      <c r="C2454" s="146" t="str">
        <f>IF(LEN(A2454)=0,"",INDEX('Smelter Look-up'!$C:$C,MATCH($A2454,'Smelter Look-up'!$E:$E,0)))</f>
        <v/>
      </c>
      <c r="D2454" s="143"/>
      <c r="E2454" s="143" t="str">
        <f ca="1">IF(ISERROR($V2454),"",OFFSET('Smelter Look-up'!$D$4,$V2454-4,0)&amp;"")</f>
        <v/>
      </c>
      <c r="F2454" s="143" t="str">
        <f ca="1">IF(ISERROR($V2454),"",OFFSET('Smelter Look-up'!$E$4,$V2454-4,0))</f>
        <v/>
      </c>
      <c r="G2454" s="143" t="str">
        <f ca="1">IF(C2454=$X$4,"Enter smelter details",IF(ISERROR($V2454),"",OFFSET('Smelter Look-up'!$F$4,$V2454-4,0)))</f>
        <v/>
      </c>
      <c r="H2454" s="199" t="str">
        <f ca="1">IF(ISERROR($V2454),"",OFFSET('Smelter Look-up'!$G$4,$V2454-4,0))</f>
        <v/>
      </c>
      <c r="I2454" s="200" t="str">
        <f ca="1">IF(ISERROR($V2454),"",OFFSET('Smelter Look-up'!$H$4,$V2454-4,0))</f>
        <v/>
      </c>
      <c r="J2454" s="200" t="str">
        <f ca="1">IF(ISERROR($V2454),"",OFFSET('Smelter Look-up'!$I$4,$V2454-4,0))</f>
        <v/>
      </c>
      <c r="K2454" s="144"/>
      <c r="L2454" s="144"/>
      <c r="M2454" s="144"/>
      <c r="N2454" s="144"/>
      <c r="O2454" s="144"/>
      <c r="P2454" s="202"/>
      <c r="Q2454" s="145"/>
      <c r="R2454" s="143" t="str">
        <f ca="1">IF(ISERROR($V2454),"",OFFSET('Smelter Look-up'!$C$4,$V2454-4,0)&amp;"")</f>
        <v/>
      </c>
      <c r="S2454" s="149" t="str">
        <f t="shared" ca="1" si="190"/>
        <v/>
      </c>
      <c r="T2454" s="149" t="str">
        <f ca="1">IF(B2454="","",IF(ISERROR(MATCH($J2454,SorP!$B$1:$B$6261,0)),"",INDIRECT("'SorP'!$A$"&amp;MATCH($S2454&amp;$J2454,SorP!C:C,0))))</f>
        <v/>
      </c>
      <c r="U2454" s="162"/>
      <c r="V2454" s="163" t="e">
        <f>IF(C2454="",NA(),MATCH($B2454&amp;$C2454,'Smelter Look-up'!$J:$J,0))</f>
        <v>#N/A</v>
      </c>
      <c r="X2454" s="164">
        <f t="shared" ca="1" si="191"/>
        <v>0</v>
      </c>
      <c r="AB2454" s="304" t="str">
        <f t="shared" si="192"/>
        <v/>
      </c>
      <c r="AC2454" s="164" t="str">
        <f t="shared" si="193"/>
        <v/>
      </c>
      <c r="AD2454" s="164" t="str">
        <f t="shared" si="194"/>
        <v/>
      </c>
    </row>
    <row r="2455" spans="1:30" s="164" customFormat="1" ht="20.149999999999999" customHeight="1">
      <c r="A2455" s="149"/>
      <c r="B2455" s="294" t="str">
        <f>IF(LEN(A2455)=0,"",INDEX('Smelter Look-up'!$A:$A,MATCH($A2455,'Smelter Look-up'!$E:$E,0)))</f>
        <v/>
      </c>
      <c r="C2455" s="146" t="str">
        <f>IF(LEN(A2455)=0,"",INDEX('Smelter Look-up'!$C:$C,MATCH($A2455,'Smelter Look-up'!$E:$E,0)))</f>
        <v/>
      </c>
      <c r="D2455" s="143"/>
      <c r="E2455" s="143" t="str">
        <f ca="1">IF(ISERROR($V2455),"",OFFSET('Smelter Look-up'!$D$4,$V2455-4,0)&amp;"")</f>
        <v/>
      </c>
      <c r="F2455" s="143" t="str">
        <f ca="1">IF(ISERROR($V2455),"",OFFSET('Smelter Look-up'!$E$4,$V2455-4,0))</f>
        <v/>
      </c>
      <c r="G2455" s="143" t="str">
        <f ca="1">IF(C2455=$X$4,"Enter smelter details",IF(ISERROR($V2455),"",OFFSET('Smelter Look-up'!$F$4,$V2455-4,0)))</f>
        <v/>
      </c>
      <c r="H2455" s="199" t="str">
        <f ca="1">IF(ISERROR($V2455),"",OFFSET('Smelter Look-up'!$G$4,$V2455-4,0))</f>
        <v/>
      </c>
      <c r="I2455" s="200" t="str">
        <f ca="1">IF(ISERROR($V2455),"",OFFSET('Smelter Look-up'!$H$4,$V2455-4,0))</f>
        <v/>
      </c>
      <c r="J2455" s="200" t="str">
        <f ca="1">IF(ISERROR($V2455),"",OFFSET('Smelter Look-up'!$I$4,$V2455-4,0))</f>
        <v/>
      </c>
      <c r="K2455" s="144"/>
      <c r="L2455" s="144"/>
      <c r="M2455" s="144"/>
      <c r="N2455" s="144"/>
      <c r="O2455" s="144"/>
      <c r="P2455" s="202"/>
      <c r="Q2455" s="145"/>
      <c r="R2455" s="143" t="str">
        <f ca="1">IF(ISERROR($V2455),"",OFFSET('Smelter Look-up'!$C$4,$V2455-4,0)&amp;"")</f>
        <v/>
      </c>
      <c r="S2455" s="149" t="str">
        <f t="shared" ca="1" si="190"/>
        <v/>
      </c>
      <c r="T2455" s="149" t="str">
        <f ca="1">IF(B2455="","",IF(ISERROR(MATCH($J2455,SorP!$B$1:$B$6261,0)),"",INDIRECT("'SorP'!$A$"&amp;MATCH($S2455&amp;$J2455,SorP!C:C,0))))</f>
        <v/>
      </c>
      <c r="U2455" s="162"/>
      <c r="V2455" s="163" t="e">
        <f>IF(C2455="",NA(),MATCH($B2455&amp;$C2455,'Smelter Look-up'!$J:$J,0))</f>
        <v>#N/A</v>
      </c>
      <c r="X2455" s="164">
        <f t="shared" ca="1" si="191"/>
        <v>0</v>
      </c>
      <c r="AB2455" s="304" t="str">
        <f t="shared" si="192"/>
        <v/>
      </c>
      <c r="AC2455" s="164" t="str">
        <f t="shared" si="193"/>
        <v/>
      </c>
      <c r="AD2455" s="164" t="str">
        <f t="shared" si="194"/>
        <v/>
      </c>
    </row>
    <row r="2456" spans="1:30" s="164" customFormat="1" ht="20.149999999999999" customHeight="1">
      <c r="A2456" s="149"/>
      <c r="B2456" s="294" t="str">
        <f>IF(LEN(A2456)=0,"",INDEX('Smelter Look-up'!$A:$A,MATCH($A2456,'Smelter Look-up'!$E:$E,0)))</f>
        <v/>
      </c>
      <c r="C2456" s="146" t="str">
        <f>IF(LEN(A2456)=0,"",INDEX('Smelter Look-up'!$C:$C,MATCH($A2456,'Smelter Look-up'!$E:$E,0)))</f>
        <v/>
      </c>
      <c r="D2456" s="143"/>
      <c r="E2456" s="143" t="str">
        <f ca="1">IF(ISERROR($V2456),"",OFFSET('Smelter Look-up'!$D$4,$V2456-4,0)&amp;"")</f>
        <v/>
      </c>
      <c r="F2456" s="143" t="str">
        <f ca="1">IF(ISERROR($V2456),"",OFFSET('Smelter Look-up'!$E$4,$V2456-4,0))</f>
        <v/>
      </c>
      <c r="G2456" s="143" t="str">
        <f ca="1">IF(C2456=$X$4,"Enter smelter details",IF(ISERROR($V2456),"",OFFSET('Smelter Look-up'!$F$4,$V2456-4,0)))</f>
        <v/>
      </c>
      <c r="H2456" s="199" t="str">
        <f ca="1">IF(ISERROR($V2456),"",OFFSET('Smelter Look-up'!$G$4,$V2456-4,0))</f>
        <v/>
      </c>
      <c r="I2456" s="200" t="str">
        <f ca="1">IF(ISERROR($V2456),"",OFFSET('Smelter Look-up'!$H$4,$V2456-4,0))</f>
        <v/>
      </c>
      <c r="J2456" s="200" t="str">
        <f ca="1">IF(ISERROR($V2456),"",OFFSET('Smelter Look-up'!$I$4,$V2456-4,0))</f>
        <v/>
      </c>
      <c r="K2456" s="144"/>
      <c r="L2456" s="144"/>
      <c r="M2456" s="144"/>
      <c r="N2456" s="144"/>
      <c r="O2456" s="144"/>
      <c r="P2456" s="202"/>
      <c r="Q2456" s="145"/>
      <c r="R2456" s="143" t="str">
        <f ca="1">IF(ISERROR($V2456),"",OFFSET('Smelter Look-up'!$C$4,$V2456-4,0)&amp;"")</f>
        <v/>
      </c>
      <c r="S2456" s="149" t="str">
        <f t="shared" ca="1" si="190"/>
        <v/>
      </c>
      <c r="T2456" s="149" t="str">
        <f ca="1">IF(B2456="","",IF(ISERROR(MATCH($J2456,SorP!$B$1:$B$6261,0)),"",INDIRECT("'SorP'!$A$"&amp;MATCH($S2456&amp;$J2456,SorP!C:C,0))))</f>
        <v/>
      </c>
      <c r="U2456" s="162"/>
      <c r="V2456" s="163" t="e">
        <f>IF(C2456="",NA(),MATCH($B2456&amp;$C2456,'Smelter Look-up'!$J:$J,0))</f>
        <v>#N/A</v>
      </c>
      <c r="X2456" s="164">
        <f t="shared" ca="1" si="191"/>
        <v>0</v>
      </c>
      <c r="AB2456" s="304" t="str">
        <f t="shared" si="192"/>
        <v/>
      </c>
      <c r="AC2456" s="164" t="str">
        <f t="shared" si="193"/>
        <v/>
      </c>
      <c r="AD2456" s="164" t="str">
        <f t="shared" si="194"/>
        <v/>
      </c>
    </row>
    <row r="2457" spans="1:30" s="164" customFormat="1" ht="20.149999999999999" customHeight="1">
      <c r="A2457" s="149"/>
      <c r="B2457" s="294" t="str">
        <f>IF(LEN(A2457)=0,"",INDEX('Smelter Look-up'!$A:$A,MATCH($A2457,'Smelter Look-up'!$E:$E,0)))</f>
        <v/>
      </c>
      <c r="C2457" s="146" t="str">
        <f>IF(LEN(A2457)=0,"",INDEX('Smelter Look-up'!$C:$C,MATCH($A2457,'Smelter Look-up'!$E:$E,0)))</f>
        <v/>
      </c>
      <c r="D2457" s="143"/>
      <c r="E2457" s="143" t="str">
        <f ca="1">IF(ISERROR($V2457),"",OFFSET('Smelter Look-up'!$D$4,$V2457-4,0)&amp;"")</f>
        <v/>
      </c>
      <c r="F2457" s="143" t="str">
        <f ca="1">IF(ISERROR($V2457),"",OFFSET('Smelter Look-up'!$E$4,$V2457-4,0))</f>
        <v/>
      </c>
      <c r="G2457" s="143" t="str">
        <f ca="1">IF(C2457=$X$4,"Enter smelter details",IF(ISERROR($V2457),"",OFFSET('Smelter Look-up'!$F$4,$V2457-4,0)))</f>
        <v/>
      </c>
      <c r="H2457" s="199" t="str">
        <f ca="1">IF(ISERROR($V2457),"",OFFSET('Smelter Look-up'!$G$4,$V2457-4,0))</f>
        <v/>
      </c>
      <c r="I2457" s="200" t="str">
        <f ca="1">IF(ISERROR($V2457),"",OFFSET('Smelter Look-up'!$H$4,$V2457-4,0))</f>
        <v/>
      </c>
      <c r="J2457" s="200" t="str">
        <f ca="1">IF(ISERROR($V2457),"",OFFSET('Smelter Look-up'!$I$4,$V2457-4,0))</f>
        <v/>
      </c>
      <c r="K2457" s="144"/>
      <c r="L2457" s="144"/>
      <c r="M2457" s="144"/>
      <c r="N2457" s="144"/>
      <c r="O2457" s="144"/>
      <c r="P2457" s="202"/>
      <c r="Q2457" s="145"/>
      <c r="R2457" s="143" t="str">
        <f ca="1">IF(ISERROR($V2457),"",OFFSET('Smelter Look-up'!$C$4,$V2457-4,0)&amp;"")</f>
        <v/>
      </c>
      <c r="S2457" s="149" t="str">
        <f t="shared" ca="1" si="190"/>
        <v/>
      </c>
      <c r="T2457" s="149" t="str">
        <f ca="1">IF(B2457="","",IF(ISERROR(MATCH($J2457,SorP!$B$1:$B$6261,0)),"",INDIRECT("'SorP'!$A$"&amp;MATCH($S2457&amp;$J2457,SorP!C:C,0))))</f>
        <v/>
      </c>
      <c r="U2457" s="162"/>
      <c r="V2457" s="163" t="e">
        <f>IF(C2457="",NA(),MATCH($B2457&amp;$C2457,'Smelter Look-up'!$J:$J,0))</f>
        <v>#N/A</v>
      </c>
      <c r="X2457" s="164">
        <f t="shared" ca="1" si="191"/>
        <v>0</v>
      </c>
      <c r="AB2457" s="304" t="str">
        <f t="shared" si="192"/>
        <v/>
      </c>
      <c r="AC2457" s="164" t="str">
        <f t="shared" si="193"/>
        <v/>
      </c>
      <c r="AD2457" s="164" t="str">
        <f t="shared" si="194"/>
        <v/>
      </c>
    </row>
    <row r="2458" spans="1:30" s="164" customFormat="1" ht="20.149999999999999" customHeight="1">
      <c r="A2458" s="149"/>
      <c r="B2458" s="294" t="str">
        <f>IF(LEN(A2458)=0,"",INDEX('Smelter Look-up'!$A:$A,MATCH($A2458,'Smelter Look-up'!$E:$E,0)))</f>
        <v/>
      </c>
      <c r="C2458" s="146" t="str">
        <f>IF(LEN(A2458)=0,"",INDEX('Smelter Look-up'!$C:$C,MATCH($A2458,'Smelter Look-up'!$E:$E,0)))</f>
        <v/>
      </c>
      <c r="D2458" s="143"/>
      <c r="E2458" s="143" t="str">
        <f ca="1">IF(ISERROR($V2458),"",OFFSET('Smelter Look-up'!$D$4,$V2458-4,0)&amp;"")</f>
        <v/>
      </c>
      <c r="F2458" s="143" t="str">
        <f ca="1">IF(ISERROR($V2458),"",OFFSET('Smelter Look-up'!$E$4,$V2458-4,0))</f>
        <v/>
      </c>
      <c r="G2458" s="143" t="str">
        <f ca="1">IF(C2458=$X$4,"Enter smelter details",IF(ISERROR($V2458),"",OFFSET('Smelter Look-up'!$F$4,$V2458-4,0)))</f>
        <v/>
      </c>
      <c r="H2458" s="199" t="str">
        <f ca="1">IF(ISERROR($V2458),"",OFFSET('Smelter Look-up'!$G$4,$V2458-4,0))</f>
        <v/>
      </c>
      <c r="I2458" s="200" t="str">
        <f ca="1">IF(ISERROR($V2458),"",OFFSET('Smelter Look-up'!$H$4,$V2458-4,0))</f>
        <v/>
      </c>
      <c r="J2458" s="200" t="str">
        <f ca="1">IF(ISERROR($V2458),"",OFFSET('Smelter Look-up'!$I$4,$V2458-4,0))</f>
        <v/>
      </c>
      <c r="K2458" s="144"/>
      <c r="L2458" s="144"/>
      <c r="M2458" s="144"/>
      <c r="N2458" s="144"/>
      <c r="O2458" s="144"/>
      <c r="P2458" s="202"/>
      <c r="Q2458" s="145"/>
      <c r="R2458" s="143" t="str">
        <f ca="1">IF(ISERROR($V2458),"",OFFSET('Smelter Look-up'!$C$4,$V2458-4,0)&amp;"")</f>
        <v/>
      </c>
      <c r="S2458" s="149" t="str">
        <f t="shared" ca="1" si="190"/>
        <v/>
      </c>
      <c r="T2458" s="149" t="str">
        <f ca="1">IF(B2458="","",IF(ISERROR(MATCH($J2458,SorP!$B$1:$B$6261,0)),"",INDIRECT("'SorP'!$A$"&amp;MATCH($S2458&amp;$J2458,SorP!C:C,0))))</f>
        <v/>
      </c>
      <c r="U2458" s="162"/>
      <c r="V2458" s="163" t="e">
        <f>IF(C2458="",NA(),MATCH($B2458&amp;$C2458,'Smelter Look-up'!$J:$J,0))</f>
        <v>#N/A</v>
      </c>
      <c r="X2458" s="164">
        <f t="shared" ca="1" si="191"/>
        <v>0</v>
      </c>
      <c r="AB2458" s="304" t="str">
        <f t="shared" si="192"/>
        <v/>
      </c>
      <c r="AC2458" s="164" t="str">
        <f t="shared" si="193"/>
        <v/>
      </c>
      <c r="AD2458" s="164" t="str">
        <f t="shared" si="194"/>
        <v/>
      </c>
    </row>
    <row r="2459" spans="1:30" s="164" customFormat="1" ht="20.149999999999999" customHeight="1">
      <c r="A2459" s="149"/>
      <c r="B2459" s="294" t="str">
        <f>IF(LEN(A2459)=0,"",INDEX('Smelter Look-up'!$A:$A,MATCH($A2459,'Smelter Look-up'!$E:$E,0)))</f>
        <v/>
      </c>
      <c r="C2459" s="146" t="str">
        <f>IF(LEN(A2459)=0,"",INDEX('Smelter Look-up'!$C:$C,MATCH($A2459,'Smelter Look-up'!$E:$E,0)))</f>
        <v/>
      </c>
      <c r="D2459" s="143"/>
      <c r="E2459" s="143" t="str">
        <f ca="1">IF(ISERROR($V2459),"",OFFSET('Smelter Look-up'!$D$4,$V2459-4,0)&amp;"")</f>
        <v/>
      </c>
      <c r="F2459" s="143" t="str">
        <f ca="1">IF(ISERROR($V2459),"",OFFSET('Smelter Look-up'!$E$4,$V2459-4,0))</f>
        <v/>
      </c>
      <c r="G2459" s="143" t="str">
        <f ca="1">IF(C2459=$X$4,"Enter smelter details",IF(ISERROR($V2459),"",OFFSET('Smelter Look-up'!$F$4,$V2459-4,0)))</f>
        <v/>
      </c>
      <c r="H2459" s="199" t="str">
        <f ca="1">IF(ISERROR($V2459),"",OFFSET('Smelter Look-up'!$G$4,$V2459-4,0))</f>
        <v/>
      </c>
      <c r="I2459" s="200" t="str">
        <f ca="1">IF(ISERROR($V2459),"",OFFSET('Smelter Look-up'!$H$4,$V2459-4,0))</f>
        <v/>
      </c>
      <c r="J2459" s="200" t="str">
        <f ca="1">IF(ISERROR($V2459),"",OFFSET('Smelter Look-up'!$I$4,$V2459-4,0))</f>
        <v/>
      </c>
      <c r="K2459" s="144"/>
      <c r="L2459" s="144"/>
      <c r="M2459" s="144"/>
      <c r="N2459" s="144"/>
      <c r="O2459" s="144"/>
      <c r="P2459" s="202"/>
      <c r="Q2459" s="145"/>
      <c r="R2459" s="143" t="str">
        <f ca="1">IF(ISERROR($V2459),"",OFFSET('Smelter Look-up'!$C$4,$V2459-4,0)&amp;"")</f>
        <v/>
      </c>
      <c r="S2459" s="149" t="str">
        <f t="shared" ca="1" si="190"/>
        <v/>
      </c>
      <c r="T2459" s="149" t="str">
        <f ca="1">IF(B2459="","",IF(ISERROR(MATCH($J2459,SorP!$B$1:$B$6261,0)),"",INDIRECT("'SorP'!$A$"&amp;MATCH($S2459&amp;$J2459,SorP!C:C,0))))</f>
        <v/>
      </c>
      <c r="U2459" s="162"/>
      <c r="V2459" s="163" t="e">
        <f>IF(C2459="",NA(),MATCH($B2459&amp;$C2459,'Smelter Look-up'!$J:$J,0))</f>
        <v>#N/A</v>
      </c>
      <c r="X2459" s="164">
        <f t="shared" ca="1" si="191"/>
        <v>0</v>
      </c>
      <c r="AB2459" s="304" t="str">
        <f t="shared" si="192"/>
        <v/>
      </c>
      <c r="AC2459" s="164" t="str">
        <f t="shared" si="193"/>
        <v/>
      </c>
      <c r="AD2459" s="164" t="str">
        <f t="shared" si="194"/>
        <v/>
      </c>
    </row>
    <row r="2460" spans="1:30" s="164" customFormat="1" ht="20.149999999999999" customHeight="1">
      <c r="A2460" s="149"/>
      <c r="B2460" s="294" t="str">
        <f>IF(LEN(A2460)=0,"",INDEX('Smelter Look-up'!$A:$A,MATCH($A2460,'Smelter Look-up'!$E:$E,0)))</f>
        <v/>
      </c>
      <c r="C2460" s="146" t="str">
        <f>IF(LEN(A2460)=0,"",INDEX('Smelter Look-up'!$C:$C,MATCH($A2460,'Smelter Look-up'!$E:$E,0)))</f>
        <v/>
      </c>
      <c r="D2460" s="143"/>
      <c r="E2460" s="143" t="str">
        <f ca="1">IF(ISERROR($V2460),"",OFFSET('Smelter Look-up'!$D$4,$V2460-4,0)&amp;"")</f>
        <v/>
      </c>
      <c r="F2460" s="143" t="str">
        <f ca="1">IF(ISERROR($V2460),"",OFFSET('Smelter Look-up'!$E$4,$V2460-4,0))</f>
        <v/>
      </c>
      <c r="G2460" s="143" t="str">
        <f ca="1">IF(C2460=$X$4,"Enter smelter details",IF(ISERROR($V2460),"",OFFSET('Smelter Look-up'!$F$4,$V2460-4,0)))</f>
        <v/>
      </c>
      <c r="H2460" s="199" t="str">
        <f ca="1">IF(ISERROR($V2460),"",OFFSET('Smelter Look-up'!$G$4,$V2460-4,0))</f>
        <v/>
      </c>
      <c r="I2460" s="200" t="str">
        <f ca="1">IF(ISERROR($V2460),"",OFFSET('Smelter Look-up'!$H$4,$V2460-4,0))</f>
        <v/>
      </c>
      <c r="J2460" s="200" t="str">
        <f ca="1">IF(ISERROR($V2460),"",OFFSET('Smelter Look-up'!$I$4,$V2460-4,0))</f>
        <v/>
      </c>
      <c r="K2460" s="144"/>
      <c r="L2460" s="144"/>
      <c r="M2460" s="144"/>
      <c r="N2460" s="144"/>
      <c r="O2460" s="144"/>
      <c r="P2460" s="202"/>
      <c r="Q2460" s="145"/>
      <c r="R2460" s="143" t="str">
        <f ca="1">IF(ISERROR($V2460),"",OFFSET('Smelter Look-up'!$C$4,$V2460-4,0)&amp;"")</f>
        <v/>
      </c>
      <c r="S2460" s="149" t="str">
        <f t="shared" ca="1" si="190"/>
        <v/>
      </c>
      <c r="T2460" s="149" t="str">
        <f ca="1">IF(B2460="","",IF(ISERROR(MATCH($J2460,SorP!$B$1:$B$6261,0)),"",INDIRECT("'SorP'!$A$"&amp;MATCH($S2460&amp;$J2460,SorP!C:C,0))))</f>
        <v/>
      </c>
      <c r="U2460" s="162"/>
      <c r="V2460" s="163" t="e">
        <f>IF(C2460="",NA(),MATCH($B2460&amp;$C2460,'Smelter Look-up'!$J:$J,0))</f>
        <v>#N/A</v>
      </c>
      <c r="X2460" s="164">
        <f t="shared" ca="1" si="191"/>
        <v>0</v>
      </c>
      <c r="AB2460" s="304" t="str">
        <f t="shared" si="192"/>
        <v/>
      </c>
      <c r="AC2460" s="164" t="str">
        <f t="shared" si="193"/>
        <v/>
      </c>
      <c r="AD2460" s="164" t="str">
        <f t="shared" si="194"/>
        <v/>
      </c>
    </row>
    <row r="2461" spans="1:30" s="164" customFormat="1" ht="20.149999999999999" customHeight="1">
      <c r="A2461" s="149"/>
      <c r="B2461" s="294" t="str">
        <f>IF(LEN(A2461)=0,"",INDEX('Smelter Look-up'!$A:$A,MATCH($A2461,'Smelter Look-up'!$E:$E,0)))</f>
        <v/>
      </c>
      <c r="C2461" s="146" t="str">
        <f>IF(LEN(A2461)=0,"",INDEX('Smelter Look-up'!$C:$C,MATCH($A2461,'Smelter Look-up'!$E:$E,0)))</f>
        <v/>
      </c>
      <c r="D2461" s="143"/>
      <c r="E2461" s="143" t="str">
        <f ca="1">IF(ISERROR($V2461),"",OFFSET('Smelter Look-up'!$D$4,$V2461-4,0)&amp;"")</f>
        <v/>
      </c>
      <c r="F2461" s="143" t="str">
        <f ca="1">IF(ISERROR($V2461),"",OFFSET('Smelter Look-up'!$E$4,$V2461-4,0))</f>
        <v/>
      </c>
      <c r="G2461" s="143" t="str">
        <f ca="1">IF(C2461=$X$4,"Enter smelter details",IF(ISERROR($V2461),"",OFFSET('Smelter Look-up'!$F$4,$V2461-4,0)))</f>
        <v/>
      </c>
      <c r="H2461" s="199" t="str">
        <f ca="1">IF(ISERROR($V2461),"",OFFSET('Smelter Look-up'!$G$4,$V2461-4,0))</f>
        <v/>
      </c>
      <c r="I2461" s="200" t="str">
        <f ca="1">IF(ISERROR($V2461),"",OFFSET('Smelter Look-up'!$H$4,$V2461-4,0))</f>
        <v/>
      </c>
      <c r="J2461" s="200" t="str">
        <f ca="1">IF(ISERROR($V2461),"",OFFSET('Smelter Look-up'!$I$4,$V2461-4,0))</f>
        <v/>
      </c>
      <c r="K2461" s="144"/>
      <c r="L2461" s="144"/>
      <c r="M2461" s="144"/>
      <c r="N2461" s="144"/>
      <c r="O2461" s="144"/>
      <c r="P2461" s="202"/>
      <c r="Q2461" s="145"/>
      <c r="R2461" s="143" t="str">
        <f ca="1">IF(ISERROR($V2461),"",OFFSET('Smelter Look-up'!$C$4,$V2461-4,0)&amp;"")</f>
        <v/>
      </c>
      <c r="S2461" s="149" t="str">
        <f t="shared" ca="1" si="190"/>
        <v/>
      </c>
      <c r="T2461" s="149" t="str">
        <f ca="1">IF(B2461="","",IF(ISERROR(MATCH($J2461,SorP!$B$1:$B$6261,0)),"",INDIRECT("'SorP'!$A$"&amp;MATCH($S2461&amp;$J2461,SorP!C:C,0))))</f>
        <v/>
      </c>
      <c r="U2461" s="162"/>
      <c r="V2461" s="163" t="e">
        <f>IF(C2461="",NA(),MATCH($B2461&amp;$C2461,'Smelter Look-up'!$J:$J,0))</f>
        <v>#N/A</v>
      </c>
      <c r="X2461" s="164">
        <f t="shared" ca="1" si="191"/>
        <v>0</v>
      </c>
      <c r="AB2461" s="304" t="str">
        <f t="shared" si="192"/>
        <v/>
      </c>
      <c r="AC2461" s="164" t="str">
        <f t="shared" si="193"/>
        <v/>
      </c>
      <c r="AD2461" s="164" t="str">
        <f t="shared" si="194"/>
        <v/>
      </c>
    </row>
    <row r="2462" spans="1:30" s="164" customFormat="1" ht="20.149999999999999" customHeight="1">
      <c r="A2462" s="149"/>
      <c r="B2462" s="294" t="str">
        <f>IF(LEN(A2462)=0,"",INDEX('Smelter Look-up'!$A:$A,MATCH($A2462,'Smelter Look-up'!$E:$E,0)))</f>
        <v/>
      </c>
      <c r="C2462" s="146" t="str">
        <f>IF(LEN(A2462)=0,"",INDEX('Smelter Look-up'!$C:$C,MATCH($A2462,'Smelter Look-up'!$E:$E,0)))</f>
        <v/>
      </c>
      <c r="D2462" s="143"/>
      <c r="E2462" s="143" t="str">
        <f ca="1">IF(ISERROR($V2462),"",OFFSET('Smelter Look-up'!$D$4,$V2462-4,0)&amp;"")</f>
        <v/>
      </c>
      <c r="F2462" s="143" t="str">
        <f ca="1">IF(ISERROR($V2462),"",OFFSET('Smelter Look-up'!$E$4,$V2462-4,0))</f>
        <v/>
      </c>
      <c r="G2462" s="143" t="str">
        <f ca="1">IF(C2462=$X$4,"Enter smelter details",IF(ISERROR($V2462),"",OFFSET('Smelter Look-up'!$F$4,$V2462-4,0)))</f>
        <v/>
      </c>
      <c r="H2462" s="199" t="str">
        <f ca="1">IF(ISERROR($V2462),"",OFFSET('Smelter Look-up'!$G$4,$V2462-4,0))</f>
        <v/>
      </c>
      <c r="I2462" s="200" t="str">
        <f ca="1">IF(ISERROR($V2462),"",OFFSET('Smelter Look-up'!$H$4,$V2462-4,0))</f>
        <v/>
      </c>
      <c r="J2462" s="200" t="str">
        <f ca="1">IF(ISERROR($V2462),"",OFFSET('Smelter Look-up'!$I$4,$V2462-4,0))</f>
        <v/>
      </c>
      <c r="K2462" s="144"/>
      <c r="L2462" s="144"/>
      <c r="M2462" s="144"/>
      <c r="N2462" s="144"/>
      <c r="O2462" s="144"/>
      <c r="P2462" s="202"/>
      <c r="Q2462" s="145"/>
      <c r="R2462" s="143" t="str">
        <f ca="1">IF(ISERROR($V2462),"",OFFSET('Smelter Look-up'!$C$4,$V2462-4,0)&amp;"")</f>
        <v/>
      </c>
      <c r="S2462" s="149" t="str">
        <f t="shared" ca="1" si="190"/>
        <v/>
      </c>
      <c r="T2462" s="149" t="str">
        <f ca="1">IF(B2462="","",IF(ISERROR(MATCH($J2462,SorP!$B$1:$B$6261,0)),"",INDIRECT("'SorP'!$A$"&amp;MATCH($S2462&amp;$J2462,SorP!C:C,0))))</f>
        <v/>
      </c>
      <c r="U2462" s="162"/>
      <c r="V2462" s="163" t="e">
        <f>IF(C2462="",NA(),MATCH($B2462&amp;$C2462,'Smelter Look-up'!$J:$J,0))</f>
        <v>#N/A</v>
      </c>
      <c r="X2462" s="164">
        <f t="shared" ca="1" si="191"/>
        <v>0</v>
      </c>
      <c r="AB2462" s="304" t="str">
        <f t="shared" si="192"/>
        <v/>
      </c>
      <c r="AC2462" s="164" t="str">
        <f t="shared" si="193"/>
        <v/>
      </c>
      <c r="AD2462" s="164" t="str">
        <f t="shared" si="194"/>
        <v/>
      </c>
    </row>
    <row r="2463" spans="1:30" s="164" customFormat="1" ht="20.149999999999999" customHeight="1">
      <c r="A2463" s="149"/>
      <c r="B2463" s="294" t="str">
        <f>IF(LEN(A2463)=0,"",INDEX('Smelter Look-up'!$A:$A,MATCH($A2463,'Smelter Look-up'!$E:$E,0)))</f>
        <v/>
      </c>
      <c r="C2463" s="146" t="str">
        <f>IF(LEN(A2463)=0,"",INDEX('Smelter Look-up'!$C:$C,MATCH($A2463,'Smelter Look-up'!$E:$E,0)))</f>
        <v/>
      </c>
      <c r="D2463" s="143"/>
      <c r="E2463" s="143" t="str">
        <f ca="1">IF(ISERROR($V2463),"",OFFSET('Smelter Look-up'!$D$4,$V2463-4,0)&amp;"")</f>
        <v/>
      </c>
      <c r="F2463" s="143" t="str">
        <f ca="1">IF(ISERROR($V2463),"",OFFSET('Smelter Look-up'!$E$4,$V2463-4,0))</f>
        <v/>
      </c>
      <c r="G2463" s="143" t="str">
        <f ca="1">IF(C2463=$X$4,"Enter smelter details",IF(ISERROR($V2463),"",OFFSET('Smelter Look-up'!$F$4,$V2463-4,0)))</f>
        <v/>
      </c>
      <c r="H2463" s="199" t="str">
        <f ca="1">IF(ISERROR($V2463),"",OFFSET('Smelter Look-up'!$G$4,$V2463-4,0))</f>
        <v/>
      </c>
      <c r="I2463" s="200" t="str">
        <f ca="1">IF(ISERROR($V2463),"",OFFSET('Smelter Look-up'!$H$4,$V2463-4,0))</f>
        <v/>
      </c>
      <c r="J2463" s="200" t="str">
        <f ca="1">IF(ISERROR($V2463),"",OFFSET('Smelter Look-up'!$I$4,$V2463-4,0))</f>
        <v/>
      </c>
      <c r="K2463" s="144"/>
      <c r="L2463" s="144"/>
      <c r="M2463" s="144"/>
      <c r="N2463" s="144"/>
      <c r="O2463" s="144"/>
      <c r="P2463" s="202"/>
      <c r="Q2463" s="145"/>
      <c r="R2463" s="143" t="str">
        <f ca="1">IF(ISERROR($V2463),"",OFFSET('Smelter Look-up'!$C$4,$V2463-4,0)&amp;"")</f>
        <v/>
      </c>
      <c r="S2463" s="149" t="str">
        <f t="shared" ca="1" si="190"/>
        <v/>
      </c>
      <c r="T2463" s="149" t="str">
        <f ca="1">IF(B2463="","",IF(ISERROR(MATCH($J2463,SorP!$B$1:$B$6261,0)),"",INDIRECT("'SorP'!$A$"&amp;MATCH($S2463&amp;$J2463,SorP!C:C,0))))</f>
        <v/>
      </c>
      <c r="U2463" s="162"/>
      <c r="V2463" s="163" t="e">
        <f>IF(C2463="",NA(),MATCH($B2463&amp;$C2463,'Smelter Look-up'!$J:$J,0))</f>
        <v>#N/A</v>
      </c>
      <c r="X2463" s="164">
        <f t="shared" ca="1" si="191"/>
        <v>0</v>
      </c>
      <c r="AB2463" s="304" t="str">
        <f t="shared" si="192"/>
        <v/>
      </c>
      <c r="AC2463" s="164" t="str">
        <f t="shared" si="193"/>
        <v/>
      </c>
      <c r="AD2463" s="164" t="str">
        <f t="shared" si="194"/>
        <v/>
      </c>
    </row>
    <row r="2464" spans="1:30" s="164" customFormat="1" ht="20.149999999999999" customHeight="1">
      <c r="A2464" s="149"/>
      <c r="B2464" s="294" t="str">
        <f>IF(LEN(A2464)=0,"",INDEX('Smelter Look-up'!$A:$A,MATCH($A2464,'Smelter Look-up'!$E:$E,0)))</f>
        <v/>
      </c>
      <c r="C2464" s="146" t="str">
        <f>IF(LEN(A2464)=0,"",INDEX('Smelter Look-up'!$C:$C,MATCH($A2464,'Smelter Look-up'!$E:$E,0)))</f>
        <v/>
      </c>
      <c r="D2464" s="143"/>
      <c r="E2464" s="143" t="str">
        <f ca="1">IF(ISERROR($V2464),"",OFFSET('Smelter Look-up'!$D$4,$V2464-4,0)&amp;"")</f>
        <v/>
      </c>
      <c r="F2464" s="143" t="str">
        <f ca="1">IF(ISERROR($V2464),"",OFFSET('Smelter Look-up'!$E$4,$V2464-4,0))</f>
        <v/>
      </c>
      <c r="G2464" s="143" t="str">
        <f ca="1">IF(C2464=$X$4,"Enter smelter details",IF(ISERROR($V2464),"",OFFSET('Smelter Look-up'!$F$4,$V2464-4,0)))</f>
        <v/>
      </c>
      <c r="H2464" s="199" t="str">
        <f ca="1">IF(ISERROR($V2464),"",OFFSET('Smelter Look-up'!$G$4,$V2464-4,0))</f>
        <v/>
      </c>
      <c r="I2464" s="200" t="str">
        <f ca="1">IF(ISERROR($V2464),"",OFFSET('Smelter Look-up'!$H$4,$V2464-4,0))</f>
        <v/>
      </c>
      <c r="J2464" s="200" t="str">
        <f ca="1">IF(ISERROR($V2464),"",OFFSET('Smelter Look-up'!$I$4,$V2464-4,0))</f>
        <v/>
      </c>
      <c r="K2464" s="144"/>
      <c r="L2464" s="144"/>
      <c r="M2464" s="144"/>
      <c r="N2464" s="144"/>
      <c r="O2464" s="144"/>
      <c r="P2464" s="202"/>
      <c r="Q2464" s="145"/>
      <c r="R2464" s="143" t="str">
        <f ca="1">IF(ISERROR($V2464),"",OFFSET('Smelter Look-up'!$C$4,$V2464-4,0)&amp;"")</f>
        <v/>
      </c>
      <c r="S2464" s="149" t="str">
        <f t="shared" ca="1" si="190"/>
        <v/>
      </c>
      <c r="T2464" s="149" t="str">
        <f ca="1">IF(B2464="","",IF(ISERROR(MATCH($J2464,SorP!$B$1:$B$6261,0)),"",INDIRECT("'SorP'!$A$"&amp;MATCH($S2464&amp;$J2464,SorP!C:C,0))))</f>
        <v/>
      </c>
      <c r="U2464" s="162"/>
      <c r="V2464" s="163" t="e">
        <f>IF(C2464="",NA(),MATCH($B2464&amp;$C2464,'Smelter Look-up'!$J:$J,0))</f>
        <v>#N/A</v>
      </c>
      <c r="X2464" s="164">
        <f t="shared" ca="1" si="191"/>
        <v>0</v>
      </c>
      <c r="AB2464" s="304" t="str">
        <f t="shared" si="192"/>
        <v/>
      </c>
      <c r="AC2464" s="164" t="str">
        <f t="shared" si="193"/>
        <v/>
      </c>
      <c r="AD2464" s="164" t="str">
        <f t="shared" si="194"/>
        <v/>
      </c>
    </row>
    <row r="2465" spans="1:30" s="164" customFormat="1" ht="20.149999999999999" customHeight="1">
      <c r="A2465" s="149"/>
      <c r="B2465" s="294" t="str">
        <f>IF(LEN(A2465)=0,"",INDEX('Smelter Look-up'!$A:$A,MATCH($A2465,'Smelter Look-up'!$E:$E,0)))</f>
        <v/>
      </c>
      <c r="C2465" s="146" t="str">
        <f>IF(LEN(A2465)=0,"",INDEX('Smelter Look-up'!$C:$C,MATCH($A2465,'Smelter Look-up'!$E:$E,0)))</f>
        <v/>
      </c>
      <c r="D2465" s="143"/>
      <c r="E2465" s="143" t="str">
        <f ca="1">IF(ISERROR($V2465),"",OFFSET('Smelter Look-up'!$D$4,$V2465-4,0)&amp;"")</f>
        <v/>
      </c>
      <c r="F2465" s="143" t="str">
        <f ca="1">IF(ISERROR($V2465),"",OFFSET('Smelter Look-up'!$E$4,$V2465-4,0))</f>
        <v/>
      </c>
      <c r="G2465" s="143" t="str">
        <f ca="1">IF(C2465=$X$4,"Enter smelter details",IF(ISERROR($V2465),"",OFFSET('Smelter Look-up'!$F$4,$V2465-4,0)))</f>
        <v/>
      </c>
      <c r="H2465" s="199" t="str">
        <f ca="1">IF(ISERROR($V2465),"",OFFSET('Smelter Look-up'!$G$4,$V2465-4,0))</f>
        <v/>
      </c>
      <c r="I2465" s="200" t="str">
        <f ca="1">IF(ISERROR($V2465),"",OFFSET('Smelter Look-up'!$H$4,$V2465-4,0))</f>
        <v/>
      </c>
      <c r="J2465" s="200" t="str">
        <f ca="1">IF(ISERROR($V2465),"",OFFSET('Smelter Look-up'!$I$4,$V2465-4,0))</f>
        <v/>
      </c>
      <c r="K2465" s="144"/>
      <c r="L2465" s="144"/>
      <c r="M2465" s="144"/>
      <c r="N2465" s="144"/>
      <c r="O2465" s="144"/>
      <c r="P2465" s="202"/>
      <c r="Q2465" s="145"/>
      <c r="R2465" s="143" t="str">
        <f ca="1">IF(ISERROR($V2465),"",OFFSET('Smelter Look-up'!$C$4,$V2465-4,0)&amp;"")</f>
        <v/>
      </c>
      <c r="S2465" s="149" t="str">
        <f t="shared" ca="1" si="190"/>
        <v/>
      </c>
      <c r="T2465" s="149" t="str">
        <f ca="1">IF(B2465="","",IF(ISERROR(MATCH($J2465,SorP!$B$1:$B$6261,0)),"",INDIRECT("'SorP'!$A$"&amp;MATCH($S2465&amp;$J2465,SorP!C:C,0))))</f>
        <v/>
      </c>
      <c r="U2465" s="162"/>
      <c r="V2465" s="163" t="e">
        <f>IF(C2465="",NA(),MATCH($B2465&amp;$C2465,'Smelter Look-up'!$J:$J,0))</f>
        <v>#N/A</v>
      </c>
      <c r="X2465" s="164">
        <f t="shared" ca="1" si="191"/>
        <v>0</v>
      </c>
      <c r="AB2465" s="304" t="str">
        <f t="shared" si="192"/>
        <v/>
      </c>
      <c r="AC2465" s="164" t="str">
        <f t="shared" si="193"/>
        <v/>
      </c>
      <c r="AD2465" s="164" t="str">
        <f t="shared" si="194"/>
        <v/>
      </c>
    </row>
    <row r="2466" spans="1:30" s="164" customFormat="1" ht="20.149999999999999" customHeight="1">
      <c r="A2466" s="149"/>
      <c r="B2466" s="294" t="str">
        <f>IF(LEN(A2466)=0,"",INDEX('Smelter Look-up'!$A:$A,MATCH($A2466,'Smelter Look-up'!$E:$E,0)))</f>
        <v/>
      </c>
      <c r="C2466" s="146" t="str">
        <f>IF(LEN(A2466)=0,"",INDEX('Smelter Look-up'!$C:$C,MATCH($A2466,'Smelter Look-up'!$E:$E,0)))</f>
        <v/>
      </c>
      <c r="D2466" s="143"/>
      <c r="E2466" s="143" t="str">
        <f ca="1">IF(ISERROR($V2466),"",OFFSET('Smelter Look-up'!$D$4,$V2466-4,0)&amp;"")</f>
        <v/>
      </c>
      <c r="F2466" s="143" t="str">
        <f ca="1">IF(ISERROR($V2466),"",OFFSET('Smelter Look-up'!$E$4,$V2466-4,0))</f>
        <v/>
      </c>
      <c r="G2466" s="143" t="str">
        <f ca="1">IF(C2466=$X$4,"Enter smelter details",IF(ISERROR($V2466),"",OFFSET('Smelter Look-up'!$F$4,$V2466-4,0)))</f>
        <v/>
      </c>
      <c r="H2466" s="199" t="str">
        <f ca="1">IF(ISERROR($V2466),"",OFFSET('Smelter Look-up'!$G$4,$V2466-4,0))</f>
        <v/>
      </c>
      <c r="I2466" s="200" t="str">
        <f ca="1">IF(ISERROR($V2466),"",OFFSET('Smelter Look-up'!$H$4,$V2466-4,0))</f>
        <v/>
      </c>
      <c r="J2466" s="200" t="str">
        <f ca="1">IF(ISERROR($V2466),"",OFFSET('Smelter Look-up'!$I$4,$V2466-4,0))</f>
        <v/>
      </c>
      <c r="K2466" s="144"/>
      <c r="L2466" s="144"/>
      <c r="M2466" s="144"/>
      <c r="N2466" s="144"/>
      <c r="O2466" s="144"/>
      <c r="P2466" s="202"/>
      <c r="Q2466" s="145"/>
      <c r="R2466" s="143" t="str">
        <f ca="1">IF(ISERROR($V2466),"",OFFSET('Smelter Look-up'!$C$4,$V2466-4,0)&amp;"")</f>
        <v/>
      </c>
      <c r="S2466" s="149" t="str">
        <f t="shared" ca="1" si="190"/>
        <v/>
      </c>
      <c r="T2466" s="149" t="str">
        <f ca="1">IF(B2466="","",IF(ISERROR(MATCH($J2466,SorP!$B$1:$B$6261,0)),"",INDIRECT("'SorP'!$A$"&amp;MATCH($S2466&amp;$J2466,SorP!C:C,0))))</f>
        <v/>
      </c>
      <c r="U2466" s="162"/>
      <c r="V2466" s="163" t="e">
        <f>IF(C2466="",NA(),MATCH($B2466&amp;$C2466,'Smelter Look-up'!$J:$J,0))</f>
        <v>#N/A</v>
      </c>
      <c r="X2466" s="164">
        <f t="shared" ca="1" si="191"/>
        <v>0</v>
      </c>
      <c r="AB2466" s="304" t="str">
        <f t="shared" si="192"/>
        <v/>
      </c>
      <c r="AC2466" s="164" t="str">
        <f t="shared" si="193"/>
        <v/>
      </c>
      <c r="AD2466" s="164" t="str">
        <f t="shared" si="194"/>
        <v/>
      </c>
    </row>
    <row r="2467" spans="1:30" s="164" customFormat="1" ht="20.149999999999999" customHeight="1">
      <c r="A2467" s="149"/>
      <c r="B2467" s="294" t="str">
        <f>IF(LEN(A2467)=0,"",INDEX('Smelter Look-up'!$A:$A,MATCH($A2467,'Smelter Look-up'!$E:$E,0)))</f>
        <v/>
      </c>
      <c r="C2467" s="146" t="str">
        <f>IF(LEN(A2467)=0,"",INDEX('Smelter Look-up'!$C:$C,MATCH($A2467,'Smelter Look-up'!$E:$E,0)))</f>
        <v/>
      </c>
      <c r="D2467" s="143"/>
      <c r="E2467" s="143" t="str">
        <f ca="1">IF(ISERROR($V2467),"",OFFSET('Smelter Look-up'!$D$4,$V2467-4,0)&amp;"")</f>
        <v/>
      </c>
      <c r="F2467" s="143" t="str">
        <f ca="1">IF(ISERROR($V2467),"",OFFSET('Smelter Look-up'!$E$4,$V2467-4,0))</f>
        <v/>
      </c>
      <c r="G2467" s="143" t="str">
        <f ca="1">IF(C2467=$X$4,"Enter smelter details",IF(ISERROR($V2467),"",OFFSET('Smelter Look-up'!$F$4,$V2467-4,0)))</f>
        <v/>
      </c>
      <c r="H2467" s="199" t="str">
        <f ca="1">IF(ISERROR($V2467),"",OFFSET('Smelter Look-up'!$G$4,$V2467-4,0))</f>
        <v/>
      </c>
      <c r="I2467" s="200" t="str">
        <f ca="1">IF(ISERROR($V2467),"",OFFSET('Smelter Look-up'!$H$4,$V2467-4,0))</f>
        <v/>
      </c>
      <c r="J2467" s="200" t="str">
        <f ca="1">IF(ISERROR($V2467),"",OFFSET('Smelter Look-up'!$I$4,$V2467-4,0))</f>
        <v/>
      </c>
      <c r="K2467" s="144"/>
      <c r="L2467" s="144"/>
      <c r="M2467" s="144"/>
      <c r="N2467" s="144"/>
      <c r="O2467" s="144"/>
      <c r="P2467" s="202"/>
      <c r="Q2467" s="145"/>
      <c r="R2467" s="143" t="str">
        <f ca="1">IF(ISERROR($V2467),"",OFFSET('Smelter Look-up'!$C$4,$V2467-4,0)&amp;"")</f>
        <v/>
      </c>
      <c r="S2467" s="149" t="str">
        <f t="shared" ca="1" si="190"/>
        <v/>
      </c>
      <c r="T2467" s="149" t="str">
        <f ca="1">IF(B2467="","",IF(ISERROR(MATCH($J2467,SorP!$B$1:$B$6261,0)),"",INDIRECT("'SorP'!$A$"&amp;MATCH($S2467&amp;$J2467,SorP!C:C,0))))</f>
        <v/>
      </c>
      <c r="U2467" s="162"/>
      <c r="V2467" s="163" t="e">
        <f>IF(C2467="",NA(),MATCH($B2467&amp;$C2467,'Smelter Look-up'!$J:$J,0))</f>
        <v>#N/A</v>
      </c>
      <c r="X2467" s="164">
        <f t="shared" ca="1" si="191"/>
        <v>0</v>
      </c>
      <c r="AB2467" s="304" t="str">
        <f t="shared" si="192"/>
        <v/>
      </c>
      <c r="AC2467" s="164" t="str">
        <f t="shared" si="193"/>
        <v/>
      </c>
      <c r="AD2467" s="164" t="str">
        <f t="shared" si="194"/>
        <v/>
      </c>
    </row>
    <row r="2468" spans="1:30" s="164" customFormat="1" ht="20.149999999999999" customHeight="1">
      <c r="A2468" s="149"/>
      <c r="B2468" s="294" t="str">
        <f>IF(LEN(A2468)=0,"",INDEX('Smelter Look-up'!$A:$A,MATCH($A2468,'Smelter Look-up'!$E:$E,0)))</f>
        <v/>
      </c>
      <c r="C2468" s="146" t="str">
        <f>IF(LEN(A2468)=0,"",INDEX('Smelter Look-up'!$C:$C,MATCH($A2468,'Smelter Look-up'!$E:$E,0)))</f>
        <v/>
      </c>
      <c r="D2468" s="143"/>
      <c r="E2468" s="143" t="str">
        <f ca="1">IF(ISERROR($V2468),"",OFFSET('Smelter Look-up'!$D$4,$V2468-4,0)&amp;"")</f>
        <v/>
      </c>
      <c r="F2468" s="143" t="str">
        <f ca="1">IF(ISERROR($V2468),"",OFFSET('Smelter Look-up'!$E$4,$V2468-4,0))</f>
        <v/>
      </c>
      <c r="G2468" s="143" t="str">
        <f ca="1">IF(C2468=$X$4,"Enter smelter details",IF(ISERROR($V2468),"",OFFSET('Smelter Look-up'!$F$4,$V2468-4,0)))</f>
        <v/>
      </c>
      <c r="H2468" s="199" t="str">
        <f ca="1">IF(ISERROR($V2468),"",OFFSET('Smelter Look-up'!$G$4,$V2468-4,0))</f>
        <v/>
      </c>
      <c r="I2468" s="200" t="str">
        <f ca="1">IF(ISERROR($V2468),"",OFFSET('Smelter Look-up'!$H$4,$V2468-4,0))</f>
        <v/>
      </c>
      <c r="J2468" s="200" t="str">
        <f ca="1">IF(ISERROR($V2468),"",OFFSET('Smelter Look-up'!$I$4,$V2468-4,0))</f>
        <v/>
      </c>
      <c r="K2468" s="144"/>
      <c r="L2468" s="144"/>
      <c r="M2468" s="144"/>
      <c r="N2468" s="144"/>
      <c r="O2468" s="144"/>
      <c r="P2468" s="202"/>
      <c r="Q2468" s="145"/>
      <c r="R2468" s="143" t="str">
        <f ca="1">IF(ISERROR($V2468),"",OFFSET('Smelter Look-up'!$C$4,$V2468-4,0)&amp;"")</f>
        <v/>
      </c>
      <c r="S2468" s="149" t="str">
        <f t="shared" ca="1" si="190"/>
        <v/>
      </c>
      <c r="T2468" s="149" t="str">
        <f ca="1">IF(B2468="","",IF(ISERROR(MATCH($J2468,SorP!$B$1:$B$6261,0)),"",INDIRECT("'SorP'!$A$"&amp;MATCH($S2468&amp;$J2468,SorP!C:C,0))))</f>
        <v/>
      </c>
      <c r="U2468" s="162"/>
      <c r="V2468" s="163" t="e">
        <f>IF(C2468="",NA(),MATCH($B2468&amp;$C2468,'Smelter Look-up'!$J:$J,0))</f>
        <v>#N/A</v>
      </c>
      <c r="X2468" s="164">
        <f t="shared" ca="1" si="191"/>
        <v>0</v>
      </c>
      <c r="AB2468" s="304" t="str">
        <f t="shared" si="192"/>
        <v/>
      </c>
      <c r="AC2468" s="164" t="str">
        <f t="shared" si="193"/>
        <v/>
      </c>
      <c r="AD2468" s="164" t="str">
        <f t="shared" si="194"/>
        <v/>
      </c>
    </row>
    <row r="2469" spans="1:30" s="164" customFormat="1" ht="20.149999999999999" customHeight="1">
      <c r="A2469" s="149"/>
      <c r="B2469" s="294" t="str">
        <f>IF(LEN(A2469)=0,"",INDEX('Smelter Look-up'!$A:$A,MATCH($A2469,'Smelter Look-up'!$E:$E,0)))</f>
        <v/>
      </c>
      <c r="C2469" s="146" t="str">
        <f>IF(LEN(A2469)=0,"",INDEX('Smelter Look-up'!$C:$C,MATCH($A2469,'Smelter Look-up'!$E:$E,0)))</f>
        <v/>
      </c>
      <c r="D2469" s="143"/>
      <c r="E2469" s="143" t="str">
        <f ca="1">IF(ISERROR($V2469),"",OFFSET('Smelter Look-up'!$D$4,$V2469-4,0)&amp;"")</f>
        <v/>
      </c>
      <c r="F2469" s="143" t="str">
        <f ca="1">IF(ISERROR($V2469),"",OFFSET('Smelter Look-up'!$E$4,$V2469-4,0))</f>
        <v/>
      </c>
      <c r="G2469" s="143" t="str">
        <f ca="1">IF(C2469=$X$4,"Enter smelter details",IF(ISERROR($V2469),"",OFFSET('Smelter Look-up'!$F$4,$V2469-4,0)))</f>
        <v/>
      </c>
      <c r="H2469" s="199" t="str">
        <f ca="1">IF(ISERROR($V2469),"",OFFSET('Smelter Look-up'!$G$4,$V2469-4,0))</f>
        <v/>
      </c>
      <c r="I2469" s="200" t="str">
        <f ca="1">IF(ISERROR($V2469),"",OFFSET('Smelter Look-up'!$H$4,$V2469-4,0))</f>
        <v/>
      </c>
      <c r="J2469" s="200" t="str">
        <f ca="1">IF(ISERROR($V2469),"",OFFSET('Smelter Look-up'!$I$4,$V2469-4,0))</f>
        <v/>
      </c>
      <c r="K2469" s="144"/>
      <c r="L2469" s="144"/>
      <c r="M2469" s="144"/>
      <c r="N2469" s="144"/>
      <c r="O2469" s="144"/>
      <c r="P2469" s="202"/>
      <c r="Q2469" s="145"/>
      <c r="R2469" s="143" t="str">
        <f ca="1">IF(ISERROR($V2469),"",OFFSET('Smelter Look-up'!$C$4,$V2469-4,0)&amp;"")</f>
        <v/>
      </c>
      <c r="S2469" s="149" t="str">
        <f t="shared" ca="1" si="190"/>
        <v/>
      </c>
      <c r="T2469" s="149" t="str">
        <f ca="1">IF(B2469="","",IF(ISERROR(MATCH($J2469,SorP!$B$1:$B$6261,0)),"",INDIRECT("'SorP'!$A$"&amp;MATCH($S2469&amp;$J2469,SorP!C:C,0))))</f>
        <v/>
      </c>
      <c r="U2469" s="162"/>
      <c r="V2469" s="163" t="e">
        <f>IF(C2469="",NA(),MATCH($B2469&amp;$C2469,'Smelter Look-up'!$J:$J,0))</f>
        <v>#N/A</v>
      </c>
      <c r="X2469" s="164">
        <f t="shared" ca="1" si="191"/>
        <v>0</v>
      </c>
      <c r="AB2469" s="304" t="str">
        <f t="shared" si="192"/>
        <v/>
      </c>
      <c r="AC2469" s="164" t="str">
        <f t="shared" si="193"/>
        <v/>
      </c>
      <c r="AD2469" s="164" t="str">
        <f t="shared" si="194"/>
        <v/>
      </c>
    </row>
    <row r="2470" spans="1:30" s="164" customFormat="1" ht="20.149999999999999" customHeight="1">
      <c r="A2470" s="149"/>
      <c r="B2470" s="294" t="str">
        <f>IF(LEN(A2470)=0,"",INDEX('Smelter Look-up'!$A:$A,MATCH($A2470,'Smelter Look-up'!$E:$E,0)))</f>
        <v/>
      </c>
      <c r="C2470" s="146" t="str">
        <f>IF(LEN(A2470)=0,"",INDEX('Smelter Look-up'!$C:$C,MATCH($A2470,'Smelter Look-up'!$E:$E,0)))</f>
        <v/>
      </c>
      <c r="D2470" s="143"/>
      <c r="E2470" s="143" t="str">
        <f ca="1">IF(ISERROR($V2470),"",OFFSET('Smelter Look-up'!$D$4,$V2470-4,0)&amp;"")</f>
        <v/>
      </c>
      <c r="F2470" s="143" t="str">
        <f ca="1">IF(ISERROR($V2470),"",OFFSET('Smelter Look-up'!$E$4,$V2470-4,0))</f>
        <v/>
      </c>
      <c r="G2470" s="143" t="str">
        <f ca="1">IF(C2470=$X$4,"Enter smelter details",IF(ISERROR($V2470),"",OFFSET('Smelter Look-up'!$F$4,$V2470-4,0)))</f>
        <v/>
      </c>
      <c r="H2470" s="199" t="str">
        <f ca="1">IF(ISERROR($V2470),"",OFFSET('Smelter Look-up'!$G$4,$V2470-4,0))</f>
        <v/>
      </c>
      <c r="I2470" s="200" t="str">
        <f ca="1">IF(ISERROR($V2470),"",OFFSET('Smelter Look-up'!$H$4,$V2470-4,0))</f>
        <v/>
      </c>
      <c r="J2470" s="200" t="str">
        <f ca="1">IF(ISERROR($V2470),"",OFFSET('Smelter Look-up'!$I$4,$V2470-4,0))</f>
        <v/>
      </c>
      <c r="K2470" s="144"/>
      <c r="L2470" s="144"/>
      <c r="M2470" s="144"/>
      <c r="N2470" s="144"/>
      <c r="O2470" s="144"/>
      <c r="P2470" s="202"/>
      <c r="Q2470" s="145"/>
      <c r="R2470" s="143" t="str">
        <f ca="1">IF(ISERROR($V2470),"",OFFSET('Smelter Look-up'!$C$4,$V2470-4,0)&amp;"")</f>
        <v/>
      </c>
      <c r="S2470" s="149" t="str">
        <f t="shared" ca="1" si="190"/>
        <v/>
      </c>
      <c r="T2470" s="149" t="str">
        <f ca="1">IF(B2470="","",IF(ISERROR(MATCH($J2470,SorP!$B$1:$B$6261,0)),"",INDIRECT("'SorP'!$A$"&amp;MATCH($S2470&amp;$J2470,SorP!C:C,0))))</f>
        <v/>
      </c>
      <c r="U2470" s="162"/>
      <c r="V2470" s="163" t="e">
        <f>IF(C2470="",NA(),MATCH($B2470&amp;$C2470,'Smelter Look-up'!$J:$J,0))</f>
        <v>#N/A</v>
      </c>
      <c r="X2470" s="164">
        <f t="shared" ca="1" si="191"/>
        <v>0</v>
      </c>
      <c r="AB2470" s="304" t="str">
        <f t="shared" si="192"/>
        <v/>
      </c>
      <c r="AC2470" s="164" t="str">
        <f t="shared" si="193"/>
        <v/>
      </c>
      <c r="AD2470" s="164" t="str">
        <f t="shared" si="194"/>
        <v/>
      </c>
    </row>
    <row r="2471" spans="1:30" s="164" customFormat="1" ht="20.149999999999999" customHeight="1">
      <c r="A2471" s="149"/>
      <c r="B2471" s="294" t="str">
        <f>IF(LEN(A2471)=0,"",INDEX('Smelter Look-up'!$A:$A,MATCH($A2471,'Smelter Look-up'!$E:$E,0)))</f>
        <v/>
      </c>
      <c r="C2471" s="146" t="str">
        <f>IF(LEN(A2471)=0,"",INDEX('Smelter Look-up'!$C:$C,MATCH($A2471,'Smelter Look-up'!$E:$E,0)))</f>
        <v/>
      </c>
      <c r="D2471" s="143"/>
      <c r="E2471" s="143" t="str">
        <f ca="1">IF(ISERROR($V2471),"",OFFSET('Smelter Look-up'!$D$4,$V2471-4,0)&amp;"")</f>
        <v/>
      </c>
      <c r="F2471" s="143" t="str">
        <f ca="1">IF(ISERROR($V2471),"",OFFSET('Smelter Look-up'!$E$4,$V2471-4,0))</f>
        <v/>
      </c>
      <c r="G2471" s="143" t="str">
        <f ca="1">IF(C2471=$X$4,"Enter smelter details",IF(ISERROR($V2471),"",OFFSET('Smelter Look-up'!$F$4,$V2471-4,0)))</f>
        <v/>
      </c>
      <c r="H2471" s="199" t="str">
        <f ca="1">IF(ISERROR($V2471),"",OFFSET('Smelter Look-up'!$G$4,$V2471-4,0))</f>
        <v/>
      </c>
      <c r="I2471" s="200" t="str">
        <f ca="1">IF(ISERROR($V2471),"",OFFSET('Smelter Look-up'!$H$4,$V2471-4,0))</f>
        <v/>
      </c>
      <c r="J2471" s="200" t="str">
        <f ca="1">IF(ISERROR($V2471),"",OFFSET('Smelter Look-up'!$I$4,$V2471-4,0))</f>
        <v/>
      </c>
      <c r="K2471" s="144"/>
      <c r="L2471" s="144"/>
      <c r="M2471" s="144"/>
      <c r="N2471" s="144"/>
      <c r="O2471" s="144"/>
      <c r="P2471" s="202"/>
      <c r="Q2471" s="145"/>
      <c r="R2471" s="143" t="str">
        <f ca="1">IF(ISERROR($V2471),"",OFFSET('Smelter Look-up'!$C$4,$V2471-4,0)&amp;"")</f>
        <v/>
      </c>
      <c r="S2471" s="149" t="str">
        <f t="shared" ca="1" si="190"/>
        <v/>
      </c>
      <c r="T2471" s="149" t="str">
        <f ca="1">IF(B2471="","",IF(ISERROR(MATCH($J2471,SorP!$B$1:$B$6261,0)),"",INDIRECT("'SorP'!$A$"&amp;MATCH($S2471&amp;$J2471,SorP!C:C,0))))</f>
        <v/>
      </c>
      <c r="U2471" s="162"/>
      <c r="V2471" s="163" t="e">
        <f>IF(C2471="",NA(),MATCH($B2471&amp;$C2471,'Smelter Look-up'!$J:$J,0))</f>
        <v>#N/A</v>
      </c>
      <c r="X2471" s="164">
        <f t="shared" ca="1" si="191"/>
        <v>0</v>
      </c>
      <c r="AB2471" s="304" t="str">
        <f t="shared" si="192"/>
        <v/>
      </c>
      <c r="AC2471" s="164" t="str">
        <f t="shared" si="193"/>
        <v/>
      </c>
      <c r="AD2471" s="164" t="str">
        <f t="shared" si="194"/>
        <v/>
      </c>
    </row>
    <row r="2472" spans="1:30" s="164" customFormat="1" ht="20.149999999999999" customHeight="1">
      <c r="A2472" s="149"/>
      <c r="B2472" s="294" t="str">
        <f>IF(LEN(A2472)=0,"",INDEX('Smelter Look-up'!$A:$A,MATCH($A2472,'Smelter Look-up'!$E:$E,0)))</f>
        <v/>
      </c>
      <c r="C2472" s="146" t="str">
        <f>IF(LEN(A2472)=0,"",INDEX('Smelter Look-up'!$C:$C,MATCH($A2472,'Smelter Look-up'!$E:$E,0)))</f>
        <v/>
      </c>
      <c r="D2472" s="143"/>
      <c r="E2472" s="143" t="str">
        <f ca="1">IF(ISERROR($V2472),"",OFFSET('Smelter Look-up'!$D$4,$V2472-4,0)&amp;"")</f>
        <v/>
      </c>
      <c r="F2472" s="143" t="str">
        <f ca="1">IF(ISERROR($V2472),"",OFFSET('Smelter Look-up'!$E$4,$V2472-4,0))</f>
        <v/>
      </c>
      <c r="G2472" s="143" t="str">
        <f ca="1">IF(C2472=$X$4,"Enter smelter details",IF(ISERROR($V2472),"",OFFSET('Smelter Look-up'!$F$4,$V2472-4,0)))</f>
        <v/>
      </c>
      <c r="H2472" s="199" t="str">
        <f ca="1">IF(ISERROR($V2472),"",OFFSET('Smelter Look-up'!$G$4,$V2472-4,0))</f>
        <v/>
      </c>
      <c r="I2472" s="200" t="str">
        <f ca="1">IF(ISERROR($V2472),"",OFFSET('Smelter Look-up'!$H$4,$V2472-4,0))</f>
        <v/>
      </c>
      <c r="J2472" s="200" t="str">
        <f ca="1">IF(ISERROR($V2472),"",OFFSET('Smelter Look-up'!$I$4,$V2472-4,0))</f>
        <v/>
      </c>
      <c r="K2472" s="144"/>
      <c r="L2472" s="144"/>
      <c r="M2472" s="144"/>
      <c r="N2472" s="144"/>
      <c r="O2472" s="144"/>
      <c r="P2472" s="202"/>
      <c r="Q2472" s="145"/>
      <c r="R2472" s="143" t="str">
        <f ca="1">IF(ISERROR($V2472),"",OFFSET('Smelter Look-up'!$C$4,$V2472-4,0)&amp;"")</f>
        <v/>
      </c>
      <c r="S2472" s="149" t="str">
        <f t="shared" ca="1" si="190"/>
        <v/>
      </c>
      <c r="T2472" s="149" t="str">
        <f ca="1">IF(B2472="","",IF(ISERROR(MATCH($J2472,SorP!$B$1:$B$6261,0)),"",INDIRECT("'SorP'!$A$"&amp;MATCH($S2472&amp;$J2472,SorP!C:C,0))))</f>
        <v/>
      </c>
      <c r="U2472" s="162"/>
      <c r="V2472" s="163" t="e">
        <f>IF(C2472="",NA(),MATCH($B2472&amp;$C2472,'Smelter Look-up'!$J:$J,0))</f>
        <v>#N/A</v>
      </c>
      <c r="X2472" s="164">
        <f t="shared" ca="1" si="191"/>
        <v>0</v>
      </c>
      <c r="AB2472" s="304" t="str">
        <f t="shared" si="192"/>
        <v/>
      </c>
      <c r="AC2472" s="164" t="str">
        <f t="shared" si="193"/>
        <v/>
      </c>
      <c r="AD2472" s="164" t="str">
        <f t="shared" si="194"/>
        <v/>
      </c>
    </row>
    <row r="2473" spans="1:30" s="164" customFormat="1" ht="20.149999999999999" customHeight="1">
      <c r="A2473" s="149"/>
      <c r="B2473" s="294" t="str">
        <f>IF(LEN(A2473)=0,"",INDEX('Smelter Look-up'!$A:$A,MATCH($A2473,'Smelter Look-up'!$E:$E,0)))</f>
        <v/>
      </c>
      <c r="C2473" s="146" t="str">
        <f>IF(LEN(A2473)=0,"",INDEX('Smelter Look-up'!$C:$C,MATCH($A2473,'Smelter Look-up'!$E:$E,0)))</f>
        <v/>
      </c>
      <c r="D2473" s="143"/>
      <c r="E2473" s="143" t="str">
        <f ca="1">IF(ISERROR($V2473),"",OFFSET('Smelter Look-up'!$D$4,$V2473-4,0)&amp;"")</f>
        <v/>
      </c>
      <c r="F2473" s="143" t="str">
        <f ca="1">IF(ISERROR($V2473),"",OFFSET('Smelter Look-up'!$E$4,$V2473-4,0))</f>
        <v/>
      </c>
      <c r="G2473" s="143" t="str">
        <f ca="1">IF(C2473=$X$4,"Enter smelter details",IF(ISERROR($V2473),"",OFFSET('Smelter Look-up'!$F$4,$V2473-4,0)))</f>
        <v/>
      </c>
      <c r="H2473" s="199" t="str">
        <f ca="1">IF(ISERROR($V2473),"",OFFSET('Smelter Look-up'!$G$4,$V2473-4,0))</f>
        <v/>
      </c>
      <c r="I2473" s="200" t="str">
        <f ca="1">IF(ISERROR($V2473),"",OFFSET('Smelter Look-up'!$H$4,$V2473-4,0))</f>
        <v/>
      </c>
      <c r="J2473" s="200" t="str">
        <f ca="1">IF(ISERROR($V2473),"",OFFSET('Smelter Look-up'!$I$4,$V2473-4,0))</f>
        <v/>
      </c>
      <c r="K2473" s="144"/>
      <c r="L2473" s="144"/>
      <c r="M2473" s="144"/>
      <c r="N2473" s="144"/>
      <c r="O2473" s="144"/>
      <c r="P2473" s="202"/>
      <c r="Q2473" s="145"/>
      <c r="R2473" s="143" t="str">
        <f ca="1">IF(ISERROR($V2473),"",OFFSET('Smelter Look-up'!$C$4,$V2473-4,0)&amp;"")</f>
        <v/>
      </c>
      <c r="S2473" s="149" t="str">
        <f t="shared" ca="1" si="190"/>
        <v/>
      </c>
      <c r="T2473" s="149" t="str">
        <f ca="1">IF(B2473="","",IF(ISERROR(MATCH($J2473,SorP!$B$1:$B$6261,0)),"",INDIRECT("'SorP'!$A$"&amp;MATCH($S2473&amp;$J2473,SorP!C:C,0))))</f>
        <v/>
      </c>
      <c r="U2473" s="162"/>
      <c r="V2473" s="163" t="e">
        <f>IF(C2473="",NA(),MATCH($B2473&amp;$C2473,'Smelter Look-up'!$J:$J,0))</f>
        <v>#N/A</v>
      </c>
      <c r="X2473" s="164">
        <f t="shared" ca="1" si="191"/>
        <v>0</v>
      </c>
      <c r="AB2473" s="304" t="str">
        <f t="shared" si="192"/>
        <v/>
      </c>
      <c r="AC2473" s="164" t="str">
        <f t="shared" si="193"/>
        <v/>
      </c>
      <c r="AD2473" s="164" t="str">
        <f t="shared" si="194"/>
        <v/>
      </c>
    </row>
    <row r="2474" spans="1:30" s="164" customFormat="1" ht="20.149999999999999" customHeight="1">
      <c r="A2474" s="149"/>
      <c r="B2474" s="294" t="str">
        <f>IF(LEN(A2474)=0,"",INDEX('Smelter Look-up'!$A:$A,MATCH($A2474,'Smelter Look-up'!$E:$E,0)))</f>
        <v/>
      </c>
      <c r="C2474" s="146" t="str">
        <f>IF(LEN(A2474)=0,"",INDEX('Smelter Look-up'!$C:$C,MATCH($A2474,'Smelter Look-up'!$E:$E,0)))</f>
        <v/>
      </c>
      <c r="D2474" s="143"/>
      <c r="E2474" s="143" t="str">
        <f ca="1">IF(ISERROR($V2474),"",OFFSET('Smelter Look-up'!$D$4,$V2474-4,0)&amp;"")</f>
        <v/>
      </c>
      <c r="F2474" s="143" t="str">
        <f ca="1">IF(ISERROR($V2474),"",OFFSET('Smelter Look-up'!$E$4,$V2474-4,0))</f>
        <v/>
      </c>
      <c r="G2474" s="143" t="str">
        <f ca="1">IF(C2474=$X$4,"Enter smelter details",IF(ISERROR($V2474),"",OFFSET('Smelter Look-up'!$F$4,$V2474-4,0)))</f>
        <v/>
      </c>
      <c r="H2474" s="199" t="str">
        <f ca="1">IF(ISERROR($V2474),"",OFFSET('Smelter Look-up'!$G$4,$V2474-4,0))</f>
        <v/>
      </c>
      <c r="I2474" s="200" t="str">
        <f ca="1">IF(ISERROR($V2474),"",OFFSET('Smelter Look-up'!$H$4,$V2474-4,0))</f>
        <v/>
      </c>
      <c r="J2474" s="200" t="str">
        <f ca="1">IF(ISERROR($V2474),"",OFFSET('Smelter Look-up'!$I$4,$V2474-4,0))</f>
        <v/>
      </c>
      <c r="K2474" s="144"/>
      <c r="L2474" s="144"/>
      <c r="M2474" s="144"/>
      <c r="N2474" s="144"/>
      <c r="O2474" s="144"/>
      <c r="P2474" s="202"/>
      <c r="Q2474" s="145"/>
      <c r="R2474" s="143" t="str">
        <f ca="1">IF(ISERROR($V2474),"",OFFSET('Smelter Look-up'!$C$4,$V2474-4,0)&amp;"")</f>
        <v/>
      </c>
      <c r="S2474" s="149" t="str">
        <f t="shared" ca="1" si="190"/>
        <v/>
      </c>
      <c r="T2474" s="149" t="str">
        <f ca="1">IF(B2474="","",IF(ISERROR(MATCH($J2474,SorP!$B$1:$B$6261,0)),"",INDIRECT("'SorP'!$A$"&amp;MATCH($S2474&amp;$J2474,SorP!C:C,0))))</f>
        <v/>
      </c>
      <c r="U2474" s="162"/>
      <c r="V2474" s="163" t="e">
        <f>IF(C2474="",NA(),MATCH($B2474&amp;$C2474,'Smelter Look-up'!$J:$J,0))</f>
        <v>#N/A</v>
      </c>
      <c r="X2474" s="164">
        <f t="shared" ca="1" si="191"/>
        <v>0</v>
      </c>
      <c r="AB2474" s="304" t="str">
        <f t="shared" si="192"/>
        <v/>
      </c>
      <c r="AC2474" s="164" t="str">
        <f t="shared" si="193"/>
        <v/>
      </c>
      <c r="AD2474" s="164" t="str">
        <f t="shared" si="194"/>
        <v/>
      </c>
    </row>
    <row r="2475" spans="1:30" s="164" customFormat="1" ht="20.149999999999999" customHeight="1">
      <c r="A2475" s="149"/>
      <c r="B2475" s="294" t="str">
        <f>IF(LEN(A2475)=0,"",INDEX('Smelter Look-up'!$A:$A,MATCH($A2475,'Smelter Look-up'!$E:$E,0)))</f>
        <v/>
      </c>
      <c r="C2475" s="146" t="str">
        <f>IF(LEN(A2475)=0,"",INDEX('Smelter Look-up'!$C:$C,MATCH($A2475,'Smelter Look-up'!$E:$E,0)))</f>
        <v/>
      </c>
      <c r="D2475" s="143"/>
      <c r="E2475" s="143" t="str">
        <f ca="1">IF(ISERROR($V2475),"",OFFSET('Smelter Look-up'!$D$4,$V2475-4,0)&amp;"")</f>
        <v/>
      </c>
      <c r="F2475" s="143" t="str">
        <f ca="1">IF(ISERROR($V2475),"",OFFSET('Smelter Look-up'!$E$4,$V2475-4,0))</f>
        <v/>
      </c>
      <c r="G2475" s="143" t="str">
        <f ca="1">IF(C2475=$X$4,"Enter smelter details",IF(ISERROR($V2475),"",OFFSET('Smelter Look-up'!$F$4,$V2475-4,0)))</f>
        <v/>
      </c>
      <c r="H2475" s="199" t="str">
        <f ca="1">IF(ISERROR($V2475),"",OFFSET('Smelter Look-up'!$G$4,$V2475-4,0))</f>
        <v/>
      </c>
      <c r="I2475" s="200" t="str">
        <f ca="1">IF(ISERROR($V2475),"",OFFSET('Smelter Look-up'!$H$4,$V2475-4,0))</f>
        <v/>
      </c>
      <c r="J2475" s="200" t="str">
        <f ca="1">IF(ISERROR($V2475),"",OFFSET('Smelter Look-up'!$I$4,$V2475-4,0))</f>
        <v/>
      </c>
      <c r="K2475" s="144"/>
      <c r="L2475" s="144"/>
      <c r="M2475" s="144"/>
      <c r="N2475" s="144"/>
      <c r="O2475" s="144"/>
      <c r="P2475" s="202"/>
      <c r="Q2475" s="145"/>
      <c r="R2475" s="143" t="str">
        <f ca="1">IF(ISERROR($V2475),"",OFFSET('Smelter Look-up'!$C$4,$V2475-4,0)&amp;"")</f>
        <v/>
      </c>
      <c r="S2475" s="149" t="str">
        <f t="shared" ca="1" si="190"/>
        <v/>
      </c>
      <c r="T2475" s="149" t="str">
        <f ca="1">IF(B2475="","",IF(ISERROR(MATCH($J2475,SorP!$B$1:$B$6261,0)),"",INDIRECT("'SorP'!$A$"&amp;MATCH($S2475&amp;$J2475,SorP!C:C,0))))</f>
        <v/>
      </c>
      <c r="U2475" s="162"/>
      <c r="V2475" s="163" t="e">
        <f>IF(C2475="",NA(),MATCH($B2475&amp;$C2475,'Smelter Look-up'!$J:$J,0))</f>
        <v>#N/A</v>
      </c>
      <c r="X2475" s="164">
        <f t="shared" ca="1" si="191"/>
        <v>0</v>
      </c>
      <c r="AB2475" s="304" t="str">
        <f t="shared" si="192"/>
        <v/>
      </c>
      <c r="AC2475" s="164" t="str">
        <f t="shared" si="193"/>
        <v/>
      </c>
      <c r="AD2475" s="164" t="str">
        <f t="shared" si="194"/>
        <v/>
      </c>
    </row>
    <row r="2476" spans="1:30" s="164" customFormat="1" ht="20.149999999999999" customHeight="1">
      <c r="A2476" s="149"/>
      <c r="B2476" s="294" t="str">
        <f>IF(LEN(A2476)=0,"",INDEX('Smelter Look-up'!$A:$A,MATCH($A2476,'Smelter Look-up'!$E:$E,0)))</f>
        <v/>
      </c>
      <c r="C2476" s="146" t="str">
        <f>IF(LEN(A2476)=0,"",INDEX('Smelter Look-up'!$C:$C,MATCH($A2476,'Smelter Look-up'!$E:$E,0)))</f>
        <v/>
      </c>
      <c r="D2476" s="143"/>
      <c r="E2476" s="143" t="str">
        <f ca="1">IF(ISERROR($V2476),"",OFFSET('Smelter Look-up'!$D$4,$V2476-4,0)&amp;"")</f>
        <v/>
      </c>
      <c r="F2476" s="143" t="str">
        <f ca="1">IF(ISERROR($V2476),"",OFFSET('Smelter Look-up'!$E$4,$V2476-4,0))</f>
        <v/>
      </c>
      <c r="G2476" s="143" t="str">
        <f ca="1">IF(C2476=$X$4,"Enter smelter details",IF(ISERROR($V2476),"",OFFSET('Smelter Look-up'!$F$4,$V2476-4,0)))</f>
        <v/>
      </c>
      <c r="H2476" s="199" t="str">
        <f ca="1">IF(ISERROR($V2476),"",OFFSET('Smelter Look-up'!$G$4,$V2476-4,0))</f>
        <v/>
      </c>
      <c r="I2476" s="200" t="str">
        <f ca="1">IF(ISERROR($V2476),"",OFFSET('Smelter Look-up'!$H$4,$V2476-4,0))</f>
        <v/>
      </c>
      <c r="J2476" s="200" t="str">
        <f ca="1">IF(ISERROR($V2476),"",OFFSET('Smelter Look-up'!$I$4,$V2476-4,0))</f>
        <v/>
      </c>
      <c r="K2476" s="144"/>
      <c r="L2476" s="144"/>
      <c r="M2476" s="144"/>
      <c r="N2476" s="144"/>
      <c r="O2476" s="144"/>
      <c r="P2476" s="202"/>
      <c r="Q2476" s="145"/>
      <c r="R2476" s="143" t="str">
        <f ca="1">IF(ISERROR($V2476),"",OFFSET('Smelter Look-up'!$C$4,$V2476-4,0)&amp;"")</f>
        <v/>
      </c>
      <c r="S2476" s="149" t="str">
        <f t="shared" ca="1" si="190"/>
        <v/>
      </c>
      <c r="T2476" s="149" t="str">
        <f ca="1">IF(B2476="","",IF(ISERROR(MATCH($J2476,SorP!$B$1:$B$6261,0)),"",INDIRECT("'SorP'!$A$"&amp;MATCH($S2476&amp;$J2476,SorP!C:C,0))))</f>
        <v/>
      </c>
      <c r="U2476" s="162"/>
      <c r="V2476" s="163" t="e">
        <f>IF(C2476="",NA(),MATCH($B2476&amp;$C2476,'Smelter Look-up'!$J:$J,0))</f>
        <v>#N/A</v>
      </c>
      <c r="X2476" s="164">
        <f t="shared" ca="1" si="191"/>
        <v>0</v>
      </c>
      <c r="AB2476" s="304" t="str">
        <f t="shared" si="192"/>
        <v/>
      </c>
      <c r="AC2476" s="164" t="str">
        <f t="shared" si="193"/>
        <v/>
      </c>
      <c r="AD2476" s="164" t="str">
        <f t="shared" si="194"/>
        <v/>
      </c>
    </row>
    <row r="2477" spans="1:30" s="164" customFormat="1" ht="20.149999999999999" customHeight="1">
      <c r="A2477" s="149"/>
      <c r="B2477" s="294" t="str">
        <f>IF(LEN(A2477)=0,"",INDEX('Smelter Look-up'!$A:$A,MATCH($A2477,'Smelter Look-up'!$E:$E,0)))</f>
        <v/>
      </c>
      <c r="C2477" s="146" t="str">
        <f>IF(LEN(A2477)=0,"",INDEX('Smelter Look-up'!$C:$C,MATCH($A2477,'Smelter Look-up'!$E:$E,0)))</f>
        <v/>
      </c>
      <c r="D2477" s="143"/>
      <c r="E2477" s="143" t="str">
        <f ca="1">IF(ISERROR($V2477),"",OFFSET('Smelter Look-up'!$D$4,$V2477-4,0)&amp;"")</f>
        <v/>
      </c>
      <c r="F2477" s="143" t="str">
        <f ca="1">IF(ISERROR($V2477),"",OFFSET('Smelter Look-up'!$E$4,$V2477-4,0))</f>
        <v/>
      </c>
      <c r="G2477" s="143" t="str">
        <f ca="1">IF(C2477=$X$4,"Enter smelter details",IF(ISERROR($V2477),"",OFFSET('Smelter Look-up'!$F$4,$V2477-4,0)))</f>
        <v/>
      </c>
      <c r="H2477" s="199" t="str">
        <f ca="1">IF(ISERROR($V2477),"",OFFSET('Smelter Look-up'!$G$4,$V2477-4,0))</f>
        <v/>
      </c>
      <c r="I2477" s="200" t="str">
        <f ca="1">IF(ISERROR($V2477),"",OFFSET('Smelter Look-up'!$H$4,$V2477-4,0))</f>
        <v/>
      </c>
      <c r="J2477" s="200" t="str">
        <f ca="1">IF(ISERROR($V2477),"",OFFSET('Smelter Look-up'!$I$4,$V2477-4,0))</f>
        <v/>
      </c>
      <c r="K2477" s="144"/>
      <c r="L2477" s="144"/>
      <c r="M2477" s="144"/>
      <c r="N2477" s="144"/>
      <c r="O2477" s="144"/>
      <c r="P2477" s="202"/>
      <c r="Q2477" s="145"/>
      <c r="R2477" s="143" t="str">
        <f ca="1">IF(ISERROR($V2477),"",OFFSET('Smelter Look-up'!$C$4,$V2477-4,0)&amp;"")</f>
        <v/>
      </c>
      <c r="S2477" s="149" t="str">
        <f t="shared" ca="1" si="190"/>
        <v/>
      </c>
      <c r="T2477" s="149" t="str">
        <f ca="1">IF(B2477="","",IF(ISERROR(MATCH($J2477,SorP!$B$1:$B$6261,0)),"",INDIRECT("'SorP'!$A$"&amp;MATCH($S2477&amp;$J2477,SorP!C:C,0))))</f>
        <v/>
      </c>
      <c r="U2477" s="162"/>
      <c r="V2477" s="163" t="e">
        <f>IF(C2477="",NA(),MATCH($B2477&amp;$C2477,'Smelter Look-up'!$J:$J,0))</f>
        <v>#N/A</v>
      </c>
      <c r="X2477" s="164">
        <f t="shared" ca="1" si="191"/>
        <v>0</v>
      </c>
      <c r="AB2477" s="304" t="str">
        <f t="shared" si="192"/>
        <v/>
      </c>
      <c r="AC2477" s="164" t="str">
        <f t="shared" si="193"/>
        <v/>
      </c>
      <c r="AD2477" s="164" t="str">
        <f t="shared" si="194"/>
        <v/>
      </c>
    </row>
    <row r="2478" spans="1:30" s="164" customFormat="1" ht="20.149999999999999" customHeight="1">
      <c r="A2478" s="149"/>
      <c r="B2478" s="294" t="str">
        <f>IF(LEN(A2478)=0,"",INDEX('Smelter Look-up'!$A:$A,MATCH($A2478,'Smelter Look-up'!$E:$E,0)))</f>
        <v/>
      </c>
      <c r="C2478" s="146" t="str">
        <f>IF(LEN(A2478)=0,"",INDEX('Smelter Look-up'!$C:$C,MATCH($A2478,'Smelter Look-up'!$E:$E,0)))</f>
        <v/>
      </c>
      <c r="D2478" s="143"/>
      <c r="E2478" s="143" t="str">
        <f ca="1">IF(ISERROR($V2478),"",OFFSET('Smelter Look-up'!$D$4,$V2478-4,0)&amp;"")</f>
        <v/>
      </c>
      <c r="F2478" s="143" t="str">
        <f ca="1">IF(ISERROR($V2478),"",OFFSET('Smelter Look-up'!$E$4,$V2478-4,0))</f>
        <v/>
      </c>
      <c r="G2478" s="143" t="str">
        <f ca="1">IF(C2478=$X$4,"Enter smelter details",IF(ISERROR($V2478),"",OFFSET('Smelter Look-up'!$F$4,$V2478-4,0)))</f>
        <v/>
      </c>
      <c r="H2478" s="199" t="str">
        <f ca="1">IF(ISERROR($V2478),"",OFFSET('Smelter Look-up'!$G$4,$V2478-4,0))</f>
        <v/>
      </c>
      <c r="I2478" s="200" t="str">
        <f ca="1">IF(ISERROR($V2478),"",OFFSET('Smelter Look-up'!$H$4,$V2478-4,0))</f>
        <v/>
      </c>
      <c r="J2478" s="200" t="str">
        <f ca="1">IF(ISERROR($V2478),"",OFFSET('Smelter Look-up'!$I$4,$V2478-4,0))</f>
        <v/>
      </c>
      <c r="K2478" s="144"/>
      <c r="L2478" s="144"/>
      <c r="M2478" s="144"/>
      <c r="N2478" s="144"/>
      <c r="O2478" s="144"/>
      <c r="P2478" s="202"/>
      <c r="Q2478" s="145"/>
      <c r="R2478" s="143" t="str">
        <f ca="1">IF(ISERROR($V2478),"",OFFSET('Smelter Look-up'!$C$4,$V2478-4,0)&amp;"")</f>
        <v/>
      </c>
      <c r="S2478" s="149" t="str">
        <f t="shared" ca="1" si="190"/>
        <v/>
      </c>
      <c r="T2478" s="149" t="str">
        <f ca="1">IF(B2478="","",IF(ISERROR(MATCH($J2478,SorP!$B$1:$B$6261,0)),"",INDIRECT("'SorP'!$A$"&amp;MATCH($S2478&amp;$J2478,SorP!C:C,0))))</f>
        <v/>
      </c>
      <c r="U2478" s="162"/>
      <c r="V2478" s="163" t="e">
        <f>IF(C2478="",NA(),MATCH($B2478&amp;$C2478,'Smelter Look-up'!$J:$J,0))</f>
        <v>#N/A</v>
      </c>
      <c r="X2478" s="164">
        <f t="shared" ca="1" si="191"/>
        <v>0</v>
      </c>
      <c r="AB2478" s="304" t="str">
        <f t="shared" si="192"/>
        <v/>
      </c>
      <c r="AC2478" s="164" t="str">
        <f t="shared" si="193"/>
        <v/>
      </c>
      <c r="AD2478" s="164" t="str">
        <f t="shared" si="194"/>
        <v/>
      </c>
    </row>
    <row r="2479" spans="1:30" s="164" customFormat="1" ht="20.149999999999999" customHeight="1">
      <c r="A2479" s="149"/>
      <c r="B2479" s="294" t="str">
        <f>IF(LEN(A2479)=0,"",INDEX('Smelter Look-up'!$A:$A,MATCH($A2479,'Smelter Look-up'!$E:$E,0)))</f>
        <v/>
      </c>
      <c r="C2479" s="146" t="str">
        <f>IF(LEN(A2479)=0,"",INDEX('Smelter Look-up'!$C:$C,MATCH($A2479,'Smelter Look-up'!$E:$E,0)))</f>
        <v/>
      </c>
      <c r="D2479" s="143"/>
      <c r="E2479" s="143" t="str">
        <f ca="1">IF(ISERROR($V2479),"",OFFSET('Smelter Look-up'!$D$4,$V2479-4,0)&amp;"")</f>
        <v/>
      </c>
      <c r="F2479" s="143" t="str">
        <f ca="1">IF(ISERROR($V2479),"",OFFSET('Smelter Look-up'!$E$4,$V2479-4,0))</f>
        <v/>
      </c>
      <c r="G2479" s="143" t="str">
        <f ca="1">IF(C2479=$X$4,"Enter smelter details",IF(ISERROR($V2479),"",OFFSET('Smelter Look-up'!$F$4,$V2479-4,0)))</f>
        <v/>
      </c>
      <c r="H2479" s="199" t="str">
        <f ca="1">IF(ISERROR($V2479),"",OFFSET('Smelter Look-up'!$G$4,$V2479-4,0))</f>
        <v/>
      </c>
      <c r="I2479" s="200" t="str">
        <f ca="1">IF(ISERROR($V2479),"",OFFSET('Smelter Look-up'!$H$4,$V2479-4,0))</f>
        <v/>
      </c>
      <c r="J2479" s="200" t="str">
        <f ca="1">IF(ISERROR($V2479),"",OFFSET('Smelter Look-up'!$I$4,$V2479-4,0))</f>
        <v/>
      </c>
      <c r="K2479" s="144"/>
      <c r="L2479" s="144"/>
      <c r="M2479" s="144"/>
      <c r="N2479" s="144"/>
      <c r="O2479" s="144"/>
      <c r="P2479" s="202"/>
      <c r="Q2479" s="145"/>
      <c r="R2479" s="143" t="str">
        <f ca="1">IF(ISERROR($V2479),"",OFFSET('Smelter Look-up'!$C$4,$V2479-4,0)&amp;"")</f>
        <v/>
      </c>
      <c r="S2479" s="149" t="str">
        <f t="shared" ca="1" si="190"/>
        <v/>
      </c>
      <c r="T2479" s="149" t="str">
        <f ca="1">IF(B2479="","",IF(ISERROR(MATCH($J2479,SorP!$B$1:$B$6261,0)),"",INDIRECT("'SorP'!$A$"&amp;MATCH($S2479&amp;$J2479,SorP!C:C,0))))</f>
        <v/>
      </c>
      <c r="U2479" s="162"/>
      <c r="V2479" s="163" t="e">
        <f>IF(C2479="",NA(),MATCH($B2479&amp;$C2479,'Smelter Look-up'!$J:$J,0))</f>
        <v>#N/A</v>
      </c>
      <c r="X2479" s="164">
        <f t="shared" ca="1" si="191"/>
        <v>0</v>
      </c>
      <c r="AB2479" s="304" t="str">
        <f t="shared" si="192"/>
        <v/>
      </c>
      <c r="AC2479" s="164" t="str">
        <f t="shared" si="193"/>
        <v/>
      </c>
      <c r="AD2479" s="164" t="str">
        <f t="shared" si="194"/>
        <v/>
      </c>
    </row>
    <row r="2480" spans="1:30" s="164" customFormat="1" ht="20.149999999999999" customHeight="1">
      <c r="A2480" s="149"/>
      <c r="B2480" s="294" t="str">
        <f>IF(LEN(A2480)=0,"",INDEX('Smelter Look-up'!$A:$A,MATCH($A2480,'Smelter Look-up'!$E:$E,0)))</f>
        <v/>
      </c>
      <c r="C2480" s="146" t="str">
        <f>IF(LEN(A2480)=0,"",INDEX('Smelter Look-up'!$C:$C,MATCH($A2480,'Smelter Look-up'!$E:$E,0)))</f>
        <v/>
      </c>
      <c r="D2480" s="143"/>
      <c r="E2480" s="143" t="str">
        <f ca="1">IF(ISERROR($V2480),"",OFFSET('Smelter Look-up'!$D$4,$V2480-4,0)&amp;"")</f>
        <v/>
      </c>
      <c r="F2480" s="143" t="str">
        <f ca="1">IF(ISERROR($V2480),"",OFFSET('Smelter Look-up'!$E$4,$V2480-4,0))</f>
        <v/>
      </c>
      <c r="G2480" s="143" t="str">
        <f ca="1">IF(C2480=$X$4,"Enter smelter details",IF(ISERROR($V2480),"",OFFSET('Smelter Look-up'!$F$4,$V2480-4,0)))</f>
        <v/>
      </c>
      <c r="H2480" s="199" t="str">
        <f ca="1">IF(ISERROR($V2480),"",OFFSET('Smelter Look-up'!$G$4,$V2480-4,0))</f>
        <v/>
      </c>
      <c r="I2480" s="200" t="str">
        <f ca="1">IF(ISERROR($V2480),"",OFFSET('Smelter Look-up'!$H$4,$V2480-4,0))</f>
        <v/>
      </c>
      <c r="J2480" s="200" t="str">
        <f ca="1">IF(ISERROR($V2480),"",OFFSET('Smelter Look-up'!$I$4,$V2480-4,0))</f>
        <v/>
      </c>
      <c r="K2480" s="144"/>
      <c r="L2480" s="144"/>
      <c r="M2480" s="144"/>
      <c r="N2480" s="144"/>
      <c r="O2480" s="144"/>
      <c r="P2480" s="202"/>
      <c r="Q2480" s="145"/>
      <c r="R2480" s="143" t="str">
        <f ca="1">IF(ISERROR($V2480),"",OFFSET('Smelter Look-up'!$C$4,$V2480-4,0)&amp;"")</f>
        <v/>
      </c>
      <c r="S2480" s="149" t="str">
        <f t="shared" ca="1" si="190"/>
        <v/>
      </c>
      <c r="T2480" s="149" t="str">
        <f ca="1">IF(B2480="","",IF(ISERROR(MATCH($J2480,SorP!$B$1:$B$6261,0)),"",INDIRECT("'SorP'!$A$"&amp;MATCH($S2480&amp;$J2480,SorP!C:C,0))))</f>
        <v/>
      </c>
      <c r="U2480" s="162"/>
      <c r="V2480" s="163" t="e">
        <f>IF(C2480="",NA(),MATCH($B2480&amp;$C2480,'Smelter Look-up'!$J:$J,0))</f>
        <v>#N/A</v>
      </c>
      <c r="X2480" s="164">
        <f t="shared" ca="1" si="191"/>
        <v>0</v>
      </c>
      <c r="AB2480" s="304" t="str">
        <f t="shared" si="192"/>
        <v/>
      </c>
      <c r="AC2480" s="164" t="str">
        <f t="shared" si="193"/>
        <v/>
      </c>
      <c r="AD2480" s="164" t="str">
        <f t="shared" si="194"/>
        <v/>
      </c>
    </row>
    <row r="2481" spans="1:30" s="164" customFormat="1" ht="20.149999999999999" customHeight="1">
      <c r="A2481" s="149"/>
      <c r="B2481" s="294" t="str">
        <f>IF(LEN(A2481)=0,"",INDEX('Smelter Look-up'!$A:$A,MATCH($A2481,'Smelter Look-up'!$E:$E,0)))</f>
        <v/>
      </c>
      <c r="C2481" s="146" t="str">
        <f>IF(LEN(A2481)=0,"",INDEX('Smelter Look-up'!$C:$C,MATCH($A2481,'Smelter Look-up'!$E:$E,0)))</f>
        <v/>
      </c>
      <c r="D2481" s="143"/>
      <c r="E2481" s="143" t="str">
        <f ca="1">IF(ISERROR($V2481),"",OFFSET('Smelter Look-up'!$D$4,$V2481-4,0)&amp;"")</f>
        <v/>
      </c>
      <c r="F2481" s="143" t="str">
        <f ca="1">IF(ISERROR($V2481),"",OFFSET('Smelter Look-up'!$E$4,$V2481-4,0))</f>
        <v/>
      </c>
      <c r="G2481" s="143" t="str">
        <f ca="1">IF(C2481=$X$4,"Enter smelter details",IF(ISERROR($V2481),"",OFFSET('Smelter Look-up'!$F$4,$V2481-4,0)))</f>
        <v/>
      </c>
      <c r="H2481" s="199" t="str">
        <f ca="1">IF(ISERROR($V2481),"",OFFSET('Smelter Look-up'!$G$4,$V2481-4,0))</f>
        <v/>
      </c>
      <c r="I2481" s="200" t="str">
        <f ca="1">IF(ISERROR($V2481),"",OFFSET('Smelter Look-up'!$H$4,$V2481-4,0))</f>
        <v/>
      </c>
      <c r="J2481" s="200" t="str">
        <f ca="1">IF(ISERROR($V2481),"",OFFSET('Smelter Look-up'!$I$4,$V2481-4,0))</f>
        <v/>
      </c>
      <c r="K2481" s="144"/>
      <c r="L2481" s="144"/>
      <c r="M2481" s="144"/>
      <c r="N2481" s="144"/>
      <c r="O2481" s="144"/>
      <c r="P2481" s="202"/>
      <c r="Q2481" s="145"/>
      <c r="R2481" s="143" t="str">
        <f ca="1">IF(ISERROR($V2481),"",OFFSET('Smelter Look-up'!$C$4,$V2481-4,0)&amp;"")</f>
        <v/>
      </c>
      <c r="S2481" s="149" t="str">
        <f t="shared" ca="1" si="190"/>
        <v/>
      </c>
      <c r="T2481" s="149" t="str">
        <f ca="1">IF(B2481="","",IF(ISERROR(MATCH($J2481,SorP!$B$1:$B$6261,0)),"",INDIRECT("'SorP'!$A$"&amp;MATCH($S2481&amp;$J2481,SorP!C:C,0))))</f>
        <v/>
      </c>
      <c r="U2481" s="162"/>
      <c r="V2481" s="163" t="e">
        <f>IF(C2481="",NA(),MATCH($B2481&amp;$C2481,'Smelter Look-up'!$J:$J,0))</f>
        <v>#N/A</v>
      </c>
      <c r="X2481" s="164">
        <f t="shared" ca="1" si="191"/>
        <v>0</v>
      </c>
      <c r="AB2481" s="304" t="str">
        <f t="shared" si="192"/>
        <v/>
      </c>
      <c r="AC2481" s="164" t="str">
        <f t="shared" si="193"/>
        <v/>
      </c>
      <c r="AD2481" s="164" t="str">
        <f t="shared" si="194"/>
        <v/>
      </c>
    </row>
    <row r="2482" spans="1:30" s="164" customFormat="1" ht="20.149999999999999" customHeight="1">
      <c r="A2482" s="149"/>
      <c r="B2482" s="294" t="str">
        <f>IF(LEN(A2482)=0,"",INDEX('Smelter Look-up'!$A:$A,MATCH($A2482,'Smelter Look-up'!$E:$E,0)))</f>
        <v/>
      </c>
      <c r="C2482" s="146" t="str">
        <f>IF(LEN(A2482)=0,"",INDEX('Smelter Look-up'!$C:$C,MATCH($A2482,'Smelter Look-up'!$E:$E,0)))</f>
        <v/>
      </c>
      <c r="D2482" s="143"/>
      <c r="E2482" s="143" t="str">
        <f ca="1">IF(ISERROR($V2482),"",OFFSET('Smelter Look-up'!$D$4,$V2482-4,0)&amp;"")</f>
        <v/>
      </c>
      <c r="F2482" s="143" t="str">
        <f ca="1">IF(ISERROR($V2482),"",OFFSET('Smelter Look-up'!$E$4,$V2482-4,0))</f>
        <v/>
      </c>
      <c r="G2482" s="143" t="str">
        <f ca="1">IF(C2482=$X$4,"Enter smelter details",IF(ISERROR($V2482),"",OFFSET('Smelter Look-up'!$F$4,$V2482-4,0)))</f>
        <v/>
      </c>
      <c r="H2482" s="199" t="str">
        <f ca="1">IF(ISERROR($V2482),"",OFFSET('Smelter Look-up'!$G$4,$V2482-4,0))</f>
        <v/>
      </c>
      <c r="I2482" s="200" t="str">
        <f ca="1">IF(ISERROR($V2482),"",OFFSET('Smelter Look-up'!$H$4,$V2482-4,0))</f>
        <v/>
      </c>
      <c r="J2482" s="200" t="str">
        <f ca="1">IF(ISERROR($V2482),"",OFFSET('Smelter Look-up'!$I$4,$V2482-4,0))</f>
        <v/>
      </c>
      <c r="K2482" s="144"/>
      <c r="L2482" s="144"/>
      <c r="M2482" s="144"/>
      <c r="N2482" s="144"/>
      <c r="O2482" s="144"/>
      <c r="P2482" s="202"/>
      <c r="Q2482" s="145"/>
      <c r="R2482" s="143" t="str">
        <f ca="1">IF(ISERROR($V2482),"",OFFSET('Smelter Look-up'!$C$4,$V2482-4,0)&amp;"")</f>
        <v/>
      </c>
      <c r="S2482" s="149" t="str">
        <f t="shared" ca="1" si="190"/>
        <v/>
      </c>
      <c r="T2482" s="149" t="str">
        <f ca="1">IF(B2482="","",IF(ISERROR(MATCH($J2482,SorP!$B$1:$B$6261,0)),"",INDIRECT("'SorP'!$A$"&amp;MATCH($S2482&amp;$J2482,SorP!C:C,0))))</f>
        <v/>
      </c>
      <c r="U2482" s="162"/>
      <c r="V2482" s="163" t="e">
        <f>IF(C2482="",NA(),MATCH($B2482&amp;$C2482,'Smelter Look-up'!$J:$J,0))</f>
        <v>#N/A</v>
      </c>
      <c r="X2482" s="164">
        <f t="shared" ca="1" si="191"/>
        <v>0</v>
      </c>
      <c r="AB2482" s="304" t="str">
        <f t="shared" si="192"/>
        <v/>
      </c>
      <c r="AC2482" s="164" t="str">
        <f t="shared" si="193"/>
        <v/>
      </c>
      <c r="AD2482" s="164" t="str">
        <f t="shared" si="194"/>
        <v/>
      </c>
    </row>
    <row r="2483" spans="1:30" s="164" customFormat="1" ht="20.149999999999999" customHeight="1">
      <c r="A2483" s="149"/>
      <c r="B2483" s="294" t="str">
        <f>IF(LEN(A2483)=0,"",INDEX('Smelter Look-up'!$A:$A,MATCH($A2483,'Smelter Look-up'!$E:$E,0)))</f>
        <v/>
      </c>
      <c r="C2483" s="146" t="str">
        <f>IF(LEN(A2483)=0,"",INDEX('Smelter Look-up'!$C:$C,MATCH($A2483,'Smelter Look-up'!$E:$E,0)))</f>
        <v/>
      </c>
      <c r="D2483" s="143"/>
      <c r="E2483" s="143" t="str">
        <f ca="1">IF(ISERROR($V2483),"",OFFSET('Smelter Look-up'!$D$4,$V2483-4,0)&amp;"")</f>
        <v/>
      </c>
      <c r="F2483" s="143" t="str">
        <f ca="1">IF(ISERROR($V2483),"",OFFSET('Smelter Look-up'!$E$4,$V2483-4,0))</f>
        <v/>
      </c>
      <c r="G2483" s="143" t="str">
        <f ca="1">IF(C2483=$X$4,"Enter smelter details",IF(ISERROR($V2483),"",OFFSET('Smelter Look-up'!$F$4,$V2483-4,0)))</f>
        <v/>
      </c>
      <c r="H2483" s="199" t="str">
        <f ca="1">IF(ISERROR($V2483),"",OFFSET('Smelter Look-up'!$G$4,$V2483-4,0))</f>
        <v/>
      </c>
      <c r="I2483" s="200" t="str">
        <f ca="1">IF(ISERROR($V2483),"",OFFSET('Smelter Look-up'!$H$4,$V2483-4,0))</f>
        <v/>
      </c>
      <c r="J2483" s="200" t="str">
        <f ca="1">IF(ISERROR($V2483),"",OFFSET('Smelter Look-up'!$I$4,$V2483-4,0))</f>
        <v/>
      </c>
      <c r="K2483" s="144"/>
      <c r="L2483" s="144"/>
      <c r="M2483" s="144"/>
      <c r="N2483" s="144"/>
      <c r="O2483" s="144"/>
      <c r="P2483" s="202"/>
      <c r="Q2483" s="145"/>
      <c r="R2483" s="143" t="str">
        <f ca="1">IF(ISERROR($V2483),"",OFFSET('Smelter Look-up'!$C$4,$V2483-4,0)&amp;"")</f>
        <v/>
      </c>
      <c r="S2483" s="149" t="str">
        <f t="shared" ca="1" si="190"/>
        <v/>
      </c>
      <c r="T2483" s="149" t="str">
        <f ca="1">IF(B2483="","",IF(ISERROR(MATCH($J2483,SorP!$B$1:$B$6261,0)),"",INDIRECT("'SorP'!$A$"&amp;MATCH($S2483&amp;$J2483,SorP!C:C,0))))</f>
        <v/>
      </c>
      <c r="U2483" s="162"/>
      <c r="V2483" s="163" t="e">
        <f>IF(C2483="",NA(),MATCH($B2483&amp;$C2483,'Smelter Look-up'!$J:$J,0))</f>
        <v>#N/A</v>
      </c>
      <c r="X2483" s="164">
        <f t="shared" ca="1" si="191"/>
        <v>0</v>
      </c>
      <c r="AB2483" s="304" t="str">
        <f t="shared" si="192"/>
        <v/>
      </c>
      <c r="AC2483" s="164" t="str">
        <f t="shared" si="193"/>
        <v/>
      </c>
      <c r="AD2483" s="164" t="str">
        <f t="shared" si="194"/>
        <v/>
      </c>
    </row>
    <row r="2484" spans="1:30" s="164" customFormat="1" ht="20.149999999999999" customHeight="1">
      <c r="A2484" s="149"/>
      <c r="B2484" s="294" t="str">
        <f>IF(LEN(A2484)=0,"",INDEX('Smelter Look-up'!$A:$A,MATCH($A2484,'Smelter Look-up'!$E:$E,0)))</f>
        <v/>
      </c>
      <c r="C2484" s="146" t="str">
        <f>IF(LEN(A2484)=0,"",INDEX('Smelter Look-up'!$C:$C,MATCH($A2484,'Smelter Look-up'!$E:$E,0)))</f>
        <v/>
      </c>
      <c r="D2484" s="143"/>
      <c r="E2484" s="143" t="str">
        <f ca="1">IF(ISERROR($V2484),"",OFFSET('Smelter Look-up'!$D$4,$V2484-4,0)&amp;"")</f>
        <v/>
      </c>
      <c r="F2484" s="143" t="str">
        <f ca="1">IF(ISERROR($V2484),"",OFFSET('Smelter Look-up'!$E$4,$V2484-4,0))</f>
        <v/>
      </c>
      <c r="G2484" s="143" t="str">
        <f ca="1">IF(C2484=$X$4,"Enter smelter details",IF(ISERROR($V2484),"",OFFSET('Smelter Look-up'!$F$4,$V2484-4,0)))</f>
        <v/>
      </c>
      <c r="H2484" s="199" t="str">
        <f ca="1">IF(ISERROR($V2484),"",OFFSET('Smelter Look-up'!$G$4,$V2484-4,0))</f>
        <v/>
      </c>
      <c r="I2484" s="200" t="str">
        <f ca="1">IF(ISERROR($V2484),"",OFFSET('Smelter Look-up'!$H$4,$V2484-4,0))</f>
        <v/>
      </c>
      <c r="J2484" s="200" t="str">
        <f ca="1">IF(ISERROR($V2484),"",OFFSET('Smelter Look-up'!$I$4,$V2484-4,0))</f>
        <v/>
      </c>
      <c r="K2484" s="144"/>
      <c r="L2484" s="144"/>
      <c r="M2484" s="144"/>
      <c r="N2484" s="144"/>
      <c r="O2484" s="144"/>
      <c r="P2484" s="202"/>
      <c r="Q2484" s="145"/>
      <c r="R2484" s="143" t="str">
        <f ca="1">IF(ISERROR($V2484),"",OFFSET('Smelter Look-up'!$C$4,$V2484-4,0)&amp;"")</f>
        <v/>
      </c>
      <c r="S2484" s="149" t="str">
        <f t="shared" ca="1" si="190"/>
        <v/>
      </c>
      <c r="T2484" s="149" t="str">
        <f ca="1">IF(B2484="","",IF(ISERROR(MATCH($J2484,SorP!$B$1:$B$6261,0)),"",INDIRECT("'SorP'!$A$"&amp;MATCH($S2484&amp;$J2484,SorP!C:C,0))))</f>
        <v/>
      </c>
      <c r="U2484" s="162"/>
      <c r="V2484" s="163" t="e">
        <f>IF(C2484="",NA(),MATCH($B2484&amp;$C2484,'Smelter Look-up'!$J:$J,0))</f>
        <v>#N/A</v>
      </c>
      <c r="X2484" s="164">
        <f t="shared" ca="1" si="191"/>
        <v>0</v>
      </c>
      <c r="AB2484" s="304" t="str">
        <f t="shared" si="192"/>
        <v/>
      </c>
      <c r="AC2484" s="164" t="str">
        <f t="shared" si="193"/>
        <v/>
      </c>
      <c r="AD2484" s="164" t="str">
        <f t="shared" si="194"/>
        <v/>
      </c>
    </row>
    <row r="2485" spans="1:30" s="164" customFormat="1" ht="20.149999999999999" customHeight="1">
      <c r="A2485" s="149"/>
      <c r="B2485" s="294" t="str">
        <f>IF(LEN(A2485)=0,"",INDEX('Smelter Look-up'!$A:$A,MATCH($A2485,'Smelter Look-up'!$E:$E,0)))</f>
        <v/>
      </c>
      <c r="C2485" s="146" t="str">
        <f>IF(LEN(A2485)=0,"",INDEX('Smelter Look-up'!$C:$C,MATCH($A2485,'Smelter Look-up'!$E:$E,0)))</f>
        <v/>
      </c>
      <c r="D2485" s="143"/>
      <c r="E2485" s="143" t="str">
        <f ca="1">IF(ISERROR($V2485),"",OFFSET('Smelter Look-up'!$D$4,$V2485-4,0)&amp;"")</f>
        <v/>
      </c>
      <c r="F2485" s="143" t="str">
        <f ca="1">IF(ISERROR($V2485),"",OFFSET('Smelter Look-up'!$E$4,$V2485-4,0))</f>
        <v/>
      </c>
      <c r="G2485" s="143" t="str">
        <f ca="1">IF(C2485=$X$4,"Enter smelter details",IF(ISERROR($V2485),"",OFFSET('Smelter Look-up'!$F$4,$V2485-4,0)))</f>
        <v/>
      </c>
      <c r="H2485" s="199" t="str">
        <f ca="1">IF(ISERROR($V2485),"",OFFSET('Smelter Look-up'!$G$4,$V2485-4,0))</f>
        <v/>
      </c>
      <c r="I2485" s="200" t="str">
        <f ca="1">IF(ISERROR($V2485),"",OFFSET('Smelter Look-up'!$H$4,$V2485-4,0))</f>
        <v/>
      </c>
      <c r="J2485" s="200" t="str">
        <f ca="1">IF(ISERROR($V2485),"",OFFSET('Smelter Look-up'!$I$4,$V2485-4,0))</f>
        <v/>
      </c>
      <c r="K2485" s="144"/>
      <c r="L2485" s="144"/>
      <c r="M2485" s="144"/>
      <c r="N2485" s="144"/>
      <c r="O2485" s="144"/>
      <c r="P2485" s="202"/>
      <c r="Q2485" s="145"/>
      <c r="R2485" s="143" t="str">
        <f ca="1">IF(ISERROR($V2485),"",OFFSET('Smelter Look-up'!$C$4,$V2485-4,0)&amp;"")</f>
        <v/>
      </c>
      <c r="S2485" s="149" t="str">
        <f t="shared" ca="1" si="190"/>
        <v/>
      </c>
      <c r="T2485" s="149" t="str">
        <f ca="1">IF(B2485="","",IF(ISERROR(MATCH($J2485,SorP!$B$1:$B$6261,0)),"",INDIRECT("'SorP'!$A$"&amp;MATCH($S2485&amp;$J2485,SorP!C:C,0))))</f>
        <v/>
      </c>
      <c r="U2485" s="162"/>
      <c r="V2485" s="163" t="e">
        <f>IF(C2485="",NA(),MATCH($B2485&amp;$C2485,'Smelter Look-up'!$J:$J,0))</f>
        <v>#N/A</v>
      </c>
      <c r="X2485" s="164">
        <f t="shared" ca="1" si="191"/>
        <v>0</v>
      </c>
      <c r="AB2485" s="304" t="str">
        <f t="shared" si="192"/>
        <v/>
      </c>
      <c r="AC2485" s="164" t="str">
        <f t="shared" si="193"/>
        <v/>
      </c>
      <c r="AD2485" s="164" t="str">
        <f t="shared" si="194"/>
        <v/>
      </c>
    </row>
    <row r="2486" spans="1:30" s="164" customFormat="1" ht="20.149999999999999" customHeight="1">
      <c r="A2486" s="149"/>
      <c r="B2486" s="294" t="str">
        <f>IF(LEN(A2486)=0,"",INDEX('Smelter Look-up'!$A:$A,MATCH($A2486,'Smelter Look-up'!$E:$E,0)))</f>
        <v/>
      </c>
      <c r="C2486" s="146" t="str">
        <f>IF(LEN(A2486)=0,"",INDEX('Smelter Look-up'!$C:$C,MATCH($A2486,'Smelter Look-up'!$E:$E,0)))</f>
        <v/>
      </c>
      <c r="D2486" s="143"/>
      <c r="E2486" s="143" t="str">
        <f ca="1">IF(ISERROR($V2486),"",OFFSET('Smelter Look-up'!$D$4,$V2486-4,0)&amp;"")</f>
        <v/>
      </c>
      <c r="F2486" s="143" t="str">
        <f ca="1">IF(ISERROR($V2486),"",OFFSET('Smelter Look-up'!$E$4,$V2486-4,0))</f>
        <v/>
      </c>
      <c r="G2486" s="143" t="str">
        <f ca="1">IF(C2486=$X$4,"Enter smelter details",IF(ISERROR($V2486),"",OFFSET('Smelter Look-up'!$F$4,$V2486-4,0)))</f>
        <v/>
      </c>
      <c r="H2486" s="199" t="str">
        <f ca="1">IF(ISERROR($V2486),"",OFFSET('Smelter Look-up'!$G$4,$V2486-4,0))</f>
        <v/>
      </c>
      <c r="I2486" s="200" t="str">
        <f ca="1">IF(ISERROR($V2486),"",OFFSET('Smelter Look-up'!$H$4,$V2486-4,0))</f>
        <v/>
      </c>
      <c r="J2486" s="200" t="str">
        <f ca="1">IF(ISERROR($V2486),"",OFFSET('Smelter Look-up'!$I$4,$V2486-4,0))</f>
        <v/>
      </c>
      <c r="K2486" s="144"/>
      <c r="L2486" s="144"/>
      <c r="M2486" s="144"/>
      <c r="N2486" s="144"/>
      <c r="O2486" s="144"/>
      <c r="P2486" s="202"/>
      <c r="Q2486" s="145"/>
      <c r="R2486" s="143" t="str">
        <f ca="1">IF(ISERROR($V2486),"",OFFSET('Smelter Look-up'!$C$4,$V2486-4,0)&amp;"")</f>
        <v/>
      </c>
      <c r="S2486" s="149" t="str">
        <f t="shared" ca="1" si="190"/>
        <v/>
      </c>
      <c r="T2486" s="149" t="str">
        <f ca="1">IF(B2486="","",IF(ISERROR(MATCH($J2486,SorP!$B$1:$B$6261,0)),"",INDIRECT("'SorP'!$A$"&amp;MATCH($S2486&amp;$J2486,SorP!C:C,0))))</f>
        <v/>
      </c>
      <c r="U2486" s="162"/>
      <c r="V2486" s="163" t="e">
        <f>IF(C2486="",NA(),MATCH($B2486&amp;$C2486,'Smelter Look-up'!$J:$J,0))</f>
        <v>#N/A</v>
      </c>
      <c r="X2486" s="164">
        <f t="shared" ca="1" si="191"/>
        <v>0</v>
      </c>
      <c r="AB2486" s="304" t="str">
        <f t="shared" si="192"/>
        <v/>
      </c>
      <c r="AC2486" s="164" t="str">
        <f t="shared" si="193"/>
        <v/>
      </c>
      <c r="AD2486" s="164" t="str">
        <f t="shared" si="194"/>
        <v/>
      </c>
    </row>
    <row r="2487" spans="1:30" s="164" customFormat="1" ht="20.149999999999999" customHeight="1">
      <c r="A2487" s="149"/>
      <c r="B2487" s="294" t="str">
        <f>IF(LEN(A2487)=0,"",INDEX('Smelter Look-up'!$A:$A,MATCH($A2487,'Smelter Look-up'!$E:$E,0)))</f>
        <v/>
      </c>
      <c r="C2487" s="146" t="str">
        <f>IF(LEN(A2487)=0,"",INDEX('Smelter Look-up'!$C:$C,MATCH($A2487,'Smelter Look-up'!$E:$E,0)))</f>
        <v/>
      </c>
      <c r="D2487" s="143"/>
      <c r="E2487" s="143" t="str">
        <f ca="1">IF(ISERROR($V2487),"",OFFSET('Smelter Look-up'!$D$4,$V2487-4,0)&amp;"")</f>
        <v/>
      </c>
      <c r="F2487" s="143" t="str">
        <f ca="1">IF(ISERROR($V2487),"",OFFSET('Smelter Look-up'!$E$4,$V2487-4,0))</f>
        <v/>
      </c>
      <c r="G2487" s="143" t="str">
        <f ca="1">IF(C2487=$X$4,"Enter smelter details",IF(ISERROR($V2487),"",OFFSET('Smelter Look-up'!$F$4,$V2487-4,0)))</f>
        <v/>
      </c>
      <c r="H2487" s="199" t="str">
        <f ca="1">IF(ISERROR($V2487),"",OFFSET('Smelter Look-up'!$G$4,$V2487-4,0))</f>
        <v/>
      </c>
      <c r="I2487" s="200" t="str">
        <f ca="1">IF(ISERROR($V2487),"",OFFSET('Smelter Look-up'!$H$4,$V2487-4,0))</f>
        <v/>
      </c>
      <c r="J2487" s="200" t="str">
        <f ca="1">IF(ISERROR($V2487),"",OFFSET('Smelter Look-up'!$I$4,$V2487-4,0))</f>
        <v/>
      </c>
      <c r="K2487" s="144"/>
      <c r="L2487" s="144"/>
      <c r="M2487" s="144"/>
      <c r="N2487" s="144"/>
      <c r="O2487" s="144"/>
      <c r="P2487" s="202"/>
      <c r="Q2487" s="145"/>
      <c r="R2487" s="143" t="str">
        <f ca="1">IF(ISERROR($V2487),"",OFFSET('Smelter Look-up'!$C$4,$V2487-4,0)&amp;"")</f>
        <v/>
      </c>
      <c r="S2487" s="149" t="str">
        <f t="shared" ca="1" si="190"/>
        <v/>
      </c>
      <c r="T2487" s="149" t="str">
        <f ca="1">IF(B2487="","",IF(ISERROR(MATCH($J2487,SorP!$B$1:$B$6261,0)),"",INDIRECT("'SorP'!$A$"&amp;MATCH($S2487&amp;$J2487,SorP!C:C,0))))</f>
        <v/>
      </c>
      <c r="U2487" s="162"/>
      <c r="V2487" s="163" t="e">
        <f>IF(C2487="",NA(),MATCH($B2487&amp;$C2487,'Smelter Look-up'!$J:$J,0))</f>
        <v>#N/A</v>
      </c>
      <c r="X2487" s="164">
        <f t="shared" ca="1" si="191"/>
        <v>0</v>
      </c>
      <c r="AB2487" s="304" t="str">
        <f t="shared" si="192"/>
        <v/>
      </c>
      <c r="AC2487" s="164" t="str">
        <f t="shared" si="193"/>
        <v/>
      </c>
      <c r="AD2487" s="164" t="str">
        <f t="shared" si="194"/>
        <v/>
      </c>
    </row>
    <row r="2488" spans="1:30" s="164" customFormat="1" ht="20.149999999999999" customHeight="1">
      <c r="A2488" s="149"/>
      <c r="B2488" s="294" t="str">
        <f>IF(LEN(A2488)=0,"",INDEX('Smelter Look-up'!$A:$A,MATCH($A2488,'Smelter Look-up'!$E:$E,0)))</f>
        <v/>
      </c>
      <c r="C2488" s="146" t="str">
        <f>IF(LEN(A2488)=0,"",INDEX('Smelter Look-up'!$C:$C,MATCH($A2488,'Smelter Look-up'!$E:$E,0)))</f>
        <v/>
      </c>
      <c r="D2488" s="143"/>
      <c r="E2488" s="143" t="str">
        <f ca="1">IF(ISERROR($V2488),"",OFFSET('Smelter Look-up'!$D$4,$V2488-4,0)&amp;"")</f>
        <v/>
      </c>
      <c r="F2488" s="143" t="str">
        <f ca="1">IF(ISERROR($V2488),"",OFFSET('Smelter Look-up'!$E$4,$V2488-4,0))</f>
        <v/>
      </c>
      <c r="G2488" s="143" t="str">
        <f ca="1">IF(C2488=$X$4,"Enter smelter details",IF(ISERROR($V2488),"",OFFSET('Smelter Look-up'!$F$4,$V2488-4,0)))</f>
        <v/>
      </c>
      <c r="H2488" s="199" t="str">
        <f ca="1">IF(ISERROR($V2488),"",OFFSET('Smelter Look-up'!$G$4,$V2488-4,0))</f>
        <v/>
      </c>
      <c r="I2488" s="200" t="str">
        <f ca="1">IF(ISERROR($V2488),"",OFFSET('Smelter Look-up'!$H$4,$V2488-4,0))</f>
        <v/>
      </c>
      <c r="J2488" s="200" t="str">
        <f ca="1">IF(ISERROR($V2488),"",OFFSET('Smelter Look-up'!$I$4,$V2488-4,0))</f>
        <v/>
      </c>
      <c r="K2488" s="144"/>
      <c r="L2488" s="144"/>
      <c r="M2488" s="144"/>
      <c r="N2488" s="144"/>
      <c r="O2488" s="144"/>
      <c r="P2488" s="202"/>
      <c r="Q2488" s="145"/>
      <c r="R2488" s="143" t="str">
        <f ca="1">IF(ISERROR($V2488),"",OFFSET('Smelter Look-up'!$C$4,$V2488-4,0)&amp;"")</f>
        <v/>
      </c>
      <c r="S2488" s="149" t="str">
        <f t="shared" ca="1" si="190"/>
        <v/>
      </c>
      <c r="T2488" s="149" t="str">
        <f ca="1">IF(B2488="","",IF(ISERROR(MATCH($J2488,SorP!$B$1:$B$6261,0)),"",INDIRECT("'SorP'!$A$"&amp;MATCH($S2488&amp;$J2488,SorP!C:C,0))))</f>
        <v/>
      </c>
      <c r="U2488" s="162"/>
      <c r="V2488" s="163" t="e">
        <f>IF(C2488="",NA(),MATCH($B2488&amp;$C2488,'Smelter Look-up'!$J:$J,0))</f>
        <v>#N/A</v>
      </c>
      <c r="X2488" s="164">
        <f t="shared" ca="1" si="191"/>
        <v>0</v>
      </c>
      <c r="AB2488" s="304" t="str">
        <f t="shared" si="192"/>
        <v/>
      </c>
      <c r="AC2488" s="164" t="str">
        <f t="shared" si="193"/>
        <v/>
      </c>
      <c r="AD2488" s="164" t="str">
        <f t="shared" si="194"/>
        <v/>
      </c>
    </row>
    <row r="2489" spans="1:30" s="164" customFormat="1" ht="20.149999999999999" customHeight="1">
      <c r="A2489" s="149"/>
      <c r="B2489" s="294" t="str">
        <f>IF(LEN(A2489)=0,"",INDEX('Smelter Look-up'!$A:$A,MATCH($A2489,'Smelter Look-up'!$E:$E,0)))</f>
        <v/>
      </c>
      <c r="C2489" s="146" t="str">
        <f>IF(LEN(A2489)=0,"",INDEX('Smelter Look-up'!$C:$C,MATCH($A2489,'Smelter Look-up'!$E:$E,0)))</f>
        <v/>
      </c>
      <c r="D2489" s="143"/>
      <c r="E2489" s="143" t="str">
        <f ca="1">IF(ISERROR($V2489),"",OFFSET('Smelter Look-up'!$D$4,$V2489-4,0)&amp;"")</f>
        <v/>
      </c>
      <c r="F2489" s="143" t="str">
        <f ca="1">IF(ISERROR($V2489),"",OFFSET('Smelter Look-up'!$E$4,$V2489-4,0))</f>
        <v/>
      </c>
      <c r="G2489" s="143" t="str">
        <f ca="1">IF(C2489=$X$4,"Enter smelter details",IF(ISERROR($V2489),"",OFFSET('Smelter Look-up'!$F$4,$V2489-4,0)))</f>
        <v/>
      </c>
      <c r="H2489" s="199" t="str">
        <f ca="1">IF(ISERROR($V2489),"",OFFSET('Smelter Look-up'!$G$4,$V2489-4,0))</f>
        <v/>
      </c>
      <c r="I2489" s="200" t="str">
        <f ca="1">IF(ISERROR($V2489),"",OFFSET('Smelter Look-up'!$H$4,$V2489-4,0))</f>
        <v/>
      </c>
      <c r="J2489" s="200" t="str">
        <f ca="1">IF(ISERROR($V2489),"",OFFSET('Smelter Look-up'!$I$4,$V2489-4,0))</f>
        <v/>
      </c>
      <c r="K2489" s="144"/>
      <c r="L2489" s="144"/>
      <c r="M2489" s="144"/>
      <c r="N2489" s="144"/>
      <c r="O2489" s="144"/>
      <c r="P2489" s="202"/>
      <c r="Q2489" s="145"/>
      <c r="R2489" s="143" t="str">
        <f ca="1">IF(ISERROR($V2489),"",OFFSET('Smelter Look-up'!$C$4,$V2489-4,0)&amp;"")</f>
        <v/>
      </c>
      <c r="S2489" s="149" t="str">
        <f t="shared" ca="1" si="190"/>
        <v/>
      </c>
      <c r="T2489" s="149" t="str">
        <f ca="1">IF(B2489="","",IF(ISERROR(MATCH($J2489,SorP!$B$1:$B$6261,0)),"",INDIRECT("'SorP'!$A$"&amp;MATCH($S2489&amp;$J2489,SorP!C:C,0))))</f>
        <v/>
      </c>
      <c r="U2489" s="162"/>
      <c r="V2489" s="163" t="e">
        <f>IF(C2489="",NA(),MATCH($B2489&amp;$C2489,'Smelter Look-up'!$J:$J,0))</f>
        <v>#N/A</v>
      </c>
      <c r="X2489" s="164">
        <f t="shared" ca="1" si="191"/>
        <v>0</v>
      </c>
      <c r="AB2489" s="304" t="str">
        <f t="shared" si="192"/>
        <v/>
      </c>
      <c r="AC2489" s="164" t="str">
        <f t="shared" si="193"/>
        <v/>
      </c>
      <c r="AD2489" s="164" t="str">
        <f t="shared" si="194"/>
        <v/>
      </c>
    </row>
    <row r="2490" spans="1:30" s="164" customFormat="1" ht="20.149999999999999" customHeight="1">
      <c r="A2490" s="149"/>
      <c r="B2490" s="294" t="str">
        <f>IF(LEN(A2490)=0,"",INDEX('Smelter Look-up'!$A:$A,MATCH($A2490,'Smelter Look-up'!$E:$E,0)))</f>
        <v/>
      </c>
      <c r="C2490" s="146" t="str">
        <f>IF(LEN(A2490)=0,"",INDEX('Smelter Look-up'!$C:$C,MATCH($A2490,'Smelter Look-up'!$E:$E,0)))</f>
        <v/>
      </c>
      <c r="D2490" s="143"/>
      <c r="E2490" s="143" t="str">
        <f ca="1">IF(ISERROR($V2490),"",OFFSET('Smelter Look-up'!$D$4,$V2490-4,0)&amp;"")</f>
        <v/>
      </c>
      <c r="F2490" s="143" t="str">
        <f ca="1">IF(ISERROR($V2490),"",OFFSET('Smelter Look-up'!$E$4,$V2490-4,0))</f>
        <v/>
      </c>
      <c r="G2490" s="143" t="str">
        <f ca="1">IF(C2490=$X$4,"Enter smelter details",IF(ISERROR($V2490),"",OFFSET('Smelter Look-up'!$F$4,$V2490-4,0)))</f>
        <v/>
      </c>
      <c r="H2490" s="199" t="str">
        <f ca="1">IF(ISERROR($V2490),"",OFFSET('Smelter Look-up'!$G$4,$V2490-4,0))</f>
        <v/>
      </c>
      <c r="I2490" s="200" t="str">
        <f ca="1">IF(ISERROR($V2490),"",OFFSET('Smelter Look-up'!$H$4,$V2490-4,0))</f>
        <v/>
      </c>
      <c r="J2490" s="200" t="str">
        <f ca="1">IF(ISERROR($V2490),"",OFFSET('Smelter Look-up'!$I$4,$V2490-4,0))</f>
        <v/>
      </c>
      <c r="K2490" s="144"/>
      <c r="L2490" s="144"/>
      <c r="M2490" s="144"/>
      <c r="N2490" s="144"/>
      <c r="O2490" s="144"/>
      <c r="P2490" s="202"/>
      <c r="Q2490" s="145"/>
      <c r="R2490" s="143" t="str">
        <f ca="1">IF(ISERROR($V2490),"",OFFSET('Smelter Look-up'!$C$4,$V2490-4,0)&amp;"")</f>
        <v/>
      </c>
      <c r="S2490" s="149" t="str">
        <f t="shared" ca="1" si="190"/>
        <v/>
      </c>
      <c r="T2490" s="149" t="str">
        <f ca="1">IF(B2490="","",IF(ISERROR(MATCH($J2490,SorP!$B$1:$B$6261,0)),"",INDIRECT("'SorP'!$A$"&amp;MATCH($S2490&amp;$J2490,SorP!C:C,0))))</f>
        <v/>
      </c>
      <c r="U2490" s="162"/>
      <c r="V2490" s="163" t="e">
        <f>IF(C2490="",NA(),MATCH($B2490&amp;$C2490,'Smelter Look-up'!$J:$J,0))</f>
        <v>#N/A</v>
      </c>
      <c r="X2490" s="164">
        <f t="shared" ca="1" si="191"/>
        <v>0</v>
      </c>
      <c r="AB2490" s="304" t="str">
        <f t="shared" si="192"/>
        <v/>
      </c>
      <c r="AC2490" s="164" t="str">
        <f t="shared" si="193"/>
        <v/>
      </c>
      <c r="AD2490" s="164" t="str">
        <f t="shared" si="194"/>
        <v/>
      </c>
    </row>
    <row r="2491" spans="1:30" s="164" customFormat="1" ht="20.149999999999999" customHeight="1">
      <c r="A2491" s="149"/>
      <c r="B2491" s="294" t="str">
        <f>IF(LEN(A2491)=0,"",INDEX('Smelter Look-up'!$A:$A,MATCH($A2491,'Smelter Look-up'!$E:$E,0)))</f>
        <v/>
      </c>
      <c r="C2491" s="146" t="str">
        <f>IF(LEN(A2491)=0,"",INDEX('Smelter Look-up'!$C:$C,MATCH($A2491,'Smelter Look-up'!$E:$E,0)))</f>
        <v/>
      </c>
      <c r="D2491" s="143"/>
      <c r="E2491" s="143" t="str">
        <f ca="1">IF(ISERROR($V2491),"",OFFSET('Smelter Look-up'!$D$4,$V2491-4,0)&amp;"")</f>
        <v/>
      </c>
      <c r="F2491" s="143" t="str">
        <f ca="1">IF(ISERROR($V2491),"",OFFSET('Smelter Look-up'!$E$4,$V2491-4,0))</f>
        <v/>
      </c>
      <c r="G2491" s="143" t="str">
        <f ca="1">IF(C2491=$X$4,"Enter smelter details",IF(ISERROR($V2491),"",OFFSET('Smelter Look-up'!$F$4,$V2491-4,0)))</f>
        <v/>
      </c>
      <c r="H2491" s="199" t="str">
        <f ca="1">IF(ISERROR($V2491),"",OFFSET('Smelter Look-up'!$G$4,$V2491-4,0))</f>
        <v/>
      </c>
      <c r="I2491" s="200" t="str">
        <f ca="1">IF(ISERROR($V2491),"",OFFSET('Smelter Look-up'!$H$4,$V2491-4,0))</f>
        <v/>
      </c>
      <c r="J2491" s="200" t="str">
        <f ca="1">IF(ISERROR($V2491),"",OFFSET('Smelter Look-up'!$I$4,$V2491-4,0))</f>
        <v/>
      </c>
      <c r="K2491" s="144"/>
      <c r="L2491" s="144"/>
      <c r="M2491" s="144"/>
      <c r="N2491" s="144"/>
      <c r="O2491" s="144"/>
      <c r="P2491" s="202"/>
      <c r="Q2491" s="145"/>
      <c r="R2491" s="143" t="str">
        <f ca="1">IF(ISERROR($V2491),"",OFFSET('Smelter Look-up'!$C$4,$V2491-4,0)&amp;"")</f>
        <v/>
      </c>
      <c r="S2491" s="149" t="str">
        <f t="shared" ca="1" si="190"/>
        <v/>
      </c>
      <c r="T2491" s="149" t="str">
        <f ca="1">IF(B2491="","",IF(ISERROR(MATCH($J2491,SorP!$B$1:$B$6261,0)),"",INDIRECT("'SorP'!$A$"&amp;MATCH($S2491&amp;$J2491,SorP!C:C,0))))</f>
        <v/>
      </c>
      <c r="U2491" s="162"/>
      <c r="V2491" s="163" t="e">
        <f>IF(C2491="",NA(),MATCH($B2491&amp;$C2491,'Smelter Look-up'!$J:$J,0))</f>
        <v>#N/A</v>
      </c>
      <c r="X2491" s="164">
        <f t="shared" ca="1" si="191"/>
        <v>0</v>
      </c>
      <c r="AB2491" s="304" t="str">
        <f t="shared" si="192"/>
        <v/>
      </c>
      <c r="AC2491" s="164" t="str">
        <f t="shared" si="193"/>
        <v/>
      </c>
      <c r="AD2491" s="164" t="str">
        <f t="shared" si="194"/>
        <v/>
      </c>
    </row>
    <row r="2492" spans="1:30" s="164" customFormat="1" ht="20.149999999999999" customHeight="1">
      <c r="A2492" s="149"/>
      <c r="B2492" s="294" t="str">
        <f>IF(LEN(A2492)=0,"",INDEX('Smelter Look-up'!$A:$A,MATCH($A2492,'Smelter Look-up'!$E:$E,0)))</f>
        <v/>
      </c>
      <c r="C2492" s="146" t="str">
        <f>IF(LEN(A2492)=0,"",INDEX('Smelter Look-up'!$C:$C,MATCH($A2492,'Smelter Look-up'!$E:$E,0)))</f>
        <v/>
      </c>
      <c r="D2492" s="143"/>
      <c r="E2492" s="143" t="str">
        <f ca="1">IF(ISERROR($V2492),"",OFFSET('Smelter Look-up'!$D$4,$V2492-4,0)&amp;"")</f>
        <v/>
      </c>
      <c r="F2492" s="143" t="str">
        <f ca="1">IF(ISERROR($V2492),"",OFFSET('Smelter Look-up'!$E$4,$V2492-4,0))</f>
        <v/>
      </c>
      <c r="G2492" s="143" t="str">
        <f ca="1">IF(C2492=$X$4,"Enter smelter details",IF(ISERROR($V2492),"",OFFSET('Smelter Look-up'!$F$4,$V2492-4,0)))</f>
        <v/>
      </c>
      <c r="H2492" s="199" t="str">
        <f ca="1">IF(ISERROR($V2492),"",OFFSET('Smelter Look-up'!$G$4,$V2492-4,0))</f>
        <v/>
      </c>
      <c r="I2492" s="200" t="str">
        <f ca="1">IF(ISERROR($V2492),"",OFFSET('Smelter Look-up'!$H$4,$V2492-4,0))</f>
        <v/>
      </c>
      <c r="J2492" s="200" t="str">
        <f ca="1">IF(ISERROR($V2492),"",OFFSET('Smelter Look-up'!$I$4,$V2492-4,0))</f>
        <v/>
      </c>
      <c r="K2492" s="144"/>
      <c r="L2492" s="144"/>
      <c r="M2492" s="144"/>
      <c r="N2492" s="144"/>
      <c r="O2492" s="144"/>
      <c r="P2492" s="202"/>
      <c r="Q2492" s="145"/>
      <c r="R2492" s="143" t="str">
        <f ca="1">IF(ISERROR($V2492),"",OFFSET('Smelter Look-up'!$C$4,$V2492-4,0)&amp;"")</f>
        <v/>
      </c>
      <c r="S2492" s="149" t="str">
        <f t="shared" ca="1" si="190"/>
        <v/>
      </c>
      <c r="T2492" s="149" t="str">
        <f ca="1">IF(B2492="","",IF(ISERROR(MATCH($J2492,SorP!$B$1:$B$6261,0)),"",INDIRECT("'SorP'!$A$"&amp;MATCH($S2492&amp;$J2492,SorP!C:C,0))))</f>
        <v/>
      </c>
      <c r="U2492" s="162"/>
      <c r="V2492" s="163" t="e">
        <f>IF(C2492="",NA(),MATCH($B2492&amp;$C2492,'Smelter Look-up'!$J:$J,0))</f>
        <v>#N/A</v>
      </c>
      <c r="X2492" s="164">
        <f t="shared" ca="1" si="191"/>
        <v>0</v>
      </c>
      <c r="AB2492" s="304" t="str">
        <f t="shared" si="192"/>
        <v/>
      </c>
      <c r="AC2492" s="164" t="str">
        <f t="shared" si="193"/>
        <v/>
      </c>
      <c r="AD2492" s="164" t="str">
        <f t="shared" si="194"/>
        <v/>
      </c>
    </row>
    <row r="2493" spans="1:30" s="164" customFormat="1" ht="20.149999999999999" customHeight="1">
      <c r="A2493" s="149"/>
      <c r="B2493" s="294" t="str">
        <f>IF(LEN(A2493)=0,"",INDEX('Smelter Look-up'!$A:$A,MATCH($A2493,'Smelter Look-up'!$E:$E,0)))</f>
        <v/>
      </c>
      <c r="C2493" s="146" t="str">
        <f>IF(LEN(A2493)=0,"",INDEX('Smelter Look-up'!$C:$C,MATCH($A2493,'Smelter Look-up'!$E:$E,0)))</f>
        <v/>
      </c>
      <c r="D2493" s="143"/>
      <c r="E2493" s="143" t="str">
        <f ca="1">IF(ISERROR($V2493),"",OFFSET('Smelter Look-up'!$D$4,$V2493-4,0)&amp;"")</f>
        <v/>
      </c>
      <c r="F2493" s="143" t="str">
        <f ca="1">IF(ISERROR($V2493),"",OFFSET('Smelter Look-up'!$E$4,$V2493-4,0))</f>
        <v/>
      </c>
      <c r="G2493" s="143" t="str">
        <f ca="1">IF(C2493=$X$4,"Enter smelter details",IF(ISERROR($V2493),"",OFFSET('Smelter Look-up'!$F$4,$V2493-4,0)))</f>
        <v/>
      </c>
      <c r="H2493" s="199" t="str">
        <f ca="1">IF(ISERROR($V2493),"",OFFSET('Smelter Look-up'!$G$4,$V2493-4,0))</f>
        <v/>
      </c>
      <c r="I2493" s="200" t="str">
        <f ca="1">IF(ISERROR($V2493),"",OFFSET('Smelter Look-up'!$H$4,$V2493-4,0))</f>
        <v/>
      </c>
      <c r="J2493" s="200" t="str">
        <f ca="1">IF(ISERROR($V2493),"",OFFSET('Smelter Look-up'!$I$4,$V2493-4,0))</f>
        <v/>
      </c>
      <c r="K2493" s="144"/>
      <c r="L2493" s="144"/>
      <c r="M2493" s="144"/>
      <c r="N2493" s="144"/>
      <c r="O2493" s="144"/>
      <c r="P2493" s="202"/>
      <c r="Q2493" s="145"/>
      <c r="R2493" s="143" t="str">
        <f ca="1">IF(ISERROR($V2493),"",OFFSET('Smelter Look-up'!$C$4,$V2493-4,0)&amp;"")</f>
        <v/>
      </c>
      <c r="S2493" s="149" t="str">
        <f t="shared" ca="1" si="190"/>
        <v/>
      </c>
      <c r="T2493" s="149" t="str">
        <f ca="1">IF(B2493="","",IF(ISERROR(MATCH($J2493,SorP!$B$1:$B$6261,0)),"",INDIRECT("'SorP'!$A$"&amp;MATCH($S2493&amp;$J2493,SorP!C:C,0))))</f>
        <v/>
      </c>
      <c r="U2493" s="162"/>
      <c r="V2493" s="163" t="e">
        <f>IF(C2493="",NA(),MATCH($B2493&amp;$C2493,'Smelter Look-up'!$J:$J,0))</f>
        <v>#N/A</v>
      </c>
      <c r="X2493" s="164">
        <f t="shared" ca="1" si="191"/>
        <v>0</v>
      </c>
      <c r="AB2493" s="304" t="str">
        <f t="shared" si="192"/>
        <v/>
      </c>
      <c r="AC2493" s="164" t="str">
        <f t="shared" si="193"/>
        <v/>
      </c>
      <c r="AD2493" s="164" t="str">
        <f t="shared" si="194"/>
        <v/>
      </c>
    </row>
    <row r="2494" spans="1:30" s="164" customFormat="1" ht="20.149999999999999" customHeight="1">
      <c r="A2494" s="149"/>
      <c r="B2494" s="294" t="str">
        <f>IF(LEN(A2494)=0,"",INDEX('Smelter Look-up'!$A:$A,MATCH($A2494,'Smelter Look-up'!$E:$E,0)))</f>
        <v/>
      </c>
      <c r="C2494" s="146" t="str">
        <f>IF(LEN(A2494)=0,"",INDEX('Smelter Look-up'!$C:$C,MATCH($A2494,'Smelter Look-up'!$E:$E,0)))</f>
        <v/>
      </c>
      <c r="D2494" s="143"/>
      <c r="E2494" s="143" t="str">
        <f ca="1">IF(ISERROR($V2494),"",OFFSET('Smelter Look-up'!$D$4,$V2494-4,0)&amp;"")</f>
        <v/>
      </c>
      <c r="F2494" s="143" t="str">
        <f ca="1">IF(ISERROR($V2494),"",OFFSET('Smelter Look-up'!$E$4,$V2494-4,0))</f>
        <v/>
      </c>
      <c r="G2494" s="143" t="str">
        <f ca="1">IF(C2494=$X$4,"Enter smelter details",IF(ISERROR($V2494),"",OFFSET('Smelter Look-up'!$F$4,$V2494-4,0)))</f>
        <v/>
      </c>
      <c r="H2494" s="199" t="str">
        <f ca="1">IF(ISERROR($V2494),"",OFFSET('Smelter Look-up'!$G$4,$V2494-4,0))</f>
        <v/>
      </c>
      <c r="I2494" s="200" t="str">
        <f ca="1">IF(ISERROR($V2494),"",OFFSET('Smelter Look-up'!$H$4,$V2494-4,0))</f>
        <v/>
      </c>
      <c r="J2494" s="200" t="str">
        <f ca="1">IF(ISERROR($V2494),"",OFFSET('Smelter Look-up'!$I$4,$V2494-4,0))</f>
        <v/>
      </c>
      <c r="K2494" s="144"/>
      <c r="L2494" s="144"/>
      <c r="M2494" s="144"/>
      <c r="N2494" s="144"/>
      <c r="O2494" s="144"/>
      <c r="P2494" s="202"/>
      <c r="Q2494" s="145"/>
      <c r="R2494" s="143" t="str">
        <f ca="1">IF(ISERROR($V2494),"",OFFSET('Smelter Look-up'!$C$4,$V2494-4,0)&amp;"")</f>
        <v/>
      </c>
      <c r="S2494" s="149" t="str">
        <f t="shared" ca="1" si="190"/>
        <v/>
      </c>
      <c r="T2494" s="149" t="str">
        <f ca="1">IF(B2494="","",IF(ISERROR(MATCH($J2494,SorP!$B$1:$B$6261,0)),"",INDIRECT("'SorP'!$A$"&amp;MATCH($S2494&amp;$J2494,SorP!C:C,0))))</f>
        <v/>
      </c>
      <c r="U2494" s="162"/>
      <c r="V2494" s="163" t="e">
        <f>IF(C2494="",NA(),MATCH($B2494&amp;$C2494,'Smelter Look-up'!$J:$J,0))</f>
        <v>#N/A</v>
      </c>
      <c r="X2494" s="164">
        <f t="shared" ca="1" si="191"/>
        <v>0</v>
      </c>
      <c r="AB2494" s="304" t="str">
        <f t="shared" si="192"/>
        <v/>
      </c>
      <c r="AC2494" s="164" t="str">
        <f t="shared" si="193"/>
        <v/>
      </c>
      <c r="AD2494" s="164" t="str">
        <f t="shared" si="194"/>
        <v/>
      </c>
    </row>
    <row r="2495" spans="1:30" s="164" customFormat="1" ht="20.149999999999999" customHeight="1">
      <c r="A2495" s="149"/>
      <c r="B2495" s="294" t="str">
        <f>IF(LEN(A2495)=0,"",INDEX('Smelter Look-up'!$A:$A,MATCH($A2495,'Smelter Look-up'!$E:$E,0)))</f>
        <v/>
      </c>
      <c r="C2495" s="146" t="str">
        <f>IF(LEN(A2495)=0,"",INDEX('Smelter Look-up'!$C:$C,MATCH($A2495,'Smelter Look-up'!$E:$E,0)))</f>
        <v/>
      </c>
      <c r="D2495" s="143"/>
      <c r="E2495" s="143" t="str">
        <f ca="1">IF(ISERROR($V2495),"",OFFSET('Smelter Look-up'!$D$4,$V2495-4,0)&amp;"")</f>
        <v/>
      </c>
      <c r="F2495" s="143" t="str">
        <f ca="1">IF(ISERROR($V2495),"",OFFSET('Smelter Look-up'!$E$4,$V2495-4,0))</f>
        <v/>
      </c>
      <c r="G2495" s="143" t="str">
        <f ca="1">IF(C2495=$X$4,"Enter smelter details",IF(ISERROR($V2495),"",OFFSET('Smelter Look-up'!$F$4,$V2495-4,0)))</f>
        <v/>
      </c>
      <c r="H2495" s="199" t="str">
        <f ca="1">IF(ISERROR($V2495),"",OFFSET('Smelter Look-up'!$G$4,$V2495-4,0))</f>
        <v/>
      </c>
      <c r="I2495" s="200" t="str">
        <f ca="1">IF(ISERROR($V2495),"",OFFSET('Smelter Look-up'!$H$4,$V2495-4,0))</f>
        <v/>
      </c>
      <c r="J2495" s="200" t="str">
        <f ca="1">IF(ISERROR($V2495),"",OFFSET('Smelter Look-up'!$I$4,$V2495-4,0))</f>
        <v/>
      </c>
      <c r="K2495" s="144"/>
      <c r="L2495" s="144"/>
      <c r="M2495" s="144"/>
      <c r="N2495" s="144"/>
      <c r="O2495" s="144"/>
      <c r="P2495" s="202"/>
      <c r="Q2495" s="145"/>
      <c r="R2495" s="143" t="str">
        <f ca="1">IF(ISERROR($V2495),"",OFFSET('Smelter Look-up'!$C$4,$V2495-4,0)&amp;"")</f>
        <v/>
      </c>
      <c r="S2495" s="149" t="str">
        <f t="shared" ca="1" si="190"/>
        <v/>
      </c>
      <c r="T2495" s="149" t="str">
        <f ca="1">IF(B2495="","",IF(ISERROR(MATCH($J2495,SorP!$B$1:$B$6261,0)),"",INDIRECT("'SorP'!$A$"&amp;MATCH($S2495&amp;$J2495,SorP!C:C,0))))</f>
        <v/>
      </c>
      <c r="U2495" s="162"/>
      <c r="V2495" s="163" t="e">
        <f>IF(C2495="",NA(),MATCH($B2495&amp;$C2495,'Smelter Look-up'!$J:$J,0))</f>
        <v>#N/A</v>
      </c>
      <c r="X2495" s="164">
        <f t="shared" ca="1" si="191"/>
        <v>0</v>
      </c>
      <c r="AB2495" s="304" t="str">
        <f t="shared" si="192"/>
        <v/>
      </c>
      <c r="AC2495" s="164" t="str">
        <f t="shared" si="193"/>
        <v/>
      </c>
      <c r="AD2495" s="164" t="str">
        <f t="shared" si="194"/>
        <v/>
      </c>
    </row>
    <row r="2496" spans="1:30" s="164" customFormat="1" ht="20.149999999999999" customHeight="1">
      <c r="A2496" s="149"/>
      <c r="B2496" s="294" t="str">
        <f>IF(LEN(A2496)=0,"",INDEX('Smelter Look-up'!$A:$A,MATCH($A2496,'Smelter Look-up'!$E:$E,0)))</f>
        <v/>
      </c>
      <c r="C2496" s="146" t="str">
        <f>IF(LEN(A2496)=0,"",INDEX('Smelter Look-up'!$C:$C,MATCH($A2496,'Smelter Look-up'!$E:$E,0)))</f>
        <v/>
      </c>
      <c r="D2496" s="143"/>
      <c r="E2496" s="143" t="str">
        <f ca="1">IF(ISERROR($V2496),"",OFFSET('Smelter Look-up'!$D$4,$V2496-4,0)&amp;"")</f>
        <v/>
      </c>
      <c r="F2496" s="143" t="str">
        <f ca="1">IF(ISERROR($V2496),"",OFFSET('Smelter Look-up'!$E$4,$V2496-4,0))</f>
        <v/>
      </c>
      <c r="G2496" s="143" t="str">
        <f ca="1">IF(C2496=$X$4,"Enter smelter details",IF(ISERROR($V2496),"",OFFSET('Smelter Look-up'!$F$4,$V2496-4,0)))</f>
        <v/>
      </c>
      <c r="H2496" s="199" t="str">
        <f ca="1">IF(ISERROR($V2496),"",OFFSET('Smelter Look-up'!$G$4,$V2496-4,0))</f>
        <v/>
      </c>
      <c r="I2496" s="200" t="str">
        <f ca="1">IF(ISERROR($V2496),"",OFFSET('Smelter Look-up'!$H$4,$V2496-4,0))</f>
        <v/>
      </c>
      <c r="J2496" s="200" t="str">
        <f ca="1">IF(ISERROR($V2496),"",OFFSET('Smelter Look-up'!$I$4,$V2496-4,0))</f>
        <v/>
      </c>
      <c r="K2496" s="144"/>
      <c r="L2496" s="144"/>
      <c r="M2496" s="144"/>
      <c r="N2496" s="144"/>
      <c r="O2496" s="144"/>
      <c r="P2496" s="202"/>
      <c r="Q2496" s="145"/>
      <c r="R2496" s="143" t="str">
        <f ca="1">IF(ISERROR($V2496),"",OFFSET('Smelter Look-up'!$C$4,$V2496-4,0)&amp;"")</f>
        <v/>
      </c>
      <c r="S2496" s="149" t="str">
        <f t="shared" ca="1" si="190"/>
        <v/>
      </c>
      <c r="T2496" s="149" t="str">
        <f ca="1">IF(B2496="","",IF(ISERROR(MATCH($J2496,SorP!$B$1:$B$6261,0)),"",INDIRECT("'SorP'!$A$"&amp;MATCH($S2496&amp;$J2496,SorP!C:C,0))))</f>
        <v/>
      </c>
      <c r="U2496" s="162"/>
      <c r="V2496" s="163" t="e">
        <f>IF(C2496="",NA(),MATCH($B2496&amp;$C2496,'Smelter Look-up'!$J:$J,0))</f>
        <v>#N/A</v>
      </c>
      <c r="X2496" s="164">
        <f t="shared" ca="1" si="191"/>
        <v>0</v>
      </c>
      <c r="AB2496" s="304" t="str">
        <f t="shared" si="192"/>
        <v/>
      </c>
      <c r="AC2496" s="164" t="str">
        <f t="shared" si="193"/>
        <v/>
      </c>
      <c r="AD2496" s="164" t="str">
        <f t="shared" si="194"/>
        <v/>
      </c>
    </row>
    <row r="2497" spans="1:35" ht="20.149999999999999" customHeight="1">
      <c r="A2497" s="198"/>
      <c r="B2497" s="294" t="str">
        <f>IF(LEN(A2497)=0,"",INDEX('Smelter Look-up'!$A:$A,MATCH($A2497,'Smelter Look-up'!$E:$E,0)))</f>
        <v/>
      </c>
      <c r="C2497" s="146" t="str">
        <f>IF(LEN(A2497)=0,"",INDEX('Smelter Look-up'!$C:$C,MATCH($A2497,'Smelter Look-up'!$E:$E,0)))</f>
        <v/>
      </c>
      <c r="D2497" s="143"/>
      <c r="E2497" s="143" t="str">
        <f ca="1">IF(ISERROR($V2497),"",OFFSET('Smelter Look-up'!$D$4,$V2497-4,0)&amp;"")</f>
        <v/>
      </c>
      <c r="F2497" s="143" t="str">
        <f ca="1">IF(ISERROR($V2497),"",OFFSET('Smelter Look-up'!$E$4,$V2497-4,0))</f>
        <v/>
      </c>
      <c r="G2497" s="143" t="str">
        <f ca="1">IF(C2497=$X$4,"Enter smelter details",IF(ISERROR($V2497),"",OFFSET('Smelter Look-up'!$F$4,$V2497-4,0)))</f>
        <v/>
      </c>
      <c r="H2497" s="199" t="str">
        <f ca="1">IF(ISERROR($V2497),"",OFFSET('Smelter Look-up'!$G$4,$V2497-4,0))</f>
        <v/>
      </c>
      <c r="I2497" s="200" t="str">
        <f ca="1">IF(ISERROR($V2497),"",OFFSET('Smelter Look-up'!$H$4,$V2497-4,0))</f>
        <v/>
      </c>
      <c r="J2497" s="200" t="str">
        <f ca="1">IF(ISERROR($V2497),"",OFFSET('Smelter Look-up'!$I$4,$V2497-4,0))</f>
        <v/>
      </c>
      <c r="K2497" s="201"/>
      <c r="L2497" s="201"/>
      <c r="M2497" s="201"/>
      <c r="N2497" s="201"/>
      <c r="O2497" s="201"/>
      <c r="P2497" s="202"/>
      <c r="Q2497" s="203"/>
      <c r="R2497" s="143" t="str">
        <f ca="1">IF(ISERROR($V2497),"",OFFSET('Smelter Look-up'!$C$4,$V2497-4,0)&amp;"")</f>
        <v/>
      </c>
      <c r="S2497" s="149" t="str">
        <f t="shared" ca="1" si="190"/>
        <v/>
      </c>
      <c r="T2497" s="149" t="str">
        <f ca="1">IF(B2497="","",IF(ISERROR(MATCH($J2497,SorP!$B$1:$B$6261,0)),"",INDIRECT("'SorP'!$A$"&amp;MATCH($S2497&amp;$J2497,SorP!C:C,0))))</f>
        <v/>
      </c>
      <c r="U2497" s="162"/>
      <c r="V2497" s="163" t="e">
        <f>IF(C2497="",NA(),MATCH($B2497&amp;$C2497,'Smelter Look-up'!$J:$J,0))</f>
        <v>#N/A</v>
      </c>
      <c r="W2497" s="164"/>
      <c r="X2497" s="164">
        <f t="shared" ca="1" si="191"/>
        <v>0</v>
      </c>
      <c r="Y2497" s="164"/>
      <c r="Z2497" s="164"/>
      <c r="AA2497" s="164"/>
      <c r="AB2497" s="304" t="str">
        <f t="shared" si="192"/>
        <v/>
      </c>
      <c r="AC2497" s="164" t="str">
        <f t="shared" si="193"/>
        <v/>
      </c>
      <c r="AD2497" s="164" t="str">
        <f t="shared" si="194"/>
        <v/>
      </c>
      <c r="AE2497" s="164"/>
      <c r="AF2497" s="164"/>
      <c r="AG2497" s="164"/>
      <c r="AH2497" s="164"/>
      <c r="AI2497" s="164"/>
    </row>
    <row r="2498" spans="1:35" ht="20.149999999999999" customHeight="1">
      <c r="A2498" s="149"/>
      <c r="B2498" s="295" t="str">
        <f>IF(LEN(A2498)=0,"",INDEX('Smelter Look-up'!$A:$A,MATCH($A2498,'Smelter Look-up'!$E:$E,0)))</f>
        <v/>
      </c>
      <c r="C2498" s="146" t="str">
        <f>IF(LEN(A2498)=0,"",INDEX('Smelter Look-up'!$C:$C,MATCH($A2498,'Smelter Look-up'!$E:$E,0)))</f>
        <v/>
      </c>
      <c r="D2498" s="228"/>
      <c r="E2498" s="228" t="str">
        <f ca="1">IF(ISERROR($V2498),"",OFFSET('Smelter Look-up'!$D$4,$V2498-4,0)&amp;"")</f>
        <v/>
      </c>
      <c r="F2498" s="228" t="str">
        <f ca="1">IF(ISERROR($V2498),"",OFFSET('Smelter Look-up'!$E$4,$V2498-4,0))</f>
        <v/>
      </c>
      <c r="G2498" s="228" t="str">
        <f ca="1">IF(C2498=$X$4,"Enter smelter details",IF(ISERROR($V2498),"",OFFSET('Smelter Look-up'!$F$4,$V2498-4,0)))</f>
        <v/>
      </c>
      <c r="H2498" s="199" t="str">
        <f ca="1">IF(ISERROR($V2498),"",OFFSET('Smelter Look-up'!$G$4,$V2498-4,0))</f>
        <v/>
      </c>
      <c r="I2498" s="200" t="str">
        <f ca="1">IF(ISERROR($V2498),"",OFFSET('Smelter Look-up'!$H$4,$V2498-4,0))</f>
        <v/>
      </c>
      <c r="J2498" s="200" t="str">
        <f ca="1">IF(ISERROR($V2498),"",OFFSET('Smelter Look-up'!$I$4,$V2498-4,0))</f>
        <v/>
      </c>
      <c r="K2498" s="144"/>
      <c r="L2498" s="144"/>
      <c r="M2498" s="144"/>
      <c r="N2498" s="144"/>
      <c r="O2498" s="144"/>
      <c r="P2498" s="229"/>
      <c r="Q2498" s="145"/>
      <c r="R2498" s="227" t="str">
        <f ca="1">IF(ISERROR($V2498),"",OFFSET('Smelter Look-up'!$C$4,$V2498-4,0)&amp;"")</f>
        <v/>
      </c>
      <c r="S2498" s="149" t="str">
        <f t="shared" ca="1" si="190"/>
        <v/>
      </c>
      <c r="T2498" s="149" t="str">
        <f ca="1">IF(B2498="","",IF(ISERROR(MATCH($J2498,SorP!$B$1:$B$6261,0)),"",INDIRECT("'SorP'!$A$"&amp;MATCH($S2498&amp;$J2498,SorP!C:C,0))))</f>
        <v/>
      </c>
      <c r="U2498" s="162"/>
      <c r="V2498" s="163" t="e">
        <f>IF(C2498="",NA(),MATCH($B2498&amp;$C2498,'Smelter Look-up'!$J:$J,0))</f>
        <v>#N/A</v>
      </c>
      <c r="W2498" s="164"/>
      <c r="X2498" s="164">
        <f t="shared" ca="1" si="191"/>
        <v>0</v>
      </c>
      <c r="Y2498" s="164"/>
      <c r="Z2498" s="164"/>
      <c r="AA2498" s="164"/>
      <c r="AB2498" s="304" t="str">
        <f t="shared" si="192"/>
        <v/>
      </c>
      <c r="AC2498" s="164" t="str">
        <f t="shared" si="193"/>
        <v/>
      </c>
      <c r="AD2498" s="164" t="str">
        <f t="shared" si="194"/>
        <v/>
      </c>
      <c r="AE2498" s="164"/>
      <c r="AF2498" s="164"/>
      <c r="AG2498" s="164"/>
      <c r="AH2498" s="164"/>
      <c r="AI2498" s="164"/>
    </row>
    <row r="2499" spans="1:35" ht="20.149999999999999" customHeight="1">
      <c r="A2499" s="198"/>
      <c r="B2499" s="295" t="str">
        <f>IF(LEN(A2499)=0,"",INDEX('Smelter Look-up'!$A:$A,MATCH($A2499,'Smelter Look-up'!$E:$E,0)))</f>
        <v/>
      </c>
      <c r="C2499" s="146" t="str">
        <f>IF(LEN(A2499)=0,"",INDEX('Smelter Look-up'!$C:$C,MATCH($A2499,'Smelter Look-up'!$E:$E,0)))</f>
        <v/>
      </c>
      <c r="D2499" s="143"/>
      <c r="E2499" s="228" t="str">
        <f ca="1">IF(ISERROR($V2499),"",OFFSET('Smelter Look-up'!$D$4,$V2499-4,0)&amp;"")</f>
        <v/>
      </c>
      <c r="F2499" s="228" t="str">
        <f ca="1">IF(ISERROR($V2499),"",OFFSET('Smelter Look-up'!$E$4,$V2499-4,0))</f>
        <v/>
      </c>
      <c r="G2499" s="228" t="str">
        <f ca="1">IF(C2499=$X$4,"Enter smelter details",IF(ISERROR($V2499),"",OFFSET('Smelter Look-up'!$F$4,$V2499-4,0)))</f>
        <v/>
      </c>
      <c r="H2499" s="199" t="str">
        <f ca="1">IF(ISERROR($V2499),"",OFFSET('Smelter Look-up'!$G$4,$V2499-4,0))</f>
        <v/>
      </c>
      <c r="I2499" s="200" t="str">
        <f ca="1">IF(ISERROR($V2499),"",OFFSET('Smelter Look-up'!$H$4,$V2499-4,0))</f>
        <v/>
      </c>
      <c r="J2499" s="200" t="str">
        <f ca="1">IF(ISERROR($V2499),"",OFFSET('Smelter Look-up'!$I$4,$V2499-4,0))</f>
        <v/>
      </c>
      <c r="K2499" s="201"/>
      <c r="L2499" s="201"/>
      <c r="M2499" s="201"/>
      <c r="N2499" s="201"/>
      <c r="O2499" s="201"/>
      <c r="P2499" s="359"/>
      <c r="Q2499" s="203"/>
      <c r="R2499" s="227" t="str">
        <f ca="1">IF(ISERROR($V2499),"",OFFSET('Smelter Look-up'!$C$4,$V2499-4,0)&amp;"")</f>
        <v/>
      </c>
      <c r="S2499" s="149" t="str">
        <f t="shared" ca="1" si="190"/>
        <v/>
      </c>
      <c r="T2499" s="149" t="str">
        <f ca="1">IF(B2499="","",IF(ISERROR(MATCH($J2499,SorP!$B$1:$B$6261,0)),"",INDIRECT("'SorP'!$A$"&amp;MATCH($S2499&amp;$J2499,SorP!C:C,0))))</f>
        <v/>
      </c>
      <c r="U2499" s="162"/>
      <c r="V2499" s="163" t="e">
        <f>IF(C2499="",NA(),MATCH($B2499&amp;$C2499,'Smelter Look-up'!$J:$J,0))</f>
        <v>#N/A</v>
      </c>
      <c r="W2499" s="164"/>
      <c r="X2499" s="164">
        <f t="shared" ca="1" si="191"/>
        <v>0</v>
      </c>
      <c r="Y2499" s="164"/>
      <c r="Z2499" s="164"/>
      <c r="AA2499" s="164"/>
      <c r="AB2499" s="304" t="str">
        <f t="shared" si="192"/>
        <v/>
      </c>
      <c r="AC2499" s="164" t="str">
        <f t="shared" si="193"/>
        <v/>
      </c>
      <c r="AD2499" s="164" t="str">
        <f t="shared" si="194"/>
        <v/>
      </c>
      <c r="AE2499" s="164"/>
      <c r="AF2499" s="164"/>
      <c r="AG2499" s="164"/>
      <c r="AH2499" s="164"/>
      <c r="AI2499" s="164"/>
    </row>
    <row r="2500" spans="1:35" ht="20.149999999999999" customHeight="1">
      <c r="A2500" s="198"/>
      <c r="B2500" s="295" t="str">
        <f>IF(LEN(A2500)=0,"",INDEX('Smelter Look-up'!$A:$A,MATCH($A2500,'Smelter Look-up'!$E:$E,0)))</f>
        <v/>
      </c>
      <c r="C2500" s="146" t="str">
        <f>IF(LEN(A2500)=0,"",INDEX('Smelter Look-up'!$C:$C,MATCH($A2500,'Smelter Look-up'!$E:$E,0)))</f>
        <v/>
      </c>
      <c r="D2500" s="143"/>
      <c r="E2500" s="228" t="str">
        <f ca="1">IF(ISERROR($V2500),"",OFFSET('Smelter Look-up'!$D$4,$V2500-4,0)&amp;"")</f>
        <v/>
      </c>
      <c r="F2500" s="228" t="str">
        <f ca="1">IF(ISERROR($V2500),"",OFFSET('Smelter Look-up'!$E$4,$V2500-4,0))</f>
        <v/>
      </c>
      <c r="G2500" s="228" t="str">
        <f ca="1">IF(C2500=$X$4,"Enter smelter details",IF(ISERROR($V2500),"",OFFSET('Smelter Look-up'!$F$4,$V2500-4,0)))</f>
        <v/>
      </c>
      <c r="H2500" s="199" t="str">
        <f ca="1">IF(ISERROR($V2500),"",OFFSET('Smelter Look-up'!$G$4,$V2500-4,0))</f>
        <v/>
      </c>
      <c r="I2500" s="200" t="str">
        <f ca="1">IF(ISERROR($V2500),"",OFFSET('Smelter Look-up'!$H$4,$V2500-4,0))</f>
        <v/>
      </c>
      <c r="J2500" s="200" t="str">
        <f ca="1">IF(ISERROR($V2500),"",OFFSET('Smelter Look-up'!$I$4,$V2500-4,0))</f>
        <v/>
      </c>
      <c r="K2500" s="201"/>
      <c r="L2500" s="201"/>
      <c r="M2500" s="201"/>
      <c r="N2500" s="201"/>
      <c r="O2500" s="201"/>
      <c r="P2500" s="359"/>
      <c r="Q2500" s="203"/>
      <c r="R2500" s="227" t="str">
        <f ca="1">IF(ISERROR($V2500),"",OFFSET('Smelter Look-up'!$C$4,$V2500-4,0)&amp;"")</f>
        <v/>
      </c>
      <c r="S2500" s="149" t="str">
        <f t="shared" ca="1" si="190"/>
        <v/>
      </c>
      <c r="T2500" s="149" t="str">
        <f ca="1">IF(B2500="","",IF(ISERROR(MATCH($J2500,SorP!$B$1:$B$6261,0)),"",INDIRECT("'SorP'!$A$"&amp;MATCH($S2500&amp;$J2500,SorP!C:C,0))))</f>
        <v/>
      </c>
      <c r="U2500" s="162"/>
      <c r="V2500" s="163" t="e">
        <f>IF(C2500="",NA(),MATCH($B2500&amp;$C2500,'Smelter Look-up'!$J:$J,0))</f>
        <v>#N/A</v>
      </c>
      <c r="W2500" s="164"/>
      <c r="X2500" s="164">
        <f t="shared" ca="1" si="191"/>
        <v>0</v>
      </c>
      <c r="Y2500" s="164"/>
      <c r="Z2500" s="164"/>
      <c r="AA2500" s="164"/>
      <c r="AB2500" s="304" t="str">
        <f t="shared" si="192"/>
        <v/>
      </c>
      <c r="AC2500" s="164" t="str">
        <f t="shared" si="193"/>
        <v/>
      </c>
      <c r="AD2500" s="164" t="str">
        <f t="shared" si="194"/>
        <v/>
      </c>
      <c r="AE2500" s="164"/>
      <c r="AF2500" s="164"/>
      <c r="AG2500" s="164"/>
      <c r="AH2500" s="164"/>
      <c r="AI2500" s="164"/>
    </row>
    <row r="2501" spans="1:35" ht="20.149999999999999" customHeight="1">
      <c r="A2501" s="198"/>
      <c r="B2501" s="295" t="str">
        <f>IF(LEN(A2501)=0,"",INDEX('Smelter Look-up'!$A:$A,MATCH($A2501,'Smelter Look-up'!$E:$E,0)))</f>
        <v/>
      </c>
      <c r="C2501" s="146" t="str">
        <f>IF(LEN(A2501)=0,"",INDEX('Smelter Look-up'!$C:$C,MATCH($A2501,'Smelter Look-up'!$E:$E,0)))</f>
        <v/>
      </c>
      <c r="D2501" s="143"/>
      <c r="E2501" s="228" t="str">
        <f ca="1">IF(ISERROR($V2501),"",OFFSET('Smelter Look-up'!$D$4,$V2501-4,0)&amp;"")</f>
        <v/>
      </c>
      <c r="F2501" s="228" t="str">
        <f ca="1">IF(ISERROR($V2501),"",OFFSET('Smelter Look-up'!$E$4,$V2501-4,0))</f>
        <v/>
      </c>
      <c r="G2501" s="228" t="str">
        <f ca="1">IF(C2501=$X$4,"Enter smelter details",IF(ISERROR($V2501),"",OFFSET('Smelter Look-up'!$F$4,$V2501-4,0)))</f>
        <v/>
      </c>
      <c r="H2501" s="199" t="str">
        <f ca="1">IF(ISERROR($V2501),"",OFFSET('Smelter Look-up'!$G$4,$V2501-4,0))</f>
        <v/>
      </c>
      <c r="I2501" s="200" t="str">
        <f ca="1">IF(ISERROR($V2501),"",OFFSET('Smelter Look-up'!$H$4,$V2501-4,0))</f>
        <v/>
      </c>
      <c r="J2501" s="200" t="str">
        <f ca="1">IF(ISERROR($V2501),"",OFFSET('Smelter Look-up'!$I$4,$V2501-4,0))</f>
        <v/>
      </c>
      <c r="K2501" s="201"/>
      <c r="L2501" s="201"/>
      <c r="M2501" s="201"/>
      <c r="N2501" s="201"/>
      <c r="O2501" s="201"/>
      <c r="P2501" s="359"/>
      <c r="Q2501" s="203"/>
      <c r="R2501" s="227" t="str">
        <f ca="1">IF(ISERROR($V2501),"",OFFSET('Smelter Look-up'!$C$4,$V2501-4,0)&amp;"")</f>
        <v/>
      </c>
      <c r="S2501" s="149" t="str">
        <f t="shared" ca="1" si="190"/>
        <v/>
      </c>
      <c r="T2501" s="149" t="str">
        <f ca="1">IF(B2501="","",IF(ISERROR(MATCH($J2501,SorP!$B$1:$B$6261,0)),"",INDIRECT("'SorP'!$A$"&amp;MATCH($S2501&amp;$J2501,SorP!C:C,0))))</f>
        <v/>
      </c>
      <c r="U2501" s="162"/>
      <c r="V2501" s="163" t="e">
        <f>IF(C2501="",NA(),MATCH($B2501&amp;$C2501,'Smelter Look-up'!$J:$J,0))</f>
        <v>#N/A</v>
      </c>
      <c r="W2501" s="164"/>
      <c r="X2501" s="164">
        <f t="shared" ca="1" si="191"/>
        <v>0</v>
      </c>
      <c r="Y2501" s="164"/>
      <c r="Z2501" s="164"/>
      <c r="AA2501" s="164"/>
      <c r="AB2501" s="304" t="str">
        <f t="shared" si="192"/>
        <v/>
      </c>
      <c r="AC2501" s="164" t="str">
        <f t="shared" si="193"/>
        <v/>
      </c>
      <c r="AD2501" s="164" t="str">
        <f t="shared" si="194"/>
        <v/>
      </c>
      <c r="AE2501" s="164"/>
      <c r="AF2501" s="164"/>
      <c r="AG2501" s="164"/>
      <c r="AH2501" s="164"/>
      <c r="AI2501" s="164"/>
    </row>
    <row r="2502" spans="1:35" ht="20.149999999999999" customHeight="1">
      <c r="A2502" s="198"/>
      <c r="B2502" s="295" t="str">
        <f>IF(LEN(A2502)=0,"",INDEX('Smelter Look-up'!$A:$A,MATCH($A2502,'Smelter Look-up'!$E:$E,0)))</f>
        <v/>
      </c>
      <c r="C2502" s="146" t="str">
        <f>IF(LEN(A2502)=0,"",INDEX('Smelter Look-up'!$C:$C,MATCH($A2502,'Smelter Look-up'!$E:$E,0)))</f>
        <v/>
      </c>
      <c r="D2502" s="143"/>
      <c r="E2502" s="228" t="str">
        <f ca="1">IF(ISERROR($V2502),"",OFFSET('Smelter Look-up'!$D$4,$V2502-4,0)&amp;"")</f>
        <v/>
      </c>
      <c r="F2502" s="228" t="str">
        <f ca="1">IF(ISERROR($V2502),"",OFFSET('Smelter Look-up'!$E$4,$V2502-4,0))</f>
        <v/>
      </c>
      <c r="G2502" s="228" t="str">
        <f ca="1">IF(C2502=$X$4,"Enter smelter details",IF(ISERROR($V2502),"",OFFSET('Smelter Look-up'!$F$4,$V2502-4,0)))</f>
        <v/>
      </c>
      <c r="H2502" s="199" t="str">
        <f ca="1">IF(ISERROR($V2502),"",OFFSET('Smelter Look-up'!$G$4,$V2502-4,0))</f>
        <v/>
      </c>
      <c r="I2502" s="200" t="str">
        <f ca="1">IF(ISERROR($V2502),"",OFFSET('Smelter Look-up'!$H$4,$V2502-4,0))</f>
        <v/>
      </c>
      <c r="J2502" s="200" t="str">
        <f ca="1">IF(ISERROR($V2502),"",OFFSET('Smelter Look-up'!$I$4,$V2502-4,0))</f>
        <v/>
      </c>
      <c r="K2502" s="201"/>
      <c r="L2502" s="201"/>
      <c r="M2502" s="201"/>
      <c r="N2502" s="201"/>
      <c r="O2502" s="201"/>
      <c r="P2502" s="359"/>
      <c r="Q2502" s="203"/>
      <c r="R2502" s="227" t="str">
        <f ca="1">IF(ISERROR($V2502),"",OFFSET('Smelter Look-up'!$C$4,$V2502-4,0)&amp;"")</f>
        <v/>
      </c>
      <c r="S2502" s="149" t="str">
        <f t="shared" ca="1" si="190"/>
        <v/>
      </c>
      <c r="T2502" s="149" t="str">
        <f ca="1">IF(B2502="","",IF(ISERROR(MATCH($J2502,SorP!$B$1:$B$6261,0)),"",INDIRECT("'SorP'!$A$"&amp;MATCH($S2502&amp;$J2502,SorP!C:C,0))))</f>
        <v/>
      </c>
      <c r="U2502" s="162"/>
      <c r="V2502" s="163" t="e">
        <f>IF(C2502="",NA(),MATCH($B2502&amp;$C2502,'Smelter Look-up'!$J:$J,0))</f>
        <v>#N/A</v>
      </c>
      <c r="W2502" s="164"/>
      <c r="X2502" s="164">
        <f t="shared" ca="1" si="191"/>
        <v>0</v>
      </c>
      <c r="Y2502" s="164"/>
      <c r="Z2502" s="164"/>
      <c r="AA2502" s="164"/>
      <c r="AB2502" s="304" t="str">
        <f t="shared" si="192"/>
        <v/>
      </c>
      <c r="AC2502" s="164" t="str">
        <f t="shared" si="193"/>
        <v/>
      </c>
      <c r="AD2502" s="164" t="str">
        <f t="shared" si="194"/>
        <v/>
      </c>
      <c r="AE2502" s="164"/>
      <c r="AF2502" s="164"/>
      <c r="AG2502" s="164"/>
      <c r="AH2502" s="164"/>
      <c r="AI2502" s="164"/>
    </row>
    <row r="2503" spans="1:35" ht="20.5" customHeight="1" thickBot="1">
      <c r="A2503" s="204"/>
      <c r="B2503" s="296" t="str">
        <f>IF(LEN(A2503)=0,"",INDEX('Smelter Look-up'!$A:$A,MATCH($A2503,'Smelter Look-up'!$E:$E,0)))</f>
        <v/>
      </c>
      <c r="C2503" s="230" t="str">
        <f>IF(LEN(A2503)=0,"",INDEX('Smelter Look-up'!$C:$C,MATCH($A2503,'Smelter Look-up'!$E:$E,0)))</f>
        <v/>
      </c>
      <c r="D2503" s="205"/>
      <c r="E2503" s="205" t="str">
        <f ca="1">IF(ISERROR($V2503),"",OFFSET('Smelter Look-up'!$D$4,$V2503-4,0)&amp;"")</f>
        <v/>
      </c>
      <c r="F2503" s="205" t="str">
        <f ca="1">IF(ISERROR($V2503),"",OFFSET('Smelter Look-up'!$E$4,$V2503-4,0))</f>
        <v/>
      </c>
      <c r="G2503" s="205" t="str">
        <f ca="1">IF(C2503=$X$4,"Enter smelter details",IF(ISERROR($V2503),"",OFFSET('Smelter Look-up'!$F$4,$V2503-4,0)))</f>
        <v/>
      </c>
      <c r="H2503" s="206" t="str">
        <f ca="1">IF(ISERROR($V2503),"",OFFSET('Smelter Look-up'!$G$4,$V2503-4,0))</f>
        <v/>
      </c>
      <c r="I2503" s="207" t="str">
        <f ca="1">IF(ISERROR($V2503),"",OFFSET('Smelter Look-up'!$H$4,$V2503-4,0))</f>
        <v/>
      </c>
      <c r="J2503" s="207" t="str">
        <f ca="1">IF(ISERROR($V2503),"",OFFSET('Smelter Look-up'!$I$4,$V2503-4,0))</f>
        <v/>
      </c>
      <c r="K2503" s="208"/>
      <c r="L2503" s="208"/>
      <c r="M2503" s="208"/>
      <c r="N2503" s="208"/>
      <c r="O2503" s="208"/>
      <c r="P2503" s="209"/>
      <c r="Q2503" s="231"/>
      <c r="R2503" s="210" t="str">
        <f ca="1">IF(ISERROR($V2503),"",OFFSET('Smelter Look-up'!$C$4,$V2503-4,0)&amp;"")</f>
        <v/>
      </c>
      <c r="S2503" s="149" t="str">
        <f t="shared" ca="1" si="190"/>
        <v/>
      </c>
      <c r="T2503" s="149" t="str">
        <f ca="1">IF(B2503="","",IF(ISERROR(MATCH($J2503,SorP!$B$1:$B$6261,0)),"",INDIRECT("'SorP'!$A$"&amp;MATCH($S2503&amp;$J2503,SorP!C:C,0))))</f>
        <v/>
      </c>
      <c r="U2503" s="162"/>
      <c r="V2503" s="163" t="e">
        <f>IF(C2503="",NA(),MATCH($B2503&amp;$C2503,'Smelter Look-up'!$J:$J,0))</f>
        <v>#N/A</v>
      </c>
      <c r="W2503" s="164"/>
      <c r="X2503" s="164">
        <f t="shared" ca="1" si="191"/>
        <v>0</v>
      </c>
      <c r="Y2503" s="164"/>
      <c r="Z2503" s="164"/>
      <c r="AA2503" s="164"/>
      <c r="AB2503" s="304" t="str">
        <f t="shared" si="192"/>
        <v/>
      </c>
      <c r="AC2503" s="164" t="str">
        <f t="shared" si="193"/>
        <v/>
      </c>
      <c r="AD2503" s="164" t="str">
        <f t="shared" si="194"/>
        <v/>
      </c>
      <c r="AE2503" s="164"/>
      <c r="AF2503" s="164"/>
      <c r="AG2503" s="164"/>
      <c r="AH2503" s="164"/>
      <c r="AI2503" s="164"/>
    </row>
    <row r="2504" spans="1:35" ht="14.15" customHeight="1" thickTop="1"/>
  </sheetData>
  <sheetProtection algorithmName="SHA-512" hashValue="NKu5ib32FtKQrvqcPVa0yra7K5hdQeJXJJdoEu7uPmDQHanfsyjhCnJPnYr93eGXyp50qXYHBNDRBYtDxScDmQ==" saltValue="z646tm4K7F+QhEZQSuWmcQ==" spinCount="100000" sheet="1" formatRows="0" deleteRows="0" autoFilter="0"/>
  <autoFilter ref="A4:AI4" xr:uid="{00000000-0009-0000-0000-000004000000}"/>
  <mergeCells count="3">
    <mergeCell ref="J2:O2"/>
    <mergeCell ref="G3:I3"/>
    <mergeCell ref="B3:E3"/>
  </mergeCells>
  <conditionalFormatting sqref="A52">
    <cfRule type="expression" priority="28">
      <formula>$A$5:$Q1994&lt;&gt;""</formula>
    </cfRule>
  </conditionalFormatting>
  <conditionalFormatting sqref="B5:B2503">
    <cfRule type="expression" dxfId="15" priority="4">
      <formula>IF($B5="",TRUE)</formula>
    </cfRule>
  </conditionalFormatting>
  <conditionalFormatting sqref="C5:C2503">
    <cfRule type="expression" dxfId="14" priority="13" stopIfTrue="1">
      <formula>IF(AND(B5&lt;&gt;"",C5=""),TRUE)</formula>
    </cfRule>
  </conditionalFormatting>
  <conditionalFormatting sqref="D5:D2503">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3">
    <cfRule type="expression" dxfId="11" priority="1" stopIfTrue="1">
      <formula>IF(AND(E5="",$C5=$X$4),TRUE)</formula>
    </cfRule>
    <cfRule type="expression" dxfId="10" priority="9" stopIfTrue="1">
      <formula>IF($C5="Smelter not yet identified",TRUE)</formula>
    </cfRule>
  </conditionalFormatting>
  <conditionalFormatting sqref="G5:G2503">
    <cfRule type="expression" dxfId="9" priority="11" stopIfTrue="1">
      <formula>IF(FIND("Enter smelter details",G5),TRUE)</formula>
    </cfRule>
  </conditionalFormatting>
  <dataValidations count="5">
    <dataValidation allowBlank="1" showErrorMessage="1" sqref="F5:G2503" xr:uid="{00000000-0002-0000-0400-000000000000}"/>
    <dataValidation type="list" allowBlank="1" showInputMessage="1" showErrorMessage="1" sqref="E5:E2503" xr:uid="{00000000-0002-0000-0400-000001000000}">
      <formula1>CL</formula1>
    </dataValidation>
    <dataValidation type="list" allowBlank="1" showInputMessage="1" showErrorMessage="1" sqref="P5:P2503" xr:uid="{00000000-0002-0000-0400-000002000000}">
      <formula1>$AH$2:$AH$4</formula1>
    </dataValidation>
    <dataValidation type="list" showInputMessage="1" showErrorMessage="1" sqref="C5:C2503" xr:uid="{00000000-0002-0000-0400-000003000000}">
      <formula1>SN</formula1>
    </dataValidation>
    <dataValidation type="list" allowBlank="1" showInputMessage="1" showErrorMessage="1" sqref="B5:B2503" xr:uid="{00000000-0002-0000-0400-000004000000}">
      <formula1>SmelterdropX</formula1>
    </dataValidation>
  </dataValidations>
  <hyperlinks>
    <hyperlink ref="J2" r:id="rId1" display="Link to RMAP Conformant Smelter List" xr:uid="{00000000-0004-0000-0400-000000000000}"/>
  </hyperlinks>
  <pageMargins left="0.70866141732283472" right="0.70866141732283472" top="0.74803149606299213" bottom="0.74803149606299213" header="0.31496062992125978" footer="0.31496062992125978"/>
  <pageSetup scale="48" fitToWidth="2" fitToHeight="100" orientation="landscape"/>
  <headerFooter>
    <oddHeader>&amp;C&amp;P ページ&amp;R&amp;"Calibri"&amp;1 &amp;KFF0000 L2: Internal use only#_x000D_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3.5"/>
  <cols>
    <col min="1" max="1" width="45" style="15" customWidth="1"/>
    <col min="2" max="2" width="43" style="16" customWidth="1"/>
    <col min="3" max="3" width="51.4609375" style="15" customWidth="1"/>
    <col min="4" max="4" width="29" style="16" customWidth="1"/>
    <col min="5" max="9" width="10" style="15" hidden="1" customWidth="1"/>
    <col min="10" max="10" width="20.15234375" style="15" hidden="1" customWidth="1"/>
    <col min="11" max="12" width="10" style="15" hidden="1" customWidth="1"/>
    <col min="13" max="16" width="10" style="15" customWidth="1"/>
    <col min="17" max="27" width="9" style="15" customWidth="1"/>
    <col min="28" max="16384" width="9" style="15"/>
  </cols>
  <sheetData>
    <row r="1" spans="1:10" ht="30" customHeight="1">
      <c r="A1" s="461" t="str">
        <f ca="1">OFFSET(L!$C$1,MATCH("Checker"&amp;ADDRESS(ROW(),COLUMN(),4),L!$A:$A,0)-1,SL,,)</f>
        <v>在提交报告给客户检查本报告红色提示内容前， 请确保所有必填栏目已填写完成。</v>
      </c>
      <c r="B1" s="402"/>
      <c r="C1" s="402"/>
      <c r="D1" s="104" t="str">
        <f ca="1">OFFSET(L!$C$1,MATCH("Checker"&amp;ADDRESS(ROW(),COLUMN(),4),L!$A:$A,0)-1,SL,,)</f>
        <v>待完成的必填栏目</v>
      </c>
      <c r="E1" s="16" t="s">
        <v>40</v>
      </c>
    </row>
    <row r="2" spans="1:10" ht="15" customHeight="1">
      <c r="A2" s="57" t="s">
        <v>267</v>
      </c>
      <c r="B2" s="58" t="str">
        <f>IF(F114=1,"Click here to return to Smelter List","")</f>
        <v>Click here to return to Smelter List</v>
      </c>
      <c r="C2" s="106" t="str">
        <f>IF(F112=1,"Click here to return to Product List","")</f>
        <v/>
      </c>
      <c r="D2" s="127" t="str">
        <f ca="1">IF(H125=0,"0",H125)</f>
        <v>0</v>
      </c>
    </row>
    <row r="3" spans="1:10" ht="15" customHeight="1">
      <c r="A3" s="59" t="str">
        <f ca="1">OFFSET(L!$C$1,MATCH("Checker"&amp;ADDRESS(ROW(),COLUMN(),4),L!$A:$A,0)-1,SL,,)</f>
        <v>必填栏目</v>
      </c>
      <c r="B3" s="59" t="str">
        <f ca="1">OFFSET(L!$C$1,MATCH("Checker"&amp;ADDRESS(ROW(),COLUMN(),4),L!$A:$A,0)-1,SL,,)</f>
        <v>已提供的答案</v>
      </c>
      <c r="C3" s="59" t="str">
        <f ca="1">OFFSET(L!$C$1,MATCH("Checker"&amp;ADDRESS(ROW(),COLUMN(),4),L!$A:$A,0)-1,SL,,)</f>
        <v>备注</v>
      </c>
      <c r="D3" s="59" t="str">
        <f ca="1">OFFSET(L!$C$1,MATCH("Checker"&amp;ADDRESS(ROW(),COLUMN(),4),L!$A:$A,0)-1,SL,,)</f>
        <v>信息源链接</v>
      </c>
      <c r="F3" s="60" t="s">
        <v>268</v>
      </c>
      <c r="G3" s="15" t="s">
        <v>269</v>
      </c>
      <c r="H3" s="15" t="s">
        <v>270</v>
      </c>
      <c r="I3" s="15" t="s">
        <v>271</v>
      </c>
      <c r="J3" s="15" t="s">
        <v>272</v>
      </c>
    </row>
    <row r="4" spans="1:10" ht="41.15" customHeight="1">
      <c r="A4" s="129" t="str">
        <f ca="1">Declaration!B8</f>
        <v>公司名称（*）：</v>
      </c>
      <c r="B4" s="344" t="str">
        <f>Declaration!D8</f>
        <v>Nexperia B.V.</v>
      </c>
      <c r="C4" s="130" t="str">
        <f ca="1">IF(H4=1,J4,I4)</f>
        <v>填写</v>
      </c>
      <c r="D4" s="197" t="str">
        <f>IF(H4=1,"Click here to enter Company Name","")</f>
        <v/>
      </c>
      <c r="E4" s="16" t="s">
        <v>35</v>
      </c>
      <c r="F4" s="80">
        <v>1</v>
      </c>
      <c r="G4" s="61">
        <f>IF(B4=0,1,0)</f>
        <v>0</v>
      </c>
      <c r="H4" s="62">
        <f>F4*G4</f>
        <v>0</v>
      </c>
      <c r="I4" s="125" t="str">
        <f ca="1">OFFSET(L!$C$1,MATCH("Checker"&amp;"Comp",L!$A:$A,0)-1,SL,,)</f>
        <v>填写</v>
      </c>
      <c r="J4" s="346" t="str">
        <f ca="1">OFFSET(L!$C$1,MATCH("Checker"&amp;ADDRESS(ROW(),COLUMN(),4),L!$A:$A,0)-1,SL,,)</f>
        <v>在“申报”选项卡 D8 单元格中提供您的公司名称</v>
      </c>
    </row>
    <row r="5" spans="1:10" ht="41.15" customHeight="1">
      <c r="A5" s="129" t="str">
        <f ca="1">Declaration!B9</f>
        <v>申报范围或种类 (*):</v>
      </c>
      <c r="B5" s="344" t="str">
        <f>Declaration!D9</f>
        <v>A. Company</v>
      </c>
      <c r="C5" s="130" t="str">
        <f ca="1">IF(H5=1,J5,I5)</f>
        <v>填写</v>
      </c>
      <c r="D5" s="82" t="str">
        <f>IF(H5=1,"Click here to enter Declaration Scope","")</f>
        <v/>
      </c>
      <c r="E5" s="16" t="s">
        <v>35</v>
      </c>
      <c r="F5" s="80">
        <v>1</v>
      </c>
      <c r="G5" s="61">
        <f>IF(B5=0,1,0)</f>
        <v>0</v>
      </c>
      <c r="H5" s="62">
        <f>F5*G5</f>
        <v>0</v>
      </c>
      <c r="I5" s="125" t="str">
        <f ca="1">OFFSET(L!$C$1,MATCH("Checker"&amp;"Comp",L!$A:$A,0)-1,SL,,)</f>
        <v>填写</v>
      </c>
      <c r="J5" s="126" t="str">
        <f ca="1">OFFSET(L!$C$1,MATCH("Checker"&amp;ADDRESS(ROW(),COLUMN(),4),L!$A:$A,0)-1,SL,,)</f>
        <v>在“申报”选项卡 D9 单元格中选择申报范围</v>
      </c>
    </row>
    <row r="6" spans="1:10" ht="22" customHeight="1">
      <c r="A6" s="77" t="str">
        <f ca="1">Declaration!B10</f>
        <v>范围描述：</v>
      </c>
      <c r="B6" s="76">
        <f>Declaration!D10</f>
        <v>0</v>
      </c>
      <c r="C6" s="76" t="str">
        <f ca="1">IF(H6=1,J6,I6)</f>
        <v>填写</v>
      </c>
      <c r="D6" s="82" t="str">
        <f>IF(H6=1,"Click here to provide a Description of Scope","")</f>
        <v/>
      </c>
      <c r="E6" s="16" t="s">
        <v>35</v>
      </c>
      <c r="F6" s="81">
        <f>IF(OR(B5=Declaration!P9,B5=Declaration!Q9,B5=0),0,1)</f>
        <v>0</v>
      </c>
      <c r="G6" s="61">
        <f>IF(B6=0,1,0)</f>
        <v>1</v>
      </c>
      <c r="H6" s="62">
        <f>F6*G6</f>
        <v>0</v>
      </c>
      <c r="I6" s="125" t="str">
        <f ca="1">OFFSET(L!$C$1,MATCH("Checker"&amp;"Comp",L!$A:$A,0)-1,SL,,)</f>
        <v>填写</v>
      </c>
      <c r="J6" s="15" t="str">
        <f ca="1">OFFSET(L!$C$1,MATCH("Checker"&amp;ADDRESS(ROW(),COLUMN(),4),L!$A:$A,0)-1,SL,,)</f>
        <v>在“申报”选项卡 D10 单元格中提供范围说明</v>
      </c>
    </row>
    <row r="7" spans="1:10" ht="22" customHeight="1">
      <c r="A7" s="77" t="str">
        <f ca="1">Declaration!B12</f>
        <v>选择贵公司的矿产申报范围 (*):</v>
      </c>
      <c r="B7" s="79"/>
      <c r="C7" s="76" t="str">
        <f ca="1">IF(H7=1,J7,I7)</f>
        <v>填写</v>
      </c>
      <c r="D7" s="307" t="str">
        <f>IF(H7=1,"Click here to enter Minerals/Metals in Scope","")</f>
        <v/>
      </c>
      <c r="E7" s="16"/>
      <c r="F7" s="80">
        <v>1</v>
      </c>
      <c r="G7" s="298">
        <f>IF(Declaration!B30&lt;&gt;"",0,1)</f>
        <v>0</v>
      </c>
      <c r="H7" s="62">
        <f>F7*G7</f>
        <v>0</v>
      </c>
      <c r="I7" s="125" t="str">
        <f ca="1">OFFSET(L!$C$1,MATCH("Checker"&amp;"Comp",L!$A:$A,0)-1,SL,,)</f>
        <v>填写</v>
      </c>
      <c r="J7" s="15">
        <f ca="1">OFFSET(L!$C$1,MATCH("Checker"&amp;ADDRESS(ROW(),COLUMN(),4),L!$A:$A,0)-1,SL,,)</f>
        <v>0</v>
      </c>
    </row>
    <row r="8" spans="1:10" ht="22" customHeight="1">
      <c r="A8" s="77">
        <f>Declaration!B14</f>
        <v>0</v>
      </c>
      <c r="B8" s="76"/>
      <c r="C8" s="76"/>
      <c r="D8" s="82"/>
      <c r="E8" s="16"/>
      <c r="F8" s="80"/>
      <c r="G8" s="61"/>
      <c r="H8" s="62"/>
      <c r="I8" s="125"/>
    </row>
    <row r="9" spans="1:10" ht="41.15" customHeight="1">
      <c r="A9" s="129" t="str">
        <f ca="1">Declaration!B19</f>
        <v>联系人姓名 (*):</v>
      </c>
      <c r="B9" s="344" t="str">
        <f>Declaration!D19</f>
        <v>Szilard Bohon</v>
      </c>
      <c r="C9" s="130" t="str">
        <f ca="1">IF(H9=1,J9,I9)</f>
        <v>填写</v>
      </c>
      <c r="D9" s="307" t="str">
        <f>IF(H9=1,"Click here to enter Contact Name","")</f>
        <v/>
      </c>
      <c r="E9" s="16" t="s">
        <v>35</v>
      </c>
      <c r="F9" s="80">
        <v>1</v>
      </c>
      <c r="G9" s="61">
        <f>IF(B9=0,1,0)</f>
        <v>0</v>
      </c>
      <c r="H9" s="62">
        <f t="shared" ref="H9:H22" si="0">F9*G9</f>
        <v>0</v>
      </c>
      <c r="I9" s="125" t="str">
        <f ca="1">OFFSET(L!$C$1,MATCH("Checker"&amp;"Comp",L!$A:$A,0)-1,SL,,)</f>
        <v>填写</v>
      </c>
      <c r="J9" s="15" t="str">
        <f ca="1">OFFSET(L!$C$1,MATCH("Checker"&amp;ADDRESS(ROW(),COLUMN(),4),L!$A:$A,0)-1,SL,,)</f>
        <v>在“申报”选项卡 D19 单元格中提供联系人姓名</v>
      </c>
    </row>
    <row r="10" spans="1:10" ht="41.15" customHeight="1">
      <c r="A10" s="129" t="str">
        <f ca="1">Declaration!B20</f>
        <v>联系人电邮地址 (*):</v>
      </c>
      <c r="B10" s="345" t="str">
        <f>Declaration!D20</f>
        <v>eco-products@nexperia.com</v>
      </c>
      <c r="C10" s="130" t="str">
        <f ca="1">IF(H10=1,J10,I10)</f>
        <v>填写</v>
      </c>
      <c r="D10" s="306" t="str">
        <f>IF(H10=1,"Click here to enter Email-Contact","")</f>
        <v/>
      </c>
      <c r="E10" s="16" t="s">
        <v>35</v>
      </c>
      <c r="F10" s="80">
        <v>1</v>
      </c>
      <c r="G10" s="61">
        <f>IF(ISNUMBER(SEARCH("@",B10)),0,1)</f>
        <v>0</v>
      </c>
      <c r="H10" s="62">
        <f t="shared" si="0"/>
        <v>0</v>
      </c>
      <c r="I10" s="125" t="str">
        <f ca="1">OFFSET(L!$C$1,MATCH("Checker"&amp;"Comp",L!$A:$A,0)-1,SL,,)</f>
        <v>填写</v>
      </c>
      <c r="J10" s="15" t="str">
        <f ca="1">OFFSET(L!$C$1,MATCH("Checker"&amp;ADDRESS(ROW(),COLUMN(),4),L!$A:$A,0)-1,SL,,)</f>
        <v>在“申报”选项卡 D20 单元格中提供联系人有效的电子邮件地址</v>
      </c>
    </row>
    <row r="11" spans="1:10" ht="41.15" customHeight="1">
      <c r="A11" s="129" t="str">
        <f ca="1">Declaration!B21</f>
        <v>联系人电话 (*):</v>
      </c>
      <c r="B11" s="344" t="str">
        <f>Declaration!D21</f>
        <v>+49 40 30708 2371</v>
      </c>
      <c r="C11" s="130" t="str">
        <f ca="1">IF(H11=1,J11,I11)</f>
        <v>填写</v>
      </c>
      <c r="D11" s="306" t="str">
        <f>IF(H11=1,"Click here to enter Phone-Contact","")</f>
        <v/>
      </c>
      <c r="E11" s="16" t="s">
        <v>35</v>
      </c>
      <c r="F11" s="80">
        <v>1</v>
      </c>
      <c r="G11" s="61">
        <f>IF(B11=0,1,0)</f>
        <v>0</v>
      </c>
      <c r="H11" s="62">
        <f t="shared" si="0"/>
        <v>0</v>
      </c>
      <c r="I11" s="125" t="str">
        <f ca="1">OFFSET(L!$C$1,MATCH("Checker"&amp;"Comp",L!$A:$A,0)-1,SL,,)</f>
        <v>填写</v>
      </c>
      <c r="J11" s="15" t="str">
        <f ca="1">OFFSET(L!$C$1,MATCH("Checker"&amp;ADDRESS(ROW(),COLUMN(),4),L!$A:$A,0)-1,SL,,)</f>
        <v>在“申报”选项卡 D21 单元格中提供联系人的电话号码</v>
      </c>
    </row>
    <row r="12" spans="1:10" ht="41.15" customHeight="1">
      <c r="A12" s="129" t="str">
        <f ca="1">Declaration!B22</f>
        <v>授权人姓名 (*):</v>
      </c>
      <c r="B12" s="344" t="str">
        <f>Declaration!D22</f>
        <v>Dr. Timo Stein</v>
      </c>
      <c r="C12" s="130" t="str">
        <f ca="1">IF(H12=1,J12,I12)</f>
        <v>填写</v>
      </c>
      <c r="D12" s="306" t="str">
        <f>IF(H12=1,"Click here to enter an Authorized Company Representative's name","")</f>
        <v/>
      </c>
      <c r="E12" s="16" t="s">
        <v>35</v>
      </c>
      <c r="F12" s="80">
        <v>1</v>
      </c>
      <c r="G12" s="61">
        <f>IF(B12=0,1,0)</f>
        <v>0</v>
      </c>
      <c r="H12" s="62">
        <f t="shared" si="0"/>
        <v>0</v>
      </c>
      <c r="I12" s="125" t="str">
        <f ca="1">OFFSET(L!$C$1,MATCH("Checker"&amp;"Comp",L!$A:$A,0)-1,SL,,)</f>
        <v>填写</v>
      </c>
      <c r="J12" s="15" t="str">
        <f ca="1">OFFSET(L!$C$1,MATCH("Checker"&amp;ADDRESS(ROW(),COLUMN(),4),L!$A:$A,0)-1,SL,,)</f>
        <v>在“申报”选项卡 D22 单元格中提供授权公司代表联系人姓名</v>
      </c>
    </row>
    <row r="13" spans="1:10" ht="27.65" customHeight="1">
      <c r="A13" s="77" t="str">
        <f ca="1">Declaration!B24</f>
        <v>授权人电邮地址 (*):</v>
      </c>
      <c r="B13" s="78" t="str">
        <f>Declaration!D24</f>
        <v>eco-products@nexperia.com</v>
      </c>
      <c r="C13" s="76" t="str">
        <f ca="1">IF(H13=1,J13,I13)</f>
        <v>填写</v>
      </c>
      <c r="D13" s="306" t="str">
        <f>IF(H13=1,"Click here to enter Representative's email","")</f>
        <v/>
      </c>
      <c r="E13" s="16" t="s">
        <v>273</v>
      </c>
      <c r="F13" s="80">
        <v>1</v>
      </c>
      <c r="G13" s="61">
        <f>IF(ISNUMBER(SEARCH("@",B13)),0,1)</f>
        <v>0</v>
      </c>
      <c r="H13" s="62">
        <f t="shared" si="0"/>
        <v>0</v>
      </c>
      <c r="I13" s="125" t="str">
        <f ca="1">OFFSET(L!$C$1,MATCH("Checker"&amp;"Comp",L!$A:$A,0)-1,SL,,)</f>
        <v>填写</v>
      </c>
      <c r="J13" s="347" t="str">
        <f ca="1">OFFSET(L!$C$1,MATCH("Checker"&amp;ADDRESS(ROW(),COLUMN(),4),L!$A:$A,0)-1,SL,,)</f>
        <v>在“申报”选项卡 D24 单元格中提供授权公司代表的有效的电子邮件地址</v>
      </c>
    </row>
    <row r="14" spans="1:10" ht="22" customHeight="1">
      <c r="A14" s="77"/>
      <c r="B14" s="76"/>
      <c r="C14" s="76"/>
      <c r="D14" s="82"/>
      <c r="E14" s="16" t="s">
        <v>35</v>
      </c>
      <c r="F14" s="80"/>
      <c r="G14" s="61"/>
      <c r="H14" s="62">
        <f t="shared" si="0"/>
        <v>0</v>
      </c>
      <c r="I14" s="125"/>
    </row>
    <row r="15" spans="1:10" ht="41.15" customHeight="1">
      <c r="A15" s="77" t="str">
        <f ca="1">Declaration!B26</f>
        <v>授权日期 (*):</v>
      </c>
      <c r="B15" s="78" t="str">
        <f>Declaration!D26</f>
        <v>13-Aug-2026</v>
      </c>
      <c r="C15" s="76" t="str">
        <f ca="1">IF(H15=1,J15,I15)</f>
        <v>填写</v>
      </c>
      <c r="D15" s="306" t="str">
        <f>IF(H15=1,"Click here to enter Date of Completion","")</f>
        <v/>
      </c>
      <c r="E15" s="16" t="s">
        <v>35</v>
      </c>
      <c r="F15" s="80">
        <v>1</v>
      </c>
      <c r="G15" s="61">
        <f>IF(B15=0,1,0)</f>
        <v>0</v>
      </c>
      <c r="H15" s="62">
        <f t="shared" si="0"/>
        <v>0</v>
      </c>
      <c r="I15" s="125" t="str">
        <f ca="1">OFFSET(L!$C$1,MATCH("Checker"&amp;"Comp",L!$A:$A,0)-1,SL,,)</f>
        <v>填写</v>
      </c>
      <c r="J15" s="15" t="str">
        <f ca="1">OFFSET(L!$C$1,MATCH("Checker"&amp;ADDRESS(ROW(),COLUMN(),4),L!$A:$A,0)-1,SL,,)</f>
        <v>在“申报”选项卡 D26 单元格中提供表格填写日期</v>
      </c>
    </row>
    <row r="16" spans="1:10" ht="25" customHeight="1">
      <c r="A16" s="76" t="str">
        <f ca="1">Declaration!B29</f>
        <v>1) 是否在产品或生产流程中有意添加或使用任何指定矿产？ (*)</v>
      </c>
      <c r="B16" s="79"/>
      <c r="C16" s="79"/>
      <c r="D16" s="83"/>
      <c r="E16" s="16" t="s">
        <v>36</v>
      </c>
      <c r="F16" s="80"/>
      <c r="H16" s="15">
        <f t="shared" si="0"/>
        <v>0</v>
      </c>
    </row>
    <row r="17" spans="1:10" ht="25" customHeight="1">
      <c r="A17" s="77" t="str">
        <f>Declaration!B30</f>
        <v>Cobalt(*)</v>
      </c>
      <c r="B17" s="76" t="str">
        <f>Declaration!D30</f>
        <v>Yes</v>
      </c>
      <c r="C17" s="76" t="str">
        <f t="shared" ref="C17:C26" ca="1" si="1">IF(H17=1,J17,I17)</f>
        <v>填写</v>
      </c>
      <c r="D17" s="306" t="str">
        <f t="shared" ref="D17:D22" si="2">IF(H17=1,"Click here to answer question 1 for specified mineral","")</f>
        <v/>
      </c>
      <c r="E17" s="16" t="s">
        <v>40</v>
      </c>
      <c r="F17" s="312">
        <f t="shared" ref="F17:F22" si="3">IF(A17="",0,1)</f>
        <v>1</v>
      </c>
      <c r="G17" s="61">
        <f t="shared" ref="G17:G22" si="4">IF(B17=0,1,0)</f>
        <v>0</v>
      </c>
      <c r="H17" s="62">
        <f t="shared" si="0"/>
        <v>0</v>
      </c>
      <c r="I17" s="125" t="str">
        <f ca="1">OFFSET(L!$C$1,MATCH("Checker"&amp;"Comp",L!$A:$A,0)-1,SL,,)</f>
        <v>填写</v>
      </c>
      <c r="J17" s="126" t="str">
        <f ca="1">OFFSET(L!$C$1,MATCH("Checker"&amp;ADDRESS(ROW(),COLUMN(),4),L!$A:$A,0)-1,SL,,)</f>
        <v>在“申报”选项卡 D30 单元格中申报是否有意将指定矿产增加到贵公司的产品中</v>
      </c>
    </row>
    <row r="18" spans="1:10" ht="25" customHeight="1">
      <c r="A18" s="77" t="str">
        <f>Declaration!B31</f>
        <v>Copper(*)</v>
      </c>
      <c r="B18" s="76" t="str">
        <f>Declaration!D31</f>
        <v>Yes</v>
      </c>
      <c r="C18" s="76" t="str">
        <f t="shared" ca="1" si="1"/>
        <v>填写</v>
      </c>
      <c r="D18" s="306" t="str">
        <f t="shared" si="2"/>
        <v/>
      </c>
      <c r="E18" s="16" t="s">
        <v>35</v>
      </c>
      <c r="F18" s="312">
        <f t="shared" si="3"/>
        <v>1</v>
      </c>
      <c r="G18" s="61">
        <f t="shared" si="4"/>
        <v>0</v>
      </c>
      <c r="H18" s="62">
        <f t="shared" si="0"/>
        <v>0</v>
      </c>
      <c r="I18" s="125" t="str">
        <f ca="1">OFFSET(L!$C$1,MATCH("Checker"&amp;"Comp",L!$A:$A,0)-1,SL,,)</f>
        <v>填写</v>
      </c>
      <c r="J18" s="126" t="str">
        <f ca="1">OFFSET(L!$C$1,MATCH("Checker"&amp;ADDRESS(ROW(),COLUMN(),4),L!$A:$A,0)-1,SL,,)</f>
        <v>在“申报”选项卡 D31 单元格中申报是否有意将指定矿产增加到贵公司的产品中</v>
      </c>
    </row>
    <row r="19" spans="1:10" ht="25" customHeight="1">
      <c r="A19" s="77" t="str">
        <f>Declaration!B32</f>
        <v>Graphite(*)</v>
      </c>
      <c r="B19" s="76" t="str">
        <f>Declaration!D32</f>
        <v>No</v>
      </c>
      <c r="C19" s="76" t="str">
        <f t="shared" ca="1" si="1"/>
        <v>填写</v>
      </c>
      <c r="D19" s="306" t="str">
        <f t="shared" si="2"/>
        <v/>
      </c>
      <c r="E19" s="16" t="s">
        <v>35</v>
      </c>
      <c r="F19" s="312">
        <f t="shared" si="3"/>
        <v>1</v>
      </c>
      <c r="G19" s="61">
        <f t="shared" si="4"/>
        <v>0</v>
      </c>
      <c r="H19" s="62">
        <f t="shared" si="0"/>
        <v>0</v>
      </c>
      <c r="I19" s="125" t="str">
        <f ca="1">OFFSET(L!$C$1,MATCH("Checker"&amp;"Comp",L!$A:$A,0)-1,SL,,)</f>
        <v>填写</v>
      </c>
      <c r="J19" s="126" t="str">
        <f ca="1">OFFSET(L!$C$1,MATCH("Checker"&amp;ADDRESS(ROW(),COLUMN(),4),L!$A:$A,0)-1,SL,,)</f>
        <v>在“申报”选项卡 D32 单元格中申报是否有意将指定矿产增加到贵公司的产品中</v>
      </c>
    </row>
    <row r="20" spans="1:10" ht="25" customHeight="1">
      <c r="A20" s="77" t="str">
        <f>Declaration!B33</f>
        <v>Lithium(*)</v>
      </c>
      <c r="B20" s="76" t="str">
        <f>Declaration!D33</f>
        <v>No</v>
      </c>
      <c r="C20" s="76" t="str">
        <f t="shared" ca="1" si="1"/>
        <v>填写</v>
      </c>
      <c r="D20" s="306" t="str">
        <f t="shared" si="2"/>
        <v/>
      </c>
      <c r="E20" s="16" t="s">
        <v>35</v>
      </c>
      <c r="F20" s="312">
        <f t="shared" si="3"/>
        <v>1</v>
      </c>
      <c r="G20" s="61">
        <f t="shared" si="4"/>
        <v>0</v>
      </c>
      <c r="H20" s="62">
        <f t="shared" si="0"/>
        <v>0</v>
      </c>
      <c r="I20" s="125" t="str">
        <f ca="1">OFFSET(L!$C$1,MATCH("Checker"&amp;"Comp",L!$A:$A,0)-1,SL,,)</f>
        <v>填写</v>
      </c>
      <c r="J20" s="126" t="str">
        <f ca="1">OFFSET(L!$C$1,MATCH("Checker"&amp;ADDRESS(ROW(),COLUMN(),4),L!$A:$A,0)-1,SL,,)</f>
        <v>在“申报”选项卡 D33 单元格中申报是否有意将指定矿产增加到贵公司的产品中</v>
      </c>
    </row>
    <row r="21" spans="1:10" ht="25" customHeight="1">
      <c r="A21" s="77" t="str">
        <f>Declaration!B34</f>
        <v>Mica(*)</v>
      </c>
      <c r="B21" s="76" t="str">
        <f>Declaration!D34</f>
        <v>No</v>
      </c>
      <c r="C21" s="76" t="str">
        <f t="shared" ca="1" si="1"/>
        <v>填写</v>
      </c>
      <c r="D21" s="306" t="str">
        <f t="shared" si="2"/>
        <v/>
      </c>
      <c r="E21" s="16"/>
      <c r="F21" s="312">
        <f t="shared" si="3"/>
        <v>1</v>
      </c>
      <c r="G21" s="61">
        <f t="shared" si="4"/>
        <v>0</v>
      </c>
      <c r="H21" s="62">
        <f t="shared" si="0"/>
        <v>0</v>
      </c>
      <c r="I21" s="125" t="str">
        <f ca="1">OFFSET(L!$C$1,MATCH("Checker"&amp;"Comp",L!$A:$A,0)-1,SL,,)</f>
        <v>填写</v>
      </c>
      <c r="J21" s="126" t="str">
        <f ca="1">OFFSET(L!$C$1,MATCH("Checker"&amp;ADDRESS(ROW(),COLUMN(),4),L!$A:$A,0)-1,SL,,)</f>
        <v>在“申报”选项卡 D34 单元格中申报是否有意将指定矿产增加到贵公司的产品中</v>
      </c>
    </row>
    <row r="22" spans="1:10" ht="25" customHeight="1">
      <c r="A22" s="77" t="str">
        <f>Declaration!B35</f>
        <v>Nickel(*)</v>
      </c>
      <c r="B22" s="76" t="str">
        <f>Declaration!D35</f>
        <v>Yes</v>
      </c>
      <c r="C22" s="76" t="str">
        <f t="shared" ca="1" si="1"/>
        <v>填写</v>
      </c>
      <c r="D22" s="306" t="str">
        <f t="shared" si="2"/>
        <v/>
      </c>
      <c r="E22" s="16"/>
      <c r="F22" s="312">
        <f t="shared" si="3"/>
        <v>1</v>
      </c>
      <c r="G22" s="61">
        <f t="shared" si="4"/>
        <v>0</v>
      </c>
      <c r="H22" s="62">
        <f t="shared" si="0"/>
        <v>0</v>
      </c>
      <c r="I22" s="125" t="str">
        <f ca="1">OFFSET(L!$C$1,MATCH("Checker"&amp;"Comp",L!$A:$A,0)-1,SL,,)</f>
        <v>填写</v>
      </c>
      <c r="J22" s="126" t="str">
        <f ca="1">OFFSET(L!$C$1,MATCH("Checker"&amp;ADDRESS(ROW(),COLUMN(),4),L!$A:$A,0)-1,SL,,)</f>
        <v>在“申报”选项卡 D35 单元格中申报是否有意将指定矿产增加到贵公司的产品中</v>
      </c>
    </row>
    <row r="23" spans="1:10" ht="22" hidden="1" customHeight="1">
      <c r="A23" s="77" t="str">
        <f>Declaration!B36</f>
        <v/>
      </c>
      <c r="B23" s="76">
        <f>Declaration!D36</f>
        <v>0</v>
      </c>
      <c r="C23" s="76">
        <f t="shared" si="1"/>
        <v>0</v>
      </c>
      <c r="D23" s="82"/>
      <c r="E23" s="16"/>
      <c r="F23" s="312"/>
      <c r="G23" s="61"/>
      <c r="H23" s="62"/>
      <c r="I23" s="125"/>
      <c r="J23" s="126"/>
    </row>
    <row r="24" spans="1:10" ht="22" hidden="1" customHeight="1">
      <c r="A24" s="77" t="str">
        <f>Declaration!B37</f>
        <v/>
      </c>
      <c r="B24" s="76">
        <f>Declaration!D37</f>
        <v>0</v>
      </c>
      <c r="C24" s="76">
        <f t="shared" si="1"/>
        <v>0</v>
      </c>
      <c r="D24" s="82"/>
      <c r="E24" s="16"/>
      <c r="F24" s="312"/>
      <c r="G24" s="61"/>
      <c r="H24" s="62"/>
      <c r="I24" s="125"/>
      <c r="J24" s="126"/>
    </row>
    <row r="25" spans="1:10" ht="22" hidden="1" customHeight="1">
      <c r="A25" s="77" t="str">
        <f>Declaration!B38</f>
        <v/>
      </c>
      <c r="B25" s="76">
        <f>Declaration!D38</f>
        <v>0</v>
      </c>
      <c r="C25" s="76">
        <f t="shared" si="1"/>
        <v>0</v>
      </c>
      <c r="D25" s="82"/>
      <c r="E25" s="16"/>
      <c r="F25" s="312"/>
      <c r="G25" s="61"/>
      <c r="H25" s="62"/>
      <c r="I25" s="125"/>
      <c r="J25" s="126"/>
    </row>
    <row r="26" spans="1:10" ht="22" hidden="1" customHeight="1">
      <c r="A26" s="77" t="str">
        <f>Declaration!B39</f>
        <v/>
      </c>
      <c r="B26" s="76">
        <f>Declaration!D39</f>
        <v>0</v>
      </c>
      <c r="C26" s="76">
        <f t="shared" si="1"/>
        <v>0</v>
      </c>
      <c r="D26" s="82"/>
      <c r="E26" s="16"/>
      <c r="F26" s="312"/>
      <c r="G26" s="61"/>
      <c r="H26" s="62"/>
      <c r="I26" s="125"/>
      <c r="J26" s="126"/>
    </row>
    <row r="27" spans="1:10" ht="25" customHeight="1">
      <c r="A27" s="76" t="str">
        <f ca="1">Declaration!B41</f>
        <v>2) 产品中是否还存有任何指定矿产？ (*)(*)</v>
      </c>
      <c r="B27" s="79"/>
      <c r="C27" s="79"/>
      <c r="D27" s="83"/>
      <c r="E27" s="16" t="s">
        <v>35</v>
      </c>
      <c r="F27" s="80"/>
      <c r="J27" s="126"/>
    </row>
    <row r="28" spans="1:10" ht="41.15" customHeight="1">
      <c r="A28" s="77" t="str">
        <f>Declaration!B42</f>
        <v>Cobalt(*)</v>
      </c>
      <c r="B28" s="76" t="str">
        <f>Declaration!D42</f>
        <v>Yes</v>
      </c>
      <c r="C28" s="130" t="str">
        <f t="shared" ref="C28:C37" ca="1" si="5">IF(H28=1,J28,I28)</f>
        <v>填写</v>
      </c>
      <c r="D28" s="306" t="str">
        <f t="shared" ref="D28:D33" si="6">IF(H28=1,"Click here to answer question 2 for specified mineral","")</f>
        <v/>
      </c>
      <c r="E28" s="16" t="s">
        <v>35</v>
      </c>
      <c r="F28" s="81">
        <f t="shared" ref="F28:F33" si="7">IF(OR(A17="",B17="No",B17="Unknown",B17="Not declaring"),0,1)</f>
        <v>1</v>
      </c>
      <c r="G28" s="61">
        <f t="shared" ref="G28:G33" si="8">IF(B28=0,1,0)</f>
        <v>0</v>
      </c>
      <c r="H28" s="62">
        <f t="shared" ref="H28:H33" si="9">F28*G28</f>
        <v>0</v>
      </c>
      <c r="I28" s="125" t="str">
        <f ca="1">OFFSET(L!$C$1,MATCH("Checker"&amp;"Comp",L!$A:$A,0)-1,SL,,)</f>
        <v>填写</v>
      </c>
      <c r="J28" s="15" t="str">
        <f ca="1">OFFSET(L!$C$1,MATCH("Checker"&amp;ADDRESS(ROW(),COLUMN(),4),L!$A:$A,0)-1,SL,,)</f>
        <v>在“申报”选项卡 D42 单元格中申报指定矿产是否必须用于贵公司产品的生产中并且包含在申报的成品内</v>
      </c>
    </row>
    <row r="29" spans="1:10" ht="41.15" customHeight="1">
      <c r="A29" s="77" t="str">
        <f>Declaration!B43</f>
        <v>Copper(*)</v>
      </c>
      <c r="B29" s="76" t="str">
        <f>Declaration!D43</f>
        <v>Yes</v>
      </c>
      <c r="C29" s="130" t="str">
        <f t="shared" ca="1" si="5"/>
        <v>填写</v>
      </c>
      <c r="D29" s="306" t="str">
        <f t="shared" si="6"/>
        <v/>
      </c>
      <c r="E29" s="16" t="s">
        <v>35</v>
      </c>
      <c r="F29" s="81">
        <f t="shared" si="7"/>
        <v>1</v>
      </c>
      <c r="G29" s="61">
        <f t="shared" si="8"/>
        <v>0</v>
      </c>
      <c r="H29" s="62">
        <f t="shared" si="9"/>
        <v>0</v>
      </c>
      <c r="I29" s="125" t="str">
        <f ca="1">OFFSET(L!$C$1,MATCH("Checker"&amp;"Comp",L!$A:$A,0)-1,SL,,)</f>
        <v>填写</v>
      </c>
      <c r="J29" s="15" t="str">
        <f ca="1">OFFSET(L!$C$1,MATCH("Checker"&amp;ADDRESS(ROW(),COLUMN(),4),L!$A:$A,0)-1,SL,,)</f>
        <v>在“申报”选项卡 D43 单元格中申报指定矿产是否必须用于贵公司产品的生产中并且包含在申报的成品内</v>
      </c>
    </row>
    <row r="30" spans="1:10" ht="40.5" customHeight="1">
      <c r="A30" s="77" t="str">
        <f>Declaration!B44</f>
        <v>Graphite</v>
      </c>
      <c r="B30" s="76">
        <f>Declaration!D44</f>
        <v>0</v>
      </c>
      <c r="C30" s="130" t="str">
        <f t="shared" ca="1" si="5"/>
        <v>填写</v>
      </c>
      <c r="D30" s="306" t="str">
        <f t="shared" si="6"/>
        <v/>
      </c>
      <c r="E30" s="16"/>
      <c r="F30" s="81">
        <f t="shared" si="7"/>
        <v>0</v>
      </c>
      <c r="G30" s="61">
        <f t="shared" si="8"/>
        <v>1</v>
      </c>
      <c r="H30" s="62">
        <f t="shared" si="9"/>
        <v>0</v>
      </c>
      <c r="I30" s="125" t="str">
        <f ca="1">OFFSET(L!$C$1,MATCH("Checker"&amp;"Comp",L!$A:$A,0)-1,SL,,)</f>
        <v>填写</v>
      </c>
      <c r="J30" s="15" t="str">
        <f ca="1">OFFSET(L!$C$1,MATCH("Checker"&amp;ADDRESS(ROW(),COLUMN(),4),L!$A:$A,0)-1,SL,,)</f>
        <v>在“申报”选项卡 D44 单元格中申报指定矿产是否必须用于贵公司产品的生产中并且包含在申报的成品内</v>
      </c>
    </row>
    <row r="31" spans="1:10" ht="40.5" customHeight="1">
      <c r="A31" s="77" t="str">
        <f>Declaration!B45</f>
        <v>Lithium</v>
      </c>
      <c r="B31" s="76">
        <f>Declaration!D45</f>
        <v>0</v>
      </c>
      <c r="C31" s="130" t="str">
        <f t="shared" ca="1" si="5"/>
        <v>填写</v>
      </c>
      <c r="D31" s="306" t="str">
        <f t="shared" si="6"/>
        <v/>
      </c>
      <c r="E31" s="16"/>
      <c r="F31" s="81">
        <f t="shared" si="7"/>
        <v>0</v>
      </c>
      <c r="G31" s="61">
        <f t="shared" si="8"/>
        <v>1</v>
      </c>
      <c r="H31" s="62">
        <f t="shared" si="9"/>
        <v>0</v>
      </c>
      <c r="I31" s="125" t="str">
        <f ca="1">OFFSET(L!$C$1,MATCH("Checker"&amp;"Comp",L!$A:$A,0)-1,SL,,)</f>
        <v>填写</v>
      </c>
      <c r="J31" s="15" t="str">
        <f ca="1">OFFSET(L!$C$1,MATCH("Checker"&amp;ADDRESS(ROW(),COLUMN(),4),L!$A:$A,0)-1,SL,,)</f>
        <v>在“申报”选项卡 D45 单元格中申报指定矿产是否必须用于贵公司产品的生产中并且包含在申报的成品内</v>
      </c>
    </row>
    <row r="32" spans="1:10" ht="40.5" customHeight="1">
      <c r="A32" s="77" t="str">
        <f>Declaration!B46</f>
        <v>Mica</v>
      </c>
      <c r="B32" s="76">
        <f>Declaration!D46</f>
        <v>0</v>
      </c>
      <c r="C32" s="130" t="str">
        <f t="shared" ca="1" si="5"/>
        <v>填写</v>
      </c>
      <c r="D32" s="306" t="str">
        <f t="shared" si="6"/>
        <v/>
      </c>
      <c r="E32" s="16"/>
      <c r="F32" s="81">
        <f t="shared" si="7"/>
        <v>0</v>
      </c>
      <c r="G32" s="61">
        <f t="shared" si="8"/>
        <v>1</v>
      </c>
      <c r="H32" s="62">
        <f t="shared" si="9"/>
        <v>0</v>
      </c>
      <c r="I32" s="125" t="str">
        <f ca="1">OFFSET(L!$C$1,MATCH("Checker"&amp;"Comp",L!$A:$A,0)-1,SL,,)</f>
        <v>填写</v>
      </c>
      <c r="J32" s="15" t="str">
        <f ca="1">OFFSET(L!$C$1,MATCH("Checker"&amp;ADDRESS(ROW(),COLUMN(),4),L!$A:$A,0)-1,SL,,)</f>
        <v>在“申报”选项卡 D46 单元格中申报指定矿产是否必须用于贵公司产品的生产中并且包含在申报的成品内</v>
      </c>
    </row>
    <row r="33" spans="1:10" ht="40.5" customHeight="1">
      <c r="A33" s="77" t="str">
        <f>Declaration!B47</f>
        <v>Nickel(*)</v>
      </c>
      <c r="B33" s="76" t="str">
        <f>Declaration!D47</f>
        <v>Yes</v>
      </c>
      <c r="C33" s="130" t="str">
        <f t="shared" ca="1" si="5"/>
        <v>填写</v>
      </c>
      <c r="D33" s="306" t="str">
        <f t="shared" si="6"/>
        <v/>
      </c>
      <c r="E33" s="16"/>
      <c r="F33" s="81">
        <f t="shared" si="7"/>
        <v>1</v>
      </c>
      <c r="G33" s="61">
        <f t="shared" si="8"/>
        <v>0</v>
      </c>
      <c r="H33" s="62">
        <f t="shared" si="9"/>
        <v>0</v>
      </c>
      <c r="I33" s="125" t="str">
        <f ca="1">OFFSET(L!$C$1,MATCH("Checker"&amp;"Comp",L!$A:$A,0)-1,SL,,)</f>
        <v>填写</v>
      </c>
      <c r="J33" s="15" t="str">
        <f ca="1">OFFSET(L!$C$1,MATCH("Checker"&amp;ADDRESS(ROW(),COLUMN(),4),L!$A:$A,0)-1,SL,,)</f>
        <v>在“申报”选项卡 D47 单元格中申报指定矿产是否必须用于贵公司产品的生产中并且包含在申报的成品内</v>
      </c>
    </row>
    <row r="34" spans="1:10" ht="22" hidden="1" customHeight="1">
      <c r="A34" s="77" t="str">
        <f>Declaration!B48</f>
        <v/>
      </c>
      <c r="B34" s="76">
        <f>Declaration!D48</f>
        <v>0</v>
      </c>
      <c r="C34" s="130">
        <f t="shared" si="5"/>
        <v>0</v>
      </c>
      <c r="D34" s="186"/>
      <c r="E34" s="16"/>
      <c r="F34" s="81"/>
      <c r="G34" s="61"/>
      <c r="H34" s="62"/>
      <c r="I34" s="125"/>
    </row>
    <row r="35" spans="1:10" ht="22" hidden="1" customHeight="1">
      <c r="A35" s="77" t="str">
        <f>Declaration!B49</f>
        <v/>
      </c>
      <c r="B35" s="76">
        <f>Declaration!D49</f>
        <v>0</v>
      </c>
      <c r="C35" s="130">
        <f t="shared" si="5"/>
        <v>0</v>
      </c>
      <c r="D35" s="186"/>
      <c r="E35" s="16"/>
      <c r="F35" s="81"/>
      <c r="G35" s="61"/>
      <c r="H35" s="62"/>
      <c r="I35" s="125"/>
    </row>
    <row r="36" spans="1:10" ht="22" hidden="1" customHeight="1">
      <c r="A36" s="77" t="str">
        <f>Declaration!B50</f>
        <v/>
      </c>
      <c r="B36" s="76">
        <f>Declaration!D50</f>
        <v>0</v>
      </c>
      <c r="C36" s="130">
        <f t="shared" si="5"/>
        <v>0</v>
      </c>
      <c r="D36" s="186"/>
      <c r="E36" s="16"/>
      <c r="F36" s="81"/>
      <c r="G36" s="61"/>
      <c r="H36" s="62"/>
      <c r="I36" s="125"/>
    </row>
    <row r="37" spans="1:10" ht="22" hidden="1" customHeight="1">
      <c r="A37" s="77" t="str">
        <f>Declaration!B51</f>
        <v/>
      </c>
      <c r="B37" s="76">
        <f>Declaration!D51</f>
        <v>0</v>
      </c>
      <c r="C37" s="130">
        <f t="shared" si="5"/>
        <v>0</v>
      </c>
      <c r="D37" s="186"/>
      <c r="E37" s="16"/>
      <c r="F37" s="81"/>
      <c r="G37" s="61"/>
      <c r="H37" s="62"/>
      <c r="I37" s="125"/>
    </row>
    <row r="38" spans="1:10" ht="25" customHeight="1">
      <c r="A38" s="76" t="str">
        <f ca="1">Declaration!B53</f>
        <v>3) 贵公司供应链中是否有冶炼厂或加工厂从受冲突影响和高风险地区采购指定矿产？ （《经合组织尽职调查指南》，参见定义选项卡） (*)</v>
      </c>
      <c r="B38" s="79"/>
      <c r="C38" s="79"/>
      <c r="D38" s="83"/>
      <c r="E38" s="16" t="s">
        <v>35</v>
      </c>
      <c r="F38" s="80"/>
      <c r="J38" s="126"/>
    </row>
    <row r="39" spans="1:10" ht="41.15" customHeight="1">
      <c r="A39" s="77" t="str">
        <f>Declaration!B54</f>
        <v>Cobalt(*)</v>
      </c>
      <c r="B39" s="76" t="str">
        <f>Declaration!D54</f>
        <v>Yes</v>
      </c>
      <c r="C39" s="130" t="str">
        <f t="shared" ref="C39:C48" ca="1" si="10">IF(H39=1,J39,I39)</f>
        <v>填写</v>
      </c>
      <c r="D39" s="308" t="str">
        <f t="shared" ref="D39:D44" si="11">IF(H39=1,"Click here to answer question 3 for Specified mineral","")</f>
        <v/>
      </c>
      <c r="E39" s="16" t="s">
        <v>35</v>
      </c>
      <c r="F39" s="81">
        <f t="shared" ref="F39:F44" si="12">IF(OR(A17="",B17="No",B17="Unknown",B17="Not declaring",B28="No",B28="Unknown"),0,1)</f>
        <v>1</v>
      </c>
      <c r="G39" s="61">
        <f t="shared" ref="G39:G44" si="13">IF(B39=0,1,0)</f>
        <v>0</v>
      </c>
      <c r="H39" s="62">
        <f t="shared" ref="H39:H44" si="14">F39*G39</f>
        <v>0</v>
      </c>
      <c r="I39" s="125" t="str">
        <f ca="1">OFFSET(L!$C$1,MATCH("Checker"&amp;"Comp",L!$A:$A,0)-1,SL,,)</f>
        <v>填写</v>
      </c>
      <c r="J39" s="15" t="str">
        <f ca="1">OFFSET(L!$C$1,MATCH("Checker"&amp;ADDRESS(ROW(),COLUMN(),4),L!$A:$A,0)-1,SL,,)</f>
        <v>在“申报”选项卡 D54 单元格中申报此调查回答中所申报产品范围内使用的指定矿产的原产地是否为受冲突影响和高风险地区</v>
      </c>
    </row>
    <row r="40" spans="1:10" ht="41.15" customHeight="1">
      <c r="A40" s="77" t="str">
        <f>Declaration!B55</f>
        <v>Copper(*)</v>
      </c>
      <c r="B40" s="76" t="str">
        <f>Declaration!D55</f>
        <v>Unknown</v>
      </c>
      <c r="C40" s="130" t="str">
        <f t="shared" ca="1" si="10"/>
        <v>填写</v>
      </c>
      <c r="D40" s="308" t="str">
        <f t="shared" si="11"/>
        <v/>
      </c>
      <c r="E40" s="16" t="s">
        <v>35</v>
      </c>
      <c r="F40" s="81">
        <f t="shared" si="12"/>
        <v>1</v>
      </c>
      <c r="G40" s="61">
        <f t="shared" si="13"/>
        <v>0</v>
      </c>
      <c r="H40" s="62">
        <f t="shared" si="14"/>
        <v>0</v>
      </c>
      <c r="I40" s="125" t="str">
        <f ca="1">OFFSET(L!$C$1,MATCH("Checker"&amp;"Comp",L!$A:$A,0)-1,SL,,)</f>
        <v>填写</v>
      </c>
      <c r="J40" s="15" t="str">
        <f ca="1">OFFSET(L!$C$1,MATCH("Checker"&amp;ADDRESS(ROW(),COLUMN(),4),L!$A:$A,0)-1,SL,,)</f>
        <v>在“申报”选项卡 D55 单元格中申报此调查回答中所申报产品范围内使用的指定矿产的原产地是否为受冲突影响和高风险地区</v>
      </c>
    </row>
    <row r="41" spans="1:10" ht="40.5" customHeight="1">
      <c r="A41" s="77" t="str">
        <f>Declaration!B56</f>
        <v>Graphite</v>
      </c>
      <c r="B41" s="76">
        <f>Declaration!D56</f>
        <v>0</v>
      </c>
      <c r="C41" s="130" t="str">
        <f t="shared" ca="1" si="10"/>
        <v>填写</v>
      </c>
      <c r="D41" s="308" t="str">
        <f t="shared" si="11"/>
        <v/>
      </c>
      <c r="E41" s="16"/>
      <c r="F41" s="81">
        <f t="shared" si="12"/>
        <v>0</v>
      </c>
      <c r="G41" s="61">
        <f t="shared" si="13"/>
        <v>1</v>
      </c>
      <c r="H41" s="62">
        <f t="shared" si="14"/>
        <v>0</v>
      </c>
      <c r="I41" s="125" t="str">
        <f ca="1">OFFSET(L!$C$1,MATCH("Checker"&amp;"Comp",L!$A:$A,0)-1,SL,,)</f>
        <v>填写</v>
      </c>
      <c r="J41" s="15" t="str">
        <f ca="1">OFFSET(L!$C$1,MATCH("Checker"&amp;ADDRESS(ROW(),COLUMN(),4),L!$A:$A,0)-1,SL,,)</f>
        <v>在“申报”选项卡 D56 单元格中申报此调查回答中所申报产品范围内使用的指定矿产的原产地是否为受冲突影响和高风险地区</v>
      </c>
    </row>
    <row r="42" spans="1:10" ht="40.5" customHeight="1">
      <c r="A42" s="77" t="str">
        <f>Declaration!B57</f>
        <v>Lithium</v>
      </c>
      <c r="B42" s="76">
        <f>Declaration!D57</f>
        <v>0</v>
      </c>
      <c r="C42" s="130" t="str">
        <f t="shared" ca="1" si="10"/>
        <v>填写</v>
      </c>
      <c r="D42" s="308" t="str">
        <f t="shared" si="11"/>
        <v/>
      </c>
      <c r="E42" s="16"/>
      <c r="F42" s="81">
        <f t="shared" si="12"/>
        <v>0</v>
      </c>
      <c r="G42" s="61">
        <f t="shared" si="13"/>
        <v>1</v>
      </c>
      <c r="H42" s="62">
        <f t="shared" si="14"/>
        <v>0</v>
      </c>
      <c r="I42" s="125" t="str">
        <f ca="1">OFFSET(L!$C$1,MATCH("Checker"&amp;"Comp",L!$A:$A,0)-1,SL,,)</f>
        <v>填写</v>
      </c>
      <c r="J42" s="15" t="str">
        <f ca="1">OFFSET(L!$C$1,MATCH("Checker"&amp;ADDRESS(ROW(),COLUMN(),4),L!$A:$A,0)-1,SL,,)</f>
        <v>在“申报”选项卡 D57 单元格中申报此调查回答中所申报产品范围内使用的指定矿产的原产地是否为受冲突影响和高风险地区</v>
      </c>
    </row>
    <row r="43" spans="1:10" ht="40.5" customHeight="1">
      <c r="A43" s="77" t="str">
        <f>Declaration!B58</f>
        <v>Mica</v>
      </c>
      <c r="B43" s="76">
        <f>Declaration!D58</f>
        <v>0</v>
      </c>
      <c r="C43" s="130" t="str">
        <f t="shared" ca="1" si="10"/>
        <v>填写</v>
      </c>
      <c r="D43" s="308" t="str">
        <f t="shared" si="11"/>
        <v/>
      </c>
      <c r="E43" s="16"/>
      <c r="F43" s="81">
        <f t="shared" si="12"/>
        <v>0</v>
      </c>
      <c r="G43" s="61">
        <f t="shared" si="13"/>
        <v>1</v>
      </c>
      <c r="H43" s="62">
        <f t="shared" si="14"/>
        <v>0</v>
      </c>
      <c r="I43" s="125" t="str">
        <f ca="1">OFFSET(L!$C$1,MATCH("Checker"&amp;"Comp",L!$A:$A,0)-1,SL,,)</f>
        <v>填写</v>
      </c>
      <c r="J43" s="15" t="str">
        <f ca="1">OFFSET(L!$C$1,MATCH("Checker"&amp;ADDRESS(ROW(),COLUMN(),4),L!$A:$A,0)-1,SL,,)</f>
        <v>在“申报”选项卡 D58 单元格中申报此调查回答中所申报产品范围内使用的指定矿产的原产地是否为受冲突影响和高风险地区</v>
      </c>
    </row>
    <row r="44" spans="1:10" ht="40.5" customHeight="1">
      <c r="A44" s="77" t="str">
        <f>Declaration!B59</f>
        <v>Nickel(*)</v>
      </c>
      <c r="B44" s="76" t="str">
        <f>Declaration!D59</f>
        <v>Unknown</v>
      </c>
      <c r="C44" s="130" t="str">
        <f t="shared" ca="1" si="10"/>
        <v>填写</v>
      </c>
      <c r="D44" s="308" t="str">
        <f t="shared" si="11"/>
        <v/>
      </c>
      <c r="E44" s="16"/>
      <c r="F44" s="81">
        <f t="shared" si="12"/>
        <v>1</v>
      </c>
      <c r="G44" s="61">
        <f t="shared" si="13"/>
        <v>0</v>
      </c>
      <c r="H44" s="62">
        <f t="shared" si="14"/>
        <v>0</v>
      </c>
      <c r="I44" s="125" t="str">
        <f ca="1">OFFSET(L!$C$1,MATCH("Checker"&amp;"Comp",L!$A:$A,0)-1,SL,,)</f>
        <v>填写</v>
      </c>
      <c r="J44" s="15" t="str">
        <f ca="1">OFFSET(L!$C$1,MATCH("Checker"&amp;ADDRESS(ROW(),COLUMN(),4),L!$A:$A,0)-1,SL,,)</f>
        <v>在“申报”选项卡 D59 单元格中申报此调查回答中所申报产品范围内使用的指定矿产的原产地是否为受冲突影响和高风险地区</v>
      </c>
    </row>
    <row r="45" spans="1:10" ht="22" hidden="1" customHeight="1">
      <c r="A45" s="77" t="str">
        <f>Declaration!B60</f>
        <v/>
      </c>
      <c r="B45" s="76">
        <f>Declaration!D60</f>
        <v>0</v>
      </c>
      <c r="C45" s="130">
        <f t="shared" si="10"/>
        <v>0</v>
      </c>
      <c r="D45" s="186"/>
      <c r="E45" s="16"/>
      <c r="F45" s="81"/>
      <c r="G45" s="61"/>
      <c r="H45" s="62"/>
      <c r="I45" s="125"/>
    </row>
    <row r="46" spans="1:10" ht="22" hidden="1" customHeight="1">
      <c r="A46" s="77" t="str">
        <f>Declaration!B61</f>
        <v/>
      </c>
      <c r="B46" s="76">
        <f>Declaration!D61</f>
        <v>0</v>
      </c>
      <c r="C46" s="130">
        <f t="shared" si="10"/>
        <v>0</v>
      </c>
      <c r="D46" s="186"/>
      <c r="E46" s="16"/>
      <c r="F46" s="81"/>
      <c r="G46" s="61"/>
      <c r="H46" s="62"/>
      <c r="I46" s="125"/>
    </row>
    <row r="47" spans="1:10" ht="22" hidden="1" customHeight="1">
      <c r="A47" s="77" t="str">
        <f>Declaration!B62</f>
        <v/>
      </c>
      <c r="B47" s="76">
        <f>Declaration!D62</f>
        <v>0</v>
      </c>
      <c r="C47" s="130">
        <f t="shared" si="10"/>
        <v>0</v>
      </c>
      <c r="D47" s="186"/>
      <c r="E47" s="16"/>
      <c r="F47" s="81"/>
      <c r="G47" s="61"/>
      <c r="H47" s="62"/>
      <c r="I47" s="125"/>
    </row>
    <row r="48" spans="1:10" ht="22" hidden="1" customHeight="1">
      <c r="A48" s="77" t="str">
        <f>Declaration!B63</f>
        <v/>
      </c>
      <c r="B48" s="76">
        <f>Declaration!D63</f>
        <v>0</v>
      </c>
      <c r="C48" s="130">
        <f t="shared" si="10"/>
        <v>0</v>
      </c>
      <c r="D48" s="82"/>
      <c r="E48" s="16" t="s">
        <v>35</v>
      </c>
      <c r="F48" s="81"/>
      <c r="G48" s="61"/>
      <c r="H48" s="62"/>
      <c r="I48" s="125"/>
    </row>
    <row r="49" spans="1:10" ht="25" customHeight="1">
      <c r="A49" s="76" t="str">
        <f ca="1">Declaration!B65</f>
        <v>4) 是否 100% 的指定矿产来自回收料或
报废料资源？ (*)</v>
      </c>
      <c r="B49" s="79"/>
      <c r="C49" s="79"/>
      <c r="D49" s="83"/>
      <c r="E49" s="16" t="s">
        <v>35</v>
      </c>
      <c r="F49" s="80"/>
      <c r="J49" s="126"/>
    </row>
    <row r="50" spans="1:10" ht="55.5" customHeight="1">
      <c r="A50" s="77" t="str">
        <f>Declaration!B66</f>
        <v>Cobalt(*)</v>
      </c>
      <c r="B50" s="76" t="str">
        <f>Declaration!D66</f>
        <v>Unknown</v>
      </c>
      <c r="C50" s="130" t="str">
        <f t="shared" ref="C50:C59" ca="1" si="15">IF(H50=1,J50,I50)</f>
        <v>填写</v>
      </c>
      <c r="D50" s="308" t="str">
        <f t="shared" ref="D50:D55" si="16">IF(H50=1,"Click here to answer question 4 for specified mineral","")</f>
        <v/>
      </c>
      <c r="E50" s="16" t="s">
        <v>35</v>
      </c>
      <c r="F50" s="81">
        <f t="shared" ref="F50:F55" si="17">F39</f>
        <v>1</v>
      </c>
      <c r="G50" s="61">
        <f t="shared" ref="G50:G55" si="18">IF(B50=0,1,0)</f>
        <v>0</v>
      </c>
      <c r="H50" s="62">
        <f t="shared" ref="H50:H55" si="19">F50*G50</f>
        <v>0</v>
      </c>
      <c r="I50" s="125" t="str">
        <f ca="1">OFFSET(L!$C$1,MATCH("Checker"&amp;"Comp",L!$A:$A,0)-1,SL,,)</f>
        <v>填写</v>
      </c>
      <c r="J50" s="126" t="str">
        <f ca="1">OFFSET(L!$C$1,MATCH("Checker"&amp;ADDRESS(ROW(),COLUMN(),4),L!$A:$A,0)-1,SL,,)</f>
        <v>在“申报”选项卡 D66 单元格中申报在此调查回答中所申报产品范围内使用的指定矿产是否完全来自回收料或报废料</v>
      </c>
    </row>
    <row r="51" spans="1:10" ht="55.5" customHeight="1">
      <c r="A51" s="77" t="str">
        <f>Declaration!B67</f>
        <v>Copper(*)</v>
      </c>
      <c r="B51" s="76" t="str">
        <f>Declaration!D67</f>
        <v>Unknown</v>
      </c>
      <c r="C51" s="130" t="str">
        <f t="shared" ca="1" si="15"/>
        <v>填写</v>
      </c>
      <c r="D51" s="308" t="str">
        <f t="shared" si="16"/>
        <v/>
      </c>
      <c r="E51" s="16"/>
      <c r="F51" s="81">
        <f t="shared" si="17"/>
        <v>1</v>
      </c>
      <c r="G51" s="61">
        <f t="shared" si="18"/>
        <v>0</v>
      </c>
      <c r="H51" s="62">
        <f t="shared" si="19"/>
        <v>0</v>
      </c>
      <c r="I51" s="125" t="str">
        <f ca="1">OFFSET(L!$C$1,MATCH("Checker"&amp;"Comp",L!$A:$A,0)-1,SL,,)</f>
        <v>填写</v>
      </c>
      <c r="J51" s="126" t="str">
        <f ca="1">OFFSET(L!$C$1,MATCH("Checker"&amp;ADDRESS(ROW(),COLUMN(),4),L!$A:$A,0)-1,SL,,)</f>
        <v>在“申报”选项卡 D67 单元格中申报在此调查回答中所申报产品范围内使用的指定矿产是否完全来自回收料或报废料</v>
      </c>
    </row>
    <row r="52" spans="1:10" ht="55.5" customHeight="1">
      <c r="A52" s="77" t="str">
        <f>Declaration!B68</f>
        <v>Graphite</v>
      </c>
      <c r="B52" s="76">
        <f>Declaration!D68</f>
        <v>0</v>
      </c>
      <c r="C52" s="130" t="str">
        <f t="shared" ca="1" si="15"/>
        <v>填写</v>
      </c>
      <c r="D52" s="308" t="str">
        <f t="shared" si="16"/>
        <v/>
      </c>
      <c r="E52" s="16"/>
      <c r="F52" s="81">
        <f t="shared" si="17"/>
        <v>0</v>
      </c>
      <c r="G52" s="61">
        <f t="shared" si="18"/>
        <v>1</v>
      </c>
      <c r="H52" s="62">
        <f t="shared" si="19"/>
        <v>0</v>
      </c>
      <c r="I52" s="125" t="str">
        <f ca="1">OFFSET(L!$C$1,MATCH("Checker"&amp;"Comp",L!$A:$A,0)-1,SL,,)</f>
        <v>填写</v>
      </c>
      <c r="J52" s="126" t="str">
        <f ca="1">OFFSET(L!$C$1,MATCH("Checker"&amp;ADDRESS(ROW(),COLUMN(),4),L!$A:$A,0)-1,SL,,)</f>
        <v>在“申报”选项卡 D68 单元格中申报在此调查回答中所申报产品范围内使用的指定矿产是否完全来自回收料或报废料</v>
      </c>
    </row>
    <row r="53" spans="1:10" ht="55.5" customHeight="1">
      <c r="A53" s="77" t="str">
        <f>Declaration!B69</f>
        <v>Lithium</v>
      </c>
      <c r="B53" s="76">
        <f>Declaration!D69</f>
        <v>0</v>
      </c>
      <c r="C53" s="130" t="str">
        <f t="shared" ca="1" si="15"/>
        <v>填写</v>
      </c>
      <c r="D53" s="308" t="str">
        <f t="shared" si="16"/>
        <v/>
      </c>
      <c r="E53" s="16"/>
      <c r="F53" s="81">
        <f t="shared" si="17"/>
        <v>0</v>
      </c>
      <c r="G53" s="61">
        <f t="shared" si="18"/>
        <v>1</v>
      </c>
      <c r="H53" s="62">
        <f t="shared" si="19"/>
        <v>0</v>
      </c>
      <c r="I53" s="125" t="str">
        <f ca="1">OFFSET(L!$C$1,MATCH("Checker"&amp;"Comp",L!$A:$A,0)-1,SL,,)</f>
        <v>填写</v>
      </c>
      <c r="J53" s="126" t="str">
        <f ca="1">OFFSET(L!$C$1,MATCH("Checker"&amp;ADDRESS(ROW(),COLUMN(),4),L!$A:$A,0)-1,SL,,)</f>
        <v>在“申报”选项卡 D69 单元格中申报在此调查回答中所申报产品范围内使用的指定矿产是否完全来自回收料或报废料</v>
      </c>
    </row>
    <row r="54" spans="1:10" ht="55.5" customHeight="1">
      <c r="A54" s="77" t="str">
        <f>Declaration!B70</f>
        <v>Mica</v>
      </c>
      <c r="B54" s="76">
        <f>Declaration!D70</f>
        <v>0</v>
      </c>
      <c r="C54" s="130" t="str">
        <f t="shared" ca="1" si="15"/>
        <v>填写</v>
      </c>
      <c r="D54" s="308" t="str">
        <f t="shared" si="16"/>
        <v/>
      </c>
      <c r="E54" s="16"/>
      <c r="F54" s="81">
        <f t="shared" si="17"/>
        <v>0</v>
      </c>
      <c r="G54" s="61">
        <f t="shared" si="18"/>
        <v>1</v>
      </c>
      <c r="H54" s="62">
        <f t="shared" si="19"/>
        <v>0</v>
      </c>
      <c r="I54" s="125" t="str">
        <f ca="1">OFFSET(L!$C$1,MATCH("Checker"&amp;"Comp",L!$A:$A,0)-1,SL,,)</f>
        <v>填写</v>
      </c>
      <c r="J54" s="126" t="str">
        <f ca="1">OFFSET(L!$C$1,MATCH("Checker"&amp;ADDRESS(ROW(),COLUMN(),4),L!$A:$A,0)-1,SL,,)</f>
        <v>在“申报”选项卡 D70 单元格中申报在此调查回答中所申报产品范围内使用的指定矿产是否完全来自回收料或报废料</v>
      </c>
    </row>
    <row r="55" spans="1:10" ht="55.5" customHeight="1">
      <c r="A55" s="77" t="str">
        <f>Declaration!B71</f>
        <v>Nickel(*)</v>
      </c>
      <c r="B55" s="76" t="str">
        <f>Declaration!D71</f>
        <v>Unknown</v>
      </c>
      <c r="C55" s="130" t="str">
        <f t="shared" ca="1" si="15"/>
        <v>填写</v>
      </c>
      <c r="D55" s="308" t="str">
        <f t="shared" si="16"/>
        <v/>
      </c>
      <c r="E55" s="16"/>
      <c r="F55" s="81">
        <f t="shared" si="17"/>
        <v>1</v>
      </c>
      <c r="G55" s="61">
        <f t="shared" si="18"/>
        <v>0</v>
      </c>
      <c r="H55" s="62">
        <f t="shared" si="19"/>
        <v>0</v>
      </c>
      <c r="I55" s="125" t="str">
        <f ca="1">OFFSET(L!$C$1,MATCH("Checker"&amp;"Comp",L!$A:$A,0)-1,SL,,)</f>
        <v>填写</v>
      </c>
      <c r="J55" s="126" t="str">
        <f ca="1">OFFSET(L!$C$1,MATCH("Checker"&amp;ADDRESS(ROW(),COLUMN(),4),L!$A:$A,0)-1,SL,,)</f>
        <v>在“申报”选项卡 D71 单元格中申报在此调查回答中所申报产品范围内使用的指定矿产是否完全来自回收料或报废料</v>
      </c>
    </row>
    <row r="56" spans="1:10" ht="22" hidden="1" customHeight="1">
      <c r="A56" s="77" t="str">
        <f>Declaration!B72</f>
        <v/>
      </c>
      <c r="B56" s="76">
        <f>Declaration!D72</f>
        <v>0</v>
      </c>
      <c r="C56" s="130">
        <f t="shared" si="15"/>
        <v>0</v>
      </c>
      <c r="D56" s="186"/>
      <c r="E56" s="16"/>
      <c r="F56" s="81"/>
      <c r="G56" s="61"/>
      <c r="H56" s="62"/>
      <c r="I56" s="125"/>
      <c r="J56" s="126"/>
    </row>
    <row r="57" spans="1:10" ht="22" hidden="1" customHeight="1">
      <c r="A57" s="77" t="str">
        <f>Declaration!B73</f>
        <v/>
      </c>
      <c r="B57" s="76">
        <f>Declaration!D73</f>
        <v>0</v>
      </c>
      <c r="C57" s="130">
        <f t="shared" si="15"/>
        <v>0</v>
      </c>
      <c r="D57" s="82"/>
      <c r="E57" s="16" t="s">
        <v>35</v>
      </c>
      <c r="F57" s="81"/>
      <c r="G57" s="61"/>
      <c r="H57" s="62"/>
      <c r="I57" s="125"/>
      <c r="J57" s="126"/>
    </row>
    <row r="58" spans="1:10" ht="22" hidden="1" customHeight="1">
      <c r="A58" s="77" t="str">
        <f>Declaration!B74</f>
        <v/>
      </c>
      <c r="B58" s="76">
        <f>Declaration!D74</f>
        <v>0</v>
      </c>
      <c r="C58" s="130">
        <f t="shared" si="15"/>
        <v>0</v>
      </c>
      <c r="D58" s="82"/>
      <c r="E58" s="16" t="s">
        <v>35</v>
      </c>
      <c r="F58" s="81"/>
      <c r="G58" s="61"/>
      <c r="H58" s="62"/>
      <c r="I58" s="125"/>
      <c r="J58" s="126"/>
    </row>
    <row r="59" spans="1:10" ht="22" hidden="1" customHeight="1">
      <c r="A59" s="77" t="str">
        <f>Declaration!B75</f>
        <v/>
      </c>
      <c r="B59" s="76">
        <f>Declaration!D75</f>
        <v>0</v>
      </c>
      <c r="C59" s="130">
        <f t="shared" si="15"/>
        <v>0</v>
      </c>
      <c r="D59" s="82"/>
      <c r="E59" s="16" t="s">
        <v>35</v>
      </c>
      <c r="F59" s="81"/>
      <c r="G59" s="61"/>
      <c r="H59" s="62"/>
      <c r="I59" s="125"/>
      <c r="J59" s="126"/>
    </row>
    <row r="60" spans="1:10" ht="25" customHeight="1">
      <c r="A60" s="76" t="str">
        <f ca="1">Declaration!B77</f>
        <v>5) 百分之多少的相关供应商已对贵公司
的供应链调查提供答复？(*)</v>
      </c>
      <c r="B60" s="79"/>
      <c r="C60" s="79"/>
      <c r="D60" s="83"/>
      <c r="E60" s="16" t="s">
        <v>35</v>
      </c>
      <c r="F60" s="80"/>
    </row>
    <row r="61" spans="1:10" ht="27.65" customHeight="1">
      <c r="A61" s="77" t="str">
        <f>Declaration!B78</f>
        <v>Cobalt(*)</v>
      </c>
      <c r="B61" s="76" t="str">
        <f>Declaration!D78</f>
        <v>100%</v>
      </c>
      <c r="C61" s="130" t="str">
        <f t="shared" ref="C61:C70" ca="1" si="20">IF(H61=1,J61,I61)</f>
        <v>填写</v>
      </c>
      <c r="D61" s="308" t="str">
        <f t="shared" ref="D61:D66" si="21">IF(H61=1,"Click here to answer question 5 for specified mineral","")</f>
        <v/>
      </c>
      <c r="E61" s="16" t="s">
        <v>40</v>
      </c>
      <c r="F61" s="81">
        <f t="shared" ref="F61:F66" si="22">F50</f>
        <v>1</v>
      </c>
      <c r="G61" s="61">
        <f t="shared" ref="G61:G66" si="23">IF(B61=0,1,0)</f>
        <v>0</v>
      </c>
      <c r="H61" s="62">
        <f t="shared" ref="H61:H66" si="24">F61*G61</f>
        <v>0</v>
      </c>
      <c r="I61" s="125" t="str">
        <f ca="1">OFFSET(L!$C$1,MATCH("Checker"&amp;"Comp",L!$A:$A,0)-1,SL,,)</f>
        <v>填写</v>
      </c>
      <c r="J61" s="15" t="str">
        <f ca="1">OFFSET(L!$C$1,MATCH("Checker"&amp;ADDRESS(ROW(),COLUMN(),4),L!$A:$A,0)-1,SL,,)</f>
        <v>在“申报”选项卡 D78 单元格中提供供应商的冶炼厂信息填写百分比</v>
      </c>
    </row>
    <row r="62" spans="1:10" ht="27.65" customHeight="1">
      <c r="A62" s="77" t="str">
        <f>Declaration!B79</f>
        <v>Copper(*)</v>
      </c>
      <c r="B62" s="76" t="str">
        <f>Declaration!D79</f>
        <v>100%</v>
      </c>
      <c r="C62" s="130" t="str">
        <f t="shared" ca="1" si="20"/>
        <v>填写</v>
      </c>
      <c r="D62" s="308" t="str">
        <f t="shared" si="21"/>
        <v/>
      </c>
      <c r="E62" s="16" t="s">
        <v>40</v>
      </c>
      <c r="F62" s="81">
        <f t="shared" si="22"/>
        <v>1</v>
      </c>
      <c r="G62" s="61">
        <f t="shared" si="23"/>
        <v>0</v>
      </c>
      <c r="H62" s="62">
        <f t="shared" si="24"/>
        <v>0</v>
      </c>
      <c r="I62" s="125" t="str">
        <f ca="1">OFFSET(L!$C$1,MATCH("Checker"&amp;"Comp",L!$A:$A,0)-1,SL,,)</f>
        <v>填写</v>
      </c>
      <c r="J62" s="15" t="str">
        <f ca="1">OFFSET(L!$C$1,MATCH("Checker"&amp;ADDRESS(ROW(),COLUMN(),4),L!$A:$A,0)-1,SL,,)</f>
        <v>在“申报”选项卡 D79 单元格中提供供应商的冶炼厂信息填写百分比</v>
      </c>
    </row>
    <row r="63" spans="1:10" ht="27" customHeight="1">
      <c r="A63" s="77" t="str">
        <f>Declaration!B80</f>
        <v>Graphite</v>
      </c>
      <c r="B63" s="76">
        <f>Declaration!D80</f>
        <v>0</v>
      </c>
      <c r="C63" s="130" t="str">
        <f t="shared" ca="1" si="20"/>
        <v>填写</v>
      </c>
      <c r="D63" s="308" t="str">
        <f t="shared" si="21"/>
        <v/>
      </c>
      <c r="E63" s="16"/>
      <c r="F63" s="81">
        <f t="shared" si="22"/>
        <v>0</v>
      </c>
      <c r="G63" s="61">
        <f t="shared" si="23"/>
        <v>1</v>
      </c>
      <c r="H63" s="62">
        <f t="shared" si="24"/>
        <v>0</v>
      </c>
      <c r="I63" s="125" t="str">
        <f ca="1">OFFSET(L!$C$1,MATCH("Checker"&amp;"Comp",L!$A:$A,0)-1,SL,,)</f>
        <v>填写</v>
      </c>
      <c r="J63" s="15" t="str">
        <f ca="1">OFFSET(L!$C$1,MATCH("Checker"&amp;ADDRESS(ROW(),COLUMN(),4),L!$A:$A,0)-1,SL,,)</f>
        <v>在“申报”选项卡 D80 单元格中提供供应商的冶炼厂信息填写百分比</v>
      </c>
    </row>
    <row r="64" spans="1:10" ht="27" customHeight="1">
      <c r="A64" s="77" t="str">
        <f>Declaration!B81</f>
        <v>Lithium</v>
      </c>
      <c r="B64" s="76">
        <f>Declaration!D81</f>
        <v>0</v>
      </c>
      <c r="C64" s="130" t="str">
        <f t="shared" ca="1" si="20"/>
        <v>填写</v>
      </c>
      <c r="D64" s="308" t="str">
        <f t="shared" si="21"/>
        <v/>
      </c>
      <c r="E64" s="16"/>
      <c r="F64" s="81">
        <f t="shared" si="22"/>
        <v>0</v>
      </c>
      <c r="G64" s="61">
        <f t="shared" si="23"/>
        <v>1</v>
      </c>
      <c r="H64" s="62">
        <f t="shared" si="24"/>
        <v>0</v>
      </c>
      <c r="I64" s="125" t="str">
        <f ca="1">OFFSET(L!$C$1,MATCH("Checker"&amp;"Comp",L!$A:$A,0)-1,SL,,)</f>
        <v>填写</v>
      </c>
      <c r="J64" s="15" t="str">
        <f ca="1">OFFSET(L!$C$1,MATCH("Checker"&amp;ADDRESS(ROW(),COLUMN(),4),L!$A:$A,0)-1,SL,,)</f>
        <v>在“申报”选项卡 D81 单元格中提供供应商的冶炼厂信息填写百分比</v>
      </c>
    </row>
    <row r="65" spans="1:10" ht="27" customHeight="1">
      <c r="A65" s="77" t="str">
        <f>Declaration!B82</f>
        <v>Mica</v>
      </c>
      <c r="B65" s="76">
        <f>Declaration!D82</f>
        <v>0</v>
      </c>
      <c r="C65" s="130" t="str">
        <f t="shared" ca="1" si="20"/>
        <v>填写</v>
      </c>
      <c r="D65" s="308" t="str">
        <f t="shared" si="21"/>
        <v/>
      </c>
      <c r="E65" s="16"/>
      <c r="F65" s="81">
        <f t="shared" si="22"/>
        <v>0</v>
      </c>
      <c r="G65" s="61">
        <f t="shared" si="23"/>
        <v>1</v>
      </c>
      <c r="H65" s="62">
        <f t="shared" si="24"/>
        <v>0</v>
      </c>
      <c r="I65" s="125" t="str">
        <f ca="1">OFFSET(L!$C$1,MATCH("Checker"&amp;"Comp",L!$A:$A,0)-1,SL,,)</f>
        <v>填写</v>
      </c>
      <c r="J65" s="15" t="str">
        <f ca="1">OFFSET(L!$C$1,MATCH("Checker"&amp;ADDRESS(ROW(),COLUMN(),4),L!$A:$A,0)-1,SL,,)</f>
        <v>在“申报”选项卡 D82 单元格中提供供应商的冶炼厂信息填写百分比</v>
      </c>
    </row>
    <row r="66" spans="1:10" ht="27" customHeight="1">
      <c r="A66" s="77" t="str">
        <f>Declaration!B83</f>
        <v>Nickel(*)</v>
      </c>
      <c r="B66" s="76" t="str">
        <f>Declaration!D83</f>
        <v>100%</v>
      </c>
      <c r="C66" s="130" t="str">
        <f t="shared" ca="1" si="20"/>
        <v>填写</v>
      </c>
      <c r="D66" s="308" t="str">
        <f t="shared" si="21"/>
        <v/>
      </c>
      <c r="E66" s="16"/>
      <c r="F66" s="81">
        <f t="shared" si="22"/>
        <v>1</v>
      </c>
      <c r="G66" s="61">
        <f t="shared" si="23"/>
        <v>0</v>
      </c>
      <c r="H66" s="62">
        <f t="shared" si="24"/>
        <v>0</v>
      </c>
      <c r="I66" s="125" t="str">
        <f ca="1">OFFSET(L!$C$1,MATCH("Checker"&amp;"Comp",L!$A:$A,0)-1,SL,,)</f>
        <v>填写</v>
      </c>
      <c r="J66" s="15" t="str">
        <f ca="1">OFFSET(L!$C$1,MATCH("Checker"&amp;ADDRESS(ROW(),COLUMN(),4),L!$A:$A,0)-1,SL,,)</f>
        <v>在“申报”选项卡 D83 单元格中提供供应商的冶炼厂信息填写百分比</v>
      </c>
    </row>
    <row r="67" spans="1:10" ht="22" hidden="1" customHeight="1">
      <c r="A67" s="77" t="str">
        <f>Declaration!B84</f>
        <v/>
      </c>
      <c r="B67" s="76">
        <f>Declaration!D84</f>
        <v>0</v>
      </c>
      <c r="C67" s="130">
        <f t="shared" si="20"/>
        <v>0</v>
      </c>
      <c r="D67" s="82"/>
      <c r="E67" s="16"/>
      <c r="F67" s="81"/>
      <c r="G67" s="61"/>
      <c r="H67" s="62"/>
      <c r="I67" s="125"/>
    </row>
    <row r="68" spans="1:10" ht="22" hidden="1" customHeight="1">
      <c r="A68" s="77" t="str">
        <f>Declaration!B85</f>
        <v/>
      </c>
      <c r="B68" s="76">
        <f>Declaration!D85</f>
        <v>0</v>
      </c>
      <c r="C68" s="130">
        <f t="shared" si="20"/>
        <v>0</v>
      </c>
      <c r="D68" s="82"/>
      <c r="E68" s="16"/>
      <c r="F68" s="81"/>
      <c r="G68" s="61"/>
      <c r="H68" s="62"/>
      <c r="I68" s="125"/>
    </row>
    <row r="69" spans="1:10" ht="22" hidden="1" customHeight="1">
      <c r="A69" s="77" t="str">
        <f>Declaration!B86</f>
        <v/>
      </c>
      <c r="B69" s="76">
        <f>Declaration!D86</f>
        <v>0</v>
      </c>
      <c r="C69" s="130">
        <f t="shared" si="20"/>
        <v>0</v>
      </c>
      <c r="D69" s="82"/>
      <c r="E69" s="16" t="s">
        <v>40</v>
      </c>
      <c r="F69" s="81"/>
      <c r="G69" s="61"/>
      <c r="H69" s="62"/>
      <c r="I69" s="125"/>
    </row>
    <row r="70" spans="1:10" ht="22" hidden="1" customHeight="1">
      <c r="A70" s="77" t="str">
        <f>Declaration!B87</f>
        <v/>
      </c>
      <c r="B70" s="76">
        <f>Declaration!D87</f>
        <v>0</v>
      </c>
      <c r="C70" s="130">
        <f t="shared" si="20"/>
        <v>0</v>
      </c>
      <c r="D70" s="82"/>
      <c r="E70" s="16" t="s">
        <v>40</v>
      </c>
      <c r="F70" s="81"/>
      <c r="G70" s="61"/>
      <c r="H70" s="62"/>
      <c r="I70" s="125"/>
    </row>
    <row r="71" spans="1:10" ht="25" customHeight="1">
      <c r="A71" s="76" t="str">
        <f ca="1">Declaration!B89</f>
        <v>6) 您是否识别出为贵公司的供应链供应指定矿产的所有冶炼厂或加工厂？(*)</v>
      </c>
      <c r="B71" s="79"/>
      <c r="C71" s="79"/>
      <c r="D71" s="83"/>
      <c r="E71" s="16" t="s">
        <v>33</v>
      </c>
      <c r="F71" s="80"/>
    </row>
    <row r="72" spans="1:10" ht="54.65" customHeight="1">
      <c r="A72" s="77" t="str">
        <f>Declaration!B90</f>
        <v>Cobalt(*)</v>
      </c>
      <c r="B72" s="76" t="str">
        <f>Declaration!D90</f>
        <v>Yes</v>
      </c>
      <c r="C72" s="130" t="str">
        <f t="shared" ref="C72:C81" ca="1" si="25">IF(H72=1,J72,I72)</f>
        <v>填写</v>
      </c>
      <c r="D72" s="308" t="str">
        <f t="shared" ref="D72:D77" si="26">IF(H72=1,"Click here to answer question 6 for specified mineral","")</f>
        <v/>
      </c>
      <c r="E72" s="16" t="s">
        <v>33</v>
      </c>
      <c r="F72" s="81">
        <f t="shared" ref="F72:F77" si="27">F61</f>
        <v>1</v>
      </c>
      <c r="G72" s="61">
        <f t="shared" ref="G72:G77" si="28">IF(B72=0,1,0)</f>
        <v>0</v>
      </c>
      <c r="H72" s="62">
        <f t="shared" ref="H72:H77" si="29">F72*G72</f>
        <v>0</v>
      </c>
      <c r="I72" s="125" t="str">
        <f ca="1">OFFSET(L!$C$1,MATCH("Checker"&amp;"Comp",L!$A:$A,0)-1,SL,,)</f>
        <v>填写</v>
      </c>
      <c r="J72" s="15" t="str">
        <f ca="1">OFFSET(L!$C$1,MATCH("Checker"&amp;ADDRESS(ROW(),COLUMN(),4),L!$A:$A,0)-1,SL,,)</f>
        <v>在“申报”选项卡 D90 单元格中申报是否在此调查回答内的申报产品范围下面提供了所有冶炼厂名称</v>
      </c>
    </row>
    <row r="73" spans="1:10" ht="54.65" customHeight="1">
      <c r="A73" s="77" t="str">
        <f>Declaration!B91</f>
        <v>Copper(*)</v>
      </c>
      <c r="B73" s="76" t="str">
        <f>Declaration!D91</f>
        <v>Yes</v>
      </c>
      <c r="C73" s="130" t="str">
        <f t="shared" ca="1" si="25"/>
        <v>填写</v>
      </c>
      <c r="D73" s="308" t="str">
        <f t="shared" si="26"/>
        <v/>
      </c>
      <c r="E73" s="16" t="s">
        <v>33</v>
      </c>
      <c r="F73" s="81">
        <f t="shared" si="27"/>
        <v>1</v>
      </c>
      <c r="G73" s="61">
        <f t="shared" si="28"/>
        <v>0</v>
      </c>
      <c r="H73" s="62">
        <f t="shared" si="29"/>
        <v>0</v>
      </c>
      <c r="I73" s="125" t="str">
        <f ca="1">OFFSET(L!$C$1,MATCH("Checker"&amp;"Comp",L!$A:$A,0)-1,SL,,)</f>
        <v>填写</v>
      </c>
      <c r="J73" s="15" t="str">
        <f ca="1">OFFSET(L!$C$1,MATCH("Checker"&amp;ADDRESS(ROW(),COLUMN(),4),L!$A:$A,0)-1,SL,,)</f>
        <v>在“申报”选项卡 D91 单元格中申报是否在此调查回答内的申报产品范围下面提供了所有冶炼厂名称</v>
      </c>
    </row>
    <row r="74" spans="1:10" ht="40.5" customHeight="1">
      <c r="A74" s="77" t="str">
        <f>Declaration!B92</f>
        <v>Graphite</v>
      </c>
      <c r="B74" s="76">
        <f>Declaration!D92</f>
        <v>0</v>
      </c>
      <c r="C74" s="130" t="str">
        <f t="shared" ca="1" si="25"/>
        <v>填写</v>
      </c>
      <c r="D74" s="308" t="str">
        <f t="shared" si="26"/>
        <v/>
      </c>
      <c r="E74" s="16"/>
      <c r="F74" s="81">
        <f t="shared" si="27"/>
        <v>0</v>
      </c>
      <c r="G74" s="61">
        <f t="shared" si="28"/>
        <v>1</v>
      </c>
      <c r="H74" s="62">
        <f t="shared" si="29"/>
        <v>0</v>
      </c>
      <c r="I74" s="125" t="str">
        <f ca="1">OFFSET(L!$C$1,MATCH("Checker"&amp;"Comp",L!$A:$A,0)-1,SL,,)</f>
        <v>填写</v>
      </c>
      <c r="J74" s="15" t="str">
        <f ca="1">OFFSET(L!$C$1,MATCH("Checker"&amp;ADDRESS(ROW(),COLUMN(),4),L!$A:$A,0)-1,SL,,)</f>
        <v>在“申报”选项卡 D92 单元格中申报是否在此调查回答内的申报产品范围下面提供了所有冶炼厂名称</v>
      </c>
    </row>
    <row r="75" spans="1:10" ht="40.5" customHeight="1">
      <c r="A75" s="77" t="str">
        <f>Declaration!B93</f>
        <v>Lithium</v>
      </c>
      <c r="B75" s="76">
        <f>Declaration!D93</f>
        <v>0</v>
      </c>
      <c r="C75" s="130" t="str">
        <f t="shared" ca="1" si="25"/>
        <v>填写</v>
      </c>
      <c r="D75" s="308" t="str">
        <f t="shared" si="26"/>
        <v/>
      </c>
      <c r="E75" s="16"/>
      <c r="F75" s="81">
        <f t="shared" si="27"/>
        <v>0</v>
      </c>
      <c r="G75" s="61">
        <f t="shared" si="28"/>
        <v>1</v>
      </c>
      <c r="H75" s="62">
        <f t="shared" si="29"/>
        <v>0</v>
      </c>
      <c r="I75" s="125" t="str">
        <f ca="1">OFFSET(L!$C$1,MATCH("Checker"&amp;"Comp",L!$A:$A,0)-1,SL,,)</f>
        <v>填写</v>
      </c>
      <c r="J75" s="15" t="str">
        <f ca="1">OFFSET(L!$C$1,MATCH("Checker"&amp;ADDRESS(ROW(),COLUMN(),4),L!$A:$A,0)-1,SL,,)</f>
        <v>在“申报”选项卡 D93 单元格中申报是否在此调查回答内的申报产品范围下面提供了所有冶炼厂名称</v>
      </c>
    </row>
    <row r="76" spans="1:10" ht="40.5" customHeight="1">
      <c r="A76" s="77" t="str">
        <f>Declaration!B94</f>
        <v>Mica</v>
      </c>
      <c r="B76" s="76">
        <f>Declaration!D94</f>
        <v>0</v>
      </c>
      <c r="C76" s="130" t="str">
        <f t="shared" ca="1" si="25"/>
        <v>填写</v>
      </c>
      <c r="D76" s="308" t="str">
        <f t="shared" si="26"/>
        <v/>
      </c>
      <c r="E76" s="16"/>
      <c r="F76" s="81">
        <f t="shared" si="27"/>
        <v>0</v>
      </c>
      <c r="G76" s="61">
        <f t="shared" si="28"/>
        <v>1</v>
      </c>
      <c r="H76" s="62">
        <f t="shared" si="29"/>
        <v>0</v>
      </c>
      <c r="I76" s="125" t="str">
        <f ca="1">OFFSET(L!$C$1,MATCH("Checker"&amp;"Comp",L!$A:$A,0)-1,SL,,)</f>
        <v>填写</v>
      </c>
      <c r="J76" s="15" t="str">
        <f ca="1">OFFSET(L!$C$1,MATCH("Checker"&amp;ADDRESS(ROW(),COLUMN(),4),L!$A:$A,0)-1,SL,,)</f>
        <v>在“申报”选项卡 D94 单元格中申报是否在此调查回答内的申报产品范围下面提供了所有冶炼厂名称</v>
      </c>
    </row>
    <row r="77" spans="1:10" ht="40.5" customHeight="1">
      <c r="A77" s="77" t="str">
        <f>Declaration!B95</f>
        <v>Nickel(*)</v>
      </c>
      <c r="B77" s="76" t="str">
        <f>Declaration!D95</f>
        <v>Yes</v>
      </c>
      <c r="C77" s="130" t="str">
        <f t="shared" ca="1" si="25"/>
        <v>填写</v>
      </c>
      <c r="D77" s="308" t="str">
        <f t="shared" si="26"/>
        <v/>
      </c>
      <c r="E77" s="16"/>
      <c r="F77" s="81">
        <f t="shared" si="27"/>
        <v>1</v>
      </c>
      <c r="G77" s="61">
        <f t="shared" si="28"/>
        <v>0</v>
      </c>
      <c r="H77" s="62">
        <f t="shared" si="29"/>
        <v>0</v>
      </c>
      <c r="I77" s="125" t="str">
        <f ca="1">OFFSET(L!$C$1,MATCH("Checker"&amp;"Comp",L!$A:$A,0)-1,SL,,)</f>
        <v>填写</v>
      </c>
      <c r="J77" s="15" t="str">
        <f ca="1">OFFSET(L!$C$1,MATCH("Checker"&amp;ADDRESS(ROW(),COLUMN(),4),L!$A:$A,0)-1,SL,,)</f>
        <v>在“申报”选项卡 D95 单元格中申报是否在此调查回答内的申报产品范围下面提供了所有冶炼厂名称</v>
      </c>
    </row>
    <row r="78" spans="1:10" ht="22" hidden="1" customHeight="1">
      <c r="A78" s="77" t="str">
        <f>Declaration!B96</f>
        <v/>
      </c>
      <c r="B78" s="76">
        <f>Declaration!D96</f>
        <v>0</v>
      </c>
      <c r="C78" s="130">
        <f t="shared" si="25"/>
        <v>0</v>
      </c>
      <c r="D78" s="82"/>
      <c r="E78" s="16"/>
      <c r="F78" s="81"/>
      <c r="G78" s="61"/>
      <c r="H78" s="62"/>
      <c r="I78" s="125"/>
    </row>
    <row r="79" spans="1:10" ht="22" hidden="1" customHeight="1">
      <c r="A79" s="77" t="str">
        <f>Declaration!B97</f>
        <v/>
      </c>
      <c r="B79" s="76">
        <f>Declaration!D97</f>
        <v>0</v>
      </c>
      <c r="C79" s="130">
        <f t="shared" si="25"/>
        <v>0</v>
      </c>
      <c r="D79" s="82"/>
      <c r="E79" s="16"/>
      <c r="F79" s="81"/>
      <c r="G79" s="61"/>
      <c r="H79" s="62"/>
      <c r="I79" s="125"/>
    </row>
    <row r="80" spans="1:10" ht="22" hidden="1" customHeight="1">
      <c r="A80" s="77" t="str">
        <f>Declaration!B98</f>
        <v/>
      </c>
      <c r="B80" s="76">
        <f>Declaration!D98</f>
        <v>0</v>
      </c>
      <c r="C80" s="130">
        <f t="shared" si="25"/>
        <v>0</v>
      </c>
      <c r="D80" s="82"/>
      <c r="E80" s="16" t="s">
        <v>33</v>
      </c>
      <c r="F80" s="81"/>
      <c r="G80" s="61"/>
      <c r="H80" s="62"/>
      <c r="I80" s="125"/>
    </row>
    <row r="81" spans="1:10" ht="22" hidden="1" customHeight="1">
      <c r="A81" s="77" t="str">
        <f>Declaration!B99</f>
        <v/>
      </c>
      <c r="B81" s="76">
        <f>Declaration!D99</f>
        <v>0</v>
      </c>
      <c r="C81" s="130">
        <f t="shared" si="25"/>
        <v>0</v>
      </c>
      <c r="D81" s="82"/>
      <c r="E81" s="16" t="s">
        <v>33</v>
      </c>
      <c r="F81" s="81"/>
      <c r="G81" s="61"/>
      <c r="H81" s="62"/>
      <c r="I81" s="125"/>
    </row>
    <row r="82" spans="1:10" ht="50.5" customHeight="1">
      <c r="A82" s="76" t="str">
        <f ca="1">Declaration!B101</f>
        <v>7) 贵公司收到的所有适用冶炼厂或加工厂信息是否已在此申报中报告？(*)</v>
      </c>
      <c r="B82" s="79"/>
      <c r="C82" s="79"/>
      <c r="D82" s="83"/>
      <c r="E82" s="16" t="s">
        <v>36</v>
      </c>
      <c r="F82" s="80"/>
    </row>
    <row r="83" spans="1:10" ht="41.5" customHeight="1">
      <c r="A83" s="77" t="str">
        <f>Declaration!B102</f>
        <v>Cobalt(*)</v>
      </c>
      <c r="B83" s="76" t="str">
        <f>Declaration!D102</f>
        <v>Yes</v>
      </c>
      <c r="C83" s="130" t="str">
        <f t="shared" ref="C83:C92" ca="1" si="30">IF(H83=1,J83,I83)</f>
        <v>填写</v>
      </c>
      <c r="D83" s="308" t="str">
        <f t="shared" ref="D83:D88" si="31">IF(H83=1,"Click here to answer question 7 for specified mineral","")</f>
        <v/>
      </c>
      <c r="E83" s="16" t="s">
        <v>35</v>
      </c>
      <c r="F83" s="81">
        <f t="shared" ref="F83:F88" si="32">F72</f>
        <v>1</v>
      </c>
      <c r="G83" s="61">
        <f t="shared" ref="G83:G88" si="33">IF(B83=0,1,0)</f>
        <v>0</v>
      </c>
      <c r="H83" s="62">
        <f t="shared" ref="H83:H88" si="34">F83*G83</f>
        <v>0</v>
      </c>
      <c r="I83" s="125" t="str">
        <f ca="1">OFFSET(L!$C$1,MATCH("Checker"&amp;"Comp",L!$A:$A,0)-1,SL,,)</f>
        <v>填写</v>
      </c>
      <c r="J83" s="15" t="str">
        <f ca="1">OFFSET(L!$C$1,MATCH("Checker"&amp;ADDRESS(ROW(),COLUMN(),4),L!$A:$A,0)-1,SL,,)</f>
        <v>在“申报”选项卡 D102 单元格中申报是否已提供所有适用指定矿产冶炼厂信息</v>
      </c>
    </row>
    <row r="84" spans="1:10" ht="41.5" customHeight="1">
      <c r="A84" s="77" t="str">
        <f>Declaration!B103</f>
        <v>Copper(*)</v>
      </c>
      <c r="B84" s="76" t="str">
        <f>Declaration!D103</f>
        <v>Yes</v>
      </c>
      <c r="C84" s="130" t="str">
        <f t="shared" ca="1" si="30"/>
        <v>填写</v>
      </c>
      <c r="D84" s="308" t="str">
        <f t="shared" si="31"/>
        <v/>
      </c>
      <c r="E84" s="16" t="s">
        <v>35</v>
      </c>
      <c r="F84" s="81">
        <f t="shared" si="32"/>
        <v>1</v>
      </c>
      <c r="G84" s="61">
        <f t="shared" si="33"/>
        <v>0</v>
      </c>
      <c r="H84" s="62">
        <f t="shared" si="34"/>
        <v>0</v>
      </c>
      <c r="I84" s="125" t="str">
        <f ca="1">OFFSET(L!$C$1,MATCH("Checker"&amp;"Comp",L!$A:$A,0)-1,SL,,)</f>
        <v>填写</v>
      </c>
      <c r="J84" s="15" t="str">
        <f ca="1">OFFSET(L!$C$1,MATCH("Checker"&amp;ADDRESS(ROW(),COLUMN(),4),L!$A:$A,0)-1,SL,,)</f>
        <v>在“申报”选项卡 D103 单元格中申报是否已提供所有适用指定矿产冶炼厂信息</v>
      </c>
    </row>
    <row r="85" spans="1:10" ht="41.5" customHeight="1">
      <c r="A85" s="77" t="str">
        <f>Declaration!B104</f>
        <v>Graphite</v>
      </c>
      <c r="B85" s="76">
        <f>Declaration!D104</f>
        <v>0</v>
      </c>
      <c r="C85" s="130" t="str">
        <f t="shared" ca="1" si="30"/>
        <v>填写</v>
      </c>
      <c r="D85" s="308" t="str">
        <f t="shared" si="31"/>
        <v/>
      </c>
      <c r="E85" s="16"/>
      <c r="F85" s="81">
        <f t="shared" si="32"/>
        <v>0</v>
      </c>
      <c r="G85" s="61">
        <f t="shared" si="33"/>
        <v>1</v>
      </c>
      <c r="H85" s="62">
        <f t="shared" si="34"/>
        <v>0</v>
      </c>
      <c r="I85" s="125" t="str">
        <f ca="1">OFFSET(L!$C$1,MATCH("Checker"&amp;"Comp",L!$A:$A,0)-1,SL,,)</f>
        <v>填写</v>
      </c>
      <c r="J85" s="15" t="str">
        <f ca="1">OFFSET(L!$C$1,MATCH("Checker"&amp;ADDRESS(ROW(),COLUMN(),4),L!$A:$A,0)-1,SL,,)</f>
        <v>在“申报”选项卡 D104 单元格中申报是否已提供所有适用指定矿产冶炼厂信息</v>
      </c>
    </row>
    <row r="86" spans="1:10" ht="41.5" customHeight="1">
      <c r="A86" s="77" t="str">
        <f>Declaration!B105</f>
        <v>Lithium</v>
      </c>
      <c r="B86" s="76">
        <f>Declaration!D105</f>
        <v>0</v>
      </c>
      <c r="C86" s="130" t="str">
        <f t="shared" ca="1" si="30"/>
        <v>填写</v>
      </c>
      <c r="D86" s="308" t="str">
        <f t="shared" si="31"/>
        <v/>
      </c>
      <c r="E86" s="16"/>
      <c r="F86" s="81">
        <f t="shared" si="32"/>
        <v>0</v>
      </c>
      <c r="G86" s="61">
        <f t="shared" si="33"/>
        <v>1</v>
      </c>
      <c r="H86" s="62">
        <f t="shared" si="34"/>
        <v>0</v>
      </c>
      <c r="I86" s="125" t="str">
        <f ca="1">OFFSET(L!$C$1,MATCH("Checker"&amp;"Comp",L!$A:$A,0)-1,SL,,)</f>
        <v>填写</v>
      </c>
      <c r="J86" s="15" t="str">
        <f ca="1">OFFSET(L!$C$1,MATCH("Checker"&amp;ADDRESS(ROW(),COLUMN(),4),L!$A:$A,0)-1,SL,,)</f>
        <v>在“申报”选项卡 D105 单元格中申报是否已提供所有适用指定矿产冶炼厂信息</v>
      </c>
    </row>
    <row r="87" spans="1:10" ht="41.5" customHeight="1">
      <c r="A87" s="77" t="str">
        <f>Declaration!B106</f>
        <v>Mica</v>
      </c>
      <c r="B87" s="76">
        <f>Declaration!D106</f>
        <v>0</v>
      </c>
      <c r="C87" s="130" t="str">
        <f t="shared" ca="1" si="30"/>
        <v>填写</v>
      </c>
      <c r="D87" s="308" t="str">
        <f t="shared" si="31"/>
        <v/>
      </c>
      <c r="E87" s="16"/>
      <c r="F87" s="81">
        <f t="shared" si="32"/>
        <v>0</v>
      </c>
      <c r="G87" s="61">
        <f t="shared" si="33"/>
        <v>1</v>
      </c>
      <c r="H87" s="62">
        <f t="shared" si="34"/>
        <v>0</v>
      </c>
      <c r="I87" s="125" t="str">
        <f ca="1">OFFSET(L!$C$1,MATCH("Checker"&amp;"Comp",L!$A:$A,0)-1,SL,,)</f>
        <v>填写</v>
      </c>
      <c r="J87" s="15" t="str">
        <f ca="1">OFFSET(L!$C$1,MATCH("Checker"&amp;ADDRESS(ROW(),COLUMN(),4),L!$A:$A,0)-1,SL,,)</f>
        <v>在“申报”选项卡 D106 单元格中申报是否已提供所有适用指定矿产冶炼厂信息</v>
      </c>
    </row>
    <row r="88" spans="1:10" ht="41.5" customHeight="1">
      <c r="A88" s="77" t="str">
        <f>Declaration!B107</f>
        <v>Nickel(*)</v>
      </c>
      <c r="B88" s="76" t="str">
        <f>Declaration!D107</f>
        <v>Yes</v>
      </c>
      <c r="C88" s="130" t="str">
        <f t="shared" ca="1" si="30"/>
        <v>填写</v>
      </c>
      <c r="D88" s="308" t="str">
        <f t="shared" si="31"/>
        <v/>
      </c>
      <c r="E88" s="16"/>
      <c r="F88" s="81">
        <f t="shared" si="32"/>
        <v>1</v>
      </c>
      <c r="G88" s="61">
        <f t="shared" si="33"/>
        <v>0</v>
      </c>
      <c r="H88" s="62">
        <f t="shared" si="34"/>
        <v>0</v>
      </c>
      <c r="I88" s="125" t="str">
        <f ca="1">OFFSET(L!$C$1,MATCH("Checker"&amp;"Comp",L!$A:$A,0)-1,SL,,)</f>
        <v>填写</v>
      </c>
      <c r="J88" s="15" t="str">
        <f ca="1">OFFSET(L!$C$1,MATCH("Checker"&amp;ADDRESS(ROW(),COLUMN(),4),L!$A:$A,0)-1,SL,,)</f>
        <v>在“申报”选项卡 D107 单元格中申报是否已提供所有适用指定矿产冶炼厂信息</v>
      </c>
    </row>
    <row r="89" spans="1:10" ht="22" hidden="1" customHeight="1">
      <c r="A89" s="77" t="str">
        <f>Declaration!B108</f>
        <v/>
      </c>
      <c r="B89" s="76">
        <f>Declaration!D108</f>
        <v>0</v>
      </c>
      <c r="C89" s="130">
        <f t="shared" si="30"/>
        <v>0</v>
      </c>
      <c r="D89" s="84"/>
      <c r="E89" s="16"/>
      <c r="F89" s="81"/>
      <c r="G89" s="61"/>
      <c r="H89" s="62"/>
      <c r="I89" s="125"/>
    </row>
    <row r="90" spans="1:10" ht="22" hidden="1" customHeight="1">
      <c r="A90" s="77" t="str">
        <f>Declaration!B109</f>
        <v/>
      </c>
      <c r="B90" s="76">
        <f>Declaration!D109</f>
        <v>0</v>
      </c>
      <c r="C90" s="130">
        <f t="shared" si="30"/>
        <v>0</v>
      </c>
      <c r="D90" s="84"/>
      <c r="E90" s="16"/>
      <c r="F90" s="81"/>
      <c r="G90" s="61"/>
      <c r="H90" s="62"/>
      <c r="I90" s="125"/>
    </row>
    <row r="91" spans="1:10" ht="22" hidden="1" customHeight="1">
      <c r="A91" s="77" t="str">
        <f>Declaration!B110</f>
        <v/>
      </c>
      <c r="B91" s="76">
        <f>Declaration!D110</f>
        <v>0</v>
      </c>
      <c r="C91" s="130">
        <f t="shared" si="30"/>
        <v>0</v>
      </c>
      <c r="D91" s="84"/>
      <c r="E91" s="16" t="s">
        <v>35</v>
      </c>
      <c r="F91" s="81"/>
      <c r="G91" s="61"/>
      <c r="H91" s="62"/>
      <c r="I91" s="125"/>
    </row>
    <row r="92" spans="1:10" ht="22" hidden="1" customHeight="1">
      <c r="A92" s="77" t="str">
        <f>Declaration!B111</f>
        <v/>
      </c>
      <c r="B92" s="76">
        <f>Declaration!D111</f>
        <v>0</v>
      </c>
      <c r="C92" s="130">
        <f t="shared" si="30"/>
        <v>0</v>
      </c>
      <c r="D92" s="84"/>
      <c r="E92" s="16" t="s">
        <v>35</v>
      </c>
      <c r="F92" s="81"/>
      <c r="G92" s="61"/>
      <c r="H92" s="62"/>
      <c r="I92" s="125"/>
    </row>
    <row r="93" spans="1:10" ht="22" customHeight="1">
      <c r="A93" s="297" t="str">
        <f ca="1">Declaration!B114</f>
        <v>问题</v>
      </c>
      <c r="B93" s="79"/>
      <c r="C93" s="79"/>
      <c r="D93" s="83"/>
      <c r="E93" s="16" t="s">
        <v>40</v>
      </c>
      <c r="F93" s="80"/>
      <c r="G93" s="80"/>
      <c r="H93" s="80"/>
    </row>
    <row r="94" spans="1:10" ht="41.15" customHeight="1">
      <c r="A94" s="76" t="str">
        <f ca="1">Declaration!B115</f>
        <v>A. 贵公司是否制定了可公开查阅的矿产采购政策？(*)</v>
      </c>
      <c r="B94" s="76" t="str">
        <f>Declaration!D115</f>
        <v>Yes</v>
      </c>
      <c r="C94" s="130" t="str">
        <f ca="1">IF(H94=1,J94,I94)</f>
        <v>填写</v>
      </c>
      <c r="D94" s="309" t="str">
        <f>IF(H94=1,"Click here to answer question (A)","")</f>
        <v/>
      </c>
      <c r="E94" s="16" t="s">
        <v>35</v>
      </c>
      <c r="F94" s="81">
        <f>IF(SUM(F$39:F$48)=0,0,1)</f>
        <v>1</v>
      </c>
      <c r="G94" s="61">
        <f>IF(B94=0,1,0)</f>
        <v>0</v>
      </c>
      <c r="H94" s="62">
        <f>F94*G94</f>
        <v>0</v>
      </c>
      <c r="I94" s="125" t="str">
        <f ca="1">OFFSET(L!$C$1,MATCH("Checker"&amp;"Comp",L!$A:$A,0)-1,SL,,)</f>
        <v>填写</v>
      </c>
      <c r="J94" s="15" t="str">
        <f ca="1">OFFSET(L!$C$1,MATCH("Checker"&amp;ADDRESS(ROW(),COLUMN(),4),L!$A:$A,0)-1,SL,,)</f>
        <v>在“申报”选项卡 D115 单元格中回答贵公司是否有负责任矿物采购政策</v>
      </c>
    </row>
    <row r="95" spans="1:10" ht="41.15" customHeight="1">
      <c r="A95" s="76" t="str">
        <f ca="1">Declaration!B117</f>
        <v>B. 贵公司的负责任矿产采购政策是否公开发布于贵公司网页上？（备注 - 如果是，请在注释字段中注明 URL。）(*)</v>
      </c>
      <c r="B95" s="76" t="str">
        <f>Declaration!D117</f>
        <v>Yes</v>
      </c>
      <c r="C95" s="130" t="str">
        <f ca="1">IF(H95=1,J95,I95)</f>
        <v>填写</v>
      </c>
      <c r="D95" s="310" t="str">
        <f>IF(H95=1,"Click here to answer question (B)","")</f>
        <v/>
      </c>
      <c r="E95" s="16" t="s">
        <v>35</v>
      </c>
      <c r="F95" s="81">
        <f>F$94</f>
        <v>1</v>
      </c>
      <c r="G95" s="61">
        <f>IF(B95=0,1,0)</f>
        <v>0</v>
      </c>
      <c r="H95" s="62">
        <f>F95*G95</f>
        <v>0</v>
      </c>
      <c r="I95" s="125" t="str">
        <f ca="1">OFFSET(L!$C$1,MATCH("Checker"&amp;"Comp",L!$A:$A,0)-1,SL,,)</f>
        <v>填写</v>
      </c>
      <c r="J95" s="15" t="str">
        <f ca="1">OFFSET(L!$C$1,MATCH("Checker"&amp;ADDRESS(ROW(),COLUMN(),4),L!$A:$A,0)-1,SL,,)</f>
        <v>在“申报”选项卡 D117 单元格中回答贵公司是否在贵公司的网站上公开发布您的负责任矿物采购政策</v>
      </c>
    </row>
    <row r="96" spans="1:10" ht="25" customHeight="1">
      <c r="A96" s="76" t="s">
        <v>274</v>
      </c>
      <c r="B96" s="76" t="str">
        <f>Declaration!G117</f>
        <v>https://www.nexperia.com/about/corporate-social-responsibility/responsible-minerals-sourcing</v>
      </c>
      <c r="C96" s="76" t="str">
        <f ca="1">IF(H96=1,J96,I96)</f>
        <v>填写</v>
      </c>
      <c r="D96" s="311" t="str">
        <f>IF(H96=1,"Click here to answer question (C)","")</f>
        <v/>
      </c>
      <c r="E96" s="16" t="s">
        <v>35</v>
      </c>
      <c r="F96" s="81">
        <f>IF(AND(F95=1,B95="Yes"),1,0)</f>
        <v>1</v>
      </c>
      <c r="G96" s="61">
        <f>IF(LEN(B96)&gt;1,0,1)</f>
        <v>0</v>
      </c>
      <c r="H96" s="62">
        <f>F96*G96</f>
        <v>0</v>
      </c>
      <c r="I96" s="125" t="str">
        <f ca="1">OFFSET(L!$C$1,MATCH("Checker"&amp;"Comp",L!$A:$A,0)-1,SL,,)</f>
        <v>填写</v>
      </c>
      <c r="J96" s="15" t="str">
        <f ca="1">OFFSET(L!$C$1,MATCH("Checker"&amp;ADDRESS(ROW(),COLUMN(),4),L!$A:$A,0)-1,SL,,)</f>
        <v>如果您对问题 B 回答“是”，则在“申报”工作表的 G117 单元格中输入 URL。URL 的格式应为 "www.companyname.com"</v>
      </c>
    </row>
    <row r="97" spans="1:10" ht="54" customHeight="1">
      <c r="A97" s="76" t="str">
        <f ca="1">Declaration!B119</f>
        <v>C. 贵公司是否要求贵公司的直接供应商从尽职调查实践经独立第三方审计计划验证过的冶炼厂采购指定矿产？(*)</v>
      </c>
      <c r="B97" s="79"/>
      <c r="C97" s="79"/>
      <c r="D97" s="83"/>
      <c r="E97" s="16" t="s">
        <v>35</v>
      </c>
      <c r="F97" s="81"/>
      <c r="G97" s="61"/>
      <c r="H97" s="62"/>
      <c r="I97" s="125"/>
    </row>
    <row r="98" spans="1:10" ht="81" customHeight="1">
      <c r="A98" s="76" t="str">
        <f>Declaration!B120</f>
        <v>Cobalt(*)</v>
      </c>
      <c r="B98" s="76" t="str">
        <f>Declaration!D120</f>
        <v>Yes</v>
      </c>
      <c r="C98" s="130" t="str">
        <f t="shared" ref="C98:C112" ca="1" si="35">IF(H98=1,J98,I98)</f>
        <v>填写</v>
      </c>
      <c r="D98" s="310" t="str">
        <f t="shared" ref="D98:D103" si="36">IF(H98=1,"Click here to answer question (C)","")</f>
        <v/>
      </c>
      <c r="E98" s="16"/>
      <c r="F98" s="81">
        <f t="shared" ref="F98:F103" si="37">F39</f>
        <v>1</v>
      </c>
      <c r="G98" s="61">
        <f t="shared" ref="G98:G103" si="38">IF(B98=0,1,0)</f>
        <v>0</v>
      </c>
      <c r="H98" s="62">
        <f t="shared" ref="H98:H103" si="39">F98*G98</f>
        <v>0</v>
      </c>
      <c r="I98" s="125" t="str">
        <f ca="1">OFFSET(L!$C$1,MATCH("Checker"&amp;"Comp",L!$A:$A,0)-1,SL,,)</f>
        <v>填写</v>
      </c>
      <c r="J98" s="15" t="str">
        <f ca="1">OFFSET(L!$C$1,MATCH("Checker"&amp;ADDRESS(ROW(),COLUMN(),4),L!$A:$A,0)-1,SL,,)</f>
        <v>在“申报”选项卡 D120 单元格中回答贵公司是否要求贵公司的直接供应商从尽职调查实践经独立第三方审计计划，如负责任矿物审验流程，验证过的冶炼厂采购指定矿产。</v>
      </c>
    </row>
    <row r="99" spans="1:10" ht="81" customHeight="1">
      <c r="A99" s="76" t="str">
        <f>Declaration!B121</f>
        <v>Copper(*)</v>
      </c>
      <c r="B99" s="76" t="str">
        <f>Declaration!D121</f>
        <v>Yes</v>
      </c>
      <c r="C99" s="130" t="str">
        <f t="shared" ca="1" si="35"/>
        <v>填写</v>
      </c>
      <c r="D99" s="310" t="str">
        <f t="shared" si="36"/>
        <v/>
      </c>
      <c r="E99" s="16"/>
      <c r="F99" s="81">
        <f t="shared" si="37"/>
        <v>1</v>
      </c>
      <c r="G99" s="61">
        <f t="shared" si="38"/>
        <v>0</v>
      </c>
      <c r="H99" s="62">
        <f t="shared" si="39"/>
        <v>0</v>
      </c>
      <c r="I99" s="125" t="str">
        <f ca="1">OFFSET(L!$C$1,MATCH("Checker"&amp;"Comp",L!$A:$A,0)-1,SL,,)</f>
        <v>填写</v>
      </c>
      <c r="J99" s="15" t="str">
        <f ca="1">OFFSET(L!$C$1,MATCH("Checker"&amp;ADDRESS(ROW(),COLUMN(),4),L!$A:$A,0)-1,SL,,)</f>
        <v>在“申报”选项卡 D121 单元格中回答贵公司是否要求贵公司的直接供应商从尽职调查实践经独立第三方审计计划，如负责任矿物审验流程，验证过的冶炼厂采购指定矿产。</v>
      </c>
    </row>
    <row r="100" spans="1:10" ht="81" customHeight="1">
      <c r="A100" s="76" t="str">
        <f>Declaration!B122</f>
        <v>Graphite</v>
      </c>
      <c r="B100" s="76" t="str">
        <f>Declaration!D122</f>
        <v>Yes</v>
      </c>
      <c r="C100" s="130" t="str">
        <f t="shared" ca="1" si="35"/>
        <v>填写</v>
      </c>
      <c r="D100" s="310" t="str">
        <f t="shared" si="36"/>
        <v/>
      </c>
      <c r="E100" s="16"/>
      <c r="F100" s="81">
        <f t="shared" si="37"/>
        <v>0</v>
      </c>
      <c r="G100" s="61">
        <f t="shared" si="38"/>
        <v>0</v>
      </c>
      <c r="H100" s="62">
        <f t="shared" si="39"/>
        <v>0</v>
      </c>
      <c r="I100" s="125" t="str">
        <f ca="1">OFFSET(L!$C$1,MATCH("Checker"&amp;"Comp",L!$A:$A,0)-1,SL,,)</f>
        <v>填写</v>
      </c>
      <c r="J100" s="15" t="str">
        <f ca="1">OFFSET(L!$C$1,MATCH("Checker"&amp;ADDRESS(ROW(),COLUMN(),4),L!$A:$A,0)-1,SL,,)</f>
        <v>在“申报”选项卡 D122 单元格中回答贵公司是否要求贵公司的直接供应商从尽职调查实践经独立第三方审计计划，如负责任矿物审验流程，验证过的冶炼厂采购指定矿产。</v>
      </c>
    </row>
    <row r="101" spans="1:10" ht="81" customHeight="1">
      <c r="A101" s="76" t="str">
        <f>Declaration!B123</f>
        <v>Lithium</v>
      </c>
      <c r="B101" s="76" t="str">
        <f>Declaration!D123</f>
        <v>Yes</v>
      </c>
      <c r="C101" s="130" t="str">
        <f t="shared" ca="1" si="35"/>
        <v>填写</v>
      </c>
      <c r="D101" s="310" t="str">
        <f t="shared" si="36"/>
        <v/>
      </c>
      <c r="E101" s="16"/>
      <c r="F101" s="81">
        <f t="shared" si="37"/>
        <v>0</v>
      </c>
      <c r="G101" s="61">
        <f t="shared" si="38"/>
        <v>0</v>
      </c>
      <c r="H101" s="62">
        <f t="shared" si="39"/>
        <v>0</v>
      </c>
      <c r="I101" s="125" t="str">
        <f ca="1">OFFSET(L!$C$1,MATCH("Checker"&amp;"Comp",L!$A:$A,0)-1,SL,,)</f>
        <v>填写</v>
      </c>
      <c r="J101" s="15" t="str">
        <f ca="1">OFFSET(L!$C$1,MATCH("Checker"&amp;ADDRESS(ROW(),COLUMN(),4),L!$A:$A,0)-1,SL,,)</f>
        <v>在“申报”选项卡 D123 单元格中回答贵公司是否要求贵公司的直接供应商从尽职调查实践经独立第三方审计计划，如负责任矿物审验流程，验证过的冶炼厂采购指定矿产。</v>
      </c>
    </row>
    <row r="102" spans="1:10" ht="81" customHeight="1">
      <c r="A102" s="76" t="str">
        <f>Declaration!B124</f>
        <v>Mica</v>
      </c>
      <c r="B102" s="76" t="str">
        <f>Declaration!D124</f>
        <v>Yes</v>
      </c>
      <c r="C102" s="130" t="str">
        <f t="shared" ca="1" si="35"/>
        <v>填写</v>
      </c>
      <c r="D102" s="310" t="str">
        <f t="shared" si="36"/>
        <v/>
      </c>
      <c r="E102" s="16"/>
      <c r="F102" s="81">
        <f t="shared" si="37"/>
        <v>0</v>
      </c>
      <c r="G102" s="61">
        <f t="shared" si="38"/>
        <v>0</v>
      </c>
      <c r="H102" s="62">
        <f t="shared" si="39"/>
        <v>0</v>
      </c>
      <c r="I102" s="125" t="str">
        <f ca="1">OFFSET(L!$C$1,MATCH("Checker"&amp;"Comp",L!$A:$A,0)-1,SL,,)</f>
        <v>填写</v>
      </c>
      <c r="J102" s="15" t="str">
        <f ca="1">OFFSET(L!$C$1,MATCH("Checker"&amp;ADDRESS(ROW(),COLUMN(),4),L!$A:$A,0)-1,SL,,)</f>
        <v>在“申报”选项卡 D124 单元格中回答贵公司是否要求贵公司的直接供应商从尽职调查实践经独立第三方审计计划，如负责任矿物审验流程，验证过的冶炼厂采购指定矿产。</v>
      </c>
    </row>
    <row r="103" spans="1:10" ht="81" customHeight="1">
      <c r="A103" s="76" t="str">
        <f>Declaration!B125</f>
        <v>Nickel(*)</v>
      </c>
      <c r="B103" s="76" t="str">
        <f>Declaration!D125</f>
        <v>Yes</v>
      </c>
      <c r="C103" s="130" t="str">
        <f t="shared" ca="1" si="35"/>
        <v>填写</v>
      </c>
      <c r="D103" s="310" t="str">
        <f t="shared" si="36"/>
        <v/>
      </c>
      <c r="E103" s="16"/>
      <c r="F103" s="81">
        <f t="shared" si="37"/>
        <v>1</v>
      </c>
      <c r="G103" s="61">
        <f t="shared" si="38"/>
        <v>0</v>
      </c>
      <c r="H103" s="62">
        <f t="shared" si="39"/>
        <v>0</v>
      </c>
      <c r="I103" s="125" t="str">
        <f ca="1">OFFSET(L!$C$1,MATCH("Checker"&amp;"Comp",L!$A:$A,0)-1,SL,,)</f>
        <v>填写</v>
      </c>
      <c r="J103" s="15" t="str">
        <f ca="1">OFFSET(L!$C$1,MATCH("Checker"&amp;ADDRESS(ROW(),COLUMN(),4),L!$A:$A,0)-1,SL,,)</f>
        <v>在“申报”选项卡 D125 单元格中回答贵公司是否要求贵公司的直接供应商从尽职调查实践经独立第三方审计计划，如负责任矿物审验流程，验证过的冶炼厂采购指定矿产。</v>
      </c>
    </row>
    <row r="104" spans="1:10" ht="25" hidden="1" customHeight="1">
      <c r="A104" s="76" t="str">
        <f>Declaration!B126</f>
        <v/>
      </c>
      <c r="B104" s="76">
        <f>Declaration!D126</f>
        <v>0</v>
      </c>
      <c r="C104" s="130">
        <f t="shared" si="35"/>
        <v>0</v>
      </c>
      <c r="D104" s="186"/>
      <c r="E104" s="16"/>
      <c r="F104" s="81"/>
      <c r="G104" s="61"/>
      <c r="H104" s="62"/>
      <c r="I104" s="125"/>
    </row>
    <row r="105" spans="1:10" ht="25" hidden="1" customHeight="1">
      <c r="A105" s="76" t="str">
        <f>Declaration!B127</f>
        <v/>
      </c>
      <c r="B105" s="76">
        <f>Declaration!D127</f>
        <v>0</v>
      </c>
      <c r="C105" s="130">
        <f t="shared" si="35"/>
        <v>0</v>
      </c>
      <c r="D105" s="186"/>
      <c r="E105" s="16"/>
      <c r="F105" s="81"/>
      <c r="G105" s="61"/>
      <c r="H105" s="62"/>
      <c r="I105" s="125"/>
    </row>
    <row r="106" spans="1:10" ht="25" hidden="1" customHeight="1">
      <c r="A106" s="76" t="str">
        <f>Declaration!B128</f>
        <v/>
      </c>
      <c r="B106" s="76">
        <f>Declaration!D128</f>
        <v>0</v>
      </c>
      <c r="C106" s="130">
        <f t="shared" si="35"/>
        <v>0</v>
      </c>
      <c r="D106" s="186"/>
      <c r="E106" s="16"/>
      <c r="F106" s="81"/>
      <c r="G106" s="61"/>
      <c r="H106" s="62"/>
      <c r="I106" s="125"/>
    </row>
    <row r="107" spans="1:10" ht="25" hidden="1" customHeight="1">
      <c r="A107" s="76" t="str">
        <f>Declaration!B129</f>
        <v/>
      </c>
      <c r="B107" s="76">
        <f>Declaration!D129</f>
        <v>0</v>
      </c>
      <c r="C107" s="130">
        <f t="shared" si="35"/>
        <v>0</v>
      </c>
      <c r="D107" s="186"/>
      <c r="E107" s="16"/>
      <c r="F107" s="81"/>
      <c r="G107" s="61"/>
      <c r="H107" s="62"/>
      <c r="I107" s="125"/>
    </row>
    <row r="108" spans="1:10" ht="41.15" customHeight="1">
      <c r="A108" s="76" t="str">
        <f ca="1">Declaration!B131</f>
        <v>D. 贵公司是否已实施负责任矿产采购的尽职调查措施？(*)</v>
      </c>
      <c r="B108" s="76" t="str">
        <f>Declaration!D131</f>
        <v>Yes</v>
      </c>
      <c r="C108" s="130" t="str">
        <f t="shared" ca="1" si="35"/>
        <v>填写</v>
      </c>
      <c r="D108" s="310" t="str">
        <f>IF(H108=1,"Click here to answer question (D)","")</f>
        <v/>
      </c>
      <c r="E108" s="16" t="s">
        <v>35</v>
      </c>
      <c r="F108" s="81">
        <f>F$94</f>
        <v>1</v>
      </c>
      <c r="G108" s="61">
        <f>IF(B108=0,1,0)</f>
        <v>0</v>
      </c>
      <c r="H108" s="62">
        <f>F108*G108</f>
        <v>0</v>
      </c>
      <c r="I108" s="125" t="str">
        <f ca="1">OFFSET(L!$C$1,MATCH("Checker"&amp;"Comp",L!$A:$A,0)-1,SL,,)</f>
        <v>填写</v>
      </c>
      <c r="J108" s="15" t="str">
        <f ca="1">OFFSET(L!$C$1,MATCH("Checker"&amp;ADDRESS(ROW(),COLUMN(),4),L!$A:$A,0)-1,SL,,)</f>
        <v>在“申报”选项卡 D131 单元格中回答贵公司是否已为负责任矿物采购实施了尽职调查措施</v>
      </c>
    </row>
    <row r="109" spans="1:10" ht="41.15" customHeight="1">
      <c r="A109" s="76" t="str">
        <f ca="1">Declaration!B133</f>
        <v>E. 贵公司是否针对相关供应商进行指定矿产供应链调查？(*)</v>
      </c>
      <c r="B109" s="76" t="str">
        <f>Declaration!D133</f>
        <v>Yes, in conformance with IPC1755 (e.g. EMRT)</v>
      </c>
      <c r="C109" s="130" t="str">
        <f t="shared" ca="1" si="35"/>
        <v>填写</v>
      </c>
      <c r="D109" s="310" t="str">
        <f>IF(H109=1,"Click here to answer question (E)","")</f>
        <v/>
      </c>
      <c r="E109" s="16" t="s">
        <v>35</v>
      </c>
      <c r="F109" s="81">
        <f>F$94</f>
        <v>1</v>
      </c>
      <c r="G109" s="61">
        <f>IF(B109=0,1,0)</f>
        <v>0</v>
      </c>
      <c r="H109" s="62">
        <f>F109*G109</f>
        <v>0</v>
      </c>
      <c r="I109" s="125" t="str">
        <f ca="1">OFFSET(L!$C$1,MATCH("Checker"&amp;"Comp",L!$A:$A,0)-1,SL,,)</f>
        <v>填写</v>
      </c>
      <c r="J109" s="15" t="str">
        <f ca="1">OFFSET(L!$C$1,MATCH("Checker"&amp;ADDRESS(ROW(),COLUMN(),4),L!$A:$A,0)-1,SL,,)</f>
        <v>在“申报”选项卡 D133 单元格中回答贵公司是否实施指定矿产供应链调查</v>
      </c>
    </row>
    <row r="110" spans="1:10" ht="41.15" customHeight="1">
      <c r="A110" s="76" t="str">
        <f ca="1">Declaration!B135</f>
        <v>F. 贵公司是否会根据预期审核从供应商处收到的尽职调查信息？(*)</v>
      </c>
      <c r="B110" s="76" t="str">
        <f>Declaration!D135</f>
        <v>Yes</v>
      </c>
      <c r="C110" s="130" t="str">
        <f t="shared" ca="1" si="35"/>
        <v>填写</v>
      </c>
      <c r="D110" s="310" t="str">
        <f>IF(H110=1,"Click here to answer question (F)","")</f>
        <v/>
      </c>
      <c r="E110" s="16" t="s">
        <v>35</v>
      </c>
      <c r="F110" s="81">
        <f>F$94</f>
        <v>1</v>
      </c>
      <c r="G110" s="61">
        <f>IF(B110=0,1,0)</f>
        <v>0</v>
      </c>
      <c r="H110" s="62">
        <f>F110*G110</f>
        <v>0</v>
      </c>
      <c r="I110" s="125" t="str">
        <f ca="1">OFFSET(L!$C$1,MATCH("Checker"&amp;"Comp",L!$A:$A,0)-1,SL,,)</f>
        <v>填写</v>
      </c>
      <c r="J110" s="15" t="str">
        <f ca="1">OFFSET(L!$C$1,MATCH("Checker"&amp;ADDRESS(ROW(),COLUMN(),4),L!$A:$A,0)-1,SL,,)</f>
        <v>在“申报”选项卡 D135 单元格中回答贵公司的验证流程是否包括纠正措施管理</v>
      </c>
    </row>
    <row r="111" spans="1:10" ht="41.15" customHeight="1">
      <c r="A111" s="76" t="str">
        <f ca="1">Declaration!B137</f>
        <v>G. 贵公司的审核流程是否包括纠错行动管理？ 
(*)</v>
      </c>
      <c r="B111" s="76" t="str">
        <f>Declaration!D137</f>
        <v>Yes</v>
      </c>
      <c r="C111" s="130" t="str">
        <f t="shared" ca="1" si="35"/>
        <v>填写</v>
      </c>
      <c r="D111" s="310" t="str">
        <f>IF(H111=1,"Click here to answer question (G)","")</f>
        <v/>
      </c>
      <c r="E111" s="16" t="s">
        <v>35</v>
      </c>
      <c r="F111" s="81">
        <f>F$94</f>
        <v>1</v>
      </c>
      <c r="G111" s="61">
        <f>IF(B111=0,1,0)</f>
        <v>0</v>
      </c>
      <c r="H111" s="62">
        <f>F111*G111</f>
        <v>0</v>
      </c>
      <c r="I111" s="125" t="str">
        <f ca="1">OFFSET(L!$C$1,MATCH("Checker"&amp;"Comp",L!$A:$A,0)-1,SL,,)</f>
        <v>填写</v>
      </c>
      <c r="J111" s="15" t="str">
        <f ca="1">OFFSET(L!$C$1,MATCH("Checker"&amp;ADDRESS(ROW(),COLUMN(),4),L!$A:$A,0)-1,SL,,)</f>
        <v>在“申报”选项卡 D137 单元格中回答贵公司是否必须遵守 SEC 披露要求</v>
      </c>
    </row>
    <row r="112" spans="1:10" ht="41.15" customHeight="1">
      <c r="A112" s="77" t="s">
        <v>275</v>
      </c>
      <c r="B112" s="76" t="str">
        <f>IF(G112=1,"No products or item numbers listed","One or more product / item numbers have been provided")</f>
        <v>No products or item numbers listed</v>
      </c>
      <c r="C112" s="76" t="str">
        <f t="shared" ca="1" si="35"/>
        <v>填写</v>
      </c>
      <c r="D112" s="367" t="str">
        <f>IF(H112=1,"Click here to enter detail on Product List tab","")</f>
        <v/>
      </c>
      <c r="E112" s="16" t="s">
        <v>35</v>
      </c>
      <c r="F112" s="81">
        <f>IF(B5=Declaration!Q9,1,0)</f>
        <v>0</v>
      </c>
      <c r="G112" s="61">
        <f>IF('Product List'!B6="",1,0)</f>
        <v>1</v>
      </c>
      <c r="H112" s="62">
        <f>F112*G112</f>
        <v>0</v>
      </c>
      <c r="I112" s="125" t="str">
        <f ca="1">OFFSET(L!$C$1,MATCH("Checker"&amp;"Comp",L!$A:$A,0)-1,SL,,)</f>
        <v>填写</v>
      </c>
      <c r="J112" s="15" t="str">
        <f ca="1">OFFSET(L!$C$1,MATCH("Checker"&amp;ADDRESS(ROW(),COLUMN(),4),L!$A:$A,0)-1,SL,,)</f>
        <v>如果合适，提供此申报所适用的一个或多个产品或项目编号。从“申报”选项卡 D11 单元格中，选择超链接进入“产品列表”选项卡</v>
      </c>
    </row>
    <row r="113" spans="1:12" ht="22" customHeight="1">
      <c r="A113" s="77" t="s">
        <v>276</v>
      </c>
      <c r="B113" s="76"/>
      <c r="C113" s="76"/>
      <c r="D113" s="186"/>
      <c r="E113" s="16"/>
      <c r="F113" s="81"/>
      <c r="G113" s="61"/>
      <c r="H113" s="62"/>
      <c r="I113" s="125"/>
    </row>
    <row r="114" spans="1:12" ht="41.15" customHeight="1">
      <c r="A114" s="129" t="str">
        <f>Declaration!AA12</f>
        <v>Cobalt</v>
      </c>
      <c r="B114" s="76"/>
      <c r="C114" s="130" t="str">
        <f t="shared" ref="C114:C123" ca="1" si="40">IF(H114=1,J114,I114)</f>
        <v>填写</v>
      </c>
      <c r="D114" s="366" t="str">
        <f t="shared" ref="D114:D119" ca="1" si="41">IF(H114=0,"","Click here to provide smelter information")</f>
        <v/>
      </c>
      <c r="E114" s="16" t="s">
        <v>35</v>
      </c>
      <c r="F114" s="81">
        <f t="shared" ref="F114:F119" si="42">F39</f>
        <v>1</v>
      </c>
      <c r="G114" s="61">
        <f ca="1">IF(AND(COUNTIF(SmelterIdetifiedForMetal,A114)&gt;0,COUNTIF('Smelter List'!AB$5:AB$2503,A114)&gt;0),0,1)</f>
        <v>0</v>
      </c>
      <c r="H114" s="62">
        <f t="shared" ref="H114:H119" ca="1" si="43">F114*G114</f>
        <v>0</v>
      </c>
      <c r="I114" s="125" t="str">
        <f ca="1">OFFSET(L!$C$1,MATCH("Checker"&amp;"Comp",L!$A:$A,0)-1,SL,,)</f>
        <v>填写</v>
      </c>
      <c r="J114" s="15" t="str">
        <f ca="1">OFFSET(L!$C$1,MATCH("Checker"&amp;ADDRESS(ROW(),COLUMN(),4),L!$A:$A,0)-1,SL,,)</f>
        <v>在“冶炼厂目录”选项卡中，提供向供应链提供材料供此矿产的冶炼厂列表</v>
      </c>
      <c r="K114" s="128">
        <f t="shared" ref="K114:K119" si="44">IF(H28&gt;0,1,0)</f>
        <v>0</v>
      </c>
    </row>
    <row r="115" spans="1:12" ht="41.5" customHeight="1">
      <c r="A115" s="129" t="str">
        <f>Declaration!AA13</f>
        <v>Copper</v>
      </c>
      <c r="B115" s="76"/>
      <c r="C115" s="130" t="str">
        <f t="shared" ca="1" si="40"/>
        <v>填写</v>
      </c>
      <c r="D115" s="366" t="str">
        <f t="shared" ca="1" si="41"/>
        <v/>
      </c>
      <c r="E115" s="16"/>
      <c r="F115" s="81">
        <f t="shared" si="42"/>
        <v>1</v>
      </c>
      <c r="G115" s="61">
        <f ca="1">IF(AND(COUNTIF(SmelterIdetifiedForMetal,A115)&gt;0,COUNTIF('Smelter List'!AB$5:AB$2503,A115)&gt;0),0,1)</f>
        <v>0</v>
      </c>
      <c r="H115" s="62">
        <f t="shared" ca="1" si="43"/>
        <v>0</v>
      </c>
      <c r="I115" s="125" t="str">
        <f ca="1">OFFSET(L!$C$1,MATCH("Checker"&amp;"Comp",L!$A:$A,0)-1,SL,,)</f>
        <v>填写</v>
      </c>
      <c r="J115" s="15" t="str">
        <f ca="1">OFFSET(L!$C$1,MATCH("Checker"&amp;ADDRESS(ROW(),COLUMN(),4),L!$A:$A,0)-1,SL,,)</f>
        <v>在“冶炼厂目录”选项卡中，提供向供应链提供材料供此矿产的冶炼厂列表</v>
      </c>
      <c r="K115" s="128">
        <f t="shared" si="44"/>
        <v>0</v>
      </c>
    </row>
    <row r="116" spans="1:12" ht="41.5" customHeight="1">
      <c r="A116" s="129" t="str">
        <f>Declaration!AA14</f>
        <v>Graphite</v>
      </c>
      <c r="B116" s="76"/>
      <c r="C116" s="130" t="str">
        <f t="shared" ca="1" si="40"/>
        <v>填写</v>
      </c>
      <c r="D116" s="366" t="str">
        <f t="shared" ca="1" si="41"/>
        <v/>
      </c>
      <c r="E116" s="16"/>
      <c r="F116" s="81">
        <f t="shared" si="42"/>
        <v>0</v>
      </c>
      <c r="G116" s="61">
        <f ca="1">IF(AND(COUNTIF(SmelterIdetifiedForMetal,A116)&gt;0,COUNTIF('Smelter List'!AB$5:AB$2503,A116)&gt;0),0,1)</f>
        <v>1</v>
      </c>
      <c r="H116" s="62">
        <f t="shared" ca="1" si="43"/>
        <v>0</v>
      </c>
      <c r="I116" s="125" t="str">
        <f ca="1">OFFSET(L!$C$1,MATCH("Checker"&amp;"Comp",L!$A:$A,0)-1,SL,,)</f>
        <v>填写</v>
      </c>
      <c r="J116" s="15" t="str">
        <f ca="1">OFFSET(L!$C$1,MATCH("Checker"&amp;ADDRESS(ROW(),COLUMN(),4),L!$A:$A,0)-1,SL,,)</f>
        <v>在“冶炼厂目录”选项卡中，提供向供应链提供材料供此矿产的冶炼厂列表</v>
      </c>
      <c r="K116" s="128">
        <f t="shared" si="44"/>
        <v>0</v>
      </c>
    </row>
    <row r="117" spans="1:12" ht="41.5" customHeight="1">
      <c r="A117" s="129" t="str">
        <f>Declaration!AA15</f>
        <v>Lithium</v>
      </c>
      <c r="B117" s="76"/>
      <c r="C117" s="130" t="str">
        <f t="shared" ca="1" si="40"/>
        <v>填写</v>
      </c>
      <c r="D117" s="366" t="str">
        <f t="shared" ca="1" si="41"/>
        <v/>
      </c>
      <c r="E117" s="16"/>
      <c r="F117" s="81">
        <f t="shared" si="42"/>
        <v>0</v>
      </c>
      <c r="G117" s="61">
        <f ca="1">IF(AND(COUNTIF(SmelterIdetifiedForMetal,A117)&gt;0,COUNTIF('Smelter List'!AB$5:AB$2503,A117)&gt;0),0,1)</f>
        <v>1</v>
      </c>
      <c r="H117" s="62">
        <f t="shared" ca="1" si="43"/>
        <v>0</v>
      </c>
      <c r="I117" s="125" t="str">
        <f ca="1">OFFSET(L!$C$1,MATCH("Checker"&amp;"Comp",L!$A:$A,0)-1,SL,,)</f>
        <v>填写</v>
      </c>
      <c r="J117" s="15" t="str">
        <f ca="1">OFFSET(L!$C$1,MATCH("Checker"&amp;ADDRESS(ROW(),COLUMN(),4),L!$A:$A,0)-1,SL,,)</f>
        <v>在“冶炼厂目录”选项卡中，提供向供应链提供材料供此矿产的冶炼厂列表</v>
      </c>
      <c r="K117" s="128">
        <f t="shared" si="44"/>
        <v>0</v>
      </c>
    </row>
    <row r="118" spans="1:12" ht="41.5" customHeight="1">
      <c r="A118" s="129" t="str">
        <f>Declaration!AA16</f>
        <v>Mica</v>
      </c>
      <c r="B118" s="76"/>
      <c r="C118" s="130" t="str">
        <f t="shared" ca="1" si="40"/>
        <v>填写</v>
      </c>
      <c r="D118" s="366" t="str">
        <f t="shared" ca="1" si="41"/>
        <v/>
      </c>
      <c r="E118" s="16"/>
      <c r="F118" s="81">
        <f t="shared" si="42"/>
        <v>0</v>
      </c>
      <c r="G118" s="61">
        <f ca="1">IF(AND(COUNTIF(SmelterIdetifiedForMetal,A118)&gt;0,COUNTIF('Smelter List'!AB$5:AB$2503,A118)&gt;0),0,1)</f>
        <v>1</v>
      </c>
      <c r="H118" s="62">
        <f t="shared" ca="1" si="43"/>
        <v>0</v>
      </c>
      <c r="I118" s="125" t="str">
        <f ca="1">OFFSET(L!$C$1,MATCH("Checker"&amp;"Comp",L!$A:$A,0)-1,SL,,)</f>
        <v>填写</v>
      </c>
      <c r="J118" s="15" t="str">
        <f ca="1">OFFSET(L!$C$1,MATCH("Checker"&amp;ADDRESS(ROW(),COLUMN(),4),L!$A:$A,0)-1,SL,,)</f>
        <v>在“冶炼厂目录”选项卡中，提供向供应链提供材料供此矿产的冶炼厂列表</v>
      </c>
      <c r="K118" s="128">
        <f t="shared" si="44"/>
        <v>0</v>
      </c>
    </row>
    <row r="119" spans="1:12" ht="41.5" customHeight="1">
      <c r="A119" s="129" t="str">
        <f>Declaration!AA17</f>
        <v>Nickel</v>
      </c>
      <c r="B119" s="76"/>
      <c r="C119" s="130" t="str">
        <f t="shared" ca="1" si="40"/>
        <v>填写</v>
      </c>
      <c r="D119" s="366" t="str">
        <f t="shared" ca="1" si="41"/>
        <v/>
      </c>
      <c r="E119" s="16"/>
      <c r="F119" s="81">
        <f t="shared" si="42"/>
        <v>1</v>
      </c>
      <c r="G119" s="61">
        <f ca="1">IF(AND(COUNTIF(SmelterIdetifiedForMetal,A119)&gt;0,COUNTIF('Smelter List'!AB$5:AB$2503,A119)&gt;0),0,1)</f>
        <v>0</v>
      </c>
      <c r="H119" s="62">
        <f t="shared" ca="1" si="43"/>
        <v>0</v>
      </c>
      <c r="I119" s="125" t="str">
        <f ca="1">OFFSET(L!$C$1,MATCH("Checker"&amp;"Comp",L!$A:$A,0)-1,SL,,)</f>
        <v>填写</v>
      </c>
      <c r="J119" s="15" t="str">
        <f ca="1">OFFSET(L!$C$1,MATCH("Checker"&amp;ADDRESS(ROW(),COLUMN(),4),L!$A:$A,0)-1,SL,,)</f>
        <v>在“冶炼厂目录”选项卡中，提供向供应链提供材料供此矿产的冶炼厂列表</v>
      </c>
      <c r="K119" s="128">
        <f t="shared" si="44"/>
        <v>0</v>
      </c>
    </row>
    <row r="120" spans="1:12" ht="25" hidden="1" customHeight="1">
      <c r="A120" s="129" t="str">
        <f>Declaration!AA18</f>
        <v/>
      </c>
      <c r="B120" s="76"/>
      <c r="C120" s="130">
        <f t="shared" si="40"/>
        <v>0</v>
      </c>
      <c r="D120" s="213"/>
      <c r="E120" s="16"/>
      <c r="F120" s="81"/>
      <c r="G120" s="61"/>
      <c r="H120" s="62"/>
      <c r="I120" s="125"/>
      <c r="K120" s="128"/>
    </row>
    <row r="121" spans="1:12" ht="25" hidden="1" customHeight="1">
      <c r="A121" s="129" t="str">
        <f>Declaration!AA19</f>
        <v/>
      </c>
      <c r="B121" s="76"/>
      <c r="C121" s="130">
        <f t="shared" si="40"/>
        <v>0</v>
      </c>
      <c r="D121" s="213"/>
      <c r="E121" s="16"/>
      <c r="F121" s="81"/>
      <c r="G121" s="61"/>
      <c r="H121" s="62"/>
      <c r="I121" s="125"/>
      <c r="K121" s="128"/>
    </row>
    <row r="122" spans="1:12" ht="25" hidden="1" customHeight="1">
      <c r="A122" s="129" t="str">
        <f>Declaration!AA20</f>
        <v/>
      </c>
      <c r="B122" s="76"/>
      <c r="C122" s="130">
        <f t="shared" si="40"/>
        <v>0</v>
      </c>
      <c r="D122" s="82"/>
      <c r="E122" s="16" t="s">
        <v>35</v>
      </c>
      <c r="F122" s="81"/>
      <c r="G122" s="61"/>
      <c r="H122" s="62"/>
      <c r="I122" s="125"/>
      <c r="K122" s="128"/>
    </row>
    <row r="123" spans="1:12" ht="25" hidden="1" customHeight="1">
      <c r="A123" s="129" t="str">
        <f>Declaration!AA21</f>
        <v/>
      </c>
      <c r="B123" s="76"/>
      <c r="C123" s="130">
        <f t="shared" si="40"/>
        <v>0</v>
      </c>
      <c r="D123" s="82"/>
      <c r="E123" s="16" t="s">
        <v>35</v>
      </c>
      <c r="F123" s="81"/>
      <c r="G123" s="61"/>
      <c r="H123" s="62"/>
      <c r="I123" s="125"/>
      <c r="K123" s="128"/>
    </row>
    <row r="124" spans="1:12" ht="25" customHeight="1">
      <c r="A124" s="135" t="s">
        <v>277</v>
      </c>
      <c r="B124" s="76"/>
      <c r="C124" s="135" t="str">
        <f ca="1">IF(F124=0,J124,IF(G124=0,I124,L124))</f>
        <v>N/A</v>
      </c>
      <c r="D124" s="213" t="str">
        <f ca="1">IF(H124=0,"","Click here to provide smelter information")</f>
        <v/>
      </c>
      <c r="E124" s="16"/>
      <c r="F124" s="81">
        <f ca="1">IF(COUNTIF('Smelter List'!$C:$C,"Smelter Not Listed")&gt;0,1,0)</f>
        <v>0</v>
      </c>
      <c r="G124" s="61">
        <f t="array" aca="1" ref="G124" ca="1">IF(OR(SUMPRODUCT(('Smelter List'!$C:$C="Smelter not listed")*('Smelter List'!$D:$D=""))&gt;0,SUMPRODUCT(('Smelter List'!$C:$C="Smelter not listed")*('Smelter List'!$E:$E=""))&gt;0),1,0)</f>
        <v>0</v>
      </c>
      <c r="H124" s="62">
        <f ca="1">F124*G124</f>
        <v>0</v>
      </c>
      <c r="I124" s="125" t="str">
        <f ca="1">OFFSET(L!$C$1,MATCH("Checker"&amp;"Comp",L!$A:$A,0)-1,SL,,)</f>
        <v>填写</v>
      </c>
      <c r="J124" s="15" t="s">
        <v>278</v>
      </c>
      <c r="K124" s="128"/>
      <c r="L124" s="15" t="s">
        <v>279</v>
      </c>
    </row>
    <row r="125" spans="1:12">
      <c r="H125" s="15">
        <f ca="1">SUM(H4:H124)</f>
        <v>0</v>
      </c>
    </row>
  </sheetData>
  <sheetProtection algorithmName="SHA-512" hashValue="b+9oy5jA9PgYQL69WiM1dEflxqcLt/LT4iplDxzogJv1zf6xEh513JrShmZgCOFlLTZI7d2pjjdov6kFwkm84w==" saltValue="AII05gQoTLpARW1l31h9Qg==" spinCount="100000" sheet="1" formatRows="0"/>
  <mergeCells count="1">
    <mergeCell ref="A1:C1"/>
  </mergeCells>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D8" display="Declaration!D8" xr:uid="{00000000-0004-0000-0500-000003000000}"/>
    <hyperlink ref="D5" location="Declaration!B9" display="Declaration!B9" xr:uid="{00000000-0004-0000-0500-000004000000}"/>
    <hyperlink ref="D6" location="Declaration!B10" display="Declaration!B10" xr:uid="{00000000-0004-0000-0500-000005000000}"/>
    <hyperlink ref="D7" location="Declaration!B12" display="Declaration!B12" xr:uid="{00000000-0004-0000-0500-000006000000}"/>
    <hyperlink ref="D9" location="Declaration!B19" display="Declaration!B19" xr:uid="{00000000-0004-0000-0500-000007000000}"/>
    <hyperlink ref="D10" location="Declaration!B20" display="Declaration!B20" xr:uid="{00000000-0004-0000-0500-000008000000}"/>
    <hyperlink ref="D11" location="Declaration!B21" display="Declaration!B21" xr:uid="{00000000-0004-0000-0500-000009000000}"/>
    <hyperlink ref="D12" location="Declaration!B22" display="Declaration!B22" xr:uid="{00000000-0004-0000-0500-00000A000000}"/>
    <hyperlink ref="D13" location="Declaration!B24" display="Declaration!B24" xr:uid="{00000000-0004-0000-0500-00000B000000}"/>
    <hyperlink ref="D15" location="Declaration!B26" display="Declaration!B26" xr:uid="{00000000-0004-0000-0500-00000C000000}"/>
    <hyperlink ref="D17" location="Declaration!B30" display="Declaration!B30" xr:uid="{00000000-0004-0000-0500-00000D000000}"/>
    <hyperlink ref="D18" location="Declaration!B31" display="Declaration!B31" xr:uid="{00000000-0004-0000-0500-00000E000000}"/>
    <hyperlink ref="D19" location="Declaration!B32" display="Declaration!B32" xr:uid="{00000000-0004-0000-0500-00000F000000}"/>
    <hyperlink ref="D20" location="Declaration!B33" display="Declaration!B33" xr:uid="{00000000-0004-0000-0500-000010000000}"/>
    <hyperlink ref="D21" location="Declaration!B34" display="Declaration!B34" xr:uid="{00000000-0004-0000-0500-000011000000}"/>
    <hyperlink ref="D22" location="Declaration!B35" display="Declaration!B35" xr:uid="{00000000-0004-0000-0500-000012000000}"/>
    <hyperlink ref="D28" location="Declaration!B42" display="Declaration!B42" xr:uid="{00000000-0004-0000-0500-000013000000}"/>
    <hyperlink ref="D29" location="Declaration!B43" display="Declaration!B43" xr:uid="{00000000-0004-0000-0500-000014000000}"/>
    <hyperlink ref="D30" location="Declaration!B44" display="Declaration!B44" xr:uid="{00000000-0004-0000-0500-000015000000}"/>
    <hyperlink ref="D31" location="Declaration!B45" display="Declaration!B45" xr:uid="{00000000-0004-0000-0500-000016000000}"/>
    <hyperlink ref="D32" location="Declaration!B46" display="Declaration!B46" xr:uid="{00000000-0004-0000-0500-000017000000}"/>
    <hyperlink ref="D33" location="Declaration!B47" display="Declaration!B47" xr:uid="{00000000-0004-0000-0500-000018000000}"/>
    <hyperlink ref="D39" location="Declaration!B54" display="Declaration!B54" xr:uid="{00000000-0004-0000-0500-000019000000}"/>
    <hyperlink ref="D40" location="Declaration!B55" display="Declaration!B55" xr:uid="{00000000-0004-0000-0500-00001A000000}"/>
    <hyperlink ref="D41" location="Declaration!B56" display="Declaration!B56" xr:uid="{00000000-0004-0000-0500-00001B000000}"/>
    <hyperlink ref="D42" location="Declaration!B57" display="Declaration!B57" xr:uid="{00000000-0004-0000-0500-00001C000000}"/>
    <hyperlink ref="D43" location="Declaration!B58" display="Declaration!B58" xr:uid="{00000000-0004-0000-0500-00001D000000}"/>
    <hyperlink ref="D44" location="Declaration!B59" display="Declaration!B59" xr:uid="{00000000-0004-0000-0500-00001E000000}"/>
    <hyperlink ref="D50" location="Declaration!B66" display="Declaration!B66" xr:uid="{00000000-0004-0000-0500-00001F000000}"/>
    <hyperlink ref="D51" location="Declaration!B67" display="Declaration!B67" xr:uid="{00000000-0004-0000-0500-000020000000}"/>
    <hyperlink ref="D52" location="Declaration!B68" display="Declaration!B68" xr:uid="{00000000-0004-0000-0500-000021000000}"/>
    <hyperlink ref="D53" location="Declaration!B69" display="Declaration!B69" xr:uid="{00000000-0004-0000-0500-000022000000}"/>
    <hyperlink ref="D54" location="Declaration!B70" display="Declaration!B70" xr:uid="{00000000-0004-0000-0500-000023000000}"/>
    <hyperlink ref="D55" location="Declaration!B71" display="Declaration!B71" xr:uid="{00000000-0004-0000-0500-000024000000}"/>
    <hyperlink ref="D61" location="Declaration!B78" display="Declaration!B78" xr:uid="{00000000-0004-0000-0500-000025000000}"/>
    <hyperlink ref="D62" location="Declaration!B79" display="Declaration!B79" xr:uid="{00000000-0004-0000-0500-000026000000}"/>
    <hyperlink ref="D63" location="Declaration!B80" display="Declaration!B80" xr:uid="{00000000-0004-0000-0500-000027000000}"/>
    <hyperlink ref="D64" location="Declaration!B81" display="Declaration!B81" xr:uid="{00000000-0004-0000-0500-000028000000}"/>
    <hyperlink ref="D65" location="Declaration!B82" display="Declaration!B82" xr:uid="{00000000-0004-0000-0500-000029000000}"/>
    <hyperlink ref="D66" location="Declaration!B83" display="Declaration!B83" xr:uid="{00000000-0004-0000-0500-00002A000000}"/>
    <hyperlink ref="D72" location="Declaration!B90" display="Declaration!B90" xr:uid="{00000000-0004-0000-0500-00002B000000}"/>
    <hyperlink ref="D73" location="Declaration!B91" display="Declaration!B91" xr:uid="{00000000-0004-0000-0500-00002C000000}"/>
    <hyperlink ref="D74" location="Declaration!B92" display="Declaration!B92" xr:uid="{00000000-0004-0000-0500-00002D000000}"/>
    <hyperlink ref="D75" location="Declaration!B93" display="Declaration!B93" xr:uid="{00000000-0004-0000-0500-00002E000000}"/>
    <hyperlink ref="D76" location="Declaration!B94" display="Declaration!B94" xr:uid="{00000000-0004-0000-0500-00002F000000}"/>
    <hyperlink ref="D77" location="Declaration!B95" display="Declaration!B95" xr:uid="{00000000-0004-0000-0500-000030000000}"/>
    <hyperlink ref="D83" location="Declaration!B102" display="Declaration!B102" xr:uid="{00000000-0004-0000-0500-000031000000}"/>
    <hyperlink ref="D84" location="Declaration!B103" display="Declaration!B103" xr:uid="{00000000-0004-0000-0500-000032000000}"/>
    <hyperlink ref="D85" location="Declaration!B104" display="Declaration!B104" xr:uid="{00000000-0004-0000-0500-000033000000}"/>
    <hyperlink ref="D86" location="Declaration!B105" display="Declaration!B105" xr:uid="{00000000-0004-0000-0500-000034000000}"/>
    <hyperlink ref="D87" location="Declaration!B106" display="Declaration!B106" xr:uid="{00000000-0004-0000-0500-000035000000}"/>
    <hyperlink ref="D88" location="Declaration!B107" display="Declaration!B107" xr:uid="{00000000-0004-0000-0500-000036000000}"/>
    <hyperlink ref="D94" location="Declaration!B115" display="Declaration!B115" xr:uid="{00000000-0004-0000-0500-000037000000}"/>
    <hyperlink ref="D95" location="Declaration!B117" display="Declaration!B117" xr:uid="{00000000-0004-0000-0500-000038000000}"/>
    <hyperlink ref="D96" location="Declaration!G117" display="Declaration!G117" xr:uid="{00000000-0004-0000-0500-000039000000}"/>
    <hyperlink ref="D98" location="Declaration!B120" display="Declaration!B120" xr:uid="{00000000-0004-0000-0500-00003A000000}"/>
    <hyperlink ref="D99" location="Declaration!B121" display="Declaration!B121" xr:uid="{00000000-0004-0000-0500-00003B000000}"/>
    <hyperlink ref="D100" location="Declaration!B122" display="Declaration!B122" xr:uid="{00000000-0004-0000-0500-00003C000000}"/>
    <hyperlink ref="D101" location="Declaration!B123" display="Declaration!B123" xr:uid="{00000000-0004-0000-0500-00003D000000}"/>
    <hyperlink ref="D102" location="Declaration!B124" display="Declaration!B124" xr:uid="{00000000-0004-0000-0500-00003E000000}"/>
    <hyperlink ref="D103" location="Declaration!B125" display="Declaration!B125" xr:uid="{00000000-0004-0000-0500-00003F000000}"/>
    <hyperlink ref="D108" location="Declaration!B131" display="Declaration!B131" xr:uid="{00000000-0004-0000-0500-000040000000}"/>
    <hyperlink ref="D109" location="Declaration!B133" display="Declaration!B133" xr:uid="{00000000-0004-0000-0500-000041000000}"/>
    <hyperlink ref="D110" location="Declaration!B135" display="Declaration!B135" xr:uid="{00000000-0004-0000-0500-000042000000}"/>
    <hyperlink ref="D111" location="Declaration!B137" display="Declaration!B137" xr:uid="{00000000-0004-0000-0500-000043000000}"/>
    <hyperlink ref="D112" location="'Product List'!A1" display="'Product List'!A1" xr:uid="{00000000-0004-0000-0500-000044000000}"/>
    <hyperlink ref="D114" location="'Smelter List'!A1" display="'Smelter List'!A1" xr:uid="{00000000-0004-0000-0500-000045000000}"/>
    <hyperlink ref="D115" location="'Smelter List'!A1" display="'Smelter List'!A1" xr:uid="{00000000-0004-0000-0500-000046000000}"/>
    <hyperlink ref="D116" location="'Smelter List'!A1" display="'Smelter List'!A1" xr:uid="{00000000-0004-0000-0500-000047000000}"/>
    <hyperlink ref="D117" location="'Smelter List'!A1" display="'Smelter List'!A1" xr:uid="{00000000-0004-0000-0500-000048000000}"/>
    <hyperlink ref="D118" location="'Smelter List'!A1" display="'Smelter List'!A1" xr:uid="{00000000-0004-0000-0500-000049000000}"/>
    <hyperlink ref="D119" location="'Smelter List'!A1" display="'Smelter List'!A1" xr:uid="{00000000-0004-0000-0500-00004A000000}"/>
    <hyperlink ref="D124" location="'Smelter List'!A1" display="'Smelter List'!A1" xr:uid="{00000000-0004-0000-0500-00004B000000}"/>
  </hyperlinks>
  <pageMargins left="0.70866141732283472" right="0.70866141732283472" top="0.74803149606299213" bottom="0.74803149606299213" header="0.31496062992125978" footer="0.31496062992125978"/>
  <pageSetup scale="33" orientation="portrait"/>
  <headerFooter>
    <oddHeader>&amp;R&amp;"Calibri"&amp;1 &amp;KFF0000 L2: Internal use only#_x000D_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510"/>
  <sheetViews>
    <sheetView topLeftCell="A2" zoomScaleNormal="100" workbookViewId="0">
      <selection activeCell="A5" sqref="A5"/>
    </sheetView>
  </sheetViews>
  <sheetFormatPr defaultColWidth="8.84375" defaultRowHeight="13.5"/>
  <cols>
    <col min="1" max="1" width="17.23046875" style="335" customWidth="1"/>
    <col min="2" max="2" width="34.84375" style="335" customWidth="1"/>
    <col min="3" max="3" width="23.23046875" style="335" customWidth="1"/>
    <col min="4" max="5" width="15.4609375" style="335" customWidth="1"/>
    <col min="6" max="6" width="28.4609375" style="335" customWidth="1"/>
    <col min="7" max="7" width="27.23046875" style="335" customWidth="1"/>
    <col min="8" max="8" width="20.765625" style="335" customWidth="1"/>
    <col min="9" max="9" width="30.84375" style="335" customWidth="1"/>
    <col min="10" max="10" width="23.23046875" style="335" customWidth="1"/>
    <col min="11" max="11" width="39.765625" style="335" customWidth="1"/>
    <col min="12" max="12" width="47.765625" style="335" customWidth="1"/>
    <col min="13" max="13" width="36.23046875" style="335" customWidth="1"/>
    <col min="14" max="14" width="15.15234375" style="335" hidden="1" customWidth="1"/>
    <col min="15" max="15" width="18.765625" style="335" hidden="1" customWidth="1"/>
    <col min="16" max="16" width="14.15234375" style="335" hidden="1" customWidth="1"/>
    <col min="17" max="17" width="18.4609375" style="335" hidden="1" customWidth="1"/>
    <col min="18" max="18" width="17.765625" style="335" hidden="1" customWidth="1"/>
    <col min="19" max="19" width="22.4609375" style="335" hidden="1" customWidth="1"/>
    <col min="20" max="20" width="16.765625" style="335" customWidth="1"/>
    <col min="21" max="21" width="14" style="335" customWidth="1"/>
    <col min="22" max="22" width="15.4609375" style="335" customWidth="1"/>
    <col min="23" max="23" width="11" style="335" customWidth="1"/>
    <col min="24" max="26" width="10" style="335" customWidth="1"/>
  </cols>
  <sheetData>
    <row r="1" spans="1:19" ht="7.5" hidden="1" customHeight="1"/>
    <row r="2" spans="1:19" s="313" customFormat="1" ht="23.15" customHeight="1">
      <c r="A2" s="314"/>
      <c r="B2" s="463" t="str">
        <f ca="1">OFFSET(L!$C$1,MATCH("Mine List"&amp;ADDRESS(ROW(),COLUMN(),4),L!$A:$A,0)-1,SL,,)</f>
        <v>首先：</v>
      </c>
      <c r="C2" s="464"/>
      <c r="D2" s="464"/>
      <c r="E2" s="315"/>
      <c r="F2" s="315"/>
      <c r="G2" s="316"/>
      <c r="H2" s="462"/>
      <c r="I2" s="402"/>
      <c r="J2" s="402"/>
      <c r="K2" s="402"/>
      <c r="L2" s="402"/>
      <c r="M2" s="402"/>
      <c r="N2" s="317"/>
      <c r="O2" s="317"/>
    </row>
    <row r="3" spans="1:19" s="313" customFormat="1" ht="94" customHeight="1" thickBot="1">
      <c r="A3" s="348"/>
      <c r="B3" s="467" t="str">
        <f ca="1">OFFSET(L!$C$1,MATCH("Mine List"&amp;ADDRESS(ROW(),COLUMN(),4),L!$A:$A,0)-1,SL,,)</f>
        <v>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v>
      </c>
      <c r="C3" s="402"/>
      <c r="D3" s="402"/>
      <c r="E3" s="465" t="str">
        <f ca="1">OFFSET(L!$C$1,MATCH("General"&amp;"Cpy",L!$A:$A,0)-1,SL,,)</f>
        <v>© 2026 负责任矿物计划。保留所有权利。</v>
      </c>
      <c r="F3" s="402"/>
      <c r="G3" s="466"/>
      <c r="H3" s="318"/>
      <c r="I3" s="319"/>
      <c r="K3" s="320"/>
      <c r="L3" s="320"/>
      <c r="M3" s="321" t="s">
        <v>39</v>
      </c>
      <c r="N3" s="322"/>
      <c r="O3" s="322"/>
    </row>
    <row r="4" spans="1:19" s="324" customFormat="1" ht="93" customHeight="1" thickBot="1">
      <c r="A4" s="353" t="str">
        <f ca="1">OFFSET(L!$C$1,MATCH("Mine List"&amp;ADDRESS(ROW(),COLUMN(),4),L!$A:$A,0)-1,SL,,)</f>
        <v>金属</v>
      </c>
      <c r="B4" s="354" t="str">
        <f ca="1">OFFSET(L!$C$1,MATCH("Mine List"&amp;ADDRESS(ROW(),COLUMN(),4),L!$A:$A,0)-1,SL,,)</f>
        <v>从该矿厂采购的冶炼厂的名称</v>
      </c>
      <c r="C4" s="354" t="str">
        <f ca="1">OFFSET(L!$C$1,MATCH("Mine List"&amp;ADDRESS(ROW(),COLUMN(),4),L!$A:$A,0)-1,SL,,)</f>
        <v>矿厂(矿场)名称</v>
      </c>
      <c r="D4" s="354" t="str">
        <f ca="1">OFFSET(L!$C$1,MATCH("Mine List"&amp;ADDRESS(ROW(),COLUMN(),4),L!$A:$A,0)-1,SL,,)</f>
        <v>矿厂识别（例如《CID》）</v>
      </c>
      <c r="E4" s="354" t="str">
        <f ca="1">OFFSET(L!$C$1,MATCH("Mine List"&amp;ADDRESS(ROW(),COLUMN(),4),L!$A:$A,0)-1,SL,,)</f>
        <v>冶炼厂出处识别号</v>
      </c>
      <c r="F4" s="354" t="str">
        <f ca="1">OFFSET(L!$C$1,MATCH("Mine List"&amp;ADDRESS(ROW(),COLUMN(),4),L!$A:$A,0)-1,SL,,)</f>
        <v>矿厂所在国家或地区</v>
      </c>
      <c r="G4" s="354" t="str">
        <f ca="1">OFFSET(L!$C$1,MATCH("Mine List"&amp;ADDRESS(ROW(),COLUMN(),4),L!$A:$A,0)-1,SL,,)</f>
        <v>矿厂所在街道</v>
      </c>
      <c r="H4" s="354" t="str">
        <f ca="1">OFFSET(L!$C$1,MATCH("Mine List"&amp;ADDRESS(ROW(),COLUMN(),4),L!$A:$A,0)-1,SL,,)</f>
        <v>矿厂所在城市</v>
      </c>
      <c r="I4" s="354" t="str">
        <f ca="1">OFFSET(L!$C$1,MATCH("Mine List"&amp;ADDRESS(ROW(),COLUMN(),4),L!$A:$A,0)-1,SL,,)</f>
        <v>矿厂地址：州/省</v>
      </c>
      <c r="J4" s="354" t="str">
        <f ca="1">OFFSET(L!$C$1,MATCH("Mine List"&amp;ADDRESS(ROW(),COLUMN(),4),L!$A:$A,0)-1,SL,,)</f>
        <v>矿厂联系人</v>
      </c>
      <c r="K4" s="354" t="str">
        <f ca="1">OFFSET(L!$C$1,MATCH("Mine List"&amp;ADDRESS(ROW(),COLUMN(),4),L!$A:$A,0)-1,SL,,)</f>
        <v>矿厂联系人电子邮件</v>
      </c>
      <c r="L4" s="354" t="str">
        <f ca="1">OFFSET(L!$C$1,MATCH("Mine List"&amp;ADDRESS(ROW(),COLUMN(),4),L!$A:$A,0)-1,SL,,)</f>
        <v>建议的后续步骤</v>
      </c>
      <c r="M4" s="355" t="str">
        <f ca="1">OFFSET(L!$C$1,MATCH("Mine List"&amp;ADDRESS(ROW(),COLUMN(),4),L!$A:$A,0)-1,SL,,)</f>
        <v>注释</v>
      </c>
      <c r="N4" s="322" t="s">
        <v>96</v>
      </c>
      <c r="O4" s="322" t="s">
        <v>97</v>
      </c>
      <c r="P4" s="323"/>
      <c r="R4" s="324" t="s">
        <v>280</v>
      </c>
      <c r="S4" s="324" t="s">
        <v>281</v>
      </c>
    </row>
    <row r="5" spans="1:19" s="330" customFormat="1" ht="20.149999999999999" customHeight="1">
      <c r="A5" s="349"/>
      <c r="B5" s="350"/>
      <c r="C5" s="350"/>
      <c r="D5" s="350"/>
      <c r="E5" s="350"/>
      <c r="F5" s="350"/>
      <c r="G5" s="351"/>
      <c r="H5" s="351"/>
      <c r="I5" s="352"/>
      <c r="J5" s="352"/>
      <c r="K5" s="352"/>
      <c r="L5" s="352"/>
      <c r="M5" s="352"/>
      <c r="N5" s="328" t="str">
        <f t="shared" ref="N5:N68" ca="1" si="0">IF(A5="","",IF(ISERROR(MATCH($F5,CL,0)),"Unknown",INDIRECT("'C'!$A$"&amp;MATCH($F5,CL,0)+1)))</f>
        <v/>
      </c>
      <c r="O5" s="328"/>
      <c r="P5" s="329"/>
      <c r="Q5" s="330" t="str">
        <f t="shared" ref="Q5:Q68" si="1">A5&amp;B5</f>
        <v/>
      </c>
      <c r="R5" s="330" t="b">
        <f t="shared" ref="R5:R68" si="2">OR(ISBLANK(B5),ISBLANK(C5))</f>
        <v>1</v>
      </c>
      <c r="S5" s="330" t="str">
        <f t="shared" ref="S5:S68" si="3">IF(R5,"",A5&amp;"+")</f>
        <v/>
      </c>
    </row>
    <row r="6" spans="1:19" s="330" customFormat="1" ht="20.149999999999999" customHeight="1">
      <c r="A6" s="294"/>
      <c r="B6" s="325"/>
      <c r="C6" s="325"/>
      <c r="D6" s="325"/>
      <c r="E6" s="325"/>
      <c r="F6" s="325"/>
      <c r="G6" s="326"/>
      <c r="H6" s="326"/>
      <c r="I6" s="327"/>
      <c r="J6" s="327"/>
      <c r="K6" s="327"/>
      <c r="L6" s="327"/>
      <c r="M6" s="327"/>
      <c r="N6" s="328" t="str">
        <f t="shared" ca="1" si="0"/>
        <v/>
      </c>
      <c r="O6" s="328"/>
      <c r="P6" s="329"/>
      <c r="Q6" s="330" t="str">
        <f t="shared" si="1"/>
        <v/>
      </c>
      <c r="R6" s="330" t="b">
        <f t="shared" si="2"/>
        <v>1</v>
      </c>
      <c r="S6" s="330" t="str">
        <f t="shared" si="3"/>
        <v/>
      </c>
    </row>
    <row r="7" spans="1:19" s="330" customFormat="1" ht="20.149999999999999" customHeight="1">
      <c r="A7" s="294"/>
      <c r="B7" s="325"/>
      <c r="C7" s="325"/>
      <c r="D7" s="325"/>
      <c r="E7" s="325"/>
      <c r="F7" s="325"/>
      <c r="G7" s="326"/>
      <c r="H7" s="326"/>
      <c r="I7" s="327"/>
      <c r="J7" s="327"/>
      <c r="K7" s="327"/>
      <c r="L7" s="327"/>
      <c r="M7" s="327"/>
      <c r="N7" s="328" t="str">
        <f t="shared" ca="1" si="0"/>
        <v/>
      </c>
      <c r="O7" s="328"/>
      <c r="P7" s="329"/>
      <c r="Q7" s="330" t="str">
        <f t="shared" si="1"/>
        <v/>
      </c>
      <c r="R7" s="330" t="b">
        <f t="shared" si="2"/>
        <v>1</v>
      </c>
      <c r="S7" s="330" t="str">
        <f t="shared" si="3"/>
        <v/>
      </c>
    </row>
    <row r="8" spans="1:19" s="330" customFormat="1" ht="20.149999999999999" customHeight="1">
      <c r="A8" s="294"/>
      <c r="B8" s="325"/>
      <c r="C8" s="325"/>
      <c r="D8" s="325"/>
      <c r="E8" s="325"/>
      <c r="F8" s="325"/>
      <c r="G8" s="326"/>
      <c r="H8" s="326"/>
      <c r="I8" s="327"/>
      <c r="J8" s="327"/>
      <c r="K8" s="327"/>
      <c r="L8" s="327"/>
      <c r="M8" s="327"/>
      <c r="N8" s="328" t="str">
        <f t="shared" ca="1" si="0"/>
        <v/>
      </c>
      <c r="O8" s="328"/>
      <c r="P8" s="329"/>
      <c r="Q8" s="330" t="str">
        <f t="shared" si="1"/>
        <v/>
      </c>
      <c r="R8" s="330" t="b">
        <f t="shared" si="2"/>
        <v>1</v>
      </c>
      <c r="S8" s="330" t="str">
        <f t="shared" si="3"/>
        <v/>
      </c>
    </row>
    <row r="9" spans="1:19" s="330" customFormat="1" ht="20.149999999999999" customHeight="1">
      <c r="A9" s="294"/>
      <c r="B9" s="325"/>
      <c r="C9" s="325"/>
      <c r="D9" s="325"/>
      <c r="E9" s="325"/>
      <c r="F9" s="325"/>
      <c r="G9" s="326"/>
      <c r="H9" s="326"/>
      <c r="I9" s="327"/>
      <c r="J9" s="327"/>
      <c r="K9" s="327"/>
      <c r="L9" s="327"/>
      <c r="M9" s="327"/>
      <c r="N9" s="328" t="str">
        <f t="shared" ca="1" si="0"/>
        <v/>
      </c>
      <c r="O9" s="328"/>
      <c r="P9" s="329"/>
      <c r="Q9" s="330" t="str">
        <f t="shared" si="1"/>
        <v/>
      </c>
      <c r="R9" s="330" t="b">
        <f t="shared" si="2"/>
        <v>1</v>
      </c>
      <c r="S9" s="330" t="str">
        <f t="shared" si="3"/>
        <v/>
      </c>
    </row>
    <row r="10" spans="1:19" s="330" customFormat="1" ht="20.149999999999999" customHeight="1">
      <c r="A10" s="294"/>
      <c r="B10" s="325"/>
      <c r="C10" s="325"/>
      <c r="D10" s="325"/>
      <c r="E10" s="325"/>
      <c r="F10" s="325"/>
      <c r="G10" s="326"/>
      <c r="H10" s="326"/>
      <c r="I10" s="327"/>
      <c r="J10" s="327"/>
      <c r="K10" s="327"/>
      <c r="L10" s="327"/>
      <c r="M10" s="327"/>
      <c r="N10" s="328" t="str">
        <f t="shared" ca="1" si="0"/>
        <v/>
      </c>
      <c r="O10" s="328"/>
      <c r="P10" s="329"/>
      <c r="Q10" s="330" t="str">
        <f t="shared" si="1"/>
        <v/>
      </c>
      <c r="R10" s="330" t="b">
        <f t="shared" si="2"/>
        <v>1</v>
      </c>
      <c r="S10" s="330" t="str">
        <f t="shared" si="3"/>
        <v/>
      </c>
    </row>
    <row r="11" spans="1:19" s="330" customFormat="1" ht="20.149999999999999" customHeight="1">
      <c r="A11" s="294"/>
      <c r="B11" s="325"/>
      <c r="C11" s="325"/>
      <c r="D11" s="325"/>
      <c r="E11" s="325"/>
      <c r="F11" s="325"/>
      <c r="G11" s="326"/>
      <c r="H11" s="326"/>
      <c r="I11" s="327"/>
      <c r="J11" s="327"/>
      <c r="K11" s="327"/>
      <c r="L11" s="327"/>
      <c r="M11" s="327"/>
      <c r="N11" s="328" t="str">
        <f t="shared" ca="1" si="0"/>
        <v/>
      </c>
      <c r="O11" s="328"/>
      <c r="P11" s="329"/>
      <c r="Q11" s="330" t="str">
        <f t="shared" si="1"/>
        <v/>
      </c>
      <c r="R11" s="330" t="b">
        <f t="shared" si="2"/>
        <v>1</v>
      </c>
      <c r="S11" s="330" t="str">
        <f t="shared" si="3"/>
        <v/>
      </c>
    </row>
    <row r="12" spans="1:19" s="330" customFormat="1" ht="20.149999999999999" customHeight="1">
      <c r="A12" s="294"/>
      <c r="B12" s="325"/>
      <c r="C12" s="325"/>
      <c r="D12" s="325"/>
      <c r="E12" s="325"/>
      <c r="F12" s="325"/>
      <c r="G12" s="326"/>
      <c r="H12" s="326"/>
      <c r="I12" s="327"/>
      <c r="J12" s="327"/>
      <c r="K12" s="327"/>
      <c r="L12" s="327"/>
      <c r="M12" s="327"/>
      <c r="N12" s="328" t="str">
        <f t="shared" ca="1" si="0"/>
        <v/>
      </c>
      <c r="O12" s="328"/>
      <c r="P12" s="329"/>
      <c r="Q12" s="330" t="str">
        <f t="shared" si="1"/>
        <v/>
      </c>
      <c r="R12" s="330" t="b">
        <f t="shared" si="2"/>
        <v>1</v>
      </c>
      <c r="S12" s="330" t="str">
        <f t="shared" si="3"/>
        <v/>
      </c>
    </row>
    <row r="13" spans="1:19" s="330" customFormat="1" ht="20.149999999999999" customHeight="1">
      <c r="A13" s="294"/>
      <c r="B13" s="325"/>
      <c r="C13" s="325"/>
      <c r="D13" s="325"/>
      <c r="E13" s="325"/>
      <c r="F13" s="325"/>
      <c r="G13" s="326"/>
      <c r="H13" s="326"/>
      <c r="I13" s="327"/>
      <c r="J13" s="327"/>
      <c r="K13" s="327"/>
      <c r="L13" s="327"/>
      <c r="M13" s="327"/>
      <c r="N13" s="328" t="str">
        <f t="shared" ca="1" si="0"/>
        <v/>
      </c>
      <c r="O13" s="328"/>
      <c r="P13" s="329"/>
      <c r="Q13" s="330" t="str">
        <f t="shared" si="1"/>
        <v/>
      </c>
      <c r="R13" s="330" t="b">
        <f t="shared" si="2"/>
        <v>1</v>
      </c>
      <c r="S13" s="330" t="str">
        <f t="shared" si="3"/>
        <v/>
      </c>
    </row>
    <row r="14" spans="1:19" s="330" customFormat="1" ht="20.149999999999999" customHeight="1">
      <c r="A14" s="294"/>
      <c r="B14" s="325"/>
      <c r="C14" s="325"/>
      <c r="D14" s="325"/>
      <c r="E14" s="325"/>
      <c r="F14" s="325"/>
      <c r="G14" s="326"/>
      <c r="H14" s="326"/>
      <c r="I14" s="327"/>
      <c r="J14" s="327"/>
      <c r="K14" s="327"/>
      <c r="L14" s="327"/>
      <c r="M14" s="327"/>
      <c r="N14" s="328" t="str">
        <f t="shared" ca="1" si="0"/>
        <v/>
      </c>
      <c r="O14" s="328"/>
      <c r="P14" s="329"/>
      <c r="Q14" s="330" t="str">
        <f t="shared" si="1"/>
        <v/>
      </c>
      <c r="R14" s="330" t="b">
        <f t="shared" si="2"/>
        <v>1</v>
      </c>
      <c r="S14" s="330" t="str">
        <f t="shared" si="3"/>
        <v/>
      </c>
    </row>
    <row r="15" spans="1:19" s="330" customFormat="1" ht="20.149999999999999" customHeight="1">
      <c r="A15" s="294"/>
      <c r="B15" s="325"/>
      <c r="C15" s="325"/>
      <c r="D15" s="325"/>
      <c r="E15" s="325"/>
      <c r="F15" s="325"/>
      <c r="G15" s="326"/>
      <c r="H15" s="326"/>
      <c r="I15" s="327"/>
      <c r="J15" s="327"/>
      <c r="K15" s="327"/>
      <c r="L15" s="327"/>
      <c r="M15" s="327"/>
      <c r="N15" s="328" t="str">
        <f t="shared" ca="1" si="0"/>
        <v/>
      </c>
      <c r="O15" s="328"/>
      <c r="P15" s="329"/>
      <c r="Q15" s="330" t="str">
        <f t="shared" si="1"/>
        <v/>
      </c>
      <c r="R15" s="330" t="b">
        <f t="shared" si="2"/>
        <v>1</v>
      </c>
      <c r="S15" s="330" t="str">
        <f t="shared" si="3"/>
        <v/>
      </c>
    </row>
    <row r="16" spans="1:19" s="330" customFormat="1" ht="20.149999999999999" customHeight="1">
      <c r="A16" s="294"/>
      <c r="B16" s="325"/>
      <c r="C16" s="325"/>
      <c r="D16" s="325"/>
      <c r="E16" s="325"/>
      <c r="F16" s="325"/>
      <c r="G16" s="326"/>
      <c r="H16" s="326"/>
      <c r="I16" s="327"/>
      <c r="J16" s="327"/>
      <c r="K16" s="327"/>
      <c r="L16" s="327"/>
      <c r="M16" s="327"/>
      <c r="N16" s="328" t="str">
        <f t="shared" ca="1" si="0"/>
        <v/>
      </c>
      <c r="O16" s="328"/>
      <c r="P16" s="329"/>
      <c r="Q16" s="330" t="str">
        <f t="shared" si="1"/>
        <v/>
      </c>
      <c r="R16" s="330" t="b">
        <f t="shared" si="2"/>
        <v>1</v>
      </c>
      <c r="S16" s="330" t="str">
        <f t="shared" si="3"/>
        <v/>
      </c>
    </row>
    <row r="17" spans="1:19" s="330" customFormat="1" ht="20.149999999999999" customHeight="1">
      <c r="A17" s="294"/>
      <c r="B17" s="325"/>
      <c r="C17" s="325"/>
      <c r="D17" s="325"/>
      <c r="E17" s="325"/>
      <c r="F17" s="325"/>
      <c r="G17" s="326"/>
      <c r="H17" s="326"/>
      <c r="I17" s="327"/>
      <c r="J17" s="327"/>
      <c r="K17" s="327"/>
      <c r="L17" s="327"/>
      <c r="M17" s="327"/>
      <c r="N17" s="328" t="str">
        <f t="shared" ca="1" si="0"/>
        <v/>
      </c>
      <c r="O17" s="328"/>
      <c r="P17" s="329"/>
      <c r="Q17" s="330" t="str">
        <f t="shared" si="1"/>
        <v/>
      </c>
      <c r="R17" s="330" t="b">
        <f t="shared" si="2"/>
        <v>1</v>
      </c>
      <c r="S17" s="330" t="str">
        <f t="shared" si="3"/>
        <v/>
      </c>
    </row>
    <row r="18" spans="1:19" s="330" customFormat="1" ht="20.149999999999999" customHeight="1">
      <c r="A18" s="294"/>
      <c r="B18" s="325"/>
      <c r="C18" s="325"/>
      <c r="D18" s="325"/>
      <c r="E18" s="325"/>
      <c r="F18" s="325"/>
      <c r="G18" s="326"/>
      <c r="H18" s="326"/>
      <c r="I18" s="327"/>
      <c r="J18" s="327"/>
      <c r="K18" s="327"/>
      <c r="L18" s="327"/>
      <c r="M18" s="327"/>
      <c r="N18" s="328" t="str">
        <f t="shared" ca="1" si="0"/>
        <v/>
      </c>
      <c r="O18" s="328"/>
      <c r="P18" s="329"/>
      <c r="Q18" s="330" t="str">
        <f t="shared" si="1"/>
        <v/>
      </c>
      <c r="R18" s="330" t="b">
        <f t="shared" si="2"/>
        <v>1</v>
      </c>
      <c r="S18" s="330" t="str">
        <f t="shared" si="3"/>
        <v/>
      </c>
    </row>
    <row r="19" spans="1:19" s="330" customFormat="1" ht="20.149999999999999" customHeight="1">
      <c r="A19" s="294"/>
      <c r="B19" s="325"/>
      <c r="C19" s="325"/>
      <c r="D19" s="325"/>
      <c r="E19" s="325"/>
      <c r="F19" s="325"/>
      <c r="G19" s="326"/>
      <c r="H19" s="326"/>
      <c r="I19" s="327"/>
      <c r="J19" s="327"/>
      <c r="K19" s="327"/>
      <c r="L19" s="327"/>
      <c r="M19" s="327"/>
      <c r="N19" s="328" t="str">
        <f t="shared" ca="1" si="0"/>
        <v/>
      </c>
      <c r="O19" s="328"/>
      <c r="P19" s="329"/>
      <c r="Q19" s="330" t="str">
        <f t="shared" si="1"/>
        <v/>
      </c>
      <c r="R19" s="330" t="b">
        <f t="shared" si="2"/>
        <v>1</v>
      </c>
      <c r="S19" s="330" t="str">
        <f t="shared" si="3"/>
        <v/>
      </c>
    </row>
    <row r="20" spans="1:19" s="330" customFormat="1" ht="20.149999999999999" customHeight="1">
      <c r="A20" s="294"/>
      <c r="B20" s="325"/>
      <c r="C20" s="325"/>
      <c r="D20" s="325"/>
      <c r="E20" s="325"/>
      <c r="F20" s="325"/>
      <c r="G20" s="326"/>
      <c r="H20" s="326"/>
      <c r="I20" s="327"/>
      <c r="J20" s="327"/>
      <c r="K20" s="327"/>
      <c r="L20" s="327"/>
      <c r="M20" s="327"/>
      <c r="N20" s="328" t="str">
        <f t="shared" ca="1" si="0"/>
        <v/>
      </c>
      <c r="O20" s="328"/>
      <c r="P20" s="329"/>
      <c r="Q20" s="330" t="str">
        <f t="shared" si="1"/>
        <v/>
      </c>
      <c r="R20" s="330" t="b">
        <f t="shared" si="2"/>
        <v>1</v>
      </c>
      <c r="S20" s="330" t="str">
        <f t="shared" si="3"/>
        <v/>
      </c>
    </row>
    <row r="21" spans="1:19" s="330" customFormat="1" ht="20.149999999999999" customHeight="1">
      <c r="A21" s="294"/>
      <c r="B21" s="325"/>
      <c r="C21" s="325"/>
      <c r="D21" s="325"/>
      <c r="E21" s="325"/>
      <c r="F21" s="325"/>
      <c r="G21" s="326"/>
      <c r="H21" s="326"/>
      <c r="I21" s="327"/>
      <c r="J21" s="327"/>
      <c r="K21" s="327"/>
      <c r="L21" s="327"/>
      <c r="M21" s="327"/>
      <c r="N21" s="328" t="str">
        <f t="shared" ca="1" si="0"/>
        <v/>
      </c>
      <c r="O21" s="328"/>
      <c r="P21" s="329"/>
      <c r="Q21" s="330" t="str">
        <f t="shared" si="1"/>
        <v/>
      </c>
      <c r="R21" s="330" t="b">
        <f t="shared" si="2"/>
        <v>1</v>
      </c>
      <c r="S21" s="330" t="str">
        <f t="shared" si="3"/>
        <v/>
      </c>
    </row>
    <row r="22" spans="1:19" s="330" customFormat="1" ht="20.149999999999999" customHeight="1">
      <c r="A22" s="294"/>
      <c r="B22" s="325"/>
      <c r="C22" s="325"/>
      <c r="D22" s="325"/>
      <c r="E22" s="325"/>
      <c r="F22" s="325"/>
      <c r="G22" s="326"/>
      <c r="H22" s="326"/>
      <c r="I22" s="327"/>
      <c r="J22" s="327"/>
      <c r="K22" s="327"/>
      <c r="L22" s="327"/>
      <c r="M22" s="327"/>
      <c r="N22" s="328" t="str">
        <f t="shared" ca="1" si="0"/>
        <v/>
      </c>
      <c r="O22" s="328"/>
      <c r="P22" s="329"/>
      <c r="Q22" s="330" t="str">
        <f t="shared" si="1"/>
        <v/>
      </c>
      <c r="R22" s="330" t="b">
        <f t="shared" si="2"/>
        <v>1</v>
      </c>
      <c r="S22" s="330" t="str">
        <f t="shared" si="3"/>
        <v/>
      </c>
    </row>
    <row r="23" spans="1:19" s="330" customFormat="1" ht="20.149999999999999" customHeight="1">
      <c r="A23" s="294"/>
      <c r="B23" s="325"/>
      <c r="C23" s="325"/>
      <c r="D23" s="325"/>
      <c r="E23" s="325"/>
      <c r="F23" s="325"/>
      <c r="G23" s="326"/>
      <c r="H23" s="326"/>
      <c r="I23" s="327"/>
      <c r="J23" s="327"/>
      <c r="K23" s="327"/>
      <c r="L23" s="327"/>
      <c r="M23" s="327"/>
      <c r="N23" s="328" t="str">
        <f t="shared" ca="1" si="0"/>
        <v/>
      </c>
      <c r="O23" s="328"/>
      <c r="P23" s="329"/>
      <c r="Q23" s="330" t="str">
        <f t="shared" si="1"/>
        <v/>
      </c>
      <c r="R23" s="330" t="b">
        <f t="shared" si="2"/>
        <v>1</v>
      </c>
      <c r="S23" s="330" t="str">
        <f t="shared" si="3"/>
        <v/>
      </c>
    </row>
    <row r="24" spans="1:19" s="330" customFormat="1" ht="20.149999999999999" customHeight="1">
      <c r="A24" s="294"/>
      <c r="B24" s="325"/>
      <c r="C24" s="325"/>
      <c r="D24" s="325"/>
      <c r="E24" s="325"/>
      <c r="F24" s="325"/>
      <c r="G24" s="326"/>
      <c r="H24" s="326"/>
      <c r="I24" s="327"/>
      <c r="J24" s="327"/>
      <c r="K24" s="327"/>
      <c r="L24" s="327"/>
      <c r="M24" s="327"/>
      <c r="N24" s="328" t="str">
        <f t="shared" ca="1" si="0"/>
        <v/>
      </c>
      <c r="O24" s="328"/>
      <c r="P24" s="329"/>
      <c r="Q24" s="330" t="str">
        <f t="shared" si="1"/>
        <v/>
      </c>
      <c r="R24" s="330" t="b">
        <f t="shared" si="2"/>
        <v>1</v>
      </c>
      <c r="S24" s="330" t="str">
        <f t="shared" si="3"/>
        <v/>
      </c>
    </row>
    <row r="25" spans="1:19" s="330" customFormat="1" ht="20.149999999999999" customHeight="1">
      <c r="A25" s="294"/>
      <c r="B25" s="325"/>
      <c r="C25" s="325"/>
      <c r="D25" s="325"/>
      <c r="E25" s="325"/>
      <c r="F25" s="325"/>
      <c r="G25" s="326"/>
      <c r="H25" s="326"/>
      <c r="I25" s="327"/>
      <c r="J25" s="327"/>
      <c r="K25" s="327"/>
      <c r="L25" s="327"/>
      <c r="M25" s="327"/>
      <c r="N25" s="328" t="str">
        <f t="shared" ca="1" si="0"/>
        <v/>
      </c>
      <c r="O25" s="328"/>
      <c r="P25" s="329"/>
      <c r="Q25" s="330" t="str">
        <f t="shared" si="1"/>
        <v/>
      </c>
      <c r="R25" s="330" t="b">
        <f t="shared" si="2"/>
        <v>1</v>
      </c>
      <c r="S25" s="330" t="str">
        <f t="shared" si="3"/>
        <v/>
      </c>
    </row>
    <row r="26" spans="1:19" s="330" customFormat="1" ht="20.149999999999999" customHeight="1">
      <c r="A26" s="294"/>
      <c r="B26" s="325"/>
      <c r="C26" s="325"/>
      <c r="D26" s="325"/>
      <c r="E26" s="325"/>
      <c r="F26" s="325"/>
      <c r="G26" s="326"/>
      <c r="H26" s="326"/>
      <c r="I26" s="327"/>
      <c r="J26" s="327"/>
      <c r="K26" s="327"/>
      <c r="L26" s="327"/>
      <c r="M26" s="327"/>
      <c r="N26" s="328" t="str">
        <f t="shared" ca="1" si="0"/>
        <v/>
      </c>
      <c r="O26" s="328"/>
      <c r="P26" s="329"/>
      <c r="Q26" s="330" t="str">
        <f t="shared" si="1"/>
        <v/>
      </c>
      <c r="R26" s="330" t="b">
        <f t="shared" si="2"/>
        <v>1</v>
      </c>
      <c r="S26" s="330" t="str">
        <f t="shared" si="3"/>
        <v/>
      </c>
    </row>
    <row r="27" spans="1:19" s="330" customFormat="1" ht="20.149999999999999" customHeight="1">
      <c r="A27" s="294"/>
      <c r="B27" s="325"/>
      <c r="C27" s="325"/>
      <c r="D27" s="325"/>
      <c r="E27" s="325"/>
      <c r="F27" s="325"/>
      <c r="G27" s="326"/>
      <c r="H27" s="326"/>
      <c r="I27" s="327"/>
      <c r="J27" s="327"/>
      <c r="K27" s="327"/>
      <c r="L27" s="327"/>
      <c r="M27" s="327"/>
      <c r="N27" s="328" t="str">
        <f t="shared" ca="1" si="0"/>
        <v/>
      </c>
      <c r="O27" s="328"/>
      <c r="P27" s="329"/>
      <c r="Q27" s="330" t="str">
        <f t="shared" si="1"/>
        <v/>
      </c>
      <c r="R27" s="330" t="b">
        <f t="shared" si="2"/>
        <v>1</v>
      </c>
      <c r="S27" s="330" t="str">
        <f t="shared" si="3"/>
        <v/>
      </c>
    </row>
    <row r="28" spans="1:19" s="330" customFormat="1" ht="20.149999999999999" customHeight="1">
      <c r="A28" s="294"/>
      <c r="B28" s="325"/>
      <c r="C28" s="325"/>
      <c r="D28" s="325"/>
      <c r="E28" s="325"/>
      <c r="F28" s="325"/>
      <c r="G28" s="326"/>
      <c r="H28" s="326"/>
      <c r="I28" s="327"/>
      <c r="J28" s="327"/>
      <c r="K28" s="327"/>
      <c r="L28" s="327"/>
      <c r="M28" s="327"/>
      <c r="N28" s="328" t="str">
        <f t="shared" ca="1" si="0"/>
        <v/>
      </c>
      <c r="O28" s="328"/>
      <c r="P28" s="329"/>
      <c r="Q28" s="330" t="str">
        <f t="shared" si="1"/>
        <v/>
      </c>
      <c r="R28" s="330" t="b">
        <f t="shared" si="2"/>
        <v>1</v>
      </c>
      <c r="S28" s="330" t="str">
        <f t="shared" si="3"/>
        <v/>
      </c>
    </row>
    <row r="29" spans="1:19" s="330" customFormat="1" ht="20.149999999999999" customHeight="1">
      <c r="A29" s="294"/>
      <c r="B29" s="325"/>
      <c r="C29" s="325"/>
      <c r="D29" s="325"/>
      <c r="E29" s="325"/>
      <c r="F29" s="325"/>
      <c r="G29" s="326"/>
      <c r="H29" s="326"/>
      <c r="I29" s="327"/>
      <c r="J29" s="327"/>
      <c r="K29" s="327"/>
      <c r="L29" s="327"/>
      <c r="M29" s="327"/>
      <c r="N29" s="328" t="str">
        <f t="shared" ca="1" si="0"/>
        <v/>
      </c>
      <c r="O29" s="328"/>
      <c r="P29" s="329"/>
      <c r="Q29" s="330" t="str">
        <f t="shared" si="1"/>
        <v/>
      </c>
      <c r="R29" s="330" t="b">
        <f t="shared" si="2"/>
        <v>1</v>
      </c>
      <c r="S29" s="330" t="str">
        <f t="shared" si="3"/>
        <v/>
      </c>
    </row>
    <row r="30" spans="1:19" s="330" customFormat="1" ht="20.149999999999999" customHeight="1">
      <c r="A30" s="294"/>
      <c r="B30" s="325"/>
      <c r="C30" s="325"/>
      <c r="D30" s="325"/>
      <c r="E30" s="325"/>
      <c r="F30" s="325"/>
      <c r="G30" s="326"/>
      <c r="H30" s="326"/>
      <c r="I30" s="327"/>
      <c r="J30" s="327"/>
      <c r="K30" s="327"/>
      <c r="L30" s="327"/>
      <c r="M30" s="327"/>
      <c r="N30" s="328" t="str">
        <f t="shared" ca="1" si="0"/>
        <v/>
      </c>
      <c r="O30" s="328"/>
      <c r="P30" s="329"/>
      <c r="Q30" s="330" t="str">
        <f t="shared" si="1"/>
        <v/>
      </c>
      <c r="R30" s="330" t="b">
        <f t="shared" si="2"/>
        <v>1</v>
      </c>
      <c r="S30" s="330" t="str">
        <f t="shared" si="3"/>
        <v/>
      </c>
    </row>
    <row r="31" spans="1:19" s="330" customFormat="1" ht="20.149999999999999" customHeight="1">
      <c r="A31" s="294"/>
      <c r="B31" s="325"/>
      <c r="C31" s="325"/>
      <c r="D31" s="325"/>
      <c r="E31" s="325"/>
      <c r="F31" s="325"/>
      <c r="G31" s="326"/>
      <c r="H31" s="326"/>
      <c r="I31" s="327"/>
      <c r="J31" s="327"/>
      <c r="K31" s="327"/>
      <c r="L31" s="327"/>
      <c r="M31" s="327"/>
      <c r="N31" s="328" t="str">
        <f t="shared" ca="1" si="0"/>
        <v/>
      </c>
      <c r="O31" s="328"/>
      <c r="P31" s="329"/>
      <c r="Q31" s="330" t="str">
        <f t="shared" si="1"/>
        <v/>
      </c>
      <c r="R31" s="330" t="b">
        <f t="shared" si="2"/>
        <v>1</v>
      </c>
      <c r="S31" s="330" t="str">
        <f t="shared" si="3"/>
        <v/>
      </c>
    </row>
    <row r="32" spans="1:19" s="330" customFormat="1" ht="20.149999999999999" customHeight="1">
      <c r="A32" s="294"/>
      <c r="B32" s="325"/>
      <c r="C32" s="325"/>
      <c r="D32" s="325"/>
      <c r="E32" s="325"/>
      <c r="F32" s="325"/>
      <c r="G32" s="326"/>
      <c r="H32" s="326"/>
      <c r="I32" s="327"/>
      <c r="J32" s="327"/>
      <c r="K32" s="327"/>
      <c r="L32" s="327"/>
      <c r="M32" s="327"/>
      <c r="N32" s="328" t="str">
        <f t="shared" ca="1" si="0"/>
        <v/>
      </c>
      <c r="O32" s="328"/>
      <c r="P32" s="329"/>
      <c r="Q32" s="330" t="str">
        <f t="shared" si="1"/>
        <v/>
      </c>
      <c r="R32" s="330" t="b">
        <f t="shared" si="2"/>
        <v>1</v>
      </c>
      <c r="S32" s="330" t="str">
        <f t="shared" si="3"/>
        <v/>
      </c>
    </row>
    <row r="33" spans="1:19" s="330" customFormat="1" ht="20.149999999999999" customHeight="1">
      <c r="A33" s="294"/>
      <c r="B33" s="325"/>
      <c r="C33" s="325"/>
      <c r="D33" s="325"/>
      <c r="E33" s="325"/>
      <c r="F33" s="325"/>
      <c r="G33" s="326"/>
      <c r="H33" s="326"/>
      <c r="I33" s="327"/>
      <c r="J33" s="327"/>
      <c r="K33" s="327"/>
      <c r="L33" s="327"/>
      <c r="M33" s="327"/>
      <c r="N33" s="328" t="str">
        <f t="shared" ca="1" si="0"/>
        <v/>
      </c>
      <c r="O33" s="328"/>
      <c r="P33" s="329"/>
      <c r="Q33" s="330" t="str">
        <f t="shared" si="1"/>
        <v/>
      </c>
      <c r="R33" s="330" t="b">
        <f t="shared" si="2"/>
        <v>1</v>
      </c>
      <c r="S33" s="330" t="str">
        <f t="shared" si="3"/>
        <v/>
      </c>
    </row>
    <row r="34" spans="1:19" s="330" customFormat="1" ht="20.149999999999999" customHeight="1">
      <c r="A34" s="294"/>
      <c r="B34" s="325"/>
      <c r="C34" s="325"/>
      <c r="D34" s="325"/>
      <c r="E34" s="325"/>
      <c r="F34" s="325"/>
      <c r="G34" s="326"/>
      <c r="H34" s="326"/>
      <c r="I34" s="327"/>
      <c r="J34" s="327"/>
      <c r="K34" s="327"/>
      <c r="L34" s="327"/>
      <c r="M34" s="327"/>
      <c r="N34" s="328" t="str">
        <f t="shared" ca="1" si="0"/>
        <v/>
      </c>
      <c r="O34" s="328"/>
      <c r="P34" s="329"/>
      <c r="Q34" s="330" t="str">
        <f t="shared" si="1"/>
        <v/>
      </c>
      <c r="R34" s="330" t="b">
        <f t="shared" si="2"/>
        <v>1</v>
      </c>
      <c r="S34" s="330" t="str">
        <f t="shared" si="3"/>
        <v/>
      </c>
    </row>
    <row r="35" spans="1:19" s="330" customFormat="1" ht="20.149999999999999" customHeight="1">
      <c r="A35" s="294"/>
      <c r="B35" s="325"/>
      <c r="C35" s="325"/>
      <c r="D35" s="325"/>
      <c r="E35" s="325"/>
      <c r="F35" s="325"/>
      <c r="G35" s="326"/>
      <c r="H35" s="326"/>
      <c r="I35" s="327"/>
      <c r="J35" s="327"/>
      <c r="K35" s="327"/>
      <c r="L35" s="327"/>
      <c r="M35" s="327"/>
      <c r="N35" s="328" t="str">
        <f t="shared" ca="1" si="0"/>
        <v/>
      </c>
      <c r="O35" s="328"/>
      <c r="P35" s="329"/>
      <c r="Q35" s="330" t="str">
        <f t="shared" si="1"/>
        <v/>
      </c>
      <c r="R35" s="330" t="b">
        <f t="shared" si="2"/>
        <v>1</v>
      </c>
      <c r="S35" s="330" t="str">
        <f t="shared" si="3"/>
        <v/>
      </c>
    </row>
    <row r="36" spans="1:19" s="330" customFormat="1" ht="20.149999999999999" customHeight="1">
      <c r="A36" s="294"/>
      <c r="B36" s="325"/>
      <c r="C36" s="325"/>
      <c r="D36" s="325"/>
      <c r="E36" s="325"/>
      <c r="F36" s="325"/>
      <c r="G36" s="326"/>
      <c r="H36" s="326"/>
      <c r="I36" s="327"/>
      <c r="J36" s="327"/>
      <c r="K36" s="327"/>
      <c r="L36" s="327"/>
      <c r="M36" s="327"/>
      <c r="N36" s="328" t="str">
        <f t="shared" ca="1" si="0"/>
        <v/>
      </c>
      <c r="O36" s="328"/>
      <c r="P36" s="329"/>
      <c r="Q36" s="330" t="str">
        <f t="shared" si="1"/>
        <v/>
      </c>
      <c r="R36" s="330" t="b">
        <f t="shared" si="2"/>
        <v>1</v>
      </c>
      <c r="S36" s="330" t="str">
        <f t="shared" si="3"/>
        <v/>
      </c>
    </row>
    <row r="37" spans="1:19" s="330" customFormat="1" ht="20.149999999999999" customHeight="1">
      <c r="A37" s="294"/>
      <c r="B37" s="325"/>
      <c r="C37" s="325"/>
      <c r="D37" s="325"/>
      <c r="E37" s="325"/>
      <c r="F37" s="325"/>
      <c r="G37" s="326"/>
      <c r="H37" s="326"/>
      <c r="I37" s="327"/>
      <c r="J37" s="327"/>
      <c r="K37" s="327"/>
      <c r="L37" s="327"/>
      <c r="M37" s="327"/>
      <c r="N37" s="328" t="str">
        <f t="shared" ca="1" si="0"/>
        <v/>
      </c>
      <c r="O37" s="328"/>
      <c r="P37" s="329"/>
      <c r="Q37" s="330" t="str">
        <f t="shared" si="1"/>
        <v/>
      </c>
      <c r="R37" s="330" t="b">
        <f t="shared" si="2"/>
        <v>1</v>
      </c>
      <c r="S37" s="330" t="str">
        <f t="shared" si="3"/>
        <v/>
      </c>
    </row>
    <row r="38" spans="1:19" s="330" customFormat="1" ht="20.149999999999999" customHeight="1">
      <c r="A38" s="294"/>
      <c r="B38" s="325"/>
      <c r="C38" s="325"/>
      <c r="D38" s="325"/>
      <c r="E38" s="325"/>
      <c r="F38" s="325"/>
      <c r="G38" s="326"/>
      <c r="H38" s="326"/>
      <c r="I38" s="327"/>
      <c r="J38" s="327"/>
      <c r="K38" s="327"/>
      <c r="L38" s="327"/>
      <c r="M38" s="327"/>
      <c r="N38" s="328" t="str">
        <f t="shared" ca="1" si="0"/>
        <v/>
      </c>
      <c r="O38" s="328"/>
      <c r="P38" s="329"/>
      <c r="Q38" s="330" t="str">
        <f t="shared" si="1"/>
        <v/>
      </c>
      <c r="R38" s="330" t="b">
        <f t="shared" si="2"/>
        <v>1</v>
      </c>
      <c r="S38" s="330" t="str">
        <f t="shared" si="3"/>
        <v/>
      </c>
    </row>
    <row r="39" spans="1:19" s="330" customFormat="1" ht="20.149999999999999" customHeight="1">
      <c r="A39" s="294"/>
      <c r="B39" s="325"/>
      <c r="C39" s="325"/>
      <c r="D39" s="325"/>
      <c r="E39" s="325"/>
      <c r="F39" s="325"/>
      <c r="G39" s="326"/>
      <c r="H39" s="326"/>
      <c r="I39" s="327"/>
      <c r="J39" s="327"/>
      <c r="K39" s="327"/>
      <c r="L39" s="327"/>
      <c r="M39" s="327"/>
      <c r="N39" s="328" t="str">
        <f t="shared" ca="1" si="0"/>
        <v/>
      </c>
      <c r="O39" s="328"/>
      <c r="P39" s="329"/>
      <c r="Q39" s="330" t="str">
        <f t="shared" si="1"/>
        <v/>
      </c>
      <c r="R39" s="330" t="b">
        <f t="shared" si="2"/>
        <v>1</v>
      </c>
      <c r="S39" s="330" t="str">
        <f t="shared" si="3"/>
        <v/>
      </c>
    </row>
    <row r="40" spans="1:19" s="330" customFormat="1" ht="20.149999999999999" customHeight="1">
      <c r="A40" s="294"/>
      <c r="B40" s="325"/>
      <c r="C40" s="325"/>
      <c r="D40" s="325"/>
      <c r="E40" s="325"/>
      <c r="F40" s="325"/>
      <c r="G40" s="326"/>
      <c r="H40" s="326"/>
      <c r="I40" s="327"/>
      <c r="J40" s="327"/>
      <c r="K40" s="327"/>
      <c r="L40" s="327"/>
      <c r="M40" s="327"/>
      <c r="N40" s="328" t="str">
        <f t="shared" ca="1" si="0"/>
        <v/>
      </c>
      <c r="O40" s="328"/>
      <c r="P40" s="329"/>
      <c r="Q40" s="330" t="str">
        <f t="shared" si="1"/>
        <v/>
      </c>
      <c r="R40" s="330" t="b">
        <f t="shared" si="2"/>
        <v>1</v>
      </c>
      <c r="S40" s="330" t="str">
        <f t="shared" si="3"/>
        <v/>
      </c>
    </row>
    <row r="41" spans="1:19" s="330" customFormat="1" ht="20.149999999999999" customHeight="1">
      <c r="A41" s="294"/>
      <c r="B41" s="325"/>
      <c r="C41" s="325"/>
      <c r="D41" s="325"/>
      <c r="E41" s="325"/>
      <c r="F41" s="325"/>
      <c r="G41" s="326"/>
      <c r="H41" s="326"/>
      <c r="I41" s="327"/>
      <c r="J41" s="327"/>
      <c r="K41" s="327"/>
      <c r="L41" s="327"/>
      <c r="M41" s="327"/>
      <c r="N41" s="328" t="str">
        <f t="shared" ca="1" si="0"/>
        <v/>
      </c>
      <c r="O41" s="328"/>
      <c r="P41" s="329"/>
      <c r="Q41" s="330" t="str">
        <f t="shared" si="1"/>
        <v/>
      </c>
      <c r="R41" s="330" t="b">
        <f t="shared" si="2"/>
        <v>1</v>
      </c>
      <c r="S41" s="330" t="str">
        <f t="shared" si="3"/>
        <v/>
      </c>
    </row>
    <row r="42" spans="1:19" s="330" customFormat="1" ht="20.149999999999999" customHeight="1">
      <c r="A42" s="294"/>
      <c r="B42" s="325"/>
      <c r="C42" s="325"/>
      <c r="D42" s="325"/>
      <c r="E42" s="325"/>
      <c r="F42" s="325"/>
      <c r="G42" s="326"/>
      <c r="H42" s="326"/>
      <c r="I42" s="327"/>
      <c r="J42" s="327"/>
      <c r="K42" s="327"/>
      <c r="L42" s="327"/>
      <c r="M42" s="327"/>
      <c r="N42" s="328" t="str">
        <f t="shared" ca="1" si="0"/>
        <v/>
      </c>
      <c r="O42" s="328"/>
      <c r="P42" s="329"/>
      <c r="Q42" s="330" t="str">
        <f t="shared" si="1"/>
        <v/>
      </c>
      <c r="R42" s="330" t="b">
        <f t="shared" si="2"/>
        <v>1</v>
      </c>
      <c r="S42" s="330" t="str">
        <f t="shared" si="3"/>
        <v/>
      </c>
    </row>
    <row r="43" spans="1:19" s="330" customFormat="1" ht="20.149999999999999" customHeight="1">
      <c r="A43" s="294"/>
      <c r="B43" s="325"/>
      <c r="C43" s="325"/>
      <c r="D43" s="325"/>
      <c r="E43" s="325"/>
      <c r="F43" s="325"/>
      <c r="G43" s="326"/>
      <c r="H43" s="326"/>
      <c r="I43" s="327"/>
      <c r="J43" s="327"/>
      <c r="K43" s="327"/>
      <c r="L43" s="327"/>
      <c r="M43" s="327"/>
      <c r="N43" s="328" t="str">
        <f t="shared" ca="1" si="0"/>
        <v/>
      </c>
      <c r="O43" s="328"/>
      <c r="P43" s="329"/>
      <c r="Q43" s="330" t="str">
        <f t="shared" si="1"/>
        <v/>
      </c>
      <c r="R43" s="330" t="b">
        <f t="shared" si="2"/>
        <v>1</v>
      </c>
      <c r="S43" s="330" t="str">
        <f t="shared" si="3"/>
        <v/>
      </c>
    </row>
    <row r="44" spans="1:19" s="330" customFormat="1" ht="20.149999999999999" customHeight="1">
      <c r="A44" s="294"/>
      <c r="B44" s="325"/>
      <c r="C44" s="325"/>
      <c r="D44" s="325"/>
      <c r="E44" s="325"/>
      <c r="F44" s="325"/>
      <c r="G44" s="326"/>
      <c r="H44" s="326"/>
      <c r="I44" s="327"/>
      <c r="J44" s="327"/>
      <c r="K44" s="327"/>
      <c r="L44" s="327"/>
      <c r="M44" s="327"/>
      <c r="N44" s="328" t="str">
        <f t="shared" ca="1" si="0"/>
        <v/>
      </c>
      <c r="O44" s="328"/>
      <c r="P44" s="329"/>
      <c r="Q44" s="330" t="str">
        <f t="shared" si="1"/>
        <v/>
      </c>
      <c r="R44" s="330" t="b">
        <f t="shared" si="2"/>
        <v>1</v>
      </c>
      <c r="S44" s="330" t="str">
        <f t="shared" si="3"/>
        <v/>
      </c>
    </row>
    <row r="45" spans="1:19" s="330" customFormat="1" ht="20.149999999999999" customHeight="1">
      <c r="A45" s="294"/>
      <c r="B45" s="325"/>
      <c r="C45" s="325"/>
      <c r="D45" s="325"/>
      <c r="E45" s="325"/>
      <c r="F45" s="325"/>
      <c r="G45" s="326"/>
      <c r="H45" s="326"/>
      <c r="I45" s="327"/>
      <c r="J45" s="327"/>
      <c r="K45" s="327"/>
      <c r="L45" s="327"/>
      <c r="M45" s="327"/>
      <c r="N45" s="328" t="str">
        <f t="shared" ca="1" si="0"/>
        <v/>
      </c>
      <c r="O45" s="328"/>
      <c r="P45" s="329"/>
      <c r="Q45" s="330" t="str">
        <f t="shared" si="1"/>
        <v/>
      </c>
      <c r="R45" s="330" t="b">
        <f t="shared" si="2"/>
        <v>1</v>
      </c>
      <c r="S45" s="330" t="str">
        <f t="shared" si="3"/>
        <v/>
      </c>
    </row>
    <row r="46" spans="1:19" s="330" customFormat="1" ht="20.149999999999999" customHeight="1">
      <c r="A46" s="294"/>
      <c r="B46" s="325"/>
      <c r="C46" s="325"/>
      <c r="D46" s="325"/>
      <c r="E46" s="325"/>
      <c r="F46" s="325"/>
      <c r="G46" s="326"/>
      <c r="H46" s="326"/>
      <c r="I46" s="327"/>
      <c r="J46" s="327"/>
      <c r="K46" s="327"/>
      <c r="L46" s="327"/>
      <c r="M46" s="327"/>
      <c r="N46" s="328" t="str">
        <f t="shared" ca="1" si="0"/>
        <v/>
      </c>
      <c r="O46" s="328"/>
      <c r="P46" s="329"/>
      <c r="Q46" s="330" t="str">
        <f t="shared" si="1"/>
        <v/>
      </c>
      <c r="R46" s="330" t="b">
        <f t="shared" si="2"/>
        <v>1</v>
      </c>
      <c r="S46" s="330" t="str">
        <f t="shared" si="3"/>
        <v/>
      </c>
    </row>
    <row r="47" spans="1:19" s="330" customFormat="1" ht="20.149999999999999" customHeight="1">
      <c r="A47" s="294"/>
      <c r="B47" s="325"/>
      <c r="C47" s="325"/>
      <c r="D47" s="325"/>
      <c r="E47" s="325"/>
      <c r="F47" s="325"/>
      <c r="G47" s="326"/>
      <c r="H47" s="326"/>
      <c r="I47" s="327"/>
      <c r="J47" s="327"/>
      <c r="K47" s="327"/>
      <c r="L47" s="327"/>
      <c r="M47" s="327"/>
      <c r="N47" s="328" t="str">
        <f t="shared" ca="1" si="0"/>
        <v/>
      </c>
      <c r="O47" s="328"/>
      <c r="P47" s="329"/>
      <c r="Q47" s="330" t="str">
        <f t="shared" si="1"/>
        <v/>
      </c>
      <c r="R47" s="330" t="b">
        <f t="shared" si="2"/>
        <v>1</v>
      </c>
      <c r="S47" s="330" t="str">
        <f t="shared" si="3"/>
        <v/>
      </c>
    </row>
    <row r="48" spans="1:19" s="330" customFormat="1" ht="20.149999999999999" customHeight="1">
      <c r="A48" s="294"/>
      <c r="B48" s="325"/>
      <c r="C48" s="325"/>
      <c r="D48" s="325"/>
      <c r="E48" s="325"/>
      <c r="F48" s="325"/>
      <c r="G48" s="326"/>
      <c r="H48" s="326"/>
      <c r="I48" s="327"/>
      <c r="J48" s="327"/>
      <c r="K48" s="327"/>
      <c r="L48" s="327"/>
      <c r="M48" s="327"/>
      <c r="N48" s="328" t="str">
        <f t="shared" ca="1" si="0"/>
        <v/>
      </c>
      <c r="O48" s="328"/>
      <c r="P48" s="329"/>
      <c r="Q48" s="330" t="str">
        <f t="shared" si="1"/>
        <v/>
      </c>
      <c r="R48" s="330" t="b">
        <f t="shared" si="2"/>
        <v>1</v>
      </c>
      <c r="S48" s="330" t="str">
        <f t="shared" si="3"/>
        <v/>
      </c>
    </row>
    <row r="49" spans="1:19" s="330" customFormat="1" ht="20.149999999999999" customHeight="1">
      <c r="A49" s="294"/>
      <c r="B49" s="325"/>
      <c r="C49" s="325"/>
      <c r="D49" s="325"/>
      <c r="E49" s="325"/>
      <c r="F49" s="325"/>
      <c r="G49" s="326"/>
      <c r="H49" s="326"/>
      <c r="I49" s="327"/>
      <c r="J49" s="327"/>
      <c r="K49" s="327"/>
      <c r="L49" s="327"/>
      <c r="M49" s="327"/>
      <c r="N49" s="328" t="str">
        <f t="shared" ca="1" si="0"/>
        <v/>
      </c>
      <c r="O49" s="328"/>
      <c r="P49" s="329"/>
      <c r="Q49" s="330" t="str">
        <f t="shared" si="1"/>
        <v/>
      </c>
      <c r="R49" s="330" t="b">
        <f t="shared" si="2"/>
        <v>1</v>
      </c>
      <c r="S49" s="330" t="str">
        <f t="shared" si="3"/>
        <v/>
      </c>
    </row>
    <row r="50" spans="1:19" s="330" customFormat="1" ht="20.149999999999999" customHeight="1">
      <c r="A50" s="294"/>
      <c r="B50" s="325"/>
      <c r="C50" s="325"/>
      <c r="D50" s="325"/>
      <c r="E50" s="325"/>
      <c r="F50" s="325"/>
      <c r="G50" s="326"/>
      <c r="H50" s="326"/>
      <c r="I50" s="327"/>
      <c r="J50" s="327"/>
      <c r="K50" s="327"/>
      <c r="L50" s="327"/>
      <c r="M50" s="327"/>
      <c r="N50" s="328" t="str">
        <f t="shared" ca="1" si="0"/>
        <v/>
      </c>
      <c r="O50" s="328"/>
      <c r="P50" s="329"/>
      <c r="Q50" s="330" t="str">
        <f t="shared" si="1"/>
        <v/>
      </c>
      <c r="R50" s="330" t="b">
        <f t="shared" si="2"/>
        <v>1</v>
      </c>
      <c r="S50" s="330" t="str">
        <f t="shared" si="3"/>
        <v/>
      </c>
    </row>
    <row r="51" spans="1:19" s="330" customFormat="1" ht="20.149999999999999" customHeight="1">
      <c r="A51" s="294"/>
      <c r="B51" s="325"/>
      <c r="C51" s="325"/>
      <c r="D51" s="325"/>
      <c r="E51" s="325"/>
      <c r="F51" s="325"/>
      <c r="G51" s="326"/>
      <c r="H51" s="326"/>
      <c r="I51" s="327"/>
      <c r="J51" s="327"/>
      <c r="K51" s="327"/>
      <c r="L51" s="327"/>
      <c r="M51" s="327"/>
      <c r="N51" s="328" t="str">
        <f t="shared" ca="1" si="0"/>
        <v/>
      </c>
      <c r="O51" s="328"/>
      <c r="P51" s="329"/>
      <c r="Q51" s="330" t="str">
        <f t="shared" si="1"/>
        <v/>
      </c>
      <c r="R51" s="330" t="b">
        <f t="shared" si="2"/>
        <v>1</v>
      </c>
      <c r="S51" s="330" t="str">
        <f t="shared" si="3"/>
        <v/>
      </c>
    </row>
    <row r="52" spans="1:19" s="330" customFormat="1" ht="20.149999999999999" customHeight="1">
      <c r="A52" s="294"/>
      <c r="B52" s="325"/>
      <c r="C52" s="325"/>
      <c r="D52" s="325"/>
      <c r="E52" s="325"/>
      <c r="F52" s="325"/>
      <c r="G52" s="326"/>
      <c r="H52" s="326"/>
      <c r="I52" s="327"/>
      <c r="J52" s="327"/>
      <c r="K52" s="327"/>
      <c r="L52" s="327"/>
      <c r="M52" s="327"/>
      <c r="N52" s="328" t="str">
        <f t="shared" ca="1" si="0"/>
        <v/>
      </c>
      <c r="O52" s="328"/>
      <c r="P52" s="329"/>
      <c r="Q52" s="330" t="str">
        <f t="shared" si="1"/>
        <v/>
      </c>
      <c r="R52" s="330" t="b">
        <f t="shared" si="2"/>
        <v>1</v>
      </c>
      <c r="S52" s="330" t="str">
        <f t="shared" si="3"/>
        <v/>
      </c>
    </row>
    <row r="53" spans="1:19" s="330" customFormat="1" ht="20.149999999999999" customHeight="1">
      <c r="A53" s="294"/>
      <c r="B53" s="325"/>
      <c r="C53" s="325"/>
      <c r="D53" s="325"/>
      <c r="E53" s="325"/>
      <c r="F53" s="325"/>
      <c r="G53" s="326"/>
      <c r="H53" s="326"/>
      <c r="I53" s="327"/>
      <c r="J53" s="327"/>
      <c r="K53" s="327"/>
      <c r="L53" s="327"/>
      <c r="M53" s="327"/>
      <c r="N53" s="328" t="str">
        <f t="shared" ca="1" si="0"/>
        <v/>
      </c>
      <c r="O53" s="328"/>
      <c r="P53" s="329"/>
      <c r="Q53" s="330" t="str">
        <f t="shared" si="1"/>
        <v/>
      </c>
      <c r="R53" s="330" t="b">
        <f t="shared" si="2"/>
        <v>1</v>
      </c>
      <c r="S53" s="330" t="str">
        <f t="shared" si="3"/>
        <v/>
      </c>
    </row>
    <row r="54" spans="1:19" s="330" customFormat="1" ht="20.149999999999999" customHeight="1">
      <c r="A54" s="294"/>
      <c r="B54" s="325"/>
      <c r="C54" s="325"/>
      <c r="D54" s="325"/>
      <c r="E54" s="325"/>
      <c r="F54" s="325"/>
      <c r="G54" s="326"/>
      <c r="H54" s="326"/>
      <c r="I54" s="327"/>
      <c r="J54" s="327"/>
      <c r="K54" s="327"/>
      <c r="L54" s="327"/>
      <c r="M54" s="327"/>
      <c r="N54" s="328" t="str">
        <f t="shared" ca="1" si="0"/>
        <v/>
      </c>
      <c r="O54" s="328"/>
      <c r="P54" s="329"/>
      <c r="Q54" s="330" t="str">
        <f t="shared" si="1"/>
        <v/>
      </c>
      <c r="R54" s="330" t="b">
        <f t="shared" si="2"/>
        <v>1</v>
      </c>
      <c r="S54" s="330" t="str">
        <f t="shared" si="3"/>
        <v/>
      </c>
    </row>
    <row r="55" spans="1:19" s="330" customFormat="1" ht="20.149999999999999" customHeight="1">
      <c r="A55" s="294"/>
      <c r="B55" s="325"/>
      <c r="C55" s="325"/>
      <c r="D55" s="325"/>
      <c r="E55" s="325"/>
      <c r="F55" s="325"/>
      <c r="G55" s="326"/>
      <c r="H55" s="326"/>
      <c r="I55" s="327"/>
      <c r="J55" s="327"/>
      <c r="K55" s="327"/>
      <c r="L55" s="327"/>
      <c r="M55" s="327"/>
      <c r="N55" s="328" t="str">
        <f t="shared" ca="1" si="0"/>
        <v/>
      </c>
      <c r="O55" s="328"/>
      <c r="P55" s="329"/>
      <c r="Q55" s="330" t="str">
        <f t="shared" si="1"/>
        <v/>
      </c>
      <c r="R55" s="330" t="b">
        <f t="shared" si="2"/>
        <v>1</v>
      </c>
      <c r="S55" s="330" t="str">
        <f t="shared" si="3"/>
        <v/>
      </c>
    </row>
    <row r="56" spans="1:19" s="330" customFormat="1" ht="20.149999999999999" customHeight="1">
      <c r="A56" s="294"/>
      <c r="B56" s="325"/>
      <c r="C56" s="325"/>
      <c r="D56" s="325"/>
      <c r="E56" s="325"/>
      <c r="F56" s="325"/>
      <c r="G56" s="326"/>
      <c r="H56" s="326"/>
      <c r="I56" s="327"/>
      <c r="J56" s="327"/>
      <c r="K56" s="327"/>
      <c r="L56" s="327"/>
      <c r="M56" s="327"/>
      <c r="N56" s="328" t="str">
        <f t="shared" ca="1" si="0"/>
        <v/>
      </c>
      <c r="O56" s="328"/>
      <c r="P56" s="329"/>
      <c r="Q56" s="330" t="str">
        <f t="shared" si="1"/>
        <v/>
      </c>
      <c r="R56" s="330" t="b">
        <f t="shared" si="2"/>
        <v>1</v>
      </c>
      <c r="S56" s="330" t="str">
        <f t="shared" si="3"/>
        <v/>
      </c>
    </row>
    <row r="57" spans="1:19" s="330" customFormat="1" ht="20.149999999999999" customHeight="1">
      <c r="A57" s="294"/>
      <c r="B57" s="325"/>
      <c r="C57" s="325"/>
      <c r="D57" s="325"/>
      <c r="E57" s="325"/>
      <c r="F57" s="325"/>
      <c r="G57" s="326"/>
      <c r="H57" s="326"/>
      <c r="I57" s="327"/>
      <c r="J57" s="327"/>
      <c r="K57" s="327"/>
      <c r="L57" s="327"/>
      <c r="M57" s="327"/>
      <c r="N57" s="328" t="str">
        <f t="shared" ca="1" si="0"/>
        <v/>
      </c>
      <c r="O57" s="328"/>
      <c r="P57" s="329"/>
      <c r="Q57" s="330" t="str">
        <f t="shared" si="1"/>
        <v/>
      </c>
      <c r="R57" s="330" t="b">
        <f t="shared" si="2"/>
        <v>1</v>
      </c>
      <c r="S57" s="330" t="str">
        <f t="shared" si="3"/>
        <v/>
      </c>
    </row>
    <row r="58" spans="1:19" s="330" customFormat="1" ht="20.149999999999999" customHeight="1">
      <c r="A58" s="294"/>
      <c r="B58" s="325"/>
      <c r="C58" s="325"/>
      <c r="D58" s="325"/>
      <c r="E58" s="325"/>
      <c r="F58" s="325"/>
      <c r="G58" s="326"/>
      <c r="H58" s="326"/>
      <c r="I58" s="327"/>
      <c r="J58" s="327"/>
      <c r="K58" s="327"/>
      <c r="L58" s="327"/>
      <c r="M58" s="327"/>
      <c r="N58" s="328" t="str">
        <f t="shared" ca="1" si="0"/>
        <v/>
      </c>
      <c r="O58" s="328"/>
      <c r="P58" s="329"/>
      <c r="Q58" s="330" t="str">
        <f t="shared" si="1"/>
        <v/>
      </c>
      <c r="R58" s="330" t="b">
        <f t="shared" si="2"/>
        <v>1</v>
      </c>
      <c r="S58" s="330" t="str">
        <f t="shared" si="3"/>
        <v/>
      </c>
    </row>
    <row r="59" spans="1:19" s="330" customFormat="1" ht="20.149999999999999" customHeight="1">
      <c r="A59" s="294"/>
      <c r="B59" s="325"/>
      <c r="C59" s="325"/>
      <c r="D59" s="325"/>
      <c r="E59" s="325"/>
      <c r="F59" s="325"/>
      <c r="G59" s="326"/>
      <c r="H59" s="326"/>
      <c r="I59" s="327"/>
      <c r="J59" s="327"/>
      <c r="K59" s="327"/>
      <c r="L59" s="327"/>
      <c r="M59" s="327"/>
      <c r="N59" s="328" t="str">
        <f t="shared" ca="1" si="0"/>
        <v/>
      </c>
      <c r="O59" s="328"/>
      <c r="P59" s="329"/>
      <c r="Q59" s="330" t="str">
        <f t="shared" si="1"/>
        <v/>
      </c>
      <c r="R59" s="330" t="b">
        <f t="shared" si="2"/>
        <v>1</v>
      </c>
      <c r="S59" s="330" t="str">
        <f t="shared" si="3"/>
        <v/>
      </c>
    </row>
    <row r="60" spans="1:19" s="330" customFormat="1" ht="20.149999999999999" customHeight="1">
      <c r="A60" s="294"/>
      <c r="B60" s="325"/>
      <c r="C60" s="325"/>
      <c r="D60" s="325"/>
      <c r="E60" s="325"/>
      <c r="F60" s="325"/>
      <c r="G60" s="326"/>
      <c r="H60" s="326"/>
      <c r="I60" s="327"/>
      <c r="J60" s="327"/>
      <c r="K60" s="327"/>
      <c r="L60" s="327"/>
      <c r="M60" s="327"/>
      <c r="N60" s="328" t="str">
        <f t="shared" ca="1" si="0"/>
        <v/>
      </c>
      <c r="O60" s="328"/>
      <c r="P60" s="329"/>
      <c r="Q60" s="330" t="str">
        <f t="shared" si="1"/>
        <v/>
      </c>
      <c r="R60" s="330" t="b">
        <f t="shared" si="2"/>
        <v>1</v>
      </c>
      <c r="S60" s="330" t="str">
        <f t="shared" si="3"/>
        <v/>
      </c>
    </row>
    <row r="61" spans="1:19" s="330" customFormat="1" ht="20.149999999999999" customHeight="1">
      <c r="A61" s="294"/>
      <c r="B61" s="325"/>
      <c r="C61" s="325"/>
      <c r="D61" s="325"/>
      <c r="E61" s="325"/>
      <c r="F61" s="325"/>
      <c r="G61" s="326"/>
      <c r="H61" s="326"/>
      <c r="I61" s="327"/>
      <c r="J61" s="327"/>
      <c r="K61" s="327"/>
      <c r="L61" s="327"/>
      <c r="M61" s="327"/>
      <c r="N61" s="328" t="str">
        <f t="shared" ca="1" si="0"/>
        <v/>
      </c>
      <c r="O61" s="328"/>
      <c r="P61" s="329"/>
      <c r="Q61" s="330" t="str">
        <f t="shared" si="1"/>
        <v/>
      </c>
      <c r="R61" s="330" t="b">
        <f t="shared" si="2"/>
        <v>1</v>
      </c>
      <c r="S61" s="330" t="str">
        <f t="shared" si="3"/>
        <v/>
      </c>
    </row>
    <row r="62" spans="1:19" s="330" customFormat="1" ht="20.149999999999999" customHeight="1">
      <c r="A62" s="294"/>
      <c r="B62" s="325"/>
      <c r="C62" s="325"/>
      <c r="D62" s="325"/>
      <c r="E62" s="325"/>
      <c r="F62" s="325"/>
      <c r="G62" s="326"/>
      <c r="H62" s="326"/>
      <c r="I62" s="327"/>
      <c r="J62" s="327"/>
      <c r="K62" s="327"/>
      <c r="L62" s="327"/>
      <c r="M62" s="327"/>
      <c r="N62" s="328" t="str">
        <f t="shared" ca="1" si="0"/>
        <v/>
      </c>
      <c r="O62" s="328"/>
      <c r="P62" s="329"/>
      <c r="Q62" s="330" t="str">
        <f t="shared" si="1"/>
        <v/>
      </c>
      <c r="R62" s="330" t="b">
        <f t="shared" si="2"/>
        <v>1</v>
      </c>
      <c r="S62" s="330" t="str">
        <f t="shared" si="3"/>
        <v/>
      </c>
    </row>
    <row r="63" spans="1:19" s="330" customFormat="1" ht="20.149999999999999" customHeight="1">
      <c r="A63" s="294"/>
      <c r="B63" s="325"/>
      <c r="C63" s="325"/>
      <c r="D63" s="325"/>
      <c r="E63" s="325"/>
      <c r="F63" s="325"/>
      <c r="G63" s="326"/>
      <c r="H63" s="326"/>
      <c r="I63" s="327"/>
      <c r="J63" s="327"/>
      <c r="K63" s="327"/>
      <c r="L63" s="327"/>
      <c r="M63" s="327"/>
      <c r="N63" s="328" t="str">
        <f t="shared" ca="1" si="0"/>
        <v/>
      </c>
      <c r="O63" s="328"/>
      <c r="P63" s="329"/>
      <c r="Q63" s="330" t="str">
        <f t="shared" si="1"/>
        <v/>
      </c>
      <c r="R63" s="330" t="b">
        <f t="shared" si="2"/>
        <v>1</v>
      </c>
      <c r="S63" s="330" t="str">
        <f t="shared" si="3"/>
        <v/>
      </c>
    </row>
    <row r="64" spans="1:19" s="330" customFormat="1" ht="20.149999999999999" customHeight="1">
      <c r="A64" s="294"/>
      <c r="B64" s="325"/>
      <c r="C64" s="325"/>
      <c r="D64" s="325"/>
      <c r="E64" s="325"/>
      <c r="F64" s="325"/>
      <c r="G64" s="326"/>
      <c r="H64" s="326"/>
      <c r="I64" s="327"/>
      <c r="J64" s="327"/>
      <c r="K64" s="327"/>
      <c r="L64" s="327"/>
      <c r="M64" s="327"/>
      <c r="N64" s="328" t="str">
        <f t="shared" ca="1" si="0"/>
        <v/>
      </c>
      <c r="O64" s="328"/>
      <c r="P64" s="329"/>
      <c r="Q64" s="330" t="str">
        <f t="shared" si="1"/>
        <v/>
      </c>
      <c r="R64" s="330" t="b">
        <f t="shared" si="2"/>
        <v>1</v>
      </c>
      <c r="S64" s="330" t="str">
        <f t="shared" si="3"/>
        <v/>
      </c>
    </row>
    <row r="65" spans="1:19" s="330" customFormat="1" ht="20.149999999999999" customHeight="1">
      <c r="A65" s="294"/>
      <c r="B65" s="325"/>
      <c r="C65" s="325"/>
      <c r="D65" s="325"/>
      <c r="E65" s="325"/>
      <c r="F65" s="325"/>
      <c r="G65" s="326"/>
      <c r="H65" s="326"/>
      <c r="I65" s="327"/>
      <c r="J65" s="327"/>
      <c r="K65" s="327"/>
      <c r="L65" s="327"/>
      <c r="M65" s="327"/>
      <c r="N65" s="328" t="str">
        <f t="shared" ca="1" si="0"/>
        <v/>
      </c>
      <c r="O65" s="328"/>
      <c r="P65" s="329"/>
      <c r="Q65" s="330" t="str">
        <f t="shared" si="1"/>
        <v/>
      </c>
      <c r="R65" s="330" t="b">
        <f t="shared" si="2"/>
        <v>1</v>
      </c>
      <c r="S65" s="330" t="str">
        <f t="shared" si="3"/>
        <v/>
      </c>
    </row>
    <row r="66" spans="1:19" s="330" customFormat="1" ht="20.149999999999999" customHeight="1">
      <c r="A66" s="294"/>
      <c r="B66" s="325"/>
      <c r="C66" s="325"/>
      <c r="D66" s="325"/>
      <c r="E66" s="325"/>
      <c r="F66" s="325"/>
      <c r="G66" s="326"/>
      <c r="H66" s="326"/>
      <c r="I66" s="327"/>
      <c r="J66" s="327"/>
      <c r="K66" s="327"/>
      <c r="L66" s="327"/>
      <c r="M66" s="327"/>
      <c r="N66" s="328" t="str">
        <f t="shared" ca="1" si="0"/>
        <v/>
      </c>
      <c r="O66" s="328"/>
      <c r="P66" s="329"/>
      <c r="Q66" s="330" t="str">
        <f t="shared" si="1"/>
        <v/>
      </c>
      <c r="R66" s="330" t="b">
        <f t="shared" si="2"/>
        <v>1</v>
      </c>
      <c r="S66" s="330" t="str">
        <f t="shared" si="3"/>
        <v/>
      </c>
    </row>
    <row r="67" spans="1:19" s="330" customFormat="1" ht="20.149999999999999" customHeight="1">
      <c r="A67" s="294"/>
      <c r="B67" s="325"/>
      <c r="C67" s="325"/>
      <c r="D67" s="325"/>
      <c r="E67" s="325"/>
      <c r="F67" s="325"/>
      <c r="G67" s="326"/>
      <c r="H67" s="326"/>
      <c r="I67" s="327"/>
      <c r="J67" s="327"/>
      <c r="K67" s="327"/>
      <c r="L67" s="327"/>
      <c r="M67" s="327"/>
      <c r="N67" s="328" t="str">
        <f t="shared" ca="1" si="0"/>
        <v/>
      </c>
      <c r="O67" s="328"/>
      <c r="P67" s="329"/>
      <c r="Q67" s="330" t="str">
        <f t="shared" si="1"/>
        <v/>
      </c>
      <c r="R67" s="330" t="b">
        <f t="shared" si="2"/>
        <v>1</v>
      </c>
      <c r="S67" s="330" t="str">
        <f t="shared" si="3"/>
        <v/>
      </c>
    </row>
    <row r="68" spans="1:19" s="330" customFormat="1" ht="20.149999999999999" customHeight="1">
      <c r="A68" s="294"/>
      <c r="B68" s="325"/>
      <c r="C68" s="325"/>
      <c r="D68" s="325"/>
      <c r="E68" s="325"/>
      <c r="F68" s="325"/>
      <c r="G68" s="326"/>
      <c r="H68" s="326"/>
      <c r="I68" s="327"/>
      <c r="J68" s="327"/>
      <c r="K68" s="327"/>
      <c r="L68" s="327"/>
      <c r="M68" s="327"/>
      <c r="N68" s="328" t="str">
        <f t="shared" ca="1" si="0"/>
        <v/>
      </c>
      <c r="O68" s="328"/>
      <c r="P68" s="329"/>
      <c r="Q68" s="330" t="str">
        <f t="shared" si="1"/>
        <v/>
      </c>
      <c r="R68" s="330" t="b">
        <f t="shared" si="2"/>
        <v>1</v>
      </c>
      <c r="S68" s="330" t="str">
        <f t="shared" si="3"/>
        <v/>
      </c>
    </row>
    <row r="69" spans="1:19" s="330" customFormat="1" ht="20.149999999999999" customHeight="1">
      <c r="A69" s="294"/>
      <c r="B69" s="325"/>
      <c r="C69" s="325"/>
      <c r="D69" s="325"/>
      <c r="E69" s="325"/>
      <c r="F69" s="325"/>
      <c r="G69" s="326"/>
      <c r="H69" s="326"/>
      <c r="I69" s="327"/>
      <c r="J69" s="327"/>
      <c r="K69" s="327"/>
      <c r="L69" s="327"/>
      <c r="M69" s="327"/>
      <c r="N69" s="328" t="str">
        <f t="shared" ref="N69:N132" ca="1" si="4">IF(A69="","",IF(ISERROR(MATCH($F69,CL,0)),"Unknown",INDIRECT("'C'!$A$"&amp;MATCH($F69,CL,0)+1)))</f>
        <v/>
      </c>
      <c r="O69" s="328"/>
      <c r="P69" s="329"/>
      <c r="Q69" s="330" t="str">
        <f t="shared" ref="Q69:Q132" si="5">A69&amp;B69</f>
        <v/>
      </c>
      <c r="R69" s="330" t="b">
        <f t="shared" ref="R69:R132" si="6">OR(ISBLANK(B69),ISBLANK(C69))</f>
        <v>1</v>
      </c>
      <c r="S69" s="330" t="str">
        <f t="shared" ref="S69:S132" si="7">IF(R69,"",A69&amp;"+")</f>
        <v/>
      </c>
    </row>
    <row r="70" spans="1:19" s="330" customFormat="1" ht="20.149999999999999" customHeight="1">
      <c r="A70" s="294"/>
      <c r="B70" s="325"/>
      <c r="C70" s="325"/>
      <c r="D70" s="325"/>
      <c r="E70" s="325"/>
      <c r="F70" s="325"/>
      <c r="G70" s="326"/>
      <c r="H70" s="326"/>
      <c r="I70" s="327"/>
      <c r="J70" s="327"/>
      <c r="K70" s="327"/>
      <c r="L70" s="327"/>
      <c r="M70" s="327"/>
      <c r="N70" s="328" t="str">
        <f t="shared" ca="1" si="4"/>
        <v/>
      </c>
      <c r="O70" s="328"/>
      <c r="P70" s="329"/>
      <c r="Q70" s="330" t="str">
        <f t="shared" si="5"/>
        <v/>
      </c>
      <c r="R70" s="330" t="b">
        <f t="shared" si="6"/>
        <v>1</v>
      </c>
      <c r="S70" s="330" t="str">
        <f t="shared" si="7"/>
        <v/>
      </c>
    </row>
    <row r="71" spans="1:19" s="330" customFormat="1" ht="20.149999999999999" customHeight="1">
      <c r="A71" s="294"/>
      <c r="B71" s="325"/>
      <c r="C71" s="325"/>
      <c r="D71" s="325"/>
      <c r="E71" s="325"/>
      <c r="F71" s="325"/>
      <c r="G71" s="326"/>
      <c r="H71" s="326"/>
      <c r="I71" s="327"/>
      <c r="J71" s="327"/>
      <c r="K71" s="327"/>
      <c r="L71" s="327"/>
      <c r="M71" s="327"/>
      <c r="N71" s="328" t="str">
        <f t="shared" ca="1" si="4"/>
        <v/>
      </c>
      <c r="O71" s="328"/>
      <c r="P71" s="329"/>
      <c r="Q71" s="330" t="str">
        <f t="shared" si="5"/>
        <v/>
      </c>
      <c r="R71" s="330" t="b">
        <f t="shared" si="6"/>
        <v>1</v>
      </c>
      <c r="S71" s="330" t="str">
        <f t="shared" si="7"/>
        <v/>
      </c>
    </row>
    <row r="72" spans="1:19" s="330" customFormat="1" ht="20.149999999999999" customHeight="1">
      <c r="A72" s="294"/>
      <c r="B72" s="325"/>
      <c r="C72" s="325"/>
      <c r="D72" s="325"/>
      <c r="E72" s="325"/>
      <c r="F72" s="325"/>
      <c r="G72" s="326"/>
      <c r="H72" s="326"/>
      <c r="I72" s="327"/>
      <c r="J72" s="327"/>
      <c r="K72" s="327"/>
      <c r="L72" s="327"/>
      <c r="M72" s="327"/>
      <c r="N72" s="328" t="str">
        <f t="shared" ca="1" si="4"/>
        <v/>
      </c>
      <c r="O72" s="328"/>
      <c r="P72" s="329"/>
      <c r="Q72" s="330" t="str">
        <f t="shared" si="5"/>
        <v/>
      </c>
      <c r="R72" s="330" t="b">
        <f t="shared" si="6"/>
        <v>1</v>
      </c>
      <c r="S72" s="330" t="str">
        <f t="shared" si="7"/>
        <v/>
      </c>
    </row>
    <row r="73" spans="1:19" s="330" customFormat="1" ht="20.149999999999999" customHeight="1">
      <c r="A73" s="294"/>
      <c r="B73" s="325"/>
      <c r="C73" s="325"/>
      <c r="D73" s="325"/>
      <c r="E73" s="325"/>
      <c r="F73" s="325"/>
      <c r="G73" s="326"/>
      <c r="H73" s="326"/>
      <c r="I73" s="327"/>
      <c r="J73" s="327"/>
      <c r="K73" s="327"/>
      <c r="L73" s="327"/>
      <c r="M73" s="327"/>
      <c r="N73" s="328" t="str">
        <f t="shared" ca="1" si="4"/>
        <v/>
      </c>
      <c r="O73" s="328"/>
      <c r="P73" s="329"/>
      <c r="Q73" s="330" t="str">
        <f t="shared" si="5"/>
        <v/>
      </c>
      <c r="R73" s="330" t="b">
        <f t="shared" si="6"/>
        <v>1</v>
      </c>
      <c r="S73" s="330" t="str">
        <f t="shared" si="7"/>
        <v/>
      </c>
    </row>
    <row r="74" spans="1:19" s="330" customFormat="1" ht="20.149999999999999" customHeight="1">
      <c r="A74" s="294"/>
      <c r="B74" s="325"/>
      <c r="C74" s="325"/>
      <c r="D74" s="325"/>
      <c r="E74" s="325"/>
      <c r="F74" s="325"/>
      <c r="G74" s="326"/>
      <c r="H74" s="326"/>
      <c r="I74" s="327"/>
      <c r="J74" s="327"/>
      <c r="K74" s="327"/>
      <c r="L74" s="327"/>
      <c r="M74" s="327"/>
      <c r="N74" s="328" t="str">
        <f t="shared" ca="1" si="4"/>
        <v/>
      </c>
      <c r="O74" s="328"/>
      <c r="P74" s="329"/>
      <c r="Q74" s="330" t="str">
        <f t="shared" si="5"/>
        <v/>
      </c>
      <c r="R74" s="330" t="b">
        <f t="shared" si="6"/>
        <v>1</v>
      </c>
      <c r="S74" s="330" t="str">
        <f t="shared" si="7"/>
        <v/>
      </c>
    </row>
    <row r="75" spans="1:19" s="330" customFormat="1" ht="20.149999999999999" customHeight="1">
      <c r="A75" s="294"/>
      <c r="B75" s="325"/>
      <c r="C75" s="325"/>
      <c r="D75" s="325"/>
      <c r="E75" s="325"/>
      <c r="F75" s="325"/>
      <c r="G75" s="326"/>
      <c r="H75" s="326"/>
      <c r="I75" s="327"/>
      <c r="J75" s="327"/>
      <c r="K75" s="327"/>
      <c r="L75" s="327"/>
      <c r="M75" s="327"/>
      <c r="N75" s="328" t="str">
        <f t="shared" ca="1" si="4"/>
        <v/>
      </c>
      <c r="O75" s="328"/>
      <c r="P75" s="329"/>
      <c r="Q75" s="330" t="str">
        <f t="shared" si="5"/>
        <v/>
      </c>
      <c r="R75" s="330" t="b">
        <f t="shared" si="6"/>
        <v>1</v>
      </c>
      <c r="S75" s="330" t="str">
        <f t="shared" si="7"/>
        <v/>
      </c>
    </row>
    <row r="76" spans="1:19" s="330" customFormat="1" ht="20.149999999999999" customHeight="1">
      <c r="A76" s="294"/>
      <c r="B76" s="325"/>
      <c r="C76" s="325"/>
      <c r="D76" s="325"/>
      <c r="E76" s="325"/>
      <c r="F76" s="325"/>
      <c r="G76" s="326"/>
      <c r="H76" s="326"/>
      <c r="I76" s="327"/>
      <c r="J76" s="327"/>
      <c r="K76" s="327"/>
      <c r="L76" s="327"/>
      <c r="M76" s="327"/>
      <c r="N76" s="328" t="str">
        <f t="shared" ca="1" si="4"/>
        <v/>
      </c>
      <c r="O76" s="328"/>
      <c r="P76" s="329"/>
      <c r="Q76" s="330" t="str">
        <f t="shared" si="5"/>
        <v/>
      </c>
      <c r="R76" s="330" t="b">
        <f t="shared" si="6"/>
        <v>1</v>
      </c>
      <c r="S76" s="330" t="str">
        <f t="shared" si="7"/>
        <v/>
      </c>
    </row>
    <row r="77" spans="1:19" s="330" customFormat="1" ht="20.149999999999999" customHeight="1">
      <c r="A77" s="294"/>
      <c r="B77" s="325"/>
      <c r="C77" s="325"/>
      <c r="D77" s="325"/>
      <c r="E77" s="325"/>
      <c r="F77" s="325"/>
      <c r="G77" s="326"/>
      <c r="H77" s="326"/>
      <c r="I77" s="327"/>
      <c r="J77" s="327"/>
      <c r="K77" s="327"/>
      <c r="L77" s="327"/>
      <c r="M77" s="327"/>
      <c r="N77" s="328" t="str">
        <f t="shared" ca="1" si="4"/>
        <v/>
      </c>
      <c r="O77" s="328"/>
      <c r="P77" s="329"/>
      <c r="Q77" s="330" t="str">
        <f t="shared" si="5"/>
        <v/>
      </c>
      <c r="R77" s="330" t="b">
        <f t="shared" si="6"/>
        <v>1</v>
      </c>
      <c r="S77" s="330" t="str">
        <f t="shared" si="7"/>
        <v/>
      </c>
    </row>
    <row r="78" spans="1:19" s="330" customFormat="1" ht="20.149999999999999" customHeight="1">
      <c r="A78" s="294"/>
      <c r="B78" s="325"/>
      <c r="C78" s="325"/>
      <c r="D78" s="325"/>
      <c r="E78" s="325"/>
      <c r="F78" s="325"/>
      <c r="G78" s="326"/>
      <c r="H78" s="326"/>
      <c r="I78" s="327"/>
      <c r="J78" s="327"/>
      <c r="K78" s="327"/>
      <c r="L78" s="327"/>
      <c r="M78" s="327"/>
      <c r="N78" s="328" t="str">
        <f t="shared" ca="1" si="4"/>
        <v/>
      </c>
      <c r="O78" s="328"/>
      <c r="P78" s="329"/>
      <c r="Q78" s="330" t="str">
        <f t="shared" si="5"/>
        <v/>
      </c>
      <c r="R78" s="330" t="b">
        <f t="shared" si="6"/>
        <v>1</v>
      </c>
      <c r="S78" s="330" t="str">
        <f t="shared" si="7"/>
        <v/>
      </c>
    </row>
    <row r="79" spans="1:19" s="330" customFormat="1" ht="20.149999999999999" customHeight="1">
      <c r="A79" s="294"/>
      <c r="B79" s="325"/>
      <c r="C79" s="325"/>
      <c r="D79" s="325"/>
      <c r="E79" s="325"/>
      <c r="F79" s="325"/>
      <c r="G79" s="326"/>
      <c r="H79" s="326"/>
      <c r="I79" s="327"/>
      <c r="J79" s="327"/>
      <c r="K79" s="327"/>
      <c r="L79" s="327"/>
      <c r="M79" s="327"/>
      <c r="N79" s="328" t="str">
        <f t="shared" ca="1" si="4"/>
        <v/>
      </c>
      <c r="O79" s="328"/>
      <c r="P79" s="329"/>
      <c r="Q79" s="330" t="str">
        <f t="shared" si="5"/>
        <v/>
      </c>
      <c r="R79" s="330" t="b">
        <f t="shared" si="6"/>
        <v>1</v>
      </c>
      <c r="S79" s="330" t="str">
        <f t="shared" si="7"/>
        <v/>
      </c>
    </row>
    <row r="80" spans="1:19" s="330" customFormat="1" ht="20.149999999999999" customHeight="1">
      <c r="A80" s="294"/>
      <c r="B80" s="325"/>
      <c r="C80" s="325"/>
      <c r="D80" s="325"/>
      <c r="E80" s="325"/>
      <c r="F80" s="325"/>
      <c r="G80" s="326"/>
      <c r="H80" s="326"/>
      <c r="I80" s="327"/>
      <c r="J80" s="327"/>
      <c r="K80" s="327"/>
      <c r="L80" s="327"/>
      <c r="M80" s="327"/>
      <c r="N80" s="328" t="str">
        <f t="shared" ca="1" si="4"/>
        <v/>
      </c>
      <c r="O80" s="328"/>
      <c r="P80" s="329"/>
      <c r="Q80" s="330" t="str">
        <f t="shared" si="5"/>
        <v/>
      </c>
      <c r="R80" s="330" t="b">
        <f t="shared" si="6"/>
        <v>1</v>
      </c>
      <c r="S80" s="330" t="str">
        <f t="shared" si="7"/>
        <v/>
      </c>
    </row>
    <row r="81" spans="1:19" s="330" customFormat="1" ht="20.149999999999999" customHeight="1">
      <c r="A81" s="294"/>
      <c r="B81" s="325"/>
      <c r="C81" s="325"/>
      <c r="D81" s="325"/>
      <c r="E81" s="325"/>
      <c r="F81" s="325"/>
      <c r="G81" s="326"/>
      <c r="H81" s="326"/>
      <c r="I81" s="327"/>
      <c r="J81" s="327"/>
      <c r="K81" s="327"/>
      <c r="L81" s="327"/>
      <c r="M81" s="327"/>
      <c r="N81" s="328" t="str">
        <f t="shared" ca="1" si="4"/>
        <v/>
      </c>
      <c r="O81" s="328"/>
      <c r="P81" s="329"/>
      <c r="Q81" s="330" t="str">
        <f t="shared" si="5"/>
        <v/>
      </c>
      <c r="R81" s="330" t="b">
        <f t="shared" si="6"/>
        <v>1</v>
      </c>
      <c r="S81" s="330" t="str">
        <f t="shared" si="7"/>
        <v/>
      </c>
    </row>
    <row r="82" spans="1:19" s="330" customFormat="1" ht="20.149999999999999" customHeight="1">
      <c r="A82" s="294"/>
      <c r="B82" s="325"/>
      <c r="C82" s="325"/>
      <c r="D82" s="325"/>
      <c r="E82" s="325"/>
      <c r="F82" s="325"/>
      <c r="G82" s="326"/>
      <c r="H82" s="326"/>
      <c r="I82" s="327"/>
      <c r="J82" s="327"/>
      <c r="K82" s="327"/>
      <c r="L82" s="327"/>
      <c r="M82" s="327"/>
      <c r="N82" s="328" t="str">
        <f t="shared" ca="1" si="4"/>
        <v/>
      </c>
      <c r="O82" s="328"/>
      <c r="P82" s="329"/>
      <c r="Q82" s="330" t="str">
        <f t="shared" si="5"/>
        <v/>
      </c>
      <c r="R82" s="330" t="b">
        <f t="shared" si="6"/>
        <v>1</v>
      </c>
      <c r="S82" s="330" t="str">
        <f t="shared" si="7"/>
        <v/>
      </c>
    </row>
    <row r="83" spans="1:19" s="330" customFormat="1" ht="20.149999999999999" customHeight="1">
      <c r="A83" s="294"/>
      <c r="B83" s="325"/>
      <c r="C83" s="325"/>
      <c r="D83" s="325"/>
      <c r="E83" s="325"/>
      <c r="F83" s="325"/>
      <c r="G83" s="326"/>
      <c r="H83" s="326"/>
      <c r="I83" s="327"/>
      <c r="J83" s="327"/>
      <c r="K83" s="327"/>
      <c r="L83" s="327"/>
      <c r="M83" s="327"/>
      <c r="N83" s="328" t="str">
        <f t="shared" ca="1" si="4"/>
        <v/>
      </c>
      <c r="O83" s="328"/>
      <c r="P83" s="329"/>
      <c r="Q83" s="330" t="str">
        <f t="shared" si="5"/>
        <v/>
      </c>
      <c r="R83" s="330" t="b">
        <f t="shared" si="6"/>
        <v>1</v>
      </c>
      <c r="S83" s="330" t="str">
        <f t="shared" si="7"/>
        <v/>
      </c>
    </row>
    <row r="84" spans="1:19" s="330" customFormat="1" ht="20.149999999999999" customHeight="1">
      <c r="A84" s="294"/>
      <c r="B84" s="325"/>
      <c r="C84" s="325"/>
      <c r="D84" s="325"/>
      <c r="E84" s="325"/>
      <c r="F84" s="325"/>
      <c r="G84" s="326"/>
      <c r="H84" s="326"/>
      <c r="I84" s="327"/>
      <c r="J84" s="327"/>
      <c r="K84" s="327"/>
      <c r="L84" s="327"/>
      <c r="M84" s="327"/>
      <c r="N84" s="328" t="str">
        <f t="shared" ca="1" si="4"/>
        <v/>
      </c>
      <c r="O84" s="328"/>
      <c r="P84" s="329"/>
      <c r="Q84" s="330" t="str">
        <f t="shared" si="5"/>
        <v/>
      </c>
      <c r="R84" s="330" t="b">
        <f t="shared" si="6"/>
        <v>1</v>
      </c>
      <c r="S84" s="330" t="str">
        <f t="shared" si="7"/>
        <v/>
      </c>
    </row>
    <row r="85" spans="1:19" s="330" customFormat="1" ht="20.149999999999999" customHeight="1">
      <c r="A85" s="294"/>
      <c r="B85" s="325"/>
      <c r="C85" s="325"/>
      <c r="D85" s="325"/>
      <c r="E85" s="325"/>
      <c r="F85" s="325"/>
      <c r="G85" s="326"/>
      <c r="H85" s="326"/>
      <c r="I85" s="327"/>
      <c r="J85" s="327"/>
      <c r="K85" s="327"/>
      <c r="L85" s="327"/>
      <c r="M85" s="327"/>
      <c r="N85" s="328" t="str">
        <f t="shared" ca="1" si="4"/>
        <v/>
      </c>
      <c r="O85" s="328"/>
      <c r="P85" s="329"/>
      <c r="Q85" s="330" t="str">
        <f t="shared" si="5"/>
        <v/>
      </c>
      <c r="R85" s="330" t="b">
        <f t="shared" si="6"/>
        <v>1</v>
      </c>
      <c r="S85" s="330" t="str">
        <f t="shared" si="7"/>
        <v/>
      </c>
    </row>
    <row r="86" spans="1:19" s="330" customFormat="1" ht="20.149999999999999" customHeight="1">
      <c r="A86" s="294"/>
      <c r="B86" s="325"/>
      <c r="C86" s="325"/>
      <c r="D86" s="325"/>
      <c r="E86" s="325"/>
      <c r="F86" s="325"/>
      <c r="G86" s="326"/>
      <c r="H86" s="326"/>
      <c r="I86" s="327"/>
      <c r="J86" s="327"/>
      <c r="K86" s="327"/>
      <c r="L86" s="327"/>
      <c r="M86" s="327"/>
      <c r="N86" s="328" t="str">
        <f t="shared" ca="1" si="4"/>
        <v/>
      </c>
      <c r="O86" s="328"/>
      <c r="P86" s="329"/>
      <c r="Q86" s="330" t="str">
        <f t="shared" si="5"/>
        <v/>
      </c>
      <c r="R86" s="330" t="b">
        <f t="shared" si="6"/>
        <v>1</v>
      </c>
      <c r="S86" s="330" t="str">
        <f t="shared" si="7"/>
        <v/>
      </c>
    </row>
    <row r="87" spans="1:19" s="330" customFormat="1" ht="20.149999999999999" customHeight="1">
      <c r="A87" s="294"/>
      <c r="B87" s="325"/>
      <c r="C87" s="325"/>
      <c r="D87" s="325"/>
      <c r="E87" s="325"/>
      <c r="F87" s="325"/>
      <c r="G87" s="326"/>
      <c r="H87" s="326"/>
      <c r="I87" s="327"/>
      <c r="J87" s="327"/>
      <c r="K87" s="327"/>
      <c r="L87" s="327"/>
      <c r="M87" s="327"/>
      <c r="N87" s="328" t="str">
        <f t="shared" ca="1" si="4"/>
        <v/>
      </c>
      <c r="O87" s="328"/>
      <c r="P87" s="329"/>
      <c r="Q87" s="330" t="str">
        <f t="shared" si="5"/>
        <v/>
      </c>
      <c r="R87" s="330" t="b">
        <f t="shared" si="6"/>
        <v>1</v>
      </c>
      <c r="S87" s="330" t="str">
        <f t="shared" si="7"/>
        <v/>
      </c>
    </row>
    <row r="88" spans="1:19" s="330" customFormat="1" ht="20.149999999999999" customHeight="1">
      <c r="A88" s="294"/>
      <c r="B88" s="325"/>
      <c r="C88" s="325"/>
      <c r="D88" s="325"/>
      <c r="E88" s="325"/>
      <c r="F88" s="325"/>
      <c r="G88" s="326"/>
      <c r="H88" s="326"/>
      <c r="I88" s="327"/>
      <c r="J88" s="327"/>
      <c r="K88" s="327"/>
      <c r="L88" s="327"/>
      <c r="M88" s="327"/>
      <c r="N88" s="328" t="str">
        <f t="shared" ca="1" si="4"/>
        <v/>
      </c>
      <c r="O88" s="328"/>
      <c r="P88" s="329"/>
      <c r="Q88" s="330" t="str">
        <f t="shared" si="5"/>
        <v/>
      </c>
      <c r="R88" s="330" t="b">
        <f t="shared" si="6"/>
        <v>1</v>
      </c>
      <c r="S88" s="330" t="str">
        <f t="shared" si="7"/>
        <v/>
      </c>
    </row>
    <row r="89" spans="1:19" s="330" customFormat="1" ht="20.149999999999999" customHeight="1">
      <c r="A89" s="294"/>
      <c r="B89" s="325"/>
      <c r="C89" s="325"/>
      <c r="D89" s="325"/>
      <c r="E89" s="325"/>
      <c r="F89" s="325"/>
      <c r="G89" s="326"/>
      <c r="H89" s="326"/>
      <c r="I89" s="327"/>
      <c r="J89" s="327"/>
      <c r="K89" s="327"/>
      <c r="L89" s="327"/>
      <c r="M89" s="327"/>
      <c r="N89" s="328" t="str">
        <f t="shared" ca="1" si="4"/>
        <v/>
      </c>
      <c r="O89" s="328"/>
      <c r="P89" s="329"/>
      <c r="Q89" s="330" t="str">
        <f t="shared" si="5"/>
        <v/>
      </c>
      <c r="R89" s="330" t="b">
        <f t="shared" si="6"/>
        <v>1</v>
      </c>
      <c r="S89" s="330" t="str">
        <f t="shared" si="7"/>
        <v/>
      </c>
    </row>
    <row r="90" spans="1:19" s="330" customFormat="1" ht="20.149999999999999" customHeight="1">
      <c r="A90" s="294"/>
      <c r="B90" s="325"/>
      <c r="C90" s="325"/>
      <c r="D90" s="325"/>
      <c r="E90" s="325"/>
      <c r="F90" s="325"/>
      <c r="G90" s="326"/>
      <c r="H90" s="326"/>
      <c r="I90" s="327"/>
      <c r="J90" s="327"/>
      <c r="K90" s="327"/>
      <c r="L90" s="327"/>
      <c r="M90" s="327"/>
      <c r="N90" s="328" t="str">
        <f t="shared" ca="1" si="4"/>
        <v/>
      </c>
      <c r="O90" s="328"/>
      <c r="P90" s="329"/>
      <c r="Q90" s="330" t="str">
        <f t="shared" si="5"/>
        <v/>
      </c>
      <c r="R90" s="330" t="b">
        <f t="shared" si="6"/>
        <v>1</v>
      </c>
      <c r="S90" s="330" t="str">
        <f t="shared" si="7"/>
        <v/>
      </c>
    </row>
    <row r="91" spans="1:19" s="330" customFormat="1" ht="20.149999999999999" customHeight="1">
      <c r="A91" s="294"/>
      <c r="B91" s="325"/>
      <c r="C91" s="325"/>
      <c r="D91" s="325"/>
      <c r="E91" s="325"/>
      <c r="F91" s="325"/>
      <c r="G91" s="326"/>
      <c r="H91" s="326"/>
      <c r="I91" s="327"/>
      <c r="J91" s="327"/>
      <c r="K91" s="327"/>
      <c r="L91" s="327"/>
      <c r="M91" s="327"/>
      <c r="N91" s="328" t="str">
        <f t="shared" ca="1" si="4"/>
        <v/>
      </c>
      <c r="O91" s="328"/>
      <c r="P91" s="329"/>
      <c r="Q91" s="330" t="str">
        <f t="shared" si="5"/>
        <v/>
      </c>
      <c r="R91" s="330" t="b">
        <f t="shared" si="6"/>
        <v>1</v>
      </c>
      <c r="S91" s="330" t="str">
        <f t="shared" si="7"/>
        <v/>
      </c>
    </row>
    <row r="92" spans="1:19" s="330" customFormat="1" ht="20.149999999999999" customHeight="1">
      <c r="A92" s="294"/>
      <c r="B92" s="325"/>
      <c r="C92" s="325"/>
      <c r="D92" s="325"/>
      <c r="E92" s="325"/>
      <c r="F92" s="325"/>
      <c r="G92" s="326"/>
      <c r="H92" s="326"/>
      <c r="I92" s="327"/>
      <c r="J92" s="327"/>
      <c r="K92" s="327"/>
      <c r="L92" s="327"/>
      <c r="M92" s="327"/>
      <c r="N92" s="328" t="str">
        <f t="shared" ca="1" si="4"/>
        <v/>
      </c>
      <c r="O92" s="328"/>
      <c r="P92" s="329"/>
      <c r="Q92" s="330" t="str">
        <f t="shared" si="5"/>
        <v/>
      </c>
      <c r="R92" s="330" t="b">
        <f t="shared" si="6"/>
        <v>1</v>
      </c>
      <c r="S92" s="330" t="str">
        <f t="shared" si="7"/>
        <v/>
      </c>
    </row>
    <row r="93" spans="1:19" s="330" customFormat="1" ht="20.149999999999999" customHeight="1">
      <c r="A93" s="294"/>
      <c r="B93" s="325"/>
      <c r="C93" s="325"/>
      <c r="D93" s="325"/>
      <c r="E93" s="325"/>
      <c r="F93" s="325"/>
      <c r="G93" s="326"/>
      <c r="H93" s="326"/>
      <c r="I93" s="327"/>
      <c r="J93" s="327"/>
      <c r="K93" s="327"/>
      <c r="L93" s="327"/>
      <c r="M93" s="327"/>
      <c r="N93" s="328" t="str">
        <f t="shared" ca="1" si="4"/>
        <v/>
      </c>
      <c r="O93" s="328"/>
      <c r="P93" s="329"/>
      <c r="Q93" s="330" t="str">
        <f t="shared" si="5"/>
        <v/>
      </c>
      <c r="R93" s="330" t="b">
        <f t="shared" si="6"/>
        <v>1</v>
      </c>
      <c r="S93" s="330" t="str">
        <f t="shared" si="7"/>
        <v/>
      </c>
    </row>
    <row r="94" spans="1:19" s="330" customFormat="1" ht="20.149999999999999" customHeight="1">
      <c r="A94" s="294"/>
      <c r="B94" s="325"/>
      <c r="C94" s="325"/>
      <c r="D94" s="325"/>
      <c r="E94" s="325"/>
      <c r="F94" s="325"/>
      <c r="G94" s="326"/>
      <c r="H94" s="326"/>
      <c r="I94" s="327"/>
      <c r="J94" s="327"/>
      <c r="K94" s="327"/>
      <c r="L94" s="327"/>
      <c r="M94" s="327"/>
      <c r="N94" s="328" t="str">
        <f t="shared" ca="1" si="4"/>
        <v/>
      </c>
      <c r="O94" s="328"/>
      <c r="P94" s="329"/>
      <c r="Q94" s="330" t="str">
        <f t="shared" si="5"/>
        <v/>
      </c>
      <c r="R94" s="330" t="b">
        <f t="shared" si="6"/>
        <v>1</v>
      </c>
      <c r="S94" s="330" t="str">
        <f t="shared" si="7"/>
        <v/>
      </c>
    </row>
    <row r="95" spans="1:19" s="330" customFormat="1" ht="20.149999999999999" customHeight="1">
      <c r="A95" s="294"/>
      <c r="B95" s="325"/>
      <c r="C95" s="325"/>
      <c r="D95" s="325"/>
      <c r="E95" s="325"/>
      <c r="F95" s="325"/>
      <c r="G95" s="326"/>
      <c r="H95" s="326"/>
      <c r="I95" s="327"/>
      <c r="J95" s="327"/>
      <c r="K95" s="327"/>
      <c r="L95" s="327"/>
      <c r="M95" s="327"/>
      <c r="N95" s="328" t="str">
        <f t="shared" ca="1" si="4"/>
        <v/>
      </c>
      <c r="O95" s="328"/>
      <c r="P95" s="329"/>
      <c r="Q95" s="330" t="str">
        <f t="shared" si="5"/>
        <v/>
      </c>
      <c r="R95" s="330" t="b">
        <f t="shared" si="6"/>
        <v>1</v>
      </c>
      <c r="S95" s="330" t="str">
        <f t="shared" si="7"/>
        <v/>
      </c>
    </row>
    <row r="96" spans="1:19" s="330" customFormat="1" ht="20.149999999999999" customHeight="1">
      <c r="A96" s="294"/>
      <c r="B96" s="325"/>
      <c r="C96" s="325"/>
      <c r="D96" s="325"/>
      <c r="E96" s="325"/>
      <c r="F96" s="325"/>
      <c r="G96" s="326"/>
      <c r="H96" s="326"/>
      <c r="I96" s="327"/>
      <c r="J96" s="327"/>
      <c r="K96" s="327"/>
      <c r="L96" s="327"/>
      <c r="M96" s="327"/>
      <c r="N96" s="328" t="str">
        <f t="shared" ca="1" si="4"/>
        <v/>
      </c>
      <c r="O96" s="328"/>
      <c r="P96" s="329"/>
      <c r="Q96" s="330" t="str">
        <f t="shared" si="5"/>
        <v/>
      </c>
      <c r="R96" s="330" t="b">
        <f t="shared" si="6"/>
        <v>1</v>
      </c>
      <c r="S96" s="330" t="str">
        <f t="shared" si="7"/>
        <v/>
      </c>
    </row>
    <row r="97" spans="1:19" s="330" customFormat="1" ht="20.149999999999999" customHeight="1">
      <c r="A97" s="294"/>
      <c r="B97" s="325"/>
      <c r="C97" s="325"/>
      <c r="D97" s="325"/>
      <c r="E97" s="325"/>
      <c r="F97" s="325"/>
      <c r="G97" s="326"/>
      <c r="H97" s="326"/>
      <c r="I97" s="327"/>
      <c r="J97" s="327"/>
      <c r="K97" s="327"/>
      <c r="L97" s="327"/>
      <c r="M97" s="327"/>
      <c r="N97" s="328" t="str">
        <f t="shared" ca="1" si="4"/>
        <v/>
      </c>
      <c r="O97" s="328"/>
      <c r="P97" s="329"/>
      <c r="Q97" s="330" t="str">
        <f t="shared" si="5"/>
        <v/>
      </c>
      <c r="R97" s="330" t="b">
        <f t="shared" si="6"/>
        <v>1</v>
      </c>
      <c r="S97" s="330" t="str">
        <f t="shared" si="7"/>
        <v/>
      </c>
    </row>
    <row r="98" spans="1:19" s="330" customFormat="1" ht="20.149999999999999" customHeight="1">
      <c r="A98" s="294"/>
      <c r="B98" s="325"/>
      <c r="C98" s="325"/>
      <c r="D98" s="325"/>
      <c r="E98" s="325"/>
      <c r="F98" s="325"/>
      <c r="G98" s="326"/>
      <c r="H98" s="326"/>
      <c r="I98" s="327"/>
      <c r="J98" s="327"/>
      <c r="K98" s="327"/>
      <c r="L98" s="327"/>
      <c r="M98" s="327"/>
      <c r="N98" s="328" t="str">
        <f t="shared" ca="1" si="4"/>
        <v/>
      </c>
      <c r="O98" s="328"/>
      <c r="P98" s="329"/>
      <c r="Q98" s="330" t="str">
        <f t="shared" si="5"/>
        <v/>
      </c>
      <c r="R98" s="330" t="b">
        <f t="shared" si="6"/>
        <v>1</v>
      </c>
      <c r="S98" s="330" t="str">
        <f t="shared" si="7"/>
        <v/>
      </c>
    </row>
    <row r="99" spans="1:19" s="330" customFormat="1" ht="20.149999999999999" customHeight="1">
      <c r="A99" s="294"/>
      <c r="B99" s="325"/>
      <c r="C99" s="325"/>
      <c r="D99" s="325"/>
      <c r="E99" s="325"/>
      <c r="F99" s="325"/>
      <c r="G99" s="326"/>
      <c r="H99" s="326"/>
      <c r="I99" s="327"/>
      <c r="J99" s="327"/>
      <c r="K99" s="327"/>
      <c r="L99" s="327"/>
      <c r="M99" s="327"/>
      <c r="N99" s="328" t="str">
        <f t="shared" ca="1" si="4"/>
        <v/>
      </c>
      <c r="O99" s="328"/>
      <c r="P99" s="329"/>
      <c r="Q99" s="330" t="str">
        <f t="shared" si="5"/>
        <v/>
      </c>
      <c r="R99" s="330" t="b">
        <f t="shared" si="6"/>
        <v>1</v>
      </c>
      <c r="S99" s="330" t="str">
        <f t="shared" si="7"/>
        <v/>
      </c>
    </row>
    <row r="100" spans="1:19" s="330" customFormat="1" ht="20.149999999999999" customHeight="1">
      <c r="A100" s="294"/>
      <c r="B100" s="325"/>
      <c r="C100" s="325"/>
      <c r="D100" s="325"/>
      <c r="E100" s="325"/>
      <c r="F100" s="325"/>
      <c r="G100" s="326"/>
      <c r="H100" s="326"/>
      <c r="I100" s="327"/>
      <c r="J100" s="327"/>
      <c r="K100" s="327"/>
      <c r="L100" s="327"/>
      <c r="M100" s="327"/>
      <c r="N100" s="328" t="str">
        <f t="shared" ca="1" si="4"/>
        <v/>
      </c>
      <c r="O100" s="328"/>
      <c r="P100" s="329"/>
      <c r="Q100" s="330" t="str">
        <f t="shared" si="5"/>
        <v/>
      </c>
      <c r="R100" s="330" t="b">
        <f t="shared" si="6"/>
        <v>1</v>
      </c>
      <c r="S100" s="330" t="str">
        <f t="shared" si="7"/>
        <v/>
      </c>
    </row>
    <row r="101" spans="1:19" s="330" customFormat="1" ht="20.149999999999999" customHeight="1">
      <c r="A101" s="294"/>
      <c r="B101" s="325"/>
      <c r="C101" s="325"/>
      <c r="D101" s="325"/>
      <c r="E101" s="325"/>
      <c r="F101" s="325"/>
      <c r="G101" s="326"/>
      <c r="H101" s="326"/>
      <c r="I101" s="327"/>
      <c r="J101" s="327"/>
      <c r="K101" s="327"/>
      <c r="L101" s="327"/>
      <c r="M101" s="327"/>
      <c r="N101" s="328" t="str">
        <f t="shared" ca="1" si="4"/>
        <v/>
      </c>
      <c r="O101" s="328"/>
      <c r="P101" s="329"/>
      <c r="Q101" s="330" t="str">
        <f t="shared" si="5"/>
        <v/>
      </c>
      <c r="R101" s="330" t="b">
        <f t="shared" si="6"/>
        <v>1</v>
      </c>
      <c r="S101" s="330" t="str">
        <f t="shared" si="7"/>
        <v/>
      </c>
    </row>
    <row r="102" spans="1:19" s="330" customFormat="1" ht="20.149999999999999" customHeight="1">
      <c r="A102" s="294"/>
      <c r="B102" s="325"/>
      <c r="C102" s="325"/>
      <c r="D102" s="325"/>
      <c r="E102" s="325"/>
      <c r="F102" s="325"/>
      <c r="G102" s="326"/>
      <c r="H102" s="326"/>
      <c r="I102" s="327"/>
      <c r="J102" s="327"/>
      <c r="K102" s="327"/>
      <c r="L102" s="327"/>
      <c r="M102" s="327"/>
      <c r="N102" s="328" t="str">
        <f t="shared" ca="1" si="4"/>
        <v/>
      </c>
      <c r="O102" s="328"/>
      <c r="P102" s="329"/>
      <c r="Q102" s="330" t="str">
        <f t="shared" si="5"/>
        <v/>
      </c>
      <c r="R102" s="330" t="b">
        <f t="shared" si="6"/>
        <v>1</v>
      </c>
      <c r="S102" s="330" t="str">
        <f t="shared" si="7"/>
        <v/>
      </c>
    </row>
    <row r="103" spans="1:19" s="330" customFormat="1" ht="20.149999999999999" customHeight="1">
      <c r="A103" s="294"/>
      <c r="B103" s="325"/>
      <c r="C103" s="325"/>
      <c r="D103" s="325"/>
      <c r="E103" s="325"/>
      <c r="F103" s="325"/>
      <c r="G103" s="326"/>
      <c r="H103" s="326"/>
      <c r="I103" s="327"/>
      <c r="J103" s="327"/>
      <c r="K103" s="327"/>
      <c r="L103" s="327"/>
      <c r="M103" s="327"/>
      <c r="N103" s="328" t="str">
        <f t="shared" ca="1" si="4"/>
        <v/>
      </c>
      <c r="O103" s="328"/>
      <c r="P103" s="329"/>
      <c r="Q103" s="330" t="str">
        <f t="shared" si="5"/>
        <v/>
      </c>
      <c r="R103" s="330" t="b">
        <f t="shared" si="6"/>
        <v>1</v>
      </c>
      <c r="S103" s="330" t="str">
        <f t="shared" si="7"/>
        <v/>
      </c>
    </row>
    <row r="104" spans="1:19" s="330" customFormat="1" ht="20.149999999999999" customHeight="1">
      <c r="A104" s="294"/>
      <c r="B104" s="325"/>
      <c r="C104" s="325"/>
      <c r="D104" s="325"/>
      <c r="E104" s="325"/>
      <c r="F104" s="325"/>
      <c r="G104" s="326"/>
      <c r="H104" s="326"/>
      <c r="I104" s="327"/>
      <c r="J104" s="327"/>
      <c r="K104" s="327"/>
      <c r="L104" s="327"/>
      <c r="M104" s="327"/>
      <c r="N104" s="328" t="str">
        <f t="shared" ca="1" si="4"/>
        <v/>
      </c>
      <c r="O104" s="328"/>
      <c r="P104" s="329"/>
      <c r="Q104" s="330" t="str">
        <f t="shared" si="5"/>
        <v/>
      </c>
      <c r="R104" s="330" t="b">
        <f t="shared" si="6"/>
        <v>1</v>
      </c>
      <c r="S104" s="330" t="str">
        <f t="shared" si="7"/>
        <v/>
      </c>
    </row>
    <row r="105" spans="1:19" s="330" customFormat="1" ht="20.149999999999999" customHeight="1">
      <c r="A105" s="294"/>
      <c r="B105" s="325"/>
      <c r="C105" s="325"/>
      <c r="D105" s="325"/>
      <c r="E105" s="325"/>
      <c r="F105" s="325"/>
      <c r="G105" s="326"/>
      <c r="H105" s="326"/>
      <c r="I105" s="327"/>
      <c r="J105" s="327"/>
      <c r="K105" s="327"/>
      <c r="L105" s="327"/>
      <c r="M105" s="327"/>
      <c r="N105" s="328" t="str">
        <f t="shared" ca="1" si="4"/>
        <v/>
      </c>
      <c r="O105" s="328"/>
      <c r="P105" s="329"/>
      <c r="Q105" s="330" t="str">
        <f t="shared" si="5"/>
        <v/>
      </c>
      <c r="R105" s="330" t="b">
        <f t="shared" si="6"/>
        <v>1</v>
      </c>
      <c r="S105" s="330" t="str">
        <f t="shared" si="7"/>
        <v/>
      </c>
    </row>
    <row r="106" spans="1:19" s="330" customFormat="1" ht="20.149999999999999" customHeight="1">
      <c r="A106" s="294"/>
      <c r="B106" s="325"/>
      <c r="C106" s="325"/>
      <c r="D106" s="325"/>
      <c r="E106" s="325"/>
      <c r="F106" s="325"/>
      <c r="G106" s="326"/>
      <c r="H106" s="326"/>
      <c r="I106" s="327"/>
      <c r="J106" s="327"/>
      <c r="K106" s="327"/>
      <c r="L106" s="327"/>
      <c r="M106" s="327"/>
      <c r="N106" s="328" t="str">
        <f t="shared" ca="1" si="4"/>
        <v/>
      </c>
      <c r="O106" s="328"/>
      <c r="P106" s="329"/>
      <c r="Q106" s="330" t="str">
        <f t="shared" si="5"/>
        <v/>
      </c>
      <c r="R106" s="330" t="b">
        <f t="shared" si="6"/>
        <v>1</v>
      </c>
      <c r="S106" s="330" t="str">
        <f t="shared" si="7"/>
        <v/>
      </c>
    </row>
    <row r="107" spans="1:19" s="330" customFormat="1" ht="20.149999999999999" customHeight="1">
      <c r="A107" s="294"/>
      <c r="B107" s="325"/>
      <c r="C107" s="325"/>
      <c r="D107" s="325"/>
      <c r="E107" s="325"/>
      <c r="F107" s="325"/>
      <c r="G107" s="326"/>
      <c r="H107" s="326"/>
      <c r="I107" s="327"/>
      <c r="J107" s="327"/>
      <c r="K107" s="327"/>
      <c r="L107" s="327"/>
      <c r="M107" s="327"/>
      <c r="N107" s="328" t="str">
        <f t="shared" ca="1" si="4"/>
        <v/>
      </c>
      <c r="O107" s="328"/>
      <c r="P107" s="329"/>
      <c r="Q107" s="330" t="str">
        <f t="shared" si="5"/>
        <v/>
      </c>
      <c r="R107" s="330" t="b">
        <f t="shared" si="6"/>
        <v>1</v>
      </c>
      <c r="S107" s="330" t="str">
        <f t="shared" si="7"/>
        <v/>
      </c>
    </row>
    <row r="108" spans="1:19" s="330" customFormat="1" ht="20.149999999999999" customHeight="1">
      <c r="A108" s="294"/>
      <c r="B108" s="325"/>
      <c r="C108" s="325"/>
      <c r="D108" s="325"/>
      <c r="E108" s="325"/>
      <c r="F108" s="325"/>
      <c r="G108" s="326"/>
      <c r="H108" s="326"/>
      <c r="I108" s="327"/>
      <c r="J108" s="327"/>
      <c r="K108" s="327"/>
      <c r="L108" s="327"/>
      <c r="M108" s="327"/>
      <c r="N108" s="328" t="str">
        <f t="shared" ca="1" si="4"/>
        <v/>
      </c>
      <c r="O108" s="328"/>
      <c r="P108" s="329"/>
      <c r="Q108" s="330" t="str">
        <f t="shared" si="5"/>
        <v/>
      </c>
      <c r="R108" s="330" t="b">
        <f t="shared" si="6"/>
        <v>1</v>
      </c>
      <c r="S108" s="330" t="str">
        <f t="shared" si="7"/>
        <v/>
      </c>
    </row>
    <row r="109" spans="1:19" s="330" customFormat="1" ht="20.149999999999999" customHeight="1">
      <c r="A109" s="294"/>
      <c r="B109" s="325"/>
      <c r="C109" s="325"/>
      <c r="D109" s="325"/>
      <c r="E109" s="325"/>
      <c r="F109" s="325"/>
      <c r="G109" s="326"/>
      <c r="H109" s="326"/>
      <c r="I109" s="327"/>
      <c r="J109" s="327"/>
      <c r="K109" s="327"/>
      <c r="L109" s="327"/>
      <c r="M109" s="327"/>
      <c r="N109" s="328" t="str">
        <f t="shared" ca="1" si="4"/>
        <v/>
      </c>
      <c r="O109" s="328"/>
      <c r="P109" s="329"/>
      <c r="Q109" s="330" t="str">
        <f t="shared" si="5"/>
        <v/>
      </c>
      <c r="R109" s="330" t="b">
        <f t="shared" si="6"/>
        <v>1</v>
      </c>
      <c r="S109" s="330" t="str">
        <f t="shared" si="7"/>
        <v/>
      </c>
    </row>
    <row r="110" spans="1:19" s="330" customFormat="1" ht="20.149999999999999" customHeight="1">
      <c r="A110" s="294"/>
      <c r="B110" s="325"/>
      <c r="C110" s="325"/>
      <c r="D110" s="325"/>
      <c r="E110" s="325"/>
      <c r="F110" s="325"/>
      <c r="G110" s="326"/>
      <c r="H110" s="326"/>
      <c r="I110" s="327"/>
      <c r="J110" s="327"/>
      <c r="K110" s="327"/>
      <c r="L110" s="327"/>
      <c r="M110" s="327"/>
      <c r="N110" s="328" t="str">
        <f t="shared" ca="1" si="4"/>
        <v/>
      </c>
      <c r="O110" s="328"/>
      <c r="P110" s="329"/>
      <c r="Q110" s="330" t="str">
        <f t="shared" si="5"/>
        <v/>
      </c>
      <c r="R110" s="330" t="b">
        <f t="shared" si="6"/>
        <v>1</v>
      </c>
      <c r="S110" s="330" t="str">
        <f t="shared" si="7"/>
        <v/>
      </c>
    </row>
    <row r="111" spans="1:19" s="330" customFormat="1" ht="20.149999999999999" customHeight="1">
      <c r="A111" s="294"/>
      <c r="B111" s="325"/>
      <c r="C111" s="325"/>
      <c r="D111" s="325"/>
      <c r="E111" s="325"/>
      <c r="F111" s="325"/>
      <c r="G111" s="326"/>
      <c r="H111" s="326"/>
      <c r="I111" s="327"/>
      <c r="J111" s="327"/>
      <c r="K111" s="327"/>
      <c r="L111" s="327"/>
      <c r="M111" s="327"/>
      <c r="N111" s="328" t="str">
        <f t="shared" ca="1" si="4"/>
        <v/>
      </c>
      <c r="O111" s="328"/>
      <c r="P111" s="329"/>
      <c r="Q111" s="330" t="str">
        <f t="shared" si="5"/>
        <v/>
      </c>
      <c r="R111" s="330" t="b">
        <f t="shared" si="6"/>
        <v>1</v>
      </c>
      <c r="S111" s="330" t="str">
        <f t="shared" si="7"/>
        <v/>
      </c>
    </row>
    <row r="112" spans="1:19" s="330" customFormat="1" ht="20.149999999999999" customHeight="1">
      <c r="A112" s="294"/>
      <c r="B112" s="325"/>
      <c r="C112" s="325"/>
      <c r="D112" s="325"/>
      <c r="E112" s="325"/>
      <c r="F112" s="325"/>
      <c r="G112" s="326"/>
      <c r="H112" s="326"/>
      <c r="I112" s="327"/>
      <c r="J112" s="327"/>
      <c r="K112" s="327"/>
      <c r="L112" s="327"/>
      <c r="M112" s="327"/>
      <c r="N112" s="328" t="str">
        <f t="shared" ca="1" si="4"/>
        <v/>
      </c>
      <c r="O112" s="328"/>
      <c r="P112" s="329"/>
      <c r="Q112" s="330" t="str">
        <f t="shared" si="5"/>
        <v/>
      </c>
      <c r="R112" s="330" t="b">
        <f t="shared" si="6"/>
        <v>1</v>
      </c>
      <c r="S112" s="330" t="str">
        <f t="shared" si="7"/>
        <v/>
      </c>
    </row>
    <row r="113" spans="1:19" s="330" customFormat="1" ht="20.149999999999999" customHeight="1">
      <c r="A113" s="294"/>
      <c r="B113" s="325"/>
      <c r="C113" s="325"/>
      <c r="D113" s="325"/>
      <c r="E113" s="325"/>
      <c r="F113" s="325"/>
      <c r="G113" s="326"/>
      <c r="H113" s="326"/>
      <c r="I113" s="327"/>
      <c r="J113" s="327"/>
      <c r="K113" s="327"/>
      <c r="L113" s="327"/>
      <c r="M113" s="327"/>
      <c r="N113" s="328" t="str">
        <f t="shared" ca="1" si="4"/>
        <v/>
      </c>
      <c r="O113" s="328"/>
      <c r="P113" s="329"/>
      <c r="Q113" s="330" t="str">
        <f t="shared" si="5"/>
        <v/>
      </c>
      <c r="R113" s="330" t="b">
        <f t="shared" si="6"/>
        <v>1</v>
      </c>
      <c r="S113" s="330" t="str">
        <f t="shared" si="7"/>
        <v/>
      </c>
    </row>
    <row r="114" spans="1:19" s="330" customFormat="1" ht="20.149999999999999" customHeight="1">
      <c r="A114" s="294"/>
      <c r="B114" s="325"/>
      <c r="C114" s="325"/>
      <c r="D114" s="325"/>
      <c r="E114" s="325"/>
      <c r="F114" s="325"/>
      <c r="G114" s="326"/>
      <c r="H114" s="326"/>
      <c r="I114" s="327"/>
      <c r="J114" s="327"/>
      <c r="K114" s="327"/>
      <c r="L114" s="327"/>
      <c r="M114" s="327"/>
      <c r="N114" s="328" t="str">
        <f t="shared" ca="1" si="4"/>
        <v/>
      </c>
      <c r="O114" s="328"/>
      <c r="P114" s="329"/>
      <c r="Q114" s="330" t="str">
        <f t="shared" si="5"/>
        <v/>
      </c>
      <c r="R114" s="330" t="b">
        <f t="shared" si="6"/>
        <v>1</v>
      </c>
      <c r="S114" s="330" t="str">
        <f t="shared" si="7"/>
        <v/>
      </c>
    </row>
    <row r="115" spans="1:19" s="330" customFormat="1" ht="20.149999999999999" customHeight="1">
      <c r="A115" s="294"/>
      <c r="B115" s="325"/>
      <c r="C115" s="325"/>
      <c r="D115" s="325"/>
      <c r="E115" s="325"/>
      <c r="F115" s="325"/>
      <c r="G115" s="326"/>
      <c r="H115" s="326"/>
      <c r="I115" s="327"/>
      <c r="J115" s="327"/>
      <c r="K115" s="327"/>
      <c r="L115" s="327"/>
      <c r="M115" s="327"/>
      <c r="N115" s="328" t="str">
        <f t="shared" ca="1" si="4"/>
        <v/>
      </c>
      <c r="O115" s="328"/>
      <c r="P115" s="329"/>
      <c r="Q115" s="330" t="str">
        <f t="shared" si="5"/>
        <v/>
      </c>
      <c r="R115" s="330" t="b">
        <f t="shared" si="6"/>
        <v>1</v>
      </c>
      <c r="S115" s="330" t="str">
        <f t="shared" si="7"/>
        <v/>
      </c>
    </row>
    <row r="116" spans="1:19" s="330" customFormat="1" ht="20.149999999999999" customHeight="1">
      <c r="A116" s="294"/>
      <c r="B116" s="325"/>
      <c r="C116" s="325"/>
      <c r="D116" s="325"/>
      <c r="E116" s="325"/>
      <c r="F116" s="325"/>
      <c r="G116" s="326"/>
      <c r="H116" s="326"/>
      <c r="I116" s="327"/>
      <c r="J116" s="327"/>
      <c r="K116" s="327"/>
      <c r="L116" s="327"/>
      <c r="M116" s="327"/>
      <c r="N116" s="328" t="str">
        <f t="shared" ca="1" si="4"/>
        <v/>
      </c>
      <c r="O116" s="328"/>
      <c r="P116" s="329"/>
      <c r="Q116" s="330" t="str">
        <f t="shared" si="5"/>
        <v/>
      </c>
      <c r="R116" s="330" t="b">
        <f t="shared" si="6"/>
        <v>1</v>
      </c>
      <c r="S116" s="330" t="str">
        <f t="shared" si="7"/>
        <v/>
      </c>
    </row>
    <row r="117" spans="1:19" s="330" customFormat="1" ht="20.149999999999999" customHeight="1">
      <c r="A117" s="294"/>
      <c r="B117" s="325"/>
      <c r="C117" s="325"/>
      <c r="D117" s="325"/>
      <c r="E117" s="325"/>
      <c r="F117" s="325"/>
      <c r="G117" s="326"/>
      <c r="H117" s="326"/>
      <c r="I117" s="327"/>
      <c r="J117" s="327"/>
      <c r="K117" s="327"/>
      <c r="L117" s="327"/>
      <c r="M117" s="327"/>
      <c r="N117" s="328" t="str">
        <f t="shared" ca="1" si="4"/>
        <v/>
      </c>
      <c r="O117" s="328"/>
      <c r="P117" s="329"/>
      <c r="Q117" s="330" t="str">
        <f t="shared" si="5"/>
        <v/>
      </c>
      <c r="R117" s="330" t="b">
        <f t="shared" si="6"/>
        <v>1</v>
      </c>
      <c r="S117" s="330" t="str">
        <f t="shared" si="7"/>
        <v/>
      </c>
    </row>
    <row r="118" spans="1:19" s="330" customFormat="1" ht="20.149999999999999" customHeight="1">
      <c r="A118" s="294"/>
      <c r="B118" s="325"/>
      <c r="C118" s="325"/>
      <c r="D118" s="325"/>
      <c r="E118" s="325"/>
      <c r="F118" s="325"/>
      <c r="G118" s="326"/>
      <c r="H118" s="326"/>
      <c r="I118" s="327"/>
      <c r="J118" s="327"/>
      <c r="K118" s="327"/>
      <c r="L118" s="327"/>
      <c r="M118" s="327"/>
      <c r="N118" s="328" t="str">
        <f t="shared" ca="1" si="4"/>
        <v/>
      </c>
      <c r="O118" s="328"/>
      <c r="P118" s="329"/>
      <c r="Q118" s="330" t="str">
        <f t="shared" si="5"/>
        <v/>
      </c>
      <c r="R118" s="330" t="b">
        <f t="shared" si="6"/>
        <v>1</v>
      </c>
      <c r="S118" s="330" t="str">
        <f t="shared" si="7"/>
        <v/>
      </c>
    </row>
    <row r="119" spans="1:19" s="330" customFormat="1" ht="20.149999999999999" customHeight="1">
      <c r="A119" s="294"/>
      <c r="B119" s="325"/>
      <c r="C119" s="325"/>
      <c r="D119" s="325"/>
      <c r="E119" s="325"/>
      <c r="F119" s="325"/>
      <c r="G119" s="326"/>
      <c r="H119" s="326"/>
      <c r="I119" s="327"/>
      <c r="J119" s="327"/>
      <c r="K119" s="327"/>
      <c r="L119" s="327"/>
      <c r="M119" s="327"/>
      <c r="N119" s="328" t="str">
        <f t="shared" ca="1" si="4"/>
        <v/>
      </c>
      <c r="O119" s="328"/>
      <c r="P119" s="329"/>
      <c r="Q119" s="330" t="str">
        <f t="shared" si="5"/>
        <v/>
      </c>
      <c r="R119" s="330" t="b">
        <f t="shared" si="6"/>
        <v>1</v>
      </c>
      <c r="S119" s="330" t="str">
        <f t="shared" si="7"/>
        <v/>
      </c>
    </row>
    <row r="120" spans="1:19" s="330" customFormat="1" ht="20.149999999999999" customHeight="1">
      <c r="A120" s="294"/>
      <c r="B120" s="325"/>
      <c r="C120" s="325"/>
      <c r="D120" s="325"/>
      <c r="E120" s="325"/>
      <c r="F120" s="325"/>
      <c r="G120" s="326"/>
      <c r="H120" s="326"/>
      <c r="I120" s="327"/>
      <c r="J120" s="327"/>
      <c r="K120" s="327"/>
      <c r="L120" s="327"/>
      <c r="M120" s="327"/>
      <c r="N120" s="328" t="str">
        <f t="shared" ca="1" si="4"/>
        <v/>
      </c>
      <c r="O120" s="328"/>
      <c r="P120" s="329"/>
      <c r="Q120" s="330" t="str">
        <f t="shared" si="5"/>
        <v/>
      </c>
      <c r="R120" s="330" t="b">
        <f t="shared" si="6"/>
        <v>1</v>
      </c>
      <c r="S120" s="330" t="str">
        <f t="shared" si="7"/>
        <v/>
      </c>
    </row>
    <row r="121" spans="1:19" s="330" customFormat="1" ht="20.149999999999999" customHeight="1">
      <c r="A121" s="294"/>
      <c r="B121" s="325"/>
      <c r="C121" s="325"/>
      <c r="D121" s="325"/>
      <c r="E121" s="325"/>
      <c r="F121" s="325"/>
      <c r="G121" s="326"/>
      <c r="H121" s="326"/>
      <c r="I121" s="327"/>
      <c r="J121" s="327"/>
      <c r="K121" s="327"/>
      <c r="L121" s="327"/>
      <c r="M121" s="327"/>
      <c r="N121" s="328" t="str">
        <f t="shared" ca="1" si="4"/>
        <v/>
      </c>
      <c r="O121" s="328"/>
      <c r="P121" s="329"/>
      <c r="Q121" s="330" t="str">
        <f t="shared" si="5"/>
        <v/>
      </c>
      <c r="R121" s="330" t="b">
        <f t="shared" si="6"/>
        <v>1</v>
      </c>
      <c r="S121" s="330" t="str">
        <f t="shared" si="7"/>
        <v/>
      </c>
    </row>
    <row r="122" spans="1:19" s="330" customFormat="1" ht="20.149999999999999" customHeight="1">
      <c r="A122" s="294"/>
      <c r="B122" s="325"/>
      <c r="C122" s="325"/>
      <c r="D122" s="325"/>
      <c r="E122" s="325"/>
      <c r="F122" s="325"/>
      <c r="G122" s="326"/>
      <c r="H122" s="326"/>
      <c r="I122" s="327"/>
      <c r="J122" s="327"/>
      <c r="K122" s="327"/>
      <c r="L122" s="327"/>
      <c r="M122" s="327"/>
      <c r="N122" s="328" t="str">
        <f t="shared" ca="1" si="4"/>
        <v/>
      </c>
      <c r="O122" s="328"/>
      <c r="P122" s="329"/>
      <c r="Q122" s="330" t="str">
        <f t="shared" si="5"/>
        <v/>
      </c>
      <c r="R122" s="330" t="b">
        <f t="shared" si="6"/>
        <v>1</v>
      </c>
      <c r="S122" s="330" t="str">
        <f t="shared" si="7"/>
        <v/>
      </c>
    </row>
    <row r="123" spans="1:19" s="330" customFormat="1" ht="20.149999999999999" customHeight="1">
      <c r="A123" s="294"/>
      <c r="B123" s="325"/>
      <c r="C123" s="325"/>
      <c r="D123" s="325"/>
      <c r="E123" s="325"/>
      <c r="F123" s="325"/>
      <c r="G123" s="326"/>
      <c r="H123" s="326"/>
      <c r="I123" s="327"/>
      <c r="J123" s="327"/>
      <c r="K123" s="327"/>
      <c r="L123" s="327"/>
      <c r="M123" s="327"/>
      <c r="N123" s="328" t="str">
        <f t="shared" ca="1" si="4"/>
        <v/>
      </c>
      <c r="O123" s="328"/>
      <c r="P123" s="329"/>
      <c r="Q123" s="330" t="str">
        <f t="shared" si="5"/>
        <v/>
      </c>
      <c r="R123" s="330" t="b">
        <f t="shared" si="6"/>
        <v>1</v>
      </c>
      <c r="S123" s="330" t="str">
        <f t="shared" si="7"/>
        <v/>
      </c>
    </row>
    <row r="124" spans="1:19" s="330" customFormat="1" ht="20.149999999999999" customHeight="1">
      <c r="A124" s="294"/>
      <c r="B124" s="325"/>
      <c r="C124" s="325"/>
      <c r="D124" s="325"/>
      <c r="E124" s="325"/>
      <c r="F124" s="325"/>
      <c r="G124" s="326"/>
      <c r="H124" s="326"/>
      <c r="I124" s="327"/>
      <c r="J124" s="327"/>
      <c r="K124" s="327"/>
      <c r="L124" s="327"/>
      <c r="M124" s="327"/>
      <c r="N124" s="328" t="str">
        <f t="shared" ca="1" si="4"/>
        <v/>
      </c>
      <c r="O124" s="328"/>
      <c r="P124" s="329"/>
      <c r="Q124" s="330" t="str">
        <f t="shared" si="5"/>
        <v/>
      </c>
      <c r="R124" s="330" t="b">
        <f t="shared" si="6"/>
        <v>1</v>
      </c>
      <c r="S124" s="330" t="str">
        <f t="shared" si="7"/>
        <v/>
      </c>
    </row>
    <row r="125" spans="1:19" s="330" customFormat="1" ht="20.149999999999999" customHeight="1">
      <c r="A125" s="294"/>
      <c r="B125" s="325"/>
      <c r="C125" s="325"/>
      <c r="D125" s="325"/>
      <c r="E125" s="325"/>
      <c r="F125" s="325"/>
      <c r="G125" s="326"/>
      <c r="H125" s="326"/>
      <c r="I125" s="327"/>
      <c r="J125" s="327"/>
      <c r="K125" s="327"/>
      <c r="L125" s="327"/>
      <c r="M125" s="327"/>
      <c r="N125" s="328" t="str">
        <f t="shared" ca="1" si="4"/>
        <v/>
      </c>
      <c r="O125" s="328"/>
      <c r="P125" s="329"/>
      <c r="Q125" s="330" t="str">
        <f t="shared" si="5"/>
        <v/>
      </c>
      <c r="R125" s="330" t="b">
        <f t="shared" si="6"/>
        <v>1</v>
      </c>
      <c r="S125" s="330" t="str">
        <f t="shared" si="7"/>
        <v/>
      </c>
    </row>
    <row r="126" spans="1:19" s="330" customFormat="1" ht="20.149999999999999" customHeight="1">
      <c r="A126" s="294"/>
      <c r="B126" s="325"/>
      <c r="C126" s="325"/>
      <c r="D126" s="325"/>
      <c r="E126" s="325"/>
      <c r="F126" s="325"/>
      <c r="G126" s="326"/>
      <c r="H126" s="326"/>
      <c r="I126" s="327"/>
      <c r="J126" s="327"/>
      <c r="K126" s="327"/>
      <c r="L126" s="327"/>
      <c r="M126" s="327"/>
      <c r="N126" s="328" t="str">
        <f t="shared" ca="1" si="4"/>
        <v/>
      </c>
      <c r="O126" s="328"/>
      <c r="P126" s="329"/>
      <c r="Q126" s="330" t="str">
        <f t="shared" si="5"/>
        <v/>
      </c>
      <c r="R126" s="330" t="b">
        <f t="shared" si="6"/>
        <v>1</v>
      </c>
      <c r="S126" s="330" t="str">
        <f t="shared" si="7"/>
        <v/>
      </c>
    </row>
    <row r="127" spans="1:19" s="330" customFormat="1" ht="20.149999999999999" customHeight="1">
      <c r="A127" s="294"/>
      <c r="B127" s="325"/>
      <c r="C127" s="325"/>
      <c r="D127" s="325"/>
      <c r="E127" s="325"/>
      <c r="F127" s="325"/>
      <c r="G127" s="326"/>
      <c r="H127" s="326"/>
      <c r="I127" s="327"/>
      <c r="J127" s="327"/>
      <c r="K127" s="327"/>
      <c r="L127" s="327"/>
      <c r="M127" s="327"/>
      <c r="N127" s="328" t="str">
        <f t="shared" ca="1" si="4"/>
        <v/>
      </c>
      <c r="O127" s="328"/>
      <c r="P127" s="329"/>
      <c r="Q127" s="330" t="str">
        <f t="shared" si="5"/>
        <v/>
      </c>
      <c r="R127" s="330" t="b">
        <f t="shared" si="6"/>
        <v>1</v>
      </c>
      <c r="S127" s="330" t="str">
        <f t="shared" si="7"/>
        <v/>
      </c>
    </row>
    <row r="128" spans="1:19" s="330" customFormat="1" ht="20.149999999999999" customHeight="1">
      <c r="A128" s="294"/>
      <c r="B128" s="325"/>
      <c r="C128" s="325"/>
      <c r="D128" s="325"/>
      <c r="E128" s="325"/>
      <c r="F128" s="325"/>
      <c r="G128" s="326"/>
      <c r="H128" s="326"/>
      <c r="I128" s="327"/>
      <c r="J128" s="327"/>
      <c r="K128" s="327"/>
      <c r="L128" s="327"/>
      <c r="M128" s="327"/>
      <c r="N128" s="328" t="str">
        <f t="shared" ca="1" si="4"/>
        <v/>
      </c>
      <c r="O128" s="328"/>
      <c r="P128" s="329"/>
      <c r="Q128" s="330" t="str">
        <f t="shared" si="5"/>
        <v/>
      </c>
      <c r="R128" s="330" t="b">
        <f t="shared" si="6"/>
        <v>1</v>
      </c>
      <c r="S128" s="330" t="str">
        <f t="shared" si="7"/>
        <v/>
      </c>
    </row>
    <row r="129" spans="1:19" s="330" customFormat="1" ht="20.149999999999999" customHeight="1">
      <c r="A129" s="294"/>
      <c r="B129" s="325"/>
      <c r="C129" s="325"/>
      <c r="D129" s="325"/>
      <c r="E129" s="325"/>
      <c r="F129" s="325"/>
      <c r="G129" s="326"/>
      <c r="H129" s="326"/>
      <c r="I129" s="327"/>
      <c r="J129" s="327"/>
      <c r="K129" s="327"/>
      <c r="L129" s="327"/>
      <c r="M129" s="327"/>
      <c r="N129" s="328" t="str">
        <f t="shared" ca="1" si="4"/>
        <v/>
      </c>
      <c r="O129" s="328"/>
      <c r="P129" s="329"/>
      <c r="Q129" s="330" t="str">
        <f t="shared" si="5"/>
        <v/>
      </c>
      <c r="R129" s="330" t="b">
        <f t="shared" si="6"/>
        <v>1</v>
      </c>
      <c r="S129" s="330" t="str">
        <f t="shared" si="7"/>
        <v/>
      </c>
    </row>
    <row r="130" spans="1:19" s="330" customFormat="1" ht="20.149999999999999" customHeight="1">
      <c r="A130" s="294"/>
      <c r="B130" s="325"/>
      <c r="C130" s="325"/>
      <c r="D130" s="325"/>
      <c r="E130" s="325"/>
      <c r="F130" s="325"/>
      <c r="G130" s="326"/>
      <c r="H130" s="326"/>
      <c r="I130" s="327"/>
      <c r="J130" s="327"/>
      <c r="K130" s="327"/>
      <c r="L130" s="327"/>
      <c r="M130" s="327"/>
      <c r="N130" s="328" t="str">
        <f t="shared" ca="1" si="4"/>
        <v/>
      </c>
      <c r="O130" s="328"/>
      <c r="P130" s="329"/>
      <c r="Q130" s="330" t="str">
        <f t="shared" si="5"/>
        <v/>
      </c>
      <c r="R130" s="330" t="b">
        <f t="shared" si="6"/>
        <v>1</v>
      </c>
      <c r="S130" s="330" t="str">
        <f t="shared" si="7"/>
        <v/>
      </c>
    </row>
    <row r="131" spans="1:19" s="330" customFormat="1" ht="20.149999999999999" customHeight="1">
      <c r="A131" s="294"/>
      <c r="B131" s="325"/>
      <c r="C131" s="325"/>
      <c r="D131" s="325"/>
      <c r="E131" s="325"/>
      <c r="F131" s="325"/>
      <c r="G131" s="326"/>
      <c r="H131" s="326"/>
      <c r="I131" s="327"/>
      <c r="J131" s="327"/>
      <c r="K131" s="327"/>
      <c r="L131" s="327"/>
      <c r="M131" s="327"/>
      <c r="N131" s="328" t="str">
        <f t="shared" ca="1" si="4"/>
        <v/>
      </c>
      <c r="O131" s="328"/>
      <c r="P131" s="329"/>
      <c r="Q131" s="330" t="str">
        <f t="shared" si="5"/>
        <v/>
      </c>
      <c r="R131" s="330" t="b">
        <f t="shared" si="6"/>
        <v>1</v>
      </c>
      <c r="S131" s="330" t="str">
        <f t="shared" si="7"/>
        <v/>
      </c>
    </row>
    <row r="132" spans="1:19" s="330" customFormat="1" ht="20.149999999999999" customHeight="1">
      <c r="A132" s="294"/>
      <c r="B132" s="325"/>
      <c r="C132" s="325"/>
      <c r="D132" s="325"/>
      <c r="E132" s="325"/>
      <c r="F132" s="325"/>
      <c r="G132" s="326"/>
      <c r="H132" s="326"/>
      <c r="I132" s="327"/>
      <c r="J132" s="327"/>
      <c r="K132" s="327"/>
      <c r="L132" s="327"/>
      <c r="M132" s="327"/>
      <c r="N132" s="328" t="str">
        <f t="shared" ca="1" si="4"/>
        <v/>
      </c>
      <c r="O132" s="328"/>
      <c r="P132" s="329"/>
      <c r="Q132" s="330" t="str">
        <f t="shared" si="5"/>
        <v/>
      </c>
      <c r="R132" s="330" t="b">
        <f t="shared" si="6"/>
        <v>1</v>
      </c>
      <c r="S132" s="330" t="str">
        <f t="shared" si="7"/>
        <v/>
      </c>
    </row>
    <row r="133" spans="1:19" s="330" customFormat="1" ht="20.149999999999999" customHeight="1">
      <c r="A133" s="294"/>
      <c r="B133" s="325"/>
      <c r="C133" s="325"/>
      <c r="D133" s="325"/>
      <c r="E133" s="325"/>
      <c r="F133" s="325"/>
      <c r="G133" s="326"/>
      <c r="H133" s="326"/>
      <c r="I133" s="327"/>
      <c r="J133" s="327"/>
      <c r="K133" s="327"/>
      <c r="L133" s="327"/>
      <c r="M133" s="327"/>
      <c r="N133" s="328" t="str">
        <f t="shared" ref="N133:N196" ca="1" si="8">IF(A133="","",IF(ISERROR(MATCH($F133,CL,0)),"Unknown",INDIRECT("'C'!$A$"&amp;MATCH($F133,CL,0)+1)))</f>
        <v/>
      </c>
      <c r="O133" s="328"/>
      <c r="P133" s="329"/>
      <c r="Q133" s="330" t="str">
        <f t="shared" ref="Q133:Q196" si="9">A133&amp;B133</f>
        <v/>
      </c>
      <c r="R133" s="330" t="b">
        <f t="shared" ref="R133:R196" si="10">OR(ISBLANK(B133),ISBLANK(C133))</f>
        <v>1</v>
      </c>
      <c r="S133" s="330" t="str">
        <f t="shared" ref="S133:S196" si="11">IF(R133,"",A133&amp;"+")</f>
        <v/>
      </c>
    </row>
    <row r="134" spans="1:19" s="330" customFormat="1" ht="20.149999999999999" customHeight="1">
      <c r="A134" s="294"/>
      <c r="B134" s="325"/>
      <c r="C134" s="325"/>
      <c r="D134" s="325"/>
      <c r="E134" s="325"/>
      <c r="F134" s="325"/>
      <c r="G134" s="326"/>
      <c r="H134" s="326"/>
      <c r="I134" s="327"/>
      <c r="J134" s="327"/>
      <c r="K134" s="327"/>
      <c r="L134" s="327"/>
      <c r="M134" s="327"/>
      <c r="N134" s="328" t="str">
        <f t="shared" ca="1" si="8"/>
        <v/>
      </c>
      <c r="O134" s="328"/>
      <c r="P134" s="329"/>
      <c r="Q134" s="330" t="str">
        <f t="shared" si="9"/>
        <v/>
      </c>
      <c r="R134" s="330" t="b">
        <f t="shared" si="10"/>
        <v>1</v>
      </c>
      <c r="S134" s="330" t="str">
        <f t="shared" si="11"/>
        <v/>
      </c>
    </row>
    <row r="135" spans="1:19" s="330" customFormat="1" ht="20.149999999999999" customHeight="1">
      <c r="A135" s="294"/>
      <c r="B135" s="325"/>
      <c r="C135" s="325"/>
      <c r="D135" s="325"/>
      <c r="E135" s="325"/>
      <c r="F135" s="325"/>
      <c r="G135" s="326"/>
      <c r="H135" s="326"/>
      <c r="I135" s="327"/>
      <c r="J135" s="327"/>
      <c r="K135" s="327"/>
      <c r="L135" s="327"/>
      <c r="M135" s="327"/>
      <c r="N135" s="328" t="str">
        <f t="shared" ca="1" si="8"/>
        <v/>
      </c>
      <c r="O135" s="328"/>
      <c r="P135" s="329"/>
      <c r="Q135" s="330" t="str">
        <f t="shared" si="9"/>
        <v/>
      </c>
      <c r="R135" s="330" t="b">
        <f t="shared" si="10"/>
        <v>1</v>
      </c>
      <c r="S135" s="330" t="str">
        <f t="shared" si="11"/>
        <v/>
      </c>
    </row>
    <row r="136" spans="1:19" s="330" customFormat="1" ht="20.149999999999999" customHeight="1">
      <c r="A136" s="294"/>
      <c r="B136" s="325"/>
      <c r="C136" s="325"/>
      <c r="D136" s="325"/>
      <c r="E136" s="325"/>
      <c r="F136" s="325"/>
      <c r="G136" s="326"/>
      <c r="H136" s="326"/>
      <c r="I136" s="327"/>
      <c r="J136" s="327"/>
      <c r="K136" s="327"/>
      <c r="L136" s="327"/>
      <c r="M136" s="327"/>
      <c r="N136" s="328" t="str">
        <f t="shared" ca="1" si="8"/>
        <v/>
      </c>
      <c r="O136" s="328"/>
      <c r="P136" s="329"/>
      <c r="Q136" s="330" t="str">
        <f t="shared" si="9"/>
        <v/>
      </c>
      <c r="R136" s="330" t="b">
        <f t="shared" si="10"/>
        <v>1</v>
      </c>
      <c r="S136" s="330" t="str">
        <f t="shared" si="11"/>
        <v/>
      </c>
    </row>
    <row r="137" spans="1:19" s="330" customFormat="1" ht="20.149999999999999" customHeight="1">
      <c r="A137" s="294"/>
      <c r="B137" s="325"/>
      <c r="C137" s="325"/>
      <c r="D137" s="325"/>
      <c r="E137" s="325"/>
      <c r="F137" s="325"/>
      <c r="G137" s="326"/>
      <c r="H137" s="326"/>
      <c r="I137" s="327"/>
      <c r="J137" s="327"/>
      <c r="K137" s="327"/>
      <c r="L137" s="327"/>
      <c r="M137" s="327"/>
      <c r="N137" s="328" t="str">
        <f t="shared" ca="1" si="8"/>
        <v/>
      </c>
      <c r="O137" s="328"/>
      <c r="P137" s="329"/>
      <c r="Q137" s="330" t="str">
        <f t="shared" si="9"/>
        <v/>
      </c>
      <c r="R137" s="330" t="b">
        <f t="shared" si="10"/>
        <v>1</v>
      </c>
      <c r="S137" s="330" t="str">
        <f t="shared" si="11"/>
        <v/>
      </c>
    </row>
    <row r="138" spans="1:19" s="330" customFormat="1" ht="20.149999999999999" customHeight="1">
      <c r="A138" s="294"/>
      <c r="B138" s="325"/>
      <c r="C138" s="325"/>
      <c r="D138" s="325"/>
      <c r="E138" s="325"/>
      <c r="F138" s="325"/>
      <c r="G138" s="326"/>
      <c r="H138" s="326"/>
      <c r="I138" s="327"/>
      <c r="J138" s="327"/>
      <c r="K138" s="327"/>
      <c r="L138" s="327"/>
      <c r="M138" s="327"/>
      <c r="N138" s="328" t="str">
        <f t="shared" ca="1" si="8"/>
        <v/>
      </c>
      <c r="O138" s="328"/>
      <c r="P138" s="329"/>
      <c r="Q138" s="330" t="str">
        <f t="shared" si="9"/>
        <v/>
      </c>
      <c r="R138" s="330" t="b">
        <f t="shared" si="10"/>
        <v>1</v>
      </c>
      <c r="S138" s="330" t="str">
        <f t="shared" si="11"/>
        <v/>
      </c>
    </row>
    <row r="139" spans="1:19" s="330" customFormat="1" ht="20.149999999999999" customHeight="1">
      <c r="A139" s="294"/>
      <c r="B139" s="325"/>
      <c r="C139" s="325"/>
      <c r="D139" s="325"/>
      <c r="E139" s="325"/>
      <c r="F139" s="325"/>
      <c r="G139" s="326"/>
      <c r="H139" s="326"/>
      <c r="I139" s="327"/>
      <c r="J139" s="327"/>
      <c r="K139" s="327"/>
      <c r="L139" s="327"/>
      <c r="M139" s="327"/>
      <c r="N139" s="328" t="str">
        <f t="shared" ca="1" si="8"/>
        <v/>
      </c>
      <c r="O139" s="328"/>
      <c r="P139" s="329"/>
      <c r="Q139" s="330" t="str">
        <f t="shared" si="9"/>
        <v/>
      </c>
      <c r="R139" s="330" t="b">
        <f t="shared" si="10"/>
        <v>1</v>
      </c>
      <c r="S139" s="330" t="str">
        <f t="shared" si="11"/>
        <v/>
      </c>
    </row>
    <row r="140" spans="1:19" s="330" customFormat="1" ht="20.149999999999999" customHeight="1">
      <c r="A140" s="294"/>
      <c r="B140" s="325"/>
      <c r="C140" s="325"/>
      <c r="D140" s="325"/>
      <c r="E140" s="325"/>
      <c r="F140" s="325"/>
      <c r="G140" s="326"/>
      <c r="H140" s="326"/>
      <c r="I140" s="327"/>
      <c r="J140" s="327"/>
      <c r="K140" s="327"/>
      <c r="L140" s="327"/>
      <c r="M140" s="327"/>
      <c r="N140" s="328" t="str">
        <f t="shared" ca="1" si="8"/>
        <v/>
      </c>
      <c r="O140" s="328"/>
      <c r="P140" s="329"/>
      <c r="Q140" s="330" t="str">
        <f t="shared" si="9"/>
        <v/>
      </c>
      <c r="R140" s="330" t="b">
        <f t="shared" si="10"/>
        <v>1</v>
      </c>
      <c r="S140" s="330" t="str">
        <f t="shared" si="11"/>
        <v/>
      </c>
    </row>
    <row r="141" spans="1:19" s="330" customFormat="1" ht="20.149999999999999" customHeight="1">
      <c r="A141" s="294"/>
      <c r="B141" s="325"/>
      <c r="C141" s="325"/>
      <c r="D141" s="325"/>
      <c r="E141" s="325"/>
      <c r="F141" s="325"/>
      <c r="G141" s="326"/>
      <c r="H141" s="326"/>
      <c r="I141" s="327"/>
      <c r="J141" s="327"/>
      <c r="K141" s="327"/>
      <c r="L141" s="327"/>
      <c r="M141" s="327"/>
      <c r="N141" s="328" t="str">
        <f t="shared" ca="1" si="8"/>
        <v/>
      </c>
      <c r="O141" s="328"/>
      <c r="P141" s="329"/>
      <c r="Q141" s="330" t="str">
        <f t="shared" si="9"/>
        <v/>
      </c>
      <c r="R141" s="330" t="b">
        <f t="shared" si="10"/>
        <v>1</v>
      </c>
      <c r="S141" s="330" t="str">
        <f t="shared" si="11"/>
        <v/>
      </c>
    </row>
    <row r="142" spans="1:19" s="330" customFormat="1" ht="20.149999999999999" customHeight="1">
      <c r="A142" s="294"/>
      <c r="B142" s="325"/>
      <c r="C142" s="325"/>
      <c r="D142" s="325"/>
      <c r="E142" s="325"/>
      <c r="F142" s="325"/>
      <c r="G142" s="326"/>
      <c r="H142" s="326"/>
      <c r="I142" s="327"/>
      <c r="J142" s="327"/>
      <c r="K142" s="327"/>
      <c r="L142" s="327"/>
      <c r="M142" s="327"/>
      <c r="N142" s="328" t="str">
        <f t="shared" ca="1" si="8"/>
        <v/>
      </c>
      <c r="O142" s="328"/>
      <c r="P142" s="329"/>
      <c r="Q142" s="330" t="str">
        <f t="shared" si="9"/>
        <v/>
      </c>
      <c r="R142" s="330" t="b">
        <f t="shared" si="10"/>
        <v>1</v>
      </c>
      <c r="S142" s="330" t="str">
        <f t="shared" si="11"/>
        <v/>
      </c>
    </row>
    <row r="143" spans="1:19" s="330" customFormat="1" ht="20.149999999999999" customHeight="1">
      <c r="A143" s="294"/>
      <c r="B143" s="325"/>
      <c r="C143" s="325"/>
      <c r="D143" s="325"/>
      <c r="E143" s="325"/>
      <c r="F143" s="325"/>
      <c r="G143" s="326"/>
      <c r="H143" s="326"/>
      <c r="I143" s="327"/>
      <c r="J143" s="327"/>
      <c r="K143" s="327"/>
      <c r="L143" s="327"/>
      <c r="M143" s="327"/>
      <c r="N143" s="328" t="str">
        <f t="shared" ca="1" si="8"/>
        <v/>
      </c>
      <c r="O143" s="328"/>
      <c r="P143" s="329"/>
      <c r="Q143" s="330" t="str">
        <f t="shared" si="9"/>
        <v/>
      </c>
      <c r="R143" s="330" t="b">
        <f t="shared" si="10"/>
        <v>1</v>
      </c>
      <c r="S143" s="330" t="str">
        <f t="shared" si="11"/>
        <v/>
      </c>
    </row>
    <row r="144" spans="1:19" s="330" customFormat="1" ht="20.149999999999999" customHeight="1">
      <c r="A144" s="294"/>
      <c r="B144" s="325"/>
      <c r="C144" s="325"/>
      <c r="D144" s="325"/>
      <c r="E144" s="325"/>
      <c r="F144" s="325"/>
      <c r="G144" s="326"/>
      <c r="H144" s="326"/>
      <c r="I144" s="327"/>
      <c r="J144" s="327"/>
      <c r="K144" s="327"/>
      <c r="L144" s="327"/>
      <c r="M144" s="327"/>
      <c r="N144" s="328" t="str">
        <f t="shared" ca="1" si="8"/>
        <v/>
      </c>
      <c r="O144" s="328"/>
      <c r="P144" s="329"/>
      <c r="Q144" s="330" t="str">
        <f t="shared" si="9"/>
        <v/>
      </c>
      <c r="R144" s="330" t="b">
        <f t="shared" si="10"/>
        <v>1</v>
      </c>
      <c r="S144" s="330" t="str">
        <f t="shared" si="11"/>
        <v/>
      </c>
    </row>
    <row r="145" spans="1:19" s="330" customFormat="1" ht="20.149999999999999" customHeight="1">
      <c r="A145" s="294"/>
      <c r="B145" s="325"/>
      <c r="C145" s="325"/>
      <c r="D145" s="325"/>
      <c r="E145" s="325"/>
      <c r="F145" s="325"/>
      <c r="G145" s="326"/>
      <c r="H145" s="326"/>
      <c r="I145" s="327"/>
      <c r="J145" s="327"/>
      <c r="K145" s="327"/>
      <c r="L145" s="327"/>
      <c r="M145" s="327"/>
      <c r="N145" s="328" t="str">
        <f t="shared" ca="1" si="8"/>
        <v/>
      </c>
      <c r="O145" s="328"/>
      <c r="P145" s="329"/>
      <c r="Q145" s="330" t="str">
        <f t="shared" si="9"/>
        <v/>
      </c>
      <c r="R145" s="330" t="b">
        <f t="shared" si="10"/>
        <v>1</v>
      </c>
      <c r="S145" s="330" t="str">
        <f t="shared" si="11"/>
        <v/>
      </c>
    </row>
    <row r="146" spans="1:19" s="330" customFormat="1" ht="20.149999999999999" customHeight="1">
      <c r="A146" s="294"/>
      <c r="B146" s="325"/>
      <c r="C146" s="325"/>
      <c r="D146" s="325"/>
      <c r="E146" s="325"/>
      <c r="F146" s="325"/>
      <c r="G146" s="326"/>
      <c r="H146" s="326"/>
      <c r="I146" s="327"/>
      <c r="J146" s="327"/>
      <c r="K146" s="327"/>
      <c r="L146" s="327"/>
      <c r="M146" s="327"/>
      <c r="N146" s="328" t="str">
        <f t="shared" ca="1" si="8"/>
        <v/>
      </c>
      <c r="O146" s="328"/>
      <c r="P146" s="329"/>
      <c r="Q146" s="330" t="str">
        <f t="shared" si="9"/>
        <v/>
      </c>
      <c r="R146" s="330" t="b">
        <f t="shared" si="10"/>
        <v>1</v>
      </c>
      <c r="S146" s="330" t="str">
        <f t="shared" si="11"/>
        <v/>
      </c>
    </row>
    <row r="147" spans="1:19" s="330" customFormat="1" ht="20.149999999999999" customHeight="1">
      <c r="A147" s="294"/>
      <c r="B147" s="325"/>
      <c r="C147" s="325"/>
      <c r="D147" s="325"/>
      <c r="E147" s="325"/>
      <c r="F147" s="325"/>
      <c r="G147" s="326"/>
      <c r="H147" s="326"/>
      <c r="I147" s="327"/>
      <c r="J147" s="327"/>
      <c r="K147" s="327"/>
      <c r="L147" s="327"/>
      <c r="M147" s="327"/>
      <c r="N147" s="328" t="str">
        <f t="shared" ca="1" si="8"/>
        <v/>
      </c>
      <c r="O147" s="328"/>
      <c r="P147" s="329"/>
      <c r="Q147" s="330" t="str">
        <f t="shared" si="9"/>
        <v/>
      </c>
      <c r="R147" s="330" t="b">
        <f t="shared" si="10"/>
        <v>1</v>
      </c>
      <c r="S147" s="330" t="str">
        <f t="shared" si="11"/>
        <v/>
      </c>
    </row>
    <row r="148" spans="1:19" s="330" customFormat="1" ht="20.149999999999999" customHeight="1">
      <c r="A148" s="294"/>
      <c r="B148" s="325"/>
      <c r="C148" s="325"/>
      <c r="D148" s="325"/>
      <c r="E148" s="325"/>
      <c r="F148" s="325"/>
      <c r="G148" s="326"/>
      <c r="H148" s="326"/>
      <c r="I148" s="327"/>
      <c r="J148" s="327"/>
      <c r="K148" s="327"/>
      <c r="L148" s="327"/>
      <c r="M148" s="327"/>
      <c r="N148" s="328" t="str">
        <f t="shared" ca="1" si="8"/>
        <v/>
      </c>
      <c r="O148" s="328"/>
      <c r="P148" s="329"/>
      <c r="Q148" s="330" t="str">
        <f t="shared" si="9"/>
        <v/>
      </c>
      <c r="R148" s="330" t="b">
        <f t="shared" si="10"/>
        <v>1</v>
      </c>
      <c r="S148" s="330" t="str">
        <f t="shared" si="11"/>
        <v/>
      </c>
    </row>
    <row r="149" spans="1:19" s="330" customFormat="1" ht="20.149999999999999" customHeight="1">
      <c r="A149" s="294"/>
      <c r="B149" s="325"/>
      <c r="C149" s="325"/>
      <c r="D149" s="325"/>
      <c r="E149" s="325"/>
      <c r="F149" s="325"/>
      <c r="G149" s="326"/>
      <c r="H149" s="326"/>
      <c r="I149" s="327"/>
      <c r="J149" s="327"/>
      <c r="K149" s="327"/>
      <c r="L149" s="327"/>
      <c r="M149" s="327"/>
      <c r="N149" s="328" t="str">
        <f t="shared" ca="1" si="8"/>
        <v/>
      </c>
      <c r="O149" s="328"/>
      <c r="P149" s="329"/>
      <c r="Q149" s="330" t="str">
        <f t="shared" si="9"/>
        <v/>
      </c>
      <c r="R149" s="330" t="b">
        <f t="shared" si="10"/>
        <v>1</v>
      </c>
      <c r="S149" s="330" t="str">
        <f t="shared" si="11"/>
        <v/>
      </c>
    </row>
    <row r="150" spans="1:19" s="330" customFormat="1" ht="20.149999999999999" customHeight="1">
      <c r="A150" s="294"/>
      <c r="B150" s="325"/>
      <c r="C150" s="325"/>
      <c r="D150" s="325"/>
      <c r="E150" s="325"/>
      <c r="F150" s="325"/>
      <c r="G150" s="326"/>
      <c r="H150" s="326"/>
      <c r="I150" s="327"/>
      <c r="J150" s="327"/>
      <c r="K150" s="327"/>
      <c r="L150" s="327"/>
      <c r="M150" s="327"/>
      <c r="N150" s="328" t="str">
        <f t="shared" ca="1" si="8"/>
        <v/>
      </c>
      <c r="O150" s="328"/>
      <c r="P150" s="329"/>
      <c r="Q150" s="330" t="str">
        <f t="shared" si="9"/>
        <v/>
      </c>
      <c r="R150" s="330" t="b">
        <f t="shared" si="10"/>
        <v>1</v>
      </c>
      <c r="S150" s="330" t="str">
        <f t="shared" si="11"/>
        <v/>
      </c>
    </row>
    <row r="151" spans="1:19" s="330" customFormat="1" ht="20.149999999999999" customHeight="1">
      <c r="A151" s="294"/>
      <c r="B151" s="325"/>
      <c r="C151" s="325"/>
      <c r="D151" s="325"/>
      <c r="E151" s="325"/>
      <c r="F151" s="325"/>
      <c r="G151" s="326"/>
      <c r="H151" s="326"/>
      <c r="I151" s="327"/>
      <c r="J151" s="327"/>
      <c r="K151" s="327"/>
      <c r="L151" s="327"/>
      <c r="M151" s="327"/>
      <c r="N151" s="328" t="str">
        <f t="shared" ca="1" si="8"/>
        <v/>
      </c>
      <c r="O151" s="328"/>
      <c r="P151" s="329"/>
      <c r="Q151" s="330" t="str">
        <f t="shared" si="9"/>
        <v/>
      </c>
      <c r="R151" s="330" t="b">
        <f t="shared" si="10"/>
        <v>1</v>
      </c>
      <c r="S151" s="330" t="str">
        <f t="shared" si="11"/>
        <v/>
      </c>
    </row>
    <row r="152" spans="1:19" s="330" customFormat="1" ht="20.149999999999999" customHeight="1">
      <c r="A152" s="294"/>
      <c r="B152" s="325"/>
      <c r="C152" s="325"/>
      <c r="D152" s="325"/>
      <c r="E152" s="325"/>
      <c r="F152" s="325"/>
      <c r="G152" s="326"/>
      <c r="H152" s="326"/>
      <c r="I152" s="327"/>
      <c r="J152" s="327"/>
      <c r="K152" s="327"/>
      <c r="L152" s="327"/>
      <c r="M152" s="327"/>
      <c r="N152" s="328" t="str">
        <f t="shared" ca="1" si="8"/>
        <v/>
      </c>
      <c r="O152" s="328"/>
      <c r="P152" s="329"/>
      <c r="Q152" s="330" t="str">
        <f t="shared" si="9"/>
        <v/>
      </c>
      <c r="R152" s="330" t="b">
        <f t="shared" si="10"/>
        <v>1</v>
      </c>
      <c r="S152" s="330" t="str">
        <f t="shared" si="11"/>
        <v/>
      </c>
    </row>
    <row r="153" spans="1:19" s="330" customFormat="1" ht="20.149999999999999" customHeight="1">
      <c r="A153" s="294"/>
      <c r="B153" s="325"/>
      <c r="C153" s="325"/>
      <c r="D153" s="325"/>
      <c r="E153" s="325"/>
      <c r="F153" s="325"/>
      <c r="G153" s="326"/>
      <c r="H153" s="326"/>
      <c r="I153" s="327"/>
      <c r="J153" s="327"/>
      <c r="K153" s="327"/>
      <c r="L153" s="327"/>
      <c r="M153" s="327"/>
      <c r="N153" s="328" t="str">
        <f t="shared" ca="1" si="8"/>
        <v/>
      </c>
      <c r="O153" s="328"/>
      <c r="P153" s="329"/>
      <c r="Q153" s="330" t="str">
        <f t="shared" si="9"/>
        <v/>
      </c>
      <c r="R153" s="330" t="b">
        <f t="shared" si="10"/>
        <v>1</v>
      </c>
      <c r="S153" s="330" t="str">
        <f t="shared" si="11"/>
        <v/>
      </c>
    </row>
    <row r="154" spans="1:19" s="330" customFormat="1" ht="20.149999999999999" customHeight="1">
      <c r="A154" s="294"/>
      <c r="B154" s="325"/>
      <c r="C154" s="325"/>
      <c r="D154" s="325"/>
      <c r="E154" s="325"/>
      <c r="F154" s="325"/>
      <c r="G154" s="326"/>
      <c r="H154" s="326"/>
      <c r="I154" s="327"/>
      <c r="J154" s="327"/>
      <c r="K154" s="327"/>
      <c r="L154" s="327"/>
      <c r="M154" s="327"/>
      <c r="N154" s="328" t="str">
        <f t="shared" ca="1" si="8"/>
        <v/>
      </c>
      <c r="O154" s="328"/>
      <c r="P154" s="329"/>
      <c r="Q154" s="330" t="str">
        <f t="shared" si="9"/>
        <v/>
      </c>
      <c r="R154" s="330" t="b">
        <f t="shared" si="10"/>
        <v>1</v>
      </c>
      <c r="S154" s="330" t="str">
        <f t="shared" si="11"/>
        <v/>
      </c>
    </row>
    <row r="155" spans="1:19" s="330" customFormat="1" ht="20.149999999999999" customHeight="1">
      <c r="A155" s="294"/>
      <c r="B155" s="325"/>
      <c r="C155" s="325"/>
      <c r="D155" s="325"/>
      <c r="E155" s="325"/>
      <c r="F155" s="325"/>
      <c r="G155" s="326"/>
      <c r="H155" s="326"/>
      <c r="I155" s="327"/>
      <c r="J155" s="327"/>
      <c r="K155" s="327"/>
      <c r="L155" s="327"/>
      <c r="M155" s="327"/>
      <c r="N155" s="328" t="str">
        <f t="shared" ca="1" si="8"/>
        <v/>
      </c>
      <c r="O155" s="328"/>
      <c r="P155" s="329"/>
      <c r="Q155" s="330" t="str">
        <f t="shared" si="9"/>
        <v/>
      </c>
      <c r="R155" s="330" t="b">
        <f t="shared" si="10"/>
        <v>1</v>
      </c>
      <c r="S155" s="330" t="str">
        <f t="shared" si="11"/>
        <v/>
      </c>
    </row>
    <row r="156" spans="1:19" s="330" customFormat="1" ht="20.149999999999999" customHeight="1">
      <c r="A156" s="294"/>
      <c r="B156" s="325"/>
      <c r="C156" s="325"/>
      <c r="D156" s="325"/>
      <c r="E156" s="325"/>
      <c r="F156" s="325"/>
      <c r="G156" s="326"/>
      <c r="H156" s="326"/>
      <c r="I156" s="327"/>
      <c r="J156" s="327"/>
      <c r="K156" s="327"/>
      <c r="L156" s="327"/>
      <c r="M156" s="327"/>
      <c r="N156" s="328" t="str">
        <f t="shared" ca="1" si="8"/>
        <v/>
      </c>
      <c r="O156" s="328"/>
      <c r="P156" s="329"/>
      <c r="Q156" s="330" t="str">
        <f t="shared" si="9"/>
        <v/>
      </c>
      <c r="R156" s="330" t="b">
        <f t="shared" si="10"/>
        <v>1</v>
      </c>
      <c r="S156" s="330" t="str">
        <f t="shared" si="11"/>
        <v/>
      </c>
    </row>
    <row r="157" spans="1:19" s="330" customFormat="1" ht="20.149999999999999" customHeight="1">
      <c r="A157" s="294"/>
      <c r="B157" s="325"/>
      <c r="C157" s="325"/>
      <c r="D157" s="325"/>
      <c r="E157" s="325"/>
      <c r="F157" s="325"/>
      <c r="G157" s="326"/>
      <c r="H157" s="326"/>
      <c r="I157" s="327"/>
      <c r="J157" s="327"/>
      <c r="K157" s="327"/>
      <c r="L157" s="327"/>
      <c r="M157" s="327"/>
      <c r="N157" s="328" t="str">
        <f t="shared" ca="1" si="8"/>
        <v/>
      </c>
      <c r="O157" s="328"/>
      <c r="P157" s="329"/>
      <c r="Q157" s="330" t="str">
        <f t="shared" si="9"/>
        <v/>
      </c>
      <c r="R157" s="330" t="b">
        <f t="shared" si="10"/>
        <v>1</v>
      </c>
      <c r="S157" s="330" t="str">
        <f t="shared" si="11"/>
        <v/>
      </c>
    </row>
    <row r="158" spans="1:19" s="330" customFormat="1" ht="20.149999999999999" customHeight="1">
      <c r="A158" s="294"/>
      <c r="B158" s="325"/>
      <c r="C158" s="325"/>
      <c r="D158" s="325"/>
      <c r="E158" s="325"/>
      <c r="F158" s="325"/>
      <c r="G158" s="326"/>
      <c r="H158" s="326"/>
      <c r="I158" s="327"/>
      <c r="J158" s="327"/>
      <c r="K158" s="327"/>
      <c r="L158" s="327"/>
      <c r="M158" s="327"/>
      <c r="N158" s="328" t="str">
        <f t="shared" ca="1" si="8"/>
        <v/>
      </c>
      <c r="O158" s="328"/>
      <c r="P158" s="329"/>
      <c r="Q158" s="330" t="str">
        <f t="shared" si="9"/>
        <v/>
      </c>
      <c r="R158" s="330" t="b">
        <f t="shared" si="10"/>
        <v>1</v>
      </c>
      <c r="S158" s="330" t="str">
        <f t="shared" si="11"/>
        <v/>
      </c>
    </row>
    <row r="159" spans="1:19" s="330" customFormat="1" ht="20.149999999999999" customHeight="1">
      <c r="A159" s="294"/>
      <c r="B159" s="325"/>
      <c r="C159" s="325"/>
      <c r="D159" s="325"/>
      <c r="E159" s="325"/>
      <c r="F159" s="325"/>
      <c r="G159" s="326"/>
      <c r="H159" s="326"/>
      <c r="I159" s="327"/>
      <c r="J159" s="327"/>
      <c r="K159" s="327"/>
      <c r="L159" s="327"/>
      <c r="M159" s="327"/>
      <c r="N159" s="328" t="str">
        <f t="shared" ca="1" si="8"/>
        <v/>
      </c>
      <c r="O159" s="328"/>
      <c r="P159" s="329"/>
      <c r="Q159" s="330" t="str">
        <f t="shared" si="9"/>
        <v/>
      </c>
      <c r="R159" s="330" t="b">
        <f t="shared" si="10"/>
        <v>1</v>
      </c>
      <c r="S159" s="330" t="str">
        <f t="shared" si="11"/>
        <v/>
      </c>
    </row>
    <row r="160" spans="1:19" s="330" customFormat="1" ht="20.149999999999999" customHeight="1">
      <c r="A160" s="294"/>
      <c r="B160" s="325"/>
      <c r="C160" s="325"/>
      <c r="D160" s="325"/>
      <c r="E160" s="325"/>
      <c r="F160" s="325"/>
      <c r="G160" s="326"/>
      <c r="H160" s="326"/>
      <c r="I160" s="327"/>
      <c r="J160" s="327"/>
      <c r="K160" s="327"/>
      <c r="L160" s="327"/>
      <c r="M160" s="327"/>
      <c r="N160" s="328" t="str">
        <f t="shared" ca="1" si="8"/>
        <v/>
      </c>
      <c r="O160" s="328"/>
      <c r="P160" s="329"/>
      <c r="Q160" s="330" t="str">
        <f t="shared" si="9"/>
        <v/>
      </c>
      <c r="R160" s="330" t="b">
        <f t="shared" si="10"/>
        <v>1</v>
      </c>
      <c r="S160" s="330" t="str">
        <f t="shared" si="11"/>
        <v/>
      </c>
    </row>
    <row r="161" spans="1:19" s="330" customFormat="1" ht="20.149999999999999" customHeight="1">
      <c r="A161" s="294"/>
      <c r="B161" s="325"/>
      <c r="C161" s="325"/>
      <c r="D161" s="325"/>
      <c r="E161" s="325"/>
      <c r="F161" s="325"/>
      <c r="G161" s="326"/>
      <c r="H161" s="326"/>
      <c r="I161" s="327"/>
      <c r="J161" s="327"/>
      <c r="K161" s="327"/>
      <c r="L161" s="327"/>
      <c r="M161" s="327"/>
      <c r="N161" s="328" t="str">
        <f t="shared" ca="1" si="8"/>
        <v/>
      </c>
      <c r="O161" s="328"/>
      <c r="P161" s="329"/>
      <c r="Q161" s="330" t="str">
        <f t="shared" si="9"/>
        <v/>
      </c>
      <c r="R161" s="330" t="b">
        <f t="shared" si="10"/>
        <v>1</v>
      </c>
      <c r="S161" s="330" t="str">
        <f t="shared" si="11"/>
        <v/>
      </c>
    </row>
    <row r="162" spans="1:19" s="330" customFormat="1" ht="20.149999999999999" customHeight="1">
      <c r="A162" s="294"/>
      <c r="B162" s="325"/>
      <c r="C162" s="325"/>
      <c r="D162" s="325"/>
      <c r="E162" s="325"/>
      <c r="F162" s="325"/>
      <c r="G162" s="326"/>
      <c r="H162" s="326"/>
      <c r="I162" s="327"/>
      <c r="J162" s="327"/>
      <c r="K162" s="327"/>
      <c r="L162" s="327"/>
      <c r="M162" s="327"/>
      <c r="N162" s="328" t="str">
        <f t="shared" ca="1" si="8"/>
        <v/>
      </c>
      <c r="O162" s="328"/>
      <c r="P162" s="329"/>
      <c r="Q162" s="330" t="str">
        <f t="shared" si="9"/>
        <v/>
      </c>
      <c r="R162" s="330" t="b">
        <f t="shared" si="10"/>
        <v>1</v>
      </c>
      <c r="S162" s="330" t="str">
        <f t="shared" si="11"/>
        <v/>
      </c>
    </row>
    <row r="163" spans="1:19" s="330" customFormat="1" ht="20.149999999999999" customHeight="1">
      <c r="A163" s="294"/>
      <c r="B163" s="325"/>
      <c r="C163" s="325"/>
      <c r="D163" s="325"/>
      <c r="E163" s="325"/>
      <c r="F163" s="325"/>
      <c r="G163" s="326"/>
      <c r="H163" s="326"/>
      <c r="I163" s="327"/>
      <c r="J163" s="327"/>
      <c r="K163" s="327"/>
      <c r="L163" s="327"/>
      <c r="M163" s="327"/>
      <c r="N163" s="328" t="str">
        <f t="shared" ca="1" si="8"/>
        <v/>
      </c>
      <c r="O163" s="328"/>
      <c r="P163" s="329"/>
      <c r="Q163" s="330" t="str">
        <f t="shared" si="9"/>
        <v/>
      </c>
      <c r="R163" s="330" t="b">
        <f t="shared" si="10"/>
        <v>1</v>
      </c>
      <c r="S163" s="330" t="str">
        <f t="shared" si="11"/>
        <v/>
      </c>
    </row>
    <row r="164" spans="1:19" s="330" customFormat="1" ht="20.149999999999999" customHeight="1">
      <c r="A164" s="294"/>
      <c r="B164" s="325"/>
      <c r="C164" s="325"/>
      <c r="D164" s="325"/>
      <c r="E164" s="325"/>
      <c r="F164" s="325"/>
      <c r="G164" s="326"/>
      <c r="H164" s="326"/>
      <c r="I164" s="327"/>
      <c r="J164" s="327"/>
      <c r="K164" s="327"/>
      <c r="L164" s="327"/>
      <c r="M164" s="327"/>
      <c r="N164" s="328" t="str">
        <f t="shared" ca="1" si="8"/>
        <v/>
      </c>
      <c r="O164" s="328"/>
      <c r="P164" s="329"/>
      <c r="Q164" s="330" t="str">
        <f t="shared" si="9"/>
        <v/>
      </c>
      <c r="R164" s="330" t="b">
        <f t="shared" si="10"/>
        <v>1</v>
      </c>
      <c r="S164" s="330" t="str">
        <f t="shared" si="11"/>
        <v/>
      </c>
    </row>
    <row r="165" spans="1:19" s="330" customFormat="1" ht="20.149999999999999" customHeight="1">
      <c r="A165" s="294"/>
      <c r="B165" s="325"/>
      <c r="C165" s="325"/>
      <c r="D165" s="325"/>
      <c r="E165" s="325"/>
      <c r="F165" s="325"/>
      <c r="G165" s="326"/>
      <c r="H165" s="326"/>
      <c r="I165" s="327"/>
      <c r="J165" s="327"/>
      <c r="K165" s="327"/>
      <c r="L165" s="327"/>
      <c r="M165" s="327"/>
      <c r="N165" s="328" t="str">
        <f t="shared" ca="1" si="8"/>
        <v/>
      </c>
      <c r="O165" s="328"/>
      <c r="P165" s="329"/>
      <c r="Q165" s="330" t="str">
        <f t="shared" si="9"/>
        <v/>
      </c>
      <c r="R165" s="330" t="b">
        <f t="shared" si="10"/>
        <v>1</v>
      </c>
      <c r="S165" s="330" t="str">
        <f t="shared" si="11"/>
        <v/>
      </c>
    </row>
    <row r="166" spans="1:19" s="330" customFormat="1" ht="20.149999999999999" customHeight="1">
      <c r="A166" s="294"/>
      <c r="B166" s="325"/>
      <c r="C166" s="325"/>
      <c r="D166" s="325"/>
      <c r="E166" s="325"/>
      <c r="F166" s="325"/>
      <c r="G166" s="326"/>
      <c r="H166" s="326"/>
      <c r="I166" s="327"/>
      <c r="J166" s="327"/>
      <c r="K166" s="327"/>
      <c r="L166" s="327"/>
      <c r="M166" s="327"/>
      <c r="N166" s="328" t="str">
        <f t="shared" ca="1" si="8"/>
        <v/>
      </c>
      <c r="O166" s="328"/>
      <c r="P166" s="329"/>
      <c r="Q166" s="330" t="str">
        <f t="shared" si="9"/>
        <v/>
      </c>
      <c r="R166" s="330" t="b">
        <f t="shared" si="10"/>
        <v>1</v>
      </c>
      <c r="S166" s="330" t="str">
        <f t="shared" si="11"/>
        <v/>
      </c>
    </row>
    <row r="167" spans="1:19" s="330" customFormat="1" ht="20.149999999999999" customHeight="1">
      <c r="A167" s="294"/>
      <c r="B167" s="325"/>
      <c r="C167" s="325"/>
      <c r="D167" s="325"/>
      <c r="E167" s="325"/>
      <c r="F167" s="325"/>
      <c r="G167" s="326"/>
      <c r="H167" s="326"/>
      <c r="I167" s="327"/>
      <c r="J167" s="327"/>
      <c r="K167" s="327"/>
      <c r="L167" s="327"/>
      <c r="M167" s="327"/>
      <c r="N167" s="328" t="str">
        <f t="shared" ca="1" si="8"/>
        <v/>
      </c>
      <c r="O167" s="328"/>
      <c r="P167" s="329"/>
      <c r="Q167" s="330" t="str">
        <f t="shared" si="9"/>
        <v/>
      </c>
      <c r="R167" s="330" t="b">
        <f t="shared" si="10"/>
        <v>1</v>
      </c>
      <c r="S167" s="330" t="str">
        <f t="shared" si="11"/>
        <v/>
      </c>
    </row>
    <row r="168" spans="1:19" s="330" customFormat="1" ht="20.149999999999999" customHeight="1">
      <c r="A168" s="294"/>
      <c r="B168" s="325"/>
      <c r="C168" s="325"/>
      <c r="D168" s="325"/>
      <c r="E168" s="325"/>
      <c r="F168" s="325"/>
      <c r="G168" s="326"/>
      <c r="H168" s="326"/>
      <c r="I168" s="327"/>
      <c r="J168" s="327"/>
      <c r="K168" s="327"/>
      <c r="L168" s="327"/>
      <c r="M168" s="327"/>
      <c r="N168" s="328" t="str">
        <f t="shared" ca="1" si="8"/>
        <v/>
      </c>
      <c r="O168" s="328"/>
      <c r="P168" s="329"/>
      <c r="Q168" s="330" t="str">
        <f t="shared" si="9"/>
        <v/>
      </c>
      <c r="R168" s="330" t="b">
        <f t="shared" si="10"/>
        <v>1</v>
      </c>
      <c r="S168" s="330" t="str">
        <f t="shared" si="11"/>
        <v/>
      </c>
    </row>
    <row r="169" spans="1:19" s="330" customFormat="1" ht="20.149999999999999" customHeight="1">
      <c r="A169" s="294"/>
      <c r="B169" s="325"/>
      <c r="C169" s="325"/>
      <c r="D169" s="325"/>
      <c r="E169" s="325"/>
      <c r="F169" s="325"/>
      <c r="G169" s="326"/>
      <c r="H169" s="326"/>
      <c r="I169" s="327"/>
      <c r="J169" s="327"/>
      <c r="K169" s="327"/>
      <c r="L169" s="327"/>
      <c r="M169" s="327"/>
      <c r="N169" s="328" t="str">
        <f t="shared" ca="1" si="8"/>
        <v/>
      </c>
      <c r="O169" s="328"/>
      <c r="P169" s="329"/>
      <c r="Q169" s="330" t="str">
        <f t="shared" si="9"/>
        <v/>
      </c>
      <c r="R169" s="330" t="b">
        <f t="shared" si="10"/>
        <v>1</v>
      </c>
      <c r="S169" s="330" t="str">
        <f t="shared" si="11"/>
        <v/>
      </c>
    </row>
    <row r="170" spans="1:19" s="330" customFormat="1" ht="20.149999999999999" customHeight="1">
      <c r="A170" s="294"/>
      <c r="B170" s="325"/>
      <c r="C170" s="325"/>
      <c r="D170" s="325"/>
      <c r="E170" s="325"/>
      <c r="F170" s="325"/>
      <c r="G170" s="326"/>
      <c r="H170" s="326"/>
      <c r="I170" s="327"/>
      <c r="J170" s="327"/>
      <c r="K170" s="327"/>
      <c r="L170" s="327"/>
      <c r="M170" s="327"/>
      <c r="N170" s="328" t="str">
        <f t="shared" ca="1" si="8"/>
        <v/>
      </c>
      <c r="O170" s="328"/>
      <c r="P170" s="329"/>
      <c r="Q170" s="330" t="str">
        <f t="shared" si="9"/>
        <v/>
      </c>
      <c r="R170" s="330" t="b">
        <f t="shared" si="10"/>
        <v>1</v>
      </c>
      <c r="S170" s="330" t="str">
        <f t="shared" si="11"/>
        <v/>
      </c>
    </row>
    <row r="171" spans="1:19" s="330" customFormat="1" ht="20.149999999999999" customHeight="1">
      <c r="A171" s="294"/>
      <c r="B171" s="325"/>
      <c r="C171" s="325"/>
      <c r="D171" s="325"/>
      <c r="E171" s="325"/>
      <c r="F171" s="325"/>
      <c r="G171" s="326"/>
      <c r="H171" s="326"/>
      <c r="I171" s="327"/>
      <c r="J171" s="327"/>
      <c r="K171" s="327"/>
      <c r="L171" s="327"/>
      <c r="M171" s="327"/>
      <c r="N171" s="328" t="str">
        <f t="shared" ca="1" si="8"/>
        <v/>
      </c>
      <c r="O171" s="328"/>
      <c r="P171" s="329"/>
      <c r="Q171" s="330" t="str">
        <f t="shared" si="9"/>
        <v/>
      </c>
      <c r="R171" s="330" t="b">
        <f t="shared" si="10"/>
        <v>1</v>
      </c>
      <c r="S171" s="330" t="str">
        <f t="shared" si="11"/>
        <v/>
      </c>
    </row>
    <row r="172" spans="1:19" s="330" customFormat="1" ht="20.149999999999999" customHeight="1">
      <c r="A172" s="294"/>
      <c r="B172" s="325"/>
      <c r="C172" s="325"/>
      <c r="D172" s="325"/>
      <c r="E172" s="325"/>
      <c r="F172" s="325"/>
      <c r="G172" s="326"/>
      <c r="H172" s="326"/>
      <c r="I172" s="327"/>
      <c r="J172" s="327"/>
      <c r="K172" s="327"/>
      <c r="L172" s="327"/>
      <c r="M172" s="327"/>
      <c r="N172" s="328" t="str">
        <f t="shared" ca="1" si="8"/>
        <v/>
      </c>
      <c r="O172" s="328"/>
      <c r="P172" s="329"/>
      <c r="Q172" s="330" t="str">
        <f t="shared" si="9"/>
        <v/>
      </c>
      <c r="R172" s="330" t="b">
        <f t="shared" si="10"/>
        <v>1</v>
      </c>
      <c r="S172" s="330" t="str">
        <f t="shared" si="11"/>
        <v/>
      </c>
    </row>
    <row r="173" spans="1:19" s="330" customFormat="1" ht="20.149999999999999" customHeight="1">
      <c r="A173" s="294"/>
      <c r="B173" s="325"/>
      <c r="C173" s="325"/>
      <c r="D173" s="325"/>
      <c r="E173" s="325"/>
      <c r="F173" s="325"/>
      <c r="G173" s="326"/>
      <c r="H173" s="326"/>
      <c r="I173" s="327"/>
      <c r="J173" s="327"/>
      <c r="K173" s="327"/>
      <c r="L173" s="327"/>
      <c r="M173" s="327"/>
      <c r="N173" s="328" t="str">
        <f t="shared" ca="1" si="8"/>
        <v/>
      </c>
      <c r="O173" s="328"/>
      <c r="P173" s="329"/>
      <c r="Q173" s="330" t="str">
        <f t="shared" si="9"/>
        <v/>
      </c>
      <c r="R173" s="330" t="b">
        <f t="shared" si="10"/>
        <v>1</v>
      </c>
      <c r="S173" s="330" t="str">
        <f t="shared" si="11"/>
        <v/>
      </c>
    </row>
    <row r="174" spans="1:19" s="330" customFormat="1" ht="20.149999999999999" customHeight="1">
      <c r="A174" s="294"/>
      <c r="B174" s="325"/>
      <c r="C174" s="325"/>
      <c r="D174" s="325"/>
      <c r="E174" s="325"/>
      <c r="F174" s="325"/>
      <c r="G174" s="326"/>
      <c r="H174" s="326"/>
      <c r="I174" s="327"/>
      <c r="J174" s="327"/>
      <c r="K174" s="327"/>
      <c r="L174" s="327"/>
      <c r="M174" s="327"/>
      <c r="N174" s="328" t="str">
        <f t="shared" ca="1" si="8"/>
        <v/>
      </c>
      <c r="O174" s="328"/>
      <c r="P174" s="329"/>
      <c r="Q174" s="330" t="str">
        <f t="shared" si="9"/>
        <v/>
      </c>
      <c r="R174" s="330" t="b">
        <f t="shared" si="10"/>
        <v>1</v>
      </c>
      <c r="S174" s="330" t="str">
        <f t="shared" si="11"/>
        <v/>
      </c>
    </row>
    <row r="175" spans="1:19" s="330" customFormat="1" ht="20.149999999999999" customHeight="1">
      <c r="A175" s="294"/>
      <c r="B175" s="325"/>
      <c r="C175" s="325"/>
      <c r="D175" s="325"/>
      <c r="E175" s="325"/>
      <c r="F175" s="325"/>
      <c r="G175" s="326"/>
      <c r="H175" s="326"/>
      <c r="I175" s="327"/>
      <c r="J175" s="327"/>
      <c r="K175" s="327"/>
      <c r="L175" s="327"/>
      <c r="M175" s="327"/>
      <c r="N175" s="328" t="str">
        <f t="shared" ca="1" si="8"/>
        <v/>
      </c>
      <c r="O175" s="328"/>
      <c r="P175" s="329"/>
      <c r="Q175" s="330" t="str">
        <f t="shared" si="9"/>
        <v/>
      </c>
      <c r="R175" s="330" t="b">
        <f t="shared" si="10"/>
        <v>1</v>
      </c>
      <c r="S175" s="330" t="str">
        <f t="shared" si="11"/>
        <v/>
      </c>
    </row>
    <row r="176" spans="1:19" s="330" customFormat="1" ht="20.149999999999999" customHeight="1">
      <c r="A176" s="294"/>
      <c r="B176" s="325"/>
      <c r="C176" s="325"/>
      <c r="D176" s="325"/>
      <c r="E176" s="325"/>
      <c r="F176" s="325"/>
      <c r="G176" s="326"/>
      <c r="H176" s="326"/>
      <c r="I176" s="327"/>
      <c r="J176" s="327"/>
      <c r="K176" s="327"/>
      <c r="L176" s="327"/>
      <c r="M176" s="327"/>
      <c r="N176" s="328" t="str">
        <f t="shared" ca="1" si="8"/>
        <v/>
      </c>
      <c r="O176" s="328"/>
      <c r="P176" s="329"/>
      <c r="Q176" s="330" t="str">
        <f t="shared" si="9"/>
        <v/>
      </c>
      <c r="R176" s="330" t="b">
        <f t="shared" si="10"/>
        <v>1</v>
      </c>
      <c r="S176" s="330" t="str">
        <f t="shared" si="11"/>
        <v/>
      </c>
    </row>
    <row r="177" spans="1:19" s="330" customFormat="1" ht="20.149999999999999" customHeight="1">
      <c r="A177" s="294"/>
      <c r="B177" s="325"/>
      <c r="C177" s="325"/>
      <c r="D177" s="325"/>
      <c r="E177" s="325"/>
      <c r="F177" s="325"/>
      <c r="G177" s="326"/>
      <c r="H177" s="326"/>
      <c r="I177" s="327"/>
      <c r="J177" s="327"/>
      <c r="K177" s="327"/>
      <c r="L177" s="327"/>
      <c r="M177" s="327"/>
      <c r="N177" s="328" t="str">
        <f t="shared" ca="1" si="8"/>
        <v/>
      </c>
      <c r="O177" s="328"/>
      <c r="P177" s="329"/>
      <c r="Q177" s="330" t="str">
        <f t="shared" si="9"/>
        <v/>
      </c>
      <c r="R177" s="330" t="b">
        <f t="shared" si="10"/>
        <v>1</v>
      </c>
      <c r="S177" s="330" t="str">
        <f t="shared" si="11"/>
        <v/>
      </c>
    </row>
    <row r="178" spans="1:19" s="330" customFormat="1" ht="20.149999999999999" customHeight="1">
      <c r="A178" s="294"/>
      <c r="B178" s="325"/>
      <c r="C178" s="325"/>
      <c r="D178" s="325"/>
      <c r="E178" s="325"/>
      <c r="F178" s="325"/>
      <c r="G178" s="326"/>
      <c r="H178" s="326"/>
      <c r="I178" s="327"/>
      <c r="J178" s="327"/>
      <c r="K178" s="327"/>
      <c r="L178" s="327"/>
      <c r="M178" s="327"/>
      <c r="N178" s="328" t="str">
        <f t="shared" ca="1" si="8"/>
        <v/>
      </c>
      <c r="O178" s="328"/>
      <c r="P178" s="329"/>
      <c r="Q178" s="330" t="str">
        <f t="shared" si="9"/>
        <v/>
      </c>
      <c r="R178" s="330" t="b">
        <f t="shared" si="10"/>
        <v>1</v>
      </c>
      <c r="S178" s="330" t="str">
        <f t="shared" si="11"/>
        <v/>
      </c>
    </row>
    <row r="179" spans="1:19" s="330" customFormat="1" ht="20.149999999999999" customHeight="1">
      <c r="A179" s="294"/>
      <c r="B179" s="325"/>
      <c r="C179" s="325"/>
      <c r="D179" s="325"/>
      <c r="E179" s="325"/>
      <c r="F179" s="325"/>
      <c r="G179" s="326"/>
      <c r="H179" s="326"/>
      <c r="I179" s="327"/>
      <c r="J179" s="327"/>
      <c r="K179" s="327"/>
      <c r="L179" s="327"/>
      <c r="M179" s="327"/>
      <c r="N179" s="328" t="str">
        <f t="shared" ca="1" si="8"/>
        <v/>
      </c>
      <c r="O179" s="328"/>
      <c r="P179" s="329"/>
      <c r="Q179" s="330" t="str">
        <f t="shared" si="9"/>
        <v/>
      </c>
      <c r="R179" s="330" t="b">
        <f t="shared" si="10"/>
        <v>1</v>
      </c>
      <c r="S179" s="330" t="str">
        <f t="shared" si="11"/>
        <v/>
      </c>
    </row>
    <row r="180" spans="1:19" s="330" customFormat="1" ht="20.149999999999999" customHeight="1">
      <c r="A180" s="294"/>
      <c r="B180" s="325"/>
      <c r="C180" s="325"/>
      <c r="D180" s="325"/>
      <c r="E180" s="325"/>
      <c r="F180" s="325"/>
      <c r="G180" s="326"/>
      <c r="H180" s="326"/>
      <c r="I180" s="327"/>
      <c r="J180" s="327"/>
      <c r="K180" s="327"/>
      <c r="L180" s="327"/>
      <c r="M180" s="327"/>
      <c r="N180" s="328" t="str">
        <f t="shared" ca="1" si="8"/>
        <v/>
      </c>
      <c r="O180" s="328"/>
      <c r="P180" s="329"/>
      <c r="Q180" s="330" t="str">
        <f t="shared" si="9"/>
        <v/>
      </c>
      <c r="R180" s="330" t="b">
        <f t="shared" si="10"/>
        <v>1</v>
      </c>
      <c r="S180" s="330" t="str">
        <f t="shared" si="11"/>
        <v/>
      </c>
    </row>
    <row r="181" spans="1:19" s="330" customFormat="1" ht="20.149999999999999" customHeight="1">
      <c r="A181" s="294"/>
      <c r="B181" s="325"/>
      <c r="C181" s="325"/>
      <c r="D181" s="325"/>
      <c r="E181" s="325"/>
      <c r="F181" s="325"/>
      <c r="G181" s="326"/>
      <c r="H181" s="326"/>
      <c r="I181" s="327"/>
      <c r="J181" s="327"/>
      <c r="K181" s="327"/>
      <c r="L181" s="327"/>
      <c r="M181" s="327"/>
      <c r="N181" s="328" t="str">
        <f t="shared" ca="1" si="8"/>
        <v/>
      </c>
      <c r="O181" s="328"/>
      <c r="P181" s="329"/>
      <c r="Q181" s="330" t="str">
        <f t="shared" si="9"/>
        <v/>
      </c>
      <c r="R181" s="330" t="b">
        <f t="shared" si="10"/>
        <v>1</v>
      </c>
      <c r="S181" s="330" t="str">
        <f t="shared" si="11"/>
        <v/>
      </c>
    </row>
    <row r="182" spans="1:19" s="330" customFormat="1" ht="20.149999999999999" customHeight="1">
      <c r="A182" s="294"/>
      <c r="B182" s="325"/>
      <c r="C182" s="325"/>
      <c r="D182" s="325"/>
      <c r="E182" s="325"/>
      <c r="F182" s="325"/>
      <c r="G182" s="326"/>
      <c r="H182" s="326"/>
      <c r="I182" s="327"/>
      <c r="J182" s="327"/>
      <c r="K182" s="327"/>
      <c r="L182" s="327"/>
      <c r="M182" s="327"/>
      <c r="N182" s="328" t="str">
        <f t="shared" ca="1" si="8"/>
        <v/>
      </c>
      <c r="O182" s="328"/>
      <c r="P182" s="329"/>
      <c r="Q182" s="330" t="str">
        <f t="shared" si="9"/>
        <v/>
      </c>
      <c r="R182" s="330" t="b">
        <f t="shared" si="10"/>
        <v>1</v>
      </c>
      <c r="S182" s="330" t="str">
        <f t="shared" si="11"/>
        <v/>
      </c>
    </row>
    <row r="183" spans="1:19" s="330" customFormat="1" ht="20.149999999999999" customHeight="1">
      <c r="A183" s="294"/>
      <c r="B183" s="325"/>
      <c r="C183" s="325"/>
      <c r="D183" s="325"/>
      <c r="E183" s="325"/>
      <c r="F183" s="325"/>
      <c r="G183" s="326"/>
      <c r="H183" s="326"/>
      <c r="I183" s="327"/>
      <c r="J183" s="327"/>
      <c r="K183" s="327"/>
      <c r="L183" s="327"/>
      <c r="M183" s="327"/>
      <c r="N183" s="328" t="str">
        <f t="shared" ca="1" si="8"/>
        <v/>
      </c>
      <c r="O183" s="328"/>
      <c r="P183" s="329"/>
      <c r="Q183" s="330" t="str">
        <f t="shared" si="9"/>
        <v/>
      </c>
      <c r="R183" s="330" t="b">
        <f t="shared" si="10"/>
        <v>1</v>
      </c>
      <c r="S183" s="330" t="str">
        <f t="shared" si="11"/>
        <v/>
      </c>
    </row>
    <row r="184" spans="1:19" s="330" customFormat="1" ht="20.149999999999999" customHeight="1">
      <c r="A184" s="294"/>
      <c r="B184" s="325"/>
      <c r="C184" s="325"/>
      <c r="D184" s="325"/>
      <c r="E184" s="325"/>
      <c r="F184" s="325"/>
      <c r="G184" s="326"/>
      <c r="H184" s="326"/>
      <c r="I184" s="327"/>
      <c r="J184" s="327"/>
      <c r="K184" s="327"/>
      <c r="L184" s="327"/>
      <c r="M184" s="327"/>
      <c r="N184" s="328" t="str">
        <f t="shared" ca="1" si="8"/>
        <v/>
      </c>
      <c r="O184" s="328"/>
      <c r="P184" s="329"/>
      <c r="Q184" s="330" t="str">
        <f t="shared" si="9"/>
        <v/>
      </c>
      <c r="R184" s="330" t="b">
        <f t="shared" si="10"/>
        <v>1</v>
      </c>
      <c r="S184" s="330" t="str">
        <f t="shared" si="11"/>
        <v/>
      </c>
    </row>
    <row r="185" spans="1:19" s="330" customFormat="1" ht="20.149999999999999" customHeight="1">
      <c r="A185" s="294"/>
      <c r="B185" s="325"/>
      <c r="C185" s="325"/>
      <c r="D185" s="325"/>
      <c r="E185" s="325"/>
      <c r="F185" s="325"/>
      <c r="G185" s="326"/>
      <c r="H185" s="326"/>
      <c r="I185" s="327"/>
      <c r="J185" s="327"/>
      <c r="K185" s="327"/>
      <c r="L185" s="327"/>
      <c r="M185" s="327"/>
      <c r="N185" s="328" t="str">
        <f t="shared" ca="1" si="8"/>
        <v/>
      </c>
      <c r="O185" s="328"/>
      <c r="P185" s="329"/>
      <c r="Q185" s="330" t="str">
        <f t="shared" si="9"/>
        <v/>
      </c>
      <c r="R185" s="330" t="b">
        <f t="shared" si="10"/>
        <v>1</v>
      </c>
      <c r="S185" s="330" t="str">
        <f t="shared" si="11"/>
        <v/>
      </c>
    </row>
    <row r="186" spans="1:19" s="330" customFormat="1" ht="20.149999999999999" customHeight="1">
      <c r="A186" s="294"/>
      <c r="B186" s="325"/>
      <c r="C186" s="325"/>
      <c r="D186" s="325"/>
      <c r="E186" s="325"/>
      <c r="F186" s="325"/>
      <c r="G186" s="326"/>
      <c r="H186" s="326"/>
      <c r="I186" s="327"/>
      <c r="J186" s="327"/>
      <c r="K186" s="327"/>
      <c r="L186" s="327"/>
      <c r="M186" s="327"/>
      <c r="N186" s="328" t="str">
        <f t="shared" ca="1" si="8"/>
        <v/>
      </c>
      <c r="O186" s="328"/>
      <c r="P186" s="329"/>
      <c r="Q186" s="330" t="str">
        <f t="shared" si="9"/>
        <v/>
      </c>
      <c r="R186" s="330" t="b">
        <f t="shared" si="10"/>
        <v>1</v>
      </c>
      <c r="S186" s="330" t="str">
        <f t="shared" si="11"/>
        <v/>
      </c>
    </row>
    <row r="187" spans="1:19" s="330" customFormat="1" ht="20.149999999999999" customHeight="1">
      <c r="A187" s="294"/>
      <c r="B187" s="325"/>
      <c r="C187" s="325"/>
      <c r="D187" s="325"/>
      <c r="E187" s="325"/>
      <c r="F187" s="325"/>
      <c r="G187" s="326"/>
      <c r="H187" s="326"/>
      <c r="I187" s="327"/>
      <c r="J187" s="327"/>
      <c r="K187" s="327"/>
      <c r="L187" s="327"/>
      <c r="M187" s="327"/>
      <c r="N187" s="328" t="str">
        <f t="shared" ca="1" si="8"/>
        <v/>
      </c>
      <c r="O187" s="328"/>
      <c r="P187" s="329"/>
      <c r="Q187" s="330" t="str">
        <f t="shared" si="9"/>
        <v/>
      </c>
      <c r="R187" s="330" t="b">
        <f t="shared" si="10"/>
        <v>1</v>
      </c>
      <c r="S187" s="330" t="str">
        <f t="shared" si="11"/>
        <v/>
      </c>
    </row>
    <row r="188" spans="1:19" s="330" customFormat="1" ht="20.149999999999999" customHeight="1">
      <c r="A188" s="294"/>
      <c r="B188" s="325"/>
      <c r="C188" s="325"/>
      <c r="D188" s="325"/>
      <c r="E188" s="325"/>
      <c r="F188" s="325"/>
      <c r="G188" s="326"/>
      <c r="H188" s="326"/>
      <c r="I188" s="327"/>
      <c r="J188" s="327"/>
      <c r="K188" s="327"/>
      <c r="L188" s="327"/>
      <c r="M188" s="327"/>
      <c r="N188" s="328" t="str">
        <f t="shared" ca="1" si="8"/>
        <v/>
      </c>
      <c r="O188" s="328"/>
      <c r="P188" s="329"/>
      <c r="Q188" s="330" t="str">
        <f t="shared" si="9"/>
        <v/>
      </c>
      <c r="R188" s="330" t="b">
        <f t="shared" si="10"/>
        <v>1</v>
      </c>
      <c r="S188" s="330" t="str">
        <f t="shared" si="11"/>
        <v/>
      </c>
    </row>
    <row r="189" spans="1:19" s="330" customFormat="1" ht="20.149999999999999" customHeight="1">
      <c r="A189" s="294"/>
      <c r="B189" s="325"/>
      <c r="C189" s="325"/>
      <c r="D189" s="325"/>
      <c r="E189" s="325"/>
      <c r="F189" s="325"/>
      <c r="G189" s="326"/>
      <c r="H189" s="326"/>
      <c r="I189" s="327"/>
      <c r="J189" s="327"/>
      <c r="K189" s="327"/>
      <c r="L189" s="327"/>
      <c r="M189" s="327"/>
      <c r="N189" s="328" t="str">
        <f t="shared" ca="1" si="8"/>
        <v/>
      </c>
      <c r="O189" s="328"/>
      <c r="P189" s="329"/>
      <c r="Q189" s="330" t="str">
        <f t="shared" si="9"/>
        <v/>
      </c>
      <c r="R189" s="330" t="b">
        <f t="shared" si="10"/>
        <v>1</v>
      </c>
      <c r="S189" s="330" t="str">
        <f t="shared" si="11"/>
        <v/>
      </c>
    </row>
    <row r="190" spans="1:19" s="330" customFormat="1" ht="20.149999999999999" customHeight="1">
      <c r="A190" s="294"/>
      <c r="B190" s="325"/>
      <c r="C190" s="325"/>
      <c r="D190" s="325"/>
      <c r="E190" s="325"/>
      <c r="F190" s="325"/>
      <c r="G190" s="326"/>
      <c r="H190" s="326"/>
      <c r="I190" s="327"/>
      <c r="J190" s="327"/>
      <c r="K190" s="327"/>
      <c r="L190" s="327"/>
      <c r="M190" s="327"/>
      <c r="N190" s="328" t="str">
        <f t="shared" ca="1" si="8"/>
        <v/>
      </c>
      <c r="O190" s="328"/>
      <c r="P190" s="329"/>
      <c r="Q190" s="330" t="str">
        <f t="shared" si="9"/>
        <v/>
      </c>
      <c r="R190" s="330" t="b">
        <f t="shared" si="10"/>
        <v>1</v>
      </c>
      <c r="S190" s="330" t="str">
        <f t="shared" si="11"/>
        <v/>
      </c>
    </row>
    <row r="191" spans="1:19" s="330" customFormat="1" ht="20.149999999999999" customHeight="1">
      <c r="A191" s="294"/>
      <c r="B191" s="325"/>
      <c r="C191" s="325"/>
      <c r="D191" s="325"/>
      <c r="E191" s="325"/>
      <c r="F191" s="325"/>
      <c r="G191" s="326"/>
      <c r="H191" s="326"/>
      <c r="I191" s="327"/>
      <c r="J191" s="327"/>
      <c r="K191" s="327"/>
      <c r="L191" s="327"/>
      <c r="M191" s="327"/>
      <c r="N191" s="328" t="str">
        <f t="shared" ca="1" si="8"/>
        <v/>
      </c>
      <c r="O191" s="328"/>
      <c r="P191" s="329"/>
      <c r="Q191" s="330" t="str">
        <f t="shared" si="9"/>
        <v/>
      </c>
      <c r="R191" s="330" t="b">
        <f t="shared" si="10"/>
        <v>1</v>
      </c>
      <c r="S191" s="330" t="str">
        <f t="shared" si="11"/>
        <v/>
      </c>
    </row>
    <row r="192" spans="1:19" s="330" customFormat="1" ht="20.149999999999999" customHeight="1">
      <c r="A192" s="294"/>
      <c r="B192" s="325"/>
      <c r="C192" s="325"/>
      <c r="D192" s="325"/>
      <c r="E192" s="325"/>
      <c r="F192" s="325"/>
      <c r="G192" s="326"/>
      <c r="H192" s="326"/>
      <c r="I192" s="327"/>
      <c r="J192" s="327"/>
      <c r="K192" s="327"/>
      <c r="L192" s="327"/>
      <c r="M192" s="327"/>
      <c r="N192" s="328" t="str">
        <f t="shared" ca="1" si="8"/>
        <v/>
      </c>
      <c r="O192" s="328"/>
      <c r="P192" s="329"/>
      <c r="Q192" s="330" t="str">
        <f t="shared" si="9"/>
        <v/>
      </c>
      <c r="R192" s="330" t="b">
        <f t="shared" si="10"/>
        <v>1</v>
      </c>
      <c r="S192" s="330" t="str">
        <f t="shared" si="11"/>
        <v/>
      </c>
    </row>
    <row r="193" spans="1:19" s="330" customFormat="1" ht="20.149999999999999" customHeight="1">
      <c r="A193" s="294"/>
      <c r="B193" s="325"/>
      <c r="C193" s="325"/>
      <c r="D193" s="325"/>
      <c r="E193" s="325"/>
      <c r="F193" s="325"/>
      <c r="G193" s="326"/>
      <c r="H193" s="326"/>
      <c r="I193" s="327"/>
      <c r="J193" s="327"/>
      <c r="K193" s="327"/>
      <c r="L193" s="327"/>
      <c r="M193" s="327"/>
      <c r="N193" s="328" t="str">
        <f t="shared" ca="1" si="8"/>
        <v/>
      </c>
      <c r="O193" s="328"/>
      <c r="P193" s="329"/>
      <c r="Q193" s="330" t="str">
        <f t="shared" si="9"/>
        <v/>
      </c>
      <c r="R193" s="330" t="b">
        <f t="shared" si="10"/>
        <v>1</v>
      </c>
      <c r="S193" s="330" t="str">
        <f t="shared" si="11"/>
        <v/>
      </c>
    </row>
    <row r="194" spans="1:19" s="330" customFormat="1" ht="20.149999999999999" customHeight="1">
      <c r="A194" s="294"/>
      <c r="B194" s="325"/>
      <c r="C194" s="325"/>
      <c r="D194" s="325"/>
      <c r="E194" s="325"/>
      <c r="F194" s="325"/>
      <c r="G194" s="326"/>
      <c r="H194" s="326"/>
      <c r="I194" s="327"/>
      <c r="J194" s="327"/>
      <c r="K194" s="327"/>
      <c r="L194" s="327"/>
      <c r="M194" s="327"/>
      <c r="N194" s="328" t="str">
        <f t="shared" ca="1" si="8"/>
        <v/>
      </c>
      <c r="O194" s="328"/>
      <c r="P194" s="329"/>
      <c r="Q194" s="330" t="str">
        <f t="shared" si="9"/>
        <v/>
      </c>
      <c r="R194" s="330" t="b">
        <f t="shared" si="10"/>
        <v>1</v>
      </c>
      <c r="S194" s="330" t="str">
        <f t="shared" si="11"/>
        <v/>
      </c>
    </row>
    <row r="195" spans="1:19" s="330" customFormat="1" ht="20.149999999999999" customHeight="1">
      <c r="A195" s="294"/>
      <c r="B195" s="325"/>
      <c r="C195" s="325"/>
      <c r="D195" s="325"/>
      <c r="E195" s="325"/>
      <c r="F195" s="325"/>
      <c r="G195" s="326"/>
      <c r="H195" s="326"/>
      <c r="I195" s="327"/>
      <c r="J195" s="327"/>
      <c r="K195" s="327"/>
      <c r="L195" s="327"/>
      <c r="M195" s="327"/>
      <c r="N195" s="328" t="str">
        <f t="shared" ca="1" si="8"/>
        <v/>
      </c>
      <c r="O195" s="328"/>
      <c r="P195" s="329"/>
      <c r="Q195" s="330" t="str">
        <f t="shared" si="9"/>
        <v/>
      </c>
      <c r="R195" s="330" t="b">
        <f t="shared" si="10"/>
        <v>1</v>
      </c>
      <c r="S195" s="330" t="str">
        <f t="shared" si="11"/>
        <v/>
      </c>
    </row>
    <row r="196" spans="1:19" s="330" customFormat="1" ht="20.149999999999999" customHeight="1">
      <c r="A196" s="294"/>
      <c r="B196" s="325"/>
      <c r="C196" s="325"/>
      <c r="D196" s="325"/>
      <c r="E196" s="325"/>
      <c r="F196" s="325"/>
      <c r="G196" s="326"/>
      <c r="H196" s="326"/>
      <c r="I196" s="327"/>
      <c r="J196" s="327"/>
      <c r="K196" s="327"/>
      <c r="L196" s="327"/>
      <c r="M196" s="327"/>
      <c r="N196" s="328" t="str">
        <f t="shared" ca="1" si="8"/>
        <v/>
      </c>
      <c r="O196" s="328"/>
      <c r="P196" s="329"/>
      <c r="Q196" s="330" t="str">
        <f t="shared" si="9"/>
        <v/>
      </c>
      <c r="R196" s="330" t="b">
        <f t="shared" si="10"/>
        <v>1</v>
      </c>
      <c r="S196" s="330" t="str">
        <f t="shared" si="11"/>
        <v/>
      </c>
    </row>
    <row r="197" spans="1:19" s="330" customFormat="1" ht="20.149999999999999" customHeight="1">
      <c r="A197" s="294"/>
      <c r="B197" s="325"/>
      <c r="C197" s="325"/>
      <c r="D197" s="325"/>
      <c r="E197" s="325"/>
      <c r="F197" s="325"/>
      <c r="G197" s="326"/>
      <c r="H197" s="326"/>
      <c r="I197" s="327"/>
      <c r="J197" s="327"/>
      <c r="K197" s="327"/>
      <c r="L197" s="327"/>
      <c r="M197" s="327"/>
      <c r="N197" s="328" t="str">
        <f t="shared" ref="N197:N260" ca="1" si="12">IF(A197="","",IF(ISERROR(MATCH($F197,CL,0)),"Unknown",INDIRECT("'C'!$A$"&amp;MATCH($F197,CL,0)+1)))</f>
        <v/>
      </c>
      <c r="O197" s="328"/>
      <c r="P197" s="329"/>
      <c r="Q197" s="330" t="str">
        <f t="shared" ref="Q197:Q260" si="13">A197&amp;B197</f>
        <v/>
      </c>
      <c r="R197" s="330" t="b">
        <f t="shared" ref="R197:R260" si="14">OR(ISBLANK(B197),ISBLANK(C197))</f>
        <v>1</v>
      </c>
      <c r="S197" s="330" t="str">
        <f t="shared" ref="S197:S260" si="15">IF(R197,"",A197&amp;"+")</f>
        <v/>
      </c>
    </row>
    <row r="198" spans="1:19" s="330" customFormat="1" ht="20.149999999999999" customHeight="1">
      <c r="A198" s="294"/>
      <c r="B198" s="325"/>
      <c r="C198" s="325"/>
      <c r="D198" s="325"/>
      <c r="E198" s="325"/>
      <c r="F198" s="325"/>
      <c r="G198" s="326"/>
      <c r="H198" s="326"/>
      <c r="I198" s="327"/>
      <c r="J198" s="327"/>
      <c r="K198" s="327"/>
      <c r="L198" s="327"/>
      <c r="M198" s="327"/>
      <c r="N198" s="328" t="str">
        <f t="shared" ca="1" si="12"/>
        <v/>
      </c>
      <c r="O198" s="328"/>
      <c r="P198" s="329"/>
      <c r="Q198" s="330" t="str">
        <f t="shared" si="13"/>
        <v/>
      </c>
      <c r="R198" s="330" t="b">
        <f t="shared" si="14"/>
        <v>1</v>
      </c>
      <c r="S198" s="330" t="str">
        <f t="shared" si="15"/>
        <v/>
      </c>
    </row>
    <row r="199" spans="1:19" s="330" customFormat="1" ht="20.149999999999999" customHeight="1">
      <c r="A199" s="294"/>
      <c r="B199" s="325"/>
      <c r="C199" s="325"/>
      <c r="D199" s="325"/>
      <c r="E199" s="325"/>
      <c r="F199" s="325"/>
      <c r="G199" s="326"/>
      <c r="H199" s="326"/>
      <c r="I199" s="327"/>
      <c r="J199" s="327"/>
      <c r="K199" s="327"/>
      <c r="L199" s="327"/>
      <c r="M199" s="327"/>
      <c r="N199" s="328" t="str">
        <f t="shared" ca="1" si="12"/>
        <v/>
      </c>
      <c r="O199" s="328"/>
      <c r="P199" s="329"/>
      <c r="Q199" s="330" t="str">
        <f t="shared" si="13"/>
        <v/>
      </c>
      <c r="R199" s="330" t="b">
        <f t="shared" si="14"/>
        <v>1</v>
      </c>
      <c r="S199" s="330" t="str">
        <f t="shared" si="15"/>
        <v/>
      </c>
    </row>
    <row r="200" spans="1:19" s="330" customFormat="1" ht="20.149999999999999" customHeight="1">
      <c r="A200" s="294"/>
      <c r="B200" s="325"/>
      <c r="C200" s="325"/>
      <c r="D200" s="325"/>
      <c r="E200" s="325"/>
      <c r="F200" s="325"/>
      <c r="G200" s="326"/>
      <c r="H200" s="326"/>
      <c r="I200" s="327"/>
      <c r="J200" s="327"/>
      <c r="K200" s="327"/>
      <c r="L200" s="327"/>
      <c r="M200" s="327"/>
      <c r="N200" s="328" t="str">
        <f t="shared" ca="1" si="12"/>
        <v/>
      </c>
      <c r="O200" s="328"/>
      <c r="P200" s="329"/>
      <c r="Q200" s="330" t="str">
        <f t="shared" si="13"/>
        <v/>
      </c>
      <c r="R200" s="330" t="b">
        <f t="shared" si="14"/>
        <v>1</v>
      </c>
      <c r="S200" s="330" t="str">
        <f t="shared" si="15"/>
        <v/>
      </c>
    </row>
    <row r="201" spans="1:19" s="330" customFormat="1" ht="20.149999999999999" customHeight="1">
      <c r="A201" s="294"/>
      <c r="B201" s="325"/>
      <c r="C201" s="325"/>
      <c r="D201" s="325"/>
      <c r="E201" s="325"/>
      <c r="F201" s="325"/>
      <c r="G201" s="326"/>
      <c r="H201" s="326"/>
      <c r="I201" s="327"/>
      <c r="J201" s="327"/>
      <c r="K201" s="327"/>
      <c r="L201" s="327"/>
      <c r="M201" s="327"/>
      <c r="N201" s="328" t="str">
        <f t="shared" ca="1" si="12"/>
        <v/>
      </c>
      <c r="O201" s="328"/>
      <c r="P201" s="329"/>
      <c r="Q201" s="330" t="str">
        <f t="shared" si="13"/>
        <v/>
      </c>
      <c r="R201" s="330" t="b">
        <f t="shared" si="14"/>
        <v>1</v>
      </c>
      <c r="S201" s="330" t="str">
        <f t="shared" si="15"/>
        <v/>
      </c>
    </row>
    <row r="202" spans="1:19" s="330" customFormat="1" ht="20.149999999999999" customHeight="1">
      <c r="A202" s="294"/>
      <c r="B202" s="325"/>
      <c r="C202" s="325"/>
      <c r="D202" s="325"/>
      <c r="E202" s="325"/>
      <c r="F202" s="325"/>
      <c r="G202" s="326"/>
      <c r="H202" s="326"/>
      <c r="I202" s="327"/>
      <c r="J202" s="327"/>
      <c r="K202" s="327"/>
      <c r="L202" s="327"/>
      <c r="M202" s="327"/>
      <c r="N202" s="328" t="str">
        <f t="shared" ca="1" si="12"/>
        <v/>
      </c>
      <c r="O202" s="328"/>
      <c r="P202" s="329"/>
      <c r="Q202" s="330" t="str">
        <f t="shared" si="13"/>
        <v/>
      </c>
      <c r="R202" s="330" t="b">
        <f t="shared" si="14"/>
        <v>1</v>
      </c>
      <c r="S202" s="330" t="str">
        <f t="shared" si="15"/>
        <v/>
      </c>
    </row>
    <row r="203" spans="1:19" s="330" customFormat="1" ht="20.149999999999999" customHeight="1">
      <c r="A203" s="294"/>
      <c r="B203" s="325"/>
      <c r="C203" s="325"/>
      <c r="D203" s="325"/>
      <c r="E203" s="325"/>
      <c r="F203" s="325"/>
      <c r="G203" s="326"/>
      <c r="H203" s="326"/>
      <c r="I203" s="327"/>
      <c r="J203" s="327"/>
      <c r="K203" s="327"/>
      <c r="L203" s="327"/>
      <c r="M203" s="327"/>
      <c r="N203" s="328" t="str">
        <f t="shared" ca="1" si="12"/>
        <v/>
      </c>
      <c r="O203" s="328"/>
      <c r="P203" s="329"/>
      <c r="Q203" s="330" t="str">
        <f t="shared" si="13"/>
        <v/>
      </c>
      <c r="R203" s="330" t="b">
        <f t="shared" si="14"/>
        <v>1</v>
      </c>
      <c r="S203" s="330" t="str">
        <f t="shared" si="15"/>
        <v/>
      </c>
    </row>
    <row r="204" spans="1:19" s="330" customFormat="1" ht="20.149999999999999" customHeight="1">
      <c r="A204" s="294"/>
      <c r="B204" s="325"/>
      <c r="C204" s="325"/>
      <c r="D204" s="325"/>
      <c r="E204" s="325"/>
      <c r="F204" s="325"/>
      <c r="G204" s="326"/>
      <c r="H204" s="326"/>
      <c r="I204" s="327"/>
      <c r="J204" s="327"/>
      <c r="K204" s="327"/>
      <c r="L204" s="327"/>
      <c r="M204" s="327"/>
      <c r="N204" s="328" t="str">
        <f t="shared" ca="1" si="12"/>
        <v/>
      </c>
      <c r="O204" s="328"/>
      <c r="P204" s="329"/>
      <c r="Q204" s="330" t="str">
        <f t="shared" si="13"/>
        <v/>
      </c>
      <c r="R204" s="330" t="b">
        <f t="shared" si="14"/>
        <v>1</v>
      </c>
      <c r="S204" s="330" t="str">
        <f t="shared" si="15"/>
        <v/>
      </c>
    </row>
    <row r="205" spans="1:19" s="330" customFormat="1" ht="20.149999999999999" customHeight="1">
      <c r="A205" s="294"/>
      <c r="B205" s="325"/>
      <c r="C205" s="325"/>
      <c r="D205" s="325"/>
      <c r="E205" s="325"/>
      <c r="F205" s="325"/>
      <c r="G205" s="326"/>
      <c r="H205" s="326"/>
      <c r="I205" s="327"/>
      <c r="J205" s="327"/>
      <c r="K205" s="327"/>
      <c r="L205" s="327"/>
      <c r="M205" s="327"/>
      <c r="N205" s="328" t="str">
        <f t="shared" ca="1" si="12"/>
        <v/>
      </c>
      <c r="O205" s="328"/>
      <c r="P205" s="329"/>
      <c r="Q205" s="330" t="str">
        <f t="shared" si="13"/>
        <v/>
      </c>
      <c r="R205" s="330" t="b">
        <f t="shared" si="14"/>
        <v>1</v>
      </c>
      <c r="S205" s="330" t="str">
        <f t="shared" si="15"/>
        <v/>
      </c>
    </row>
    <row r="206" spans="1:19" s="330" customFormat="1" ht="20.149999999999999" customHeight="1">
      <c r="A206" s="294"/>
      <c r="B206" s="325"/>
      <c r="C206" s="325"/>
      <c r="D206" s="325"/>
      <c r="E206" s="325"/>
      <c r="F206" s="325"/>
      <c r="G206" s="326"/>
      <c r="H206" s="326"/>
      <c r="I206" s="327"/>
      <c r="J206" s="327"/>
      <c r="K206" s="327"/>
      <c r="L206" s="327"/>
      <c r="M206" s="327"/>
      <c r="N206" s="328" t="str">
        <f t="shared" ca="1" si="12"/>
        <v/>
      </c>
      <c r="O206" s="328"/>
      <c r="P206" s="329"/>
      <c r="Q206" s="330" t="str">
        <f t="shared" si="13"/>
        <v/>
      </c>
      <c r="R206" s="330" t="b">
        <f t="shared" si="14"/>
        <v>1</v>
      </c>
      <c r="S206" s="330" t="str">
        <f t="shared" si="15"/>
        <v/>
      </c>
    </row>
    <row r="207" spans="1:19" s="330" customFormat="1" ht="20.149999999999999" customHeight="1">
      <c r="A207" s="294"/>
      <c r="B207" s="325"/>
      <c r="C207" s="325"/>
      <c r="D207" s="325"/>
      <c r="E207" s="325"/>
      <c r="F207" s="325"/>
      <c r="G207" s="326"/>
      <c r="H207" s="326"/>
      <c r="I207" s="327"/>
      <c r="J207" s="327"/>
      <c r="K207" s="327"/>
      <c r="L207" s="327"/>
      <c r="M207" s="327"/>
      <c r="N207" s="328" t="str">
        <f t="shared" ca="1" si="12"/>
        <v/>
      </c>
      <c r="O207" s="328"/>
      <c r="P207" s="329"/>
      <c r="Q207" s="330" t="str">
        <f t="shared" si="13"/>
        <v/>
      </c>
      <c r="R207" s="330" t="b">
        <f t="shared" si="14"/>
        <v>1</v>
      </c>
      <c r="S207" s="330" t="str">
        <f t="shared" si="15"/>
        <v/>
      </c>
    </row>
    <row r="208" spans="1:19" s="330" customFormat="1" ht="20.149999999999999" customHeight="1">
      <c r="A208" s="294"/>
      <c r="B208" s="325"/>
      <c r="C208" s="325"/>
      <c r="D208" s="325"/>
      <c r="E208" s="325"/>
      <c r="F208" s="325"/>
      <c r="G208" s="326"/>
      <c r="H208" s="326"/>
      <c r="I208" s="327"/>
      <c r="J208" s="327"/>
      <c r="K208" s="327"/>
      <c r="L208" s="327"/>
      <c r="M208" s="327"/>
      <c r="N208" s="328" t="str">
        <f t="shared" ca="1" si="12"/>
        <v/>
      </c>
      <c r="O208" s="328"/>
      <c r="P208" s="329"/>
      <c r="Q208" s="330" t="str">
        <f t="shared" si="13"/>
        <v/>
      </c>
      <c r="R208" s="330" t="b">
        <f t="shared" si="14"/>
        <v>1</v>
      </c>
      <c r="S208" s="330" t="str">
        <f t="shared" si="15"/>
        <v/>
      </c>
    </row>
    <row r="209" spans="1:19" s="330" customFormat="1" ht="20.149999999999999" customHeight="1">
      <c r="A209" s="294"/>
      <c r="B209" s="325"/>
      <c r="C209" s="325"/>
      <c r="D209" s="325"/>
      <c r="E209" s="325"/>
      <c r="F209" s="325"/>
      <c r="G209" s="326"/>
      <c r="H209" s="326"/>
      <c r="I209" s="327"/>
      <c r="J209" s="327"/>
      <c r="K209" s="327"/>
      <c r="L209" s="327"/>
      <c r="M209" s="327"/>
      <c r="N209" s="328" t="str">
        <f t="shared" ca="1" si="12"/>
        <v/>
      </c>
      <c r="O209" s="328"/>
      <c r="P209" s="329"/>
      <c r="Q209" s="330" t="str">
        <f t="shared" si="13"/>
        <v/>
      </c>
      <c r="R209" s="330" t="b">
        <f t="shared" si="14"/>
        <v>1</v>
      </c>
      <c r="S209" s="330" t="str">
        <f t="shared" si="15"/>
        <v/>
      </c>
    </row>
    <row r="210" spans="1:19" s="330" customFormat="1" ht="20.149999999999999" customHeight="1">
      <c r="A210" s="294"/>
      <c r="B210" s="325"/>
      <c r="C210" s="325"/>
      <c r="D210" s="325"/>
      <c r="E210" s="325"/>
      <c r="F210" s="325"/>
      <c r="G210" s="326"/>
      <c r="H210" s="326"/>
      <c r="I210" s="327"/>
      <c r="J210" s="327"/>
      <c r="K210" s="327"/>
      <c r="L210" s="327"/>
      <c r="M210" s="327"/>
      <c r="N210" s="328" t="str">
        <f t="shared" ca="1" si="12"/>
        <v/>
      </c>
      <c r="O210" s="328"/>
      <c r="P210" s="329"/>
      <c r="Q210" s="330" t="str">
        <f t="shared" si="13"/>
        <v/>
      </c>
      <c r="R210" s="330" t="b">
        <f t="shared" si="14"/>
        <v>1</v>
      </c>
      <c r="S210" s="330" t="str">
        <f t="shared" si="15"/>
        <v/>
      </c>
    </row>
    <row r="211" spans="1:19" s="330" customFormat="1" ht="20.149999999999999" customHeight="1">
      <c r="A211" s="294"/>
      <c r="B211" s="325"/>
      <c r="C211" s="325"/>
      <c r="D211" s="325"/>
      <c r="E211" s="325"/>
      <c r="F211" s="325"/>
      <c r="G211" s="326"/>
      <c r="H211" s="326"/>
      <c r="I211" s="327"/>
      <c r="J211" s="327"/>
      <c r="K211" s="327"/>
      <c r="L211" s="327"/>
      <c r="M211" s="327"/>
      <c r="N211" s="328" t="str">
        <f t="shared" ca="1" si="12"/>
        <v/>
      </c>
      <c r="O211" s="328"/>
      <c r="P211" s="329"/>
      <c r="Q211" s="330" t="str">
        <f t="shared" si="13"/>
        <v/>
      </c>
      <c r="R211" s="330" t="b">
        <f t="shared" si="14"/>
        <v>1</v>
      </c>
      <c r="S211" s="330" t="str">
        <f t="shared" si="15"/>
        <v/>
      </c>
    </row>
    <row r="212" spans="1:19" s="330" customFormat="1" ht="20.149999999999999" customHeight="1">
      <c r="A212" s="294"/>
      <c r="B212" s="325"/>
      <c r="C212" s="325"/>
      <c r="D212" s="325"/>
      <c r="E212" s="325"/>
      <c r="F212" s="325"/>
      <c r="G212" s="326"/>
      <c r="H212" s="326"/>
      <c r="I212" s="327"/>
      <c r="J212" s="327"/>
      <c r="K212" s="327"/>
      <c r="L212" s="327"/>
      <c r="M212" s="327"/>
      <c r="N212" s="328" t="str">
        <f t="shared" ca="1" si="12"/>
        <v/>
      </c>
      <c r="O212" s="328"/>
      <c r="P212" s="329"/>
      <c r="Q212" s="330" t="str">
        <f t="shared" si="13"/>
        <v/>
      </c>
      <c r="R212" s="330" t="b">
        <f t="shared" si="14"/>
        <v>1</v>
      </c>
      <c r="S212" s="330" t="str">
        <f t="shared" si="15"/>
        <v/>
      </c>
    </row>
    <row r="213" spans="1:19" s="330" customFormat="1" ht="20.149999999999999" customHeight="1">
      <c r="A213" s="294"/>
      <c r="B213" s="325"/>
      <c r="C213" s="325"/>
      <c r="D213" s="325"/>
      <c r="E213" s="325"/>
      <c r="F213" s="325"/>
      <c r="G213" s="326"/>
      <c r="H213" s="326"/>
      <c r="I213" s="327"/>
      <c r="J213" s="327"/>
      <c r="K213" s="327"/>
      <c r="L213" s="327"/>
      <c r="M213" s="327"/>
      <c r="N213" s="328" t="str">
        <f t="shared" ca="1" si="12"/>
        <v/>
      </c>
      <c r="O213" s="328"/>
      <c r="P213" s="329"/>
      <c r="Q213" s="330" t="str">
        <f t="shared" si="13"/>
        <v/>
      </c>
      <c r="R213" s="330" t="b">
        <f t="shared" si="14"/>
        <v>1</v>
      </c>
      <c r="S213" s="330" t="str">
        <f t="shared" si="15"/>
        <v/>
      </c>
    </row>
    <row r="214" spans="1:19" s="330" customFormat="1" ht="20.149999999999999" customHeight="1">
      <c r="A214" s="294"/>
      <c r="B214" s="325"/>
      <c r="C214" s="325"/>
      <c r="D214" s="325"/>
      <c r="E214" s="325"/>
      <c r="F214" s="325"/>
      <c r="G214" s="326"/>
      <c r="H214" s="326"/>
      <c r="I214" s="327"/>
      <c r="J214" s="327"/>
      <c r="K214" s="327"/>
      <c r="L214" s="327"/>
      <c r="M214" s="327"/>
      <c r="N214" s="328" t="str">
        <f t="shared" ca="1" si="12"/>
        <v/>
      </c>
      <c r="O214" s="328"/>
      <c r="P214" s="329"/>
      <c r="Q214" s="330" t="str">
        <f t="shared" si="13"/>
        <v/>
      </c>
      <c r="R214" s="330" t="b">
        <f t="shared" si="14"/>
        <v>1</v>
      </c>
      <c r="S214" s="330" t="str">
        <f t="shared" si="15"/>
        <v/>
      </c>
    </row>
    <row r="215" spans="1:19" s="330" customFormat="1" ht="20.149999999999999" customHeight="1">
      <c r="A215" s="294"/>
      <c r="B215" s="325"/>
      <c r="C215" s="325"/>
      <c r="D215" s="325"/>
      <c r="E215" s="325"/>
      <c r="F215" s="325"/>
      <c r="G215" s="326"/>
      <c r="H215" s="326"/>
      <c r="I215" s="327"/>
      <c r="J215" s="327"/>
      <c r="K215" s="327"/>
      <c r="L215" s="327"/>
      <c r="M215" s="327"/>
      <c r="N215" s="328" t="str">
        <f t="shared" ca="1" si="12"/>
        <v/>
      </c>
      <c r="O215" s="328"/>
      <c r="P215" s="329"/>
      <c r="Q215" s="330" t="str">
        <f t="shared" si="13"/>
        <v/>
      </c>
      <c r="R215" s="330" t="b">
        <f t="shared" si="14"/>
        <v>1</v>
      </c>
      <c r="S215" s="330" t="str">
        <f t="shared" si="15"/>
        <v/>
      </c>
    </row>
    <row r="216" spans="1:19" s="330" customFormat="1" ht="20.149999999999999" customHeight="1">
      <c r="A216" s="294"/>
      <c r="B216" s="325"/>
      <c r="C216" s="325"/>
      <c r="D216" s="325"/>
      <c r="E216" s="325"/>
      <c r="F216" s="325"/>
      <c r="G216" s="326"/>
      <c r="H216" s="326"/>
      <c r="I216" s="327"/>
      <c r="J216" s="327"/>
      <c r="K216" s="327"/>
      <c r="L216" s="327"/>
      <c r="M216" s="327"/>
      <c r="N216" s="328" t="str">
        <f t="shared" ca="1" si="12"/>
        <v/>
      </c>
      <c r="O216" s="328"/>
      <c r="P216" s="329"/>
      <c r="Q216" s="330" t="str">
        <f t="shared" si="13"/>
        <v/>
      </c>
      <c r="R216" s="330" t="b">
        <f t="shared" si="14"/>
        <v>1</v>
      </c>
      <c r="S216" s="330" t="str">
        <f t="shared" si="15"/>
        <v/>
      </c>
    </row>
    <row r="217" spans="1:19" s="330" customFormat="1" ht="20.149999999999999" customHeight="1">
      <c r="A217" s="294"/>
      <c r="B217" s="325"/>
      <c r="C217" s="325"/>
      <c r="D217" s="325"/>
      <c r="E217" s="325"/>
      <c r="F217" s="325"/>
      <c r="G217" s="326"/>
      <c r="H217" s="326"/>
      <c r="I217" s="327"/>
      <c r="J217" s="327"/>
      <c r="K217" s="327"/>
      <c r="L217" s="327"/>
      <c r="M217" s="327"/>
      <c r="N217" s="328" t="str">
        <f t="shared" ca="1" si="12"/>
        <v/>
      </c>
      <c r="O217" s="328"/>
      <c r="P217" s="329"/>
      <c r="Q217" s="330" t="str">
        <f t="shared" si="13"/>
        <v/>
      </c>
      <c r="R217" s="330" t="b">
        <f t="shared" si="14"/>
        <v>1</v>
      </c>
      <c r="S217" s="330" t="str">
        <f t="shared" si="15"/>
        <v/>
      </c>
    </row>
    <row r="218" spans="1:19" s="330" customFormat="1" ht="20.149999999999999" customHeight="1">
      <c r="A218" s="294"/>
      <c r="B218" s="325"/>
      <c r="C218" s="325"/>
      <c r="D218" s="325"/>
      <c r="E218" s="325"/>
      <c r="F218" s="325"/>
      <c r="G218" s="326"/>
      <c r="H218" s="326"/>
      <c r="I218" s="327"/>
      <c r="J218" s="327"/>
      <c r="K218" s="327"/>
      <c r="L218" s="327"/>
      <c r="M218" s="327"/>
      <c r="N218" s="328" t="str">
        <f t="shared" ca="1" si="12"/>
        <v/>
      </c>
      <c r="O218" s="328"/>
      <c r="P218" s="329"/>
      <c r="Q218" s="330" t="str">
        <f t="shared" si="13"/>
        <v/>
      </c>
      <c r="R218" s="330" t="b">
        <f t="shared" si="14"/>
        <v>1</v>
      </c>
      <c r="S218" s="330" t="str">
        <f t="shared" si="15"/>
        <v/>
      </c>
    </row>
    <row r="219" spans="1:19" s="330" customFormat="1" ht="20.149999999999999" customHeight="1">
      <c r="A219" s="294"/>
      <c r="B219" s="325"/>
      <c r="C219" s="325"/>
      <c r="D219" s="325"/>
      <c r="E219" s="325"/>
      <c r="F219" s="325"/>
      <c r="G219" s="326"/>
      <c r="H219" s="326"/>
      <c r="I219" s="327"/>
      <c r="J219" s="327"/>
      <c r="K219" s="327"/>
      <c r="L219" s="327"/>
      <c r="M219" s="327"/>
      <c r="N219" s="328" t="str">
        <f t="shared" ca="1" si="12"/>
        <v/>
      </c>
      <c r="O219" s="328"/>
      <c r="P219" s="329"/>
      <c r="Q219" s="330" t="str">
        <f t="shared" si="13"/>
        <v/>
      </c>
      <c r="R219" s="330" t="b">
        <f t="shared" si="14"/>
        <v>1</v>
      </c>
      <c r="S219" s="330" t="str">
        <f t="shared" si="15"/>
        <v/>
      </c>
    </row>
    <row r="220" spans="1:19" s="330" customFormat="1" ht="20.149999999999999" customHeight="1">
      <c r="A220" s="294"/>
      <c r="B220" s="325"/>
      <c r="C220" s="325"/>
      <c r="D220" s="325"/>
      <c r="E220" s="325"/>
      <c r="F220" s="325"/>
      <c r="G220" s="326"/>
      <c r="H220" s="326"/>
      <c r="I220" s="327"/>
      <c r="J220" s="327"/>
      <c r="K220" s="327"/>
      <c r="L220" s="327"/>
      <c r="M220" s="327"/>
      <c r="N220" s="328" t="str">
        <f t="shared" ca="1" si="12"/>
        <v/>
      </c>
      <c r="O220" s="328"/>
      <c r="P220" s="329"/>
      <c r="Q220" s="330" t="str">
        <f t="shared" si="13"/>
        <v/>
      </c>
      <c r="R220" s="330" t="b">
        <f t="shared" si="14"/>
        <v>1</v>
      </c>
      <c r="S220" s="330" t="str">
        <f t="shared" si="15"/>
        <v/>
      </c>
    </row>
    <row r="221" spans="1:19" s="330" customFormat="1" ht="20.149999999999999" customHeight="1">
      <c r="A221" s="294"/>
      <c r="B221" s="325"/>
      <c r="C221" s="325"/>
      <c r="D221" s="325"/>
      <c r="E221" s="325"/>
      <c r="F221" s="325"/>
      <c r="G221" s="326"/>
      <c r="H221" s="326"/>
      <c r="I221" s="327"/>
      <c r="J221" s="327"/>
      <c r="K221" s="327"/>
      <c r="L221" s="327"/>
      <c r="M221" s="327"/>
      <c r="N221" s="328" t="str">
        <f t="shared" ca="1" si="12"/>
        <v/>
      </c>
      <c r="O221" s="328"/>
      <c r="P221" s="329"/>
      <c r="Q221" s="330" t="str">
        <f t="shared" si="13"/>
        <v/>
      </c>
      <c r="R221" s="330" t="b">
        <f t="shared" si="14"/>
        <v>1</v>
      </c>
      <c r="S221" s="330" t="str">
        <f t="shared" si="15"/>
        <v/>
      </c>
    </row>
    <row r="222" spans="1:19" s="330" customFormat="1" ht="20.149999999999999" customHeight="1">
      <c r="A222" s="294"/>
      <c r="B222" s="325"/>
      <c r="C222" s="325"/>
      <c r="D222" s="325"/>
      <c r="E222" s="325"/>
      <c r="F222" s="325"/>
      <c r="G222" s="326"/>
      <c r="H222" s="326"/>
      <c r="I222" s="327"/>
      <c r="J222" s="327"/>
      <c r="K222" s="327"/>
      <c r="L222" s="327"/>
      <c r="M222" s="327"/>
      <c r="N222" s="328" t="str">
        <f t="shared" ca="1" si="12"/>
        <v/>
      </c>
      <c r="O222" s="328"/>
      <c r="P222" s="329"/>
      <c r="Q222" s="330" t="str">
        <f t="shared" si="13"/>
        <v/>
      </c>
      <c r="R222" s="330" t="b">
        <f t="shared" si="14"/>
        <v>1</v>
      </c>
      <c r="S222" s="330" t="str">
        <f t="shared" si="15"/>
        <v/>
      </c>
    </row>
    <row r="223" spans="1:19" s="330" customFormat="1" ht="20.149999999999999" customHeight="1">
      <c r="A223" s="294"/>
      <c r="B223" s="325"/>
      <c r="C223" s="325"/>
      <c r="D223" s="325"/>
      <c r="E223" s="325"/>
      <c r="F223" s="325"/>
      <c r="G223" s="326"/>
      <c r="H223" s="326"/>
      <c r="I223" s="327"/>
      <c r="J223" s="327"/>
      <c r="K223" s="327"/>
      <c r="L223" s="327"/>
      <c r="M223" s="327"/>
      <c r="N223" s="328" t="str">
        <f t="shared" ca="1" si="12"/>
        <v/>
      </c>
      <c r="O223" s="328"/>
      <c r="P223" s="329"/>
      <c r="Q223" s="330" t="str">
        <f t="shared" si="13"/>
        <v/>
      </c>
      <c r="R223" s="330" t="b">
        <f t="shared" si="14"/>
        <v>1</v>
      </c>
      <c r="S223" s="330" t="str">
        <f t="shared" si="15"/>
        <v/>
      </c>
    </row>
    <row r="224" spans="1:19" s="330" customFormat="1" ht="20.149999999999999" customHeight="1">
      <c r="A224" s="294"/>
      <c r="B224" s="325"/>
      <c r="C224" s="325"/>
      <c r="D224" s="325"/>
      <c r="E224" s="325"/>
      <c r="F224" s="325"/>
      <c r="G224" s="326"/>
      <c r="H224" s="326"/>
      <c r="I224" s="327"/>
      <c r="J224" s="327"/>
      <c r="K224" s="327"/>
      <c r="L224" s="327"/>
      <c r="M224" s="327"/>
      <c r="N224" s="328" t="str">
        <f t="shared" ca="1" si="12"/>
        <v/>
      </c>
      <c r="O224" s="328"/>
      <c r="P224" s="329"/>
      <c r="Q224" s="330" t="str">
        <f t="shared" si="13"/>
        <v/>
      </c>
      <c r="R224" s="330" t="b">
        <f t="shared" si="14"/>
        <v>1</v>
      </c>
      <c r="S224" s="330" t="str">
        <f t="shared" si="15"/>
        <v/>
      </c>
    </row>
    <row r="225" spans="1:19" s="330" customFormat="1" ht="20.149999999999999" customHeight="1">
      <c r="A225" s="294"/>
      <c r="B225" s="325"/>
      <c r="C225" s="325"/>
      <c r="D225" s="325"/>
      <c r="E225" s="325"/>
      <c r="F225" s="325"/>
      <c r="G225" s="326"/>
      <c r="H225" s="326"/>
      <c r="I225" s="327"/>
      <c r="J225" s="327"/>
      <c r="K225" s="327"/>
      <c r="L225" s="327"/>
      <c r="M225" s="327"/>
      <c r="N225" s="328" t="str">
        <f t="shared" ca="1" si="12"/>
        <v/>
      </c>
      <c r="O225" s="328"/>
      <c r="P225" s="329"/>
      <c r="Q225" s="330" t="str">
        <f t="shared" si="13"/>
        <v/>
      </c>
      <c r="R225" s="330" t="b">
        <f t="shared" si="14"/>
        <v>1</v>
      </c>
      <c r="S225" s="330" t="str">
        <f t="shared" si="15"/>
        <v/>
      </c>
    </row>
    <row r="226" spans="1:19" s="330" customFormat="1" ht="20.149999999999999" customHeight="1">
      <c r="A226" s="294"/>
      <c r="B226" s="325"/>
      <c r="C226" s="325"/>
      <c r="D226" s="325"/>
      <c r="E226" s="325"/>
      <c r="F226" s="325"/>
      <c r="G226" s="326"/>
      <c r="H226" s="326"/>
      <c r="I226" s="327"/>
      <c r="J226" s="327"/>
      <c r="K226" s="327"/>
      <c r="L226" s="327"/>
      <c r="M226" s="327"/>
      <c r="N226" s="328" t="str">
        <f t="shared" ca="1" si="12"/>
        <v/>
      </c>
      <c r="O226" s="328"/>
      <c r="P226" s="329"/>
      <c r="Q226" s="330" t="str">
        <f t="shared" si="13"/>
        <v/>
      </c>
      <c r="R226" s="330" t="b">
        <f t="shared" si="14"/>
        <v>1</v>
      </c>
      <c r="S226" s="330" t="str">
        <f t="shared" si="15"/>
        <v/>
      </c>
    </row>
    <row r="227" spans="1:19" s="330" customFormat="1" ht="20.149999999999999" customHeight="1">
      <c r="A227" s="294"/>
      <c r="B227" s="325"/>
      <c r="C227" s="325"/>
      <c r="D227" s="325"/>
      <c r="E227" s="325"/>
      <c r="F227" s="325"/>
      <c r="G227" s="326"/>
      <c r="H227" s="326"/>
      <c r="I227" s="327"/>
      <c r="J227" s="327"/>
      <c r="K227" s="327"/>
      <c r="L227" s="327"/>
      <c r="M227" s="327"/>
      <c r="N227" s="328" t="str">
        <f t="shared" ca="1" si="12"/>
        <v/>
      </c>
      <c r="O227" s="328"/>
      <c r="P227" s="329"/>
      <c r="Q227" s="330" t="str">
        <f t="shared" si="13"/>
        <v/>
      </c>
      <c r="R227" s="330" t="b">
        <f t="shared" si="14"/>
        <v>1</v>
      </c>
      <c r="S227" s="330" t="str">
        <f t="shared" si="15"/>
        <v/>
      </c>
    </row>
    <row r="228" spans="1:19" s="330" customFormat="1" ht="20.149999999999999" customHeight="1">
      <c r="A228" s="294"/>
      <c r="B228" s="325"/>
      <c r="C228" s="325"/>
      <c r="D228" s="325"/>
      <c r="E228" s="325"/>
      <c r="F228" s="325"/>
      <c r="G228" s="326"/>
      <c r="H228" s="326"/>
      <c r="I228" s="327"/>
      <c r="J228" s="327"/>
      <c r="K228" s="327"/>
      <c r="L228" s="327"/>
      <c r="M228" s="327"/>
      <c r="N228" s="328" t="str">
        <f t="shared" ca="1" si="12"/>
        <v/>
      </c>
      <c r="O228" s="328"/>
      <c r="P228" s="329"/>
      <c r="Q228" s="330" t="str">
        <f t="shared" si="13"/>
        <v/>
      </c>
      <c r="R228" s="330" t="b">
        <f t="shared" si="14"/>
        <v>1</v>
      </c>
      <c r="S228" s="330" t="str">
        <f t="shared" si="15"/>
        <v/>
      </c>
    </row>
    <row r="229" spans="1:19" s="330" customFormat="1" ht="20.149999999999999" customHeight="1">
      <c r="A229" s="294"/>
      <c r="B229" s="325"/>
      <c r="C229" s="325"/>
      <c r="D229" s="325"/>
      <c r="E229" s="325"/>
      <c r="F229" s="325"/>
      <c r="G229" s="326"/>
      <c r="H229" s="326"/>
      <c r="I229" s="327"/>
      <c r="J229" s="327"/>
      <c r="K229" s="327"/>
      <c r="L229" s="327"/>
      <c r="M229" s="327"/>
      <c r="N229" s="328" t="str">
        <f t="shared" ca="1" si="12"/>
        <v/>
      </c>
      <c r="O229" s="328"/>
      <c r="P229" s="329"/>
      <c r="Q229" s="330" t="str">
        <f t="shared" si="13"/>
        <v/>
      </c>
      <c r="R229" s="330" t="b">
        <f t="shared" si="14"/>
        <v>1</v>
      </c>
      <c r="S229" s="330" t="str">
        <f t="shared" si="15"/>
        <v/>
      </c>
    </row>
    <row r="230" spans="1:19" s="330" customFormat="1" ht="20.149999999999999" customHeight="1">
      <c r="A230" s="294"/>
      <c r="B230" s="325"/>
      <c r="C230" s="325"/>
      <c r="D230" s="325"/>
      <c r="E230" s="325"/>
      <c r="F230" s="325"/>
      <c r="G230" s="326"/>
      <c r="H230" s="326"/>
      <c r="I230" s="327"/>
      <c r="J230" s="327"/>
      <c r="K230" s="327"/>
      <c r="L230" s="327"/>
      <c r="M230" s="327"/>
      <c r="N230" s="328" t="str">
        <f t="shared" ca="1" si="12"/>
        <v/>
      </c>
      <c r="O230" s="328"/>
      <c r="P230" s="329"/>
      <c r="Q230" s="330" t="str">
        <f t="shared" si="13"/>
        <v/>
      </c>
      <c r="R230" s="330" t="b">
        <f t="shared" si="14"/>
        <v>1</v>
      </c>
      <c r="S230" s="330" t="str">
        <f t="shared" si="15"/>
        <v/>
      </c>
    </row>
    <row r="231" spans="1:19" s="330" customFormat="1" ht="20.149999999999999" customHeight="1">
      <c r="A231" s="294"/>
      <c r="B231" s="325"/>
      <c r="C231" s="325"/>
      <c r="D231" s="325"/>
      <c r="E231" s="325"/>
      <c r="F231" s="325"/>
      <c r="G231" s="326"/>
      <c r="H231" s="326"/>
      <c r="I231" s="327"/>
      <c r="J231" s="327"/>
      <c r="K231" s="327"/>
      <c r="L231" s="327"/>
      <c r="M231" s="327"/>
      <c r="N231" s="328" t="str">
        <f t="shared" ca="1" si="12"/>
        <v/>
      </c>
      <c r="O231" s="328"/>
      <c r="P231" s="329"/>
      <c r="Q231" s="330" t="str">
        <f t="shared" si="13"/>
        <v/>
      </c>
      <c r="R231" s="330" t="b">
        <f t="shared" si="14"/>
        <v>1</v>
      </c>
      <c r="S231" s="330" t="str">
        <f t="shared" si="15"/>
        <v/>
      </c>
    </row>
    <row r="232" spans="1:19" s="330" customFormat="1" ht="20.149999999999999" customHeight="1">
      <c r="A232" s="294"/>
      <c r="B232" s="325"/>
      <c r="C232" s="325"/>
      <c r="D232" s="325"/>
      <c r="E232" s="325"/>
      <c r="F232" s="325"/>
      <c r="G232" s="326"/>
      <c r="H232" s="326"/>
      <c r="I232" s="327"/>
      <c r="J232" s="327"/>
      <c r="K232" s="327"/>
      <c r="L232" s="327"/>
      <c r="M232" s="327"/>
      <c r="N232" s="328" t="str">
        <f t="shared" ca="1" si="12"/>
        <v/>
      </c>
      <c r="O232" s="328"/>
      <c r="P232" s="329"/>
      <c r="Q232" s="330" t="str">
        <f t="shared" si="13"/>
        <v/>
      </c>
      <c r="R232" s="330" t="b">
        <f t="shared" si="14"/>
        <v>1</v>
      </c>
      <c r="S232" s="330" t="str">
        <f t="shared" si="15"/>
        <v/>
      </c>
    </row>
    <row r="233" spans="1:19" s="330" customFormat="1" ht="20.149999999999999" customHeight="1">
      <c r="A233" s="294"/>
      <c r="B233" s="325"/>
      <c r="C233" s="325"/>
      <c r="D233" s="325"/>
      <c r="E233" s="325"/>
      <c r="F233" s="325"/>
      <c r="G233" s="326"/>
      <c r="H233" s="326"/>
      <c r="I233" s="327"/>
      <c r="J233" s="327"/>
      <c r="K233" s="327"/>
      <c r="L233" s="327"/>
      <c r="M233" s="327"/>
      <c r="N233" s="328" t="str">
        <f t="shared" ca="1" si="12"/>
        <v/>
      </c>
      <c r="O233" s="328"/>
      <c r="P233" s="329"/>
      <c r="Q233" s="330" t="str">
        <f t="shared" si="13"/>
        <v/>
      </c>
      <c r="R233" s="330" t="b">
        <f t="shared" si="14"/>
        <v>1</v>
      </c>
      <c r="S233" s="330" t="str">
        <f t="shared" si="15"/>
        <v/>
      </c>
    </row>
    <row r="234" spans="1:19" s="330" customFormat="1" ht="20.149999999999999" customHeight="1">
      <c r="A234" s="294"/>
      <c r="B234" s="325"/>
      <c r="C234" s="325"/>
      <c r="D234" s="325"/>
      <c r="E234" s="325"/>
      <c r="F234" s="325"/>
      <c r="G234" s="326"/>
      <c r="H234" s="326"/>
      <c r="I234" s="327"/>
      <c r="J234" s="327"/>
      <c r="K234" s="327"/>
      <c r="L234" s="327"/>
      <c r="M234" s="327"/>
      <c r="N234" s="328" t="str">
        <f t="shared" ca="1" si="12"/>
        <v/>
      </c>
      <c r="O234" s="328"/>
      <c r="P234" s="329"/>
      <c r="Q234" s="330" t="str">
        <f t="shared" si="13"/>
        <v/>
      </c>
      <c r="R234" s="330" t="b">
        <f t="shared" si="14"/>
        <v>1</v>
      </c>
      <c r="S234" s="330" t="str">
        <f t="shared" si="15"/>
        <v/>
      </c>
    </row>
    <row r="235" spans="1:19" s="330" customFormat="1" ht="20.149999999999999" customHeight="1">
      <c r="A235" s="294"/>
      <c r="B235" s="325"/>
      <c r="C235" s="325"/>
      <c r="D235" s="325"/>
      <c r="E235" s="325"/>
      <c r="F235" s="325"/>
      <c r="G235" s="326"/>
      <c r="H235" s="326"/>
      <c r="I235" s="327"/>
      <c r="J235" s="327"/>
      <c r="K235" s="327"/>
      <c r="L235" s="327"/>
      <c r="M235" s="327"/>
      <c r="N235" s="328" t="str">
        <f t="shared" ca="1" si="12"/>
        <v/>
      </c>
      <c r="O235" s="328"/>
      <c r="P235" s="329"/>
      <c r="Q235" s="330" t="str">
        <f t="shared" si="13"/>
        <v/>
      </c>
      <c r="R235" s="330" t="b">
        <f t="shared" si="14"/>
        <v>1</v>
      </c>
      <c r="S235" s="330" t="str">
        <f t="shared" si="15"/>
        <v/>
      </c>
    </row>
    <row r="236" spans="1:19" s="330" customFormat="1" ht="20.149999999999999" customHeight="1">
      <c r="A236" s="294"/>
      <c r="B236" s="325"/>
      <c r="C236" s="325"/>
      <c r="D236" s="325"/>
      <c r="E236" s="325"/>
      <c r="F236" s="325"/>
      <c r="G236" s="326"/>
      <c r="H236" s="326"/>
      <c r="I236" s="327"/>
      <c r="J236" s="327"/>
      <c r="K236" s="327"/>
      <c r="L236" s="327"/>
      <c r="M236" s="327"/>
      <c r="N236" s="328" t="str">
        <f t="shared" ca="1" si="12"/>
        <v/>
      </c>
      <c r="O236" s="328"/>
      <c r="P236" s="329"/>
      <c r="Q236" s="330" t="str">
        <f t="shared" si="13"/>
        <v/>
      </c>
      <c r="R236" s="330" t="b">
        <f t="shared" si="14"/>
        <v>1</v>
      </c>
      <c r="S236" s="330" t="str">
        <f t="shared" si="15"/>
        <v/>
      </c>
    </row>
    <row r="237" spans="1:19" s="330" customFormat="1" ht="20.149999999999999" customHeight="1">
      <c r="A237" s="294"/>
      <c r="B237" s="325"/>
      <c r="C237" s="325"/>
      <c r="D237" s="325"/>
      <c r="E237" s="325"/>
      <c r="F237" s="325"/>
      <c r="G237" s="326"/>
      <c r="H237" s="326"/>
      <c r="I237" s="327"/>
      <c r="J237" s="327"/>
      <c r="K237" s="327"/>
      <c r="L237" s="327"/>
      <c r="M237" s="327"/>
      <c r="N237" s="328" t="str">
        <f t="shared" ca="1" si="12"/>
        <v/>
      </c>
      <c r="O237" s="328"/>
      <c r="P237" s="329"/>
      <c r="Q237" s="330" t="str">
        <f t="shared" si="13"/>
        <v/>
      </c>
      <c r="R237" s="330" t="b">
        <f t="shared" si="14"/>
        <v>1</v>
      </c>
      <c r="S237" s="330" t="str">
        <f t="shared" si="15"/>
        <v/>
      </c>
    </row>
    <row r="238" spans="1:19" s="330" customFormat="1" ht="20.149999999999999" customHeight="1">
      <c r="A238" s="294"/>
      <c r="B238" s="325"/>
      <c r="C238" s="325"/>
      <c r="D238" s="325"/>
      <c r="E238" s="325"/>
      <c r="F238" s="325"/>
      <c r="G238" s="326"/>
      <c r="H238" s="326"/>
      <c r="I238" s="327"/>
      <c r="J238" s="327"/>
      <c r="K238" s="327"/>
      <c r="L238" s="327"/>
      <c r="M238" s="327"/>
      <c r="N238" s="328" t="str">
        <f t="shared" ca="1" si="12"/>
        <v/>
      </c>
      <c r="O238" s="328"/>
      <c r="P238" s="329"/>
      <c r="Q238" s="330" t="str">
        <f t="shared" si="13"/>
        <v/>
      </c>
      <c r="R238" s="330" t="b">
        <f t="shared" si="14"/>
        <v>1</v>
      </c>
      <c r="S238" s="330" t="str">
        <f t="shared" si="15"/>
        <v/>
      </c>
    </row>
    <row r="239" spans="1:19" s="330" customFormat="1" ht="20.149999999999999" customHeight="1">
      <c r="A239" s="294"/>
      <c r="B239" s="325"/>
      <c r="C239" s="325"/>
      <c r="D239" s="325"/>
      <c r="E239" s="325"/>
      <c r="F239" s="325"/>
      <c r="G239" s="326"/>
      <c r="H239" s="326"/>
      <c r="I239" s="327"/>
      <c r="J239" s="327"/>
      <c r="K239" s="327"/>
      <c r="L239" s="327"/>
      <c r="M239" s="327"/>
      <c r="N239" s="328" t="str">
        <f t="shared" ca="1" si="12"/>
        <v/>
      </c>
      <c r="O239" s="328"/>
      <c r="P239" s="329"/>
      <c r="Q239" s="330" t="str">
        <f t="shared" si="13"/>
        <v/>
      </c>
      <c r="R239" s="330" t="b">
        <f t="shared" si="14"/>
        <v>1</v>
      </c>
      <c r="S239" s="330" t="str">
        <f t="shared" si="15"/>
        <v/>
      </c>
    </row>
    <row r="240" spans="1:19" s="330" customFormat="1" ht="20.149999999999999" customHeight="1">
      <c r="A240" s="294"/>
      <c r="B240" s="325"/>
      <c r="C240" s="325"/>
      <c r="D240" s="325"/>
      <c r="E240" s="325"/>
      <c r="F240" s="325"/>
      <c r="G240" s="326"/>
      <c r="H240" s="326"/>
      <c r="I240" s="327"/>
      <c r="J240" s="327"/>
      <c r="K240" s="327"/>
      <c r="L240" s="327"/>
      <c r="M240" s="327"/>
      <c r="N240" s="328" t="str">
        <f t="shared" ca="1" si="12"/>
        <v/>
      </c>
      <c r="O240" s="328"/>
      <c r="P240" s="329"/>
      <c r="Q240" s="330" t="str">
        <f t="shared" si="13"/>
        <v/>
      </c>
      <c r="R240" s="330" t="b">
        <f t="shared" si="14"/>
        <v>1</v>
      </c>
      <c r="S240" s="330" t="str">
        <f t="shared" si="15"/>
        <v/>
      </c>
    </row>
    <row r="241" spans="1:19" s="330" customFormat="1" ht="20.149999999999999" customHeight="1">
      <c r="A241" s="294"/>
      <c r="B241" s="325"/>
      <c r="C241" s="325"/>
      <c r="D241" s="325"/>
      <c r="E241" s="325"/>
      <c r="F241" s="325"/>
      <c r="G241" s="326"/>
      <c r="H241" s="326"/>
      <c r="I241" s="327"/>
      <c r="J241" s="327"/>
      <c r="K241" s="327"/>
      <c r="L241" s="327"/>
      <c r="M241" s="327"/>
      <c r="N241" s="328" t="str">
        <f t="shared" ca="1" si="12"/>
        <v/>
      </c>
      <c r="O241" s="328"/>
      <c r="P241" s="329"/>
      <c r="Q241" s="330" t="str">
        <f t="shared" si="13"/>
        <v/>
      </c>
      <c r="R241" s="330" t="b">
        <f t="shared" si="14"/>
        <v>1</v>
      </c>
      <c r="S241" s="330" t="str">
        <f t="shared" si="15"/>
        <v/>
      </c>
    </row>
    <row r="242" spans="1:19" s="330" customFormat="1" ht="20.149999999999999" customHeight="1">
      <c r="A242" s="294"/>
      <c r="B242" s="325"/>
      <c r="C242" s="325"/>
      <c r="D242" s="325"/>
      <c r="E242" s="325"/>
      <c r="F242" s="325"/>
      <c r="G242" s="326"/>
      <c r="H242" s="326"/>
      <c r="I242" s="327"/>
      <c r="J242" s="327"/>
      <c r="K242" s="327"/>
      <c r="L242" s="327"/>
      <c r="M242" s="327"/>
      <c r="N242" s="328" t="str">
        <f t="shared" ca="1" si="12"/>
        <v/>
      </c>
      <c r="O242" s="328"/>
      <c r="P242" s="329"/>
      <c r="Q242" s="330" t="str">
        <f t="shared" si="13"/>
        <v/>
      </c>
      <c r="R242" s="330" t="b">
        <f t="shared" si="14"/>
        <v>1</v>
      </c>
      <c r="S242" s="330" t="str">
        <f t="shared" si="15"/>
        <v/>
      </c>
    </row>
    <row r="243" spans="1:19" s="330" customFormat="1" ht="20.149999999999999" customHeight="1">
      <c r="A243" s="294"/>
      <c r="B243" s="325"/>
      <c r="C243" s="325"/>
      <c r="D243" s="325"/>
      <c r="E243" s="325"/>
      <c r="F243" s="325"/>
      <c r="G243" s="326"/>
      <c r="H243" s="326"/>
      <c r="I243" s="327"/>
      <c r="J243" s="327"/>
      <c r="K243" s="327"/>
      <c r="L243" s="327"/>
      <c r="M243" s="327"/>
      <c r="N243" s="328" t="str">
        <f t="shared" ca="1" si="12"/>
        <v/>
      </c>
      <c r="O243" s="328"/>
      <c r="P243" s="329"/>
      <c r="Q243" s="330" t="str">
        <f t="shared" si="13"/>
        <v/>
      </c>
      <c r="R243" s="330" t="b">
        <f t="shared" si="14"/>
        <v>1</v>
      </c>
      <c r="S243" s="330" t="str">
        <f t="shared" si="15"/>
        <v/>
      </c>
    </row>
    <row r="244" spans="1:19" s="330" customFormat="1" ht="20.149999999999999" customHeight="1">
      <c r="A244" s="294"/>
      <c r="B244" s="325"/>
      <c r="C244" s="325"/>
      <c r="D244" s="325"/>
      <c r="E244" s="325"/>
      <c r="F244" s="325"/>
      <c r="G244" s="326"/>
      <c r="H244" s="326"/>
      <c r="I244" s="327"/>
      <c r="J244" s="327"/>
      <c r="K244" s="327"/>
      <c r="L244" s="327"/>
      <c r="M244" s="327"/>
      <c r="N244" s="328" t="str">
        <f t="shared" ca="1" si="12"/>
        <v/>
      </c>
      <c r="O244" s="328"/>
      <c r="P244" s="329"/>
      <c r="Q244" s="330" t="str">
        <f t="shared" si="13"/>
        <v/>
      </c>
      <c r="R244" s="330" t="b">
        <f t="shared" si="14"/>
        <v>1</v>
      </c>
      <c r="S244" s="330" t="str">
        <f t="shared" si="15"/>
        <v/>
      </c>
    </row>
    <row r="245" spans="1:19" s="330" customFormat="1" ht="20.149999999999999" customHeight="1">
      <c r="A245" s="294"/>
      <c r="B245" s="325"/>
      <c r="C245" s="325"/>
      <c r="D245" s="325"/>
      <c r="E245" s="325"/>
      <c r="F245" s="325"/>
      <c r="G245" s="326"/>
      <c r="H245" s="326"/>
      <c r="I245" s="327"/>
      <c r="J245" s="327"/>
      <c r="K245" s="327"/>
      <c r="L245" s="327"/>
      <c r="M245" s="327"/>
      <c r="N245" s="328" t="str">
        <f t="shared" ca="1" si="12"/>
        <v/>
      </c>
      <c r="O245" s="328"/>
      <c r="P245" s="329"/>
      <c r="Q245" s="330" t="str">
        <f t="shared" si="13"/>
        <v/>
      </c>
      <c r="R245" s="330" t="b">
        <f t="shared" si="14"/>
        <v>1</v>
      </c>
      <c r="S245" s="330" t="str">
        <f t="shared" si="15"/>
        <v/>
      </c>
    </row>
    <row r="246" spans="1:19" s="330" customFormat="1" ht="20.149999999999999" customHeight="1">
      <c r="A246" s="294"/>
      <c r="B246" s="325"/>
      <c r="C246" s="325"/>
      <c r="D246" s="325"/>
      <c r="E246" s="325"/>
      <c r="F246" s="325"/>
      <c r="G246" s="326"/>
      <c r="H246" s="326"/>
      <c r="I246" s="327"/>
      <c r="J246" s="327"/>
      <c r="K246" s="327"/>
      <c r="L246" s="327"/>
      <c r="M246" s="327"/>
      <c r="N246" s="328" t="str">
        <f t="shared" ca="1" si="12"/>
        <v/>
      </c>
      <c r="O246" s="328"/>
      <c r="P246" s="329"/>
      <c r="Q246" s="330" t="str">
        <f t="shared" si="13"/>
        <v/>
      </c>
      <c r="R246" s="330" t="b">
        <f t="shared" si="14"/>
        <v>1</v>
      </c>
      <c r="S246" s="330" t="str">
        <f t="shared" si="15"/>
        <v/>
      </c>
    </row>
    <row r="247" spans="1:19" s="330" customFormat="1" ht="20.149999999999999" customHeight="1">
      <c r="A247" s="294"/>
      <c r="B247" s="325"/>
      <c r="C247" s="325"/>
      <c r="D247" s="325"/>
      <c r="E247" s="325"/>
      <c r="F247" s="325"/>
      <c r="G247" s="326"/>
      <c r="H247" s="326"/>
      <c r="I247" s="327"/>
      <c r="J247" s="327"/>
      <c r="K247" s="327"/>
      <c r="L247" s="327"/>
      <c r="M247" s="327"/>
      <c r="N247" s="328" t="str">
        <f t="shared" ca="1" si="12"/>
        <v/>
      </c>
      <c r="O247" s="328"/>
      <c r="P247" s="329"/>
      <c r="Q247" s="330" t="str">
        <f t="shared" si="13"/>
        <v/>
      </c>
      <c r="R247" s="330" t="b">
        <f t="shared" si="14"/>
        <v>1</v>
      </c>
      <c r="S247" s="330" t="str">
        <f t="shared" si="15"/>
        <v/>
      </c>
    </row>
    <row r="248" spans="1:19" s="330" customFormat="1" ht="20.149999999999999" customHeight="1">
      <c r="A248" s="294"/>
      <c r="B248" s="325"/>
      <c r="C248" s="325"/>
      <c r="D248" s="325"/>
      <c r="E248" s="325"/>
      <c r="F248" s="325"/>
      <c r="G248" s="326"/>
      <c r="H248" s="326"/>
      <c r="I248" s="327"/>
      <c r="J248" s="327"/>
      <c r="K248" s="327"/>
      <c r="L248" s="327"/>
      <c r="M248" s="327"/>
      <c r="N248" s="328" t="str">
        <f t="shared" ca="1" si="12"/>
        <v/>
      </c>
      <c r="O248" s="328"/>
      <c r="P248" s="329"/>
      <c r="Q248" s="330" t="str">
        <f t="shared" si="13"/>
        <v/>
      </c>
      <c r="R248" s="330" t="b">
        <f t="shared" si="14"/>
        <v>1</v>
      </c>
      <c r="S248" s="330" t="str">
        <f t="shared" si="15"/>
        <v/>
      </c>
    </row>
    <row r="249" spans="1:19" s="330" customFormat="1" ht="20.149999999999999" customHeight="1">
      <c r="A249" s="294"/>
      <c r="B249" s="325"/>
      <c r="C249" s="325"/>
      <c r="D249" s="325"/>
      <c r="E249" s="325"/>
      <c r="F249" s="325"/>
      <c r="G249" s="326"/>
      <c r="H249" s="326"/>
      <c r="I249" s="327"/>
      <c r="J249" s="327"/>
      <c r="K249" s="327"/>
      <c r="L249" s="327"/>
      <c r="M249" s="327"/>
      <c r="N249" s="328" t="str">
        <f t="shared" ca="1" si="12"/>
        <v/>
      </c>
      <c r="O249" s="328"/>
      <c r="P249" s="329"/>
      <c r="Q249" s="330" t="str">
        <f t="shared" si="13"/>
        <v/>
      </c>
      <c r="R249" s="330" t="b">
        <f t="shared" si="14"/>
        <v>1</v>
      </c>
      <c r="S249" s="330" t="str">
        <f t="shared" si="15"/>
        <v/>
      </c>
    </row>
    <row r="250" spans="1:19" s="330" customFormat="1" ht="20.149999999999999" customHeight="1">
      <c r="A250" s="294"/>
      <c r="B250" s="325"/>
      <c r="C250" s="325"/>
      <c r="D250" s="325"/>
      <c r="E250" s="325"/>
      <c r="F250" s="325"/>
      <c r="G250" s="326"/>
      <c r="H250" s="326"/>
      <c r="I250" s="327"/>
      <c r="J250" s="327"/>
      <c r="K250" s="327"/>
      <c r="L250" s="327"/>
      <c r="M250" s="327"/>
      <c r="N250" s="328" t="str">
        <f t="shared" ca="1" si="12"/>
        <v/>
      </c>
      <c r="O250" s="328"/>
      <c r="P250" s="329"/>
      <c r="Q250" s="330" t="str">
        <f t="shared" si="13"/>
        <v/>
      </c>
      <c r="R250" s="330" t="b">
        <f t="shared" si="14"/>
        <v>1</v>
      </c>
      <c r="S250" s="330" t="str">
        <f t="shared" si="15"/>
        <v/>
      </c>
    </row>
    <row r="251" spans="1:19" s="330" customFormat="1" ht="20.149999999999999" customHeight="1">
      <c r="A251" s="294"/>
      <c r="B251" s="325"/>
      <c r="C251" s="325"/>
      <c r="D251" s="325"/>
      <c r="E251" s="325"/>
      <c r="F251" s="325"/>
      <c r="G251" s="326"/>
      <c r="H251" s="326"/>
      <c r="I251" s="327"/>
      <c r="J251" s="327"/>
      <c r="K251" s="327"/>
      <c r="L251" s="327"/>
      <c r="M251" s="327"/>
      <c r="N251" s="328" t="str">
        <f t="shared" ca="1" si="12"/>
        <v/>
      </c>
      <c r="O251" s="328"/>
      <c r="P251" s="329"/>
      <c r="Q251" s="330" t="str">
        <f t="shared" si="13"/>
        <v/>
      </c>
      <c r="R251" s="330" t="b">
        <f t="shared" si="14"/>
        <v>1</v>
      </c>
      <c r="S251" s="330" t="str">
        <f t="shared" si="15"/>
        <v/>
      </c>
    </row>
    <row r="252" spans="1:19" s="330" customFormat="1" ht="20.149999999999999" customHeight="1">
      <c r="A252" s="294"/>
      <c r="B252" s="325"/>
      <c r="C252" s="325"/>
      <c r="D252" s="325"/>
      <c r="E252" s="325"/>
      <c r="F252" s="325"/>
      <c r="G252" s="326"/>
      <c r="H252" s="326"/>
      <c r="I252" s="327"/>
      <c r="J252" s="327"/>
      <c r="K252" s="327"/>
      <c r="L252" s="327"/>
      <c r="M252" s="327"/>
      <c r="N252" s="328" t="str">
        <f t="shared" ca="1" si="12"/>
        <v/>
      </c>
      <c r="O252" s="328"/>
      <c r="P252" s="329"/>
      <c r="Q252" s="330" t="str">
        <f t="shared" si="13"/>
        <v/>
      </c>
      <c r="R252" s="330" t="b">
        <f t="shared" si="14"/>
        <v>1</v>
      </c>
      <c r="S252" s="330" t="str">
        <f t="shared" si="15"/>
        <v/>
      </c>
    </row>
    <row r="253" spans="1:19" s="330" customFormat="1" ht="20.149999999999999" customHeight="1">
      <c r="A253" s="294"/>
      <c r="B253" s="325"/>
      <c r="C253" s="325"/>
      <c r="D253" s="325"/>
      <c r="E253" s="325"/>
      <c r="F253" s="325"/>
      <c r="G253" s="326"/>
      <c r="H253" s="326"/>
      <c r="I253" s="327"/>
      <c r="J253" s="327"/>
      <c r="K253" s="327"/>
      <c r="L253" s="327"/>
      <c r="M253" s="327"/>
      <c r="N253" s="328" t="str">
        <f t="shared" ca="1" si="12"/>
        <v/>
      </c>
      <c r="O253" s="328"/>
      <c r="P253" s="329"/>
      <c r="Q253" s="330" t="str">
        <f t="shared" si="13"/>
        <v/>
      </c>
      <c r="R253" s="330" t="b">
        <f t="shared" si="14"/>
        <v>1</v>
      </c>
      <c r="S253" s="330" t="str">
        <f t="shared" si="15"/>
        <v/>
      </c>
    </row>
    <row r="254" spans="1:19" s="330" customFormat="1" ht="20.149999999999999" customHeight="1">
      <c r="A254" s="294"/>
      <c r="B254" s="325"/>
      <c r="C254" s="325"/>
      <c r="D254" s="325"/>
      <c r="E254" s="325"/>
      <c r="F254" s="325"/>
      <c r="G254" s="326"/>
      <c r="H254" s="326"/>
      <c r="I254" s="327"/>
      <c r="J254" s="327"/>
      <c r="K254" s="327"/>
      <c r="L254" s="327"/>
      <c r="M254" s="327"/>
      <c r="N254" s="328" t="str">
        <f t="shared" ca="1" si="12"/>
        <v/>
      </c>
      <c r="O254" s="328"/>
      <c r="P254" s="329"/>
      <c r="Q254" s="330" t="str">
        <f t="shared" si="13"/>
        <v/>
      </c>
      <c r="R254" s="330" t="b">
        <f t="shared" si="14"/>
        <v>1</v>
      </c>
      <c r="S254" s="330" t="str">
        <f t="shared" si="15"/>
        <v/>
      </c>
    </row>
    <row r="255" spans="1:19" s="330" customFormat="1" ht="20.149999999999999" customHeight="1">
      <c r="A255" s="294"/>
      <c r="B255" s="325"/>
      <c r="C255" s="325"/>
      <c r="D255" s="325"/>
      <c r="E255" s="325"/>
      <c r="F255" s="325"/>
      <c r="G255" s="326"/>
      <c r="H255" s="326"/>
      <c r="I255" s="327"/>
      <c r="J255" s="327"/>
      <c r="K255" s="327"/>
      <c r="L255" s="327"/>
      <c r="M255" s="327"/>
      <c r="N255" s="328" t="str">
        <f t="shared" ca="1" si="12"/>
        <v/>
      </c>
      <c r="O255" s="328"/>
      <c r="P255" s="329"/>
      <c r="Q255" s="330" t="str">
        <f t="shared" si="13"/>
        <v/>
      </c>
      <c r="R255" s="330" t="b">
        <f t="shared" si="14"/>
        <v>1</v>
      </c>
      <c r="S255" s="330" t="str">
        <f t="shared" si="15"/>
        <v/>
      </c>
    </row>
    <row r="256" spans="1:19" s="330" customFormat="1" ht="20.149999999999999" customHeight="1">
      <c r="A256" s="294"/>
      <c r="B256" s="325"/>
      <c r="C256" s="325"/>
      <c r="D256" s="325"/>
      <c r="E256" s="325"/>
      <c r="F256" s="325"/>
      <c r="G256" s="326"/>
      <c r="H256" s="326"/>
      <c r="I256" s="327"/>
      <c r="J256" s="327"/>
      <c r="K256" s="327"/>
      <c r="L256" s="327"/>
      <c r="M256" s="327"/>
      <c r="N256" s="328" t="str">
        <f t="shared" ca="1" si="12"/>
        <v/>
      </c>
      <c r="O256" s="328"/>
      <c r="P256" s="329"/>
      <c r="Q256" s="330" t="str">
        <f t="shared" si="13"/>
        <v/>
      </c>
      <c r="R256" s="330" t="b">
        <f t="shared" si="14"/>
        <v>1</v>
      </c>
      <c r="S256" s="330" t="str">
        <f t="shared" si="15"/>
        <v/>
      </c>
    </row>
    <row r="257" spans="1:19" s="330" customFormat="1" ht="20.149999999999999" customHeight="1">
      <c r="A257" s="294"/>
      <c r="B257" s="325"/>
      <c r="C257" s="325"/>
      <c r="D257" s="325"/>
      <c r="E257" s="325"/>
      <c r="F257" s="325"/>
      <c r="G257" s="326"/>
      <c r="H257" s="326"/>
      <c r="I257" s="327"/>
      <c r="J257" s="327"/>
      <c r="K257" s="327"/>
      <c r="L257" s="327"/>
      <c r="M257" s="327"/>
      <c r="N257" s="328" t="str">
        <f t="shared" ca="1" si="12"/>
        <v/>
      </c>
      <c r="O257" s="328"/>
      <c r="P257" s="329"/>
      <c r="Q257" s="330" t="str">
        <f t="shared" si="13"/>
        <v/>
      </c>
      <c r="R257" s="330" t="b">
        <f t="shared" si="14"/>
        <v>1</v>
      </c>
      <c r="S257" s="330" t="str">
        <f t="shared" si="15"/>
        <v/>
      </c>
    </row>
    <row r="258" spans="1:19" s="330" customFormat="1" ht="20.149999999999999" customHeight="1">
      <c r="A258" s="294"/>
      <c r="B258" s="325"/>
      <c r="C258" s="325"/>
      <c r="D258" s="325"/>
      <c r="E258" s="325"/>
      <c r="F258" s="325"/>
      <c r="G258" s="326"/>
      <c r="H258" s="326"/>
      <c r="I258" s="327"/>
      <c r="J258" s="327"/>
      <c r="K258" s="327"/>
      <c r="L258" s="327"/>
      <c r="M258" s="327"/>
      <c r="N258" s="328" t="str">
        <f t="shared" ca="1" si="12"/>
        <v/>
      </c>
      <c r="O258" s="328"/>
      <c r="P258" s="329"/>
      <c r="Q258" s="330" t="str">
        <f t="shared" si="13"/>
        <v/>
      </c>
      <c r="R258" s="330" t="b">
        <f t="shared" si="14"/>
        <v>1</v>
      </c>
      <c r="S258" s="330" t="str">
        <f t="shared" si="15"/>
        <v/>
      </c>
    </row>
    <row r="259" spans="1:19" s="330" customFormat="1" ht="20.149999999999999" customHeight="1">
      <c r="A259" s="294"/>
      <c r="B259" s="325"/>
      <c r="C259" s="325"/>
      <c r="D259" s="325"/>
      <c r="E259" s="325"/>
      <c r="F259" s="325"/>
      <c r="G259" s="326"/>
      <c r="H259" s="326"/>
      <c r="I259" s="327"/>
      <c r="J259" s="327"/>
      <c r="K259" s="327"/>
      <c r="L259" s="327"/>
      <c r="M259" s="327"/>
      <c r="N259" s="328" t="str">
        <f t="shared" ca="1" si="12"/>
        <v/>
      </c>
      <c r="O259" s="328"/>
      <c r="P259" s="329"/>
      <c r="Q259" s="330" t="str">
        <f t="shared" si="13"/>
        <v/>
      </c>
      <c r="R259" s="330" t="b">
        <f t="shared" si="14"/>
        <v>1</v>
      </c>
      <c r="S259" s="330" t="str">
        <f t="shared" si="15"/>
        <v/>
      </c>
    </row>
    <row r="260" spans="1:19" s="330" customFormat="1" ht="20.149999999999999" customHeight="1">
      <c r="A260" s="294"/>
      <c r="B260" s="325"/>
      <c r="C260" s="325"/>
      <c r="D260" s="325"/>
      <c r="E260" s="325"/>
      <c r="F260" s="325"/>
      <c r="G260" s="326"/>
      <c r="H260" s="326"/>
      <c r="I260" s="327"/>
      <c r="J260" s="327"/>
      <c r="K260" s="327"/>
      <c r="L260" s="327"/>
      <c r="M260" s="327"/>
      <c r="N260" s="328" t="str">
        <f t="shared" ca="1" si="12"/>
        <v/>
      </c>
      <c r="O260" s="328"/>
      <c r="P260" s="329"/>
      <c r="Q260" s="330" t="str">
        <f t="shared" si="13"/>
        <v/>
      </c>
      <c r="R260" s="330" t="b">
        <f t="shared" si="14"/>
        <v>1</v>
      </c>
      <c r="S260" s="330" t="str">
        <f t="shared" si="15"/>
        <v/>
      </c>
    </row>
    <row r="261" spans="1:19" s="330" customFormat="1" ht="20.149999999999999" customHeight="1">
      <c r="A261" s="294"/>
      <c r="B261" s="325"/>
      <c r="C261" s="325"/>
      <c r="D261" s="325"/>
      <c r="E261" s="325"/>
      <c r="F261" s="325"/>
      <c r="G261" s="326"/>
      <c r="H261" s="326"/>
      <c r="I261" s="327"/>
      <c r="J261" s="327"/>
      <c r="K261" s="327"/>
      <c r="L261" s="327"/>
      <c r="M261" s="327"/>
      <c r="N261" s="328" t="str">
        <f t="shared" ref="N261:N324" ca="1" si="16">IF(A261="","",IF(ISERROR(MATCH($F261,CL,0)),"Unknown",INDIRECT("'C'!$A$"&amp;MATCH($F261,CL,0)+1)))</f>
        <v/>
      </c>
      <c r="O261" s="328"/>
      <c r="P261" s="329"/>
      <c r="Q261" s="330" t="str">
        <f t="shared" ref="Q261:Q324" si="17">A261&amp;B261</f>
        <v/>
      </c>
      <c r="R261" s="330" t="b">
        <f t="shared" ref="R261:R324" si="18">OR(ISBLANK(B261),ISBLANK(C261))</f>
        <v>1</v>
      </c>
      <c r="S261" s="330" t="str">
        <f t="shared" ref="S261:S324" si="19">IF(R261,"",A261&amp;"+")</f>
        <v/>
      </c>
    </row>
    <row r="262" spans="1:19" s="330" customFormat="1" ht="20.149999999999999" customHeight="1">
      <c r="A262" s="294"/>
      <c r="B262" s="325"/>
      <c r="C262" s="325"/>
      <c r="D262" s="325"/>
      <c r="E262" s="325"/>
      <c r="F262" s="325"/>
      <c r="G262" s="326"/>
      <c r="H262" s="326"/>
      <c r="I262" s="327"/>
      <c r="J262" s="327"/>
      <c r="K262" s="327"/>
      <c r="L262" s="327"/>
      <c r="M262" s="327"/>
      <c r="N262" s="328" t="str">
        <f t="shared" ca="1" si="16"/>
        <v/>
      </c>
      <c r="O262" s="328"/>
      <c r="P262" s="329"/>
      <c r="Q262" s="330" t="str">
        <f t="shared" si="17"/>
        <v/>
      </c>
      <c r="R262" s="330" t="b">
        <f t="shared" si="18"/>
        <v>1</v>
      </c>
      <c r="S262" s="330" t="str">
        <f t="shared" si="19"/>
        <v/>
      </c>
    </row>
    <row r="263" spans="1:19" s="330" customFormat="1" ht="20.149999999999999" customHeight="1">
      <c r="A263" s="294"/>
      <c r="B263" s="325"/>
      <c r="C263" s="325"/>
      <c r="D263" s="325"/>
      <c r="E263" s="325"/>
      <c r="F263" s="325"/>
      <c r="G263" s="326"/>
      <c r="H263" s="326"/>
      <c r="I263" s="327"/>
      <c r="J263" s="327"/>
      <c r="K263" s="327"/>
      <c r="L263" s="327"/>
      <c r="M263" s="327"/>
      <c r="N263" s="328" t="str">
        <f t="shared" ca="1" si="16"/>
        <v/>
      </c>
      <c r="O263" s="328"/>
      <c r="P263" s="329"/>
      <c r="Q263" s="330" t="str">
        <f t="shared" si="17"/>
        <v/>
      </c>
      <c r="R263" s="330" t="b">
        <f t="shared" si="18"/>
        <v>1</v>
      </c>
      <c r="S263" s="330" t="str">
        <f t="shared" si="19"/>
        <v/>
      </c>
    </row>
    <row r="264" spans="1:19" s="330" customFormat="1" ht="20.149999999999999" customHeight="1">
      <c r="A264" s="294"/>
      <c r="B264" s="325"/>
      <c r="C264" s="325"/>
      <c r="D264" s="325"/>
      <c r="E264" s="325"/>
      <c r="F264" s="325"/>
      <c r="G264" s="326"/>
      <c r="H264" s="326"/>
      <c r="I264" s="327"/>
      <c r="J264" s="327"/>
      <c r="K264" s="327"/>
      <c r="L264" s="327"/>
      <c r="M264" s="327"/>
      <c r="N264" s="328" t="str">
        <f t="shared" ca="1" si="16"/>
        <v/>
      </c>
      <c r="O264" s="328"/>
      <c r="P264" s="329"/>
      <c r="Q264" s="330" t="str">
        <f t="shared" si="17"/>
        <v/>
      </c>
      <c r="R264" s="330" t="b">
        <f t="shared" si="18"/>
        <v>1</v>
      </c>
      <c r="S264" s="330" t="str">
        <f t="shared" si="19"/>
        <v/>
      </c>
    </row>
    <row r="265" spans="1:19" s="330" customFormat="1" ht="20.149999999999999" customHeight="1">
      <c r="A265" s="294"/>
      <c r="B265" s="325"/>
      <c r="C265" s="325"/>
      <c r="D265" s="325"/>
      <c r="E265" s="325"/>
      <c r="F265" s="325"/>
      <c r="G265" s="326"/>
      <c r="H265" s="326"/>
      <c r="I265" s="327"/>
      <c r="J265" s="327"/>
      <c r="K265" s="327"/>
      <c r="L265" s="327"/>
      <c r="M265" s="327"/>
      <c r="N265" s="328" t="str">
        <f t="shared" ca="1" si="16"/>
        <v/>
      </c>
      <c r="O265" s="328"/>
      <c r="P265" s="329"/>
      <c r="Q265" s="330" t="str">
        <f t="shared" si="17"/>
        <v/>
      </c>
      <c r="R265" s="330" t="b">
        <f t="shared" si="18"/>
        <v>1</v>
      </c>
      <c r="S265" s="330" t="str">
        <f t="shared" si="19"/>
        <v/>
      </c>
    </row>
    <row r="266" spans="1:19" s="330" customFormat="1" ht="20.149999999999999" customHeight="1">
      <c r="A266" s="294"/>
      <c r="B266" s="325"/>
      <c r="C266" s="325"/>
      <c r="D266" s="325"/>
      <c r="E266" s="325"/>
      <c r="F266" s="325"/>
      <c r="G266" s="326"/>
      <c r="H266" s="326"/>
      <c r="I266" s="327"/>
      <c r="J266" s="327"/>
      <c r="K266" s="327"/>
      <c r="L266" s="327"/>
      <c r="M266" s="327"/>
      <c r="N266" s="328" t="str">
        <f t="shared" ca="1" si="16"/>
        <v/>
      </c>
      <c r="O266" s="328"/>
      <c r="P266" s="329"/>
      <c r="Q266" s="330" t="str">
        <f t="shared" si="17"/>
        <v/>
      </c>
      <c r="R266" s="330" t="b">
        <f t="shared" si="18"/>
        <v>1</v>
      </c>
      <c r="S266" s="330" t="str">
        <f t="shared" si="19"/>
        <v/>
      </c>
    </row>
    <row r="267" spans="1:19" s="330" customFormat="1" ht="20.149999999999999" customHeight="1">
      <c r="A267" s="294"/>
      <c r="B267" s="325"/>
      <c r="C267" s="325"/>
      <c r="D267" s="325"/>
      <c r="E267" s="325"/>
      <c r="F267" s="325"/>
      <c r="G267" s="326"/>
      <c r="H267" s="326"/>
      <c r="I267" s="327"/>
      <c r="J267" s="327"/>
      <c r="K267" s="327"/>
      <c r="L267" s="327"/>
      <c r="M267" s="327"/>
      <c r="N267" s="328" t="str">
        <f t="shared" ca="1" si="16"/>
        <v/>
      </c>
      <c r="O267" s="328"/>
      <c r="P267" s="329"/>
      <c r="Q267" s="330" t="str">
        <f t="shared" si="17"/>
        <v/>
      </c>
      <c r="R267" s="330" t="b">
        <f t="shared" si="18"/>
        <v>1</v>
      </c>
      <c r="S267" s="330" t="str">
        <f t="shared" si="19"/>
        <v/>
      </c>
    </row>
    <row r="268" spans="1:19" s="330" customFormat="1" ht="20.149999999999999" customHeight="1">
      <c r="A268" s="294"/>
      <c r="B268" s="325"/>
      <c r="C268" s="325"/>
      <c r="D268" s="325"/>
      <c r="E268" s="325"/>
      <c r="F268" s="325"/>
      <c r="G268" s="326"/>
      <c r="H268" s="326"/>
      <c r="I268" s="327"/>
      <c r="J268" s="327"/>
      <c r="K268" s="327"/>
      <c r="L268" s="327"/>
      <c r="M268" s="327"/>
      <c r="N268" s="328" t="str">
        <f t="shared" ca="1" si="16"/>
        <v/>
      </c>
      <c r="O268" s="328"/>
      <c r="P268" s="329"/>
      <c r="Q268" s="330" t="str">
        <f t="shared" si="17"/>
        <v/>
      </c>
      <c r="R268" s="330" t="b">
        <f t="shared" si="18"/>
        <v>1</v>
      </c>
      <c r="S268" s="330" t="str">
        <f t="shared" si="19"/>
        <v/>
      </c>
    </row>
    <row r="269" spans="1:19" s="330" customFormat="1" ht="20.149999999999999" customHeight="1">
      <c r="A269" s="294"/>
      <c r="B269" s="325"/>
      <c r="C269" s="325"/>
      <c r="D269" s="325"/>
      <c r="E269" s="325"/>
      <c r="F269" s="325"/>
      <c r="G269" s="326"/>
      <c r="H269" s="326"/>
      <c r="I269" s="327"/>
      <c r="J269" s="327"/>
      <c r="K269" s="327"/>
      <c r="L269" s="327"/>
      <c r="M269" s="327"/>
      <c r="N269" s="328" t="str">
        <f t="shared" ca="1" si="16"/>
        <v/>
      </c>
      <c r="O269" s="328"/>
      <c r="P269" s="329"/>
      <c r="Q269" s="330" t="str">
        <f t="shared" si="17"/>
        <v/>
      </c>
      <c r="R269" s="330" t="b">
        <f t="shared" si="18"/>
        <v>1</v>
      </c>
      <c r="S269" s="330" t="str">
        <f t="shared" si="19"/>
        <v/>
      </c>
    </row>
    <row r="270" spans="1:19" s="330" customFormat="1" ht="20.149999999999999" customHeight="1">
      <c r="A270" s="294"/>
      <c r="B270" s="325"/>
      <c r="C270" s="325"/>
      <c r="D270" s="325"/>
      <c r="E270" s="325"/>
      <c r="F270" s="325"/>
      <c r="G270" s="326"/>
      <c r="H270" s="326"/>
      <c r="I270" s="327"/>
      <c r="J270" s="327"/>
      <c r="K270" s="327"/>
      <c r="L270" s="327"/>
      <c r="M270" s="327"/>
      <c r="N270" s="328" t="str">
        <f t="shared" ca="1" si="16"/>
        <v/>
      </c>
      <c r="O270" s="328"/>
      <c r="P270" s="329"/>
      <c r="Q270" s="330" t="str">
        <f t="shared" si="17"/>
        <v/>
      </c>
      <c r="R270" s="330" t="b">
        <f t="shared" si="18"/>
        <v>1</v>
      </c>
      <c r="S270" s="330" t="str">
        <f t="shared" si="19"/>
        <v/>
      </c>
    </row>
    <row r="271" spans="1:19" s="330" customFormat="1" ht="20.149999999999999" customHeight="1">
      <c r="A271" s="294"/>
      <c r="B271" s="325"/>
      <c r="C271" s="325"/>
      <c r="D271" s="325"/>
      <c r="E271" s="325"/>
      <c r="F271" s="325"/>
      <c r="G271" s="326"/>
      <c r="H271" s="326"/>
      <c r="I271" s="327"/>
      <c r="J271" s="327"/>
      <c r="K271" s="327"/>
      <c r="L271" s="327"/>
      <c r="M271" s="327"/>
      <c r="N271" s="328" t="str">
        <f t="shared" ca="1" si="16"/>
        <v/>
      </c>
      <c r="O271" s="328"/>
      <c r="P271" s="329"/>
      <c r="Q271" s="330" t="str">
        <f t="shared" si="17"/>
        <v/>
      </c>
      <c r="R271" s="330" t="b">
        <f t="shared" si="18"/>
        <v>1</v>
      </c>
      <c r="S271" s="330" t="str">
        <f t="shared" si="19"/>
        <v/>
      </c>
    </row>
    <row r="272" spans="1:19" s="330" customFormat="1" ht="20.149999999999999" customHeight="1">
      <c r="A272" s="294"/>
      <c r="B272" s="325"/>
      <c r="C272" s="325"/>
      <c r="D272" s="325"/>
      <c r="E272" s="325"/>
      <c r="F272" s="325"/>
      <c r="G272" s="326"/>
      <c r="H272" s="326"/>
      <c r="I272" s="327"/>
      <c r="J272" s="327"/>
      <c r="K272" s="327"/>
      <c r="L272" s="327"/>
      <c r="M272" s="327"/>
      <c r="N272" s="328" t="str">
        <f t="shared" ca="1" si="16"/>
        <v/>
      </c>
      <c r="O272" s="328"/>
      <c r="P272" s="329"/>
      <c r="Q272" s="330" t="str">
        <f t="shared" si="17"/>
        <v/>
      </c>
      <c r="R272" s="330" t="b">
        <f t="shared" si="18"/>
        <v>1</v>
      </c>
      <c r="S272" s="330" t="str">
        <f t="shared" si="19"/>
        <v/>
      </c>
    </row>
    <row r="273" spans="1:19" s="330" customFormat="1" ht="20.149999999999999" customHeight="1">
      <c r="A273" s="294"/>
      <c r="B273" s="325"/>
      <c r="C273" s="325"/>
      <c r="D273" s="325"/>
      <c r="E273" s="325"/>
      <c r="F273" s="325"/>
      <c r="G273" s="326"/>
      <c r="H273" s="326"/>
      <c r="I273" s="327"/>
      <c r="J273" s="327"/>
      <c r="K273" s="327"/>
      <c r="L273" s="327"/>
      <c r="M273" s="327"/>
      <c r="N273" s="328" t="str">
        <f t="shared" ca="1" si="16"/>
        <v/>
      </c>
      <c r="O273" s="328"/>
      <c r="P273" s="329"/>
      <c r="Q273" s="330" t="str">
        <f t="shared" si="17"/>
        <v/>
      </c>
      <c r="R273" s="330" t="b">
        <f t="shared" si="18"/>
        <v>1</v>
      </c>
      <c r="S273" s="330" t="str">
        <f t="shared" si="19"/>
        <v/>
      </c>
    </row>
    <row r="274" spans="1:19" s="330" customFormat="1" ht="20.149999999999999" customHeight="1">
      <c r="A274" s="294"/>
      <c r="B274" s="325"/>
      <c r="C274" s="325"/>
      <c r="D274" s="325"/>
      <c r="E274" s="325"/>
      <c r="F274" s="325"/>
      <c r="G274" s="326"/>
      <c r="H274" s="326"/>
      <c r="I274" s="327"/>
      <c r="J274" s="327"/>
      <c r="K274" s="327"/>
      <c r="L274" s="327"/>
      <c r="M274" s="327"/>
      <c r="N274" s="328" t="str">
        <f t="shared" ca="1" si="16"/>
        <v/>
      </c>
      <c r="O274" s="328"/>
      <c r="P274" s="329"/>
      <c r="Q274" s="330" t="str">
        <f t="shared" si="17"/>
        <v/>
      </c>
      <c r="R274" s="330" t="b">
        <f t="shared" si="18"/>
        <v>1</v>
      </c>
      <c r="S274" s="330" t="str">
        <f t="shared" si="19"/>
        <v/>
      </c>
    </row>
    <row r="275" spans="1:19" s="330" customFormat="1" ht="20.149999999999999" customHeight="1">
      <c r="A275" s="294"/>
      <c r="B275" s="325"/>
      <c r="C275" s="325"/>
      <c r="D275" s="325"/>
      <c r="E275" s="325"/>
      <c r="F275" s="325"/>
      <c r="G275" s="326"/>
      <c r="H275" s="326"/>
      <c r="I275" s="327"/>
      <c r="J275" s="327"/>
      <c r="K275" s="327"/>
      <c r="L275" s="327"/>
      <c r="M275" s="327"/>
      <c r="N275" s="328" t="str">
        <f t="shared" ca="1" si="16"/>
        <v/>
      </c>
      <c r="O275" s="328"/>
      <c r="P275" s="329"/>
      <c r="Q275" s="330" t="str">
        <f t="shared" si="17"/>
        <v/>
      </c>
      <c r="R275" s="330" t="b">
        <f t="shared" si="18"/>
        <v>1</v>
      </c>
      <c r="S275" s="330" t="str">
        <f t="shared" si="19"/>
        <v/>
      </c>
    </row>
    <row r="276" spans="1:19" s="330" customFormat="1" ht="20.149999999999999" customHeight="1">
      <c r="A276" s="294"/>
      <c r="B276" s="325"/>
      <c r="C276" s="325"/>
      <c r="D276" s="325"/>
      <c r="E276" s="325"/>
      <c r="F276" s="325"/>
      <c r="G276" s="326"/>
      <c r="H276" s="326"/>
      <c r="I276" s="327"/>
      <c r="J276" s="327"/>
      <c r="K276" s="327"/>
      <c r="L276" s="327"/>
      <c r="M276" s="327"/>
      <c r="N276" s="328" t="str">
        <f t="shared" ca="1" si="16"/>
        <v/>
      </c>
      <c r="O276" s="328"/>
      <c r="P276" s="329"/>
      <c r="Q276" s="330" t="str">
        <f t="shared" si="17"/>
        <v/>
      </c>
      <c r="R276" s="330" t="b">
        <f t="shared" si="18"/>
        <v>1</v>
      </c>
      <c r="S276" s="330" t="str">
        <f t="shared" si="19"/>
        <v/>
      </c>
    </row>
    <row r="277" spans="1:19" s="330" customFormat="1" ht="20.149999999999999" customHeight="1">
      <c r="A277" s="294"/>
      <c r="B277" s="325"/>
      <c r="C277" s="325"/>
      <c r="D277" s="325"/>
      <c r="E277" s="325"/>
      <c r="F277" s="325"/>
      <c r="G277" s="326"/>
      <c r="H277" s="326"/>
      <c r="I277" s="327"/>
      <c r="J277" s="327"/>
      <c r="K277" s="327"/>
      <c r="L277" s="327"/>
      <c r="M277" s="327"/>
      <c r="N277" s="328" t="str">
        <f t="shared" ca="1" si="16"/>
        <v/>
      </c>
      <c r="O277" s="328"/>
      <c r="P277" s="329"/>
      <c r="Q277" s="330" t="str">
        <f t="shared" si="17"/>
        <v/>
      </c>
      <c r="R277" s="330" t="b">
        <f t="shared" si="18"/>
        <v>1</v>
      </c>
      <c r="S277" s="330" t="str">
        <f t="shared" si="19"/>
        <v/>
      </c>
    </row>
    <row r="278" spans="1:19" s="330" customFormat="1" ht="20.149999999999999" customHeight="1">
      <c r="A278" s="294"/>
      <c r="B278" s="325"/>
      <c r="C278" s="325"/>
      <c r="D278" s="325"/>
      <c r="E278" s="325"/>
      <c r="F278" s="325"/>
      <c r="G278" s="326"/>
      <c r="H278" s="326"/>
      <c r="I278" s="327"/>
      <c r="J278" s="327"/>
      <c r="K278" s="327"/>
      <c r="L278" s="327"/>
      <c r="M278" s="327"/>
      <c r="N278" s="328" t="str">
        <f t="shared" ca="1" si="16"/>
        <v/>
      </c>
      <c r="O278" s="328"/>
      <c r="P278" s="329"/>
      <c r="Q278" s="330" t="str">
        <f t="shared" si="17"/>
        <v/>
      </c>
      <c r="R278" s="330" t="b">
        <f t="shared" si="18"/>
        <v>1</v>
      </c>
      <c r="S278" s="330" t="str">
        <f t="shared" si="19"/>
        <v/>
      </c>
    </row>
    <row r="279" spans="1:19" s="330" customFormat="1" ht="20.149999999999999" customHeight="1">
      <c r="A279" s="294"/>
      <c r="B279" s="325"/>
      <c r="C279" s="325"/>
      <c r="D279" s="325"/>
      <c r="E279" s="325"/>
      <c r="F279" s="325"/>
      <c r="G279" s="326"/>
      <c r="H279" s="326"/>
      <c r="I279" s="327"/>
      <c r="J279" s="327"/>
      <c r="K279" s="327"/>
      <c r="L279" s="327"/>
      <c r="M279" s="327"/>
      <c r="N279" s="328" t="str">
        <f t="shared" ca="1" si="16"/>
        <v/>
      </c>
      <c r="O279" s="328"/>
      <c r="P279" s="329"/>
      <c r="Q279" s="330" t="str">
        <f t="shared" si="17"/>
        <v/>
      </c>
      <c r="R279" s="330" t="b">
        <f t="shared" si="18"/>
        <v>1</v>
      </c>
      <c r="S279" s="330" t="str">
        <f t="shared" si="19"/>
        <v/>
      </c>
    </row>
    <row r="280" spans="1:19" s="330" customFormat="1" ht="20.149999999999999" customHeight="1">
      <c r="A280" s="294"/>
      <c r="B280" s="325"/>
      <c r="C280" s="325"/>
      <c r="D280" s="325"/>
      <c r="E280" s="325"/>
      <c r="F280" s="325"/>
      <c r="G280" s="326"/>
      <c r="H280" s="326"/>
      <c r="I280" s="327"/>
      <c r="J280" s="327"/>
      <c r="K280" s="327"/>
      <c r="L280" s="327"/>
      <c r="M280" s="327"/>
      <c r="N280" s="328" t="str">
        <f t="shared" ca="1" si="16"/>
        <v/>
      </c>
      <c r="O280" s="328"/>
      <c r="P280" s="329"/>
      <c r="Q280" s="330" t="str">
        <f t="shared" si="17"/>
        <v/>
      </c>
      <c r="R280" s="330" t="b">
        <f t="shared" si="18"/>
        <v>1</v>
      </c>
      <c r="S280" s="330" t="str">
        <f t="shared" si="19"/>
        <v/>
      </c>
    </row>
    <row r="281" spans="1:19" s="330" customFormat="1" ht="20.149999999999999" customHeight="1">
      <c r="A281" s="294"/>
      <c r="B281" s="325"/>
      <c r="C281" s="325"/>
      <c r="D281" s="325"/>
      <c r="E281" s="325"/>
      <c r="F281" s="325"/>
      <c r="G281" s="326"/>
      <c r="H281" s="326"/>
      <c r="I281" s="327"/>
      <c r="J281" s="327"/>
      <c r="K281" s="327"/>
      <c r="L281" s="327"/>
      <c r="M281" s="327"/>
      <c r="N281" s="328" t="str">
        <f t="shared" ca="1" si="16"/>
        <v/>
      </c>
      <c r="O281" s="328"/>
      <c r="P281" s="329"/>
      <c r="Q281" s="330" t="str">
        <f t="shared" si="17"/>
        <v/>
      </c>
      <c r="R281" s="330" t="b">
        <f t="shared" si="18"/>
        <v>1</v>
      </c>
      <c r="S281" s="330" t="str">
        <f t="shared" si="19"/>
        <v/>
      </c>
    </row>
    <row r="282" spans="1:19" s="330" customFormat="1" ht="20.149999999999999" customHeight="1">
      <c r="A282" s="294"/>
      <c r="B282" s="325"/>
      <c r="C282" s="325"/>
      <c r="D282" s="325"/>
      <c r="E282" s="325"/>
      <c r="F282" s="325"/>
      <c r="G282" s="326"/>
      <c r="H282" s="326"/>
      <c r="I282" s="327"/>
      <c r="J282" s="327"/>
      <c r="K282" s="327"/>
      <c r="L282" s="327"/>
      <c r="M282" s="327"/>
      <c r="N282" s="328" t="str">
        <f t="shared" ca="1" si="16"/>
        <v/>
      </c>
      <c r="O282" s="328"/>
      <c r="P282" s="329"/>
      <c r="Q282" s="330" t="str">
        <f t="shared" si="17"/>
        <v/>
      </c>
      <c r="R282" s="330" t="b">
        <f t="shared" si="18"/>
        <v>1</v>
      </c>
      <c r="S282" s="330" t="str">
        <f t="shared" si="19"/>
        <v/>
      </c>
    </row>
    <row r="283" spans="1:19" s="330" customFormat="1" ht="20.149999999999999" customHeight="1">
      <c r="A283" s="294"/>
      <c r="B283" s="325"/>
      <c r="C283" s="325"/>
      <c r="D283" s="325"/>
      <c r="E283" s="325"/>
      <c r="F283" s="325"/>
      <c r="G283" s="326"/>
      <c r="H283" s="326"/>
      <c r="I283" s="327"/>
      <c r="J283" s="327"/>
      <c r="K283" s="327"/>
      <c r="L283" s="327"/>
      <c r="M283" s="327"/>
      <c r="N283" s="328" t="str">
        <f t="shared" ca="1" si="16"/>
        <v/>
      </c>
      <c r="O283" s="328"/>
      <c r="P283" s="329"/>
      <c r="Q283" s="330" t="str">
        <f t="shared" si="17"/>
        <v/>
      </c>
      <c r="R283" s="330" t="b">
        <f t="shared" si="18"/>
        <v>1</v>
      </c>
      <c r="S283" s="330" t="str">
        <f t="shared" si="19"/>
        <v/>
      </c>
    </row>
    <row r="284" spans="1:19" s="330" customFormat="1" ht="20.149999999999999" customHeight="1">
      <c r="A284" s="294"/>
      <c r="B284" s="325"/>
      <c r="C284" s="325"/>
      <c r="D284" s="325"/>
      <c r="E284" s="325"/>
      <c r="F284" s="325"/>
      <c r="G284" s="326"/>
      <c r="H284" s="326"/>
      <c r="I284" s="327"/>
      <c r="J284" s="327"/>
      <c r="K284" s="327"/>
      <c r="L284" s="327"/>
      <c r="M284" s="327"/>
      <c r="N284" s="328" t="str">
        <f t="shared" ca="1" si="16"/>
        <v/>
      </c>
      <c r="O284" s="328"/>
      <c r="P284" s="329"/>
      <c r="Q284" s="330" t="str">
        <f t="shared" si="17"/>
        <v/>
      </c>
      <c r="R284" s="330" t="b">
        <f t="shared" si="18"/>
        <v>1</v>
      </c>
      <c r="S284" s="330" t="str">
        <f t="shared" si="19"/>
        <v/>
      </c>
    </row>
    <row r="285" spans="1:19" s="330" customFormat="1" ht="20.149999999999999" customHeight="1">
      <c r="A285" s="294"/>
      <c r="B285" s="325"/>
      <c r="C285" s="325"/>
      <c r="D285" s="325"/>
      <c r="E285" s="325"/>
      <c r="F285" s="325"/>
      <c r="G285" s="326"/>
      <c r="H285" s="326"/>
      <c r="I285" s="327"/>
      <c r="J285" s="327"/>
      <c r="K285" s="327"/>
      <c r="L285" s="327"/>
      <c r="M285" s="327"/>
      <c r="N285" s="328" t="str">
        <f t="shared" ca="1" si="16"/>
        <v/>
      </c>
      <c r="O285" s="328"/>
      <c r="P285" s="329"/>
      <c r="Q285" s="330" t="str">
        <f t="shared" si="17"/>
        <v/>
      </c>
      <c r="R285" s="330" t="b">
        <f t="shared" si="18"/>
        <v>1</v>
      </c>
      <c r="S285" s="330" t="str">
        <f t="shared" si="19"/>
        <v/>
      </c>
    </row>
    <row r="286" spans="1:19" s="330" customFormat="1" ht="20.149999999999999" customHeight="1">
      <c r="A286" s="294"/>
      <c r="B286" s="325"/>
      <c r="C286" s="325"/>
      <c r="D286" s="325"/>
      <c r="E286" s="325"/>
      <c r="F286" s="325"/>
      <c r="G286" s="326"/>
      <c r="H286" s="326"/>
      <c r="I286" s="327"/>
      <c r="J286" s="327"/>
      <c r="K286" s="327"/>
      <c r="L286" s="327"/>
      <c r="M286" s="327"/>
      <c r="N286" s="328" t="str">
        <f t="shared" ca="1" si="16"/>
        <v/>
      </c>
      <c r="O286" s="328"/>
      <c r="P286" s="329"/>
      <c r="Q286" s="330" t="str">
        <f t="shared" si="17"/>
        <v/>
      </c>
      <c r="R286" s="330" t="b">
        <f t="shared" si="18"/>
        <v>1</v>
      </c>
      <c r="S286" s="330" t="str">
        <f t="shared" si="19"/>
        <v/>
      </c>
    </row>
    <row r="287" spans="1:19" s="330" customFormat="1" ht="20.149999999999999" customHeight="1">
      <c r="A287" s="294"/>
      <c r="B287" s="325"/>
      <c r="C287" s="325"/>
      <c r="D287" s="325"/>
      <c r="E287" s="325"/>
      <c r="F287" s="325"/>
      <c r="G287" s="326"/>
      <c r="H287" s="326"/>
      <c r="I287" s="327"/>
      <c r="J287" s="327"/>
      <c r="K287" s="327"/>
      <c r="L287" s="327"/>
      <c r="M287" s="327"/>
      <c r="N287" s="328" t="str">
        <f t="shared" ca="1" si="16"/>
        <v/>
      </c>
      <c r="O287" s="328"/>
      <c r="P287" s="329"/>
      <c r="Q287" s="330" t="str">
        <f t="shared" si="17"/>
        <v/>
      </c>
      <c r="R287" s="330" t="b">
        <f t="shared" si="18"/>
        <v>1</v>
      </c>
      <c r="S287" s="330" t="str">
        <f t="shared" si="19"/>
        <v/>
      </c>
    </row>
    <row r="288" spans="1:19" s="330" customFormat="1" ht="20.149999999999999" customHeight="1">
      <c r="A288" s="294"/>
      <c r="B288" s="325"/>
      <c r="C288" s="325"/>
      <c r="D288" s="325"/>
      <c r="E288" s="325"/>
      <c r="F288" s="325"/>
      <c r="G288" s="326"/>
      <c r="H288" s="326"/>
      <c r="I288" s="327"/>
      <c r="J288" s="327"/>
      <c r="K288" s="327"/>
      <c r="L288" s="327"/>
      <c r="M288" s="327"/>
      <c r="N288" s="328" t="str">
        <f t="shared" ca="1" si="16"/>
        <v/>
      </c>
      <c r="O288" s="328"/>
      <c r="P288" s="329"/>
      <c r="Q288" s="330" t="str">
        <f t="shared" si="17"/>
        <v/>
      </c>
      <c r="R288" s="330" t="b">
        <f t="shared" si="18"/>
        <v>1</v>
      </c>
      <c r="S288" s="330" t="str">
        <f t="shared" si="19"/>
        <v/>
      </c>
    </row>
    <row r="289" spans="1:19" s="330" customFormat="1" ht="20.149999999999999" customHeight="1">
      <c r="A289" s="294"/>
      <c r="B289" s="325"/>
      <c r="C289" s="325"/>
      <c r="D289" s="325"/>
      <c r="E289" s="325"/>
      <c r="F289" s="325"/>
      <c r="G289" s="326"/>
      <c r="H289" s="326"/>
      <c r="I289" s="327"/>
      <c r="J289" s="327"/>
      <c r="K289" s="327"/>
      <c r="L289" s="327"/>
      <c r="M289" s="327"/>
      <c r="N289" s="328" t="str">
        <f t="shared" ca="1" si="16"/>
        <v/>
      </c>
      <c r="O289" s="328"/>
      <c r="P289" s="329"/>
      <c r="Q289" s="330" t="str">
        <f t="shared" si="17"/>
        <v/>
      </c>
      <c r="R289" s="330" t="b">
        <f t="shared" si="18"/>
        <v>1</v>
      </c>
      <c r="S289" s="330" t="str">
        <f t="shared" si="19"/>
        <v/>
      </c>
    </row>
    <row r="290" spans="1:19" s="330" customFormat="1" ht="20.149999999999999" customHeight="1">
      <c r="A290" s="294"/>
      <c r="B290" s="325"/>
      <c r="C290" s="325"/>
      <c r="D290" s="325"/>
      <c r="E290" s="325"/>
      <c r="F290" s="325"/>
      <c r="G290" s="326"/>
      <c r="H290" s="326"/>
      <c r="I290" s="327"/>
      <c r="J290" s="327"/>
      <c r="K290" s="327"/>
      <c r="L290" s="327"/>
      <c r="M290" s="327"/>
      <c r="N290" s="328" t="str">
        <f t="shared" ca="1" si="16"/>
        <v/>
      </c>
      <c r="O290" s="328"/>
      <c r="P290" s="329"/>
      <c r="Q290" s="330" t="str">
        <f t="shared" si="17"/>
        <v/>
      </c>
      <c r="R290" s="330" t="b">
        <f t="shared" si="18"/>
        <v>1</v>
      </c>
      <c r="S290" s="330" t="str">
        <f t="shared" si="19"/>
        <v/>
      </c>
    </row>
    <row r="291" spans="1:19" s="330" customFormat="1" ht="20.149999999999999" customHeight="1">
      <c r="A291" s="294"/>
      <c r="B291" s="325"/>
      <c r="C291" s="325"/>
      <c r="D291" s="325"/>
      <c r="E291" s="325"/>
      <c r="F291" s="325"/>
      <c r="G291" s="326"/>
      <c r="H291" s="326"/>
      <c r="I291" s="327"/>
      <c r="J291" s="327"/>
      <c r="K291" s="327"/>
      <c r="L291" s="327"/>
      <c r="M291" s="327"/>
      <c r="N291" s="328" t="str">
        <f t="shared" ca="1" si="16"/>
        <v/>
      </c>
      <c r="O291" s="328"/>
      <c r="P291" s="329"/>
      <c r="Q291" s="330" t="str">
        <f t="shared" si="17"/>
        <v/>
      </c>
      <c r="R291" s="330" t="b">
        <f t="shared" si="18"/>
        <v>1</v>
      </c>
      <c r="S291" s="330" t="str">
        <f t="shared" si="19"/>
        <v/>
      </c>
    </row>
    <row r="292" spans="1:19" s="330" customFormat="1" ht="20.149999999999999" customHeight="1">
      <c r="A292" s="294"/>
      <c r="B292" s="325"/>
      <c r="C292" s="325"/>
      <c r="D292" s="325"/>
      <c r="E292" s="325"/>
      <c r="F292" s="325"/>
      <c r="G292" s="326"/>
      <c r="H292" s="326"/>
      <c r="I292" s="327"/>
      <c r="J292" s="327"/>
      <c r="K292" s="327"/>
      <c r="L292" s="327"/>
      <c r="M292" s="327"/>
      <c r="N292" s="328" t="str">
        <f t="shared" ca="1" si="16"/>
        <v/>
      </c>
      <c r="O292" s="328"/>
      <c r="P292" s="329"/>
      <c r="Q292" s="330" t="str">
        <f t="shared" si="17"/>
        <v/>
      </c>
      <c r="R292" s="330" t="b">
        <f t="shared" si="18"/>
        <v>1</v>
      </c>
      <c r="S292" s="330" t="str">
        <f t="shared" si="19"/>
        <v/>
      </c>
    </row>
    <row r="293" spans="1:19" s="330" customFormat="1" ht="20.149999999999999" customHeight="1">
      <c r="A293" s="294"/>
      <c r="B293" s="325"/>
      <c r="C293" s="325"/>
      <c r="D293" s="325"/>
      <c r="E293" s="325"/>
      <c r="F293" s="325"/>
      <c r="G293" s="326"/>
      <c r="H293" s="326"/>
      <c r="I293" s="327"/>
      <c r="J293" s="327"/>
      <c r="K293" s="327"/>
      <c r="L293" s="327"/>
      <c r="M293" s="327"/>
      <c r="N293" s="328" t="str">
        <f t="shared" ca="1" si="16"/>
        <v/>
      </c>
      <c r="O293" s="328"/>
      <c r="P293" s="329"/>
      <c r="Q293" s="330" t="str">
        <f t="shared" si="17"/>
        <v/>
      </c>
      <c r="R293" s="330" t="b">
        <f t="shared" si="18"/>
        <v>1</v>
      </c>
      <c r="S293" s="330" t="str">
        <f t="shared" si="19"/>
        <v/>
      </c>
    </row>
    <row r="294" spans="1:19" s="330" customFormat="1" ht="20.149999999999999" customHeight="1">
      <c r="A294" s="294"/>
      <c r="B294" s="325"/>
      <c r="C294" s="325"/>
      <c r="D294" s="325"/>
      <c r="E294" s="325"/>
      <c r="F294" s="325"/>
      <c r="G294" s="326"/>
      <c r="H294" s="326"/>
      <c r="I294" s="327"/>
      <c r="J294" s="327"/>
      <c r="K294" s="327"/>
      <c r="L294" s="327"/>
      <c r="M294" s="327"/>
      <c r="N294" s="328" t="str">
        <f t="shared" ca="1" si="16"/>
        <v/>
      </c>
      <c r="O294" s="328"/>
      <c r="P294" s="329"/>
      <c r="Q294" s="330" t="str">
        <f t="shared" si="17"/>
        <v/>
      </c>
      <c r="R294" s="330" t="b">
        <f t="shared" si="18"/>
        <v>1</v>
      </c>
      <c r="S294" s="330" t="str">
        <f t="shared" si="19"/>
        <v/>
      </c>
    </row>
    <row r="295" spans="1:19" s="330" customFormat="1" ht="20.149999999999999" customHeight="1">
      <c r="A295" s="294"/>
      <c r="B295" s="325"/>
      <c r="C295" s="325"/>
      <c r="D295" s="325"/>
      <c r="E295" s="325"/>
      <c r="F295" s="325"/>
      <c r="G295" s="326"/>
      <c r="H295" s="326"/>
      <c r="I295" s="327"/>
      <c r="J295" s="327"/>
      <c r="K295" s="327"/>
      <c r="L295" s="327"/>
      <c r="M295" s="327"/>
      <c r="N295" s="328" t="str">
        <f t="shared" ca="1" si="16"/>
        <v/>
      </c>
      <c r="O295" s="328"/>
      <c r="P295" s="329"/>
      <c r="Q295" s="330" t="str">
        <f t="shared" si="17"/>
        <v/>
      </c>
      <c r="R295" s="330" t="b">
        <f t="shared" si="18"/>
        <v>1</v>
      </c>
      <c r="S295" s="330" t="str">
        <f t="shared" si="19"/>
        <v/>
      </c>
    </row>
    <row r="296" spans="1:19" s="330" customFormat="1" ht="20.149999999999999" customHeight="1">
      <c r="A296" s="294"/>
      <c r="B296" s="325"/>
      <c r="C296" s="325"/>
      <c r="D296" s="325"/>
      <c r="E296" s="325"/>
      <c r="F296" s="325"/>
      <c r="G296" s="326"/>
      <c r="H296" s="326"/>
      <c r="I296" s="327"/>
      <c r="J296" s="327"/>
      <c r="K296" s="327"/>
      <c r="L296" s="327"/>
      <c r="M296" s="327"/>
      <c r="N296" s="328" t="str">
        <f t="shared" ca="1" si="16"/>
        <v/>
      </c>
      <c r="O296" s="328"/>
      <c r="P296" s="329"/>
      <c r="Q296" s="330" t="str">
        <f t="shared" si="17"/>
        <v/>
      </c>
      <c r="R296" s="330" t="b">
        <f t="shared" si="18"/>
        <v>1</v>
      </c>
      <c r="S296" s="330" t="str">
        <f t="shared" si="19"/>
        <v/>
      </c>
    </row>
    <row r="297" spans="1:19" s="330" customFormat="1" ht="20.149999999999999" customHeight="1">
      <c r="A297" s="294"/>
      <c r="B297" s="325"/>
      <c r="C297" s="325"/>
      <c r="D297" s="325"/>
      <c r="E297" s="325"/>
      <c r="F297" s="325"/>
      <c r="G297" s="326"/>
      <c r="H297" s="326"/>
      <c r="I297" s="327"/>
      <c r="J297" s="327"/>
      <c r="K297" s="327"/>
      <c r="L297" s="327"/>
      <c r="M297" s="327"/>
      <c r="N297" s="328" t="str">
        <f t="shared" ca="1" si="16"/>
        <v/>
      </c>
      <c r="O297" s="328"/>
      <c r="P297" s="329"/>
      <c r="Q297" s="330" t="str">
        <f t="shared" si="17"/>
        <v/>
      </c>
      <c r="R297" s="330" t="b">
        <f t="shared" si="18"/>
        <v>1</v>
      </c>
      <c r="S297" s="330" t="str">
        <f t="shared" si="19"/>
        <v/>
      </c>
    </row>
    <row r="298" spans="1:19" s="330" customFormat="1" ht="20.149999999999999" customHeight="1">
      <c r="A298" s="294"/>
      <c r="B298" s="325"/>
      <c r="C298" s="325"/>
      <c r="D298" s="325"/>
      <c r="E298" s="325"/>
      <c r="F298" s="325"/>
      <c r="G298" s="326"/>
      <c r="H298" s="326"/>
      <c r="I298" s="327"/>
      <c r="J298" s="327"/>
      <c r="K298" s="327"/>
      <c r="L298" s="327"/>
      <c r="M298" s="327"/>
      <c r="N298" s="328" t="str">
        <f t="shared" ca="1" si="16"/>
        <v/>
      </c>
      <c r="O298" s="328"/>
      <c r="P298" s="329"/>
      <c r="Q298" s="330" t="str">
        <f t="shared" si="17"/>
        <v/>
      </c>
      <c r="R298" s="330" t="b">
        <f t="shared" si="18"/>
        <v>1</v>
      </c>
      <c r="S298" s="330" t="str">
        <f t="shared" si="19"/>
        <v/>
      </c>
    </row>
    <row r="299" spans="1:19" s="330" customFormat="1" ht="20.149999999999999" customHeight="1">
      <c r="A299" s="294"/>
      <c r="B299" s="325"/>
      <c r="C299" s="325"/>
      <c r="D299" s="325"/>
      <c r="E299" s="325"/>
      <c r="F299" s="325"/>
      <c r="G299" s="326"/>
      <c r="H299" s="326"/>
      <c r="I299" s="327"/>
      <c r="J299" s="327"/>
      <c r="K299" s="327"/>
      <c r="L299" s="327"/>
      <c r="M299" s="327"/>
      <c r="N299" s="328" t="str">
        <f t="shared" ca="1" si="16"/>
        <v/>
      </c>
      <c r="O299" s="328"/>
      <c r="P299" s="329"/>
      <c r="Q299" s="330" t="str">
        <f t="shared" si="17"/>
        <v/>
      </c>
      <c r="R299" s="330" t="b">
        <f t="shared" si="18"/>
        <v>1</v>
      </c>
      <c r="S299" s="330" t="str">
        <f t="shared" si="19"/>
        <v/>
      </c>
    </row>
    <row r="300" spans="1:19" s="330" customFormat="1" ht="20.149999999999999" customHeight="1">
      <c r="A300" s="294"/>
      <c r="B300" s="325"/>
      <c r="C300" s="325"/>
      <c r="D300" s="325"/>
      <c r="E300" s="325"/>
      <c r="F300" s="325"/>
      <c r="G300" s="326"/>
      <c r="H300" s="326"/>
      <c r="I300" s="327"/>
      <c r="J300" s="327"/>
      <c r="K300" s="327"/>
      <c r="L300" s="327"/>
      <c r="M300" s="327"/>
      <c r="N300" s="328" t="str">
        <f t="shared" ca="1" si="16"/>
        <v/>
      </c>
      <c r="O300" s="328"/>
      <c r="P300" s="329"/>
      <c r="Q300" s="330" t="str">
        <f t="shared" si="17"/>
        <v/>
      </c>
      <c r="R300" s="330" t="b">
        <f t="shared" si="18"/>
        <v>1</v>
      </c>
      <c r="S300" s="330" t="str">
        <f t="shared" si="19"/>
        <v/>
      </c>
    </row>
    <row r="301" spans="1:19" s="330" customFormat="1" ht="20.149999999999999" customHeight="1">
      <c r="A301" s="294"/>
      <c r="B301" s="325"/>
      <c r="C301" s="325"/>
      <c r="D301" s="325"/>
      <c r="E301" s="325"/>
      <c r="F301" s="325"/>
      <c r="G301" s="326"/>
      <c r="H301" s="326"/>
      <c r="I301" s="327"/>
      <c r="J301" s="327"/>
      <c r="K301" s="327"/>
      <c r="L301" s="327"/>
      <c r="M301" s="327"/>
      <c r="N301" s="328" t="str">
        <f t="shared" ca="1" si="16"/>
        <v/>
      </c>
      <c r="O301" s="328"/>
      <c r="P301" s="329"/>
      <c r="Q301" s="330" t="str">
        <f t="shared" si="17"/>
        <v/>
      </c>
      <c r="R301" s="330" t="b">
        <f t="shared" si="18"/>
        <v>1</v>
      </c>
      <c r="S301" s="330" t="str">
        <f t="shared" si="19"/>
        <v/>
      </c>
    </row>
    <row r="302" spans="1:19" s="330" customFormat="1" ht="20.149999999999999" customHeight="1">
      <c r="A302" s="294"/>
      <c r="B302" s="325"/>
      <c r="C302" s="325"/>
      <c r="D302" s="325"/>
      <c r="E302" s="325"/>
      <c r="F302" s="325"/>
      <c r="G302" s="326"/>
      <c r="H302" s="326"/>
      <c r="I302" s="327"/>
      <c r="J302" s="327"/>
      <c r="K302" s="327"/>
      <c r="L302" s="327"/>
      <c r="M302" s="327"/>
      <c r="N302" s="328" t="str">
        <f t="shared" ca="1" si="16"/>
        <v/>
      </c>
      <c r="O302" s="328"/>
      <c r="P302" s="329"/>
      <c r="Q302" s="330" t="str">
        <f t="shared" si="17"/>
        <v/>
      </c>
      <c r="R302" s="330" t="b">
        <f t="shared" si="18"/>
        <v>1</v>
      </c>
      <c r="S302" s="330" t="str">
        <f t="shared" si="19"/>
        <v/>
      </c>
    </row>
    <row r="303" spans="1:19" s="330" customFormat="1" ht="20.149999999999999" customHeight="1">
      <c r="A303" s="294"/>
      <c r="B303" s="325"/>
      <c r="C303" s="325"/>
      <c r="D303" s="325"/>
      <c r="E303" s="325"/>
      <c r="F303" s="325"/>
      <c r="G303" s="326"/>
      <c r="H303" s="326"/>
      <c r="I303" s="327"/>
      <c r="J303" s="327"/>
      <c r="K303" s="327"/>
      <c r="L303" s="327"/>
      <c r="M303" s="327"/>
      <c r="N303" s="328" t="str">
        <f t="shared" ca="1" si="16"/>
        <v/>
      </c>
      <c r="O303" s="328"/>
      <c r="P303" s="329"/>
      <c r="Q303" s="330" t="str">
        <f t="shared" si="17"/>
        <v/>
      </c>
      <c r="R303" s="330" t="b">
        <f t="shared" si="18"/>
        <v>1</v>
      </c>
      <c r="S303" s="330" t="str">
        <f t="shared" si="19"/>
        <v/>
      </c>
    </row>
    <row r="304" spans="1:19" s="330" customFormat="1" ht="20.149999999999999" customHeight="1">
      <c r="A304" s="294"/>
      <c r="B304" s="325"/>
      <c r="C304" s="325"/>
      <c r="D304" s="325"/>
      <c r="E304" s="325"/>
      <c r="F304" s="325"/>
      <c r="G304" s="326"/>
      <c r="H304" s="326"/>
      <c r="I304" s="327"/>
      <c r="J304" s="327"/>
      <c r="K304" s="327"/>
      <c r="L304" s="327"/>
      <c r="M304" s="327"/>
      <c r="N304" s="328" t="str">
        <f t="shared" ca="1" si="16"/>
        <v/>
      </c>
      <c r="O304" s="328"/>
      <c r="P304" s="329"/>
      <c r="Q304" s="330" t="str">
        <f t="shared" si="17"/>
        <v/>
      </c>
      <c r="R304" s="330" t="b">
        <f t="shared" si="18"/>
        <v>1</v>
      </c>
      <c r="S304" s="330" t="str">
        <f t="shared" si="19"/>
        <v/>
      </c>
    </row>
    <row r="305" spans="1:19" s="330" customFormat="1" ht="20.149999999999999" customHeight="1">
      <c r="A305" s="294"/>
      <c r="B305" s="325"/>
      <c r="C305" s="325"/>
      <c r="D305" s="325"/>
      <c r="E305" s="325"/>
      <c r="F305" s="325"/>
      <c r="G305" s="326"/>
      <c r="H305" s="326"/>
      <c r="I305" s="327"/>
      <c r="J305" s="327"/>
      <c r="K305" s="327"/>
      <c r="L305" s="327"/>
      <c r="M305" s="327"/>
      <c r="N305" s="328" t="str">
        <f t="shared" ca="1" si="16"/>
        <v/>
      </c>
      <c r="O305" s="328"/>
      <c r="P305" s="329"/>
      <c r="Q305" s="330" t="str">
        <f t="shared" si="17"/>
        <v/>
      </c>
      <c r="R305" s="330" t="b">
        <f t="shared" si="18"/>
        <v>1</v>
      </c>
      <c r="S305" s="330" t="str">
        <f t="shared" si="19"/>
        <v/>
      </c>
    </row>
    <row r="306" spans="1:19" s="330" customFormat="1" ht="20.149999999999999" customHeight="1">
      <c r="A306" s="294"/>
      <c r="B306" s="325"/>
      <c r="C306" s="325"/>
      <c r="D306" s="325"/>
      <c r="E306" s="325"/>
      <c r="F306" s="325"/>
      <c r="G306" s="326"/>
      <c r="H306" s="326"/>
      <c r="I306" s="327"/>
      <c r="J306" s="327"/>
      <c r="K306" s="327"/>
      <c r="L306" s="327"/>
      <c r="M306" s="327"/>
      <c r="N306" s="328" t="str">
        <f t="shared" ca="1" si="16"/>
        <v/>
      </c>
      <c r="O306" s="328"/>
      <c r="P306" s="329"/>
      <c r="Q306" s="330" t="str">
        <f t="shared" si="17"/>
        <v/>
      </c>
      <c r="R306" s="330" t="b">
        <f t="shared" si="18"/>
        <v>1</v>
      </c>
      <c r="S306" s="330" t="str">
        <f t="shared" si="19"/>
        <v/>
      </c>
    </row>
    <row r="307" spans="1:19" s="330" customFormat="1" ht="20.149999999999999" customHeight="1">
      <c r="A307" s="294"/>
      <c r="B307" s="325"/>
      <c r="C307" s="325"/>
      <c r="D307" s="325"/>
      <c r="E307" s="325"/>
      <c r="F307" s="325"/>
      <c r="G307" s="326"/>
      <c r="H307" s="326"/>
      <c r="I307" s="327"/>
      <c r="J307" s="327"/>
      <c r="K307" s="327"/>
      <c r="L307" s="327"/>
      <c r="M307" s="327"/>
      <c r="N307" s="328" t="str">
        <f t="shared" ca="1" si="16"/>
        <v/>
      </c>
      <c r="O307" s="328"/>
      <c r="P307" s="329"/>
      <c r="Q307" s="330" t="str">
        <f t="shared" si="17"/>
        <v/>
      </c>
      <c r="R307" s="330" t="b">
        <f t="shared" si="18"/>
        <v>1</v>
      </c>
      <c r="S307" s="330" t="str">
        <f t="shared" si="19"/>
        <v/>
      </c>
    </row>
    <row r="308" spans="1:19" s="330" customFormat="1" ht="20.149999999999999" customHeight="1">
      <c r="A308" s="294"/>
      <c r="B308" s="325"/>
      <c r="C308" s="325"/>
      <c r="D308" s="325"/>
      <c r="E308" s="325"/>
      <c r="F308" s="325"/>
      <c r="G308" s="326"/>
      <c r="H308" s="326"/>
      <c r="I308" s="327"/>
      <c r="J308" s="327"/>
      <c r="K308" s="327"/>
      <c r="L308" s="327"/>
      <c r="M308" s="327"/>
      <c r="N308" s="328" t="str">
        <f t="shared" ca="1" si="16"/>
        <v/>
      </c>
      <c r="O308" s="328"/>
      <c r="P308" s="329"/>
      <c r="Q308" s="330" t="str">
        <f t="shared" si="17"/>
        <v/>
      </c>
      <c r="R308" s="330" t="b">
        <f t="shared" si="18"/>
        <v>1</v>
      </c>
      <c r="S308" s="330" t="str">
        <f t="shared" si="19"/>
        <v/>
      </c>
    </row>
    <row r="309" spans="1:19" s="330" customFormat="1" ht="20.149999999999999" customHeight="1">
      <c r="A309" s="294"/>
      <c r="B309" s="325"/>
      <c r="C309" s="325"/>
      <c r="D309" s="325"/>
      <c r="E309" s="325"/>
      <c r="F309" s="325"/>
      <c r="G309" s="326"/>
      <c r="H309" s="326"/>
      <c r="I309" s="327"/>
      <c r="J309" s="327"/>
      <c r="K309" s="327"/>
      <c r="L309" s="327"/>
      <c r="M309" s="327"/>
      <c r="N309" s="328" t="str">
        <f t="shared" ca="1" si="16"/>
        <v/>
      </c>
      <c r="O309" s="328"/>
      <c r="P309" s="329"/>
      <c r="Q309" s="330" t="str">
        <f t="shared" si="17"/>
        <v/>
      </c>
      <c r="R309" s="330" t="b">
        <f t="shared" si="18"/>
        <v>1</v>
      </c>
      <c r="S309" s="330" t="str">
        <f t="shared" si="19"/>
        <v/>
      </c>
    </row>
    <row r="310" spans="1:19" s="330" customFormat="1" ht="20.149999999999999" customHeight="1">
      <c r="A310" s="294"/>
      <c r="B310" s="325"/>
      <c r="C310" s="325"/>
      <c r="D310" s="325"/>
      <c r="E310" s="325"/>
      <c r="F310" s="325"/>
      <c r="G310" s="326"/>
      <c r="H310" s="326"/>
      <c r="I310" s="327"/>
      <c r="J310" s="327"/>
      <c r="K310" s="327"/>
      <c r="L310" s="327"/>
      <c r="M310" s="327"/>
      <c r="N310" s="328" t="str">
        <f t="shared" ca="1" si="16"/>
        <v/>
      </c>
      <c r="O310" s="328"/>
      <c r="P310" s="329"/>
      <c r="Q310" s="330" t="str">
        <f t="shared" si="17"/>
        <v/>
      </c>
      <c r="R310" s="330" t="b">
        <f t="shared" si="18"/>
        <v>1</v>
      </c>
      <c r="S310" s="330" t="str">
        <f t="shared" si="19"/>
        <v/>
      </c>
    </row>
    <row r="311" spans="1:19" s="330" customFormat="1" ht="20.149999999999999" customHeight="1">
      <c r="A311" s="294"/>
      <c r="B311" s="325"/>
      <c r="C311" s="325"/>
      <c r="D311" s="325"/>
      <c r="E311" s="325"/>
      <c r="F311" s="325"/>
      <c r="G311" s="326"/>
      <c r="H311" s="326"/>
      <c r="I311" s="327"/>
      <c r="J311" s="327"/>
      <c r="K311" s="327"/>
      <c r="L311" s="327"/>
      <c r="M311" s="327"/>
      <c r="N311" s="328" t="str">
        <f t="shared" ca="1" si="16"/>
        <v/>
      </c>
      <c r="O311" s="328"/>
      <c r="P311" s="329"/>
      <c r="Q311" s="330" t="str">
        <f t="shared" si="17"/>
        <v/>
      </c>
      <c r="R311" s="330" t="b">
        <f t="shared" si="18"/>
        <v>1</v>
      </c>
      <c r="S311" s="330" t="str">
        <f t="shared" si="19"/>
        <v/>
      </c>
    </row>
    <row r="312" spans="1:19" s="330" customFormat="1" ht="20.149999999999999" customHeight="1">
      <c r="A312" s="294"/>
      <c r="B312" s="325"/>
      <c r="C312" s="325"/>
      <c r="D312" s="325"/>
      <c r="E312" s="325"/>
      <c r="F312" s="325"/>
      <c r="G312" s="326"/>
      <c r="H312" s="326"/>
      <c r="I312" s="327"/>
      <c r="J312" s="327"/>
      <c r="K312" s="327"/>
      <c r="L312" s="327"/>
      <c r="M312" s="327"/>
      <c r="N312" s="328" t="str">
        <f t="shared" ca="1" si="16"/>
        <v/>
      </c>
      <c r="O312" s="328"/>
      <c r="P312" s="329"/>
      <c r="Q312" s="330" t="str">
        <f t="shared" si="17"/>
        <v/>
      </c>
      <c r="R312" s="330" t="b">
        <f t="shared" si="18"/>
        <v>1</v>
      </c>
      <c r="S312" s="330" t="str">
        <f t="shared" si="19"/>
        <v/>
      </c>
    </row>
    <row r="313" spans="1:19" s="330" customFormat="1" ht="20.149999999999999" customHeight="1">
      <c r="A313" s="294"/>
      <c r="B313" s="325"/>
      <c r="C313" s="325"/>
      <c r="D313" s="325"/>
      <c r="E313" s="325"/>
      <c r="F313" s="325"/>
      <c r="G313" s="326"/>
      <c r="H313" s="326"/>
      <c r="I313" s="327"/>
      <c r="J313" s="327"/>
      <c r="K313" s="327"/>
      <c r="L313" s="327"/>
      <c r="M313" s="327"/>
      <c r="N313" s="328" t="str">
        <f t="shared" ca="1" si="16"/>
        <v/>
      </c>
      <c r="O313" s="328"/>
      <c r="P313" s="329"/>
      <c r="Q313" s="330" t="str">
        <f t="shared" si="17"/>
        <v/>
      </c>
      <c r="R313" s="330" t="b">
        <f t="shared" si="18"/>
        <v>1</v>
      </c>
      <c r="S313" s="330" t="str">
        <f t="shared" si="19"/>
        <v/>
      </c>
    </row>
    <row r="314" spans="1:19" s="330" customFormat="1" ht="20.149999999999999" customHeight="1">
      <c r="A314" s="294"/>
      <c r="B314" s="325"/>
      <c r="C314" s="325"/>
      <c r="D314" s="325"/>
      <c r="E314" s="325"/>
      <c r="F314" s="325"/>
      <c r="G314" s="326"/>
      <c r="H314" s="326"/>
      <c r="I314" s="327"/>
      <c r="J314" s="327"/>
      <c r="K314" s="327"/>
      <c r="L314" s="327"/>
      <c r="M314" s="327"/>
      <c r="N314" s="328" t="str">
        <f t="shared" ca="1" si="16"/>
        <v/>
      </c>
      <c r="O314" s="328"/>
      <c r="P314" s="329"/>
      <c r="Q314" s="330" t="str">
        <f t="shared" si="17"/>
        <v/>
      </c>
      <c r="R314" s="330" t="b">
        <f t="shared" si="18"/>
        <v>1</v>
      </c>
      <c r="S314" s="330" t="str">
        <f t="shared" si="19"/>
        <v/>
      </c>
    </row>
    <row r="315" spans="1:19" s="330" customFormat="1" ht="20.149999999999999" customHeight="1">
      <c r="A315" s="294"/>
      <c r="B315" s="325"/>
      <c r="C315" s="325"/>
      <c r="D315" s="325"/>
      <c r="E315" s="325"/>
      <c r="F315" s="325"/>
      <c r="G315" s="326"/>
      <c r="H315" s="326"/>
      <c r="I315" s="327"/>
      <c r="J315" s="327"/>
      <c r="K315" s="327"/>
      <c r="L315" s="327"/>
      <c r="M315" s="327"/>
      <c r="N315" s="328" t="str">
        <f t="shared" ca="1" si="16"/>
        <v/>
      </c>
      <c r="O315" s="328"/>
      <c r="P315" s="329"/>
      <c r="Q315" s="330" t="str">
        <f t="shared" si="17"/>
        <v/>
      </c>
      <c r="R315" s="330" t="b">
        <f t="shared" si="18"/>
        <v>1</v>
      </c>
      <c r="S315" s="330" t="str">
        <f t="shared" si="19"/>
        <v/>
      </c>
    </row>
    <row r="316" spans="1:19" s="330" customFormat="1" ht="20.149999999999999" customHeight="1">
      <c r="A316" s="294"/>
      <c r="B316" s="325"/>
      <c r="C316" s="325"/>
      <c r="D316" s="325"/>
      <c r="E316" s="325"/>
      <c r="F316" s="325"/>
      <c r="G316" s="326"/>
      <c r="H316" s="326"/>
      <c r="I316" s="327"/>
      <c r="J316" s="327"/>
      <c r="K316" s="327"/>
      <c r="L316" s="327"/>
      <c r="M316" s="327"/>
      <c r="N316" s="328" t="str">
        <f t="shared" ca="1" si="16"/>
        <v/>
      </c>
      <c r="O316" s="328"/>
      <c r="P316" s="329"/>
      <c r="Q316" s="330" t="str">
        <f t="shared" si="17"/>
        <v/>
      </c>
      <c r="R316" s="330" t="b">
        <f t="shared" si="18"/>
        <v>1</v>
      </c>
      <c r="S316" s="330" t="str">
        <f t="shared" si="19"/>
        <v/>
      </c>
    </row>
    <row r="317" spans="1:19" s="330" customFormat="1" ht="20.149999999999999" customHeight="1">
      <c r="A317" s="294"/>
      <c r="B317" s="325"/>
      <c r="C317" s="325"/>
      <c r="D317" s="325"/>
      <c r="E317" s="325"/>
      <c r="F317" s="325"/>
      <c r="G317" s="326"/>
      <c r="H317" s="326"/>
      <c r="I317" s="327"/>
      <c r="J317" s="327"/>
      <c r="K317" s="327"/>
      <c r="L317" s="327"/>
      <c r="M317" s="327"/>
      <c r="N317" s="328" t="str">
        <f t="shared" ca="1" si="16"/>
        <v/>
      </c>
      <c r="O317" s="328"/>
      <c r="P317" s="329"/>
      <c r="Q317" s="330" t="str">
        <f t="shared" si="17"/>
        <v/>
      </c>
      <c r="R317" s="330" t="b">
        <f t="shared" si="18"/>
        <v>1</v>
      </c>
      <c r="S317" s="330" t="str">
        <f t="shared" si="19"/>
        <v/>
      </c>
    </row>
    <row r="318" spans="1:19" s="330" customFormat="1" ht="20.149999999999999" customHeight="1">
      <c r="A318" s="294"/>
      <c r="B318" s="325"/>
      <c r="C318" s="325"/>
      <c r="D318" s="325"/>
      <c r="E318" s="325"/>
      <c r="F318" s="325"/>
      <c r="G318" s="326"/>
      <c r="H318" s="326"/>
      <c r="I318" s="327"/>
      <c r="J318" s="327"/>
      <c r="K318" s="327"/>
      <c r="L318" s="327"/>
      <c r="M318" s="327"/>
      <c r="N318" s="328" t="str">
        <f t="shared" ca="1" si="16"/>
        <v/>
      </c>
      <c r="O318" s="328"/>
      <c r="P318" s="329"/>
      <c r="Q318" s="330" t="str">
        <f t="shared" si="17"/>
        <v/>
      </c>
      <c r="R318" s="330" t="b">
        <f t="shared" si="18"/>
        <v>1</v>
      </c>
      <c r="S318" s="330" t="str">
        <f t="shared" si="19"/>
        <v/>
      </c>
    </row>
    <row r="319" spans="1:19" s="330" customFormat="1" ht="20.149999999999999" customHeight="1">
      <c r="A319" s="294"/>
      <c r="B319" s="325"/>
      <c r="C319" s="325"/>
      <c r="D319" s="325"/>
      <c r="E319" s="325"/>
      <c r="F319" s="325"/>
      <c r="G319" s="326"/>
      <c r="H319" s="326"/>
      <c r="I319" s="327"/>
      <c r="J319" s="327"/>
      <c r="K319" s="327"/>
      <c r="L319" s="327"/>
      <c r="M319" s="327"/>
      <c r="N319" s="328" t="str">
        <f t="shared" ca="1" si="16"/>
        <v/>
      </c>
      <c r="O319" s="328"/>
      <c r="P319" s="329"/>
      <c r="Q319" s="330" t="str">
        <f t="shared" si="17"/>
        <v/>
      </c>
      <c r="R319" s="330" t="b">
        <f t="shared" si="18"/>
        <v>1</v>
      </c>
      <c r="S319" s="330" t="str">
        <f t="shared" si="19"/>
        <v/>
      </c>
    </row>
    <row r="320" spans="1:19" s="330" customFormat="1" ht="20.149999999999999" customHeight="1">
      <c r="A320" s="294"/>
      <c r="B320" s="325"/>
      <c r="C320" s="325"/>
      <c r="D320" s="325"/>
      <c r="E320" s="325"/>
      <c r="F320" s="325"/>
      <c r="G320" s="326"/>
      <c r="H320" s="326"/>
      <c r="I320" s="327"/>
      <c r="J320" s="327"/>
      <c r="K320" s="327"/>
      <c r="L320" s="327"/>
      <c r="M320" s="327"/>
      <c r="N320" s="328" t="str">
        <f t="shared" ca="1" si="16"/>
        <v/>
      </c>
      <c r="O320" s="328"/>
      <c r="P320" s="329"/>
      <c r="Q320" s="330" t="str">
        <f t="shared" si="17"/>
        <v/>
      </c>
      <c r="R320" s="330" t="b">
        <f t="shared" si="18"/>
        <v>1</v>
      </c>
      <c r="S320" s="330" t="str">
        <f t="shared" si="19"/>
        <v/>
      </c>
    </row>
    <row r="321" spans="1:19" s="330" customFormat="1" ht="20.149999999999999" customHeight="1">
      <c r="A321" s="294"/>
      <c r="B321" s="325"/>
      <c r="C321" s="325"/>
      <c r="D321" s="325"/>
      <c r="E321" s="325"/>
      <c r="F321" s="325"/>
      <c r="G321" s="326"/>
      <c r="H321" s="326"/>
      <c r="I321" s="327"/>
      <c r="J321" s="327"/>
      <c r="K321" s="327"/>
      <c r="L321" s="327"/>
      <c r="M321" s="327"/>
      <c r="N321" s="328" t="str">
        <f t="shared" ca="1" si="16"/>
        <v/>
      </c>
      <c r="O321" s="328"/>
      <c r="P321" s="329"/>
      <c r="Q321" s="330" t="str">
        <f t="shared" si="17"/>
        <v/>
      </c>
      <c r="R321" s="330" t="b">
        <f t="shared" si="18"/>
        <v>1</v>
      </c>
      <c r="S321" s="330" t="str">
        <f t="shared" si="19"/>
        <v/>
      </c>
    </row>
    <row r="322" spans="1:19" s="330" customFormat="1" ht="20.149999999999999" customHeight="1">
      <c r="A322" s="294"/>
      <c r="B322" s="325"/>
      <c r="C322" s="325"/>
      <c r="D322" s="325"/>
      <c r="E322" s="325"/>
      <c r="F322" s="325"/>
      <c r="G322" s="326"/>
      <c r="H322" s="326"/>
      <c r="I322" s="327"/>
      <c r="J322" s="327"/>
      <c r="K322" s="327"/>
      <c r="L322" s="327"/>
      <c r="M322" s="327"/>
      <c r="N322" s="328" t="str">
        <f t="shared" ca="1" si="16"/>
        <v/>
      </c>
      <c r="O322" s="328"/>
      <c r="P322" s="329"/>
      <c r="Q322" s="330" t="str">
        <f t="shared" si="17"/>
        <v/>
      </c>
      <c r="R322" s="330" t="b">
        <f t="shared" si="18"/>
        <v>1</v>
      </c>
      <c r="S322" s="330" t="str">
        <f t="shared" si="19"/>
        <v/>
      </c>
    </row>
    <row r="323" spans="1:19" s="330" customFormat="1" ht="20.149999999999999" customHeight="1">
      <c r="A323" s="294"/>
      <c r="B323" s="325"/>
      <c r="C323" s="325"/>
      <c r="D323" s="325"/>
      <c r="E323" s="325"/>
      <c r="F323" s="325"/>
      <c r="G323" s="326"/>
      <c r="H323" s="326"/>
      <c r="I323" s="327"/>
      <c r="J323" s="327"/>
      <c r="K323" s="327"/>
      <c r="L323" s="327"/>
      <c r="M323" s="327"/>
      <c r="N323" s="328" t="str">
        <f t="shared" ca="1" si="16"/>
        <v/>
      </c>
      <c r="O323" s="328"/>
      <c r="P323" s="329"/>
      <c r="Q323" s="330" t="str">
        <f t="shared" si="17"/>
        <v/>
      </c>
      <c r="R323" s="330" t="b">
        <f t="shared" si="18"/>
        <v>1</v>
      </c>
      <c r="S323" s="330" t="str">
        <f t="shared" si="19"/>
        <v/>
      </c>
    </row>
    <row r="324" spans="1:19" s="330" customFormat="1" ht="20.149999999999999" customHeight="1">
      <c r="A324" s="294"/>
      <c r="B324" s="325"/>
      <c r="C324" s="325"/>
      <c r="D324" s="325"/>
      <c r="E324" s="325"/>
      <c r="F324" s="325"/>
      <c r="G324" s="326"/>
      <c r="H324" s="326"/>
      <c r="I324" s="327"/>
      <c r="J324" s="327"/>
      <c r="K324" s="327"/>
      <c r="L324" s="327"/>
      <c r="M324" s="327"/>
      <c r="N324" s="328" t="str">
        <f t="shared" ca="1" si="16"/>
        <v/>
      </c>
      <c r="O324" s="328"/>
      <c r="P324" s="329"/>
      <c r="Q324" s="330" t="str">
        <f t="shared" si="17"/>
        <v/>
      </c>
      <c r="R324" s="330" t="b">
        <f t="shared" si="18"/>
        <v>1</v>
      </c>
      <c r="S324" s="330" t="str">
        <f t="shared" si="19"/>
        <v/>
      </c>
    </row>
    <row r="325" spans="1:19" s="330" customFormat="1" ht="20.149999999999999" customHeight="1">
      <c r="A325" s="294"/>
      <c r="B325" s="325"/>
      <c r="C325" s="325"/>
      <c r="D325" s="325"/>
      <c r="E325" s="325"/>
      <c r="F325" s="325"/>
      <c r="G325" s="326"/>
      <c r="H325" s="326"/>
      <c r="I325" s="327"/>
      <c r="J325" s="327"/>
      <c r="K325" s="327"/>
      <c r="L325" s="327"/>
      <c r="M325" s="327"/>
      <c r="N325" s="328" t="str">
        <f t="shared" ref="N325:N388" ca="1" si="20">IF(A325="","",IF(ISERROR(MATCH($F325,CL,0)),"Unknown",INDIRECT("'C'!$A$"&amp;MATCH($F325,CL,0)+1)))</f>
        <v/>
      </c>
      <c r="O325" s="328"/>
      <c r="P325" s="329"/>
      <c r="Q325" s="330" t="str">
        <f t="shared" ref="Q325:Q388" si="21">A325&amp;B325</f>
        <v/>
      </c>
      <c r="R325" s="330" t="b">
        <f t="shared" ref="R325:R388" si="22">OR(ISBLANK(B325),ISBLANK(C325))</f>
        <v>1</v>
      </c>
      <c r="S325" s="330" t="str">
        <f t="shared" ref="S325:S388" si="23">IF(R325,"",A325&amp;"+")</f>
        <v/>
      </c>
    </row>
    <row r="326" spans="1:19" s="330" customFormat="1" ht="20.149999999999999" customHeight="1">
      <c r="A326" s="294"/>
      <c r="B326" s="325"/>
      <c r="C326" s="325"/>
      <c r="D326" s="325"/>
      <c r="E326" s="325"/>
      <c r="F326" s="325"/>
      <c r="G326" s="326"/>
      <c r="H326" s="326"/>
      <c r="I326" s="327"/>
      <c r="J326" s="327"/>
      <c r="K326" s="327"/>
      <c r="L326" s="327"/>
      <c r="M326" s="327"/>
      <c r="N326" s="328" t="str">
        <f t="shared" ca="1" si="20"/>
        <v/>
      </c>
      <c r="O326" s="328"/>
      <c r="P326" s="329"/>
      <c r="Q326" s="330" t="str">
        <f t="shared" si="21"/>
        <v/>
      </c>
      <c r="R326" s="330" t="b">
        <f t="shared" si="22"/>
        <v>1</v>
      </c>
      <c r="S326" s="330" t="str">
        <f t="shared" si="23"/>
        <v/>
      </c>
    </row>
    <row r="327" spans="1:19" s="330" customFormat="1" ht="20.149999999999999" customHeight="1">
      <c r="A327" s="294"/>
      <c r="B327" s="325"/>
      <c r="C327" s="325"/>
      <c r="D327" s="325"/>
      <c r="E327" s="325"/>
      <c r="F327" s="325"/>
      <c r="G327" s="326"/>
      <c r="H327" s="326"/>
      <c r="I327" s="327"/>
      <c r="J327" s="327"/>
      <c r="K327" s="327"/>
      <c r="L327" s="327"/>
      <c r="M327" s="327"/>
      <c r="N327" s="328" t="str">
        <f t="shared" ca="1" si="20"/>
        <v/>
      </c>
      <c r="O327" s="328"/>
      <c r="P327" s="329"/>
      <c r="Q327" s="330" t="str">
        <f t="shared" si="21"/>
        <v/>
      </c>
      <c r="R327" s="330" t="b">
        <f t="shared" si="22"/>
        <v>1</v>
      </c>
      <c r="S327" s="330" t="str">
        <f t="shared" si="23"/>
        <v/>
      </c>
    </row>
    <row r="328" spans="1:19" s="330" customFormat="1" ht="20.149999999999999" customHeight="1">
      <c r="A328" s="294"/>
      <c r="B328" s="325"/>
      <c r="C328" s="325"/>
      <c r="D328" s="325"/>
      <c r="E328" s="325"/>
      <c r="F328" s="325"/>
      <c r="G328" s="326"/>
      <c r="H328" s="326"/>
      <c r="I328" s="327"/>
      <c r="J328" s="327"/>
      <c r="K328" s="327"/>
      <c r="L328" s="327"/>
      <c r="M328" s="327"/>
      <c r="N328" s="328" t="str">
        <f t="shared" ca="1" si="20"/>
        <v/>
      </c>
      <c r="O328" s="328"/>
      <c r="P328" s="329"/>
      <c r="Q328" s="330" t="str">
        <f t="shared" si="21"/>
        <v/>
      </c>
      <c r="R328" s="330" t="b">
        <f t="shared" si="22"/>
        <v>1</v>
      </c>
      <c r="S328" s="330" t="str">
        <f t="shared" si="23"/>
        <v/>
      </c>
    </row>
    <row r="329" spans="1:19" s="330" customFormat="1" ht="20.149999999999999" customHeight="1">
      <c r="A329" s="294"/>
      <c r="B329" s="325"/>
      <c r="C329" s="325"/>
      <c r="D329" s="325"/>
      <c r="E329" s="325"/>
      <c r="F329" s="325"/>
      <c r="G329" s="326"/>
      <c r="H329" s="326"/>
      <c r="I329" s="327"/>
      <c r="J329" s="327"/>
      <c r="K329" s="327"/>
      <c r="L329" s="327"/>
      <c r="M329" s="327"/>
      <c r="N329" s="328" t="str">
        <f t="shared" ca="1" si="20"/>
        <v/>
      </c>
      <c r="O329" s="328"/>
      <c r="P329" s="329"/>
      <c r="Q329" s="330" t="str">
        <f t="shared" si="21"/>
        <v/>
      </c>
      <c r="R329" s="330" t="b">
        <f t="shared" si="22"/>
        <v>1</v>
      </c>
      <c r="S329" s="330" t="str">
        <f t="shared" si="23"/>
        <v/>
      </c>
    </row>
    <row r="330" spans="1:19" s="330" customFormat="1" ht="20.149999999999999" customHeight="1">
      <c r="A330" s="294"/>
      <c r="B330" s="325"/>
      <c r="C330" s="325"/>
      <c r="D330" s="325"/>
      <c r="E330" s="325"/>
      <c r="F330" s="325"/>
      <c r="G330" s="326"/>
      <c r="H330" s="326"/>
      <c r="I330" s="327"/>
      <c r="J330" s="327"/>
      <c r="K330" s="327"/>
      <c r="L330" s="327"/>
      <c r="M330" s="327"/>
      <c r="N330" s="328" t="str">
        <f t="shared" ca="1" si="20"/>
        <v/>
      </c>
      <c r="O330" s="328"/>
      <c r="P330" s="329"/>
      <c r="Q330" s="330" t="str">
        <f t="shared" si="21"/>
        <v/>
      </c>
      <c r="R330" s="330" t="b">
        <f t="shared" si="22"/>
        <v>1</v>
      </c>
      <c r="S330" s="330" t="str">
        <f t="shared" si="23"/>
        <v/>
      </c>
    </row>
    <row r="331" spans="1:19" s="330" customFormat="1" ht="20.149999999999999" customHeight="1">
      <c r="A331" s="294"/>
      <c r="B331" s="325"/>
      <c r="C331" s="325"/>
      <c r="D331" s="325"/>
      <c r="E331" s="325"/>
      <c r="F331" s="325"/>
      <c r="G331" s="326"/>
      <c r="H331" s="326"/>
      <c r="I331" s="327"/>
      <c r="J331" s="327"/>
      <c r="K331" s="327"/>
      <c r="L331" s="327"/>
      <c r="M331" s="327"/>
      <c r="N331" s="328" t="str">
        <f t="shared" ca="1" si="20"/>
        <v/>
      </c>
      <c r="O331" s="328"/>
      <c r="P331" s="329"/>
      <c r="Q331" s="330" t="str">
        <f t="shared" si="21"/>
        <v/>
      </c>
      <c r="R331" s="330" t="b">
        <f t="shared" si="22"/>
        <v>1</v>
      </c>
      <c r="S331" s="330" t="str">
        <f t="shared" si="23"/>
        <v/>
      </c>
    </row>
    <row r="332" spans="1:19" s="330" customFormat="1" ht="20.149999999999999" customHeight="1">
      <c r="A332" s="294"/>
      <c r="B332" s="325"/>
      <c r="C332" s="325"/>
      <c r="D332" s="325"/>
      <c r="E332" s="325"/>
      <c r="F332" s="325"/>
      <c r="G332" s="326"/>
      <c r="H332" s="326"/>
      <c r="I332" s="327"/>
      <c r="J332" s="327"/>
      <c r="K332" s="327"/>
      <c r="L332" s="327"/>
      <c r="M332" s="327"/>
      <c r="N332" s="328" t="str">
        <f t="shared" ca="1" si="20"/>
        <v/>
      </c>
      <c r="O332" s="328"/>
      <c r="P332" s="329"/>
      <c r="Q332" s="330" t="str">
        <f t="shared" si="21"/>
        <v/>
      </c>
      <c r="R332" s="330" t="b">
        <f t="shared" si="22"/>
        <v>1</v>
      </c>
      <c r="S332" s="330" t="str">
        <f t="shared" si="23"/>
        <v/>
      </c>
    </row>
    <row r="333" spans="1:19" s="330" customFormat="1" ht="20.149999999999999" customHeight="1">
      <c r="A333" s="294"/>
      <c r="B333" s="325"/>
      <c r="C333" s="325"/>
      <c r="D333" s="325"/>
      <c r="E333" s="325"/>
      <c r="F333" s="325"/>
      <c r="G333" s="326"/>
      <c r="H333" s="326"/>
      <c r="I333" s="327"/>
      <c r="J333" s="327"/>
      <c r="K333" s="327"/>
      <c r="L333" s="327"/>
      <c r="M333" s="327"/>
      <c r="N333" s="328" t="str">
        <f t="shared" ca="1" si="20"/>
        <v/>
      </c>
      <c r="O333" s="328"/>
      <c r="P333" s="329"/>
      <c r="Q333" s="330" t="str">
        <f t="shared" si="21"/>
        <v/>
      </c>
      <c r="R333" s="330" t="b">
        <f t="shared" si="22"/>
        <v>1</v>
      </c>
      <c r="S333" s="330" t="str">
        <f t="shared" si="23"/>
        <v/>
      </c>
    </row>
    <row r="334" spans="1:19" s="330" customFormat="1" ht="20.149999999999999" customHeight="1">
      <c r="A334" s="294"/>
      <c r="B334" s="325"/>
      <c r="C334" s="325"/>
      <c r="D334" s="325"/>
      <c r="E334" s="325"/>
      <c r="F334" s="325"/>
      <c r="G334" s="326"/>
      <c r="H334" s="326"/>
      <c r="I334" s="327"/>
      <c r="J334" s="327"/>
      <c r="K334" s="327"/>
      <c r="L334" s="327"/>
      <c r="M334" s="327"/>
      <c r="N334" s="328" t="str">
        <f t="shared" ca="1" si="20"/>
        <v/>
      </c>
      <c r="O334" s="328"/>
      <c r="P334" s="329"/>
      <c r="Q334" s="330" t="str">
        <f t="shared" si="21"/>
        <v/>
      </c>
      <c r="R334" s="330" t="b">
        <f t="shared" si="22"/>
        <v>1</v>
      </c>
      <c r="S334" s="330" t="str">
        <f t="shared" si="23"/>
        <v/>
      </c>
    </row>
    <row r="335" spans="1:19" s="330" customFormat="1" ht="20.149999999999999" customHeight="1">
      <c r="A335" s="294"/>
      <c r="B335" s="325"/>
      <c r="C335" s="325"/>
      <c r="D335" s="325"/>
      <c r="E335" s="325"/>
      <c r="F335" s="325"/>
      <c r="G335" s="326"/>
      <c r="H335" s="326"/>
      <c r="I335" s="327"/>
      <c r="J335" s="327"/>
      <c r="K335" s="327"/>
      <c r="L335" s="327"/>
      <c r="M335" s="327"/>
      <c r="N335" s="328" t="str">
        <f t="shared" ca="1" si="20"/>
        <v/>
      </c>
      <c r="O335" s="328"/>
      <c r="P335" s="329"/>
      <c r="Q335" s="330" t="str">
        <f t="shared" si="21"/>
        <v/>
      </c>
      <c r="R335" s="330" t="b">
        <f t="shared" si="22"/>
        <v>1</v>
      </c>
      <c r="S335" s="330" t="str">
        <f t="shared" si="23"/>
        <v/>
      </c>
    </row>
    <row r="336" spans="1:19" s="330" customFormat="1" ht="20.149999999999999" customHeight="1">
      <c r="A336" s="294"/>
      <c r="B336" s="325"/>
      <c r="C336" s="325"/>
      <c r="D336" s="325"/>
      <c r="E336" s="325"/>
      <c r="F336" s="325"/>
      <c r="G336" s="326"/>
      <c r="H336" s="326"/>
      <c r="I336" s="327"/>
      <c r="J336" s="327"/>
      <c r="K336" s="327"/>
      <c r="L336" s="327"/>
      <c r="M336" s="327"/>
      <c r="N336" s="328" t="str">
        <f t="shared" ca="1" si="20"/>
        <v/>
      </c>
      <c r="O336" s="328"/>
      <c r="P336" s="329"/>
      <c r="Q336" s="330" t="str">
        <f t="shared" si="21"/>
        <v/>
      </c>
      <c r="R336" s="330" t="b">
        <f t="shared" si="22"/>
        <v>1</v>
      </c>
      <c r="S336" s="330" t="str">
        <f t="shared" si="23"/>
        <v/>
      </c>
    </row>
    <row r="337" spans="1:19" s="330" customFormat="1" ht="20.149999999999999" customHeight="1">
      <c r="A337" s="294"/>
      <c r="B337" s="325"/>
      <c r="C337" s="325"/>
      <c r="D337" s="325"/>
      <c r="E337" s="325"/>
      <c r="F337" s="325"/>
      <c r="G337" s="326"/>
      <c r="H337" s="326"/>
      <c r="I337" s="327"/>
      <c r="J337" s="327"/>
      <c r="K337" s="327"/>
      <c r="L337" s="327"/>
      <c r="M337" s="327"/>
      <c r="N337" s="328" t="str">
        <f t="shared" ca="1" si="20"/>
        <v/>
      </c>
      <c r="O337" s="328"/>
      <c r="P337" s="329"/>
      <c r="Q337" s="330" t="str">
        <f t="shared" si="21"/>
        <v/>
      </c>
      <c r="R337" s="330" t="b">
        <f t="shared" si="22"/>
        <v>1</v>
      </c>
      <c r="S337" s="330" t="str">
        <f t="shared" si="23"/>
        <v/>
      </c>
    </row>
    <row r="338" spans="1:19" s="330" customFormat="1" ht="20.149999999999999" customHeight="1">
      <c r="A338" s="294"/>
      <c r="B338" s="325"/>
      <c r="C338" s="325"/>
      <c r="D338" s="325"/>
      <c r="E338" s="325"/>
      <c r="F338" s="325"/>
      <c r="G338" s="326"/>
      <c r="H338" s="326"/>
      <c r="I338" s="327"/>
      <c r="J338" s="327"/>
      <c r="K338" s="327"/>
      <c r="L338" s="327"/>
      <c r="M338" s="327"/>
      <c r="N338" s="328" t="str">
        <f t="shared" ca="1" si="20"/>
        <v/>
      </c>
      <c r="O338" s="328"/>
      <c r="P338" s="329"/>
      <c r="Q338" s="330" t="str">
        <f t="shared" si="21"/>
        <v/>
      </c>
      <c r="R338" s="330" t="b">
        <f t="shared" si="22"/>
        <v>1</v>
      </c>
      <c r="S338" s="330" t="str">
        <f t="shared" si="23"/>
        <v/>
      </c>
    </row>
    <row r="339" spans="1:19" s="330" customFormat="1" ht="20.149999999999999" customHeight="1">
      <c r="A339" s="294"/>
      <c r="B339" s="325"/>
      <c r="C339" s="325"/>
      <c r="D339" s="325"/>
      <c r="E339" s="325"/>
      <c r="F339" s="325"/>
      <c r="G339" s="326"/>
      <c r="H339" s="326"/>
      <c r="I339" s="327"/>
      <c r="J339" s="327"/>
      <c r="K339" s="327"/>
      <c r="L339" s="327"/>
      <c r="M339" s="327"/>
      <c r="N339" s="328" t="str">
        <f t="shared" ca="1" si="20"/>
        <v/>
      </c>
      <c r="O339" s="328"/>
      <c r="P339" s="329"/>
      <c r="Q339" s="330" t="str">
        <f t="shared" si="21"/>
        <v/>
      </c>
      <c r="R339" s="330" t="b">
        <f t="shared" si="22"/>
        <v>1</v>
      </c>
      <c r="S339" s="330" t="str">
        <f t="shared" si="23"/>
        <v/>
      </c>
    </row>
    <row r="340" spans="1:19" s="330" customFormat="1" ht="20.149999999999999" customHeight="1">
      <c r="A340" s="294"/>
      <c r="B340" s="325"/>
      <c r="C340" s="325"/>
      <c r="D340" s="325"/>
      <c r="E340" s="325"/>
      <c r="F340" s="325"/>
      <c r="G340" s="326"/>
      <c r="H340" s="326"/>
      <c r="I340" s="327"/>
      <c r="J340" s="327"/>
      <c r="K340" s="327"/>
      <c r="L340" s="327"/>
      <c r="M340" s="327"/>
      <c r="N340" s="328" t="str">
        <f t="shared" ca="1" si="20"/>
        <v/>
      </c>
      <c r="O340" s="328"/>
      <c r="P340" s="329"/>
      <c r="Q340" s="330" t="str">
        <f t="shared" si="21"/>
        <v/>
      </c>
      <c r="R340" s="330" t="b">
        <f t="shared" si="22"/>
        <v>1</v>
      </c>
      <c r="S340" s="330" t="str">
        <f t="shared" si="23"/>
        <v/>
      </c>
    </row>
    <row r="341" spans="1:19" s="330" customFormat="1" ht="20.149999999999999" customHeight="1">
      <c r="A341" s="294"/>
      <c r="B341" s="325"/>
      <c r="C341" s="325"/>
      <c r="D341" s="325"/>
      <c r="E341" s="325"/>
      <c r="F341" s="325"/>
      <c r="G341" s="326"/>
      <c r="H341" s="326"/>
      <c r="I341" s="327"/>
      <c r="J341" s="327"/>
      <c r="K341" s="327"/>
      <c r="L341" s="327"/>
      <c r="M341" s="327"/>
      <c r="N341" s="328" t="str">
        <f t="shared" ca="1" si="20"/>
        <v/>
      </c>
      <c r="O341" s="328"/>
      <c r="P341" s="329"/>
      <c r="Q341" s="330" t="str">
        <f t="shared" si="21"/>
        <v/>
      </c>
      <c r="R341" s="330" t="b">
        <f t="shared" si="22"/>
        <v>1</v>
      </c>
      <c r="S341" s="330" t="str">
        <f t="shared" si="23"/>
        <v/>
      </c>
    </row>
    <row r="342" spans="1:19" s="330" customFormat="1" ht="20.149999999999999" customHeight="1">
      <c r="A342" s="294"/>
      <c r="B342" s="325"/>
      <c r="C342" s="325"/>
      <c r="D342" s="325"/>
      <c r="E342" s="325"/>
      <c r="F342" s="325"/>
      <c r="G342" s="326"/>
      <c r="H342" s="326"/>
      <c r="I342" s="327"/>
      <c r="J342" s="327"/>
      <c r="K342" s="327"/>
      <c r="L342" s="327"/>
      <c r="M342" s="327"/>
      <c r="N342" s="328" t="str">
        <f t="shared" ca="1" si="20"/>
        <v/>
      </c>
      <c r="O342" s="328"/>
      <c r="P342" s="329"/>
      <c r="Q342" s="330" t="str">
        <f t="shared" si="21"/>
        <v/>
      </c>
      <c r="R342" s="330" t="b">
        <f t="shared" si="22"/>
        <v>1</v>
      </c>
      <c r="S342" s="330" t="str">
        <f t="shared" si="23"/>
        <v/>
      </c>
    </row>
    <row r="343" spans="1:19" s="330" customFormat="1" ht="20.149999999999999" customHeight="1">
      <c r="A343" s="294"/>
      <c r="B343" s="325"/>
      <c r="C343" s="325"/>
      <c r="D343" s="325"/>
      <c r="E343" s="325"/>
      <c r="F343" s="325"/>
      <c r="G343" s="326"/>
      <c r="H343" s="326"/>
      <c r="I343" s="327"/>
      <c r="J343" s="327"/>
      <c r="K343" s="327"/>
      <c r="L343" s="327"/>
      <c r="M343" s="327"/>
      <c r="N343" s="328" t="str">
        <f t="shared" ca="1" si="20"/>
        <v/>
      </c>
      <c r="O343" s="328"/>
      <c r="P343" s="329"/>
      <c r="Q343" s="330" t="str">
        <f t="shared" si="21"/>
        <v/>
      </c>
      <c r="R343" s="330" t="b">
        <f t="shared" si="22"/>
        <v>1</v>
      </c>
      <c r="S343" s="330" t="str">
        <f t="shared" si="23"/>
        <v/>
      </c>
    </row>
    <row r="344" spans="1:19" s="330" customFormat="1" ht="20.149999999999999" customHeight="1">
      <c r="A344" s="294"/>
      <c r="B344" s="325"/>
      <c r="C344" s="325"/>
      <c r="D344" s="325"/>
      <c r="E344" s="325"/>
      <c r="F344" s="325"/>
      <c r="G344" s="326"/>
      <c r="H344" s="326"/>
      <c r="I344" s="327"/>
      <c r="J344" s="327"/>
      <c r="K344" s="327"/>
      <c r="L344" s="327"/>
      <c r="M344" s="327"/>
      <c r="N344" s="328" t="str">
        <f t="shared" ca="1" si="20"/>
        <v/>
      </c>
      <c r="O344" s="328"/>
      <c r="P344" s="329"/>
      <c r="Q344" s="330" t="str">
        <f t="shared" si="21"/>
        <v/>
      </c>
      <c r="R344" s="330" t="b">
        <f t="shared" si="22"/>
        <v>1</v>
      </c>
      <c r="S344" s="330" t="str">
        <f t="shared" si="23"/>
        <v/>
      </c>
    </row>
    <row r="345" spans="1:19" s="330" customFormat="1" ht="20.149999999999999" customHeight="1">
      <c r="A345" s="294"/>
      <c r="B345" s="325"/>
      <c r="C345" s="325"/>
      <c r="D345" s="325"/>
      <c r="E345" s="325"/>
      <c r="F345" s="325"/>
      <c r="G345" s="326"/>
      <c r="H345" s="326"/>
      <c r="I345" s="327"/>
      <c r="J345" s="327"/>
      <c r="K345" s="327"/>
      <c r="L345" s="327"/>
      <c r="M345" s="327"/>
      <c r="N345" s="328" t="str">
        <f t="shared" ca="1" si="20"/>
        <v/>
      </c>
      <c r="O345" s="328"/>
      <c r="P345" s="329"/>
      <c r="Q345" s="330" t="str">
        <f t="shared" si="21"/>
        <v/>
      </c>
      <c r="R345" s="330" t="b">
        <f t="shared" si="22"/>
        <v>1</v>
      </c>
      <c r="S345" s="330" t="str">
        <f t="shared" si="23"/>
        <v/>
      </c>
    </row>
    <row r="346" spans="1:19" s="330" customFormat="1" ht="20.149999999999999" customHeight="1">
      <c r="A346" s="294"/>
      <c r="B346" s="325"/>
      <c r="C346" s="325"/>
      <c r="D346" s="325"/>
      <c r="E346" s="325"/>
      <c r="F346" s="325"/>
      <c r="G346" s="326"/>
      <c r="H346" s="326"/>
      <c r="I346" s="327"/>
      <c r="J346" s="327"/>
      <c r="K346" s="327"/>
      <c r="L346" s="327"/>
      <c r="M346" s="327"/>
      <c r="N346" s="328" t="str">
        <f t="shared" ca="1" si="20"/>
        <v/>
      </c>
      <c r="O346" s="328"/>
      <c r="P346" s="329"/>
      <c r="Q346" s="330" t="str">
        <f t="shared" si="21"/>
        <v/>
      </c>
      <c r="R346" s="330" t="b">
        <f t="shared" si="22"/>
        <v>1</v>
      </c>
      <c r="S346" s="330" t="str">
        <f t="shared" si="23"/>
        <v/>
      </c>
    </row>
    <row r="347" spans="1:19" s="330" customFormat="1" ht="20.149999999999999" customHeight="1">
      <c r="A347" s="294"/>
      <c r="B347" s="325"/>
      <c r="C347" s="325"/>
      <c r="D347" s="325"/>
      <c r="E347" s="325"/>
      <c r="F347" s="325"/>
      <c r="G347" s="326"/>
      <c r="H347" s="326"/>
      <c r="I347" s="327"/>
      <c r="J347" s="327"/>
      <c r="K347" s="327"/>
      <c r="L347" s="327"/>
      <c r="M347" s="327"/>
      <c r="N347" s="328" t="str">
        <f t="shared" ca="1" si="20"/>
        <v/>
      </c>
      <c r="O347" s="328"/>
      <c r="P347" s="329"/>
      <c r="Q347" s="330" t="str">
        <f t="shared" si="21"/>
        <v/>
      </c>
      <c r="R347" s="330" t="b">
        <f t="shared" si="22"/>
        <v>1</v>
      </c>
      <c r="S347" s="330" t="str">
        <f t="shared" si="23"/>
        <v/>
      </c>
    </row>
    <row r="348" spans="1:19" s="330" customFormat="1" ht="20.149999999999999" customHeight="1">
      <c r="A348" s="294"/>
      <c r="B348" s="325"/>
      <c r="C348" s="325"/>
      <c r="D348" s="325"/>
      <c r="E348" s="325"/>
      <c r="F348" s="325"/>
      <c r="G348" s="326"/>
      <c r="H348" s="326"/>
      <c r="I348" s="327"/>
      <c r="J348" s="327"/>
      <c r="K348" s="327"/>
      <c r="L348" s="327"/>
      <c r="M348" s="327"/>
      <c r="N348" s="328" t="str">
        <f t="shared" ca="1" si="20"/>
        <v/>
      </c>
      <c r="O348" s="328"/>
      <c r="P348" s="329"/>
      <c r="Q348" s="330" t="str">
        <f t="shared" si="21"/>
        <v/>
      </c>
      <c r="R348" s="330" t="b">
        <f t="shared" si="22"/>
        <v>1</v>
      </c>
      <c r="S348" s="330" t="str">
        <f t="shared" si="23"/>
        <v/>
      </c>
    </row>
    <row r="349" spans="1:19" s="330" customFormat="1" ht="20.149999999999999" customHeight="1">
      <c r="A349" s="294"/>
      <c r="B349" s="325"/>
      <c r="C349" s="325"/>
      <c r="D349" s="325"/>
      <c r="E349" s="325"/>
      <c r="F349" s="325"/>
      <c r="G349" s="326"/>
      <c r="H349" s="326"/>
      <c r="I349" s="327"/>
      <c r="J349" s="327"/>
      <c r="K349" s="327"/>
      <c r="L349" s="327"/>
      <c r="M349" s="327"/>
      <c r="N349" s="328" t="str">
        <f t="shared" ca="1" si="20"/>
        <v/>
      </c>
      <c r="O349" s="328"/>
      <c r="P349" s="329"/>
      <c r="Q349" s="330" t="str">
        <f t="shared" si="21"/>
        <v/>
      </c>
      <c r="R349" s="330" t="b">
        <f t="shared" si="22"/>
        <v>1</v>
      </c>
      <c r="S349" s="330" t="str">
        <f t="shared" si="23"/>
        <v/>
      </c>
    </row>
    <row r="350" spans="1:19" s="330" customFormat="1" ht="20.149999999999999" customHeight="1">
      <c r="A350" s="294"/>
      <c r="B350" s="325"/>
      <c r="C350" s="325"/>
      <c r="D350" s="325"/>
      <c r="E350" s="325"/>
      <c r="F350" s="325"/>
      <c r="G350" s="326"/>
      <c r="H350" s="326"/>
      <c r="I350" s="327"/>
      <c r="J350" s="327"/>
      <c r="K350" s="327"/>
      <c r="L350" s="327"/>
      <c r="M350" s="327"/>
      <c r="N350" s="328" t="str">
        <f t="shared" ca="1" si="20"/>
        <v/>
      </c>
      <c r="O350" s="328"/>
      <c r="P350" s="329"/>
      <c r="Q350" s="330" t="str">
        <f t="shared" si="21"/>
        <v/>
      </c>
      <c r="R350" s="330" t="b">
        <f t="shared" si="22"/>
        <v>1</v>
      </c>
      <c r="S350" s="330" t="str">
        <f t="shared" si="23"/>
        <v/>
      </c>
    </row>
    <row r="351" spans="1:19" s="330" customFormat="1" ht="20.149999999999999" customHeight="1">
      <c r="A351" s="294"/>
      <c r="B351" s="325"/>
      <c r="C351" s="325"/>
      <c r="D351" s="325"/>
      <c r="E351" s="325"/>
      <c r="F351" s="325"/>
      <c r="G351" s="326"/>
      <c r="H351" s="326"/>
      <c r="I351" s="327"/>
      <c r="J351" s="327"/>
      <c r="K351" s="327"/>
      <c r="L351" s="327"/>
      <c r="M351" s="327"/>
      <c r="N351" s="328" t="str">
        <f t="shared" ca="1" si="20"/>
        <v/>
      </c>
      <c r="O351" s="328"/>
      <c r="P351" s="329"/>
      <c r="Q351" s="330" t="str">
        <f t="shared" si="21"/>
        <v/>
      </c>
      <c r="R351" s="330" t="b">
        <f t="shared" si="22"/>
        <v>1</v>
      </c>
      <c r="S351" s="330" t="str">
        <f t="shared" si="23"/>
        <v/>
      </c>
    </row>
    <row r="352" spans="1:19" s="330" customFormat="1" ht="20.149999999999999" customHeight="1">
      <c r="A352" s="294"/>
      <c r="B352" s="325"/>
      <c r="C352" s="325"/>
      <c r="D352" s="325"/>
      <c r="E352" s="325"/>
      <c r="F352" s="325"/>
      <c r="G352" s="326"/>
      <c r="H352" s="326"/>
      <c r="I352" s="327"/>
      <c r="J352" s="327"/>
      <c r="K352" s="327"/>
      <c r="L352" s="327"/>
      <c r="M352" s="327"/>
      <c r="N352" s="328" t="str">
        <f t="shared" ca="1" si="20"/>
        <v/>
      </c>
      <c r="O352" s="328"/>
      <c r="P352" s="329"/>
      <c r="Q352" s="330" t="str">
        <f t="shared" si="21"/>
        <v/>
      </c>
      <c r="R352" s="330" t="b">
        <f t="shared" si="22"/>
        <v>1</v>
      </c>
      <c r="S352" s="330" t="str">
        <f t="shared" si="23"/>
        <v/>
      </c>
    </row>
    <row r="353" spans="1:19" s="330" customFormat="1" ht="20.149999999999999" customHeight="1">
      <c r="A353" s="294"/>
      <c r="B353" s="325"/>
      <c r="C353" s="325"/>
      <c r="D353" s="325"/>
      <c r="E353" s="325"/>
      <c r="F353" s="325"/>
      <c r="G353" s="326"/>
      <c r="H353" s="326"/>
      <c r="I353" s="327"/>
      <c r="J353" s="327"/>
      <c r="K353" s="327"/>
      <c r="L353" s="327"/>
      <c r="M353" s="327"/>
      <c r="N353" s="328" t="str">
        <f t="shared" ca="1" si="20"/>
        <v/>
      </c>
      <c r="O353" s="328"/>
      <c r="P353" s="329"/>
      <c r="Q353" s="330" t="str">
        <f t="shared" si="21"/>
        <v/>
      </c>
      <c r="R353" s="330" t="b">
        <f t="shared" si="22"/>
        <v>1</v>
      </c>
      <c r="S353" s="330" t="str">
        <f t="shared" si="23"/>
        <v/>
      </c>
    </row>
    <row r="354" spans="1:19" s="330" customFormat="1" ht="20.149999999999999" customHeight="1">
      <c r="A354" s="294"/>
      <c r="B354" s="325"/>
      <c r="C354" s="325"/>
      <c r="D354" s="325"/>
      <c r="E354" s="325"/>
      <c r="F354" s="325"/>
      <c r="G354" s="326"/>
      <c r="H354" s="326"/>
      <c r="I354" s="327"/>
      <c r="J354" s="327"/>
      <c r="K354" s="327"/>
      <c r="L354" s="327"/>
      <c r="M354" s="327"/>
      <c r="N354" s="328" t="str">
        <f t="shared" ca="1" si="20"/>
        <v/>
      </c>
      <c r="O354" s="328"/>
      <c r="P354" s="329"/>
      <c r="Q354" s="330" t="str">
        <f t="shared" si="21"/>
        <v/>
      </c>
      <c r="R354" s="330" t="b">
        <f t="shared" si="22"/>
        <v>1</v>
      </c>
      <c r="S354" s="330" t="str">
        <f t="shared" si="23"/>
        <v/>
      </c>
    </row>
    <row r="355" spans="1:19" s="330" customFormat="1" ht="20.149999999999999" customHeight="1">
      <c r="A355" s="294"/>
      <c r="B355" s="325"/>
      <c r="C355" s="325"/>
      <c r="D355" s="325"/>
      <c r="E355" s="325"/>
      <c r="F355" s="325"/>
      <c r="G355" s="326"/>
      <c r="H355" s="326"/>
      <c r="I355" s="327"/>
      <c r="J355" s="327"/>
      <c r="K355" s="327"/>
      <c r="L355" s="327"/>
      <c r="M355" s="327"/>
      <c r="N355" s="328" t="str">
        <f t="shared" ca="1" si="20"/>
        <v/>
      </c>
      <c r="O355" s="328"/>
      <c r="P355" s="329"/>
      <c r="Q355" s="330" t="str">
        <f t="shared" si="21"/>
        <v/>
      </c>
      <c r="R355" s="330" t="b">
        <f t="shared" si="22"/>
        <v>1</v>
      </c>
      <c r="S355" s="330" t="str">
        <f t="shared" si="23"/>
        <v/>
      </c>
    </row>
    <row r="356" spans="1:19" s="330" customFormat="1" ht="20.149999999999999" customHeight="1">
      <c r="A356" s="294"/>
      <c r="B356" s="325"/>
      <c r="C356" s="325"/>
      <c r="D356" s="325"/>
      <c r="E356" s="325"/>
      <c r="F356" s="325"/>
      <c r="G356" s="326"/>
      <c r="H356" s="326"/>
      <c r="I356" s="327"/>
      <c r="J356" s="327"/>
      <c r="K356" s="327"/>
      <c r="L356" s="327"/>
      <c r="M356" s="327"/>
      <c r="N356" s="328" t="str">
        <f t="shared" ca="1" si="20"/>
        <v/>
      </c>
      <c r="O356" s="328"/>
      <c r="P356" s="329"/>
      <c r="Q356" s="330" t="str">
        <f t="shared" si="21"/>
        <v/>
      </c>
      <c r="R356" s="330" t="b">
        <f t="shared" si="22"/>
        <v>1</v>
      </c>
      <c r="S356" s="330" t="str">
        <f t="shared" si="23"/>
        <v/>
      </c>
    </row>
    <row r="357" spans="1:19" s="330" customFormat="1" ht="20.149999999999999" customHeight="1">
      <c r="A357" s="294"/>
      <c r="B357" s="325"/>
      <c r="C357" s="325"/>
      <c r="D357" s="325"/>
      <c r="E357" s="325"/>
      <c r="F357" s="325"/>
      <c r="G357" s="326"/>
      <c r="H357" s="326"/>
      <c r="I357" s="327"/>
      <c r="J357" s="327"/>
      <c r="K357" s="327"/>
      <c r="L357" s="327"/>
      <c r="M357" s="327"/>
      <c r="N357" s="328" t="str">
        <f t="shared" ca="1" si="20"/>
        <v/>
      </c>
      <c r="O357" s="328"/>
      <c r="P357" s="329"/>
      <c r="Q357" s="330" t="str">
        <f t="shared" si="21"/>
        <v/>
      </c>
      <c r="R357" s="330" t="b">
        <f t="shared" si="22"/>
        <v>1</v>
      </c>
      <c r="S357" s="330" t="str">
        <f t="shared" si="23"/>
        <v/>
      </c>
    </row>
    <row r="358" spans="1:19" s="330" customFormat="1" ht="20.149999999999999" customHeight="1">
      <c r="A358" s="294"/>
      <c r="B358" s="325"/>
      <c r="C358" s="325"/>
      <c r="D358" s="325"/>
      <c r="E358" s="325"/>
      <c r="F358" s="325"/>
      <c r="G358" s="326"/>
      <c r="H358" s="326"/>
      <c r="I358" s="327"/>
      <c r="J358" s="327"/>
      <c r="K358" s="327"/>
      <c r="L358" s="327"/>
      <c r="M358" s="327"/>
      <c r="N358" s="328" t="str">
        <f t="shared" ca="1" si="20"/>
        <v/>
      </c>
      <c r="O358" s="328"/>
      <c r="P358" s="329"/>
      <c r="Q358" s="330" t="str">
        <f t="shared" si="21"/>
        <v/>
      </c>
      <c r="R358" s="330" t="b">
        <f t="shared" si="22"/>
        <v>1</v>
      </c>
      <c r="S358" s="330" t="str">
        <f t="shared" si="23"/>
        <v/>
      </c>
    </row>
    <row r="359" spans="1:19" s="330" customFormat="1" ht="20.149999999999999" customHeight="1">
      <c r="A359" s="294"/>
      <c r="B359" s="325"/>
      <c r="C359" s="325"/>
      <c r="D359" s="325"/>
      <c r="E359" s="325"/>
      <c r="F359" s="325"/>
      <c r="G359" s="326"/>
      <c r="H359" s="326"/>
      <c r="I359" s="327"/>
      <c r="J359" s="327"/>
      <c r="K359" s="327"/>
      <c r="L359" s="327"/>
      <c r="M359" s="327"/>
      <c r="N359" s="328" t="str">
        <f t="shared" ca="1" si="20"/>
        <v/>
      </c>
      <c r="O359" s="328"/>
      <c r="P359" s="329"/>
      <c r="Q359" s="330" t="str">
        <f t="shared" si="21"/>
        <v/>
      </c>
      <c r="R359" s="330" t="b">
        <f t="shared" si="22"/>
        <v>1</v>
      </c>
      <c r="S359" s="330" t="str">
        <f t="shared" si="23"/>
        <v/>
      </c>
    </row>
    <row r="360" spans="1:19" s="330" customFormat="1" ht="20.149999999999999" customHeight="1">
      <c r="A360" s="294"/>
      <c r="B360" s="325"/>
      <c r="C360" s="325"/>
      <c r="D360" s="325"/>
      <c r="E360" s="325"/>
      <c r="F360" s="325"/>
      <c r="G360" s="326"/>
      <c r="H360" s="326"/>
      <c r="I360" s="327"/>
      <c r="J360" s="327"/>
      <c r="K360" s="327"/>
      <c r="L360" s="327"/>
      <c r="M360" s="327"/>
      <c r="N360" s="328" t="str">
        <f t="shared" ca="1" si="20"/>
        <v/>
      </c>
      <c r="O360" s="328"/>
      <c r="P360" s="329"/>
      <c r="Q360" s="330" t="str">
        <f t="shared" si="21"/>
        <v/>
      </c>
      <c r="R360" s="330" t="b">
        <f t="shared" si="22"/>
        <v>1</v>
      </c>
      <c r="S360" s="330" t="str">
        <f t="shared" si="23"/>
        <v/>
      </c>
    </row>
    <row r="361" spans="1:19" s="330" customFormat="1" ht="20.149999999999999" customHeight="1">
      <c r="A361" s="294"/>
      <c r="B361" s="325"/>
      <c r="C361" s="325"/>
      <c r="D361" s="325"/>
      <c r="E361" s="325"/>
      <c r="F361" s="325"/>
      <c r="G361" s="326"/>
      <c r="H361" s="326"/>
      <c r="I361" s="327"/>
      <c r="J361" s="327"/>
      <c r="K361" s="327"/>
      <c r="L361" s="327"/>
      <c r="M361" s="327"/>
      <c r="N361" s="328" t="str">
        <f t="shared" ca="1" si="20"/>
        <v/>
      </c>
      <c r="O361" s="328"/>
      <c r="P361" s="329"/>
      <c r="Q361" s="330" t="str">
        <f t="shared" si="21"/>
        <v/>
      </c>
      <c r="R361" s="330" t="b">
        <f t="shared" si="22"/>
        <v>1</v>
      </c>
      <c r="S361" s="330" t="str">
        <f t="shared" si="23"/>
        <v/>
      </c>
    </row>
    <row r="362" spans="1:19" s="330" customFormat="1" ht="20.149999999999999" customHeight="1">
      <c r="A362" s="294"/>
      <c r="B362" s="325"/>
      <c r="C362" s="325"/>
      <c r="D362" s="325"/>
      <c r="E362" s="325"/>
      <c r="F362" s="325"/>
      <c r="G362" s="326"/>
      <c r="H362" s="326"/>
      <c r="I362" s="327"/>
      <c r="J362" s="327"/>
      <c r="K362" s="327"/>
      <c r="L362" s="327"/>
      <c r="M362" s="327"/>
      <c r="N362" s="328" t="str">
        <f t="shared" ca="1" si="20"/>
        <v/>
      </c>
      <c r="O362" s="328"/>
      <c r="P362" s="329"/>
      <c r="Q362" s="330" t="str">
        <f t="shared" si="21"/>
        <v/>
      </c>
      <c r="R362" s="330" t="b">
        <f t="shared" si="22"/>
        <v>1</v>
      </c>
      <c r="S362" s="330" t="str">
        <f t="shared" si="23"/>
        <v/>
      </c>
    </row>
    <row r="363" spans="1:19" s="330" customFormat="1" ht="20.149999999999999" customHeight="1">
      <c r="A363" s="294"/>
      <c r="B363" s="325"/>
      <c r="C363" s="325"/>
      <c r="D363" s="325"/>
      <c r="E363" s="325"/>
      <c r="F363" s="325"/>
      <c r="G363" s="326"/>
      <c r="H363" s="326"/>
      <c r="I363" s="327"/>
      <c r="J363" s="327"/>
      <c r="K363" s="327"/>
      <c r="L363" s="327"/>
      <c r="M363" s="327"/>
      <c r="N363" s="328" t="str">
        <f t="shared" ca="1" si="20"/>
        <v/>
      </c>
      <c r="O363" s="328"/>
      <c r="P363" s="329"/>
      <c r="Q363" s="330" t="str">
        <f t="shared" si="21"/>
        <v/>
      </c>
      <c r="R363" s="330" t="b">
        <f t="shared" si="22"/>
        <v>1</v>
      </c>
      <c r="S363" s="330" t="str">
        <f t="shared" si="23"/>
        <v/>
      </c>
    </row>
    <row r="364" spans="1:19" s="330" customFormat="1" ht="20.149999999999999" customHeight="1">
      <c r="A364" s="294"/>
      <c r="B364" s="325"/>
      <c r="C364" s="325"/>
      <c r="D364" s="325"/>
      <c r="E364" s="325"/>
      <c r="F364" s="325"/>
      <c r="G364" s="326"/>
      <c r="H364" s="326"/>
      <c r="I364" s="327"/>
      <c r="J364" s="327"/>
      <c r="K364" s="327"/>
      <c r="L364" s="327"/>
      <c r="M364" s="327"/>
      <c r="N364" s="328" t="str">
        <f t="shared" ca="1" si="20"/>
        <v/>
      </c>
      <c r="O364" s="328"/>
      <c r="P364" s="329"/>
      <c r="Q364" s="330" t="str">
        <f t="shared" si="21"/>
        <v/>
      </c>
      <c r="R364" s="330" t="b">
        <f t="shared" si="22"/>
        <v>1</v>
      </c>
      <c r="S364" s="330" t="str">
        <f t="shared" si="23"/>
        <v/>
      </c>
    </row>
    <row r="365" spans="1:19" s="330" customFormat="1" ht="20.149999999999999" customHeight="1">
      <c r="A365" s="294"/>
      <c r="B365" s="325"/>
      <c r="C365" s="325"/>
      <c r="D365" s="325"/>
      <c r="E365" s="325"/>
      <c r="F365" s="325"/>
      <c r="G365" s="326"/>
      <c r="H365" s="326"/>
      <c r="I365" s="327"/>
      <c r="J365" s="327"/>
      <c r="K365" s="327"/>
      <c r="L365" s="327"/>
      <c r="M365" s="327"/>
      <c r="N365" s="328" t="str">
        <f t="shared" ca="1" si="20"/>
        <v/>
      </c>
      <c r="O365" s="328"/>
      <c r="P365" s="329"/>
      <c r="Q365" s="330" t="str">
        <f t="shared" si="21"/>
        <v/>
      </c>
      <c r="R365" s="330" t="b">
        <f t="shared" si="22"/>
        <v>1</v>
      </c>
      <c r="S365" s="330" t="str">
        <f t="shared" si="23"/>
        <v/>
      </c>
    </row>
    <row r="366" spans="1:19" s="330" customFormat="1" ht="20.149999999999999" customHeight="1">
      <c r="A366" s="294"/>
      <c r="B366" s="325"/>
      <c r="C366" s="325"/>
      <c r="D366" s="325"/>
      <c r="E366" s="325"/>
      <c r="F366" s="325"/>
      <c r="G366" s="326"/>
      <c r="H366" s="326"/>
      <c r="I366" s="327"/>
      <c r="J366" s="327"/>
      <c r="K366" s="327"/>
      <c r="L366" s="327"/>
      <c r="M366" s="327"/>
      <c r="N366" s="328" t="str">
        <f t="shared" ca="1" si="20"/>
        <v/>
      </c>
      <c r="O366" s="328"/>
      <c r="P366" s="329"/>
      <c r="Q366" s="330" t="str">
        <f t="shared" si="21"/>
        <v/>
      </c>
      <c r="R366" s="330" t="b">
        <f t="shared" si="22"/>
        <v>1</v>
      </c>
      <c r="S366" s="330" t="str">
        <f t="shared" si="23"/>
        <v/>
      </c>
    </row>
    <row r="367" spans="1:19" s="330" customFormat="1" ht="20.149999999999999" customHeight="1">
      <c r="A367" s="294"/>
      <c r="B367" s="325"/>
      <c r="C367" s="325"/>
      <c r="D367" s="325"/>
      <c r="E367" s="325"/>
      <c r="F367" s="325"/>
      <c r="G367" s="326"/>
      <c r="H367" s="326"/>
      <c r="I367" s="327"/>
      <c r="J367" s="327"/>
      <c r="K367" s="327"/>
      <c r="L367" s="327"/>
      <c r="M367" s="327"/>
      <c r="N367" s="328" t="str">
        <f t="shared" ca="1" si="20"/>
        <v/>
      </c>
      <c r="O367" s="328"/>
      <c r="P367" s="329"/>
      <c r="Q367" s="330" t="str">
        <f t="shared" si="21"/>
        <v/>
      </c>
      <c r="R367" s="330" t="b">
        <f t="shared" si="22"/>
        <v>1</v>
      </c>
      <c r="S367" s="330" t="str">
        <f t="shared" si="23"/>
        <v/>
      </c>
    </row>
    <row r="368" spans="1:19" s="330" customFormat="1" ht="20.149999999999999" customHeight="1">
      <c r="A368" s="294"/>
      <c r="B368" s="325"/>
      <c r="C368" s="325"/>
      <c r="D368" s="325"/>
      <c r="E368" s="325"/>
      <c r="F368" s="325"/>
      <c r="G368" s="326"/>
      <c r="H368" s="326"/>
      <c r="I368" s="327"/>
      <c r="J368" s="327"/>
      <c r="K368" s="327"/>
      <c r="L368" s="327"/>
      <c r="M368" s="327"/>
      <c r="N368" s="328" t="str">
        <f t="shared" ca="1" si="20"/>
        <v/>
      </c>
      <c r="O368" s="328"/>
      <c r="P368" s="329"/>
      <c r="Q368" s="330" t="str">
        <f t="shared" si="21"/>
        <v/>
      </c>
      <c r="R368" s="330" t="b">
        <f t="shared" si="22"/>
        <v>1</v>
      </c>
      <c r="S368" s="330" t="str">
        <f t="shared" si="23"/>
        <v/>
      </c>
    </row>
    <row r="369" spans="1:19" s="330" customFormat="1" ht="20.149999999999999" customHeight="1">
      <c r="A369" s="294"/>
      <c r="B369" s="325"/>
      <c r="C369" s="325"/>
      <c r="D369" s="325"/>
      <c r="E369" s="325"/>
      <c r="F369" s="325"/>
      <c r="G369" s="326"/>
      <c r="H369" s="326"/>
      <c r="I369" s="327"/>
      <c r="J369" s="327"/>
      <c r="K369" s="327"/>
      <c r="L369" s="327"/>
      <c r="M369" s="327"/>
      <c r="N369" s="328" t="str">
        <f t="shared" ca="1" si="20"/>
        <v/>
      </c>
      <c r="O369" s="328"/>
      <c r="P369" s="329"/>
      <c r="Q369" s="330" t="str">
        <f t="shared" si="21"/>
        <v/>
      </c>
      <c r="R369" s="330" t="b">
        <f t="shared" si="22"/>
        <v>1</v>
      </c>
      <c r="S369" s="330" t="str">
        <f t="shared" si="23"/>
        <v/>
      </c>
    </row>
    <row r="370" spans="1:19" s="330" customFormat="1" ht="20.149999999999999" customHeight="1">
      <c r="A370" s="294"/>
      <c r="B370" s="325"/>
      <c r="C370" s="325"/>
      <c r="D370" s="325"/>
      <c r="E370" s="325"/>
      <c r="F370" s="325"/>
      <c r="G370" s="326"/>
      <c r="H370" s="326"/>
      <c r="I370" s="327"/>
      <c r="J370" s="327"/>
      <c r="K370" s="327"/>
      <c r="L370" s="327"/>
      <c r="M370" s="327"/>
      <c r="N370" s="328" t="str">
        <f t="shared" ca="1" si="20"/>
        <v/>
      </c>
      <c r="O370" s="328"/>
      <c r="P370" s="329"/>
      <c r="Q370" s="330" t="str">
        <f t="shared" si="21"/>
        <v/>
      </c>
      <c r="R370" s="330" t="b">
        <f t="shared" si="22"/>
        <v>1</v>
      </c>
      <c r="S370" s="330" t="str">
        <f t="shared" si="23"/>
        <v/>
      </c>
    </row>
    <row r="371" spans="1:19" s="330" customFormat="1" ht="20.149999999999999" customHeight="1">
      <c r="A371" s="294"/>
      <c r="B371" s="325"/>
      <c r="C371" s="325"/>
      <c r="D371" s="325"/>
      <c r="E371" s="325"/>
      <c r="F371" s="325"/>
      <c r="G371" s="326"/>
      <c r="H371" s="326"/>
      <c r="I371" s="327"/>
      <c r="J371" s="327"/>
      <c r="K371" s="327"/>
      <c r="L371" s="327"/>
      <c r="M371" s="327"/>
      <c r="N371" s="328" t="str">
        <f t="shared" ca="1" si="20"/>
        <v/>
      </c>
      <c r="O371" s="328"/>
      <c r="P371" s="329"/>
      <c r="Q371" s="330" t="str">
        <f t="shared" si="21"/>
        <v/>
      </c>
      <c r="R371" s="330" t="b">
        <f t="shared" si="22"/>
        <v>1</v>
      </c>
      <c r="S371" s="330" t="str">
        <f t="shared" si="23"/>
        <v/>
      </c>
    </row>
    <row r="372" spans="1:19" s="330" customFormat="1" ht="20.149999999999999" customHeight="1">
      <c r="A372" s="294"/>
      <c r="B372" s="325"/>
      <c r="C372" s="325"/>
      <c r="D372" s="325"/>
      <c r="E372" s="325"/>
      <c r="F372" s="325"/>
      <c r="G372" s="326"/>
      <c r="H372" s="326"/>
      <c r="I372" s="327"/>
      <c r="J372" s="327"/>
      <c r="K372" s="327"/>
      <c r="L372" s="327"/>
      <c r="M372" s="327"/>
      <c r="N372" s="328" t="str">
        <f t="shared" ca="1" si="20"/>
        <v/>
      </c>
      <c r="O372" s="328"/>
      <c r="P372" s="329"/>
      <c r="Q372" s="330" t="str">
        <f t="shared" si="21"/>
        <v/>
      </c>
      <c r="R372" s="330" t="b">
        <f t="shared" si="22"/>
        <v>1</v>
      </c>
      <c r="S372" s="330" t="str">
        <f t="shared" si="23"/>
        <v/>
      </c>
    </row>
    <row r="373" spans="1:19" s="330" customFormat="1" ht="20.149999999999999" customHeight="1">
      <c r="A373" s="294"/>
      <c r="B373" s="325"/>
      <c r="C373" s="325"/>
      <c r="D373" s="325"/>
      <c r="E373" s="325"/>
      <c r="F373" s="325"/>
      <c r="G373" s="326"/>
      <c r="H373" s="326"/>
      <c r="I373" s="327"/>
      <c r="J373" s="327"/>
      <c r="K373" s="327"/>
      <c r="L373" s="327"/>
      <c r="M373" s="327"/>
      <c r="N373" s="328" t="str">
        <f t="shared" ca="1" si="20"/>
        <v/>
      </c>
      <c r="O373" s="328"/>
      <c r="P373" s="329"/>
      <c r="Q373" s="330" t="str">
        <f t="shared" si="21"/>
        <v/>
      </c>
      <c r="R373" s="330" t="b">
        <f t="shared" si="22"/>
        <v>1</v>
      </c>
      <c r="S373" s="330" t="str">
        <f t="shared" si="23"/>
        <v/>
      </c>
    </row>
    <row r="374" spans="1:19" s="330" customFormat="1" ht="20.149999999999999" customHeight="1">
      <c r="A374" s="294"/>
      <c r="B374" s="325"/>
      <c r="C374" s="325"/>
      <c r="D374" s="325"/>
      <c r="E374" s="325"/>
      <c r="F374" s="325"/>
      <c r="G374" s="326"/>
      <c r="H374" s="326"/>
      <c r="I374" s="327"/>
      <c r="J374" s="327"/>
      <c r="K374" s="327"/>
      <c r="L374" s="327"/>
      <c r="M374" s="327"/>
      <c r="N374" s="328" t="str">
        <f t="shared" ca="1" si="20"/>
        <v/>
      </c>
      <c r="O374" s="328"/>
      <c r="P374" s="329"/>
      <c r="Q374" s="330" t="str">
        <f t="shared" si="21"/>
        <v/>
      </c>
      <c r="R374" s="330" t="b">
        <f t="shared" si="22"/>
        <v>1</v>
      </c>
      <c r="S374" s="330" t="str">
        <f t="shared" si="23"/>
        <v/>
      </c>
    </row>
    <row r="375" spans="1:19" s="330" customFormat="1" ht="20.149999999999999" customHeight="1">
      <c r="A375" s="294"/>
      <c r="B375" s="325"/>
      <c r="C375" s="325"/>
      <c r="D375" s="325"/>
      <c r="E375" s="325"/>
      <c r="F375" s="325"/>
      <c r="G375" s="326"/>
      <c r="H375" s="326"/>
      <c r="I375" s="327"/>
      <c r="J375" s="327"/>
      <c r="K375" s="327"/>
      <c r="L375" s="327"/>
      <c r="M375" s="327"/>
      <c r="N375" s="328" t="str">
        <f t="shared" ca="1" si="20"/>
        <v/>
      </c>
      <c r="O375" s="328"/>
      <c r="P375" s="329"/>
      <c r="Q375" s="330" t="str">
        <f t="shared" si="21"/>
        <v/>
      </c>
      <c r="R375" s="330" t="b">
        <f t="shared" si="22"/>
        <v>1</v>
      </c>
      <c r="S375" s="330" t="str">
        <f t="shared" si="23"/>
        <v/>
      </c>
    </row>
    <row r="376" spans="1:19" s="330" customFormat="1" ht="20.149999999999999" customHeight="1">
      <c r="A376" s="294"/>
      <c r="B376" s="325"/>
      <c r="C376" s="325"/>
      <c r="D376" s="325"/>
      <c r="E376" s="325"/>
      <c r="F376" s="325"/>
      <c r="G376" s="326"/>
      <c r="H376" s="326"/>
      <c r="I376" s="327"/>
      <c r="J376" s="327"/>
      <c r="K376" s="327"/>
      <c r="L376" s="327"/>
      <c r="M376" s="327"/>
      <c r="N376" s="328" t="str">
        <f t="shared" ca="1" si="20"/>
        <v/>
      </c>
      <c r="O376" s="328"/>
      <c r="P376" s="329"/>
      <c r="Q376" s="330" t="str">
        <f t="shared" si="21"/>
        <v/>
      </c>
      <c r="R376" s="330" t="b">
        <f t="shared" si="22"/>
        <v>1</v>
      </c>
      <c r="S376" s="330" t="str">
        <f t="shared" si="23"/>
        <v/>
      </c>
    </row>
    <row r="377" spans="1:19" s="330" customFormat="1" ht="20.149999999999999" customHeight="1">
      <c r="A377" s="294"/>
      <c r="B377" s="325"/>
      <c r="C377" s="325"/>
      <c r="D377" s="325"/>
      <c r="E377" s="325"/>
      <c r="F377" s="325"/>
      <c r="G377" s="326"/>
      <c r="H377" s="326"/>
      <c r="I377" s="327"/>
      <c r="J377" s="327"/>
      <c r="K377" s="327"/>
      <c r="L377" s="327"/>
      <c r="M377" s="327"/>
      <c r="N377" s="328" t="str">
        <f t="shared" ca="1" si="20"/>
        <v/>
      </c>
      <c r="O377" s="328"/>
      <c r="P377" s="329"/>
      <c r="Q377" s="330" t="str">
        <f t="shared" si="21"/>
        <v/>
      </c>
      <c r="R377" s="330" t="b">
        <f t="shared" si="22"/>
        <v>1</v>
      </c>
      <c r="S377" s="330" t="str">
        <f t="shared" si="23"/>
        <v/>
      </c>
    </row>
    <row r="378" spans="1:19" s="330" customFormat="1" ht="20.149999999999999" customHeight="1">
      <c r="A378" s="294"/>
      <c r="B378" s="325"/>
      <c r="C378" s="325"/>
      <c r="D378" s="325"/>
      <c r="E378" s="325"/>
      <c r="F378" s="325"/>
      <c r="G378" s="326"/>
      <c r="H378" s="326"/>
      <c r="I378" s="327"/>
      <c r="J378" s="327"/>
      <c r="K378" s="327"/>
      <c r="L378" s="327"/>
      <c r="M378" s="327"/>
      <c r="N378" s="328" t="str">
        <f t="shared" ca="1" si="20"/>
        <v/>
      </c>
      <c r="O378" s="328"/>
      <c r="P378" s="329"/>
      <c r="Q378" s="330" t="str">
        <f t="shared" si="21"/>
        <v/>
      </c>
      <c r="R378" s="330" t="b">
        <f t="shared" si="22"/>
        <v>1</v>
      </c>
      <c r="S378" s="330" t="str">
        <f t="shared" si="23"/>
        <v/>
      </c>
    </row>
    <row r="379" spans="1:19" s="330" customFormat="1" ht="20.149999999999999" customHeight="1">
      <c r="A379" s="294"/>
      <c r="B379" s="325"/>
      <c r="C379" s="325"/>
      <c r="D379" s="325"/>
      <c r="E379" s="325"/>
      <c r="F379" s="325"/>
      <c r="G379" s="326"/>
      <c r="H379" s="326"/>
      <c r="I379" s="327"/>
      <c r="J379" s="327"/>
      <c r="K379" s="327"/>
      <c r="L379" s="327"/>
      <c r="M379" s="327"/>
      <c r="N379" s="328" t="str">
        <f t="shared" ca="1" si="20"/>
        <v/>
      </c>
      <c r="O379" s="328"/>
      <c r="P379" s="329"/>
      <c r="Q379" s="330" t="str">
        <f t="shared" si="21"/>
        <v/>
      </c>
      <c r="R379" s="330" t="b">
        <f t="shared" si="22"/>
        <v>1</v>
      </c>
      <c r="S379" s="330" t="str">
        <f t="shared" si="23"/>
        <v/>
      </c>
    </row>
    <row r="380" spans="1:19" s="330" customFormat="1" ht="20.149999999999999" customHeight="1">
      <c r="A380" s="294"/>
      <c r="B380" s="325"/>
      <c r="C380" s="325"/>
      <c r="D380" s="325"/>
      <c r="E380" s="325"/>
      <c r="F380" s="325"/>
      <c r="G380" s="326"/>
      <c r="H380" s="326"/>
      <c r="I380" s="327"/>
      <c r="J380" s="327"/>
      <c r="K380" s="327"/>
      <c r="L380" s="327"/>
      <c r="M380" s="327"/>
      <c r="N380" s="328" t="str">
        <f t="shared" ca="1" si="20"/>
        <v/>
      </c>
      <c r="O380" s="328"/>
      <c r="P380" s="329"/>
      <c r="Q380" s="330" t="str">
        <f t="shared" si="21"/>
        <v/>
      </c>
      <c r="R380" s="330" t="b">
        <f t="shared" si="22"/>
        <v>1</v>
      </c>
      <c r="S380" s="330" t="str">
        <f t="shared" si="23"/>
        <v/>
      </c>
    </row>
    <row r="381" spans="1:19" s="330" customFormat="1" ht="20.149999999999999" customHeight="1">
      <c r="A381" s="294"/>
      <c r="B381" s="325"/>
      <c r="C381" s="325"/>
      <c r="D381" s="325"/>
      <c r="E381" s="325"/>
      <c r="F381" s="325"/>
      <c r="G381" s="326"/>
      <c r="H381" s="326"/>
      <c r="I381" s="327"/>
      <c r="J381" s="327"/>
      <c r="K381" s="327"/>
      <c r="L381" s="327"/>
      <c r="M381" s="327"/>
      <c r="N381" s="328" t="str">
        <f t="shared" ca="1" si="20"/>
        <v/>
      </c>
      <c r="O381" s="328"/>
      <c r="P381" s="329"/>
      <c r="Q381" s="330" t="str">
        <f t="shared" si="21"/>
        <v/>
      </c>
      <c r="R381" s="330" t="b">
        <f t="shared" si="22"/>
        <v>1</v>
      </c>
      <c r="S381" s="330" t="str">
        <f t="shared" si="23"/>
        <v/>
      </c>
    </row>
    <row r="382" spans="1:19" s="330" customFormat="1" ht="20.149999999999999" customHeight="1">
      <c r="A382" s="294"/>
      <c r="B382" s="325"/>
      <c r="C382" s="325"/>
      <c r="D382" s="325"/>
      <c r="E382" s="325"/>
      <c r="F382" s="325"/>
      <c r="G382" s="326"/>
      <c r="H382" s="326"/>
      <c r="I382" s="327"/>
      <c r="J382" s="327"/>
      <c r="K382" s="327"/>
      <c r="L382" s="327"/>
      <c r="M382" s="327"/>
      <c r="N382" s="328" t="str">
        <f t="shared" ca="1" si="20"/>
        <v/>
      </c>
      <c r="O382" s="328"/>
      <c r="P382" s="329"/>
      <c r="Q382" s="330" t="str">
        <f t="shared" si="21"/>
        <v/>
      </c>
      <c r="R382" s="330" t="b">
        <f t="shared" si="22"/>
        <v>1</v>
      </c>
      <c r="S382" s="330" t="str">
        <f t="shared" si="23"/>
        <v/>
      </c>
    </row>
    <row r="383" spans="1:19" s="330" customFormat="1" ht="20.149999999999999" customHeight="1">
      <c r="A383" s="294"/>
      <c r="B383" s="325"/>
      <c r="C383" s="325"/>
      <c r="D383" s="325"/>
      <c r="E383" s="325"/>
      <c r="F383" s="325"/>
      <c r="G383" s="326"/>
      <c r="H383" s="326"/>
      <c r="I383" s="327"/>
      <c r="J383" s="327"/>
      <c r="K383" s="327"/>
      <c r="L383" s="327"/>
      <c r="M383" s="327"/>
      <c r="N383" s="328" t="str">
        <f t="shared" ca="1" si="20"/>
        <v/>
      </c>
      <c r="O383" s="328"/>
      <c r="P383" s="329"/>
      <c r="Q383" s="330" t="str">
        <f t="shared" si="21"/>
        <v/>
      </c>
      <c r="R383" s="330" t="b">
        <f t="shared" si="22"/>
        <v>1</v>
      </c>
      <c r="S383" s="330" t="str">
        <f t="shared" si="23"/>
        <v/>
      </c>
    </row>
    <row r="384" spans="1:19" s="330" customFormat="1" ht="20.149999999999999" customHeight="1">
      <c r="A384" s="294"/>
      <c r="B384" s="325"/>
      <c r="C384" s="325"/>
      <c r="D384" s="325"/>
      <c r="E384" s="325"/>
      <c r="F384" s="325"/>
      <c r="G384" s="326"/>
      <c r="H384" s="326"/>
      <c r="I384" s="327"/>
      <c r="J384" s="327"/>
      <c r="K384" s="327"/>
      <c r="L384" s="327"/>
      <c r="M384" s="327"/>
      <c r="N384" s="328" t="str">
        <f t="shared" ca="1" si="20"/>
        <v/>
      </c>
      <c r="O384" s="328"/>
      <c r="P384" s="329"/>
      <c r="Q384" s="330" t="str">
        <f t="shared" si="21"/>
        <v/>
      </c>
      <c r="R384" s="330" t="b">
        <f t="shared" si="22"/>
        <v>1</v>
      </c>
      <c r="S384" s="330" t="str">
        <f t="shared" si="23"/>
        <v/>
      </c>
    </row>
    <row r="385" spans="1:19" s="330" customFormat="1" ht="20.149999999999999" customHeight="1">
      <c r="A385" s="294"/>
      <c r="B385" s="325"/>
      <c r="C385" s="325"/>
      <c r="D385" s="325"/>
      <c r="E385" s="325"/>
      <c r="F385" s="325"/>
      <c r="G385" s="326"/>
      <c r="H385" s="326"/>
      <c r="I385" s="327"/>
      <c r="J385" s="327"/>
      <c r="K385" s="327"/>
      <c r="L385" s="327"/>
      <c r="M385" s="327"/>
      <c r="N385" s="328" t="str">
        <f t="shared" ca="1" si="20"/>
        <v/>
      </c>
      <c r="O385" s="328"/>
      <c r="P385" s="329"/>
      <c r="Q385" s="330" t="str">
        <f t="shared" si="21"/>
        <v/>
      </c>
      <c r="R385" s="330" t="b">
        <f t="shared" si="22"/>
        <v>1</v>
      </c>
      <c r="S385" s="330" t="str">
        <f t="shared" si="23"/>
        <v/>
      </c>
    </row>
    <row r="386" spans="1:19" s="330" customFormat="1" ht="20.149999999999999" customHeight="1">
      <c r="A386" s="294"/>
      <c r="B386" s="325"/>
      <c r="C386" s="325"/>
      <c r="D386" s="325"/>
      <c r="E386" s="325"/>
      <c r="F386" s="325"/>
      <c r="G386" s="326"/>
      <c r="H386" s="326"/>
      <c r="I386" s="327"/>
      <c r="J386" s="327"/>
      <c r="K386" s="327"/>
      <c r="L386" s="327"/>
      <c r="M386" s="327"/>
      <c r="N386" s="328" t="str">
        <f t="shared" ca="1" si="20"/>
        <v/>
      </c>
      <c r="O386" s="328"/>
      <c r="P386" s="329"/>
      <c r="Q386" s="330" t="str">
        <f t="shared" si="21"/>
        <v/>
      </c>
      <c r="R386" s="330" t="b">
        <f t="shared" si="22"/>
        <v>1</v>
      </c>
      <c r="S386" s="330" t="str">
        <f t="shared" si="23"/>
        <v/>
      </c>
    </row>
    <row r="387" spans="1:19" s="330" customFormat="1" ht="20.149999999999999" customHeight="1">
      <c r="A387" s="294"/>
      <c r="B387" s="325"/>
      <c r="C387" s="325"/>
      <c r="D387" s="325"/>
      <c r="E387" s="325"/>
      <c r="F387" s="325"/>
      <c r="G387" s="326"/>
      <c r="H387" s="326"/>
      <c r="I387" s="327"/>
      <c r="J387" s="327"/>
      <c r="K387" s="327"/>
      <c r="L387" s="327"/>
      <c r="M387" s="327"/>
      <c r="N387" s="328" t="str">
        <f t="shared" ca="1" si="20"/>
        <v/>
      </c>
      <c r="O387" s="328"/>
      <c r="P387" s="329"/>
      <c r="Q387" s="330" t="str">
        <f t="shared" si="21"/>
        <v/>
      </c>
      <c r="R387" s="330" t="b">
        <f t="shared" si="22"/>
        <v>1</v>
      </c>
      <c r="S387" s="330" t="str">
        <f t="shared" si="23"/>
        <v/>
      </c>
    </row>
    <row r="388" spans="1:19" s="330" customFormat="1" ht="20.149999999999999" customHeight="1">
      <c r="A388" s="294"/>
      <c r="B388" s="325"/>
      <c r="C388" s="325"/>
      <c r="D388" s="325"/>
      <c r="E388" s="325"/>
      <c r="F388" s="325"/>
      <c r="G388" s="326"/>
      <c r="H388" s="326"/>
      <c r="I388" s="327"/>
      <c r="J388" s="327"/>
      <c r="K388" s="327"/>
      <c r="L388" s="327"/>
      <c r="M388" s="327"/>
      <c r="N388" s="328" t="str">
        <f t="shared" ca="1" si="20"/>
        <v/>
      </c>
      <c r="O388" s="328"/>
      <c r="P388" s="329"/>
      <c r="Q388" s="330" t="str">
        <f t="shared" si="21"/>
        <v/>
      </c>
      <c r="R388" s="330" t="b">
        <f t="shared" si="22"/>
        <v>1</v>
      </c>
      <c r="S388" s="330" t="str">
        <f t="shared" si="23"/>
        <v/>
      </c>
    </row>
    <row r="389" spans="1:19" s="330" customFormat="1" ht="20.149999999999999" customHeight="1">
      <c r="A389" s="294"/>
      <c r="B389" s="325"/>
      <c r="C389" s="325"/>
      <c r="D389" s="325"/>
      <c r="E389" s="325"/>
      <c r="F389" s="325"/>
      <c r="G389" s="326"/>
      <c r="H389" s="326"/>
      <c r="I389" s="327"/>
      <c r="J389" s="327"/>
      <c r="K389" s="327"/>
      <c r="L389" s="327"/>
      <c r="M389" s="327"/>
      <c r="N389" s="328" t="str">
        <f t="shared" ref="N389:N452" ca="1" si="24">IF(A389="","",IF(ISERROR(MATCH($F389,CL,0)),"Unknown",INDIRECT("'C'!$A$"&amp;MATCH($F389,CL,0)+1)))</f>
        <v/>
      </c>
      <c r="O389" s="328"/>
      <c r="P389" s="329"/>
      <c r="Q389" s="330" t="str">
        <f t="shared" ref="Q389:Q452" si="25">A389&amp;B389</f>
        <v/>
      </c>
      <c r="R389" s="330" t="b">
        <f t="shared" ref="R389:R452" si="26">OR(ISBLANK(B389),ISBLANK(C389))</f>
        <v>1</v>
      </c>
      <c r="S389" s="330" t="str">
        <f t="shared" ref="S389:S452" si="27">IF(R389,"",A389&amp;"+")</f>
        <v/>
      </c>
    </row>
    <row r="390" spans="1:19" s="330" customFormat="1" ht="20.149999999999999" customHeight="1">
      <c r="A390" s="294"/>
      <c r="B390" s="325"/>
      <c r="C390" s="325"/>
      <c r="D390" s="325"/>
      <c r="E390" s="325"/>
      <c r="F390" s="325"/>
      <c r="G390" s="326"/>
      <c r="H390" s="326"/>
      <c r="I390" s="327"/>
      <c r="J390" s="327"/>
      <c r="K390" s="327"/>
      <c r="L390" s="327"/>
      <c r="M390" s="327"/>
      <c r="N390" s="328" t="str">
        <f t="shared" ca="1" si="24"/>
        <v/>
      </c>
      <c r="O390" s="328"/>
      <c r="P390" s="329"/>
      <c r="Q390" s="330" t="str">
        <f t="shared" si="25"/>
        <v/>
      </c>
      <c r="R390" s="330" t="b">
        <f t="shared" si="26"/>
        <v>1</v>
      </c>
      <c r="S390" s="330" t="str">
        <f t="shared" si="27"/>
        <v/>
      </c>
    </row>
    <row r="391" spans="1:19" s="330" customFormat="1" ht="20.149999999999999" customHeight="1">
      <c r="A391" s="294"/>
      <c r="B391" s="325"/>
      <c r="C391" s="325"/>
      <c r="D391" s="325"/>
      <c r="E391" s="325"/>
      <c r="F391" s="325"/>
      <c r="G391" s="326"/>
      <c r="H391" s="326"/>
      <c r="I391" s="327"/>
      <c r="J391" s="327"/>
      <c r="K391" s="327"/>
      <c r="L391" s="327"/>
      <c r="M391" s="327"/>
      <c r="N391" s="328" t="str">
        <f t="shared" ca="1" si="24"/>
        <v/>
      </c>
      <c r="O391" s="328"/>
      <c r="P391" s="329"/>
      <c r="Q391" s="330" t="str">
        <f t="shared" si="25"/>
        <v/>
      </c>
      <c r="R391" s="330" t="b">
        <f t="shared" si="26"/>
        <v>1</v>
      </c>
      <c r="S391" s="330" t="str">
        <f t="shared" si="27"/>
        <v/>
      </c>
    </row>
    <row r="392" spans="1:19" s="330" customFormat="1" ht="20.149999999999999" customHeight="1">
      <c r="A392" s="294"/>
      <c r="B392" s="325"/>
      <c r="C392" s="325"/>
      <c r="D392" s="325"/>
      <c r="E392" s="325"/>
      <c r="F392" s="325"/>
      <c r="G392" s="326"/>
      <c r="H392" s="326"/>
      <c r="I392" s="327"/>
      <c r="J392" s="327"/>
      <c r="K392" s="327"/>
      <c r="L392" s="327"/>
      <c r="M392" s="327"/>
      <c r="N392" s="328" t="str">
        <f t="shared" ca="1" si="24"/>
        <v/>
      </c>
      <c r="O392" s="328"/>
      <c r="P392" s="329"/>
      <c r="Q392" s="330" t="str">
        <f t="shared" si="25"/>
        <v/>
      </c>
      <c r="R392" s="330" t="b">
        <f t="shared" si="26"/>
        <v>1</v>
      </c>
      <c r="S392" s="330" t="str">
        <f t="shared" si="27"/>
        <v/>
      </c>
    </row>
    <row r="393" spans="1:19" s="330" customFormat="1" ht="20.149999999999999" customHeight="1">
      <c r="A393" s="294"/>
      <c r="B393" s="325"/>
      <c r="C393" s="325"/>
      <c r="D393" s="325"/>
      <c r="E393" s="325"/>
      <c r="F393" s="325"/>
      <c r="G393" s="326"/>
      <c r="H393" s="326"/>
      <c r="I393" s="327"/>
      <c r="J393" s="327"/>
      <c r="K393" s="327"/>
      <c r="L393" s="327"/>
      <c r="M393" s="327"/>
      <c r="N393" s="328" t="str">
        <f t="shared" ca="1" si="24"/>
        <v/>
      </c>
      <c r="O393" s="328"/>
      <c r="P393" s="329"/>
      <c r="Q393" s="330" t="str">
        <f t="shared" si="25"/>
        <v/>
      </c>
      <c r="R393" s="330" t="b">
        <f t="shared" si="26"/>
        <v>1</v>
      </c>
      <c r="S393" s="330" t="str">
        <f t="shared" si="27"/>
        <v/>
      </c>
    </row>
    <row r="394" spans="1:19" s="330" customFormat="1" ht="20.149999999999999" customHeight="1">
      <c r="A394" s="294"/>
      <c r="B394" s="325"/>
      <c r="C394" s="325"/>
      <c r="D394" s="325"/>
      <c r="E394" s="325"/>
      <c r="F394" s="325"/>
      <c r="G394" s="326"/>
      <c r="H394" s="326"/>
      <c r="I394" s="327"/>
      <c r="J394" s="327"/>
      <c r="K394" s="327"/>
      <c r="L394" s="327"/>
      <c r="M394" s="327"/>
      <c r="N394" s="328" t="str">
        <f t="shared" ca="1" si="24"/>
        <v/>
      </c>
      <c r="O394" s="328"/>
      <c r="P394" s="329"/>
      <c r="Q394" s="330" t="str">
        <f t="shared" si="25"/>
        <v/>
      </c>
      <c r="R394" s="330" t="b">
        <f t="shared" si="26"/>
        <v>1</v>
      </c>
      <c r="S394" s="330" t="str">
        <f t="shared" si="27"/>
        <v/>
      </c>
    </row>
    <row r="395" spans="1:19" s="330" customFormat="1" ht="20.149999999999999" customHeight="1">
      <c r="A395" s="294"/>
      <c r="B395" s="325"/>
      <c r="C395" s="325"/>
      <c r="D395" s="325"/>
      <c r="E395" s="325"/>
      <c r="F395" s="325"/>
      <c r="G395" s="326"/>
      <c r="H395" s="326"/>
      <c r="I395" s="327"/>
      <c r="J395" s="327"/>
      <c r="K395" s="327"/>
      <c r="L395" s="327"/>
      <c r="M395" s="327"/>
      <c r="N395" s="328" t="str">
        <f t="shared" ca="1" si="24"/>
        <v/>
      </c>
      <c r="O395" s="328"/>
      <c r="P395" s="329"/>
      <c r="Q395" s="330" t="str">
        <f t="shared" si="25"/>
        <v/>
      </c>
      <c r="R395" s="330" t="b">
        <f t="shared" si="26"/>
        <v>1</v>
      </c>
      <c r="S395" s="330" t="str">
        <f t="shared" si="27"/>
        <v/>
      </c>
    </row>
    <row r="396" spans="1:19" s="330" customFormat="1" ht="20.149999999999999" customHeight="1">
      <c r="A396" s="294"/>
      <c r="B396" s="325"/>
      <c r="C396" s="325"/>
      <c r="D396" s="325"/>
      <c r="E396" s="325"/>
      <c r="F396" s="325"/>
      <c r="G396" s="326"/>
      <c r="H396" s="326"/>
      <c r="I396" s="327"/>
      <c r="J396" s="327"/>
      <c r="K396" s="327"/>
      <c r="L396" s="327"/>
      <c r="M396" s="327"/>
      <c r="N396" s="328" t="str">
        <f t="shared" ca="1" si="24"/>
        <v/>
      </c>
      <c r="O396" s="328"/>
      <c r="P396" s="329"/>
      <c r="Q396" s="330" t="str">
        <f t="shared" si="25"/>
        <v/>
      </c>
      <c r="R396" s="330" t="b">
        <f t="shared" si="26"/>
        <v>1</v>
      </c>
      <c r="S396" s="330" t="str">
        <f t="shared" si="27"/>
        <v/>
      </c>
    </row>
    <row r="397" spans="1:19" s="330" customFormat="1" ht="20.149999999999999" customHeight="1">
      <c r="A397" s="294"/>
      <c r="B397" s="325"/>
      <c r="C397" s="325"/>
      <c r="D397" s="325"/>
      <c r="E397" s="325"/>
      <c r="F397" s="325"/>
      <c r="G397" s="326"/>
      <c r="H397" s="326"/>
      <c r="I397" s="327"/>
      <c r="J397" s="327"/>
      <c r="K397" s="327"/>
      <c r="L397" s="327"/>
      <c r="M397" s="327"/>
      <c r="N397" s="328" t="str">
        <f t="shared" ca="1" si="24"/>
        <v/>
      </c>
      <c r="O397" s="328"/>
      <c r="P397" s="329"/>
      <c r="Q397" s="330" t="str">
        <f t="shared" si="25"/>
        <v/>
      </c>
      <c r="R397" s="330" t="b">
        <f t="shared" si="26"/>
        <v>1</v>
      </c>
      <c r="S397" s="330" t="str">
        <f t="shared" si="27"/>
        <v/>
      </c>
    </row>
    <row r="398" spans="1:19" s="330" customFormat="1" ht="20.149999999999999" customHeight="1">
      <c r="A398" s="294"/>
      <c r="B398" s="325"/>
      <c r="C398" s="325"/>
      <c r="D398" s="325"/>
      <c r="E398" s="325"/>
      <c r="F398" s="325"/>
      <c r="G398" s="326"/>
      <c r="H398" s="326"/>
      <c r="I398" s="327"/>
      <c r="J398" s="327"/>
      <c r="K398" s="327"/>
      <c r="L398" s="327"/>
      <c r="M398" s="327"/>
      <c r="N398" s="328" t="str">
        <f t="shared" ca="1" si="24"/>
        <v/>
      </c>
      <c r="O398" s="328"/>
      <c r="P398" s="329"/>
      <c r="Q398" s="330" t="str">
        <f t="shared" si="25"/>
        <v/>
      </c>
      <c r="R398" s="330" t="b">
        <f t="shared" si="26"/>
        <v>1</v>
      </c>
      <c r="S398" s="330" t="str">
        <f t="shared" si="27"/>
        <v/>
      </c>
    </row>
    <row r="399" spans="1:19" s="330" customFormat="1" ht="20.149999999999999" customHeight="1">
      <c r="A399" s="294"/>
      <c r="B399" s="325"/>
      <c r="C399" s="325"/>
      <c r="D399" s="325"/>
      <c r="E399" s="325"/>
      <c r="F399" s="325"/>
      <c r="G399" s="326"/>
      <c r="H399" s="326"/>
      <c r="I399" s="327"/>
      <c r="J399" s="327"/>
      <c r="K399" s="327"/>
      <c r="L399" s="327"/>
      <c r="M399" s="327"/>
      <c r="N399" s="328" t="str">
        <f t="shared" ca="1" si="24"/>
        <v/>
      </c>
      <c r="O399" s="328"/>
      <c r="P399" s="329"/>
      <c r="Q399" s="330" t="str">
        <f t="shared" si="25"/>
        <v/>
      </c>
      <c r="R399" s="330" t="b">
        <f t="shared" si="26"/>
        <v>1</v>
      </c>
      <c r="S399" s="330" t="str">
        <f t="shared" si="27"/>
        <v/>
      </c>
    </row>
    <row r="400" spans="1:19" s="330" customFormat="1" ht="20.149999999999999" customHeight="1">
      <c r="A400" s="294"/>
      <c r="B400" s="325"/>
      <c r="C400" s="325"/>
      <c r="D400" s="325"/>
      <c r="E400" s="325"/>
      <c r="F400" s="325"/>
      <c r="G400" s="326"/>
      <c r="H400" s="326"/>
      <c r="I400" s="327"/>
      <c r="J400" s="327"/>
      <c r="K400" s="327"/>
      <c r="L400" s="327"/>
      <c r="M400" s="327"/>
      <c r="N400" s="328" t="str">
        <f t="shared" ca="1" si="24"/>
        <v/>
      </c>
      <c r="O400" s="328"/>
      <c r="P400" s="329"/>
      <c r="Q400" s="330" t="str">
        <f t="shared" si="25"/>
        <v/>
      </c>
      <c r="R400" s="330" t="b">
        <f t="shared" si="26"/>
        <v>1</v>
      </c>
      <c r="S400" s="330" t="str">
        <f t="shared" si="27"/>
        <v/>
      </c>
    </row>
    <row r="401" spans="1:19" s="330" customFormat="1" ht="20.149999999999999" customHeight="1">
      <c r="A401" s="294"/>
      <c r="B401" s="325"/>
      <c r="C401" s="325"/>
      <c r="D401" s="325"/>
      <c r="E401" s="325"/>
      <c r="F401" s="325"/>
      <c r="G401" s="326"/>
      <c r="H401" s="326"/>
      <c r="I401" s="327"/>
      <c r="J401" s="327"/>
      <c r="K401" s="327"/>
      <c r="L401" s="327"/>
      <c r="M401" s="327"/>
      <c r="N401" s="328" t="str">
        <f t="shared" ca="1" si="24"/>
        <v/>
      </c>
      <c r="O401" s="328"/>
      <c r="P401" s="329"/>
      <c r="Q401" s="330" t="str">
        <f t="shared" si="25"/>
        <v/>
      </c>
      <c r="R401" s="330" t="b">
        <f t="shared" si="26"/>
        <v>1</v>
      </c>
      <c r="S401" s="330" t="str">
        <f t="shared" si="27"/>
        <v/>
      </c>
    </row>
    <row r="402" spans="1:19" s="330" customFormat="1" ht="20.149999999999999" customHeight="1">
      <c r="A402" s="294"/>
      <c r="B402" s="325"/>
      <c r="C402" s="325"/>
      <c r="D402" s="325"/>
      <c r="E402" s="325"/>
      <c r="F402" s="325"/>
      <c r="G402" s="326"/>
      <c r="H402" s="326"/>
      <c r="I402" s="327"/>
      <c r="J402" s="327"/>
      <c r="K402" s="327"/>
      <c r="L402" s="327"/>
      <c r="M402" s="327"/>
      <c r="N402" s="328" t="str">
        <f t="shared" ca="1" si="24"/>
        <v/>
      </c>
      <c r="O402" s="328"/>
      <c r="P402" s="329"/>
      <c r="Q402" s="330" t="str">
        <f t="shared" si="25"/>
        <v/>
      </c>
      <c r="R402" s="330" t="b">
        <f t="shared" si="26"/>
        <v>1</v>
      </c>
      <c r="S402" s="330" t="str">
        <f t="shared" si="27"/>
        <v/>
      </c>
    </row>
    <row r="403" spans="1:19" s="330" customFormat="1" ht="20.149999999999999" customHeight="1">
      <c r="A403" s="294"/>
      <c r="B403" s="325"/>
      <c r="C403" s="325"/>
      <c r="D403" s="325"/>
      <c r="E403" s="325"/>
      <c r="F403" s="325"/>
      <c r="G403" s="326"/>
      <c r="H403" s="326"/>
      <c r="I403" s="327"/>
      <c r="J403" s="327"/>
      <c r="K403" s="327"/>
      <c r="L403" s="327"/>
      <c r="M403" s="327"/>
      <c r="N403" s="328" t="str">
        <f t="shared" ca="1" si="24"/>
        <v/>
      </c>
      <c r="O403" s="328"/>
      <c r="P403" s="329"/>
      <c r="Q403" s="330" t="str">
        <f t="shared" si="25"/>
        <v/>
      </c>
      <c r="R403" s="330" t="b">
        <f t="shared" si="26"/>
        <v>1</v>
      </c>
      <c r="S403" s="330" t="str">
        <f t="shared" si="27"/>
        <v/>
      </c>
    </row>
    <row r="404" spans="1:19" s="330" customFormat="1" ht="20.149999999999999" customHeight="1">
      <c r="A404" s="294"/>
      <c r="B404" s="325"/>
      <c r="C404" s="325"/>
      <c r="D404" s="325"/>
      <c r="E404" s="325"/>
      <c r="F404" s="325"/>
      <c r="G404" s="326"/>
      <c r="H404" s="326"/>
      <c r="I404" s="327"/>
      <c r="J404" s="327"/>
      <c r="K404" s="327"/>
      <c r="L404" s="327"/>
      <c r="M404" s="327"/>
      <c r="N404" s="328" t="str">
        <f t="shared" ca="1" si="24"/>
        <v/>
      </c>
      <c r="O404" s="328"/>
      <c r="P404" s="329"/>
      <c r="Q404" s="330" t="str">
        <f t="shared" si="25"/>
        <v/>
      </c>
      <c r="R404" s="330" t="b">
        <f t="shared" si="26"/>
        <v>1</v>
      </c>
      <c r="S404" s="330" t="str">
        <f t="shared" si="27"/>
        <v/>
      </c>
    </row>
    <row r="405" spans="1:19" s="330" customFormat="1" ht="20.149999999999999" customHeight="1">
      <c r="A405" s="294"/>
      <c r="B405" s="325"/>
      <c r="C405" s="325"/>
      <c r="D405" s="325"/>
      <c r="E405" s="325"/>
      <c r="F405" s="325"/>
      <c r="G405" s="326"/>
      <c r="H405" s="326"/>
      <c r="I405" s="327"/>
      <c r="J405" s="327"/>
      <c r="K405" s="327"/>
      <c r="L405" s="327"/>
      <c r="M405" s="327"/>
      <c r="N405" s="328" t="str">
        <f t="shared" ca="1" si="24"/>
        <v/>
      </c>
      <c r="O405" s="328"/>
      <c r="P405" s="329"/>
      <c r="Q405" s="330" t="str">
        <f t="shared" si="25"/>
        <v/>
      </c>
      <c r="R405" s="330" t="b">
        <f t="shared" si="26"/>
        <v>1</v>
      </c>
      <c r="S405" s="330" t="str">
        <f t="shared" si="27"/>
        <v/>
      </c>
    </row>
    <row r="406" spans="1:19" s="330" customFormat="1" ht="20.149999999999999" customHeight="1">
      <c r="A406" s="294"/>
      <c r="B406" s="325"/>
      <c r="C406" s="325"/>
      <c r="D406" s="325"/>
      <c r="E406" s="325"/>
      <c r="F406" s="325"/>
      <c r="G406" s="326"/>
      <c r="H406" s="326"/>
      <c r="I406" s="327"/>
      <c r="J406" s="327"/>
      <c r="K406" s="327"/>
      <c r="L406" s="327"/>
      <c r="M406" s="327"/>
      <c r="N406" s="328" t="str">
        <f t="shared" ca="1" si="24"/>
        <v/>
      </c>
      <c r="O406" s="328"/>
      <c r="P406" s="329"/>
      <c r="Q406" s="330" t="str">
        <f t="shared" si="25"/>
        <v/>
      </c>
      <c r="R406" s="330" t="b">
        <f t="shared" si="26"/>
        <v>1</v>
      </c>
      <c r="S406" s="330" t="str">
        <f t="shared" si="27"/>
        <v/>
      </c>
    </row>
    <row r="407" spans="1:19" s="330" customFormat="1" ht="20.149999999999999" customHeight="1">
      <c r="A407" s="294"/>
      <c r="B407" s="325"/>
      <c r="C407" s="325"/>
      <c r="D407" s="325"/>
      <c r="E407" s="325"/>
      <c r="F407" s="325"/>
      <c r="G407" s="326"/>
      <c r="H407" s="326"/>
      <c r="I407" s="327"/>
      <c r="J407" s="327"/>
      <c r="K407" s="327"/>
      <c r="L407" s="327"/>
      <c r="M407" s="327"/>
      <c r="N407" s="328" t="str">
        <f t="shared" ca="1" si="24"/>
        <v/>
      </c>
      <c r="O407" s="328"/>
      <c r="P407" s="329"/>
      <c r="Q407" s="330" t="str">
        <f t="shared" si="25"/>
        <v/>
      </c>
      <c r="R407" s="330" t="b">
        <f t="shared" si="26"/>
        <v>1</v>
      </c>
      <c r="S407" s="330" t="str">
        <f t="shared" si="27"/>
        <v/>
      </c>
    </row>
    <row r="408" spans="1:19" s="330" customFormat="1" ht="20.149999999999999" customHeight="1">
      <c r="A408" s="294"/>
      <c r="B408" s="325"/>
      <c r="C408" s="325"/>
      <c r="D408" s="325"/>
      <c r="E408" s="325"/>
      <c r="F408" s="325"/>
      <c r="G408" s="326"/>
      <c r="H408" s="326"/>
      <c r="I408" s="327"/>
      <c r="J408" s="327"/>
      <c r="K408" s="327"/>
      <c r="L408" s="327"/>
      <c r="M408" s="327"/>
      <c r="N408" s="328" t="str">
        <f t="shared" ca="1" si="24"/>
        <v/>
      </c>
      <c r="O408" s="328"/>
      <c r="P408" s="329"/>
      <c r="Q408" s="330" t="str">
        <f t="shared" si="25"/>
        <v/>
      </c>
      <c r="R408" s="330" t="b">
        <f t="shared" si="26"/>
        <v>1</v>
      </c>
      <c r="S408" s="330" t="str">
        <f t="shared" si="27"/>
        <v/>
      </c>
    </row>
    <row r="409" spans="1:19" s="330" customFormat="1" ht="20.149999999999999" customHeight="1">
      <c r="A409" s="294"/>
      <c r="B409" s="325"/>
      <c r="C409" s="325"/>
      <c r="D409" s="325"/>
      <c r="E409" s="325"/>
      <c r="F409" s="325"/>
      <c r="G409" s="326"/>
      <c r="H409" s="326"/>
      <c r="I409" s="327"/>
      <c r="J409" s="327"/>
      <c r="K409" s="327"/>
      <c r="L409" s="327"/>
      <c r="M409" s="327"/>
      <c r="N409" s="328" t="str">
        <f t="shared" ca="1" si="24"/>
        <v/>
      </c>
      <c r="O409" s="328"/>
      <c r="P409" s="329"/>
      <c r="Q409" s="330" t="str">
        <f t="shared" si="25"/>
        <v/>
      </c>
      <c r="R409" s="330" t="b">
        <f t="shared" si="26"/>
        <v>1</v>
      </c>
      <c r="S409" s="330" t="str">
        <f t="shared" si="27"/>
        <v/>
      </c>
    </row>
    <row r="410" spans="1:19" s="330" customFormat="1" ht="20.149999999999999" customHeight="1">
      <c r="A410" s="294"/>
      <c r="B410" s="325"/>
      <c r="C410" s="325"/>
      <c r="D410" s="325"/>
      <c r="E410" s="325"/>
      <c r="F410" s="325"/>
      <c r="G410" s="326"/>
      <c r="H410" s="326"/>
      <c r="I410" s="327"/>
      <c r="J410" s="327"/>
      <c r="K410" s="327"/>
      <c r="L410" s="327"/>
      <c r="M410" s="327"/>
      <c r="N410" s="328" t="str">
        <f t="shared" ca="1" si="24"/>
        <v/>
      </c>
      <c r="O410" s="328"/>
      <c r="P410" s="329"/>
      <c r="Q410" s="330" t="str">
        <f t="shared" si="25"/>
        <v/>
      </c>
      <c r="R410" s="330" t="b">
        <f t="shared" si="26"/>
        <v>1</v>
      </c>
      <c r="S410" s="330" t="str">
        <f t="shared" si="27"/>
        <v/>
      </c>
    </row>
    <row r="411" spans="1:19" s="330" customFormat="1" ht="20.149999999999999" customHeight="1">
      <c r="A411" s="294"/>
      <c r="B411" s="325"/>
      <c r="C411" s="325"/>
      <c r="D411" s="325"/>
      <c r="E411" s="325"/>
      <c r="F411" s="325"/>
      <c r="G411" s="326"/>
      <c r="H411" s="326"/>
      <c r="I411" s="327"/>
      <c r="J411" s="327"/>
      <c r="K411" s="327"/>
      <c r="L411" s="327"/>
      <c r="M411" s="327"/>
      <c r="N411" s="328" t="str">
        <f t="shared" ca="1" si="24"/>
        <v/>
      </c>
      <c r="O411" s="328"/>
      <c r="P411" s="329"/>
      <c r="Q411" s="330" t="str">
        <f t="shared" si="25"/>
        <v/>
      </c>
      <c r="R411" s="330" t="b">
        <f t="shared" si="26"/>
        <v>1</v>
      </c>
      <c r="S411" s="330" t="str">
        <f t="shared" si="27"/>
        <v/>
      </c>
    </row>
    <row r="412" spans="1:19" s="330" customFormat="1" ht="20.149999999999999" customHeight="1">
      <c r="A412" s="294"/>
      <c r="B412" s="325"/>
      <c r="C412" s="325"/>
      <c r="D412" s="325"/>
      <c r="E412" s="325"/>
      <c r="F412" s="325"/>
      <c r="G412" s="326"/>
      <c r="H412" s="326"/>
      <c r="I412" s="327"/>
      <c r="J412" s="327"/>
      <c r="K412" s="327"/>
      <c r="L412" s="327"/>
      <c r="M412" s="327"/>
      <c r="N412" s="328" t="str">
        <f t="shared" ca="1" si="24"/>
        <v/>
      </c>
      <c r="O412" s="328"/>
      <c r="P412" s="329"/>
      <c r="Q412" s="330" t="str">
        <f t="shared" si="25"/>
        <v/>
      </c>
      <c r="R412" s="330" t="b">
        <f t="shared" si="26"/>
        <v>1</v>
      </c>
      <c r="S412" s="330" t="str">
        <f t="shared" si="27"/>
        <v/>
      </c>
    </row>
    <row r="413" spans="1:19" s="330" customFormat="1" ht="20.149999999999999" customHeight="1">
      <c r="A413" s="294"/>
      <c r="B413" s="325"/>
      <c r="C413" s="325"/>
      <c r="D413" s="325"/>
      <c r="E413" s="325"/>
      <c r="F413" s="325"/>
      <c r="G413" s="326"/>
      <c r="H413" s="326"/>
      <c r="I413" s="327"/>
      <c r="J413" s="327"/>
      <c r="K413" s="327"/>
      <c r="L413" s="327"/>
      <c r="M413" s="327"/>
      <c r="N413" s="328" t="str">
        <f t="shared" ca="1" si="24"/>
        <v/>
      </c>
      <c r="O413" s="328"/>
      <c r="P413" s="329"/>
      <c r="Q413" s="330" t="str">
        <f t="shared" si="25"/>
        <v/>
      </c>
      <c r="R413" s="330" t="b">
        <f t="shared" si="26"/>
        <v>1</v>
      </c>
      <c r="S413" s="330" t="str">
        <f t="shared" si="27"/>
        <v/>
      </c>
    </row>
    <row r="414" spans="1:19" s="330" customFormat="1" ht="20.149999999999999" customHeight="1">
      <c r="A414" s="294"/>
      <c r="B414" s="325"/>
      <c r="C414" s="325"/>
      <c r="D414" s="325"/>
      <c r="E414" s="325"/>
      <c r="F414" s="325"/>
      <c r="G414" s="326"/>
      <c r="H414" s="326"/>
      <c r="I414" s="327"/>
      <c r="J414" s="327"/>
      <c r="K414" s="327"/>
      <c r="L414" s="327"/>
      <c r="M414" s="327"/>
      <c r="N414" s="328" t="str">
        <f t="shared" ca="1" si="24"/>
        <v/>
      </c>
      <c r="O414" s="328"/>
      <c r="P414" s="329"/>
      <c r="Q414" s="330" t="str">
        <f t="shared" si="25"/>
        <v/>
      </c>
      <c r="R414" s="330" t="b">
        <f t="shared" si="26"/>
        <v>1</v>
      </c>
      <c r="S414" s="330" t="str">
        <f t="shared" si="27"/>
        <v/>
      </c>
    </row>
    <row r="415" spans="1:19" s="330" customFormat="1" ht="20.149999999999999" customHeight="1">
      <c r="A415" s="294"/>
      <c r="B415" s="325"/>
      <c r="C415" s="325"/>
      <c r="D415" s="325"/>
      <c r="E415" s="325"/>
      <c r="F415" s="325"/>
      <c r="G415" s="326"/>
      <c r="H415" s="326"/>
      <c r="I415" s="327"/>
      <c r="J415" s="327"/>
      <c r="K415" s="327"/>
      <c r="L415" s="327"/>
      <c r="M415" s="327"/>
      <c r="N415" s="328" t="str">
        <f t="shared" ca="1" si="24"/>
        <v/>
      </c>
      <c r="O415" s="328"/>
      <c r="P415" s="329"/>
      <c r="Q415" s="330" t="str">
        <f t="shared" si="25"/>
        <v/>
      </c>
      <c r="R415" s="330" t="b">
        <f t="shared" si="26"/>
        <v>1</v>
      </c>
      <c r="S415" s="330" t="str">
        <f t="shared" si="27"/>
        <v/>
      </c>
    </row>
    <row r="416" spans="1:19" s="330" customFormat="1" ht="20.149999999999999" customHeight="1">
      <c r="A416" s="294"/>
      <c r="B416" s="325"/>
      <c r="C416" s="325"/>
      <c r="D416" s="325"/>
      <c r="E416" s="325"/>
      <c r="F416" s="325"/>
      <c r="G416" s="326"/>
      <c r="H416" s="326"/>
      <c r="I416" s="327"/>
      <c r="J416" s="327"/>
      <c r="K416" s="327"/>
      <c r="L416" s="327"/>
      <c r="M416" s="327"/>
      <c r="N416" s="328" t="str">
        <f t="shared" ca="1" si="24"/>
        <v/>
      </c>
      <c r="O416" s="328"/>
      <c r="P416" s="329"/>
      <c r="Q416" s="330" t="str">
        <f t="shared" si="25"/>
        <v/>
      </c>
      <c r="R416" s="330" t="b">
        <f t="shared" si="26"/>
        <v>1</v>
      </c>
      <c r="S416" s="330" t="str">
        <f t="shared" si="27"/>
        <v/>
      </c>
    </row>
    <row r="417" spans="1:19" s="330" customFormat="1" ht="20.149999999999999" customHeight="1">
      <c r="A417" s="294"/>
      <c r="B417" s="325"/>
      <c r="C417" s="325"/>
      <c r="D417" s="325"/>
      <c r="E417" s="325"/>
      <c r="F417" s="325"/>
      <c r="G417" s="326"/>
      <c r="H417" s="326"/>
      <c r="I417" s="327"/>
      <c r="J417" s="327"/>
      <c r="K417" s="327"/>
      <c r="L417" s="327"/>
      <c r="M417" s="327"/>
      <c r="N417" s="328" t="str">
        <f t="shared" ca="1" si="24"/>
        <v/>
      </c>
      <c r="O417" s="328"/>
      <c r="P417" s="329"/>
      <c r="Q417" s="330" t="str">
        <f t="shared" si="25"/>
        <v/>
      </c>
      <c r="R417" s="330" t="b">
        <f t="shared" si="26"/>
        <v>1</v>
      </c>
      <c r="S417" s="330" t="str">
        <f t="shared" si="27"/>
        <v/>
      </c>
    </row>
    <row r="418" spans="1:19" s="330" customFormat="1" ht="20.149999999999999" customHeight="1">
      <c r="A418" s="294"/>
      <c r="B418" s="325"/>
      <c r="C418" s="325"/>
      <c r="D418" s="325"/>
      <c r="E418" s="325"/>
      <c r="F418" s="325"/>
      <c r="G418" s="326"/>
      <c r="H418" s="326"/>
      <c r="I418" s="327"/>
      <c r="J418" s="327"/>
      <c r="K418" s="327"/>
      <c r="L418" s="327"/>
      <c r="M418" s="327"/>
      <c r="N418" s="328" t="str">
        <f t="shared" ca="1" si="24"/>
        <v/>
      </c>
      <c r="O418" s="328"/>
      <c r="P418" s="329"/>
      <c r="Q418" s="330" t="str">
        <f t="shared" si="25"/>
        <v/>
      </c>
      <c r="R418" s="330" t="b">
        <f t="shared" si="26"/>
        <v>1</v>
      </c>
      <c r="S418" s="330" t="str">
        <f t="shared" si="27"/>
        <v/>
      </c>
    </row>
    <row r="419" spans="1:19" s="330" customFormat="1" ht="20.149999999999999" customHeight="1">
      <c r="A419" s="294"/>
      <c r="B419" s="325"/>
      <c r="C419" s="325"/>
      <c r="D419" s="325"/>
      <c r="E419" s="325"/>
      <c r="F419" s="325"/>
      <c r="G419" s="326"/>
      <c r="H419" s="326"/>
      <c r="I419" s="327"/>
      <c r="J419" s="327"/>
      <c r="K419" s="327"/>
      <c r="L419" s="327"/>
      <c r="M419" s="327"/>
      <c r="N419" s="328" t="str">
        <f t="shared" ca="1" si="24"/>
        <v/>
      </c>
      <c r="O419" s="328"/>
      <c r="P419" s="329"/>
      <c r="Q419" s="330" t="str">
        <f t="shared" si="25"/>
        <v/>
      </c>
      <c r="R419" s="330" t="b">
        <f t="shared" si="26"/>
        <v>1</v>
      </c>
      <c r="S419" s="330" t="str">
        <f t="shared" si="27"/>
        <v/>
      </c>
    </row>
    <row r="420" spans="1:19" s="330" customFormat="1" ht="20.149999999999999" customHeight="1">
      <c r="A420" s="294"/>
      <c r="B420" s="325"/>
      <c r="C420" s="325"/>
      <c r="D420" s="325"/>
      <c r="E420" s="325"/>
      <c r="F420" s="325"/>
      <c r="G420" s="326"/>
      <c r="H420" s="326"/>
      <c r="I420" s="327"/>
      <c r="J420" s="327"/>
      <c r="K420" s="327"/>
      <c r="L420" s="327"/>
      <c r="M420" s="327"/>
      <c r="N420" s="328" t="str">
        <f t="shared" ca="1" si="24"/>
        <v/>
      </c>
      <c r="O420" s="328"/>
      <c r="P420" s="329"/>
      <c r="Q420" s="330" t="str">
        <f t="shared" si="25"/>
        <v/>
      </c>
      <c r="R420" s="330" t="b">
        <f t="shared" si="26"/>
        <v>1</v>
      </c>
      <c r="S420" s="330" t="str">
        <f t="shared" si="27"/>
        <v/>
      </c>
    </row>
    <row r="421" spans="1:19" s="330" customFormat="1" ht="20.149999999999999" customHeight="1">
      <c r="A421" s="294"/>
      <c r="B421" s="325"/>
      <c r="C421" s="325"/>
      <c r="D421" s="325"/>
      <c r="E421" s="325"/>
      <c r="F421" s="325"/>
      <c r="G421" s="326"/>
      <c r="H421" s="326"/>
      <c r="I421" s="327"/>
      <c r="J421" s="327"/>
      <c r="K421" s="327"/>
      <c r="L421" s="327"/>
      <c r="M421" s="327"/>
      <c r="N421" s="328" t="str">
        <f t="shared" ca="1" si="24"/>
        <v/>
      </c>
      <c r="O421" s="328"/>
      <c r="P421" s="329"/>
      <c r="Q421" s="330" t="str">
        <f t="shared" si="25"/>
        <v/>
      </c>
      <c r="R421" s="330" t="b">
        <f t="shared" si="26"/>
        <v>1</v>
      </c>
      <c r="S421" s="330" t="str">
        <f t="shared" si="27"/>
        <v/>
      </c>
    </row>
    <row r="422" spans="1:19" s="330" customFormat="1" ht="20.149999999999999" customHeight="1">
      <c r="A422" s="294"/>
      <c r="B422" s="325"/>
      <c r="C422" s="325"/>
      <c r="D422" s="325"/>
      <c r="E422" s="325"/>
      <c r="F422" s="325"/>
      <c r="G422" s="326"/>
      <c r="H422" s="326"/>
      <c r="I422" s="327"/>
      <c r="J422" s="327"/>
      <c r="K422" s="327"/>
      <c r="L422" s="327"/>
      <c r="M422" s="327"/>
      <c r="N422" s="328" t="str">
        <f t="shared" ca="1" si="24"/>
        <v/>
      </c>
      <c r="O422" s="328"/>
      <c r="P422" s="329"/>
      <c r="Q422" s="330" t="str">
        <f t="shared" si="25"/>
        <v/>
      </c>
      <c r="R422" s="330" t="b">
        <f t="shared" si="26"/>
        <v>1</v>
      </c>
      <c r="S422" s="330" t="str">
        <f t="shared" si="27"/>
        <v/>
      </c>
    </row>
    <row r="423" spans="1:19" s="330" customFormat="1" ht="20.149999999999999" customHeight="1">
      <c r="A423" s="294"/>
      <c r="B423" s="325"/>
      <c r="C423" s="325"/>
      <c r="D423" s="325"/>
      <c r="E423" s="325"/>
      <c r="F423" s="325"/>
      <c r="G423" s="326"/>
      <c r="H423" s="326"/>
      <c r="I423" s="327"/>
      <c r="J423" s="327"/>
      <c r="K423" s="327"/>
      <c r="L423" s="327"/>
      <c r="M423" s="327"/>
      <c r="N423" s="328" t="str">
        <f t="shared" ca="1" si="24"/>
        <v/>
      </c>
      <c r="O423" s="328"/>
      <c r="P423" s="329"/>
      <c r="Q423" s="330" t="str">
        <f t="shared" si="25"/>
        <v/>
      </c>
      <c r="R423" s="330" t="b">
        <f t="shared" si="26"/>
        <v>1</v>
      </c>
      <c r="S423" s="330" t="str">
        <f t="shared" si="27"/>
        <v/>
      </c>
    </row>
    <row r="424" spans="1:19" s="330" customFormat="1" ht="20.149999999999999" customHeight="1">
      <c r="A424" s="294"/>
      <c r="B424" s="325"/>
      <c r="C424" s="325"/>
      <c r="D424" s="325"/>
      <c r="E424" s="325"/>
      <c r="F424" s="325"/>
      <c r="G424" s="326"/>
      <c r="H424" s="326"/>
      <c r="I424" s="327"/>
      <c r="J424" s="327"/>
      <c r="K424" s="327"/>
      <c r="L424" s="327"/>
      <c r="M424" s="327"/>
      <c r="N424" s="328" t="str">
        <f t="shared" ca="1" si="24"/>
        <v/>
      </c>
      <c r="O424" s="328"/>
      <c r="P424" s="329"/>
      <c r="Q424" s="330" t="str">
        <f t="shared" si="25"/>
        <v/>
      </c>
      <c r="R424" s="330" t="b">
        <f t="shared" si="26"/>
        <v>1</v>
      </c>
      <c r="S424" s="330" t="str">
        <f t="shared" si="27"/>
        <v/>
      </c>
    </row>
    <row r="425" spans="1:19" s="330" customFormat="1" ht="20.149999999999999" customHeight="1">
      <c r="A425" s="294"/>
      <c r="B425" s="325"/>
      <c r="C425" s="325"/>
      <c r="D425" s="325"/>
      <c r="E425" s="325"/>
      <c r="F425" s="325"/>
      <c r="G425" s="326"/>
      <c r="H425" s="326"/>
      <c r="I425" s="327"/>
      <c r="J425" s="327"/>
      <c r="K425" s="327"/>
      <c r="L425" s="327"/>
      <c r="M425" s="327"/>
      <c r="N425" s="328" t="str">
        <f t="shared" ca="1" si="24"/>
        <v/>
      </c>
      <c r="O425" s="328"/>
      <c r="P425" s="329"/>
      <c r="Q425" s="330" t="str">
        <f t="shared" si="25"/>
        <v/>
      </c>
      <c r="R425" s="330" t="b">
        <f t="shared" si="26"/>
        <v>1</v>
      </c>
      <c r="S425" s="330" t="str">
        <f t="shared" si="27"/>
        <v/>
      </c>
    </row>
    <row r="426" spans="1:19" s="330" customFormat="1" ht="20.149999999999999" customHeight="1">
      <c r="A426" s="294"/>
      <c r="B426" s="325"/>
      <c r="C426" s="325"/>
      <c r="D426" s="325"/>
      <c r="E426" s="325"/>
      <c r="F426" s="325"/>
      <c r="G426" s="326"/>
      <c r="H426" s="326"/>
      <c r="I426" s="327"/>
      <c r="J426" s="327"/>
      <c r="K426" s="327"/>
      <c r="L426" s="327"/>
      <c r="M426" s="327"/>
      <c r="N426" s="328" t="str">
        <f t="shared" ca="1" si="24"/>
        <v/>
      </c>
      <c r="O426" s="328"/>
      <c r="P426" s="329"/>
      <c r="Q426" s="330" t="str">
        <f t="shared" si="25"/>
        <v/>
      </c>
      <c r="R426" s="330" t="b">
        <f t="shared" si="26"/>
        <v>1</v>
      </c>
      <c r="S426" s="330" t="str">
        <f t="shared" si="27"/>
        <v/>
      </c>
    </row>
    <row r="427" spans="1:19" s="330" customFormat="1" ht="20.149999999999999" customHeight="1">
      <c r="A427" s="294"/>
      <c r="B427" s="325"/>
      <c r="C427" s="325"/>
      <c r="D427" s="325"/>
      <c r="E427" s="325"/>
      <c r="F427" s="325"/>
      <c r="G427" s="326"/>
      <c r="H427" s="326"/>
      <c r="I427" s="327"/>
      <c r="J427" s="327"/>
      <c r="K427" s="327"/>
      <c r="L427" s="327"/>
      <c r="M427" s="327"/>
      <c r="N427" s="328" t="str">
        <f t="shared" ca="1" si="24"/>
        <v/>
      </c>
      <c r="O427" s="328"/>
      <c r="P427" s="329"/>
      <c r="Q427" s="330" t="str">
        <f t="shared" si="25"/>
        <v/>
      </c>
      <c r="R427" s="330" t="b">
        <f t="shared" si="26"/>
        <v>1</v>
      </c>
      <c r="S427" s="330" t="str">
        <f t="shared" si="27"/>
        <v/>
      </c>
    </row>
    <row r="428" spans="1:19" s="330" customFormat="1" ht="20.149999999999999" customHeight="1">
      <c r="A428" s="294"/>
      <c r="B428" s="325"/>
      <c r="C428" s="325"/>
      <c r="D428" s="325"/>
      <c r="E428" s="325"/>
      <c r="F428" s="325"/>
      <c r="G428" s="326"/>
      <c r="H428" s="326"/>
      <c r="I428" s="327"/>
      <c r="J428" s="327"/>
      <c r="K428" s="327"/>
      <c r="L428" s="327"/>
      <c r="M428" s="327"/>
      <c r="N428" s="328" t="str">
        <f t="shared" ca="1" si="24"/>
        <v/>
      </c>
      <c r="O428" s="328"/>
      <c r="P428" s="329"/>
      <c r="Q428" s="330" t="str">
        <f t="shared" si="25"/>
        <v/>
      </c>
      <c r="R428" s="330" t="b">
        <f t="shared" si="26"/>
        <v>1</v>
      </c>
      <c r="S428" s="330" t="str">
        <f t="shared" si="27"/>
        <v/>
      </c>
    </row>
    <row r="429" spans="1:19" s="330" customFormat="1" ht="20.149999999999999" customHeight="1">
      <c r="A429" s="294"/>
      <c r="B429" s="325"/>
      <c r="C429" s="325"/>
      <c r="D429" s="325"/>
      <c r="E429" s="325"/>
      <c r="F429" s="325"/>
      <c r="G429" s="326"/>
      <c r="H429" s="326"/>
      <c r="I429" s="327"/>
      <c r="J429" s="327"/>
      <c r="K429" s="327"/>
      <c r="L429" s="327"/>
      <c r="M429" s="327"/>
      <c r="N429" s="328" t="str">
        <f t="shared" ca="1" si="24"/>
        <v/>
      </c>
      <c r="O429" s="328"/>
      <c r="P429" s="329"/>
      <c r="Q429" s="330" t="str">
        <f t="shared" si="25"/>
        <v/>
      </c>
      <c r="R429" s="330" t="b">
        <f t="shared" si="26"/>
        <v>1</v>
      </c>
      <c r="S429" s="330" t="str">
        <f t="shared" si="27"/>
        <v/>
      </c>
    </row>
    <row r="430" spans="1:19" s="330" customFormat="1" ht="20.149999999999999" customHeight="1">
      <c r="A430" s="294"/>
      <c r="B430" s="325"/>
      <c r="C430" s="325"/>
      <c r="D430" s="325"/>
      <c r="E430" s="325"/>
      <c r="F430" s="325"/>
      <c r="G430" s="326"/>
      <c r="H430" s="326"/>
      <c r="I430" s="327"/>
      <c r="J430" s="327"/>
      <c r="K430" s="327"/>
      <c r="L430" s="327"/>
      <c r="M430" s="327"/>
      <c r="N430" s="328" t="str">
        <f t="shared" ca="1" si="24"/>
        <v/>
      </c>
      <c r="O430" s="328"/>
      <c r="P430" s="329"/>
      <c r="Q430" s="330" t="str">
        <f t="shared" si="25"/>
        <v/>
      </c>
      <c r="R430" s="330" t="b">
        <f t="shared" si="26"/>
        <v>1</v>
      </c>
      <c r="S430" s="330" t="str">
        <f t="shared" si="27"/>
        <v/>
      </c>
    </row>
    <row r="431" spans="1:19" s="330" customFormat="1" ht="20.149999999999999" customHeight="1">
      <c r="A431" s="294"/>
      <c r="B431" s="325"/>
      <c r="C431" s="325"/>
      <c r="D431" s="325"/>
      <c r="E431" s="325"/>
      <c r="F431" s="325"/>
      <c r="G431" s="326"/>
      <c r="H431" s="326"/>
      <c r="I431" s="327"/>
      <c r="J431" s="327"/>
      <c r="K431" s="327"/>
      <c r="L431" s="327"/>
      <c r="M431" s="327"/>
      <c r="N431" s="328" t="str">
        <f t="shared" ca="1" si="24"/>
        <v/>
      </c>
      <c r="O431" s="328"/>
      <c r="P431" s="329"/>
      <c r="Q431" s="330" t="str">
        <f t="shared" si="25"/>
        <v/>
      </c>
      <c r="R431" s="330" t="b">
        <f t="shared" si="26"/>
        <v>1</v>
      </c>
      <c r="S431" s="330" t="str">
        <f t="shared" si="27"/>
        <v/>
      </c>
    </row>
    <row r="432" spans="1:19" s="330" customFormat="1" ht="20.149999999999999" customHeight="1">
      <c r="A432" s="294"/>
      <c r="B432" s="325"/>
      <c r="C432" s="325"/>
      <c r="D432" s="325"/>
      <c r="E432" s="325"/>
      <c r="F432" s="325"/>
      <c r="G432" s="326"/>
      <c r="H432" s="326"/>
      <c r="I432" s="327"/>
      <c r="J432" s="327"/>
      <c r="K432" s="327"/>
      <c r="L432" s="327"/>
      <c r="M432" s="327"/>
      <c r="N432" s="328" t="str">
        <f t="shared" ca="1" si="24"/>
        <v/>
      </c>
      <c r="O432" s="328"/>
      <c r="P432" s="329"/>
      <c r="Q432" s="330" t="str">
        <f t="shared" si="25"/>
        <v/>
      </c>
      <c r="R432" s="330" t="b">
        <f t="shared" si="26"/>
        <v>1</v>
      </c>
      <c r="S432" s="330" t="str">
        <f t="shared" si="27"/>
        <v/>
      </c>
    </row>
    <row r="433" spans="1:19" s="330" customFormat="1" ht="20.149999999999999" customHeight="1">
      <c r="A433" s="294"/>
      <c r="B433" s="325"/>
      <c r="C433" s="325"/>
      <c r="D433" s="325"/>
      <c r="E433" s="325"/>
      <c r="F433" s="325"/>
      <c r="G433" s="326"/>
      <c r="H433" s="326"/>
      <c r="I433" s="327"/>
      <c r="J433" s="327"/>
      <c r="K433" s="327"/>
      <c r="L433" s="327"/>
      <c r="M433" s="327"/>
      <c r="N433" s="328" t="str">
        <f t="shared" ca="1" si="24"/>
        <v/>
      </c>
      <c r="O433" s="328"/>
      <c r="P433" s="329"/>
      <c r="Q433" s="330" t="str">
        <f t="shared" si="25"/>
        <v/>
      </c>
      <c r="R433" s="330" t="b">
        <f t="shared" si="26"/>
        <v>1</v>
      </c>
      <c r="S433" s="330" t="str">
        <f t="shared" si="27"/>
        <v/>
      </c>
    </row>
    <row r="434" spans="1:19" s="330" customFormat="1" ht="20.149999999999999" customHeight="1">
      <c r="A434" s="294"/>
      <c r="B434" s="325"/>
      <c r="C434" s="325"/>
      <c r="D434" s="325"/>
      <c r="E434" s="325"/>
      <c r="F434" s="325"/>
      <c r="G434" s="326"/>
      <c r="H434" s="326"/>
      <c r="I434" s="327"/>
      <c r="J434" s="327"/>
      <c r="K434" s="327"/>
      <c r="L434" s="327"/>
      <c r="M434" s="327"/>
      <c r="N434" s="328" t="str">
        <f t="shared" ca="1" si="24"/>
        <v/>
      </c>
      <c r="O434" s="328"/>
      <c r="P434" s="329"/>
      <c r="Q434" s="330" t="str">
        <f t="shared" si="25"/>
        <v/>
      </c>
      <c r="R434" s="330" t="b">
        <f t="shared" si="26"/>
        <v>1</v>
      </c>
      <c r="S434" s="330" t="str">
        <f t="shared" si="27"/>
        <v/>
      </c>
    </row>
    <row r="435" spans="1:19" s="330" customFormat="1" ht="20.149999999999999" customHeight="1">
      <c r="A435" s="294"/>
      <c r="B435" s="325"/>
      <c r="C435" s="325"/>
      <c r="D435" s="325"/>
      <c r="E435" s="325"/>
      <c r="F435" s="325"/>
      <c r="G435" s="326"/>
      <c r="H435" s="326"/>
      <c r="I435" s="327"/>
      <c r="J435" s="327"/>
      <c r="K435" s="327"/>
      <c r="L435" s="327"/>
      <c r="M435" s="327"/>
      <c r="N435" s="328" t="str">
        <f t="shared" ca="1" si="24"/>
        <v/>
      </c>
      <c r="O435" s="328"/>
      <c r="P435" s="329"/>
      <c r="Q435" s="330" t="str">
        <f t="shared" si="25"/>
        <v/>
      </c>
      <c r="R435" s="330" t="b">
        <f t="shared" si="26"/>
        <v>1</v>
      </c>
      <c r="S435" s="330" t="str">
        <f t="shared" si="27"/>
        <v/>
      </c>
    </row>
    <row r="436" spans="1:19" s="330" customFormat="1" ht="20.149999999999999" customHeight="1">
      <c r="A436" s="294"/>
      <c r="B436" s="325"/>
      <c r="C436" s="325"/>
      <c r="D436" s="325"/>
      <c r="E436" s="325"/>
      <c r="F436" s="325"/>
      <c r="G436" s="326"/>
      <c r="H436" s="326"/>
      <c r="I436" s="327"/>
      <c r="J436" s="327"/>
      <c r="K436" s="327"/>
      <c r="L436" s="327"/>
      <c r="M436" s="327"/>
      <c r="N436" s="328" t="str">
        <f t="shared" ca="1" si="24"/>
        <v/>
      </c>
      <c r="O436" s="328"/>
      <c r="P436" s="329"/>
      <c r="Q436" s="330" t="str">
        <f t="shared" si="25"/>
        <v/>
      </c>
      <c r="R436" s="330" t="b">
        <f t="shared" si="26"/>
        <v>1</v>
      </c>
      <c r="S436" s="330" t="str">
        <f t="shared" si="27"/>
        <v/>
      </c>
    </row>
    <row r="437" spans="1:19" s="330" customFormat="1" ht="20.149999999999999" customHeight="1">
      <c r="A437" s="294"/>
      <c r="B437" s="325"/>
      <c r="C437" s="325"/>
      <c r="D437" s="325"/>
      <c r="E437" s="325"/>
      <c r="F437" s="325"/>
      <c r="G437" s="326"/>
      <c r="H437" s="326"/>
      <c r="I437" s="327"/>
      <c r="J437" s="327"/>
      <c r="K437" s="327"/>
      <c r="L437" s="327"/>
      <c r="M437" s="327"/>
      <c r="N437" s="328" t="str">
        <f t="shared" ca="1" si="24"/>
        <v/>
      </c>
      <c r="O437" s="328"/>
      <c r="P437" s="329"/>
      <c r="Q437" s="330" t="str">
        <f t="shared" si="25"/>
        <v/>
      </c>
      <c r="R437" s="330" t="b">
        <f t="shared" si="26"/>
        <v>1</v>
      </c>
      <c r="S437" s="330" t="str">
        <f t="shared" si="27"/>
        <v/>
      </c>
    </row>
    <row r="438" spans="1:19" s="330" customFormat="1" ht="20.149999999999999" customHeight="1">
      <c r="A438" s="294"/>
      <c r="B438" s="325"/>
      <c r="C438" s="325"/>
      <c r="D438" s="325"/>
      <c r="E438" s="325"/>
      <c r="F438" s="325"/>
      <c r="G438" s="326"/>
      <c r="H438" s="326"/>
      <c r="I438" s="327"/>
      <c r="J438" s="327"/>
      <c r="K438" s="327"/>
      <c r="L438" s="327"/>
      <c r="M438" s="327"/>
      <c r="N438" s="328" t="str">
        <f t="shared" ca="1" si="24"/>
        <v/>
      </c>
      <c r="O438" s="328"/>
      <c r="P438" s="329"/>
      <c r="Q438" s="330" t="str">
        <f t="shared" si="25"/>
        <v/>
      </c>
      <c r="R438" s="330" t="b">
        <f t="shared" si="26"/>
        <v>1</v>
      </c>
      <c r="S438" s="330" t="str">
        <f t="shared" si="27"/>
        <v/>
      </c>
    </row>
    <row r="439" spans="1:19" s="330" customFormat="1" ht="20.149999999999999" customHeight="1">
      <c r="A439" s="294"/>
      <c r="B439" s="325"/>
      <c r="C439" s="325"/>
      <c r="D439" s="325"/>
      <c r="E439" s="325"/>
      <c r="F439" s="325"/>
      <c r="G439" s="326"/>
      <c r="H439" s="326"/>
      <c r="I439" s="327"/>
      <c r="J439" s="327"/>
      <c r="K439" s="327"/>
      <c r="L439" s="327"/>
      <c r="M439" s="327"/>
      <c r="N439" s="328" t="str">
        <f t="shared" ca="1" si="24"/>
        <v/>
      </c>
      <c r="O439" s="328"/>
      <c r="P439" s="329"/>
      <c r="Q439" s="330" t="str">
        <f t="shared" si="25"/>
        <v/>
      </c>
      <c r="R439" s="330" t="b">
        <f t="shared" si="26"/>
        <v>1</v>
      </c>
      <c r="S439" s="330" t="str">
        <f t="shared" si="27"/>
        <v/>
      </c>
    </row>
    <row r="440" spans="1:19" s="330" customFormat="1" ht="20.149999999999999" customHeight="1">
      <c r="A440" s="294"/>
      <c r="B440" s="325"/>
      <c r="C440" s="325"/>
      <c r="D440" s="325"/>
      <c r="E440" s="325"/>
      <c r="F440" s="325"/>
      <c r="G440" s="326"/>
      <c r="H440" s="326"/>
      <c r="I440" s="327"/>
      <c r="J440" s="327"/>
      <c r="K440" s="327"/>
      <c r="L440" s="327"/>
      <c r="M440" s="327"/>
      <c r="N440" s="328" t="str">
        <f t="shared" ca="1" si="24"/>
        <v/>
      </c>
      <c r="O440" s="328"/>
      <c r="P440" s="329"/>
      <c r="Q440" s="330" t="str">
        <f t="shared" si="25"/>
        <v/>
      </c>
      <c r="R440" s="330" t="b">
        <f t="shared" si="26"/>
        <v>1</v>
      </c>
      <c r="S440" s="330" t="str">
        <f t="shared" si="27"/>
        <v/>
      </c>
    </row>
    <row r="441" spans="1:19" s="330" customFormat="1" ht="20.149999999999999" customHeight="1">
      <c r="A441" s="294"/>
      <c r="B441" s="325"/>
      <c r="C441" s="325"/>
      <c r="D441" s="325"/>
      <c r="E441" s="325"/>
      <c r="F441" s="325"/>
      <c r="G441" s="326"/>
      <c r="H441" s="326"/>
      <c r="I441" s="327"/>
      <c r="J441" s="327"/>
      <c r="K441" s="327"/>
      <c r="L441" s="327"/>
      <c r="M441" s="327"/>
      <c r="N441" s="328" t="str">
        <f t="shared" ca="1" si="24"/>
        <v/>
      </c>
      <c r="O441" s="328"/>
      <c r="P441" s="329"/>
      <c r="Q441" s="330" t="str">
        <f t="shared" si="25"/>
        <v/>
      </c>
      <c r="R441" s="330" t="b">
        <f t="shared" si="26"/>
        <v>1</v>
      </c>
      <c r="S441" s="330" t="str">
        <f t="shared" si="27"/>
        <v/>
      </c>
    </row>
    <row r="442" spans="1:19" s="330" customFormat="1" ht="20.149999999999999" customHeight="1">
      <c r="A442" s="294"/>
      <c r="B442" s="325"/>
      <c r="C442" s="325"/>
      <c r="D442" s="325"/>
      <c r="E442" s="325"/>
      <c r="F442" s="325"/>
      <c r="G442" s="326"/>
      <c r="H442" s="326"/>
      <c r="I442" s="327"/>
      <c r="J442" s="327"/>
      <c r="K442" s="327"/>
      <c r="L442" s="327"/>
      <c r="M442" s="327"/>
      <c r="N442" s="328" t="str">
        <f t="shared" ca="1" si="24"/>
        <v/>
      </c>
      <c r="O442" s="328"/>
      <c r="P442" s="329"/>
      <c r="Q442" s="330" t="str">
        <f t="shared" si="25"/>
        <v/>
      </c>
      <c r="R442" s="330" t="b">
        <f t="shared" si="26"/>
        <v>1</v>
      </c>
      <c r="S442" s="330" t="str">
        <f t="shared" si="27"/>
        <v/>
      </c>
    </row>
    <row r="443" spans="1:19" s="330" customFormat="1" ht="20.149999999999999" customHeight="1">
      <c r="A443" s="294"/>
      <c r="B443" s="325"/>
      <c r="C443" s="325"/>
      <c r="D443" s="325"/>
      <c r="E443" s="325"/>
      <c r="F443" s="325"/>
      <c r="G443" s="326"/>
      <c r="H443" s="326"/>
      <c r="I443" s="327"/>
      <c r="J443" s="327"/>
      <c r="K443" s="327"/>
      <c r="L443" s="327"/>
      <c r="M443" s="327"/>
      <c r="N443" s="328" t="str">
        <f t="shared" ca="1" si="24"/>
        <v/>
      </c>
      <c r="O443" s="328"/>
      <c r="P443" s="329"/>
      <c r="Q443" s="330" t="str">
        <f t="shared" si="25"/>
        <v/>
      </c>
      <c r="R443" s="330" t="b">
        <f t="shared" si="26"/>
        <v>1</v>
      </c>
      <c r="S443" s="330" t="str">
        <f t="shared" si="27"/>
        <v/>
      </c>
    </row>
    <row r="444" spans="1:19" s="330" customFormat="1" ht="20.149999999999999" customHeight="1">
      <c r="A444" s="294"/>
      <c r="B444" s="325"/>
      <c r="C444" s="325"/>
      <c r="D444" s="325"/>
      <c r="E444" s="325"/>
      <c r="F444" s="325"/>
      <c r="G444" s="326"/>
      <c r="H444" s="326"/>
      <c r="I444" s="327"/>
      <c r="J444" s="327"/>
      <c r="K444" s="327"/>
      <c r="L444" s="327"/>
      <c r="M444" s="327"/>
      <c r="N444" s="328" t="str">
        <f t="shared" ca="1" si="24"/>
        <v/>
      </c>
      <c r="O444" s="328"/>
      <c r="P444" s="329"/>
      <c r="Q444" s="330" t="str">
        <f t="shared" si="25"/>
        <v/>
      </c>
      <c r="R444" s="330" t="b">
        <f t="shared" si="26"/>
        <v>1</v>
      </c>
      <c r="S444" s="330" t="str">
        <f t="shared" si="27"/>
        <v/>
      </c>
    </row>
    <row r="445" spans="1:19" s="330" customFormat="1" ht="20.149999999999999" customHeight="1">
      <c r="A445" s="294"/>
      <c r="B445" s="325"/>
      <c r="C445" s="325"/>
      <c r="D445" s="325"/>
      <c r="E445" s="325"/>
      <c r="F445" s="325"/>
      <c r="G445" s="326"/>
      <c r="H445" s="326"/>
      <c r="I445" s="327"/>
      <c r="J445" s="327"/>
      <c r="K445" s="327"/>
      <c r="L445" s="327"/>
      <c r="M445" s="327"/>
      <c r="N445" s="328" t="str">
        <f t="shared" ca="1" si="24"/>
        <v/>
      </c>
      <c r="O445" s="328"/>
      <c r="P445" s="329"/>
      <c r="Q445" s="330" t="str">
        <f t="shared" si="25"/>
        <v/>
      </c>
      <c r="R445" s="330" t="b">
        <f t="shared" si="26"/>
        <v>1</v>
      </c>
      <c r="S445" s="330" t="str">
        <f t="shared" si="27"/>
        <v/>
      </c>
    </row>
    <row r="446" spans="1:19" s="330" customFormat="1" ht="20.149999999999999" customHeight="1">
      <c r="A446" s="294"/>
      <c r="B446" s="325"/>
      <c r="C446" s="325"/>
      <c r="D446" s="325"/>
      <c r="E446" s="325"/>
      <c r="F446" s="325"/>
      <c r="G446" s="326"/>
      <c r="H446" s="326"/>
      <c r="I446" s="327"/>
      <c r="J446" s="327"/>
      <c r="K446" s="327"/>
      <c r="L446" s="327"/>
      <c r="M446" s="327"/>
      <c r="N446" s="328" t="str">
        <f t="shared" ca="1" si="24"/>
        <v/>
      </c>
      <c r="O446" s="328"/>
      <c r="P446" s="329"/>
      <c r="Q446" s="330" t="str">
        <f t="shared" si="25"/>
        <v/>
      </c>
      <c r="R446" s="330" t="b">
        <f t="shared" si="26"/>
        <v>1</v>
      </c>
      <c r="S446" s="330" t="str">
        <f t="shared" si="27"/>
        <v/>
      </c>
    </row>
    <row r="447" spans="1:19" s="330" customFormat="1" ht="20.149999999999999" customHeight="1">
      <c r="A447" s="294"/>
      <c r="B447" s="325"/>
      <c r="C447" s="325"/>
      <c r="D447" s="325"/>
      <c r="E447" s="325"/>
      <c r="F447" s="325"/>
      <c r="G447" s="326"/>
      <c r="H447" s="326"/>
      <c r="I447" s="327"/>
      <c r="J447" s="327"/>
      <c r="K447" s="327"/>
      <c r="L447" s="327"/>
      <c r="M447" s="327"/>
      <c r="N447" s="328" t="str">
        <f t="shared" ca="1" si="24"/>
        <v/>
      </c>
      <c r="O447" s="328"/>
      <c r="P447" s="329"/>
      <c r="Q447" s="330" t="str">
        <f t="shared" si="25"/>
        <v/>
      </c>
      <c r="R447" s="330" t="b">
        <f t="shared" si="26"/>
        <v>1</v>
      </c>
      <c r="S447" s="330" t="str">
        <f t="shared" si="27"/>
        <v/>
      </c>
    </row>
    <row r="448" spans="1:19" s="330" customFormat="1" ht="20.149999999999999" customHeight="1">
      <c r="A448" s="294"/>
      <c r="B448" s="325"/>
      <c r="C448" s="325"/>
      <c r="D448" s="325"/>
      <c r="E448" s="325"/>
      <c r="F448" s="325"/>
      <c r="G448" s="326"/>
      <c r="H448" s="326"/>
      <c r="I448" s="327"/>
      <c r="J448" s="327"/>
      <c r="K448" s="327"/>
      <c r="L448" s="327"/>
      <c r="M448" s="327"/>
      <c r="N448" s="328" t="str">
        <f t="shared" ca="1" si="24"/>
        <v/>
      </c>
      <c r="O448" s="328"/>
      <c r="P448" s="329"/>
      <c r="Q448" s="330" t="str">
        <f t="shared" si="25"/>
        <v/>
      </c>
      <c r="R448" s="330" t="b">
        <f t="shared" si="26"/>
        <v>1</v>
      </c>
      <c r="S448" s="330" t="str">
        <f t="shared" si="27"/>
        <v/>
      </c>
    </row>
    <row r="449" spans="1:19" s="330" customFormat="1" ht="20.149999999999999" customHeight="1">
      <c r="A449" s="294"/>
      <c r="B449" s="325"/>
      <c r="C449" s="325"/>
      <c r="D449" s="325"/>
      <c r="E449" s="325"/>
      <c r="F449" s="325"/>
      <c r="G449" s="326"/>
      <c r="H449" s="326"/>
      <c r="I449" s="327"/>
      <c r="J449" s="327"/>
      <c r="K449" s="327"/>
      <c r="L449" s="327"/>
      <c r="M449" s="327"/>
      <c r="N449" s="328" t="str">
        <f t="shared" ca="1" si="24"/>
        <v/>
      </c>
      <c r="O449" s="328"/>
      <c r="P449" s="329"/>
      <c r="Q449" s="330" t="str">
        <f t="shared" si="25"/>
        <v/>
      </c>
      <c r="R449" s="330" t="b">
        <f t="shared" si="26"/>
        <v>1</v>
      </c>
      <c r="S449" s="330" t="str">
        <f t="shared" si="27"/>
        <v/>
      </c>
    </row>
    <row r="450" spans="1:19" s="330" customFormat="1" ht="20.149999999999999" customHeight="1">
      <c r="A450" s="294"/>
      <c r="B450" s="325"/>
      <c r="C450" s="325"/>
      <c r="D450" s="325"/>
      <c r="E450" s="325"/>
      <c r="F450" s="325"/>
      <c r="G450" s="326"/>
      <c r="H450" s="326"/>
      <c r="I450" s="327"/>
      <c r="J450" s="327"/>
      <c r="K450" s="327"/>
      <c r="L450" s="327"/>
      <c r="M450" s="327"/>
      <c r="N450" s="328" t="str">
        <f t="shared" ca="1" si="24"/>
        <v/>
      </c>
      <c r="O450" s="328"/>
      <c r="P450" s="329"/>
      <c r="Q450" s="330" t="str">
        <f t="shared" si="25"/>
        <v/>
      </c>
      <c r="R450" s="330" t="b">
        <f t="shared" si="26"/>
        <v>1</v>
      </c>
      <c r="S450" s="330" t="str">
        <f t="shared" si="27"/>
        <v/>
      </c>
    </row>
    <row r="451" spans="1:19" s="330" customFormat="1" ht="20.149999999999999" customHeight="1">
      <c r="A451" s="294"/>
      <c r="B451" s="325"/>
      <c r="C451" s="325"/>
      <c r="D451" s="325"/>
      <c r="E451" s="325"/>
      <c r="F451" s="325"/>
      <c r="G451" s="326"/>
      <c r="H451" s="326"/>
      <c r="I451" s="327"/>
      <c r="J451" s="327"/>
      <c r="K451" s="327"/>
      <c r="L451" s="327"/>
      <c r="M451" s="327"/>
      <c r="N451" s="328" t="str">
        <f t="shared" ca="1" si="24"/>
        <v/>
      </c>
      <c r="O451" s="328"/>
      <c r="P451" s="329"/>
      <c r="Q451" s="330" t="str">
        <f t="shared" si="25"/>
        <v/>
      </c>
      <c r="R451" s="330" t="b">
        <f t="shared" si="26"/>
        <v>1</v>
      </c>
      <c r="S451" s="330" t="str">
        <f t="shared" si="27"/>
        <v/>
      </c>
    </row>
    <row r="452" spans="1:19" s="330" customFormat="1" ht="20.149999999999999" customHeight="1">
      <c r="A452" s="294"/>
      <c r="B452" s="325"/>
      <c r="C452" s="325"/>
      <c r="D452" s="325"/>
      <c r="E452" s="325"/>
      <c r="F452" s="325"/>
      <c r="G452" s="326"/>
      <c r="H452" s="326"/>
      <c r="I452" s="327"/>
      <c r="J452" s="327"/>
      <c r="K452" s="327"/>
      <c r="L452" s="327"/>
      <c r="M452" s="327"/>
      <c r="N452" s="328" t="str">
        <f t="shared" ca="1" si="24"/>
        <v/>
      </c>
      <c r="O452" s="328"/>
      <c r="P452" s="329"/>
      <c r="Q452" s="330" t="str">
        <f t="shared" si="25"/>
        <v/>
      </c>
      <c r="R452" s="330" t="b">
        <f t="shared" si="26"/>
        <v>1</v>
      </c>
      <c r="S452" s="330" t="str">
        <f t="shared" si="27"/>
        <v/>
      </c>
    </row>
    <row r="453" spans="1:19" s="330" customFormat="1" ht="20.149999999999999" customHeight="1">
      <c r="A453" s="294"/>
      <c r="B453" s="325"/>
      <c r="C453" s="325"/>
      <c r="D453" s="325"/>
      <c r="E453" s="325"/>
      <c r="F453" s="325"/>
      <c r="G453" s="326"/>
      <c r="H453" s="326"/>
      <c r="I453" s="327"/>
      <c r="J453" s="327"/>
      <c r="K453" s="327"/>
      <c r="L453" s="327"/>
      <c r="M453" s="327"/>
      <c r="N453" s="328" t="str">
        <f t="shared" ref="N453:N516" ca="1" si="28">IF(A453="","",IF(ISERROR(MATCH($F453,CL,0)),"Unknown",INDIRECT("'C'!$A$"&amp;MATCH($F453,CL,0)+1)))</f>
        <v/>
      </c>
      <c r="O453" s="328"/>
      <c r="P453" s="329"/>
      <c r="Q453" s="330" t="str">
        <f t="shared" ref="Q453:Q516" si="29">A453&amp;B453</f>
        <v/>
      </c>
      <c r="R453" s="330" t="b">
        <f t="shared" ref="R453:R516" si="30">OR(ISBLANK(B453),ISBLANK(C453))</f>
        <v>1</v>
      </c>
      <c r="S453" s="330" t="str">
        <f t="shared" ref="S453:S516" si="31">IF(R453,"",A453&amp;"+")</f>
        <v/>
      </c>
    </row>
    <row r="454" spans="1:19" s="330" customFormat="1" ht="20.149999999999999" customHeight="1">
      <c r="A454" s="294"/>
      <c r="B454" s="325"/>
      <c r="C454" s="325"/>
      <c r="D454" s="325"/>
      <c r="E454" s="325"/>
      <c r="F454" s="325"/>
      <c r="G454" s="326"/>
      <c r="H454" s="326"/>
      <c r="I454" s="327"/>
      <c r="J454" s="327"/>
      <c r="K454" s="327"/>
      <c r="L454" s="327"/>
      <c r="M454" s="327"/>
      <c r="N454" s="328" t="str">
        <f t="shared" ca="1" si="28"/>
        <v/>
      </c>
      <c r="O454" s="328"/>
      <c r="P454" s="329"/>
      <c r="Q454" s="330" t="str">
        <f t="shared" si="29"/>
        <v/>
      </c>
      <c r="R454" s="330" t="b">
        <f t="shared" si="30"/>
        <v>1</v>
      </c>
      <c r="S454" s="330" t="str">
        <f t="shared" si="31"/>
        <v/>
      </c>
    </row>
    <row r="455" spans="1:19" s="330" customFormat="1" ht="20.149999999999999" customHeight="1">
      <c r="A455" s="294"/>
      <c r="B455" s="325"/>
      <c r="C455" s="325"/>
      <c r="D455" s="325"/>
      <c r="E455" s="325"/>
      <c r="F455" s="325"/>
      <c r="G455" s="326"/>
      <c r="H455" s="326"/>
      <c r="I455" s="327"/>
      <c r="J455" s="327"/>
      <c r="K455" s="327"/>
      <c r="L455" s="327"/>
      <c r="M455" s="327"/>
      <c r="N455" s="328" t="str">
        <f t="shared" ca="1" si="28"/>
        <v/>
      </c>
      <c r="O455" s="328"/>
      <c r="P455" s="329"/>
      <c r="Q455" s="330" t="str">
        <f t="shared" si="29"/>
        <v/>
      </c>
      <c r="R455" s="330" t="b">
        <f t="shared" si="30"/>
        <v>1</v>
      </c>
      <c r="S455" s="330" t="str">
        <f t="shared" si="31"/>
        <v/>
      </c>
    </row>
    <row r="456" spans="1:19" s="330" customFormat="1" ht="20.149999999999999" customHeight="1">
      <c r="A456" s="294"/>
      <c r="B456" s="325"/>
      <c r="C456" s="325"/>
      <c r="D456" s="325"/>
      <c r="E456" s="325"/>
      <c r="F456" s="325"/>
      <c r="G456" s="326"/>
      <c r="H456" s="326"/>
      <c r="I456" s="327"/>
      <c r="J456" s="327"/>
      <c r="K456" s="327"/>
      <c r="L456" s="327"/>
      <c r="M456" s="327"/>
      <c r="N456" s="328" t="str">
        <f t="shared" ca="1" si="28"/>
        <v/>
      </c>
      <c r="O456" s="328"/>
      <c r="P456" s="329"/>
      <c r="Q456" s="330" t="str">
        <f t="shared" si="29"/>
        <v/>
      </c>
      <c r="R456" s="330" t="b">
        <f t="shared" si="30"/>
        <v>1</v>
      </c>
      <c r="S456" s="330" t="str">
        <f t="shared" si="31"/>
        <v/>
      </c>
    </row>
    <row r="457" spans="1:19" s="330" customFormat="1" ht="20.149999999999999" customHeight="1">
      <c r="A457" s="294"/>
      <c r="B457" s="325"/>
      <c r="C457" s="325"/>
      <c r="D457" s="325"/>
      <c r="E457" s="325"/>
      <c r="F457" s="325"/>
      <c r="G457" s="326"/>
      <c r="H457" s="326"/>
      <c r="I457" s="327"/>
      <c r="J457" s="327"/>
      <c r="K457" s="327"/>
      <c r="L457" s="327"/>
      <c r="M457" s="327"/>
      <c r="N457" s="328" t="str">
        <f t="shared" ca="1" si="28"/>
        <v/>
      </c>
      <c r="O457" s="328"/>
      <c r="P457" s="329"/>
      <c r="Q457" s="330" t="str">
        <f t="shared" si="29"/>
        <v/>
      </c>
      <c r="R457" s="330" t="b">
        <f t="shared" si="30"/>
        <v>1</v>
      </c>
      <c r="S457" s="330" t="str">
        <f t="shared" si="31"/>
        <v/>
      </c>
    </row>
    <row r="458" spans="1:19" s="330" customFormat="1" ht="20.149999999999999" customHeight="1">
      <c r="A458" s="294"/>
      <c r="B458" s="325"/>
      <c r="C458" s="325"/>
      <c r="D458" s="325"/>
      <c r="E458" s="325"/>
      <c r="F458" s="325"/>
      <c r="G458" s="326"/>
      <c r="H458" s="326"/>
      <c r="I458" s="327"/>
      <c r="J458" s="327"/>
      <c r="K458" s="327"/>
      <c r="L458" s="327"/>
      <c r="M458" s="327"/>
      <c r="N458" s="328" t="str">
        <f t="shared" ca="1" si="28"/>
        <v/>
      </c>
      <c r="O458" s="328"/>
      <c r="P458" s="329"/>
      <c r="Q458" s="330" t="str">
        <f t="shared" si="29"/>
        <v/>
      </c>
      <c r="R458" s="330" t="b">
        <f t="shared" si="30"/>
        <v>1</v>
      </c>
      <c r="S458" s="330" t="str">
        <f t="shared" si="31"/>
        <v/>
      </c>
    </row>
    <row r="459" spans="1:19" s="330" customFormat="1" ht="20.149999999999999" customHeight="1">
      <c r="A459" s="294"/>
      <c r="B459" s="325"/>
      <c r="C459" s="325"/>
      <c r="D459" s="325"/>
      <c r="E459" s="325"/>
      <c r="F459" s="325"/>
      <c r="G459" s="326"/>
      <c r="H459" s="326"/>
      <c r="I459" s="327"/>
      <c r="J459" s="327"/>
      <c r="K459" s="327"/>
      <c r="L459" s="327"/>
      <c r="M459" s="327"/>
      <c r="N459" s="328" t="str">
        <f t="shared" ca="1" si="28"/>
        <v/>
      </c>
      <c r="O459" s="328"/>
      <c r="P459" s="329"/>
      <c r="Q459" s="330" t="str">
        <f t="shared" si="29"/>
        <v/>
      </c>
      <c r="R459" s="330" t="b">
        <f t="shared" si="30"/>
        <v>1</v>
      </c>
      <c r="S459" s="330" t="str">
        <f t="shared" si="31"/>
        <v/>
      </c>
    </row>
    <row r="460" spans="1:19" s="330" customFormat="1" ht="20.149999999999999" customHeight="1">
      <c r="A460" s="294"/>
      <c r="B460" s="325"/>
      <c r="C460" s="325"/>
      <c r="D460" s="325"/>
      <c r="E460" s="325"/>
      <c r="F460" s="325"/>
      <c r="G460" s="326"/>
      <c r="H460" s="326"/>
      <c r="I460" s="327"/>
      <c r="J460" s="327"/>
      <c r="K460" s="327"/>
      <c r="L460" s="327"/>
      <c r="M460" s="327"/>
      <c r="N460" s="328" t="str">
        <f t="shared" ca="1" si="28"/>
        <v/>
      </c>
      <c r="O460" s="328"/>
      <c r="P460" s="329"/>
      <c r="Q460" s="330" t="str">
        <f t="shared" si="29"/>
        <v/>
      </c>
      <c r="R460" s="330" t="b">
        <f t="shared" si="30"/>
        <v>1</v>
      </c>
      <c r="S460" s="330" t="str">
        <f t="shared" si="31"/>
        <v/>
      </c>
    </row>
    <row r="461" spans="1:19" s="330" customFormat="1" ht="20.149999999999999" customHeight="1">
      <c r="A461" s="294"/>
      <c r="B461" s="325"/>
      <c r="C461" s="325"/>
      <c r="D461" s="325"/>
      <c r="E461" s="325"/>
      <c r="F461" s="325"/>
      <c r="G461" s="326"/>
      <c r="H461" s="326"/>
      <c r="I461" s="327"/>
      <c r="J461" s="327"/>
      <c r="K461" s="327"/>
      <c r="L461" s="327"/>
      <c r="M461" s="327"/>
      <c r="N461" s="328" t="str">
        <f t="shared" ca="1" si="28"/>
        <v/>
      </c>
      <c r="O461" s="328"/>
      <c r="P461" s="329"/>
      <c r="Q461" s="330" t="str">
        <f t="shared" si="29"/>
        <v/>
      </c>
      <c r="R461" s="330" t="b">
        <f t="shared" si="30"/>
        <v>1</v>
      </c>
      <c r="S461" s="330" t="str">
        <f t="shared" si="31"/>
        <v/>
      </c>
    </row>
    <row r="462" spans="1:19" s="330" customFormat="1" ht="20.149999999999999" customHeight="1">
      <c r="A462" s="294"/>
      <c r="B462" s="325"/>
      <c r="C462" s="325"/>
      <c r="D462" s="325"/>
      <c r="E462" s="325"/>
      <c r="F462" s="325"/>
      <c r="G462" s="326"/>
      <c r="H462" s="326"/>
      <c r="I462" s="327"/>
      <c r="J462" s="327"/>
      <c r="K462" s="327"/>
      <c r="L462" s="327"/>
      <c r="M462" s="327"/>
      <c r="N462" s="328" t="str">
        <f t="shared" ca="1" si="28"/>
        <v/>
      </c>
      <c r="O462" s="328"/>
      <c r="P462" s="329"/>
      <c r="Q462" s="330" t="str">
        <f t="shared" si="29"/>
        <v/>
      </c>
      <c r="R462" s="330" t="b">
        <f t="shared" si="30"/>
        <v>1</v>
      </c>
      <c r="S462" s="330" t="str">
        <f t="shared" si="31"/>
        <v/>
      </c>
    </row>
    <row r="463" spans="1:19" s="330" customFormat="1" ht="20.149999999999999" customHeight="1">
      <c r="A463" s="294"/>
      <c r="B463" s="325"/>
      <c r="C463" s="325"/>
      <c r="D463" s="325"/>
      <c r="E463" s="325"/>
      <c r="F463" s="325"/>
      <c r="G463" s="326"/>
      <c r="H463" s="326"/>
      <c r="I463" s="327"/>
      <c r="J463" s="327"/>
      <c r="K463" s="327"/>
      <c r="L463" s="327"/>
      <c r="M463" s="327"/>
      <c r="N463" s="328" t="str">
        <f t="shared" ca="1" si="28"/>
        <v/>
      </c>
      <c r="O463" s="328"/>
      <c r="P463" s="329"/>
      <c r="Q463" s="330" t="str">
        <f t="shared" si="29"/>
        <v/>
      </c>
      <c r="R463" s="330" t="b">
        <f t="shared" si="30"/>
        <v>1</v>
      </c>
      <c r="S463" s="330" t="str">
        <f t="shared" si="31"/>
        <v/>
      </c>
    </row>
    <row r="464" spans="1:19" s="330" customFormat="1" ht="20.149999999999999" customHeight="1">
      <c r="A464" s="294"/>
      <c r="B464" s="325"/>
      <c r="C464" s="325"/>
      <c r="D464" s="325"/>
      <c r="E464" s="325"/>
      <c r="F464" s="325"/>
      <c r="G464" s="326"/>
      <c r="H464" s="326"/>
      <c r="I464" s="327"/>
      <c r="J464" s="327"/>
      <c r="K464" s="327"/>
      <c r="L464" s="327"/>
      <c r="M464" s="327"/>
      <c r="N464" s="328" t="str">
        <f t="shared" ca="1" si="28"/>
        <v/>
      </c>
      <c r="O464" s="328"/>
      <c r="P464" s="329"/>
      <c r="Q464" s="330" t="str">
        <f t="shared" si="29"/>
        <v/>
      </c>
      <c r="R464" s="330" t="b">
        <f t="shared" si="30"/>
        <v>1</v>
      </c>
      <c r="S464" s="330" t="str">
        <f t="shared" si="31"/>
        <v/>
      </c>
    </row>
    <row r="465" spans="1:19" s="330" customFormat="1" ht="20.149999999999999" customHeight="1">
      <c r="A465" s="294"/>
      <c r="B465" s="325"/>
      <c r="C465" s="325"/>
      <c r="D465" s="325"/>
      <c r="E465" s="325"/>
      <c r="F465" s="325"/>
      <c r="G465" s="326"/>
      <c r="H465" s="326"/>
      <c r="I465" s="327"/>
      <c r="J465" s="327"/>
      <c r="K465" s="327"/>
      <c r="L465" s="327"/>
      <c r="M465" s="327"/>
      <c r="N465" s="328" t="str">
        <f t="shared" ca="1" si="28"/>
        <v/>
      </c>
      <c r="O465" s="328"/>
      <c r="P465" s="329"/>
      <c r="Q465" s="330" t="str">
        <f t="shared" si="29"/>
        <v/>
      </c>
      <c r="R465" s="330" t="b">
        <f t="shared" si="30"/>
        <v>1</v>
      </c>
      <c r="S465" s="330" t="str">
        <f t="shared" si="31"/>
        <v/>
      </c>
    </row>
    <row r="466" spans="1:19" s="330" customFormat="1" ht="20.149999999999999" customHeight="1">
      <c r="A466" s="294"/>
      <c r="B466" s="325"/>
      <c r="C466" s="325"/>
      <c r="D466" s="325"/>
      <c r="E466" s="325"/>
      <c r="F466" s="325"/>
      <c r="G466" s="326"/>
      <c r="H466" s="326"/>
      <c r="I466" s="327"/>
      <c r="J466" s="327"/>
      <c r="K466" s="327"/>
      <c r="L466" s="327"/>
      <c r="M466" s="327"/>
      <c r="N466" s="328" t="str">
        <f t="shared" ca="1" si="28"/>
        <v/>
      </c>
      <c r="O466" s="328"/>
      <c r="P466" s="329"/>
      <c r="Q466" s="330" t="str">
        <f t="shared" si="29"/>
        <v/>
      </c>
      <c r="R466" s="330" t="b">
        <f t="shared" si="30"/>
        <v>1</v>
      </c>
      <c r="S466" s="330" t="str">
        <f t="shared" si="31"/>
        <v/>
      </c>
    </row>
    <row r="467" spans="1:19" s="330" customFormat="1" ht="20.149999999999999" customHeight="1">
      <c r="A467" s="294"/>
      <c r="B467" s="325"/>
      <c r="C467" s="325"/>
      <c r="D467" s="325"/>
      <c r="E467" s="325"/>
      <c r="F467" s="325"/>
      <c r="G467" s="326"/>
      <c r="H467" s="326"/>
      <c r="I467" s="327"/>
      <c r="J467" s="327"/>
      <c r="K467" s="327"/>
      <c r="L467" s="327"/>
      <c r="M467" s="327"/>
      <c r="N467" s="328" t="str">
        <f t="shared" ca="1" si="28"/>
        <v/>
      </c>
      <c r="O467" s="328"/>
      <c r="P467" s="329"/>
      <c r="Q467" s="330" t="str">
        <f t="shared" si="29"/>
        <v/>
      </c>
      <c r="R467" s="330" t="b">
        <f t="shared" si="30"/>
        <v>1</v>
      </c>
      <c r="S467" s="330" t="str">
        <f t="shared" si="31"/>
        <v/>
      </c>
    </row>
    <row r="468" spans="1:19" s="330" customFormat="1" ht="20.149999999999999" customHeight="1">
      <c r="A468" s="294"/>
      <c r="B468" s="325"/>
      <c r="C468" s="325"/>
      <c r="D468" s="325"/>
      <c r="E468" s="325"/>
      <c r="F468" s="325"/>
      <c r="G468" s="326"/>
      <c r="H468" s="326"/>
      <c r="I468" s="327"/>
      <c r="J468" s="327"/>
      <c r="K468" s="327"/>
      <c r="L468" s="327"/>
      <c r="M468" s="327"/>
      <c r="N468" s="328" t="str">
        <f t="shared" ca="1" si="28"/>
        <v/>
      </c>
      <c r="O468" s="328"/>
      <c r="P468" s="329"/>
      <c r="Q468" s="330" t="str">
        <f t="shared" si="29"/>
        <v/>
      </c>
      <c r="R468" s="330" t="b">
        <f t="shared" si="30"/>
        <v>1</v>
      </c>
      <c r="S468" s="330" t="str">
        <f t="shared" si="31"/>
        <v/>
      </c>
    </row>
    <row r="469" spans="1:19" s="330" customFormat="1" ht="20.149999999999999" customHeight="1">
      <c r="A469" s="294"/>
      <c r="B469" s="325"/>
      <c r="C469" s="325"/>
      <c r="D469" s="325"/>
      <c r="E469" s="325"/>
      <c r="F469" s="325"/>
      <c r="G469" s="326"/>
      <c r="H469" s="326"/>
      <c r="I469" s="327"/>
      <c r="J469" s="327"/>
      <c r="K469" s="327"/>
      <c r="L469" s="327"/>
      <c r="M469" s="327"/>
      <c r="N469" s="328" t="str">
        <f t="shared" ca="1" si="28"/>
        <v/>
      </c>
      <c r="O469" s="328"/>
      <c r="P469" s="329"/>
      <c r="Q469" s="330" t="str">
        <f t="shared" si="29"/>
        <v/>
      </c>
      <c r="R469" s="330" t="b">
        <f t="shared" si="30"/>
        <v>1</v>
      </c>
      <c r="S469" s="330" t="str">
        <f t="shared" si="31"/>
        <v/>
      </c>
    </row>
    <row r="470" spans="1:19" s="330" customFormat="1" ht="20.149999999999999" customHeight="1">
      <c r="A470" s="294"/>
      <c r="B470" s="325"/>
      <c r="C470" s="325"/>
      <c r="D470" s="325"/>
      <c r="E470" s="325"/>
      <c r="F470" s="325"/>
      <c r="G470" s="326"/>
      <c r="H470" s="326"/>
      <c r="I470" s="327"/>
      <c r="J470" s="327"/>
      <c r="K470" s="327"/>
      <c r="L470" s="327"/>
      <c r="M470" s="327"/>
      <c r="N470" s="328" t="str">
        <f t="shared" ca="1" si="28"/>
        <v/>
      </c>
      <c r="O470" s="328"/>
      <c r="P470" s="329"/>
      <c r="Q470" s="330" t="str">
        <f t="shared" si="29"/>
        <v/>
      </c>
      <c r="R470" s="330" t="b">
        <f t="shared" si="30"/>
        <v>1</v>
      </c>
      <c r="S470" s="330" t="str">
        <f t="shared" si="31"/>
        <v/>
      </c>
    </row>
    <row r="471" spans="1:19" s="330" customFormat="1" ht="20.149999999999999" customHeight="1">
      <c r="A471" s="294"/>
      <c r="B471" s="325"/>
      <c r="C471" s="325"/>
      <c r="D471" s="325"/>
      <c r="E471" s="325"/>
      <c r="F471" s="325"/>
      <c r="G471" s="326"/>
      <c r="H471" s="326"/>
      <c r="I471" s="327"/>
      <c r="J471" s="327"/>
      <c r="K471" s="327"/>
      <c r="L471" s="327"/>
      <c r="M471" s="327"/>
      <c r="N471" s="328" t="str">
        <f t="shared" ca="1" si="28"/>
        <v/>
      </c>
      <c r="O471" s="328"/>
      <c r="P471" s="329"/>
      <c r="Q471" s="330" t="str">
        <f t="shared" si="29"/>
        <v/>
      </c>
      <c r="R471" s="330" t="b">
        <f t="shared" si="30"/>
        <v>1</v>
      </c>
      <c r="S471" s="330" t="str">
        <f t="shared" si="31"/>
        <v/>
      </c>
    </row>
    <row r="472" spans="1:19" s="330" customFormat="1" ht="20.149999999999999" customHeight="1">
      <c r="A472" s="294"/>
      <c r="B472" s="325"/>
      <c r="C472" s="325"/>
      <c r="D472" s="325"/>
      <c r="E472" s="325"/>
      <c r="F472" s="325"/>
      <c r="G472" s="326"/>
      <c r="H472" s="326"/>
      <c r="I472" s="327"/>
      <c r="J472" s="327"/>
      <c r="K472" s="327"/>
      <c r="L472" s="327"/>
      <c r="M472" s="327"/>
      <c r="N472" s="328" t="str">
        <f t="shared" ca="1" si="28"/>
        <v/>
      </c>
      <c r="O472" s="328"/>
      <c r="P472" s="329"/>
      <c r="Q472" s="330" t="str">
        <f t="shared" si="29"/>
        <v/>
      </c>
      <c r="R472" s="330" t="b">
        <f t="shared" si="30"/>
        <v>1</v>
      </c>
      <c r="S472" s="330" t="str">
        <f t="shared" si="31"/>
        <v/>
      </c>
    </row>
    <row r="473" spans="1:19" s="330" customFormat="1" ht="20.149999999999999" customHeight="1">
      <c r="A473" s="294"/>
      <c r="B473" s="325"/>
      <c r="C473" s="325"/>
      <c r="D473" s="325"/>
      <c r="E473" s="325"/>
      <c r="F473" s="325"/>
      <c r="G473" s="326"/>
      <c r="H473" s="326"/>
      <c r="I473" s="327"/>
      <c r="J473" s="327"/>
      <c r="K473" s="327"/>
      <c r="L473" s="327"/>
      <c r="M473" s="327"/>
      <c r="N473" s="328" t="str">
        <f t="shared" ca="1" si="28"/>
        <v/>
      </c>
      <c r="O473" s="328"/>
      <c r="P473" s="329"/>
      <c r="Q473" s="330" t="str">
        <f t="shared" si="29"/>
        <v/>
      </c>
      <c r="R473" s="330" t="b">
        <f t="shared" si="30"/>
        <v>1</v>
      </c>
      <c r="S473" s="330" t="str">
        <f t="shared" si="31"/>
        <v/>
      </c>
    </row>
    <row r="474" spans="1:19" s="330" customFormat="1" ht="20.149999999999999" customHeight="1">
      <c r="A474" s="294"/>
      <c r="B474" s="325"/>
      <c r="C474" s="325"/>
      <c r="D474" s="325"/>
      <c r="E474" s="325"/>
      <c r="F474" s="325"/>
      <c r="G474" s="326"/>
      <c r="H474" s="326"/>
      <c r="I474" s="327"/>
      <c r="J474" s="327"/>
      <c r="K474" s="327"/>
      <c r="L474" s="327"/>
      <c r="M474" s="327"/>
      <c r="N474" s="328" t="str">
        <f t="shared" ca="1" si="28"/>
        <v/>
      </c>
      <c r="O474" s="328"/>
      <c r="P474" s="329"/>
      <c r="Q474" s="330" t="str">
        <f t="shared" si="29"/>
        <v/>
      </c>
      <c r="R474" s="330" t="b">
        <f t="shared" si="30"/>
        <v>1</v>
      </c>
      <c r="S474" s="330" t="str">
        <f t="shared" si="31"/>
        <v/>
      </c>
    </row>
    <row r="475" spans="1:19" s="330" customFormat="1" ht="20.149999999999999" customHeight="1">
      <c r="A475" s="294"/>
      <c r="B475" s="325"/>
      <c r="C475" s="325"/>
      <c r="D475" s="325"/>
      <c r="E475" s="325"/>
      <c r="F475" s="325"/>
      <c r="G475" s="326"/>
      <c r="H475" s="326"/>
      <c r="I475" s="327"/>
      <c r="J475" s="327"/>
      <c r="K475" s="327"/>
      <c r="L475" s="327"/>
      <c r="M475" s="327"/>
      <c r="N475" s="328" t="str">
        <f t="shared" ca="1" si="28"/>
        <v/>
      </c>
      <c r="O475" s="328"/>
      <c r="P475" s="329"/>
      <c r="Q475" s="330" t="str">
        <f t="shared" si="29"/>
        <v/>
      </c>
      <c r="R475" s="330" t="b">
        <f t="shared" si="30"/>
        <v>1</v>
      </c>
      <c r="S475" s="330" t="str">
        <f t="shared" si="31"/>
        <v/>
      </c>
    </row>
    <row r="476" spans="1:19" s="330" customFormat="1" ht="20.149999999999999" customHeight="1">
      <c r="A476" s="294"/>
      <c r="B476" s="325"/>
      <c r="C476" s="325"/>
      <c r="D476" s="325"/>
      <c r="E476" s="325"/>
      <c r="F476" s="325"/>
      <c r="G476" s="326"/>
      <c r="H476" s="326"/>
      <c r="I476" s="327"/>
      <c r="J476" s="327"/>
      <c r="K476" s="327"/>
      <c r="L476" s="327"/>
      <c r="M476" s="327"/>
      <c r="N476" s="328" t="str">
        <f t="shared" ca="1" si="28"/>
        <v/>
      </c>
      <c r="O476" s="328"/>
      <c r="P476" s="329"/>
      <c r="Q476" s="330" t="str">
        <f t="shared" si="29"/>
        <v/>
      </c>
      <c r="R476" s="330" t="b">
        <f t="shared" si="30"/>
        <v>1</v>
      </c>
      <c r="S476" s="330" t="str">
        <f t="shared" si="31"/>
        <v/>
      </c>
    </row>
    <row r="477" spans="1:19" s="330" customFormat="1" ht="20.149999999999999" customHeight="1">
      <c r="A477" s="294"/>
      <c r="B477" s="325"/>
      <c r="C477" s="325"/>
      <c r="D477" s="325"/>
      <c r="E477" s="325"/>
      <c r="F477" s="325"/>
      <c r="G477" s="326"/>
      <c r="H477" s="326"/>
      <c r="I477" s="327"/>
      <c r="J477" s="327"/>
      <c r="K477" s="327"/>
      <c r="L477" s="327"/>
      <c r="M477" s="327"/>
      <c r="N477" s="328" t="str">
        <f t="shared" ca="1" si="28"/>
        <v/>
      </c>
      <c r="O477" s="328"/>
      <c r="P477" s="329"/>
      <c r="Q477" s="330" t="str">
        <f t="shared" si="29"/>
        <v/>
      </c>
      <c r="R477" s="330" t="b">
        <f t="shared" si="30"/>
        <v>1</v>
      </c>
      <c r="S477" s="330" t="str">
        <f t="shared" si="31"/>
        <v/>
      </c>
    </row>
    <row r="478" spans="1:19" s="330" customFormat="1" ht="20.149999999999999" customHeight="1">
      <c r="A478" s="294"/>
      <c r="B478" s="325"/>
      <c r="C478" s="325"/>
      <c r="D478" s="325"/>
      <c r="E478" s="325"/>
      <c r="F478" s="325"/>
      <c r="G478" s="326"/>
      <c r="H478" s="326"/>
      <c r="I478" s="327"/>
      <c r="J478" s="327"/>
      <c r="K478" s="327"/>
      <c r="L478" s="327"/>
      <c r="M478" s="327"/>
      <c r="N478" s="328" t="str">
        <f t="shared" ca="1" si="28"/>
        <v/>
      </c>
      <c r="O478" s="328"/>
      <c r="P478" s="329"/>
      <c r="Q478" s="330" t="str">
        <f t="shared" si="29"/>
        <v/>
      </c>
      <c r="R478" s="330" t="b">
        <f t="shared" si="30"/>
        <v>1</v>
      </c>
      <c r="S478" s="330" t="str">
        <f t="shared" si="31"/>
        <v/>
      </c>
    </row>
    <row r="479" spans="1:19" s="330" customFormat="1" ht="20.149999999999999" customHeight="1">
      <c r="A479" s="294"/>
      <c r="B479" s="325"/>
      <c r="C479" s="325"/>
      <c r="D479" s="325"/>
      <c r="E479" s="325"/>
      <c r="F479" s="325"/>
      <c r="G479" s="326"/>
      <c r="H479" s="326"/>
      <c r="I479" s="327"/>
      <c r="J479" s="327"/>
      <c r="K479" s="327"/>
      <c r="L479" s="327"/>
      <c r="M479" s="327"/>
      <c r="N479" s="328" t="str">
        <f t="shared" ca="1" si="28"/>
        <v/>
      </c>
      <c r="O479" s="328"/>
      <c r="P479" s="329"/>
      <c r="Q479" s="330" t="str">
        <f t="shared" si="29"/>
        <v/>
      </c>
      <c r="R479" s="330" t="b">
        <f t="shared" si="30"/>
        <v>1</v>
      </c>
      <c r="S479" s="330" t="str">
        <f t="shared" si="31"/>
        <v/>
      </c>
    </row>
    <row r="480" spans="1:19" s="330" customFormat="1" ht="20.149999999999999" customHeight="1">
      <c r="A480" s="294"/>
      <c r="B480" s="325"/>
      <c r="C480" s="325"/>
      <c r="D480" s="325"/>
      <c r="E480" s="325"/>
      <c r="F480" s="325"/>
      <c r="G480" s="326"/>
      <c r="H480" s="326"/>
      <c r="I480" s="327"/>
      <c r="J480" s="327"/>
      <c r="K480" s="327"/>
      <c r="L480" s="327"/>
      <c r="M480" s="327"/>
      <c r="N480" s="328" t="str">
        <f t="shared" ca="1" si="28"/>
        <v/>
      </c>
      <c r="O480" s="328"/>
      <c r="P480" s="329"/>
      <c r="Q480" s="330" t="str">
        <f t="shared" si="29"/>
        <v/>
      </c>
      <c r="R480" s="330" t="b">
        <f t="shared" si="30"/>
        <v>1</v>
      </c>
      <c r="S480" s="330" t="str">
        <f t="shared" si="31"/>
        <v/>
      </c>
    </row>
    <row r="481" spans="1:19" s="330" customFormat="1" ht="20.149999999999999" customHeight="1">
      <c r="A481" s="294"/>
      <c r="B481" s="325"/>
      <c r="C481" s="325"/>
      <c r="D481" s="325"/>
      <c r="E481" s="325"/>
      <c r="F481" s="325"/>
      <c r="G481" s="326"/>
      <c r="H481" s="326"/>
      <c r="I481" s="327"/>
      <c r="J481" s="327"/>
      <c r="K481" s="327"/>
      <c r="L481" s="327"/>
      <c r="M481" s="327"/>
      <c r="N481" s="328" t="str">
        <f t="shared" ca="1" si="28"/>
        <v/>
      </c>
      <c r="O481" s="328"/>
      <c r="P481" s="329"/>
      <c r="Q481" s="330" t="str">
        <f t="shared" si="29"/>
        <v/>
      </c>
      <c r="R481" s="330" t="b">
        <f t="shared" si="30"/>
        <v>1</v>
      </c>
      <c r="S481" s="330" t="str">
        <f t="shared" si="31"/>
        <v/>
      </c>
    </row>
    <row r="482" spans="1:19" s="330" customFormat="1" ht="20.149999999999999" customHeight="1">
      <c r="A482" s="294"/>
      <c r="B482" s="325"/>
      <c r="C482" s="325"/>
      <c r="D482" s="325"/>
      <c r="E482" s="325"/>
      <c r="F482" s="325"/>
      <c r="G482" s="326"/>
      <c r="H482" s="326"/>
      <c r="I482" s="327"/>
      <c r="J482" s="327"/>
      <c r="K482" s="327"/>
      <c r="L482" s="327"/>
      <c r="M482" s="327"/>
      <c r="N482" s="328" t="str">
        <f t="shared" ca="1" si="28"/>
        <v/>
      </c>
      <c r="O482" s="328"/>
      <c r="P482" s="329"/>
      <c r="Q482" s="330" t="str">
        <f t="shared" si="29"/>
        <v/>
      </c>
      <c r="R482" s="330" t="b">
        <f t="shared" si="30"/>
        <v>1</v>
      </c>
      <c r="S482" s="330" t="str">
        <f t="shared" si="31"/>
        <v/>
      </c>
    </row>
    <row r="483" spans="1:19" s="330" customFormat="1" ht="20.149999999999999" customHeight="1">
      <c r="A483" s="294"/>
      <c r="B483" s="325"/>
      <c r="C483" s="325"/>
      <c r="D483" s="325"/>
      <c r="E483" s="325"/>
      <c r="F483" s="325"/>
      <c r="G483" s="326"/>
      <c r="H483" s="326"/>
      <c r="I483" s="327"/>
      <c r="J483" s="327"/>
      <c r="K483" s="327"/>
      <c r="L483" s="327"/>
      <c r="M483" s="327"/>
      <c r="N483" s="328" t="str">
        <f t="shared" ca="1" si="28"/>
        <v/>
      </c>
      <c r="O483" s="328"/>
      <c r="P483" s="329"/>
      <c r="Q483" s="330" t="str">
        <f t="shared" si="29"/>
        <v/>
      </c>
      <c r="R483" s="330" t="b">
        <f t="shared" si="30"/>
        <v>1</v>
      </c>
      <c r="S483" s="330" t="str">
        <f t="shared" si="31"/>
        <v/>
      </c>
    </row>
    <row r="484" spans="1:19" s="330" customFormat="1" ht="20.149999999999999" customHeight="1">
      <c r="A484" s="294"/>
      <c r="B484" s="325"/>
      <c r="C484" s="325"/>
      <c r="D484" s="325"/>
      <c r="E484" s="325"/>
      <c r="F484" s="325"/>
      <c r="G484" s="326"/>
      <c r="H484" s="326"/>
      <c r="I484" s="327"/>
      <c r="J484" s="327"/>
      <c r="K484" s="327"/>
      <c r="L484" s="327"/>
      <c r="M484" s="327"/>
      <c r="N484" s="328" t="str">
        <f t="shared" ca="1" si="28"/>
        <v/>
      </c>
      <c r="O484" s="328"/>
      <c r="P484" s="329"/>
      <c r="Q484" s="330" t="str">
        <f t="shared" si="29"/>
        <v/>
      </c>
      <c r="R484" s="330" t="b">
        <f t="shared" si="30"/>
        <v>1</v>
      </c>
      <c r="S484" s="330" t="str">
        <f t="shared" si="31"/>
        <v/>
      </c>
    </row>
    <row r="485" spans="1:19" s="330" customFormat="1" ht="20.149999999999999" customHeight="1">
      <c r="A485" s="294"/>
      <c r="B485" s="325"/>
      <c r="C485" s="325"/>
      <c r="D485" s="325"/>
      <c r="E485" s="325"/>
      <c r="F485" s="325"/>
      <c r="G485" s="326"/>
      <c r="H485" s="326"/>
      <c r="I485" s="327"/>
      <c r="J485" s="327"/>
      <c r="K485" s="327"/>
      <c r="L485" s="327"/>
      <c r="M485" s="327"/>
      <c r="N485" s="328" t="str">
        <f t="shared" ca="1" si="28"/>
        <v/>
      </c>
      <c r="O485" s="328"/>
      <c r="P485" s="329"/>
      <c r="Q485" s="330" t="str">
        <f t="shared" si="29"/>
        <v/>
      </c>
      <c r="R485" s="330" t="b">
        <f t="shared" si="30"/>
        <v>1</v>
      </c>
      <c r="S485" s="330" t="str">
        <f t="shared" si="31"/>
        <v/>
      </c>
    </row>
    <row r="486" spans="1:19" s="330" customFormat="1" ht="20.149999999999999" customHeight="1">
      <c r="A486" s="294"/>
      <c r="B486" s="325"/>
      <c r="C486" s="325"/>
      <c r="D486" s="325"/>
      <c r="E486" s="325"/>
      <c r="F486" s="325"/>
      <c r="G486" s="326"/>
      <c r="H486" s="326"/>
      <c r="I486" s="327"/>
      <c r="J486" s="327"/>
      <c r="K486" s="327"/>
      <c r="L486" s="327"/>
      <c r="M486" s="327"/>
      <c r="N486" s="328" t="str">
        <f t="shared" ca="1" si="28"/>
        <v/>
      </c>
      <c r="O486" s="328"/>
      <c r="P486" s="329"/>
      <c r="Q486" s="330" t="str">
        <f t="shared" si="29"/>
        <v/>
      </c>
      <c r="R486" s="330" t="b">
        <f t="shared" si="30"/>
        <v>1</v>
      </c>
      <c r="S486" s="330" t="str">
        <f t="shared" si="31"/>
        <v/>
      </c>
    </row>
    <row r="487" spans="1:19" s="330" customFormat="1" ht="20.149999999999999" customHeight="1">
      <c r="A487" s="294"/>
      <c r="B487" s="325"/>
      <c r="C487" s="325"/>
      <c r="D487" s="325"/>
      <c r="E487" s="325"/>
      <c r="F487" s="325"/>
      <c r="G487" s="326"/>
      <c r="H487" s="326"/>
      <c r="I487" s="327"/>
      <c r="J487" s="327"/>
      <c r="K487" s="327"/>
      <c r="L487" s="327"/>
      <c r="M487" s="327"/>
      <c r="N487" s="328" t="str">
        <f t="shared" ca="1" si="28"/>
        <v/>
      </c>
      <c r="O487" s="328"/>
      <c r="P487" s="329"/>
      <c r="Q487" s="330" t="str">
        <f t="shared" si="29"/>
        <v/>
      </c>
      <c r="R487" s="330" t="b">
        <f t="shared" si="30"/>
        <v>1</v>
      </c>
      <c r="S487" s="330" t="str">
        <f t="shared" si="31"/>
        <v/>
      </c>
    </row>
    <row r="488" spans="1:19" s="330" customFormat="1" ht="20.149999999999999" customHeight="1">
      <c r="A488" s="294"/>
      <c r="B488" s="325"/>
      <c r="C488" s="325"/>
      <c r="D488" s="325"/>
      <c r="E488" s="325"/>
      <c r="F488" s="325"/>
      <c r="G488" s="326"/>
      <c r="H488" s="326"/>
      <c r="I488" s="327"/>
      <c r="J488" s="327"/>
      <c r="K488" s="327"/>
      <c r="L488" s="327"/>
      <c r="M488" s="327"/>
      <c r="N488" s="328" t="str">
        <f t="shared" ca="1" si="28"/>
        <v/>
      </c>
      <c r="O488" s="328"/>
      <c r="P488" s="329"/>
      <c r="Q488" s="330" t="str">
        <f t="shared" si="29"/>
        <v/>
      </c>
      <c r="R488" s="330" t="b">
        <f t="shared" si="30"/>
        <v>1</v>
      </c>
      <c r="S488" s="330" t="str">
        <f t="shared" si="31"/>
        <v/>
      </c>
    </row>
    <row r="489" spans="1:19" s="330" customFormat="1" ht="20.149999999999999" customHeight="1">
      <c r="A489" s="294"/>
      <c r="B489" s="325"/>
      <c r="C489" s="325"/>
      <c r="D489" s="325"/>
      <c r="E489" s="325"/>
      <c r="F489" s="325"/>
      <c r="G489" s="326"/>
      <c r="H489" s="326"/>
      <c r="I489" s="327"/>
      <c r="J489" s="327"/>
      <c r="K489" s="327"/>
      <c r="L489" s="327"/>
      <c r="M489" s="327"/>
      <c r="N489" s="328" t="str">
        <f t="shared" ca="1" si="28"/>
        <v/>
      </c>
      <c r="O489" s="328"/>
      <c r="P489" s="329"/>
      <c r="Q489" s="330" t="str">
        <f t="shared" si="29"/>
        <v/>
      </c>
      <c r="R489" s="330" t="b">
        <f t="shared" si="30"/>
        <v>1</v>
      </c>
      <c r="S489" s="330" t="str">
        <f t="shared" si="31"/>
        <v/>
      </c>
    </row>
    <row r="490" spans="1:19" s="330" customFormat="1" ht="20.149999999999999" customHeight="1">
      <c r="A490" s="294"/>
      <c r="B490" s="325"/>
      <c r="C490" s="325"/>
      <c r="D490" s="325"/>
      <c r="E490" s="325"/>
      <c r="F490" s="325"/>
      <c r="G490" s="326"/>
      <c r="H490" s="326"/>
      <c r="I490" s="327"/>
      <c r="J490" s="327"/>
      <c r="K490" s="327"/>
      <c r="L490" s="327"/>
      <c r="M490" s="327"/>
      <c r="N490" s="328" t="str">
        <f t="shared" ca="1" si="28"/>
        <v/>
      </c>
      <c r="O490" s="328"/>
      <c r="P490" s="329"/>
      <c r="Q490" s="330" t="str">
        <f t="shared" si="29"/>
        <v/>
      </c>
      <c r="R490" s="330" t="b">
        <f t="shared" si="30"/>
        <v>1</v>
      </c>
      <c r="S490" s="330" t="str">
        <f t="shared" si="31"/>
        <v/>
      </c>
    </row>
    <row r="491" spans="1:19" s="330" customFormat="1" ht="20.149999999999999" customHeight="1">
      <c r="A491" s="294"/>
      <c r="B491" s="325"/>
      <c r="C491" s="325"/>
      <c r="D491" s="325"/>
      <c r="E491" s="325"/>
      <c r="F491" s="325"/>
      <c r="G491" s="326"/>
      <c r="H491" s="326"/>
      <c r="I491" s="327"/>
      <c r="J491" s="327"/>
      <c r="K491" s="327"/>
      <c r="L491" s="327"/>
      <c r="M491" s="327"/>
      <c r="N491" s="328" t="str">
        <f t="shared" ca="1" si="28"/>
        <v/>
      </c>
      <c r="O491" s="328"/>
      <c r="P491" s="329"/>
      <c r="Q491" s="330" t="str">
        <f t="shared" si="29"/>
        <v/>
      </c>
      <c r="R491" s="330" t="b">
        <f t="shared" si="30"/>
        <v>1</v>
      </c>
      <c r="S491" s="330" t="str">
        <f t="shared" si="31"/>
        <v/>
      </c>
    </row>
    <row r="492" spans="1:19" s="330" customFormat="1" ht="20.149999999999999" customHeight="1">
      <c r="A492" s="294"/>
      <c r="B492" s="325"/>
      <c r="C492" s="325"/>
      <c r="D492" s="325"/>
      <c r="E492" s="325"/>
      <c r="F492" s="325"/>
      <c r="G492" s="326"/>
      <c r="H492" s="326"/>
      <c r="I492" s="327"/>
      <c r="J492" s="327"/>
      <c r="K492" s="327"/>
      <c r="L492" s="327"/>
      <c r="M492" s="327"/>
      <c r="N492" s="328" t="str">
        <f t="shared" ca="1" si="28"/>
        <v/>
      </c>
      <c r="O492" s="328"/>
      <c r="P492" s="329"/>
      <c r="Q492" s="330" t="str">
        <f t="shared" si="29"/>
        <v/>
      </c>
      <c r="R492" s="330" t="b">
        <f t="shared" si="30"/>
        <v>1</v>
      </c>
      <c r="S492" s="330" t="str">
        <f t="shared" si="31"/>
        <v/>
      </c>
    </row>
    <row r="493" spans="1:19" s="330" customFormat="1" ht="20.149999999999999" customHeight="1">
      <c r="A493" s="294"/>
      <c r="B493" s="325"/>
      <c r="C493" s="325"/>
      <c r="D493" s="325"/>
      <c r="E493" s="325"/>
      <c r="F493" s="325"/>
      <c r="G493" s="326"/>
      <c r="H493" s="326"/>
      <c r="I493" s="327"/>
      <c r="J493" s="327"/>
      <c r="K493" s="327"/>
      <c r="L493" s="327"/>
      <c r="M493" s="327"/>
      <c r="N493" s="328" t="str">
        <f t="shared" ca="1" si="28"/>
        <v/>
      </c>
      <c r="O493" s="328"/>
      <c r="P493" s="329"/>
      <c r="Q493" s="330" t="str">
        <f t="shared" si="29"/>
        <v/>
      </c>
      <c r="R493" s="330" t="b">
        <f t="shared" si="30"/>
        <v>1</v>
      </c>
      <c r="S493" s="330" t="str">
        <f t="shared" si="31"/>
        <v/>
      </c>
    </row>
    <row r="494" spans="1:19" s="330" customFormat="1" ht="20.149999999999999" customHeight="1">
      <c r="A494" s="294"/>
      <c r="B494" s="325"/>
      <c r="C494" s="325"/>
      <c r="D494" s="325"/>
      <c r="E494" s="325"/>
      <c r="F494" s="325"/>
      <c r="G494" s="326"/>
      <c r="H494" s="326"/>
      <c r="I494" s="327"/>
      <c r="J494" s="327"/>
      <c r="K494" s="327"/>
      <c r="L494" s="327"/>
      <c r="M494" s="327"/>
      <c r="N494" s="328" t="str">
        <f t="shared" ca="1" si="28"/>
        <v/>
      </c>
      <c r="O494" s="328"/>
      <c r="P494" s="329"/>
      <c r="Q494" s="330" t="str">
        <f t="shared" si="29"/>
        <v/>
      </c>
      <c r="R494" s="330" t="b">
        <f t="shared" si="30"/>
        <v>1</v>
      </c>
      <c r="S494" s="330" t="str">
        <f t="shared" si="31"/>
        <v/>
      </c>
    </row>
    <row r="495" spans="1:19" s="330" customFormat="1" ht="20.149999999999999" customHeight="1">
      <c r="A495" s="294"/>
      <c r="B495" s="325"/>
      <c r="C495" s="325"/>
      <c r="D495" s="325"/>
      <c r="E495" s="325"/>
      <c r="F495" s="325"/>
      <c r="G495" s="326"/>
      <c r="H495" s="326"/>
      <c r="I495" s="327"/>
      <c r="J495" s="327"/>
      <c r="K495" s="327"/>
      <c r="L495" s="327"/>
      <c r="M495" s="327"/>
      <c r="N495" s="328" t="str">
        <f t="shared" ca="1" si="28"/>
        <v/>
      </c>
      <c r="O495" s="328"/>
      <c r="P495" s="329"/>
      <c r="Q495" s="330" t="str">
        <f t="shared" si="29"/>
        <v/>
      </c>
      <c r="R495" s="330" t="b">
        <f t="shared" si="30"/>
        <v>1</v>
      </c>
      <c r="S495" s="330" t="str">
        <f t="shared" si="31"/>
        <v/>
      </c>
    </row>
    <row r="496" spans="1:19" s="330" customFormat="1" ht="20.149999999999999" customHeight="1">
      <c r="A496" s="294"/>
      <c r="B496" s="325"/>
      <c r="C496" s="325"/>
      <c r="D496" s="325"/>
      <c r="E496" s="325"/>
      <c r="F496" s="325"/>
      <c r="G496" s="326"/>
      <c r="H496" s="326"/>
      <c r="I496" s="327"/>
      <c r="J496" s="327"/>
      <c r="K496" s="327"/>
      <c r="L496" s="327"/>
      <c r="M496" s="327"/>
      <c r="N496" s="328" t="str">
        <f t="shared" ca="1" si="28"/>
        <v/>
      </c>
      <c r="O496" s="328"/>
      <c r="P496" s="329"/>
      <c r="Q496" s="330" t="str">
        <f t="shared" si="29"/>
        <v/>
      </c>
      <c r="R496" s="330" t="b">
        <f t="shared" si="30"/>
        <v>1</v>
      </c>
      <c r="S496" s="330" t="str">
        <f t="shared" si="31"/>
        <v/>
      </c>
    </row>
    <row r="497" spans="1:19" s="330" customFormat="1" ht="20.149999999999999" customHeight="1">
      <c r="A497" s="294"/>
      <c r="B497" s="325"/>
      <c r="C497" s="325"/>
      <c r="D497" s="325"/>
      <c r="E497" s="325"/>
      <c r="F497" s="325"/>
      <c r="G497" s="326"/>
      <c r="H497" s="326"/>
      <c r="I497" s="327"/>
      <c r="J497" s="327"/>
      <c r="K497" s="327"/>
      <c r="L497" s="327"/>
      <c r="M497" s="327"/>
      <c r="N497" s="328" t="str">
        <f t="shared" ca="1" si="28"/>
        <v/>
      </c>
      <c r="O497" s="328"/>
      <c r="P497" s="329"/>
      <c r="Q497" s="330" t="str">
        <f t="shared" si="29"/>
        <v/>
      </c>
      <c r="R497" s="330" t="b">
        <f t="shared" si="30"/>
        <v>1</v>
      </c>
      <c r="S497" s="330" t="str">
        <f t="shared" si="31"/>
        <v/>
      </c>
    </row>
    <row r="498" spans="1:19" s="330" customFormat="1" ht="20.149999999999999" customHeight="1">
      <c r="A498" s="294"/>
      <c r="B498" s="325"/>
      <c r="C498" s="325"/>
      <c r="D498" s="325"/>
      <c r="E498" s="325"/>
      <c r="F498" s="325"/>
      <c r="G498" s="326"/>
      <c r="H498" s="326"/>
      <c r="I498" s="327"/>
      <c r="J498" s="327"/>
      <c r="K498" s="327"/>
      <c r="L498" s="327"/>
      <c r="M498" s="327"/>
      <c r="N498" s="328" t="str">
        <f t="shared" ca="1" si="28"/>
        <v/>
      </c>
      <c r="O498" s="328"/>
      <c r="P498" s="329"/>
      <c r="Q498" s="330" t="str">
        <f t="shared" si="29"/>
        <v/>
      </c>
      <c r="R498" s="330" t="b">
        <f t="shared" si="30"/>
        <v>1</v>
      </c>
      <c r="S498" s="330" t="str">
        <f t="shared" si="31"/>
        <v/>
      </c>
    </row>
    <row r="499" spans="1:19" s="330" customFormat="1" ht="20.149999999999999" customHeight="1">
      <c r="A499" s="294"/>
      <c r="B499" s="325"/>
      <c r="C499" s="325"/>
      <c r="D499" s="325"/>
      <c r="E499" s="325"/>
      <c r="F499" s="325"/>
      <c r="G499" s="326"/>
      <c r="H499" s="326"/>
      <c r="I499" s="327"/>
      <c r="J499" s="327"/>
      <c r="K499" s="327"/>
      <c r="L499" s="327"/>
      <c r="M499" s="327"/>
      <c r="N499" s="328" t="str">
        <f t="shared" ca="1" si="28"/>
        <v/>
      </c>
      <c r="O499" s="328"/>
      <c r="P499" s="329"/>
      <c r="Q499" s="330" t="str">
        <f t="shared" si="29"/>
        <v/>
      </c>
      <c r="R499" s="330" t="b">
        <f t="shared" si="30"/>
        <v>1</v>
      </c>
      <c r="S499" s="330" t="str">
        <f t="shared" si="31"/>
        <v/>
      </c>
    </row>
    <row r="500" spans="1:19" s="330" customFormat="1" ht="20.149999999999999" customHeight="1">
      <c r="A500" s="294"/>
      <c r="B500" s="325"/>
      <c r="C500" s="325"/>
      <c r="D500" s="325"/>
      <c r="E500" s="325"/>
      <c r="F500" s="325"/>
      <c r="G500" s="326"/>
      <c r="H500" s="326"/>
      <c r="I500" s="327"/>
      <c r="J500" s="327"/>
      <c r="K500" s="327"/>
      <c r="L500" s="327"/>
      <c r="M500" s="327"/>
      <c r="N500" s="328" t="str">
        <f t="shared" ca="1" si="28"/>
        <v/>
      </c>
      <c r="O500" s="328"/>
      <c r="P500" s="329"/>
      <c r="Q500" s="330" t="str">
        <f t="shared" si="29"/>
        <v/>
      </c>
      <c r="R500" s="330" t="b">
        <f t="shared" si="30"/>
        <v>1</v>
      </c>
      <c r="S500" s="330" t="str">
        <f t="shared" si="31"/>
        <v/>
      </c>
    </row>
    <row r="501" spans="1:19" s="330" customFormat="1" ht="20.149999999999999" customHeight="1">
      <c r="A501" s="294"/>
      <c r="B501" s="325"/>
      <c r="C501" s="325"/>
      <c r="D501" s="325"/>
      <c r="E501" s="325"/>
      <c r="F501" s="325"/>
      <c r="G501" s="326"/>
      <c r="H501" s="326"/>
      <c r="I501" s="327"/>
      <c r="J501" s="327"/>
      <c r="K501" s="327"/>
      <c r="L501" s="327"/>
      <c r="M501" s="327"/>
      <c r="N501" s="328" t="str">
        <f t="shared" ca="1" si="28"/>
        <v/>
      </c>
      <c r="O501" s="328"/>
      <c r="P501" s="329"/>
      <c r="Q501" s="330" t="str">
        <f t="shared" si="29"/>
        <v/>
      </c>
      <c r="R501" s="330" t="b">
        <f t="shared" si="30"/>
        <v>1</v>
      </c>
      <c r="S501" s="330" t="str">
        <f t="shared" si="31"/>
        <v/>
      </c>
    </row>
    <row r="502" spans="1:19" s="330" customFormat="1" ht="20.149999999999999" customHeight="1">
      <c r="A502" s="294"/>
      <c r="B502" s="325"/>
      <c r="C502" s="325"/>
      <c r="D502" s="325"/>
      <c r="E502" s="325"/>
      <c r="F502" s="325"/>
      <c r="G502" s="326"/>
      <c r="H502" s="326"/>
      <c r="I502" s="327"/>
      <c r="J502" s="327"/>
      <c r="K502" s="327"/>
      <c r="L502" s="327"/>
      <c r="M502" s="327"/>
      <c r="N502" s="328" t="str">
        <f t="shared" ca="1" si="28"/>
        <v/>
      </c>
      <c r="O502" s="328"/>
      <c r="P502" s="329"/>
      <c r="Q502" s="330" t="str">
        <f t="shared" si="29"/>
        <v/>
      </c>
      <c r="R502" s="330" t="b">
        <f t="shared" si="30"/>
        <v>1</v>
      </c>
      <c r="S502" s="330" t="str">
        <f t="shared" si="31"/>
        <v/>
      </c>
    </row>
    <row r="503" spans="1:19" s="330" customFormat="1" ht="20.149999999999999" customHeight="1">
      <c r="A503" s="294"/>
      <c r="B503" s="325"/>
      <c r="C503" s="325"/>
      <c r="D503" s="325"/>
      <c r="E503" s="325"/>
      <c r="F503" s="325"/>
      <c r="G503" s="326"/>
      <c r="H503" s="326"/>
      <c r="I503" s="327"/>
      <c r="J503" s="327"/>
      <c r="K503" s="327"/>
      <c r="L503" s="327"/>
      <c r="M503" s="327"/>
      <c r="N503" s="328" t="str">
        <f t="shared" ca="1" si="28"/>
        <v/>
      </c>
      <c r="O503" s="328"/>
      <c r="P503" s="329"/>
      <c r="Q503" s="330" t="str">
        <f t="shared" si="29"/>
        <v/>
      </c>
      <c r="R503" s="330" t="b">
        <f t="shared" si="30"/>
        <v>1</v>
      </c>
      <c r="S503" s="330" t="str">
        <f t="shared" si="31"/>
        <v/>
      </c>
    </row>
    <row r="504" spans="1:19" s="330" customFormat="1" ht="20.149999999999999" customHeight="1">
      <c r="A504" s="294"/>
      <c r="B504" s="325"/>
      <c r="C504" s="325"/>
      <c r="D504" s="325"/>
      <c r="E504" s="325"/>
      <c r="F504" s="325"/>
      <c r="G504" s="326"/>
      <c r="H504" s="326"/>
      <c r="I504" s="327"/>
      <c r="J504" s="327"/>
      <c r="K504" s="327"/>
      <c r="L504" s="327"/>
      <c r="M504" s="327"/>
      <c r="N504" s="328" t="str">
        <f t="shared" ca="1" si="28"/>
        <v/>
      </c>
      <c r="O504" s="328"/>
      <c r="P504" s="329"/>
      <c r="Q504" s="330" t="str">
        <f t="shared" si="29"/>
        <v/>
      </c>
      <c r="R504" s="330" t="b">
        <f t="shared" si="30"/>
        <v>1</v>
      </c>
      <c r="S504" s="330" t="str">
        <f t="shared" si="31"/>
        <v/>
      </c>
    </row>
    <row r="505" spans="1:19" s="330" customFormat="1" ht="20.149999999999999" customHeight="1">
      <c r="A505" s="294"/>
      <c r="B505" s="325"/>
      <c r="C505" s="325"/>
      <c r="D505" s="325"/>
      <c r="E505" s="325"/>
      <c r="F505" s="325"/>
      <c r="G505" s="326"/>
      <c r="H505" s="326"/>
      <c r="I505" s="327"/>
      <c r="J505" s="327"/>
      <c r="K505" s="327"/>
      <c r="L505" s="327"/>
      <c r="M505" s="327"/>
      <c r="N505" s="328" t="str">
        <f t="shared" ca="1" si="28"/>
        <v/>
      </c>
      <c r="O505" s="328"/>
      <c r="P505" s="329"/>
      <c r="Q505" s="330" t="str">
        <f t="shared" si="29"/>
        <v/>
      </c>
      <c r="R505" s="330" t="b">
        <f t="shared" si="30"/>
        <v>1</v>
      </c>
      <c r="S505" s="330" t="str">
        <f t="shared" si="31"/>
        <v/>
      </c>
    </row>
    <row r="506" spans="1:19" s="330" customFormat="1" ht="20.149999999999999" customHeight="1">
      <c r="A506" s="294"/>
      <c r="B506" s="325"/>
      <c r="C506" s="325"/>
      <c r="D506" s="325"/>
      <c r="E506" s="325"/>
      <c r="F506" s="325"/>
      <c r="G506" s="326"/>
      <c r="H506" s="326"/>
      <c r="I506" s="327"/>
      <c r="J506" s="327"/>
      <c r="K506" s="327"/>
      <c r="L506" s="327"/>
      <c r="M506" s="327"/>
      <c r="N506" s="328" t="str">
        <f t="shared" ca="1" si="28"/>
        <v/>
      </c>
      <c r="O506" s="328"/>
      <c r="P506" s="329"/>
      <c r="Q506" s="330" t="str">
        <f t="shared" si="29"/>
        <v/>
      </c>
      <c r="R506" s="330" t="b">
        <f t="shared" si="30"/>
        <v>1</v>
      </c>
      <c r="S506" s="330" t="str">
        <f t="shared" si="31"/>
        <v/>
      </c>
    </row>
    <row r="507" spans="1:19" s="330" customFormat="1" ht="20.149999999999999" customHeight="1">
      <c r="A507" s="294"/>
      <c r="B507" s="325"/>
      <c r="C507" s="325"/>
      <c r="D507" s="325"/>
      <c r="E507" s="325"/>
      <c r="F507" s="325"/>
      <c r="G507" s="326"/>
      <c r="H507" s="326"/>
      <c r="I507" s="327"/>
      <c r="J507" s="327"/>
      <c r="K507" s="327"/>
      <c r="L507" s="327"/>
      <c r="M507" s="327"/>
      <c r="N507" s="328" t="str">
        <f t="shared" ca="1" si="28"/>
        <v/>
      </c>
      <c r="O507" s="328"/>
      <c r="P507" s="329"/>
      <c r="Q507" s="330" t="str">
        <f t="shared" si="29"/>
        <v/>
      </c>
      <c r="R507" s="330" t="b">
        <f t="shared" si="30"/>
        <v>1</v>
      </c>
      <c r="S507" s="330" t="str">
        <f t="shared" si="31"/>
        <v/>
      </c>
    </row>
    <row r="508" spans="1:19" s="330" customFormat="1" ht="20.149999999999999" customHeight="1">
      <c r="A508" s="294"/>
      <c r="B508" s="325"/>
      <c r="C508" s="325"/>
      <c r="D508" s="325"/>
      <c r="E508" s="325"/>
      <c r="F508" s="325"/>
      <c r="G508" s="326"/>
      <c r="H508" s="326"/>
      <c r="I508" s="327"/>
      <c r="J508" s="327"/>
      <c r="K508" s="327"/>
      <c r="L508" s="327"/>
      <c r="M508" s="327"/>
      <c r="N508" s="328" t="str">
        <f t="shared" ca="1" si="28"/>
        <v/>
      </c>
      <c r="O508" s="328"/>
      <c r="P508" s="329"/>
      <c r="Q508" s="330" t="str">
        <f t="shared" si="29"/>
        <v/>
      </c>
      <c r="R508" s="330" t="b">
        <f t="shared" si="30"/>
        <v>1</v>
      </c>
      <c r="S508" s="330" t="str">
        <f t="shared" si="31"/>
        <v/>
      </c>
    </row>
    <row r="509" spans="1:19" s="330" customFormat="1" ht="20.149999999999999" customHeight="1">
      <c r="A509" s="294"/>
      <c r="B509" s="325"/>
      <c r="C509" s="325"/>
      <c r="D509" s="325"/>
      <c r="E509" s="325"/>
      <c r="F509" s="325"/>
      <c r="G509" s="326"/>
      <c r="H509" s="326"/>
      <c r="I509" s="327"/>
      <c r="J509" s="327"/>
      <c r="K509" s="327"/>
      <c r="L509" s="327"/>
      <c r="M509" s="327"/>
      <c r="N509" s="328" t="str">
        <f t="shared" ca="1" si="28"/>
        <v/>
      </c>
      <c r="O509" s="328"/>
      <c r="P509" s="329"/>
      <c r="Q509" s="330" t="str">
        <f t="shared" si="29"/>
        <v/>
      </c>
      <c r="R509" s="330" t="b">
        <f t="shared" si="30"/>
        <v>1</v>
      </c>
      <c r="S509" s="330" t="str">
        <f t="shared" si="31"/>
        <v/>
      </c>
    </row>
    <row r="510" spans="1:19" s="330" customFormat="1" ht="20.149999999999999" customHeight="1">
      <c r="A510" s="294"/>
      <c r="B510" s="325"/>
      <c r="C510" s="325"/>
      <c r="D510" s="325"/>
      <c r="E510" s="325"/>
      <c r="F510" s="325"/>
      <c r="G510" s="326"/>
      <c r="H510" s="326"/>
      <c r="I510" s="327"/>
      <c r="J510" s="327"/>
      <c r="K510" s="327"/>
      <c r="L510" s="327"/>
      <c r="M510" s="327"/>
      <c r="N510" s="328" t="str">
        <f t="shared" ca="1" si="28"/>
        <v/>
      </c>
      <c r="O510" s="328"/>
      <c r="P510" s="329"/>
      <c r="Q510" s="330" t="str">
        <f t="shared" si="29"/>
        <v/>
      </c>
      <c r="R510" s="330" t="b">
        <f t="shared" si="30"/>
        <v>1</v>
      </c>
      <c r="S510" s="330" t="str">
        <f t="shared" si="31"/>
        <v/>
      </c>
    </row>
    <row r="511" spans="1:19" s="330" customFormat="1" ht="20.149999999999999" customHeight="1">
      <c r="A511" s="294"/>
      <c r="B511" s="325"/>
      <c r="C511" s="325"/>
      <c r="D511" s="325"/>
      <c r="E511" s="325"/>
      <c r="F511" s="325"/>
      <c r="G511" s="326"/>
      <c r="H511" s="326"/>
      <c r="I511" s="327"/>
      <c r="J511" s="327"/>
      <c r="K511" s="327"/>
      <c r="L511" s="327"/>
      <c r="M511" s="327"/>
      <c r="N511" s="328" t="str">
        <f t="shared" ca="1" si="28"/>
        <v/>
      </c>
      <c r="O511" s="328"/>
      <c r="P511" s="329"/>
      <c r="Q511" s="330" t="str">
        <f t="shared" si="29"/>
        <v/>
      </c>
      <c r="R511" s="330" t="b">
        <f t="shared" si="30"/>
        <v>1</v>
      </c>
      <c r="S511" s="330" t="str">
        <f t="shared" si="31"/>
        <v/>
      </c>
    </row>
    <row r="512" spans="1:19" s="330" customFormat="1" ht="20.149999999999999" customHeight="1">
      <c r="A512" s="294"/>
      <c r="B512" s="325"/>
      <c r="C512" s="325"/>
      <c r="D512" s="325"/>
      <c r="E512" s="325"/>
      <c r="F512" s="325"/>
      <c r="G512" s="326"/>
      <c r="H512" s="326"/>
      <c r="I512" s="327"/>
      <c r="J512" s="327"/>
      <c r="K512" s="327"/>
      <c r="L512" s="327"/>
      <c r="M512" s="327"/>
      <c r="N512" s="328" t="str">
        <f t="shared" ca="1" si="28"/>
        <v/>
      </c>
      <c r="O512" s="328"/>
      <c r="P512" s="329"/>
      <c r="Q512" s="330" t="str">
        <f t="shared" si="29"/>
        <v/>
      </c>
      <c r="R512" s="330" t="b">
        <f t="shared" si="30"/>
        <v>1</v>
      </c>
      <c r="S512" s="330" t="str">
        <f t="shared" si="31"/>
        <v/>
      </c>
    </row>
    <row r="513" spans="1:19" s="330" customFormat="1" ht="20.149999999999999" customHeight="1">
      <c r="A513" s="294"/>
      <c r="B513" s="325"/>
      <c r="C513" s="325"/>
      <c r="D513" s="325"/>
      <c r="E513" s="325"/>
      <c r="F513" s="325"/>
      <c r="G513" s="326"/>
      <c r="H513" s="326"/>
      <c r="I513" s="327"/>
      <c r="J513" s="327"/>
      <c r="K513" s="327"/>
      <c r="L513" s="327"/>
      <c r="M513" s="327"/>
      <c r="N513" s="328" t="str">
        <f t="shared" ca="1" si="28"/>
        <v/>
      </c>
      <c r="O513" s="328"/>
      <c r="P513" s="329"/>
      <c r="Q513" s="330" t="str">
        <f t="shared" si="29"/>
        <v/>
      </c>
      <c r="R513" s="330" t="b">
        <f t="shared" si="30"/>
        <v>1</v>
      </c>
      <c r="S513" s="330" t="str">
        <f t="shared" si="31"/>
        <v/>
      </c>
    </row>
    <row r="514" spans="1:19" s="330" customFormat="1" ht="20.149999999999999" customHeight="1">
      <c r="A514" s="294"/>
      <c r="B514" s="325"/>
      <c r="C514" s="325"/>
      <c r="D514" s="325"/>
      <c r="E514" s="325"/>
      <c r="F514" s="325"/>
      <c r="G514" s="326"/>
      <c r="H514" s="326"/>
      <c r="I514" s="327"/>
      <c r="J514" s="327"/>
      <c r="K514" s="327"/>
      <c r="L514" s="327"/>
      <c r="M514" s="327"/>
      <c r="N514" s="328" t="str">
        <f t="shared" ca="1" si="28"/>
        <v/>
      </c>
      <c r="O514" s="328"/>
      <c r="P514" s="329"/>
      <c r="Q514" s="330" t="str">
        <f t="shared" si="29"/>
        <v/>
      </c>
      <c r="R514" s="330" t="b">
        <f t="shared" si="30"/>
        <v>1</v>
      </c>
      <c r="S514" s="330" t="str">
        <f t="shared" si="31"/>
        <v/>
      </c>
    </row>
    <row r="515" spans="1:19" s="330" customFormat="1" ht="20.149999999999999" customHeight="1">
      <c r="A515" s="294"/>
      <c r="B515" s="325"/>
      <c r="C515" s="325"/>
      <c r="D515" s="325"/>
      <c r="E515" s="325"/>
      <c r="F515" s="325"/>
      <c r="G515" s="326"/>
      <c r="H515" s="326"/>
      <c r="I515" s="327"/>
      <c r="J515" s="327"/>
      <c r="K515" s="327"/>
      <c r="L515" s="327"/>
      <c r="M515" s="327"/>
      <c r="N515" s="328" t="str">
        <f t="shared" ca="1" si="28"/>
        <v/>
      </c>
      <c r="O515" s="328"/>
      <c r="P515" s="329"/>
      <c r="Q515" s="330" t="str">
        <f t="shared" si="29"/>
        <v/>
      </c>
      <c r="R515" s="330" t="b">
        <f t="shared" si="30"/>
        <v>1</v>
      </c>
      <c r="S515" s="330" t="str">
        <f t="shared" si="31"/>
        <v/>
      </c>
    </row>
    <row r="516" spans="1:19" s="330" customFormat="1" ht="20.149999999999999" customHeight="1">
      <c r="A516" s="294"/>
      <c r="B516" s="325"/>
      <c r="C516" s="325"/>
      <c r="D516" s="325"/>
      <c r="E516" s="325"/>
      <c r="F516" s="325"/>
      <c r="G516" s="326"/>
      <c r="H516" s="326"/>
      <c r="I516" s="327"/>
      <c r="J516" s="327"/>
      <c r="K516" s="327"/>
      <c r="L516" s="327"/>
      <c r="M516" s="327"/>
      <c r="N516" s="328" t="str">
        <f t="shared" ca="1" si="28"/>
        <v/>
      </c>
      <c r="O516" s="328"/>
      <c r="P516" s="329"/>
      <c r="Q516" s="330" t="str">
        <f t="shared" si="29"/>
        <v/>
      </c>
      <c r="R516" s="330" t="b">
        <f t="shared" si="30"/>
        <v>1</v>
      </c>
      <c r="S516" s="330" t="str">
        <f t="shared" si="31"/>
        <v/>
      </c>
    </row>
    <row r="517" spans="1:19" s="330" customFormat="1" ht="20.149999999999999" customHeight="1">
      <c r="A517" s="294"/>
      <c r="B517" s="325"/>
      <c r="C517" s="325"/>
      <c r="D517" s="325"/>
      <c r="E517" s="325"/>
      <c r="F517" s="325"/>
      <c r="G517" s="326"/>
      <c r="H517" s="326"/>
      <c r="I517" s="327"/>
      <c r="J517" s="327"/>
      <c r="K517" s="327"/>
      <c r="L517" s="327"/>
      <c r="M517" s="327"/>
      <c r="N517" s="328" t="str">
        <f t="shared" ref="N517:N580" ca="1" si="32">IF(A517="","",IF(ISERROR(MATCH($F517,CL,0)),"Unknown",INDIRECT("'C'!$A$"&amp;MATCH($F517,CL,0)+1)))</f>
        <v/>
      </c>
      <c r="O517" s="328"/>
      <c r="P517" s="329"/>
      <c r="Q517" s="330" t="str">
        <f t="shared" ref="Q517:Q580" si="33">A517&amp;B517</f>
        <v/>
      </c>
      <c r="R517" s="330" t="b">
        <f t="shared" ref="R517:R580" si="34">OR(ISBLANK(B517),ISBLANK(C517))</f>
        <v>1</v>
      </c>
      <c r="S517" s="330" t="str">
        <f t="shared" ref="S517:S580" si="35">IF(R517,"",A517&amp;"+")</f>
        <v/>
      </c>
    </row>
    <row r="518" spans="1:19" s="330" customFormat="1" ht="20.149999999999999" customHeight="1">
      <c r="A518" s="294"/>
      <c r="B518" s="325"/>
      <c r="C518" s="325"/>
      <c r="D518" s="325"/>
      <c r="E518" s="325"/>
      <c r="F518" s="325"/>
      <c r="G518" s="326"/>
      <c r="H518" s="326"/>
      <c r="I518" s="327"/>
      <c r="J518" s="327"/>
      <c r="K518" s="327"/>
      <c r="L518" s="327"/>
      <c r="M518" s="327"/>
      <c r="N518" s="328" t="str">
        <f t="shared" ca="1" si="32"/>
        <v/>
      </c>
      <c r="O518" s="328"/>
      <c r="P518" s="329"/>
      <c r="Q518" s="330" t="str">
        <f t="shared" si="33"/>
        <v/>
      </c>
      <c r="R518" s="330" t="b">
        <f t="shared" si="34"/>
        <v>1</v>
      </c>
      <c r="S518" s="330" t="str">
        <f t="shared" si="35"/>
        <v/>
      </c>
    </row>
    <row r="519" spans="1:19" s="330" customFormat="1" ht="20.149999999999999" customHeight="1">
      <c r="A519" s="294"/>
      <c r="B519" s="325"/>
      <c r="C519" s="325"/>
      <c r="D519" s="325"/>
      <c r="E519" s="325"/>
      <c r="F519" s="325"/>
      <c r="G519" s="326"/>
      <c r="H519" s="326"/>
      <c r="I519" s="327"/>
      <c r="J519" s="327"/>
      <c r="K519" s="327"/>
      <c r="L519" s="327"/>
      <c r="M519" s="327"/>
      <c r="N519" s="328" t="str">
        <f t="shared" ca="1" si="32"/>
        <v/>
      </c>
      <c r="O519" s="328"/>
      <c r="P519" s="329"/>
      <c r="Q519" s="330" t="str">
        <f t="shared" si="33"/>
        <v/>
      </c>
      <c r="R519" s="330" t="b">
        <f t="shared" si="34"/>
        <v>1</v>
      </c>
      <c r="S519" s="330" t="str">
        <f t="shared" si="35"/>
        <v/>
      </c>
    </row>
    <row r="520" spans="1:19" s="330" customFormat="1" ht="20.149999999999999" customHeight="1">
      <c r="A520" s="294"/>
      <c r="B520" s="325"/>
      <c r="C520" s="325"/>
      <c r="D520" s="325"/>
      <c r="E520" s="325"/>
      <c r="F520" s="325"/>
      <c r="G520" s="326"/>
      <c r="H520" s="326"/>
      <c r="I520" s="327"/>
      <c r="J520" s="327"/>
      <c r="K520" s="327"/>
      <c r="L520" s="327"/>
      <c r="M520" s="327"/>
      <c r="N520" s="328" t="str">
        <f t="shared" ca="1" si="32"/>
        <v/>
      </c>
      <c r="O520" s="328"/>
      <c r="P520" s="329"/>
      <c r="Q520" s="330" t="str">
        <f t="shared" si="33"/>
        <v/>
      </c>
      <c r="R520" s="330" t="b">
        <f t="shared" si="34"/>
        <v>1</v>
      </c>
      <c r="S520" s="330" t="str">
        <f t="shared" si="35"/>
        <v/>
      </c>
    </row>
    <row r="521" spans="1:19" s="330" customFormat="1" ht="20.149999999999999" customHeight="1">
      <c r="A521" s="294"/>
      <c r="B521" s="325"/>
      <c r="C521" s="325"/>
      <c r="D521" s="325"/>
      <c r="E521" s="325"/>
      <c r="F521" s="325"/>
      <c r="G521" s="326"/>
      <c r="H521" s="326"/>
      <c r="I521" s="327"/>
      <c r="J521" s="327"/>
      <c r="K521" s="327"/>
      <c r="L521" s="327"/>
      <c r="M521" s="327"/>
      <c r="N521" s="328" t="str">
        <f t="shared" ca="1" si="32"/>
        <v/>
      </c>
      <c r="O521" s="328"/>
      <c r="P521" s="329"/>
      <c r="Q521" s="330" t="str">
        <f t="shared" si="33"/>
        <v/>
      </c>
      <c r="R521" s="330" t="b">
        <f t="shared" si="34"/>
        <v>1</v>
      </c>
      <c r="S521" s="330" t="str">
        <f t="shared" si="35"/>
        <v/>
      </c>
    </row>
    <row r="522" spans="1:19" s="330" customFormat="1" ht="20.149999999999999" customHeight="1">
      <c r="A522" s="294"/>
      <c r="B522" s="325"/>
      <c r="C522" s="325"/>
      <c r="D522" s="325"/>
      <c r="E522" s="325"/>
      <c r="F522" s="325"/>
      <c r="G522" s="326"/>
      <c r="H522" s="326"/>
      <c r="I522" s="327"/>
      <c r="J522" s="327"/>
      <c r="K522" s="327"/>
      <c r="L522" s="327"/>
      <c r="M522" s="327"/>
      <c r="N522" s="328" t="str">
        <f t="shared" ca="1" si="32"/>
        <v/>
      </c>
      <c r="O522" s="328"/>
      <c r="P522" s="329"/>
      <c r="Q522" s="330" t="str">
        <f t="shared" si="33"/>
        <v/>
      </c>
      <c r="R522" s="330" t="b">
        <f t="shared" si="34"/>
        <v>1</v>
      </c>
      <c r="S522" s="330" t="str">
        <f t="shared" si="35"/>
        <v/>
      </c>
    </row>
    <row r="523" spans="1:19" s="330" customFormat="1" ht="20.149999999999999" customHeight="1">
      <c r="A523" s="294"/>
      <c r="B523" s="325"/>
      <c r="C523" s="325"/>
      <c r="D523" s="325"/>
      <c r="E523" s="325"/>
      <c r="F523" s="325"/>
      <c r="G523" s="326"/>
      <c r="H523" s="326"/>
      <c r="I523" s="327"/>
      <c r="J523" s="327"/>
      <c r="K523" s="327"/>
      <c r="L523" s="327"/>
      <c r="M523" s="327"/>
      <c r="N523" s="328" t="str">
        <f t="shared" ca="1" si="32"/>
        <v/>
      </c>
      <c r="O523" s="328"/>
      <c r="P523" s="329"/>
      <c r="Q523" s="330" t="str">
        <f t="shared" si="33"/>
        <v/>
      </c>
      <c r="R523" s="330" t="b">
        <f t="shared" si="34"/>
        <v>1</v>
      </c>
      <c r="S523" s="330" t="str">
        <f t="shared" si="35"/>
        <v/>
      </c>
    </row>
    <row r="524" spans="1:19" s="330" customFormat="1" ht="20.149999999999999" customHeight="1">
      <c r="A524" s="294"/>
      <c r="B524" s="325"/>
      <c r="C524" s="325"/>
      <c r="D524" s="325"/>
      <c r="E524" s="325"/>
      <c r="F524" s="325"/>
      <c r="G524" s="326"/>
      <c r="H524" s="326"/>
      <c r="I524" s="327"/>
      <c r="J524" s="327"/>
      <c r="K524" s="327"/>
      <c r="L524" s="327"/>
      <c r="M524" s="327"/>
      <c r="N524" s="328" t="str">
        <f t="shared" ca="1" si="32"/>
        <v/>
      </c>
      <c r="O524" s="328"/>
      <c r="P524" s="329"/>
      <c r="Q524" s="330" t="str">
        <f t="shared" si="33"/>
        <v/>
      </c>
      <c r="R524" s="330" t="b">
        <f t="shared" si="34"/>
        <v>1</v>
      </c>
      <c r="S524" s="330" t="str">
        <f t="shared" si="35"/>
        <v/>
      </c>
    </row>
    <row r="525" spans="1:19" s="330" customFormat="1" ht="20.149999999999999" customHeight="1">
      <c r="A525" s="294"/>
      <c r="B525" s="325"/>
      <c r="C525" s="325"/>
      <c r="D525" s="325"/>
      <c r="E525" s="325"/>
      <c r="F525" s="325"/>
      <c r="G525" s="326"/>
      <c r="H525" s="326"/>
      <c r="I525" s="327"/>
      <c r="J525" s="327"/>
      <c r="K525" s="327"/>
      <c r="L525" s="327"/>
      <c r="M525" s="327"/>
      <c r="N525" s="328" t="str">
        <f t="shared" ca="1" si="32"/>
        <v/>
      </c>
      <c r="O525" s="328"/>
      <c r="P525" s="329"/>
      <c r="Q525" s="330" t="str">
        <f t="shared" si="33"/>
        <v/>
      </c>
      <c r="R525" s="330" t="b">
        <f t="shared" si="34"/>
        <v>1</v>
      </c>
      <c r="S525" s="330" t="str">
        <f t="shared" si="35"/>
        <v/>
      </c>
    </row>
    <row r="526" spans="1:19" s="330" customFormat="1" ht="20.149999999999999" customHeight="1">
      <c r="A526" s="294"/>
      <c r="B526" s="325"/>
      <c r="C526" s="325"/>
      <c r="D526" s="325"/>
      <c r="E526" s="325"/>
      <c r="F526" s="325"/>
      <c r="G526" s="326"/>
      <c r="H526" s="326"/>
      <c r="I526" s="327"/>
      <c r="J526" s="327"/>
      <c r="K526" s="327"/>
      <c r="L526" s="327"/>
      <c r="M526" s="327"/>
      <c r="N526" s="328" t="str">
        <f t="shared" ca="1" si="32"/>
        <v/>
      </c>
      <c r="O526" s="328"/>
      <c r="P526" s="329"/>
      <c r="Q526" s="330" t="str">
        <f t="shared" si="33"/>
        <v/>
      </c>
      <c r="R526" s="330" t="b">
        <f t="shared" si="34"/>
        <v>1</v>
      </c>
      <c r="S526" s="330" t="str">
        <f t="shared" si="35"/>
        <v/>
      </c>
    </row>
    <row r="527" spans="1:19" s="330" customFormat="1" ht="20.149999999999999" customHeight="1">
      <c r="A527" s="294"/>
      <c r="B527" s="325"/>
      <c r="C527" s="325"/>
      <c r="D527" s="325"/>
      <c r="E527" s="325"/>
      <c r="F527" s="325"/>
      <c r="G527" s="326"/>
      <c r="H527" s="326"/>
      <c r="I527" s="327"/>
      <c r="J527" s="327"/>
      <c r="K527" s="327"/>
      <c r="L527" s="327"/>
      <c r="M527" s="327"/>
      <c r="N527" s="328" t="str">
        <f t="shared" ca="1" si="32"/>
        <v/>
      </c>
      <c r="O527" s="328"/>
      <c r="P527" s="329"/>
      <c r="Q527" s="330" t="str">
        <f t="shared" si="33"/>
        <v/>
      </c>
      <c r="R527" s="330" t="b">
        <f t="shared" si="34"/>
        <v>1</v>
      </c>
      <c r="S527" s="330" t="str">
        <f t="shared" si="35"/>
        <v/>
      </c>
    </row>
    <row r="528" spans="1:19" s="330" customFormat="1" ht="20.149999999999999" customHeight="1">
      <c r="A528" s="294"/>
      <c r="B528" s="325"/>
      <c r="C528" s="325"/>
      <c r="D528" s="325"/>
      <c r="E528" s="325"/>
      <c r="F528" s="325"/>
      <c r="G528" s="326"/>
      <c r="H528" s="326"/>
      <c r="I528" s="327"/>
      <c r="J528" s="327"/>
      <c r="K528" s="327"/>
      <c r="L528" s="327"/>
      <c r="M528" s="327"/>
      <c r="N528" s="328" t="str">
        <f t="shared" ca="1" si="32"/>
        <v/>
      </c>
      <c r="O528" s="328"/>
      <c r="P528" s="329"/>
      <c r="Q528" s="330" t="str">
        <f t="shared" si="33"/>
        <v/>
      </c>
      <c r="R528" s="330" t="b">
        <f t="shared" si="34"/>
        <v>1</v>
      </c>
      <c r="S528" s="330" t="str">
        <f t="shared" si="35"/>
        <v/>
      </c>
    </row>
    <row r="529" spans="1:19" s="330" customFormat="1" ht="20.149999999999999" customHeight="1">
      <c r="A529" s="294"/>
      <c r="B529" s="325"/>
      <c r="C529" s="325"/>
      <c r="D529" s="325"/>
      <c r="E529" s="325"/>
      <c r="F529" s="325"/>
      <c r="G529" s="326"/>
      <c r="H529" s="326"/>
      <c r="I529" s="327"/>
      <c r="J529" s="327"/>
      <c r="K529" s="327"/>
      <c r="L529" s="327"/>
      <c r="M529" s="327"/>
      <c r="N529" s="328" t="str">
        <f t="shared" ca="1" si="32"/>
        <v/>
      </c>
      <c r="O529" s="328"/>
      <c r="P529" s="329"/>
      <c r="Q529" s="330" t="str">
        <f t="shared" si="33"/>
        <v/>
      </c>
      <c r="R529" s="330" t="b">
        <f t="shared" si="34"/>
        <v>1</v>
      </c>
      <c r="S529" s="330" t="str">
        <f t="shared" si="35"/>
        <v/>
      </c>
    </row>
    <row r="530" spans="1:19" s="330" customFormat="1" ht="20.149999999999999" customHeight="1">
      <c r="A530" s="294"/>
      <c r="B530" s="325"/>
      <c r="C530" s="325"/>
      <c r="D530" s="325"/>
      <c r="E530" s="325"/>
      <c r="F530" s="325"/>
      <c r="G530" s="326"/>
      <c r="H530" s="326"/>
      <c r="I530" s="327"/>
      <c r="J530" s="327"/>
      <c r="K530" s="327"/>
      <c r="L530" s="327"/>
      <c r="M530" s="327"/>
      <c r="N530" s="328" t="str">
        <f t="shared" ca="1" si="32"/>
        <v/>
      </c>
      <c r="O530" s="328"/>
      <c r="P530" s="329"/>
      <c r="Q530" s="330" t="str">
        <f t="shared" si="33"/>
        <v/>
      </c>
      <c r="R530" s="330" t="b">
        <f t="shared" si="34"/>
        <v>1</v>
      </c>
      <c r="S530" s="330" t="str">
        <f t="shared" si="35"/>
        <v/>
      </c>
    </row>
    <row r="531" spans="1:19" s="330" customFormat="1" ht="20.149999999999999" customHeight="1">
      <c r="A531" s="294"/>
      <c r="B531" s="325"/>
      <c r="C531" s="325"/>
      <c r="D531" s="325"/>
      <c r="E531" s="325"/>
      <c r="F531" s="325"/>
      <c r="G531" s="326"/>
      <c r="H531" s="326"/>
      <c r="I531" s="327"/>
      <c r="J531" s="327"/>
      <c r="K531" s="327"/>
      <c r="L531" s="327"/>
      <c r="M531" s="327"/>
      <c r="N531" s="328" t="str">
        <f t="shared" ca="1" si="32"/>
        <v/>
      </c>
      <c r="O531" s="328"/>
      <c r="P531" s="329"/>
      <c r="Q531" s="330" t="str">
        <f t="shared" si="33"/>
        <v/>
      </c>
      <c r="R531" s="330" t="b">
        <f t="shared" si="34"/>
        <v>1</v>
      </c>
      <c r="S531" s="330" t="str">
        <f t="shared" si="35"/>
        <v/>
      </c>
    </row>
    <row r="532" spans="1:19" s="330" customFormat="1" ht="20.149999999999999" customHeight="1">
      <c r="A532" s="294"/>
      <c r="B532" s="325"/>
      <c r="C532" s="325"/>
      <c r="D532" s="325"/>
      <c r="E532" s="325"/>
      <c r="F532" s="325"/>
      <c r="G532" s="326"/>
      <c r="H532" s="326"/>
      <c r="I532" s="327"/>
      <c r="J532" s="327"/>
      <c r="K532" s="327"/>
      <c r="L532" s="327"/>
      <c r="M532" s="327"/>
      <c r="N532" s="328" t="str">
        <f t="shared" ca="1" si="32"/>
        <v/>
      </c>
      <c r="O532" s="328"/>
      <c r="P532" s="329"/>
      <c r="Q532" s="330" t="str">
        <f t="shared" si="33"/>
        <v/>
      </c>
      <c r="R532" s="330" t="b">
        <f t="shared" si="34"/>
        <v>1</v>
      </c>
      <c r="S532" s="330" t="str">
        <f t="shared" si="35"/>
        <v/>
      </c>
    </row>
    <row r="533" spans="1:19" s="330" customFormat="1" ht="20.149999999999999" customHeight="1">
      <c r="A533" s="294"/>
      <c r="B533" s="325"/>
      <c r="C533" s="325"/>
      <c r="D533" s="325"/>
      <c r="E533" s="325"/>
      <c r="F533" s="325"/>
      <c r="G533" s="326"/>
      <c r="H533" s="326"/>
      <c r="I533" s="327"/>
      <c r="J533" s="327"/>
      <c r="K533" s="327"/>
      <c r="L533" s="327"/>
      <c r="M533" s="327"/>
      <c r="N533" s="328" t="str">
        <f t="shared" ca="1" si="32"/>
        <v/>
      </c>
      <c r="O533" s="328"/>
      <c r="P533" s="329"/>
      <c r="Q533" s="330" t="str">
        <f t="shared" si="33"/>
        <v/>
      </c>
      <c r="R533" s="330" t="b">
        <f t="shared" si="34"/>
        <v>1</v>
      </c>
      <c r="S533" s="330" t="str">
        <f t="shared" si="35"/>
        <v/>
      </c>
    </row>
    <row r="534" spans="1:19" s="330" customFormat="1" ht="20.149999999999999" customHeight="1">
      <c r="A534" s="294"/>
      <c r="B534" s="325"/>
      <c r="C534" s="325"/>
      <c r="D534" s="325"/>
      <c r="E534" s="325"/>
      <c r="F534" s="325"/>
      <c r="G534" s="326"/>
      <c r="H534" s="326"/>
      <c r="I534" s="327"/>
      <c r="J534" s="327"/>
      <c r="K534" s="327"/>
      <c r="L534" s="327"/>
      <c r="M534" s="327"/>
      <c r="N534" s="328" t="str">
        <f t="shared" ca="1" si="32"/>
        <v/>
      </c>
      <c r="O534" s="328"/>
      <c r="P534" s="329"/>
      <c r="Q534" s="330" t="str">
        <f t="shared" si="33"/>
        <v/>
      </c>
      <c r="R534" s="330" t="b">
        <f t="shared" si="34"/>
        <v>1</v>
      </c>
      <c r="S534" s="330" t="str">
        <f t="shared" si="35"/>
        <v/>
      </c>
    </row>
    <row r="535" spans="1:19" s="330" customFormat="1" ht="20.149999999999999" customHeight="1">
      <c r="A535" s="294"/>
      <c r="B535" s="325"/>
      <c r="C535" s="325"/>
      <c r="D535" s="325"/>
      <c r="E535" s="325"/>
      <c r="F535" s="325"/>
      <c r="G535" s="326"/>
      <c r="H535" s="326"/>
      <c r="I535" s="327"/>
      <c r="J535" s="327"/>
      <c r="K535" s="327"/>
      <c r="L535" s="327"/>
      <c r="M535" s="327"/>
      <c r="N535" s="328" t="str">
        <f t="shared" ca="1" si="32"/>
        <v/>
      </c>
      <c r="O535" s="328"/>
      <c r="P535" s="329"/>
      <c r="Q535" s="330" t="str">
        <f t="shared" si="33"/>
        <v/>
      </c>
      <c r="R535" s="330" t="b">
        <f t="shared" si="34"/>
        <v>1</v>
      </c>
      <c r="S535" s="330" t="str">
        <f t="shared" si="35"/>
        <v/>
      </c>
    </row>
    <row r="536" spans="1:19" s="330" customFormat="1" ht="20.149999999999999" customHeight="1">
      <c r="A536" s="294"/>
      <c r="B536" s="325"/>
      <c r="C536" s="325"/>
      <c r="D536" s="325"/>
      <c r="E536" s="325"/>
      <c r="F536" s="325"/>
      <c r="G536" s="326"/>
      <c r="H536" s="326"/>
      <c r="I536" s="327"/>
      <c r="J536" s="327"/>
      <c r="K536" s="327"/>
      <c r="L536" s="327"/>
      <c r="M536" s="327"/>
      <c r="N536" s="328" t="str">
        <f t="shared" ca="1" si="32"/>
        <v/>
      </c>
      <c r="O536" s="328"/>
      <c r="P536" s="329"/>
      <c r="Q536" s="330" t="str">
        <f t="shared" si="33"/>
        <v/>
      </c>
      <c r="R536" s="330" t="b">
        <f t="shared" si="34"/>
        <v>1</v>
      </c>
      <c r="S536" s="330" t="str">
        <f t="shared" si="35"/>
        <v/>
      </c>
    </row>
    <row r="537" spans="1:19" s="330" customFormat="1" ht="20.149999999999999" customHeight="1">
      <c r="A537" s="294"/>
      <c r="B537" s="325"/>
      <c r="C537" s="325"/>
      <c r="D537" s="325"/>
      <c r="E537" s="325"/>
      <c r="F537" s="325"/>
      <c r="G537" s="326"/>
      <c r="H537" s="326"/>
      <c r="I537" s="327"/>
      <c r="J537" s="327"/>
      <c r="K537" s="327"/>
      <c r="L537" s="327"/>
      <c r="M537" s="327"/>
      <c r="N537" s="328" t="str">
        <f t="shared" ca="1" si="32"/>
        <v/>
      </c>
      <c r="O537" s="328"/>
      <c r="P537" s="329"/>
      <c r="Q537" s="330" t="str">
        <f t="shared" si="33"/>
        <v/>
      </c>
      <c r="R537" s="330" t="b">
        <f t="shared" si="34"/>
        <v>1</v>
      </c>
      <c r="S537" s="330" t="str">
        <f t="shared" si="35"/>
        <v/>
      </c>
    </row>
    <row r="538" spans="1:19" s="330" customFormat="1" ht="20.149999999999999" customHeight="1">
      <c r="A538" s="294"/>
      <c r="B538" s="325"/>
      <c r="C538" s="325"/>
      <c r="D538" s="325"/>
      <c r="E538" s="325"/>
      <c r="F538" s="325"/>
      <c r="G538" s="326"/>
      <c r="H538" s="326"/>
      <c r="I538" s="327"/>
      <c r="J538" s="327"/>
      <c r="K538" s="327"/>
      <c r="L538" s="327"/>
      <c r="M538" s="327"/>
      <c r="N538" s="328" t="str">
        <f t="shared" ca="1" si="32"/>
        <v/>
      </c>
      <c r="O538" s="328"/>
      <c r="P538" s="329"/>
      <c r="Q538" s="330" t="str">
        <f t="shared" si="33"/>
        <v/>
      </c>
      <c r="R538" s="330" t="b">
        <f t="shared" si="34"/>
        <v>1</v>
      </c>
      <c r="S538" s="330" t="str">
        <f t="shared" si="35"/>
        <v/>
      </c>
    </row>
    <row r="539" spans="1:19" s="330" customFormat="1" ht="20.149999999999999" customHeight="1">
      <c r="A539" s="294"/>
      <c r="B539" s="325"/>
      <c r="C539" s="325"/>
      <c r="D539" s="325"/>
      <c r="E539" s="325"/>
      <c r="F539" s="325"/>
      <c r="G539" s="326"/>
      <c r="H539" s="326"/>
      <c r="I539" s="327"/>
      <c r="J539" s="327"/>
      <c r="K539" s="327"/>
      <c r="L539" s="327"/>
      <c r="M539" s="327"/>
      <c r="N539" s="328" t="str">
        <f t="shared" ca="1" si="32"/>
        <v/>
      </c>
      <c r="O539" s="328"/>
      <c r="P539" s="329"/>
      <c r="Q539" s="330" t="str">
        <f t="shared" si="33"/>
        <v/>
      </c>
      <c r="R539" s="330" t="b">
        <f t="shared" si="34"/>
        <v>1</v>
      </c>
      <c r="S539" s="330" t="str">
        <f t="shared" si="35"/>
        <v/>
      </c>
    </row>
    <row r="540" spans="1:19" s="330" customFormat="1" ht="20.149999999999999" customHeight="1">
      <c r="A540" s="294"/>
      <c r="B540" s="325"/>
      <c r="C540" s="325"/>
      <c r="D540" s="325"/>
      <c r="E540" s="325"/>
      <c r="F540" s="325"/>
      <c r="G540" s="326"/>
      <c r="H540" s="326"/>
      <c r="I540" s="327"/>
      <c r="J540" s="327"/>
      <c r="K540" s="327"/>
      <c r="L540" s="327"/>
      <c r="M540" s="327"/>
      <c r="N540" s="328" t="str">
        <f t="shared" ca="1" si="32"/>
        <v/>
      </c>
      <c r="O540" s="328"/>
      <c r="P540" s="329"/>
      <c r="Q540" s="330" t="str">
        <f t="shared" si="33"/>
        <v/>
      </c>
      <c r="R540" s="330" t="b">
        <f t="shared" si="34"/>
        <v>1</v>
      </c>
      <c r="S540" s="330" t="str">
        <f t="shared" si="35"/>
        <v/>
      </c>
    </row>
    <row r="541" spans="1:19" s="330" customFormat="1" ht="20.149999999999999" customHeight="1">
      <c r="A541" s="294"/>
      <c r="B541" s="325"/>
      <c r="C541" s="325"/>
      <c r="D541" s="325"/>
      <c r="E541" s="325"/>
      <c r="F541" s="325"/>
      <c r="G541" s="326"/>
      <c r="H541" s="326"/>
      <c r="I541" s="327"/>
      <c r="J541" s="327"/>
      <c r="K541" s="327"/>
      <c r="L541" s="327"/>
      <c r="M541" s="327"/>
      <c r="N541" s="328" t="str">
        <f t="shared" ca="1" si="32"/>
        <v/>
      </c>
      <c r="O541" s="328"/>
      <c r="P541" s="329"/>
      <c r="Q541" s="330" t="str">
        <f t="shared" si="33"/>
        <v/>
      </c>
      <c r="R541" s="330" t="b">
        <f t="shared" si="34"/>
        <v>1</v>
      </c>
      <c r="S541" s="330" t="str">
        <f t="shared" si="35"/>
        <v/>
      </c>
    </row>
    <row r="542" spans="1:19" s="330" customFormat="1" ht="20.149999999999999" customHeight="1">
      <c r="A542" s="294"/>
      <c r="B542" s="325"/>
      <c r="C542" s="325"/>
      <c r="D542" s="325"/>
      <c r="E542" s="325"/>
      <c r="F542" s="325"/>
      <c r="G542" s="326"/>
      <c r="H542" s="326"/>
      <c r="I542" s="327"/>
      <c r="J542" s="327"/>
      <c r="K542" s="327"/>
      <c r="L542" s="327"/>
      <c r="M542" s="327"/>
      <c r="N542" s="328" t="str">
        <f t="shared" ca="1" si="32"/>
        <v/>
      </c>
      <c r="O542" s="328"/>
      <c r="P542" s="329"/>
      <c r="Q542" s="330" t="str">
        <f t="shared" si="33"/>
        <v/>
      </c>
      <c r="R542" s="330" t="b">
        <f t="shared" si="34"/>
        <v>1</v>
      </c>
      <c r="S542" s="330" t="str">
        <f t="shared" si="35"/>
        <v/>
      </c>
    </row>
    <row r="543" spans="1:19" s="330" customFormat="1" ht="20.149999999999999" customHeight="1">
      <c r="A543" s="294"/>
      <c r="B543" s="325"/>
      <c r="C543" s="325"/>
      <c r="D543" s="325"/>
      <c r="E543" s="325"/>
      <c r="F543" s="325"/>
      <c r="G543" s="326"/>
      <c r="H543" s="326"/>
      <c r="I543" s="327"/>
      <c r="J543" s="327"/>
      <c r="K543" s="327"/>
      <c r="L543" s="327"/>
      <c r="M543" s="327"/>
      <c r="N543" s="328" t="str">
        <f t="shared" ca="1" si="32"/>
        <v/>
      </c>
      <c r="O543" s="328"/>
      <c r="P543" s="329"/>
      <c r="Q543" s="330" t="str">
        <f t="shared" si="33"/>
        <v/>
      </c>
      <c r="R543" s="330" t="b">
        <f t="shared" si="34"/>
        <v>1</v>
      </c>
      <c r="S543" s="330" t="str">
        <f t="shared" si="35"/>
        <v/>
      </c>
    </row>
    <row r="544" spans="1:19" s="330" customFormat="1" ht="20.149999999999999" customHeight="1">
      <c r="A544" s="294"/>
      <c r="B544" s="325"/>
      <c r="C544" s="325"/>
      <c r="D544" s="325"/>
      <c r="E544" s="325"/>
      <c r="F544" s="325"/>
      <c r="G544" s="326"/>
      <c r="H544" s="326"/>
      <c r="I544" s="327"/>
      <c r="J544" s="327"/>
      <c r="K544" s="327"/>
      <c r="L544" s="327"/>
      <c r="M544" s="327"/>
      <c r="N544" s="328" t="str">
        <f t="shared" ca="1" si="32"/>
        <v/>
      </c>
      <c r="O544" s="328"/>
      <c r="P544" s="329"/>
      <c r="Q544" s="330" t="str">
        <f t="shared" si="33"/>
        <v/>
      </c>
      <c r="R544" s="330" t="b">
        <f t="shared" si="34"/>
        <v>1</v>
      </c>
      <c r="S544" s="330" t="str">
        <f t="shared" si="35"/>
        <v/>
      </c>
    </row>
    <row r="545" spans="1:19" s="330" customFormat="1" ht="20.149999999999999" customHeight="1">
      <c r="A545" s="294"/>
      <c r="B545" s="325"/>
      <c r="C545" s="325"/>
      <c r="D545" s="325"/>
      <c r="E545" s="325"/>
      <c r="F545" s="325"/>
      <c r="G545" s="326"/>
      <c r="H545" s="326"/>
      <c r="I545" s="327"/>
      <c r="J545" s="327"/>
      <c r="K545" s="327"/>
      <c r="L545" s="327"/>
      <c r="M545" s="327"/>
      <c r="N545" s="328" t="str">
        <f t="shared" ca="1" si="32"/>
        <v/>
      </c>
      <c r="O545" s="328"/>
      <c r="P545" s="329"/>
      <c r="Q545" s="330" t="str">
        <f t="shared" si="33"/>
        <v/>
      </c>
      <c r="R545" s="330" t="b">
        <f t="shared" si="34"/>
        <v>1</v>
      </c>
      <c r="S545" s="330" t="str">
        <f t="shared" si="35"/>
        <v/>
      </c>
    </row>
    <row r="546" spans="1:19" s="330" customFormat="1" ht="20.149999999999999" customHeight="1">
      <c r="A546" s="294"/>
      <c r="B546" s="325"/>
      <c r="C546" s="325"/>
      <c r="D546" s="325"/>
      <c r="E546" s="325"/>
      <c r="F546" s="325"/>
      <c r="G546" s="326"/>
      <c r="H546" s="326"/>
      <c r="I546" s="327"/>
      <c r="J546" s="327"/>
      <c r="K546" s="327"/>
      <c r="L546" s="327"/>
      <c r="M546" s="327"/>
      <c r="N546" s="328" t="str">
        <f t="shared" ca="1" si="32"/>
        <v/>
      </c>
      <c r="O546" s="328"/>
      <c r="P546" s="329"/>
      <c r="Q546" s="330" t="str">
        <f t="shared" si="33"/>
        <v/>
      </c>
      <c r="R546" s="330" t="b">
        <f t="shared" si="34"/>
        <v>1</v>
      </c>
      <c r="S546" s="330" t="str">
        <f t="shared" si="35"/>
        <v/>
      </c>
    </row>
    <row r="547" spans="1:19" s="330" customFormat="1" ht="20.149999999999999" customHeight="1">
      <c r="A547" s="294"/>
      <c r="B547" s="325"/>
      <c r="C547" s="325"/>
      <c r="D547" s="325"/>
      <c r="E547" s="325"/>
      <c r="F547" s="325"/>
      <c r="G547" s="326"/>
      <c r="H547" s="326"/>
      <c r="I547" s="327"/>
      <c r="J547" s="327"/>
      <c r="K547" s="327"/>
      <c r="L547" s="327"/>
      <c r="M547" s="327"/>
      <c r="N547" s="328" t="str">
        <f t="shared" ca="1" si="32"/>
        <v/>
      </c>
      <c r="O547" s="328"/>
      <c r="P547" s="329"/>
      <c r="Q547" s="330" t="str">
        <f t="shared" si="33"/>
        <v/>
      </c>
      <c r="R547" s="330" t="b">
        <f t="shared" si="34"/>
        <v>1</v>
      </c>
      <c r="S547" s="330" t="str">
        <f t="shared" si="35"/>
        <v/>
      </c>
    </row>
    <row r="548" spans="1:19" s="330" customFormat="1" ht="20.149999999999999" customHeight="1">
      <c r="A548" s="294"/>
      <c r="B548" s="325"/>
      <c r="C548" s="325"/>
      <c r="D548" s="325"/>
      <c r="E548" s="325"/>
      <c r="F548" s="325"/>
      <c r="G548" s="326"/>
      <c r="H548" s="326"/>
      <c r="I548" s="327"/>
      <c r="J548" s="327"/>
      <c r="K548" s="327"/>
      <c r="L548" s="327"/>
      <c r="M548" s="327"/>
      <c r="N548" s="328" t="str">
        <f t="shared" ca="1" si="32"/>
        <v/>
      </c>
      <c r="O548" s="328"/>
      <c r="P548" s="329"/>
      <c r="Q548" s="330" t="str">
        <f t="shared" si="33"/>
        <v/>
      </c>
      <c r="R548" s="330" t="b">
        <f t="shared" si="34"/>
        <v>1</v>
      </c>
      <c r="S548" s="330" t="str">
        <f t="shared" si="35"/>
        <v/>
      </c>
    </row>
    <row r="549" spans="1:19" s="330" customFormat="1" ht="20.149999999999999" customHeight="1">
      <c r="A549" s="294"/>
      <c r="B549" s="325"/>
      <c r="C549" s="325"/>
      <c r="D549" s="325"/>
      <c r="E549" s="325"/>
      <c r="F549" s="325"/>
      <c r="G549" s="326"/>
      <c r="H549" s="326"/>
      <c r="I549" s="327"/>
      <c r="J549" s="327"/>
      <c r="K549" s="327"/>
      <c r="L549" s="327"/>
      <c r="M549" s="327"/>
      <c r="N549" s="328" t="str">
        <f t="shared" ca="1" si="32"/>
        <v/>
      </c>
      <c r="O549" s="328"/>
      <c r="P549" s="329"/>
      <c r="Q549" s="330" t="str">
        <f t="shared" si="33"/>
        <v/>
      </c>
      <c r="R549" s="330" t="b">
        <f t="shared" si="34"/>
        <v>1</v>
      </c>
      <c r="S549" s="330" t="str">
        <f t="shared" si="35"/>
        <v/>
      </c>
    </row>
    <row r="550" spans="1:19" s="330" customFormat="1" ht="20.149999999999999" customHeight="1">
      <c r="A550" s="294"/>
      <c r="B550" s="325"/>
      <c r="C550" s="325"/>
      <c r="D550" s="325"/>
      <c r="E550" s="325"/>
      <c r="F550" s="325"/>
      <c r="G550" s="326"/>
      <c r="H550" s="326"/>
      <c r="I550" s="327"/>
      <c r="J550" s="327"/>
      <c r="K550" s="327"/>
      <c r="L550" s="327"/>
      <c r="M550" s="327"/>
      <c r="N550" s="328" t="str">
        <f t="shared" ca="1" si="32"/>
        <v/>
      </c>
      <c r="O550" s="328"/>
      <c r="P550" s="329"/>
      <c r="Q550" s="330" t="str">
        <f t="shared" si="33"/>
        <v/>
      </c>
      <c r="R550" s="330" t="b">
        <f t="shared" si="34"/>
        <v>1</v>
      </c>
      <c r="S550" s="330" t="str">
        <f t="shared" si="35"/>
        <v/>
      </c>
    </row>
    <row r="551" spans="1:19" s="330" customFormat="1" ht="20.149999999999999" customHeight="1">
      <c r="A551" s="294"/>
      <c r="B551" s="325"/>
      <c r="C551" s="325"/>
      <c r="D551" s="325"/>
      <c r="E551" s="325"/>
      <c r="F551" s="325"/>
      <c r="G551" s="326"/>
      <c r="H551" s="326"/>
      <c r="I551" s="327"/>
      <c r="J551" s="327"/>
      <c r="K551" s="327"/>
      <c r="L551" s="327"/>
      <c r="M551" s="327"/>
      <c r="N551" s="328" t="str">
        <f t="shared" ca="1" si="32"/>
        <v/>
      </c>
      <c r="O551" s="328"/>
      <c r="P551" s="329"/>
      <c r="Q551" s="330" t="str">
        <f t="shared" si="33"/>
        <v/>
      </c>
      <c r="R551" s="330" t="b">
        <f t="shared" si="34"/>
        <v>1</v>
      </c>
      <c r="S551" s="330" t="str">
        <f t="shared" si="35"/>
        <v/>
      </c>
    </row>
    <row r="552" spans="1:19" s="330" customFormat="1" ht="20.149999999999999" customHeight="1">
      <c r="A552" s="294"/>
      <c r="B552" s="325"/>
      <c r="C552" s="325"/>
      <c r="D552" s="325"/>
      <c r="E552" s="325"/>
      <c r="F552" s="325"/>
      <c r="G552" s="326"/>
      <c r="H552" s="326"/>
      <c r="I552" s="327"/>
      <c r="J552" s="327"/>
      <c r="K552" s="327"/>
      <c r="L552" s="327"/>
      <c r="M552" s="327"/>
      <c r="N552" s="328" t="str">
        <f t="shared" ca="1" si="32"/>
        <v/>
      </c>
      <c r="O552" s="328"/>
      <c r="P552" s="329"/>
      <c r="Q552" s="330" t="str">
        <f t="shared" si="33"/>
        <v/>
      </c>
      <c r="R552" s="330" t="b">
        <f t="shared" si="34"/>
        <v>1</v>
      </c>
      <c r="S552" s="330" t="str">
        <f t="shared" si="35"/>
        <v/>
      </c>
    </row>
    <row r="553" spans="1:19" s="330" customFormat="1" ht="20.149999999999999" customHeight="1">
      <c r="A553" s="294"/>
      <c r="B553" s="325"/>
      <c r="C553" s="325"/>
      <c r="D553" s="325"/>
      <c r="E553" s="325"/>
      <c r="F553" s="325"/>
      <c r="G553" s="326"/>
      <c r="H553" s="326"/>
      <c r="I553" s="327"/>
      <c r="J553" s="327"/>
      <c r="K553" s="327"/>
      <c r="L553" s="327"/>
      <c r="M553" s="327"/>
      <c r="N553" s="328" t="str">
        <f t="shared" ca="1" si="32"/>
        <v/>
      </c>
      <c r="O553" s="328"/>
      <c r="P553" s="329"/>
      <c r="Q553" s="330" t="str">
        <f t="shared" si="33"/>
        <v/>
      </c>
      <c r="R553" s="330" t="b">
        <f t="shared" si="34"/>
        <v>1</v>
      </c>
      <c r="S553" s="330" t="str">
        <f t="shared" si="35"/>
        <v/>
      </c>
    </row>
    <row r="554" spans="1:19" s="330" customFormat="1" ht="20.149999999999999" customHeight="1">
      <c r="A554" s="294"/>
      <c r="B554" s="325"/>
      <c r="C554" s="325"/>
      <c r="D554" s="325"/>
      <c r="E554" s="325"/>
      <c r="F554" s="325"/>
      <c r="G554" s="326"/>
      <c r="H554" s="326"/>
      <c r="I554" s="327"/>
      <c r="J554" s="327"/>
      <c r="K554" s="327"/>
      <c r="L554" s="327"/>
      <c r="M554" s="327"/>
      <c r="N554" s="328" t="str">
        <f t="shared" ca="1" si="32"/>
        <v/>
      </c>
      <c r="O554" s="328"/>
      <c r="P554" s="329"/>
      <c r="Q554" s="330" t="str">
        <f t="shared" si="33"/>
        <v/>
      </c>
      <c r="R554" s="330" t="b">
        <f t="shared" si="34"/>
        <v>1</v>
      </c>
      <c r="S554" s="330" t="str">
        <f t="shared" si="35"/>
        <v/>
      </c>
    </row>
    <row r="555" spans="1:19" s="330" customFormat="1" ht="20.149999999999999" customHeight="1">
      <c r="A555" s="294"/>
      <c r="B555" s="325"/>
      <c r="C555" s="325"/>
      <c r="D555" s="325"/>
      <c r="E555" s="325"/>
      <c r="F555" s="325"/>
      <c r="G555" s="326"/>
      <c r="H555" s="326"/>
      <c r="I555" s="327"/>
      <c r="J555" s="327"/>
      <c r="K555" s="327"/>
      <c r="L555" s="327"/>
      <c r="M555" s="327"/>
      <c r="N555" s="328" t="str">
        <f t="shared" ca="1" si="32"/>
        <v/>
      </c>
      <c r="O555" s="328"/>
      <c r="P555" s="329"/>
      <c r="Q555" s="330" t="str">
        <f t="shared" si="33"/>
        <v/>
      </c>
      <c r="R555" s="330" t="b">
        <f t="shared" si="34"/>
        <v>1</v>
      </c>
      <c r="S555" s="330" t="str">
        <f t="shared" si="35"/>
        <v/>
      </c>
    </row>
    <row r="556" spans="1:19" s="330" customFormat="1" ht="20.149999999999999" customHeight="1">
      <c r="A556" s="294"/>
      <c r="B556" s="325"/>
      <c r="C556" s="325"/>
      <c r="D556" s="325"/>
      <c r="E556" s="325"/>
      <c r="F556" s="325"/>
      <c r="G556" s="326"/>
      <c r="H556" s="326"/>
      <c r="I556" s="327"/>
      <c r="J556" s="327"/>
      <c r="K556" s="327"/>
      <c r="L556" s="327"/>
      <c r="M556" s="327"/>
      <c r="N556" s="328" t="str">
        <f t="shared" ca="1" si="32"/>
        <v/>
      </c>
      <c r="O556" s="328"/>
      <c r="P556" s="329"/>
      <c r="Q556" s="330" t="str">
        <f t="shared" si="33"/>
        <v/>
      </c>
      <c r="R556" s="330" t="b">
        <f t="shared" si="34"/>
        <v>1</v>
      </c>
      <c r="S556" s="330" t="str">
        <f t="shared" si="35"/>
        <v/>
      </c>
    </row>
    <row r="557" spans="1:19" s="330" customFormat="1" ht="20.149999999999999" customHeight="1">
      <c r="A557" s="294"/>
      <c r="B557" s="325"/>
      <c r="C557" s="325"/>
      <c r="D557" s="325"/>
      <c r="E557" s="325"/>
      <c r="F557" s="325"/>
      <c r="G557" s="326"/>
      <c r="H557" s="326"/>
      <c r="I557" s="327"/>
      <c r="J557" s="327"/>
      <c r="K557" s="327"/>
      <c r="L557" s="327"/>
      <c r="M557" s="327"/>
      <c r="N557" s="328" t="str">
        <f t="shared" ca="1" si="32"/>
        <v/>
      </c>
      <c r="O557" s="328"/>
      <c r="P557" s="329"/>
      <c r="Q557" s="330" t="str">
        <f t="shared" si="33"/>
        <v/>
      </c>
      <c r="R557" s="330" t="b">
        <f t="shared" si="34"/>
        <v>1</v>
      </c>
      <c r="S557" s="330" t="str">
        <f t="shared" si="35"/>
        <v/>
      </c>
    </row>
    <row r="558" spans="1:19" s="330" customFormat="1" ht="20.149999999999999" customHeight="1">
      <c r="A558" s="294"/>
      <c r="B558" s="325"/>
      <c r="C558" s="325"/>
      <c r="D558" s="325"/>
      <c r="E558" s="325"/>
      <c r="F558" s="325"/>
      <c r="G558" s="326"/>
      <c r="H558" s="326"/>
      <c r="I558" s="327"/>
      <c r="J558" s="327"/>
      <c r="K558" s="327"/>
      <c r="L558" s="327"/>
      <c r="M558" s="327"/>
      <c r="N558" s="328" t="str">
        <f t="shared" ca="1" si="32"/>
        <v/>
      </c>
      <c r="O558" s="328"/>
      <c r="P558" s="329"/>
      <c r="Q558" s="330" t="str">
        <f t="shared" si="33"/>
        <v/>
      </c>
      <c r="R558" s="330" t="b">
        <f t="shared" si="34"/>
        <v>1</v>
      </c>
      <c r="S558" s="330" t="str">
        <f t="shared" si="35"/>
        <v/>
      </c>
    </row>
    <row r="559" spans="1:19" s="330" customFormat="1" ht="20.149999999999999" customHeight="1">
      <c r="A559" s="294"/>
      <c r="B559" s="325"/>
      <c r="C559" s="325"/>
      <c r="D559" s="325"/>
      <c r="E559" s="325"/>
      <c r="F559" s="325"/>
      <c r="G559" s="326"/>
      <c r="H559" s="326"/>
      <c r="I559" s="327"/>
      <c r="J559" s="327"/>
      <c r="K559" s="327"/>
      <c r="L559" s="327"/>
      <c r="M559" s="327"/>
      <c r="N559" s="328" t="str">
        <f t="shared" ca="1" si="32"/>
        <v/>
      </c>
      <c r="O559" s="328"/>
      <c r="P559" s="329"/>
      <c r="Q559" s="330" t="str">
        <f t="shared" si="33"/>
        <v/>
      </c>
      <c r="R559" s="330" t="b">
        <f t="shared" si="34"/>
        <v>1</v>
      </c>
      <c r="S559" s="330" t="str">
        <f t="shared" si="35"/>
        <v/>
      </c>
    </row>
    <row r="560" spans="1:19" s="330" customFormat="1" ht="20.149999999999999" customHeight="1">
      <c r="A560" s="294"/>
      <c r="B560" s="325"/>
      <c r="C560" s="325"/>
      <c r="D560" s="325"/>
      <c r="E560" s="325"/>
      <c r="F560" s="325"/>
      <c r="G560" s="326"/>
      <c r="H560" s="326"/>
      <c r="I560" s="327"/>
      <c r="J560" s="327"/>
      <c r="K560" s="327"/>
      <c r="L560" s="327"/>
      <c r="M560" s="327"/>
      <c r="N560" s="328" t="str">
        <f t="shared" ca="1" si="32"/>
        <v/>
      </c>
      <c r="O560" s="328"/>
      <c r="P560" s="329"/>
      <c r="Q560" s="330" t="str">
        <f t="shared" si="33"/>
        <v/>
      </c>
      <c r="R560" s="330" t="b">
        <f t="shared" si="34"/>
        <v>1</v>
      </c>
      <c r="S560" s="330" t="str">
        <f t="shared" si="35"/>
        <v/>
      </c>
    </row>
    <row r="561" spans="1:19" s="330" customFormat="1" ht="20.149999999999999" customHeight="1">
      <c r="A561" s="294"/>
      <c r="B561" s="325"/>
      <c r="C561" s="325"/>
      <c r="D561" s="325"/>
      <c r="E561" s="325"/>
      <c r="F561" s="325"/>
      <c r="G561" s="326"/>
      <c r="H561" s="326"/>
      <c r="I561" s="327"/>
      <c r="J561" s="327"/>
      <c r="K561" s="327"/>
      <c r="L561" s="327"/>
      <c r="M561" s="327"/>
      <c r="N561" s="328" t="str">
        <f t="shared" ca="1" si="32"/>
        <v/>
      </c>
      <c r="O561" s="328"/>
      <c r="P561" s="329"/>
      <c r="Q561" s="330" t="str">
        <f t="shared" si="33"/>
        <v/>
      </c>
      <c r="R561" s="330" t="b">
        <f t="shared" si="34"/>
        <v>1</v>
      </c>
      <c r="S561" s="330" t="str">
        <f t="shared" si="35"/>
        <v/>
      </c>
    </row>
    <row r="562" spans="1:19" s="330" customFormat="1" ht="20.149999999999999" customHeight="1">
      <c r="A562" s="294"/>
      <c r="B562" s="325"/>
      <c r="C562" s="325"/>
      <c r="D562" s="325"/>
      <c r="E562" s="325"/>
      <c r="F562" s="325"/>
      <c r="G562" s="326"/>
      <c r="H562" s="326"/>
      <c r="I562" s="327"/>
      <c r="J562" s="327"/>
      <c r="K562" s="327"/>
      <c r="L562" s="327"/>
      <c r="M562" s="327"/>
      <c r="N562" s="328" t="str">
        <f t="shared" ca="1" si="32"/>
        <v/>
      </c>
      <c r="O562" s="328"/>
      <c r="P562" s="329"/>
      <c r="Q562" s="330" t="str">
        <f t="shared" si="33"/>
        <v/>
      </c>
      <c r="R562" s="330" t="b">
        <f t="shared" si="34"/>
        <v>1</v>
      </c>
      <c r="S562" s="330" t="str">
        <f t="shared" si="35"/>
        <v/>
      </c>
    </row>
    <row r="563" spans="1:19" s="330" customFormat="1" ht="20.149999999999999" customHeight="1">
      <c r="A563" s="294"/>
      <c r="B563" s="325"/>
      <c r="C563" s="325"/>
      <c r="D563" s="325"/>
      <c r="E563" s="325"/>
      <c r="F563" s="325"/>
      <c r="G563" s="326"/>
      <c r="H563" s="326"/>
      <c r="I563" s="327"/>
      <c r="J563" s="327"/>
      <c r="K563" s="327"/>
      <c r="L563" s="327"/>
      <c r="M563" s="327"/>
      <c r="N563" s="328" t="str">
        <f t="shared" ca="1" si="32"/>
        <v/>
      </c>
      <c r="O563" s="328"/>
      <c r="P563" s="329"/>
      <c r="Q563" s="330" t="str">
        <f t="shared" si="33"/>
        <v/>
      </c>
      <c r="R563" s="330" t="b">
        <f t="shared" si="34"/>
        <v>1</v>
      </c>
      <c r="S563" s="330" t="str">
        <f t="shared" si="35"/>
        <v/>
      </c>
    </row>
    <row r="564" spans="1:19" s="330" customFormat="1" ht="20.149999999999999" customHeight="1">
      <c r="A564" s="294"/>
      <c r="B564" s="325"/>
      <c r="C564" s="325"/>
      <c r="D564" s="325"/>
      <c r="E564" s="325"/>
      <c r="F564" s="325"/>
      <c r="G564" s="326"/>
      <c r="H564" s="326"/>
      <c r="I564" s="327"/>
      <c r="J564" s="327"/>
      <c r="K564" s="327"/>
      <c r="L564" s="327"/>
      <c r="M564" s="327"/>
      <c r="N564" s="328" t="str">
        <f t="shared" ca="1" si="32"/>
        <v/>
      </c>
      <c r="O564" s="328"/>
      <c r="P564" s="329"/>
      <c r="Q564" s="330" t="str">
        <f t="shared" si="33"/>
        <v/>
      </c>
      <c r="R564" s="330" t="b">
        <f t="shared" si="34"/>
        <v>1</v>
      </c>
      <c r="S564" s="330" t="str">
        <f t="shared" si="35"/>
        <v/>
      </c>
    </row>
    <row r="565" spans="1:19" s="330" customFormat="1" ht="20.149999999999999" customHeight="1">
      <c r="A565" s="294"/>
      <c r="B565" s="325"/>
      <c r="C565" s="325"/>
      <c r="D565" s="325"/>
      <c r="E565" s="325"/>
      <c r="F565" s="325"/>
      <c r="G565" s="326"/>
      <c r="H565" s="326"/>
      <c r="I565" s="327"/>
      <c r="J565" s="327"/>
      <c r="K565" s="327"/>
      <c r="L565" s="327"/>
      <c r="M565" s="327"/>
      <c r="N565" s="328" t="str">
        <f t="shared" ca="1" si="32"/>
        <v/>
      </c>
      <c r="O565" s="328"/>
      <c r="P565" s="329"/>
      <c r="Q565" s="330" t="str">
        <f t="shared" si="33"/>
        <v/>
      </c>
      <c r="R565" s="330" t="b">
        <f t="shared" si="34"/>
        <v>1</v>
      </c>
      <c r="S565" s="330" t="str">
        <f t="shared" si="35"/>
        <v/>
      </c>
    </row>
    <row r="566" spans="1:19" s="330" customFormat="1" ht="20.149999999999999" customHeight="1">
      <c r="A566" s="294"/>
      <c r="B566" s="325"/>
      <c r="C566" s="325"/>
      <c r="D566" s="325"/>
      <c r="E566" s="325"/>
      <c r="F566" s="325"/>
      <c r="G566" s="326"/>
      <c r="H566" s="326"/>
      <c r="I566" s="327"/>
      <c r="J566" s="327"/>
      <c r="K566" s="327"/>
      <c r="L566" s="327"/>
      <c r="M566" s="327"/>
      <c r="N566" s="328" t="str">
        <f t="shared" ca="1" si="32"/>
        <v/>
      </c>
      <c r="O566" s="328"/>
      <c r="P566" s="329"/>
      <c r="Q566" s="330" t="str">
        <f t="shared" si="33"/>
        <v/>
      </c>
      <c r="R566" s="330" t="b">
        <f t="shared" si="34"/>
        <v>1</v>
      </c>
      <c r="S566" s="330" t="str">
        <f t="shared" si="35"/>
        <v/>
      </c>
    </row>
    <row r="567" spans="1:19" s="330" customFormat="1" ht="20.149999999999999" customHeight="1">
      <c r="A567" s="294"/>
      <c r="B567" s="325"/>
      <c r="C567" s="325"/>
      <c r="D567" s="325"/>
      <c r="E567" s="325"/>
      <c r="F567" s="325"/>
      <c r="G567" s="326"/>
      <c r="H567" s="326"/>
      <c r="I567" s="327"/>
      <c r="J567" s="327"/>
      <c r="K567" s="327"/>
      <c r="L567" s="327"/>
      <c r="M567" s="327"/>
      <c r="N567" s="328" t="str">
        <f t="shared" ca="1" si="32"/>
        <v/>
      </c>
      <c r="O567" s="328"/>
      <c r="P567" s="329"/>
      <c r="Q567" s="330" t="str">
        <f t="shared" si="33"/>
        <v/>
      </c>
      <c r="R567" s="330" t="b">
        <f t="shared" si="34"/>
        <v>1</v>
      </c>
      <c r="S567" s="330" t="str">
        <f t="shared" si="35"/>
        <v/>
      </c>
    </row>
    <row r="568" spans="1:19" s="330" customFormat="1" ht="20.149999999999999" customHeight="1">
      <c r="A568" s="294"/>
      <c r="B568" s="325"/>
      <c r="C568" s="325"/>
      <c r="D568" s="325"/>
      <c r="E568" s="325"/>
      <c r="F568" s="325"/>
      <c r="G568" s="326"/>
      <c r="H568" s="326"/>
      <c r="I568" s="327"/>
      <c r="J568" s="327"/>
      <c r="K568" s="327"/>
      <c r="L568" s="327"/>
      <c r="M568" s="327"/>
      <c r="N568" s="328" t="str">
        <f t="shared" ca="1" si="32"/>
        <v/>
      </c>
      <c r="O568" s="328"/>
      <c r="P568" s="329"/>
      <c r="Q568" s="330" t="str">
        <f t="shared" si="33"/>
        <v/>
      </c>
      <c r="R568" s="330" t="b">
        <f t="shared" si="34"/>
        <v>1</v>
      </c>
      <c r="S568" s="330" t="str">
        <f t="shared" si="35"/>
        <v/>
      </c>
    </row>
    <row r="569" spans="1:19" s="330" customFormat="1" ht="20.149999999999999" customHeight="1">
      <c r="A569" s="294"/>
      <c r="B569" s="325"/>
      <c r="C569" s="325"/>
      <c r="D569" s="325"/>
      <c r="E569" s="325"/>
      <c r="F569" s="325"/>
      <c r="G569" s="326"/>
      <c r="H569" s="326"/>
      <c r="I569" s="327"/>
      <c r="J569" s="327"/>
      <c r="K569" s="327"/>
      <c r="L569" s="327"/>
      <c r="M569" s="327"/>
      <c r="N569" s="328" t="str">
        <f t="shared" ca="1" si="32"/>
        <v/>
      </c>
      <c r="O569" s="328"/>
      <c r="P569" s="329"/>
      <c r="Q569" s="330" t="str">
        <f t="shared" si="33"/>
        <v/>
      </c>
      <c r="R569" s="330" t="b">
        <f t="shared" si="34"/>
        <v>1</v>
      </c>
      <c r="S569" s="330" t="str">
        <f t="shared" si="35"/>
        <v/>
      </c>
    </row>
    <row r="570" spans="1:19" s="330" customFormat="1" ht="20.149999999999999" customHeight="1">
      <c r="A570" s="294"/>
      <c r="B570" s="325"/>
      <c r="C570" s="325"/>
      <c r="D570" s="325"/>
      <c r="E570" s="325"/>
      <c r="F570" s="325"/>
      <c r="G570" s="326"/>
      <c r="H570" s="326"/>
      <c r="I570" s="327"/>
      <c r="J570" s="327"/>
      <c r="K570" s="327"/>
      <c r="L570" s="327"/>
      <c r="M570" s="327"/>
      <c r="N570" s="328" t="str">
        <f t="shared" ca="1" si="32"/>
        <v/>
      </c>
      <c r="O570" s="328"/>
      <c r="P570" s="329"/>
      <c r="Q570" s="330" t="str">
        <f t="shared" si="33"/>
        <v/>
      </c>
      <c r="R570" s="330" t="b">
        <f t="shared" si="34"/>
        <v>1</v>
      </c>
      <c r="S570" s="330" t="str">
        <f t="shared" si="35"/>
        <v/>
      </c>
    </row>
    <row r="571" spans="1:19" s="330" customFormat="1" ht="20.149999999999999" customHeight="1">
      <c r="A571" s="294"/>
      <c r="B571" s="325"/>
      <c r="C571" s="325"/>
      <c r="D571" s="325"/>
      <c r="E571" s="325"/>
      <c r="F571" s="325"/>
      <c r="G571" s="326"/>
      <c r="H571" s="326"/>
      <c r="I571" s="327"/>
      <c r="J571" s="327"/>
      <c r="K571" s="327"/>
      <c r="L571" s="327"/>
      <c r="M571" s="327"/>
      <c r="N571" s="328" t="str">
        <f t="shared" ca="1" si="32"/>
        <v/>
      </c>
      <c r="O571" s="328"/>
      <c r="P571" s="329"/>
      <c r="Q571" s="330" t="str">
        <f t="shared" si="33"/>
        <v/>
      </c>
      <c r="R571" s="330" t="b">
        <f t="shared" si="34"/>
        <v>1</v>
      </c>
      <c r="S571" s="330" t="str">
        <f t="shared" si="35"/>
        <v/>
      </c>
    </row>
    <row r="572" spans="1:19" s="330" customFormat="1" ht="20.149999999999999" customHeight="1">
      <c r="A572" s="294"/>
      <c r="B572" s="325"/>
      <c r="C572" s="325"/>
      <c r="D572" s="325"/>
      <c r="E572" s="325"/>
      <c r="F572" s="325"/>
      <c r="G572" s="326"/>
      <c r="H572" s="326"/>
      <c r="I572" s="327"/>
      <c r="J572" s="327"/>
      <c r="K572" s="327"/>
      <c r="L572" s="327"/>
      <c r="M572" s="327"/>
      <c r="N572" s="328" t="str">
        <f t="shared" ca="1" si="32"/>
        <v/>
      </c>
      <c r="O572" s="328"/>
      <c r="P572" s="329"/>
      <c r="Q572" s="330" t="str">
        <f t="shared" si="33"/>
        <v/>
      </c>
      <c r="R572" s="330" t="b">
        <f t="shared" si="34"/>
        <v>1</v>
      </c>
      <c r="S572" s="330" t="str">
        <f t="shared" si="35"/>
        <v/>
      </c>
    </row>
    <row r="573" spans="1:19" s="330" customFormat="1" ht="20.149999999999999" customHeight="1">
      <c r="A573" s="294"/>
      <c r="B573" s="325"/>
      <c r="C573" s="325"/>
      <c r="D573" s="325"/>
      <c r="E573" s="325"/>
      <c r="F573" s="325"/>
      <c r="G573" s="326"/>
      <c r="H573" s="326"/>
      <c r="I573" s="327"/>
      <c r="J573" s="327"/>
      <c r="K573" s="327"/>
      <c r="L573" s="327"/>
      <c r="M573" s="327"/>
      <c r="N573" s="328" t="str">
        <f t="shared" ca="1" si="32"/>
        <v/>
      </c>
      <c r="O573" s="328"/>
      <c r="P573" s="329"/>
      <c r="Q573" s="330" t="str">
        <f t="shared" si="33"/>
        <v/>
      </c>
      <c r="R573" s="330" t="b">
        <f t="shared" si="34"/>
        <v>1</v>
      </c>
      <c r="S573" s="330" t="str">
        <f t="shared" si="35"/>
        <v/>
      </c>
    </row>
    <row r="574" spans="1:19" s="330" customFormat="1" ht="20.149999999999999" customHeight="1">
      <c r="A574" s="294"/>
      <c r="B574" s="325"/>
      <c r="C574" s="325"/>
      <c r="D574" s="325"/>
      <c r="E574" s="325"/>
      <c r="F574" s="325"/>
      <c r="G574" s="326"/>
      <c r="H574" s="326"/>
      <c r="I574" s="327"/>
      <c r="J574" s="327"/>
      <c r="K574" s="327"/>
      <c r="L574" s="327"/>
      <c r="M574" s="327"/>
      <c r="N574" s="328" t="str">
        <f t="shared" ca="1" si="32"/>
        <v/>
      </c>
      <c r="O574" s="328"/>
      <c r="P574" s="329"/>
      <c r="Q574" s="330" t="str">
        <f t="shared" si="33"/>
        <v/>
      </c>
      <c r="R574" s="330" t="b">
        <f t="shared" si="34"/>
        <v>1</v>
      </c>
      <c r="S574" s="330" t="str">
        <f t="shared" si="35"/>
        <v/>
      </c>
    </row>
    <row r="575" spans="1:19" s="330" customFormat="1" ht="20.149999999999999" customHeight="1">
      <c r="A575" s="294"/>
      <c r="B575" s="325"/>
      <c r="C575" s="325"/>
      <c r="D575" s="325"/>
      <c r="E575" s="325"/>
      <c r="F575" s="325"/>
      <c r="G575" s="326"/>
      <c r="H575" s="326"/>
      <c r="I575" s="327"/>
      <c r="J575" s="327"/>
      <c r="K575" s="327"/>
      <c r="L575" s="327"/>
      <c r="M575" s="327"/>
      <c r="N575" s="328" t="str">
        <f t="shared" ca="1" si="32"/>
        <v/>
      </c>
      <c r="O575" s="328"/>
      <c r="P575" s="329"/>
      <c r="Q575" s="330" t="str">
        <f t="shared" si="33"/>
        <v/>
      </c>
      <c r="R575" s="330" t="b">
        <f t="shared" si="34"/>
        <v>1</v>
      </c>
      <c r="S575" s="330" t="str">
        <f t="shared" si="35"/>
        <v/>
      </c>
    </row>
    <row r="576" spans="1:19" s="330" customFormat="1" ht="20.149999999999999" customHeight="1">
      <c r="A576" s="294"/>
      <c r="B576" s="325"/>
      <c r="C576" s="325"/>
      <c r="D576" s="325"/>
      <c r="E576" s="325"/>
      <c r="F576" s="325"/>
      <c r="G576" s="326"/>
      <c r="H576" s="326"/>
      <c r="I576" s="327"/>
      <c r="J576" s="327"/>
      <c r="K576" s="327"/>
      <c r="L576" s="327"/>
      <c r="M576" s="327"/>
      <c r="N576" s="328" t="str">
        <f t="shared" ca="1" si="32"/>
        <v/>
      </c>
      <c r="O576" s="328"/>
      <c r="P576" s="329"/>
      <c r="Q576" s="330" t="str">
        <f t="shared" si="33"/>
        <v/>
      </c>
      <c r="R576" s="330" t="b">
        <f t="shared" si="34"/>
        <v>1</v>
      </c>
      <c r="S576" s="330" t="str">
        <f t="shared" si="35"/>
        <v/>
      </c>
    </row>
    <row r="577" spans="1:19" s="330" customFormat="1" ht="20.149999999999999" customHeight="1">
      <c r="A577" s="294"/>
      <c r="B577" s="325"/>
      <c r="C577" s="325"/>
      <c r="D577" s="325"/>
      <c r="E577" s="325"/>
      <c r="F577" s="325"/>
      <c r="G577" s="326"/>
      <c r="H577" s="326"/>
      <c r="I577" s="327"/>
      <c r="J577" s="327"/>
      <c r="K577" s="327"/>
      <c r="L577" s="327"/>
      <c r="M577" s="327"/>
      <c r="N577" s="328" t="str">
        <f t="shared" ca="1" si="32"/>
        <v/>
      </c>
      <c r="O577" s="328"/>
      <c r="P577" s="329"/>
      <c r="Q577" s="330" t="str">
        <f t="shared" si="33"/>
        <v/>
      </c>
      <c r="R577" s="330" t="b">
        <f t="shared" si="34"/>
        <v>1</v>
      </c>
      <c r="S577" s="330" t="str">
        <f t="shared" si="35"/>
        <v/>
      </c>
    </row>
    <row r="578" spans="1:19" s="330" customFormat="1" ht="20.149999999999999" customHeight="1">
      <c r="A578" s="294"/>
      <c r="B578" s="325"/>
      <c r="C578" s="325"/>
      <c r="D578" s="325"/>
      <c r="E578" s="325"/>
      <c r="F578" s="325"/>
      <c r="G578" s="326"/>
      <c r="H578" s="326"/>
      <c r="I578" s="327"/>
      <c r="J578" s="327"/>
      <c r="K578" s="327"/>
      <c r="L578" s="327"/>
      <c r="M578" s="327"/>
      <c r="N578" s="328" t="str">
        <f t="shared" ca="1" si="32"/>
        <v/>
      </c>
      <c r="O578" s="328"/>
      <c r="P578" s="329"/>
      <c r="Q578" s="330" t="str">
        <f t="shared" si="33"/>
        <v/>
      </c>
      <c r="R578" s="330" t="b">
        <f t="shared" si="34"/>
        <v>1</v>
      </c>
      <c r="S578" s="330" t="str">
        <f t="shared" si="35"/>
        <v/>
      </c>
    </row>
    <row r="579" spans="1:19" s="330" customFormat="1" ht="20.149999999999999" customHeight="1">
      <c r="A579" s="294"/>
      <c r="B579" s="325"/>
      <c r="C579" s="325"/>
      <c r="D579" s="325"/>
      <c r="E579" s="325"/>
      <c r="F579" s="325"/>
      <c r="G579" s="326"/>
      <c r="H579" s="326"/>
      <c r="I579" s="327"/>
      <c r="J579" s="327"/>
      <c r="K579" s="327"/>
      <c r="L579" s="327"/>
      <c r="M579" s="327"/>
      <c r="N579" s="328" t="str">
        <f t="shared" ca="1" si="32"/>
        <v/>
      </c>
      <c r="O579" s="328"/>
      <c r="P579" s="329"/>
      <c r="Q579" s="330" t="str">
        <f t="shared" si="33"/>
        <v/>
      </c>
      <c r="R579" s="330" t="b">
        <f t="shared" si="34"/>
        <v>1</v>
      </c>
      <c r="S579" s="330" t="str">
        <f t="shared" si="35"/>
        <v/>
      </c>
    </row>
    <row r="580" spans="1:19" s="330" customFormat="1" ht="20.149999999999999" customHeight="1">
      <c r="A580" s="294"/>
      <c r="B580" s="325"/>
      <c r="C580" s="325"/>
      <c r="D580" s="325"/>
      <c r="E580" s="325"/>
      <c r="F580" s="325"/>
      <c r="G580" s="326"/>
      <c r="H580" s="326"/>
      <c r="I580" s="327"/>
      <c r="J580" s="327"/>
      <c r="K580" s="327"/>
      <c r="L580" s="327"/>
      <c r="M580" s="327"/>
      <c r="N580" s="328" t="str">
        <f t="shared" ca="1" si="32"/>
        <v/>
      </c>
      <c r="O580" s="328"/>
      <c r="P580" s="329"/>
      <c r="Q580" s="330" t="str">
        <f t="shared" si="33"/>
        <v/>
      </c>
      <c r="R580" s="330" t="b">
        <f t="shared" si="34"/>
        <v>1</v>
      </c>
      <c r="S580" s="330" t="str">
        <f t="shared" si="35"/>
        <v/>
      </c>
    </row>
    <row r="581" spans="1:19" s="330" customFormat="1" ht="20.149999999999999" customHeight="1">
      <c r="A581" s="294"/>
      <c r="B581" s="325"/>
      <c r="C581" s="325"/>
      <c r="D581" s="325"/>
      <c r="E581" s="325"/>
      <c r="F581" s="325"/>
      <c r="G581" s="326"/>
      <c r="H581" s="326"/>
      <c r="I581" s="327"/>
      <c r="J581" s="327"/>
      <c r="K581" s="327"/>
      <c r="L581" s="327"/>
      <c r="M581" s="327"/>
      <c r="N581" s="328" t="str">
        <f t="shared" ref="N581:N644" ca="1" si="36">IF(A581="","",IF(ISERROR(MATCH($F581,CL,0)),"Unknown",INDIRECT("'C'!$A$"&amp;MATCH($F581,CL,0)+1)))</f>
        <v/>
      </c>
      <c r="O581" s="328"/>
      <c r="P581" s="329"/>
      <c r="Q581" s="330" t="str">
        <f t="shared" ref="Q581:Q644" si="37">A581&amp;B581</f>
        <v/>
      </c>
      <c r="R581" s="330" t="b">
        <f t="shared" ref="R581:R644" si="38">OR(ISBLANK(B581),ISBLANK(C581))</f>
        <v>1</v>
      </c>
      <c r="S581" s="330" t="str">
        <f t="shared" ref="S581:S644" si="39">IF(R581,"",A581&amp;"+")</f>
        <v/>
      </c>
    </row>
    <row r="582" spans="1:19" s="330" customFormat="1" ht="20.149999999999999" customHeight="1">
      <c r="A582" s="294"/>
      <c r="B582" s="325"/>
      <c r="C582" s="325"/>
      <c r="D582" s="325"/>
      <c r="E582" s="325"/>
      <c r="F582" s="325"/>
      <c r="G582" s="326"/>
      <c r="H582" s="326"/>
      <c r="I582" s="327"/>
      <c r="J582" s="327"/>
      <c r="K582" s="327"/>
      <c r="L582" s="327"/>
      <c r="M582" s="327"/>
      <c r="N582" s="328" t="str">
        <f t="shared" ca="1" si="36"/>
        <v/>
      </c>
      <c r="O582" s="328"/>
      <c r="P582" s="329"/>
      <c r="Q582" s="330" t="str">
        <f t="shared" si="37"/>
        <v/>
      </c>
      <c r="R582" s="330" t="b">
        <f t="shared" si="38"/>
        <v>1</v>
      </c>
      <c r="S582" s="330" t="str">
        <f t="shared" si="39"/>
        <v/>
      </c>
    </row>
    <row r="583" spans="1:19" s="330" customFormat="1" ht="20.149999999999999" customHeight="1">
      <c r="A583" s="294"/>
      <c r="B583" s="325"/>
      <c r="C583" s="325"/>
      <c r="D583" s="325"/>
      <c r="E583" s="325"/>
      <c r="F583" s="325"/>
      <c r="G583" s="326"/>
      <c r="H583" s="326"/>
      <c r="I583" s="327"/>
      <c r="J583" s="327"/>
      <c r="K583" s="327"/>
      <c r="L583" s="327"/>
      <c r="M583" s="327"/>
      <c r="N583" s="328" t="str">
        <f t="shared" ca="1" si="36"/>
        <v/>
      </c>
      <c r="O583" s="328"/>
      <c r="P583" s="329"/>
      <c r="Q583" s="330" t="str">
        <f t="shared" si="37"/>
        <v/>
      </c>
      <c r="R583" s="330" t="b">
        <f t="shared" si="38"/>
        <v>1</v>
      </c>
      <c r="S583" s="330" t="str">
        <f t="shared" si="39"/>
        <v/>
      </c>
    </row>
    <row r="584" spans="1:19" s="330" customFormat="1" ht="20.149999999999999" customHeight="1">
      <c r="A584" s="294"/>
      <c r="B584" s="325"/>
      <c r="C584" s="325"/>
      <c r="D584" s="325"/>
      <c r="E584" s="325"/>
      <c r="F584" s="325"/>
      <c r="G584" s="326"/>
      <c r="H584" s="326"/>
      <c r="I584" s="327"/>
      <c r="J584" s="327"/>
      <c r="K584" s="327"/>
      <c r="L584" s="327"/>
      <c r="M584" s="327"/>
      <c r="N584" s="328" t="str">
        <f t="shared" ca="1" si="36"/>
        <v/>
      </c>
      <c r="O584" s="328"/>
      <c r="P584" s="329"/>
      <c r="Q584" s="330" t="str">
        <f t="shared" si="37"/>
        <v/>
      </c>
      <c r="R584" s="330" t="b">
        <f t="shared" si="38"/>
        <v>1</v>
      </c>
      <c r="S584" s="330" t="str">
        <f t="shared" si="39"/>
        <v/>
      </c>
    </row>
    <row r="585" spans="1:19" s="330" customFormat="1" ht="20.149999999999999" customHeight="1">
      <c r="A585" s="294"/>
      <c r="B585" s="325"/>
      <c r="C585" s="325"/>
      <c r="D585" s="325"/>
      <c r="E585" s="325"/>
      <c r="F585" s="325"/>
      <c r="G585" s="326"/>
      <c r="H585" s="326"/>
      <c r="I585" s="327"/>
      <c r="J585" s="327"/>
      <c r="K585" s="327"/>
      <c r="L585" s="327"/>
      <c r="M585" s="327"/>
      <c r="N585" s="328" t="str">
        <f t="shared" ca="1" si="36"/>
        <v/>
      </c>
      <c r="O585" s="328"/>
      <c r="P585" s="329"/>
      <c r="Q585" s="330" t="str">
        <f t="shared" si="37"/>
        <v/>
      </c>
      <c r="R585" s="330" t="b">
        <f t="shared" si="38"/>
        <v>1</v>
      </c>
      <c r="S585" s="330" t="str">
        <f t="shared" si="39"/>
        <v/>
      </c>
    </row>
    <row r="586" spans="1:19" s="330" customFormat="1" ht="20.149999999999999" customHeight="1">
      <c r="A586" s="294"/>
      <c r="B586" s="325"/>
      <c r="C586" s="325"/>
      <c r="D586" s="325"/>
      <c r="E586" s="325"/>
      <c r="F586" s="325"/>
      <c r="G586" s="326"/>
      <c r="H586" s="326"/>
      <c r="I586" s="327"/>
      <c r="J586" s="327"/>
      <c r="K586" s="327"/>
      <c r="L586" s="327"/>
      <c r="M586" s="327"/>
      <c r="N586" s="328" t="str">
        <f t="shared" ca="1" si="36"/>
        <v/>
      </c>
      <c r="O586" s="328"/>
      <c r="P586" s="329"/>
      <c r="Q586" s="330" t="str">
        <f t="shared" si="37"/>
        <v/>
      </c>
      <c r="R586" s="330" t="b">
        <f t="shared" si="38"/>
        <v>1</v>
      </c>
      <c r="S586" s="330" t="str">
        <f t="shared" si="39"/>
        <v/>
      </c>
    </row>
    <row r="587" spans="1:19" s="330" customFormat="1" ht="20.149999999999999" customHeight="1">
      <c r="A587" s="294"/>
      <c r="B587" s="325"/>
      <c r="C587" s="325"/>
      <c r="D587" s="325"/>
      <c r="E587" s="325"/>
      <c r="F587" s="325"/>
      <c r="G587" s="326"/>
      <c r="H587" s="326"/>
      <c r="I587" s="327"/>
      <c r="J587" s="327"/>
      <c r="K587" s="327"/>
      <c r="L587" s="327"/>
      <c r="M587" s="327"/>
      <c r="N587" s="328" t="str">
        <f t="shared" ca="1" si="36"/>
        <v/>
      </c>
      <c r="O587" s="328"/>
      <c r="P587" s="329"/>
      <c r="Q587" s="330" t="str">
        <f t="shared" si="37"/>
        <v/>
      </c>
      <c r="R587" s="330" t="b">
        <f t="shared" si="38"/>
        <v>1</v>
      </c>
      <c r="S587" s="330" t="str">
        <f t="shared" si="39"/>
        <v/>
      </c>
    </row>
    <row r="588" spans="1:19" s="330" customFormat="1" ht="20.149999999999999" customHeight="1">
      <c r="A588" s="294"/>
      <c r="B588" s="325"/>
      <c r="C588" s="325"/>
      <c r="D588" s="325"/>
      <c r="E588" s="325"/>
      <c r="F588" s="325"/>
      <c r="G588" s="326"/>
      <c r="H588" s="326"/>
      <c r="I588" s="327"/>
      <c r="J588" s="327"/>
      <c r="K588" s="327"/>
      <c r="L588" s="327"/>
      <c r="M588" s="327"/>
      <c r="N588" s="328" t="str">
        <f t="shared" ca="1" si="36"/>
        <v/>
      </c>
      <c r="O588" s="328"/>
      <c r="P588" s="329"/>
      <c r="Q588" s="330" t="str">
        <f t="shared" si="37"/>
        <v/>
      </c>
      <c r="R588" s="330" t="b">
        <f t="shared" si="38"/>
        <v>1</v>
      </c>
      <c r="S588" s="330" t="str">
        <f t="shared" si="39"/>
        <v/>
      </c>
    </row>
    <row r="589" spans="1:19" s="330" customFormat="1" ht="20.149999999999999" customHeight="1">
      <c r="A589" s="294"/>
      <c r="B589" s="325"/>
      <c r="C589" s="325"/>
      <c r="D589" s="325"/>
      <c r="E589" s="325"/>
      <c r="F589" s="325"/>
      <c r="G589" s="326"/>
      <c r="H589" s="326"/>
      <c r="I589" s="327"/>
      <c r="J589" s="327"/>
      <c r="K589" s="327"/>
      <c r="L589" s="327"/>
      <c r="M589" s="327"/>
      <c r="N589" s="328" t="str">
        <f t="shared" ca="1" si="36"/>
        <v/>
      </c>
      <c r="O589" s="328"/>
      <c r="P589" s="329"/>
      <c r="Q589" s="330" t="str">
        <f t="shared" si="37"/>
        <v/>
      </c>
      <c r="R589" s="330" t="b">
        <f t="shared" si="38"/>
        <v>1</v>
      </c>
      <c r="S589" s="330" t="str">
        <f t="shared" si="39"/>
        <v/>
      </c>
    </row>
    <row r="590" spans="1:19" s="330" customFormat="1" ht="20.149999999999999" customHeight="1">
      <c r="A590" s="294"/>
      <c r="B590" s="325"/>
      <c r="C590" s="325"/>
      <c r="D590" s="325"/>
      <c r="E590" s="325"/>
      <c r="F590" s="325"/>
      <c r="G590" s="326"/>
      <c r="H590" s="326"/>
      <c r="I590" s="327"/>
      <c r="J590" s="327"/>
      <c r="K590" s="327"/>
      <c r="L590" s="327"/>
      <c r="M590" s="327"/>
      <c r="N590" s="328" t="str">
        <f t="shared" ca="1" si="36"/>
        <v/>
      </c>
      <c r="O590" s="328"/>
      <c r="P590" s="329"/>
      <c r="Q590" s="330" t="str">
        <f t="shared" si="37"/>
        <v/>
      </c>
      <c r="R590" s="330" t="b">
        <f t="shared" si="38"/>
        <v>1</v>
      </c>
      <c r="S590" s="330" t="str">
        <f t="shared" si="39"/>
        <v/>
      </c>
    </row>
    <row r="591" spans="1:19" s="330" customFormat="1" ht="20.149999999999999" customHeight="1">
      <c r="A591" s="294"/>
      <c r="B591" s="325"/>
      <c r="C591" s="325"/>
      <c r="D591" s="325"/>
      <c r="E591" s="325"/>
      <c r="F591" s="325"/>
      <c r="G591" s="326"/>
      <c r="H591" s="326"/>
      <c r="I591" s="327"/>
      <c r="J591" s="327"/>
      <c r="K591" s="327"/>
      <c r="L591" s="327"/>
      <c r="M591" s="327"/>
      <c r="N591" s="328" t="str">
        <f t="shared" ca="1" si="36"/>
        <v/>
      </c>
      <c r="O591" s="328"/>
      <c r="P591" s="329"/>
      <c r="Q591" s="330" t="str">
        <f t="shared" si="37"/>
        <v/>
      </c>
      <c r="R591" s="330" t="b">
        <f t="shared" si="38"/>
        <v>1</v>
      </c>
      <c r="S591" s="330" t="str">
        <f t="shared" si="39"/>
        <v/>
      </c>
    </row>
    <row r="592" spans="1:19" s="330" customFormat="1" ht="20.149999999999999" customHeight="1">
      <c r="A592" s="294"/>
      <c r="B592" s="325"/>
      <c r="C592" s="325"/>
      <c r="D592" s="325"/>
      <c r="E592" s="325"/>
      <c r="F592" s="325"/>
      <c r="G592" s="326"/>
      <c r="H592" s="326"/>
      <c r="I592" s="327"/>
      <c r="J592" s="327"/>
      <c r="K592" s="327"/>
      <c r="L592" s="327"/>
      <c r="M592" s="327"/>
      <c r="N592" s="328" t="str">
        <f t="shared" ca="1" si="36"/>
        <v/>
      </c>
      <c r="O592" s="328"/>
      <c r="P592" s="329"/>
      <c r="Q592" s="330" t="str">
        <f t="shared" si="37"/>
        <v/>
      </c>
      <c r="R592" s="330" t="b">
        <f t="shared" si="38"/>
        <v>1</v>
      </c>
      <c r="S592" s="330" t="str">
        <f t="shared" si="39"/>
        <v/>
      </c>
    </row>
    <row r="593" spans="1:19" s="330" customFormat="1" ht="20.149999999999999" customHeight="1">
      <c r="A593" s="294"/>
      <c r="B593" s="325"/>
      <c r="C593" s="325"/>
      <c r="D593" s="325"/>
      <c r="E593" s="325"/>
      <c r="F593" s="325"/>
      <c r="G593" s="326"/>
      <c r="H593" s="326"/>
      <c r="I593" s="327"/>
      <c r="J593" s="327"/>
      <c r="K593" s="327"/>
      <c r="L593" s="327"/>
      <c r="M593" s="327"/>
      <c r="N593" s="328" t="str">
        <f t="shared" ca="1" si="36"/>
        <v/>
      </c>
      <c r="O593" s="328"/>
      <c r="P593" s="329"/>
      <c r="Q593" s="330" t="str">
        <f t="shared" si="37"/>
        <v/>
      </c>
      <c r="R593" s="330" t="b">
        <f t="shared" si="38"/>
        <v>1</v>
      </c>
      <c r="S593" s="330" t="str">
        <f t="shared" si="39"/>
        <v/>
      </c>
    </row>
    <row r="594" spans="1:19" s="330" customFormat="1" ht="20.149999999999999" customHeight="1">
      <c r="A594" s="294"/>
      <c r="B594" s="325"/>
      <c r="C594" s="325"/>
      <c r="D594" s="325"/>
      <c r="E594" s="325"/>
      <c r="F594" s="325"/>
      <c r="G594" s="326"/>
      <c r="H594" s="326"/>
      <c r="I594" s="327"/>
      <c r="J594" s="327"/>
      <c r="K594" s="327"/>
      <c r="L594" s="327"/>
      <c r="M594" s="327"/>
      <c r="N594" s="328" t="str">
        <f t="shared" ca="1" si="36"/>
        <v/>
      </c>
      <c r="O594" s="328"/>
      <c r="P594" s="329"/>
      <c r="Q594" s="330" t="str">
        <f t="shared" si="37"/>
        <v/>
      </c>
      <c r="R594" s="330" t="b">
        <f t="shared" si="38"/>
        <v>1</v>
      </c>
      <c r="S594" s="330" t="str">
        <f t="shared" si="39"/>
        <v/>
      </c>
    </row>
    <row r="595" spans="1:19" s="330" customFormat="1" ht="20.149999999999999" customHeight="1">
      <c r="A595" s="294"/>
      <c r="B595" s="325"/>
      <c r="C595" s="325"/>
      <c r="D595" s="325"/>
      <c r="E595" s="325"/>
      <c r="F595" s="325"/>
      <c r="G595" s="326"/>
      <c r="H595" s="326"/>
      <c r="I595" s="327"/>
      <c r="J595" s="327"/>
      <c r="K595" s="327"/>
      <c r="L595" s="327"/>
      <c r="M595" s="327"/>
      <c r="N595" s="328" t="str">
        <f t="shared" ca="1" si="36"/>
        <v/>
      </c>
      <c r="O595" s="328"/>
      <c r="P595" s="329"/>
      <c r="Q595" s="330" t="str">
        <f t="shared" si="37"/>
        <v/>
      </c>
      <c r="R595" s="330" t="b">
        <f t="shared" si="38"/>
        <v>1</v>
      </c>
      <c r="S595" s="330" t="str">
        <f t="shared" si="39"/>
        <v/>
      </c>
    </row>
    <row r="596" spans="1:19" s="330" customFormat="1" ht="20.149999999999999" customHeight="1">
      <c r="A596" s="294"/>
      <c r="B596" s="325"/>
      <c r="C596" s="325"/>
      <c r="D596" s="325"/>
      <c r="E596" s="325"/>
      <c r="F596" s="325"/>
      <c r="G596" s="326"/>
      <c r="H596" s="326"/>
      <c r="I596" s="327"/>
      <c r="J596" s="327"/>
      <c r="K596" s="327"/>
      <c r="L596" s="327"/>
      <c r="M596" s="327"/>
      <c r="N596" s="328" t="str">
        <f t="shared" ca="1" si="36"/>
        <v/>
      </c>
      <c r="O596" s="328"/>
      <c r="P596" s="329"/>
      <c r="Q596" s="330" t="str">
        <f t="shared" si="37"/>
        <v/>
      </c>
      <c r="R596" s="330" t="b">
        <f t="shared" si="38"/>
        <v>1</v>
      </c>
      <c r="S596" s="330" t="str">
        <f t="shared" si="39"/>
        <v/>
      </c>
    </row>
    <row r="597" spans="1:19" s="330" customFormat="1" ht="20.149999999999999" customHeight="1">
      <c r="A597" s="294"/>
      <c r="B597" s="325"/>
      <c r="C597" s="325"/>
      <c r="D597" s="325"/>
      <c r="E597" s="325"/>
      <c r="F597" s="325"/>
      <c r="G597" s="326"/>
      <c r="H597" s="326"/>
      <c r="I597" s="327"/>
      <c r="J597" s="327"/>
      <c r="K597" s="327"/>
      <c r="L597" s="327"/>
      <c r="M597" s="327"/>
      <c r="N597" s="328" t="str">
        <f t="shared" ca="1" si="36"/>
        <v/>
      </c>
      <c r="O597" s="328"/>
      <c r="P597" s="329"/>
      <c r="Q597" s="330" t="str">
        <f t="shared" si="37"/>
        <v/>
      </c>
      <c r="R597" s="330" t="b">
        <f t="shared" si="38"/>
        <v>1</v>
      </c>
      <c r="S597" s="330" t="str">
        <f t="shared" si="39"/>
        <v/>
      </c>
    </row>
    <row r="598" spans="1:19" s="330" customFormat="1" ht="20.149999999999999" customHeight="1">
      <c r="A598" s="294"/>
      <c r="B598" s="325"/>
      <c r="C598" s="325"/>
      <c r="D598" s="325"/>
      <c r="E598" s="325"/>
      <c r="F598" s="325"/>
      <c r="G598" s="326"/>
      <c r="H598" s="326"/>
      <c r="I598" s="327"/>
      <c r="J598" s="327"/>
      <c r="K598" s="327"/>
      <c r="L598" s="327"/>
      <c r="M598" s="327"/>
      <c r="N598" s="328" t="str">
        <f t="shared" ca="1" si="36"/>
        <v/>
      </c>
      <c r="O598" s="328"/>
      <c r="P598" s="329"/>
      <c r="Q598" s="330" t="str">
        <f t="shared" si="37"/>
        <v/>
      </c>
      <c r="R598" s="330" t="b">
        <f t="shared" si="38"/>
        <v>1</v>
      </c>
      <c r="S598" s="330" t="str">
        <f t="shared" si="39"/>
        <v/>
      </c>
    </row>
    <row r="599" spans="1:19" s="330" customFormat="1" ht="20.149999999999999" customHeight="1">
      <c r="A599" s="294"/>
      <c r="B599" s="325"/>
      <c r="C599" s="325"/>
      <c r="D599" s="325"/>
      <c r="E599" s="325"/>
      <c r="F599" s="325"/>
      <c r="G599" s="326"/>
      <c r="H599" s="326"/>
      <c r="I599" s="327"/>
      <c r="J599" s="327"/>
      <c r="K599" s="327"/>
      <c r="L599" s="327"/>
      <c r="M599" s="327"/>
      <c r="N599" s="328" t="str">
        <f t="shared" ca="1" si="36"/>
        <v/>
      </c>
      <c r="O599" s="328"/>
      <c r="P599" s="329"/>
      <c r="Q599" s="330" t="str">
        <f t="shared" si="37"/>
        <v/>
      </c>
      <c r="R599" s="330" t="b">
        <f t="shared" si="38"/>
        <v>1</v>
      </c>
      <c r="S599" s="330" t="str">
        <f t="shared" si="39"/>
        <v/>
      </c>
    </row>
    <row r="600" spans="1:19" s="330" customFormat="1" ht="20.149999999999999" customHeight="1">
      <c r="A600" s="294"/>
      <c r="B600" s="325"/>
      <c r="C600" s="325"/>
      <c r="D600" s="325"/>
      <c r="E600" s="325"/>
      <c r="F600" s="325"/>
      <c r="G600" s="326"/>
      <c r="H600" s="326"/>
      <c r="I600" s="327"/>
      <c r="J600" s="327"/>
      <c r="K600" s="327"/>
      <c r="L600" s="327"/>
      <c r="M600" s="327"/>
      <c r="N600" s="328" t="str">
        <f t="shared" ca="1" si="36"/>
        <v/>
      </c>
      <c r="O600" s="328"/>
      <c r="P600" s="329"/>
      <c r="Q600" s="330" t="str">
        <f t="shared" si="37"/>
        <v/>
      </c>
      <c r="R600" s="330" t="b">
        <f t="shared" si="38"/>
        <v>1</v>
      </c>
      <c r="S600" s="330" t="str">
        <f t="shared" si="39"/>
        <v/>
      </c>
    </row>
    <row r="601" spans="1:19" s="330" customFormat="1" ht="20.149999999999999" customHeight="1">
      <c r="A601" s="294"/>
      <c r="B601" s="325"/>
      <c r="C601" s="325"/>
      <c r="D601" s="325"/>
      <c r="E601" s="325"/>
      <c r="F601" s="325"/>
      <c r="G601" s="326"/>
      <c r="H601" s="326"/>
      <c r="I601" s="327"/>
      <c r="J601" s="327"/>
      <c r="K601" s="327"/>
      <c r="L601" s="327"/>
      <c r="M601" s="327"/>
      <c r="N601" s="328" t="str">
        <f t="shared" ca="1" si="36"/>
        <v/>
      </c>
      <c r="O601" s="328"/>
      <c r="P601" s="329"/>
      <c r="Q601" s="330" t="str">
        <f t="shared" si="37"/>
        <v/>
      </c>
      <c r="R601" s="330" t="b">
        <f t="shared" si="38"/>
        <v>1</v>
      </c>
      <c r="S601" s="330" t="str">
        <f t="shared" si="39"/>
        <v/>
      </c>
    </row>
    <row r="602" spans="1:19" s="330" customFormat="1" ht="20.149999999999999" customHeight="1">
      <c r="A602" s="294"/>
      <c r="B602" s="325"/>
      <c r="C602" s="325"/>
      <c r="D602" s="325"/>
      <c r="E602" s="325"/>
      <c r="F602" s="325"/>
      <c r="G602" s="326"/>
      <c r="H602" s="326"/>
      <c r="I602" s="327"/>
      <c r="J602" s="327"/>
      <c r="K602" s="327"/>
      <c r="L602" s="327"/>
      <c r="M602" s="327"/>
      <c r="N602" s="328" t="str">
        <f t="shared" ca="1" si="36"/>
        <v/>
      </c>
      <c r="O602" s="328"/>
      <c r="P602" s="329"/>
      <c r="Q602" s="330" t="str">
        <f t="shared" si="37"/>
        <v/>
      </c>
      <c r="R602" s="330" t="b">
        <f t="shared" si="38"/>
        <v>1</v>
      </c>
      <c r="S602" s="330" t="str">
        <f t="shared" si="39"/>
        <v/>
      </c>
    </row>
    <row r="603" spans="1:19" s="330" customFormat="1" ht="20.149999999999999" customHeight="1">
      <c r="A603" s="294"/>
      <c r="B603" s="325"/>
      <c r="C603" s="325"/>
      <c r="D603" s="325"/>
      <c r="E603" s="325"/>
      <c r="F603" s="325"/>
      <c r="G603" s="326"/>
      <c r="H603" s="326"/>
      <c r="I603" s="327"/>
      <c r="J603" s="327"/>
      <c r="K603" s="327"/>
      <c r="L603" s="327"/>
      <c r="M603" s="327"/>
      <c r="N603" s="328" t="str">
        <f t="shared" ca="1" si="36"/>
        <v/>
      </c>
      <c r="O603" s="328"/>
      <c r="P603" s="329"/>
      <c r="Q603" s="330" t="str">
        <f t="shared" si="37"/>
        <v/>
      </c>
      <c r="R603" s="330" t="b">
        <f t="shared" si="38"/>
        <v>1</v>
      </c>
      <c r="S603" s="330" t="str">
        <f t="shared" si="39"/>
        <v/>
      </c>
    </row>
    <row r="604" spans="1:19" s="330" customFormat="1" ht="20.149999999999999" customHeight="1">
      <c r="A604" s="294"/>
      <c r="B604" s="325"/>
      <c r="C604" s="325"/>
      <c r="D604" s="325"/>
      <c r="E604" s="325"/>
      <c r="F604" s="325"/>
      <c r="G604" s="326"/>
      <c r="H604" s="326"/>
      <c r="I604" s="327"/>
      <c r="J604" s="327"/>
      <c r="K604" s="327"/>
      <c r="L604" s="327"/>
      <c r="M604" s="327"/>
      <c r="N604" s="328" t="str">
        <f t="shared" ca="1" si="36"/>
        <v/>
      </c>
      <c r="O604" s="328"/>
      <c r="P604" s="329"/>
      <c r="Q604" s="330" t="str">
        <f t="shared" si="37"/>
        <v/>
      </c>
      <c r="R604" s="330" t="b">
        <f t="shared" si="38"/>
        <v>1</v>
      </c>
      <c r="S604" s="330" t="str">
        <f t="shared" si="39"/>
        <v/>
      </c>
    </row>
    <row r="605" spans="1:19" s="330" customFormat="1" ht="20.149999999999999" customHeight="1">
      <c r="A605" s="294"/>
      <c r="B605" s="325"/>
      <c r="C605" s="325"/>
      <c r="D605" s="325"/>
      <c r="E605" s="325"/>
      <c r="F605" s="325"/>
      <c r="G605" s="326"/>
      <c r="H605" s="326"/>
      <c r="I605" s="327"/>
      <c r="J605" s="327"/>
      <c r="K605" s="327"/>
      <c r="L605" s="327"/>
      <c r="M605" s="327"/>
      <c r="N605" s="328" t="str">
        <f t="shared" ca="1" si="36"/>
        <v/>
      </c>
      <c r="O605" s="328"/>
      <c r="P605" s="329"/>
      <c r="Q605" s="330" t="str">
        <f t="shared" si="37"/>
        <v/>
      </c>
      <c r="R605" s="330" t="b">
        <f t="shared" si="38"/>
        <v>1</v>
      </c>
      <c r="S605" s="330" t="str">
        <f t="shared" si="39"/>
        <v/>
      </c>
    </row>
    <row r="606" spans="1:19" s="330" customFormat="1" ht="20.149999999999999" customHeight="1">
      <c r="A606" s="294"/>
      <c r="B606" s="325"/>
      <c r="C606" s="325"/>
      <c r="D606" s="325"/>
      <c r="E606" s="325"/>
      <c r="F606" s="325"/>
      <c r="G606" s="326"/>
      <c r="H606" s="326"/>
      <c r="I606" s="327"/>
      <c r="J606" s="327"/>
      <c r="K606" s="327"/>
      <c r="L606" s="327"/>
      <c r="M606" s="327"/>
      <c r="N606" s="328" t="str">
        <f t="shared" ca="1" si="36"/>
        <v/>
      </c>
      <c r="O606" s="328"/>
      <c r="P606" s="329"/>
      <c r="Q606" s="330" t="str">
        <f t="shared" si="37"/>
        <v/>
      </c>
      <c r="R606" s="330" t="b">
        <f t="shared" si="38"/>
        <v>1</v>
      </c>
      <c r="S606" s="330" t="str">
        <f t="shared" si="39"/>
        <v/>
      </c>
    </row>
    <row r="607" spans="1:19" s="330" customFormat="1" ht="20.149999999999999" customHeight="1">
      <c r="A607" s="294"/>
      <c r="B607" s="325"/>
      <c r="C607" s="325"/>
      <c r="D607" s="325"/>
      <c r="E607" s="325"/>
      <c r="F607" s="325"/>
      <c r="G607" s="326"/>
      <c r="H607" s="326"/>
      <c r="I607" s="327"/>
      <c r="J607" s="327"/>
      <c r="K607" s="327"/>
      <c r="L607" s="327"/>
      <c r="M607" s="327"/>
      <c r="N607" s="328" t="str">
        <f t="shared" ca="1" si="36"/>
        <v/>
      </c>
      <c r="O607" s="328"/>
      <c r="P607" s="329"/>
      <c r="Q607" s="330" t="str">
        <f t="shared" si="37"/>
        <v/>
      </c>
      <c r="R607" s="330" t="b">
        <f t="shared" si="38"/>
        <v>1</v>
      </c>
      <c r="S607" s="330" t="str">
        <f t="shared" si="39"/>
        <v/>
      </c>
    </row>
    <row r="608" spans="1:19" s="330" customFormat="1" ht="20.149999999999999" customHeight="1">
      <c r="A608" s="294"/>
      <c r="B608" s="325"/>
      <c r="C608" s="325"/>
      <c r="D608" s="325"/>
      <c r="E608" s="325"/>
      <c r="F608" s="325"/>
      <c r="G608" s="326"/>
      <c r="H608" s="326"/>
      <c r="I608" s="327"/>
      <c r="J608" s="327"/>
      <c r="K608" s="327"/>
      <c r="L608" s="327"/>
      <c r="M608" s="327"/>
      <c r="N608" s="328" t="str">
        <f t="shared" ca="1" si="36"/>
        <v/>
      </c>
      <c r="O608" s="328"/>
      <c r="P608" s="329"/>
      <c r="Q608" s="330" t="str">
        <f t="shared" si="37"/>
        <v/>
      </c>
      <c r="R608" s="330" t="b">
        <f t="shared" si="38"/>
        <v>1</v>
      </c>
      <c r="S608" s="330" t="str">
        <f t="shared" si="39"/>
        <v/>
      </c>
    </row>
    <row r="609" spans="1:19" s="330" customFormat="1" ht="20.149999999999999" customHeight="1">
      <c r="A609" s="294"/>
      <c r="B609" s="325"/>
      <c r="C609" s="325"/>
      <c r="D609" s="325"/>
      <c r="E609" s="325"/>
      <c r="F609" s="325"/>
      <c r="G609" s="326"/>
      <c r="H609" s="326"/>
      <c r="I609" s="327"/>
      <c r="J609" s="327"/>
      <c r="K609" s="327"/>
      <c r="L609" s="327"/>
      <c r="M609" s="327"/>
      <c r="N609" s="328" t="str">
        <f t="shared" ca="1" si="36"/>
        <v/>
      </c>
      <c r="O609" s="328"/>
      <c r="P609" s="329"/>
      <c r="Q609" s="330" t="str">
        <f t="shared" si="37"/>
        <v/>
      </c>
      <c r="R609" s="330" t="b">
        <f t="shared" si="38"/>
        <v>1</v>
      </c>
      <c r="S609" s="330" t="str">
        <f t="shared" si="39"/>
        <v/>
      </c>
    </row>
    <row r="610" spans="1:19" s="330" customFormat="1" ht="20.149999999999999" customHeight="1">
      <c r="A610" s="294"/>
      <c r="B610" s="325"/>
      <c r="C610" s="325"/>
      <c r="D610" s="325"/>
      <c r="E610" s="325"/>
      <c r="F610" s="325"/>
      <c r="G610" s="326"/>
      <c r="H610" s="326"/>
      <c r="I610" s="327"/>
      <c r="J610" s="327"/>
      <c r="K610" s="327"/>
      <c r="L610" s="327"/>
      <c r="M610" s="327"/>
      <c r="N610" s="328" t="str">
        <f t="shared" ca="1" si="36"/>
        <v/>
      </c>
      <c r="O610" s="328"/>
      <c r="P610" s="329"/>
      <c r="Q610" s="330" t="str">
        <f t="shared" si="37"/>
        <v/>
      </c>
      <c r="R610" s="330" t="b">
        <f t="shared" si="38"/>
        <v>1</v>
      </c>
      <c r="S610" s="330" t="str">
        <f t="shared" si="39"/>
        <v/>
      </c>
    </row>
    <row r="611" spans="1:19" s="330" customFormat="1" ht="20.149999999999999" customHeight="1">
      <c r="A611" s="294"/>
      <c r="B611" s="325"/>
      <c r="C611" s="325"/>
      <c r="D611" s="325"/>
      <c r="E611" s="325"/>
      <c r="F611" s="325"/>
      <c r="G611" s="326"/>
      <c r="H611" s="326"/>
      <c r="I611" s="327"/>
      <c r="J611" s="327"/>
      <c r="K611" s="327"/>
      <c r="L611" s="327"/>
      <c r="M611" s="327"/>
      <c r="N611" s="328" t="str">
        <f t="shared" ca="1" si="36"/>
        <v/>
      </c>
      <c r="O611" s="328"/>
      <c r="P611" s="329"/>
      <c r="Q611" s="330" t="str">
        <f t="shared" si="37"/>
        <v/>
      </c>
      <c r="R611" s="330" t="b">
        <f t="shared" si="38"/>
        <v>1</v>
      </c>
      <c r="S611" s="330" t="str">
        <f t="shared" si="39"/>
        <v/>
      </c>
    </row>
    <row r="612" spans="1:19" s="330" customFormat="1" ht="20.149999999999999" customHeight="1">
      <c r="A612" s="294"/>
      <c r="B612" s="325"/>
      <c r="C612" s="325"/>
      <c r="D612" s="325"/>
      <c r="E612" s="325"/>
      <c r="F612" s="325"/>
      <c r="G612" s="326"/>
      <c r="H612" s="326"/>
      <c r="I612" s="327"/>
      <c r="J612" s="327"/>
      <c r="K612" s="327"/>
      <c r="L612" s="327"/>
      <c r="M612" s="327"/>
      <c r="N612" s="328" t="str">
        <f t="shared" ca="1" si="36"/>
        <v/>
      </c>
      <c r="O612" s="328"/>
      <c r="P612" s="329"/>
      <c r="Q612" s="330" t="str">
        <f t="shared" si="37"/>
        <v/>
      </c>
      <c r="R612" s="330" t="b">
        <f t="shared" si="38"/>
        <v>1</v>
      </c>
      <c r="S612" s="330" t="str">
        <f t="shared" si="39"/>
        <v/>
      </c>
    </row>
    <row r="613" spans="1:19" s="330" customFormat="1" ht="20.149999999999999" customHeight="1">
      <c r="A613" s="294"/>
      <c r="B613" s="325"/>
      <c r="C613" s="325"/>
      <c r="D613" s="325"/>
      <c r="E613" s="325"/>
      <c r="F613" s="325"/>
      <c r="G613" s="326"/>
      <c r="H613" s="326"/>
      <c r="I613" s="327"/>
      <c r="J613" s="327"/>
      <c r="K613" s="327"/>
      <c r="L613" s="327"/>
      <c r="M613" s="327"/>
      <c r="N613" s="328" t="str">
        <f t="shared" ca="1" si="36"/>
        <v/>
      </c>
      <c r="O613" s="328"/>
      <c r="P613" s="329"/>
      <c r="Q613" s="330" t="str">
        <f t="shared" si="37"/>
        <v/>
      </c>
      <c r="R613" s="330" t="b">
        <f t="shared" si="38"/>
        <v>1</v>
      </c>
      <c r="S613" s="330" t="str">
        <f t="shared" si="39"/>
        <v/>
      </c>
    </row>
    <row r="614" spans="1:19" s="330" customFormat="1" ht="20.149999999999999" customHeight="1">
      <c r="A614" s="294"/>
      <c r="B614" s="325"/>
      <c r="C614" s="325"/>
      <c r="D614" s="325"/>
      <c r="E614" s="325"/>
      <c r="F614" s="325"/>
      <c r="G614" s="326"/>
      <c r="H614" s="326"/>
      <c r="I614" s="327"/>
      <c r="J614" s="327"/>
      <c r="K614" s="327"/>
      <c r="L614" s="327"/>
      <c r="M614" s="327"/>
      <c r="N614" s="328" t="str">
        <f t="shared" ca="1" si="36"/>
        <v/>
      </c>
      <c r="O614" s="328"/>
      <c r="P614" s="329"/>
      <c r="Q614" s="330" t="str">
        <f t="shared" si="37"/>
        <v/>
      </c>
      <c r="R614" s="330" t="b">
        <f t="shared" si="38"/>
        <v>1</v>
      </c>
      <c r="S614" s="330" t="str">
        <f t="shared" si="39"/>
        <v/>
      </c>
    </row>
    <row r="615" spans="1:19" s="330" customFormat="1" ht="20.149999999999999" customHeight="1">
      <c r="A615" s="294"/>
      <c r="B615" s="325"/>
      <c r="C615" s="325"/>
      <c r="D615" s="325"/>
      <c r="E615" s="325"/>
      <c r="F615" s="325"/>
      <c r="G615" s="326"/>
      <c r="H615" s="326"/>
      <c r="I615" s="327"/>
      <c r="J615" s="327"/>
      <c r="K615" s="327"/>
      <c r="L615" s="327"/>
      <c r="M615" s="327"/>
      <c r="N615" s="328" t="str">
        <f t="shared" ca="1" si="36"/>
        <v/>
      </c>
      <c r="O615" s="328"/>
      <c r="P615" s="329"/>
      <c r="Q615" s="330" t="str">
        <f t="shared" si="37"/>
        <v/>
      </c>
      <c r="R615" s="330" t="b">
        <f t="shared" si="38"/>
        <v>1</v>
      </c>
      <c r="S615" s="330" t="str">
        <f t="shared" si="39"/>
        <v/>
      </c>
    </row>
    <row r="616" spans="1:19" s="330" customFormat="1" ht="20.149999999999999" customHeight="1">
      <c r="A616" s="294"/>
      <c r="B616" s="325"/>
      <c r="C616" s="325"/>
      <c r="D616" s="325"/>
      <c r="E616" s="325"/>
      <c r="F616" s="325"/>
      <c r="G616" s="326"/>
      <c r="H616" s="326"/>
      <c r="I616" s="327"/>
      <c r="J616" s="327"/>
      <c r="K616" s="327"/>
      <c r="L616" s="327"/>
      <c r="M616" s="327"/>
      <c r="N616" s="328" t="str">
        <f t="shared" ca="1" si="36"/>
        <v/>
      </c>
      <c r="O616" s="328"/>
      <c r="P616" s="329"/>
      <c r="Q616" s="330" t="str">
        <f t="shared" si="37"/>
        <v/>
      </c>
      <c r="R616" s="330" t="b">
        <f t="shared" si="38"/>
        <v>1</v>
      </c>
      <c r="S616" s="330" t="str">
        <f t="shared" si="39"/>
        <v/>
      </c>
    </row>
    <row r="617" spans="1:19" s="330" customFormat="1" ht="20.149999999999999" customHeight="1">
      <c r="A617" s="294"/>
      <c r="B617" s="325"/>
      <c r="C617" s="325"/>
      <c r="D617" s="325"/>
      <c r="E617" s="325"/>
      <c r="F617" s="325"/>
      <c r="G617" s="326"/>
      <c r="H617" s="326"/>
      <c r="I617" s="327"/>
      <c r="J617" s="327"/>
      <c r="K617" s="327"/>
      <c r="L617" s="327"/>
      <c r="M617" s="327"/>
      <c r="N617" s="328" t="str">
        <f t="shared" ca="1" si="36"/>
        <v/>
      </c>
      <c r="O617" s="328"/>
      <c r="P617" s="329"/>
      <c r="Q617" s="330" t="str">
        <f t="shared" si="37"/>
        <v/>
      </c>
      <c r="R617" s="330" t="b">
        <f t="shared" si="38"/>
        <v>1</v>
      </c>
      <c r="S617" s="330" t="str">
        <f t="shared" si="39"/>
        <v/>
      </c>
    </row>
    <row r="618" spans="1:19" s="330" customFormat="1" ht="20.149999999999999" customHeight="1">
      <c r="A618" s="294"/>
      <c r="B618" s="325"/>
      <c r="C618" s="325"/>
      <c r="D618" s="325"/>
      <c r="E618" s="325"/>
      <c r="F618" s="325"/>
      <c r="G618" s="326"/>
      <c r="H618" s="326"/>
      <c r="I618" s="327"/>
      <c r="J618" s="327"/>
      <c r="K618" s="327"/>
      <c r="L618" s="327"/>
      <c r="M618" s="327"/>
      <c r="N618" s="328" t="str">
        <f t="shared" ca="1" si="36"/>
        <v/>
      </c>
      <c r="O618" s="328"/>
      <c r="P618" s="329"/>
      <c r="Q618" s="330" t="str">
        <f t="shared" si="37"/>
        <v/>
      </c>
      <c r="R618" s="330" t="b">
        <f t="shared" si="38"/>
        <v>1</v>
      </c>
      <c r="S618" s="330" t="str">
        <f t="shared" si="39"/>
        <v/>
      </c>
    </row>
    <row r="619" spans="1:19" s="330" customFormat="1" ht="20.149999999999999" customHeight="1">
      <c r="A619" s="294"/>
      <c r="B619" s="325"/>
      <c r="C619" s="325"/>
      <c r="D619" s="325"/>
      <c r="E619" s="325"/>
      <c r="F619" s="325"/>
      <c r="G619" s="326"/>
      <c r="H619" s="326"/>
      <c r="I619" s="327"/>
      <c r="J619" s="327"/>
      <c r="K619" s="327"/>
      <c r="L619" s="327"/>
      <c r="M619" s="327"/>
      <c r="N619" s="328" t="str">
        <f t="shared" ca="1" si="36"/>
        <v/>
      </c>
      <c r="O619" s="328"/>
      <c r="P619" s="329"/>
      <c r="Q619" s="330" t="str">
        <f t="shared" si="37"/>
        <v/>
      </c>
      <c r="R619" s="330" t="b">
        <f t="shared" si="38"/>
        <v>1</v>
      </c>
      <c r="S619" s="330" t="str">
        <f t="shared" si="39"/>
        <v/>
      </c>
    </row>
    <row r="620" spans="1:19" s="330" customFormat="1" ht="20.149999999999999" customHeight="1">
      <c r="A620" s="294"/>
      <c r="B620" s="325"/>
      <c r="C620" s="325"/>
      <c r="D620" s="325"/>
      <c r="E620" s="325"/>
      <c r="F620" s="325"/>
      <c r="G620" s="326"/>
      <c r="H620" s="326"/>
      <c r="I620" s="327"/>
      <c r="J620" s="327"/>
      <c r="K620" s="327"/>
      <c r="L620" s="327"/>
      <c r="M620" s="327"/>
      <c r="N620" s="328" t="str">
        <f t="shared" ca="1" si="36"/>
        <v/>
      </c>
      <c r="O620" s="328"/>
      <c r="P620" s="329"/>
      <c r="Q620" s="330" t="str">
        <f t="shared" si="37"/>
        <v/>
      </c>
      <c r="R620" s="330" t="b">
        <f t="shared" si="38"/>
        <v>1</v>
      </c>
      <c r="S620" s="330" t="str">
        <f t="shared" si="39"/>
        <v/>
      </c>
    </row>
    <row r="621" spans="1:19" s="330" customFormat="1" ht="20.149999999999999" customHeight="1">
      <c r="A621" s="294"/>
      <c r="B621" s="325"/>
      <c r="C621" s="325"/>
      <c r="D621" s="325"/>
      <c r="E621" s="325"/>
      <c r="F621" s="325"/>
      <c r="G621" s="326"/>
      <c r="H621" s="326"/>
      <c r="I621" s="327"/>
      <c r="J621" s="327"/>
      <c r="K621" s="327"/>
      <c r="L621" s="327"/>
      <c r="M621" s="327"/>
      <c r="N621" s="328" t="str">
        <f t="shared" ca="1" si="36"/>
        <v/>
      </c>
      <c r="O621" s="328"/>
      <c r="P621" s="329"/>
      <c r="Q621" s="330" t="str">
        <f t="shared" si="37"/>
        <v/>
      </c>
      <c r="R621" s="330" t="b">
        <f t="shared" si="38"/>
        <v>1</v>
      </c>
      <c r="S621" s="330" t="str">
        <f t="shared" si="39"/>
        <v/>
      </c>
    </row>
    <row r="622" spans="1:19" s="330" customFormat="1" ht="20.149999999999999" customHeight="1">
      <c r="A622" s="294"/>
      <c r="B622" s="325"/>
      <c r="C622" s="325"/>
      <c r="D622" s="325"/>
      <c r="E622" s="325"/>
      <c r="F622" s="325"/>
      <c r="G622" s="326"/>
      <c r="H622" s="326"/>
      <c r="I622" s="327"/>
      <c r="J622" s="327"/>
      <c r="K622" s="327"/>
      <c r="L622" s="327"/>
      <c r="M622" s="327"/>
      <c r="N622" s="328" t="str">
        <f t="shared" ca="1" si="36"/>
        <v/>
      </c>
      <c r="O622" s="328"/>
      <c r="P622" s="329"/>
      <c r="Q622" s="330" t="str">
        <f t="shared" si="37"/>
        <v/>
      </c>
      <c r="R622" s="330" t="b">
        <f t="shared" si="38"/>
        <v>1</v>
      </c>
      <c r="S622" s="330" t="str">
        <f t="shared" si="39"/>
        <v/>
      </c>
    </row>
    <row r="623" spans="1:19" s="330" customFormat="1" ht="20.149999999999999" customHeight="1">
      <c r="A623" s="294"/>
      <c r="B623" s="325"/>
      <c r="C623" s="325"/>
      <c r="D623" s="325"/>
      <c r="E623" s="325"/>
      <c r="F623" s="325"/>
      <c r="G623" s="326"/>
      <c r="H623" s="326"/>
      <c r="I623" s="327"/>
      <c r="J623" s="327"/>
      <c r="K623" s="327"/>
      <c r="L623" s="327"/>
      <c r="M623" s="327"/>
      <c r="N623" s="328" t="str">
        <f t="shared" ca="1" si="36"/>
        <v/>
      </c>
      <c r="O623" s="328"/>
      <c r="P623" s="329"/>
      <c r="Q623" s="330" t="str">
        <f t="shared" si="37"/>
        <v/>
      </c>
      <c r="R623" s="330" t="b">
        <f t="shared" si="38"/>
        <v>1</v>
      </c>
      <c r="S623" s="330" t="str">
        <f t="shared" si="39"/>
        <v/>
      </c>
    </row>
    <row r="624" spans="1:19" s="330" customFormat="1" ht="20.149999999999999" customHeight="1">
      <c r="A624" s="294"/>
      <c r="B624" s="325"/>
      <c r="C624" s="325"/>
      <c r="D624" s="325"/>
      <c r="E624" s="325"/>
      <c r="F624" s="325"/>
      <c r="G624" s="326"/>
      <c r="H624" s="326"/>
      <c r="I624" s="327"/>
      <c r="J624" s="327"/>
      <c r="K624" s="327"/>
      <c r="L624" s="327"/>
      <c r="M624" s="327"/>
      <c r="N624" s="328" t="str">
        <f t="shared" ca="1" si="36"/>
        <v/>
      </c>
      <c r="O624" s="328"/>
      <c r="P624" s="329"/>
      <c r="Q624" s="330" t="str">
        <f t="shared" si="37"/>
        <v/>
      </c>
      <c r="R624" s="330" t="b">
        <f t="shared" si="38"/>
        <v>1</v>
      </c>
      <c r="S624" s="330" t="str">
        <f t="shared" si="39"/>
        <v/>
      </c>
    </row>
    <row r="625" spans="1:19" s="330" customFormat="1" ht="20.149999999999999" customHeight="1">
      <c r="A625" s="294"/>
      <c r="B625" s="325"/>
      <c r="C625" s="325"/>
      <c r="D625" s="325"/>
      <c r="E625" s="325"/>
      <c r="F625" s="325"/>
      <c r="G625" s="326"/>
      <c r="H625" s="326"/>
      <c r="I625" s="327"/>
      <c r="J625" s="327"/>
      <c r="K625" s="327"/>
      <c r="L625" s="327"/>
      <c r="M625" s="327"/>
      <c r="N625" s="328" t="str">
        <f t="shared" ca="1" si="36"/>
        <v/>
      </c>
      <c r="O625" s="328"/>
      <c r="P625" s="329"/>
      <c r="Q625" s="330" t="str">
        <f t="shared" si="37"/>
        <v/>
      </c>
      <c r="R625" s="330" t="b">
        <f t="shared" si="38"/>
        <v>1</v>
      </c>
      <c r="S625" s="330" t="str">
        <f t="shared" si="39"/>
        <v/>
      </c>
    </row>
    <row r="626" spans="1:19" s="330" customFormat="1" ht="20.149999999999999" customHeight="1">
      <c r="A626" s="294"/>
      <c r="B626" s="325"/>
      <c r="C626" s="325"/>
      <c r="D626" s="325"/>
      <c r="E626" s="325"/>
      <c r="F626" s="325"/>
      <c r="G626" s="326"/>
      <c r="H626" s="326"/>
      <c r="I626" s="327"/>
      <c r="J626" s="327"/>
      <c r="K626" s="327"/>
      <c r="L626" s="327"/>
      <c r="M626" s="327"/>
      <c r="N626" s="328" t="str">
        <f t="shared" ca="1" si="36"/>
        <v/>
      </c>
      <c r="O626" s="328"/>
      <c r="P626" s="329"/>
      <c r="Q626" s="330" t="str">
        <f t="shared" si="37"/>
        <v/>
      </c>
      <c r="R626" s="330" t="b">
        <f t="shared" si="38"/>
        <v>1</v>
      </c>
      <c r="S626" s="330" t="str">
        <f t="shared" si="39"/>
        <v/>
      </c>
    </row>
    <row r="627" spans="1:19" s="330" customFormat="1" ht="20.149999999999999" customHeight="1">
      <c r="A627" s="294"/>
      <c r="B627" s="325"/>
      <c r="C627" s="325"/>
      <c r="D627" s="325"/>
      <c r="E627" s="325"/>
      <c r="F627" s="325"/>
      <c r="G627" s="326"/>
      <c r="H627" s="326"/>
      <c r="I627" s="327"/>
      <c r="J627" s="327"/>
      <c r="K627" s="327"/>
      <c r="L627" s="327"/>
      <c r="M627" s="327"/>
      <c r="N627" s="328" t="str">
        <f t="shared" ca="1" si="36"/>
        <v/>
      </c>
      <c r="O627" s="328"/>
      <c r="P627" s="329"/>
      <c r="Q627" s="330" t="str">
        <f t="shared" si="37"/>
        <v/>
      </c>
      <c r="R627" s="330" t="b">
        <f t="shared" si="38"/>
        <v>1</v>
      </c>
      <c r="S627" s="330" t="str">
        <f t="shared" si="39"/>
        <v/>
      </c>
    </row>
    <row r="628" spans="1:19" s="330" customFormat="1" ht="20.149999999999999" customHeight="1">
      <c r="A628" s="294"/>
      <c r="B628" s="325"/>
      <c r="C628" s="325"/>
      <c r="D628" s="325"/>
      <c r="E628" s="325"/>
      <c r="F628" s="325"/>
      <c r="G628" s="326"/>
      <c r="H628" s="326"/>
      <c r="I628" s="327"/>
      <c r="J628" s="327"/>
      <c r="K628" s="327"/>
      <c r="L628" s="327"/>
      <c r="M628" s="327"/>
      <c r="N628" s="328" t="str">
        <f t="shared" ca="1" si="36"/>
        <v/>
      </c>
      <c r="O628" s="328"/>
      <c r="P628" s="329"/>
      <c r="Q628" s="330" t="str">
        <f t="shared" si="37"/>
        <v/>
      </c>
      <c r="R628" s="330" t="b">
        <f t="shared" si="38"/>
        <v>1</v>
      </c>
      <c r="S628" s="330" t="str">
        <f t="shared" si="39"/>
        <v/>
      </c>
    </row>
    <row r="629" spans="1:19" s="330" customFormat="1" ht="20.149999999999999" customHeight="1">
      <c r="A629" s="294"/>
      <c r="B629" s="325"/>
      <c r="C629" s="325"/>
      <c r="D629" s="325"/>
      <c r="E629" s="325"/>
      <c r="F629" s="325"/>
      <c r="G629" s="326"/>
      <c r="H629" s="326"/>
      <c r="I629" s="327"/>
      <c r="J629" s="327"/>
      <c r="K629" s="327"/>
      <c r="L629" s="327"/>
      <c r="M629" s="327"/>
      <c r="N629" s="328" t="str">
        <f t="shared" ca="1" si="36"/>
        <v/>
      </c>
      <c r="O629" s="328"/>
      <c r="P629" s="329"/>
      <c r="Q629" s="330" t="str">
        <f t="shared" si="37"/>
        <v/>
      </c>
      <c r="R629" s="330" t="b">
        <f t="shared" si="38"/>
        <v>1</v>
      </c>
      <c r="S629" s="330" t="str">
        <f t="shared" si="39"/>
        <v/>
      </c>
    </row>
    <row r="630" spans="1:19" s="330" customFormat="1" ht="20.149999999999999" customHeight="1">
      <c r="A630" s="294"/>
      <c r="B630" s="325"/>
      <c r="C630" s="325"/>
      <c r="D630" s="325"/>
      <c r="E630" s="325"/>
      <c r="F630" s="325"/>
      <c r="G630" s="326"/>
      <c r="H630" s="326"/>
      <c r="I630" s="327"/>
      <c r="J630" s="327"/>
      <c r="K630" s="327"/>
      <c r="L630" s="327"/>
      <c r="M630" s="327"/>
      <c r="N630" s="328" t="str">
        <f t="shared" ca="1" si="36"/>
        <v/>
      </c>
      <c r="O630" s="328"/>
      <c r="P630" s="329"/>
      <c r="Q630" s="330" t="str">
        <f t="shared" si="37"/>
        <v/>
      </c>
      <c r="R630" s="330" t="b">
        <f t="shared" si="38"/>
        <v>1</v>
      </c>
      <c r="S630" s="330" t="str">
        <f t="shared" si="39"/>
        <v/>
      </c>
    </row>
    <row r="631" spans="1:19" s="330" customFormat="1" ht="20.149999999999999" customHeight="1">
      <c r="A631" s="294"/>
      <c r="B631" s="325"/>
      <c r="C631" s="325"/>
      <c r="D631" s="325"/>
      <c r="E631" s="325"/>
      <c r="F631" s="325"/>
      <c r="G631" s="326"/>
      <c r="H631" s="326"/>
      <c r="I631" s="327"/>
      <c r="J631" s="327"/>
      <c r="K631" s="327"/>
      <c r="L631" s="327"/>
      <c r="M631" s="327"/>
      <c r="N631" s="328" t="str">
        <f t="shared" ca="1" si="36"/>
        <v/>
      </c>
      <c r="O631" s="328"/>
      <c r="P631" s="329"/>
      <c r="Q631" s="330" t="str">
        <f t="shared" si="37"/>
        <v/>
      </c>
      <c r="R631" s="330" t="b">
        <f t="shared" si="38"/>
        <v>1</v>
      </c>
      <c r="S631" s="330" t="str">
        <f t="shared" si="39"/>
        <v/>
      </c>
    </row>
    <row r="632" spans="1:19" s="330" customFormat="1" ht="20.149999999999999" customHeight="1">
      <c r="A632" s="294"/>
      <c r="B632" s="325"/>
      <c r="C632" s="325"/>
      <c r="D632" s="325"/>
      <c r="E632" s="325"/>
      <c r="F632" s="325"/>
      <c r="G632" s="326"/>
      <c r="H632" s="326"/>
      <c r="I632" s="327"/>
      <c r="J632" s="327"/>
      <c r="K632" s="327"/>
      <c r="L632" s="327"/>
      <c r="M632" s="327"/>
      <c r="N632" s="328" t="str">
        <f t="shared" ca="1" si="36"/>
        <v/>
      </c>
      <c r="O632" s="328"/>
      <c r="P632" s="329"/>
      <c r="Q632" s="330" t="str">
        <f t="shared" si="37"/>
        <v/>
      </c>
      <c r="R632" s="330" t="b">
        <f t="shared" si="38"/>
        <v>1</v>
      </c>
      <c r="S632" s="330" t="str">
        <f t="shared" si="39"/>
        <v/>
      </c>
    </row>
    <row r="633" spans="1:19" s="330" customFormat="1" ht="20.149999999999999" customHeight="1">
      <c r="A633" s="294"/>
      <c r="B633" s="325"/>
      <c r="C633" s="325"/>
      <c r="D633" s="325"/>
      <c r="E633" s="325"/>
      <c r="F633" s="325"/>
      <c r="G633" s="326"/>
      <c r="H633" s="326"/>
      <c r="I633" s="327"/>
      <c r="J633" s="327"/>
      <c r="K633" s="327"/>
      <c r="L633" s="327"/>
      <c r="M633" s="327"/>
      <c r="N633" s="328" t="str">
        <f t="shared" ca="1" si="36"/>
        <v/>
      </c>
      <c r="O633" s="328"/>
      <c r="P633" s="329"/>
      <c r="Q633" s="330" t="str">
        <f t="shared" si="37"/>
        <v/>
      </c>
      <c r="R633" s="330" t="b">
        <f t="shared" si="38"/>
        <v>1</v>
      </c>
      <c r="S633" s="330" t="str">
        <f t="shared" si="39"/>
        <v/>
      </c>
    </row>
    <row r="634" spans="1:19" s="330" customFormat="1" ht="20.149999999999999" customHeight="1">
      <c r="A634" s="294"/>
      <c r="B634" s="325"/>
      <c r="C634" s="325"/>
      <c r="D634" s="325"/>
      <c r="E634" s="325"/>
      <c r="F634" s="325"/>
      <c r="G634" s="326"/>
      <c r="H634" s="326"/>
      <c r="I634" s="327"/>
      <c r="J634" s="327"/>
      <c r="K634" s="327"/>
      <c r="L634" s="327"/>
      <c r="M634" s="327"/>
      <c r="N634" s="328" t="str">
        <f t="shared" ca="1" si="36"/>
        <v/>
      </c>
      <c r="O634" s="328"/>
      <c r="P634" s="329"/>
      <c r="Q634" s="330" t="str">
        <f t="shared" si="37"/>
        <v/>
      </c>
      <c r="R634" s="330" t="b">
        <f t="shared" si="38"/>
        <v>1</v>
      </c>
      <c r="S634" s="330" t="str">
        <f t="shared" si="39"/>
        <v/>
      </c>
    </row>
    <row r="635" spans="1:19" s="330" customFormat="1" ht="20.149999999999999" customHeight="1">
      <c r="A635" s="294"/>
      <c r="B635" s="325"/>
      <c r="C635" s="325"/>
      <c r="D635" s="325"/>
      <c r="E635" s="325"/>
      <c r="F635" s="325"/>
      <c r="G635" s="326"/>
      <c r="H635" s="326"/>
      <c r="I635" s="327"/>
      <c r="J635" s="327"/>
      <c r="K635" s="327"/>
      <c r="L635" s="327"/>
      <c r="M635" s="327"/>
      <c r="N635" s="328" t="str">
        <f t="shared" ca="1" si="36"/>
        <v/>
      </c>
      <c r="O635" s="328"/>
      <c r="P635" s="329"/>
      <c r="Q635" s="330" t="str">
        <f t="shared" si="37"/>
        <v/>
      </c>
      <c r="R635" s="330" t="b">
        <f t="shared" si="38"/>
        <v>1</v>
      </c>
      <c r="S635" s="330" t="str">
        <f t="shared" si="39"/>
        <v/>
      </c>
    </row>
    <row r="636" spans="1:19" s="330" customFormat="1" ht="20.149999999999999" customHeight="1">
      <c r="A636" s="294"/>
      <c r="B636" s="325"/>
      <c r="C636" s="325"/>
      <c r="D636" s="325"/>
      <c r="E636" s="325"/>
      <c r="F636" s="325"/>
      <c r="G636" s="326"/>
      <c r="H636" s="326"/>
      <c r="I636" s="327"/>
      <c r="J636" s="327"/>
      <c r="K636" s="327"/>
      <c r="L636" s="327"/>
      <c r="M636" s="327"/>
      <c r="N636" s="328" t="str">
        <f t="shared" ca="1" si="36"/>
        <v/>
      </c>
      <c r="O636" s="328"/>
      <c r="P636" s="329"/>
      <c r="Q636" s="330" t="str">
        <f t="shared" si="37"/>
        <v/>
      </c>
      <c r="R636" s="330" t="b">
        <f t="shared" si="38"/>
        <v>1</v>
      </c>
      <c r="S636" s="330" t="str">
        <f t="shared" si="39"/>
        <v/>
      </c>
    </row>
    <row r="637" spans="1:19" s="330" customFormat="1" ht="20.149999999999999" customHeight="1">
      <c r="A637" s="294"/>
      <c r="B637" s="325"/>
      <c r="C637" s="325"/>
      <c r="D637" s="325"/>
      <c r="E637" s="325"/>
      <c r="F637" s="325"/>
      <c r="G637" s="326"/>
      <c r="H637" s="326"/>
      <c r="I637" s="327"/>
      <c r="J637" s="327"/>
      <c r="K637" s="327"/>
      <c r="L637" s="327"/>
      <c r="M637" s="327"/>
      <c r="N637" s="328" t="str">
        <f t="shared" ca="1" si="36"/>
        <v/>
      </c>
      <c r="O637" s="328"/>
      <c r="P637" s="329"/>
      <c r="Q637" s="330" t="str">
        <f t="shared" si="37"/>
        <v/>
      </c>
      <c r="R637" s="330" t="b">
        <f t="shared" si="38"/>
        <v>1</v>
      </c>
      <c r="S637" s="330" t="str">
        <f t="shared" si="39"/>
        <v/>
      </c>
    </row>
    <row r="638" spans="1:19" s="330" customFormat="1" ht="20.149999999999999" customHeight="1">
      <c r="A638" s="294"/>
      <c r="B638" s="325"/>
      <c r="C638" s="325"/>
      <c r="D638" s="325"/>
      <c r="E638" s="325"/>
      <c r="F638" s="325"/>
      <c r="G638" s="326"/>
      <c r="H638" s="326"/>
      <c r="I638" s="327"/>
      <c r="J638" s="327"/>
      <c r="K638" s="327"/>
      <c r="L638" s="327"/>
      <c r="M638" s="327"/>
      <c r="N638" s="328" t="str">
        <f t="shared" ca="1" si="36"/>
        <v/>
      </c>
      <c r="O638" s="328"/>
      <c r="P638" s="329"/>
      <c r="Q638" s="330" t="str">
        <f t="shared" si="37"/>
        <v/>
      </c>
      <c r="R638" s="330" t="b">
        <f t="shared" si="38"/>
        <v>1</v>
      </c>
      <c r="S638" s="330" t="str">
        <f t="shared" si="39"/>
        <v/>
      </c>
    </row>
    <row r="639" spans="1:19" s="330" customFormat="1" ht="20.149999999999999" customHeight="1">
      <c r="A639" s="294"/>
      <c r="B639" s="325"/>
      <c r="C639" s="325"/>
      <c r="D639" s="325"/>
      <c r="E639" s="325"/>
      <c r="F639" s="325"/>
      <c r="G639" s="326"/>
      <c r="H639" s="326"/>
      <c r="I639" s="327"/>
      <c r="J639" s="327"/>
      <c r="K639" s="327"/>
      <c r="L639" s="327"/>
      <c r="M639" s="327"/>
      <c r="N639" s="328" t="str">
        <f t="shared" ca="1" si="36"/>
        <v/>
      </c>
      <c r="O639" s="328"/>
      <c r="P639" s="329"/>
      <c r="Q639" s="330" t="str">
        <f t="shared" si="37"/>
        <v/>
      </c>
      <c r="R639" s="330" t="b">
        <f t="shared" si="38"/>
        <v>1</v>
      </c>
      <c r="S639" s="330" t="str">
        <f t="shared" si="39"/>
        <v/>
      </c>
    </row>
    <row r="640" spans="1:19" s="330" customFormat="1" ht="20.149999999999999" customHeight="1">
      <c r="A640" s="294"/>
      <c r="B640" s="325"/>
      <c r="C640" s="325"/>
      <c r="D640" s="325"/>
      <c r="E640" s="325"/>
      <c r="F640" s="325"/>
      <c r="G640" s="326"/>
      <c r="H640" s="326"/>
      <c r="I640" s="327"/>
      <c r="J640" s="327"/>
      <c r="K640" s="327"/>
      <c r="L640" s="327"/>
      <c r="M640" s="327"/>
      <c r="N640" s="328" t="str">
        <f t="shared" ca="1" si="36"/>
        <v/>
      </c>
      <c r="O640" s="328"/>
      <c r="P640" s="329"/>
      <c r="Q640" s="330" t="str">
        <f t="shared" si="37"/>
        <v/>
      </c>
      <c r="R640" s="330" t="b">
        <f t="shared" si="38"/>
        <v>1</v>
      </c>
      <c r="S640" s="330" t="str">
        <f t="shared" si="39"/>
        <v/>
      </c>
    </row>
    <row r="641" spans="1:19" s="330" customFormat="1" ht="20.149999999999999" customHeight="1">
      <c r="A641" s="294"/>
      <c r="B641" s="325"/>
      <c r="C641" s="325"/>
      <c r="D641" s="325"/>
      <c r="E641" s="325"/>
      <c r="F641" s="325"/>
      <c r="G641" s="326"/>
      <c r="H641" s="326"/>
      <c r="I641" s="327"/>
      <c r="J641" s="327"/>
      <c r="K641" s="327"/>
      <c r="L641" s="327"/>
      <c r="M641" s="327"/>
      <c r="N641" s="328" t="str">
        <f t="shared" ca="1" si="36"/>
        <v/>
      </c>
      <c r="O641" s="328"/>
      <c r="P641" s="329"/>
      <c r="Q641" s="330" t="str">
        <f t="shared" si="37"/>
        <v/>
      </c>
      <c r="R641" s="330" t="b">
        <f t="shared" si="38"/>
        <v>1</v>
      </c>
      <c r="S641" s="330" t="str">
        <f t="shared" si="39"/>
        <v/>
      </c>
    </row>
    <row r="642" spans="1:19" s="330" customFormat="1" ht="20.149999999999999" customHeight="1">
      <c r="A642" s="294"/>
      <c r="B642" s="325"/>
      <c r="C642" s="325"/>
      <c r="D642" s="325"/>
      <c r="E642" s="325"/>
      <c r="F642" s="325"/>
      <c r="G642" s="326"/>
      <c r="H642" s="326"/>
      <c r="I642" s="327"/>
      <c r="J642" s="327"/>
      <c r="K642" s="327"/>
      <c r="L642" s="327"/>
      <c r="M642" s="327"/>
      <c r="N642" s="328" t="str">
        <f t="shared" ca="1" si="36"/>
        <v/>
      </c>
      <c r="O642" s="328"/>
      <c r="P642" s="329"/>
      <c r="Q642" s="330" t="str">
        <f t="shared" si="37"/>
        <v/>
      </c>
      <c r="R642" s="330" t="b">
        <f t="shared" si="38"/>
        <v>1</v>
      </c>
      <c r="S642" s="330" t="str">
        <f t="shared" si="39"/>
        <v/>
      </c>
    </row>
    <row r="643" spans="1:19" s="330" customFormat="1" ht="20.149999999999999" customHeight="1">
      <c r="A643" s="294"/>
      <c r="B643" s="325"/>
      <c r="C643" s="325"/>
      <c r="D643" s="325"/>
      <c r="E643" s="325"/>
      <c r="F643" s="325"/>
      <c r="G643" s="326"/>
      <c r="H643" s="326"/>
      <c r="I643" s="327"/>
      <c r="J643" s="327"/>
      <c r="K643" s="327"/>
      <c r="L643" s="327"/>
      <c r="M643" s="327"/>
      <c r="N643" s="328" t="str">
        <f t="shared" ca="1" si="36"/>
        <v/>
      </c>
      <c r="O643" s="328"/>
      <c r="P643" s="329"/>
      <c r="Q643" s="330" t="str">
        <f t="shared" si="37"/>
        <v/>
      </c>
      <c r="R643" s="330" t="b">
        <f t="shared" si="38"/>
        <v>1</v>
      </c>
      <c r="S643" s="330" t="str">
        <f t="shared" si="39"/>
        <v/>
      </c>
    </row>
    <row r="644" spans="1:19" s="330" customFormat="1" ht="20.149999999999999" customHeight="1">
      <c r="A644" s="294"/>
      <c r="B644" s="325"/>
      <c r="C644" s="325"/>
      <c r="D644" s="325"/>
      <c r="E644" s="325"/>
      <c r="F644" s="325"/>
      <c r="G644" s="326"/>
      <c r="H644" s="326"/>
      <c r="I644" s="327"/>
      <c r="J644" s="327"/>
      <c r="K644" s="327"/>
      <c r="L644" s="327"/>
      <c r="M644" s="327"/>
      <c r="N644" s="328" t="str">
        <f t="shared" ca="1" si="36"/>
        <v/>
      </c>
      <c r="O644" s="328"/>
      <c r="P644" s="329"/>
      <c r="Q644" s="330" t="str">
        <f t="shared" si="37"/>
        <v/>
      </c>
      <c r="R644" s="330" t="b">
        <f t="shared" si="38"/>
        <v>1</v>
      </c>
      <c r="S644" s="330" t="str">
        <f t="shared" si="39"/>
        <v/>
      </c>
    </row>
    <row r="645" spans="1:19" s="330" customFormat="1" ht="20.149999999999999" customHeight="1">
      <c r="A645" s="294"/>
      <c r="B645" s="325"/>
      <c r="C645" s="325"/>
      <c r="D645" s="325"/>
      <c r="E645" s="325"/>
      <c r="F645" s="325"/>
      <c r="G645" s="326"/>
      <c r="H645" s="326"/>
      <c r="I645" s="327"/>
      <c r="J645" s="327"/>
      <c r="K645" s="327"/>
      <c r="L645" s="327"/>
      <c r="M645" s="327"/>
      <c r="N645" s="328" t="str">
        <f t="shared" ref="N645:N708" ca="1" si="40">IF(A645="","",IF(ISERROR(MATCH($F645,CL,0)),"Unknown",INDIRECT("'C'!$A$"&amp;MATCH($F645,CL,0)+1)))</f>
        <v/>
      </c>
      <c r="O645" s="328"/>
      <c r="P645" s="329"/>
      <c r="Q645" s="330" t="str">
        <f t="shared" ref="Q645:Q708" si="41">A645&amp;B645</f>
        <v/>
      </c>
      <c r="R645" s="330" t="b">
        <f t="shared" ref="R645:R708" si="42">OR(ISBLANK(B645),ISBLANK(C645))</f>
        <v>1</v>
      </c>
      <c r="S645" s="330" t="str">
        <f t="shared" ref="S645:S708" si="43">IF(R645,"",A645&amp;"+")</f>
        <v/>
      </c>
    </row>
    <row r="646" spans="1:19" s="330" customFormat="1" ht="20.149999999999999" customHeight="1">
      <c r="A646" s="294"/>
      <c r="B646" s="325"/>
      <c r="C646" s="325"/>
      <c r="D646" s="325"/>
      <c r="E646" s="325"/>
      <c r="F646" s="325"/>
      <c r="G646" s="326"/>
      <c r="H646" s="326"/>
      <c r="I646" s="327"/>
      <c r="J646" s="327"/>
      <c r="K646" s="327"/>
      <c r="L646" s="327"/>
      <c r="M646" s="327"/>
      <c r="N646" s="328" t="str">
        <f t="shared" ca="1" si="40"/>
        <v/>
      </c>
      <c r="O646" s="328"/>
      <c r="P646" s="329"/>
      <c r="Q646" s="330" t="str">
        <f t="shared" si="41"/>
        <v/>
      </c>
      <c r="R646" s="330" t="b">
        <f t="shared" si="42"/>
        <v>1</v>
      </c>
      <c r="S646" s="330" t="str">
        <f t="shared" si="43"/>
        <v/>
      </c>
    </row>
    <row r="647" spans="1:19" s="330" customFormat="1" ht="20.149999999999999" customHeight="1">
      <c r="A647" s="294"/>
      <c r="B647" s="325"/>
      <c r="C647" s="325"/>
      <c r="D647" s="325"/>
      <c r="E647" s="325"/>
      <c r="F647" s="325"/>
      <c r="G647" s="326"/>
      <c r="H647" s="326"/>
      <c r="I647" s="327"/>
      <c r="J647" s="327"/>
      <c r="K647" s="327"/>
      <c r="L647" s="327"/>
      <c r="M647" s="327"/>
      <c r="N647" s="328" t="str">
        <f t="shared" ca="1" si="40"/>
        <v/>
      </c>
      <c r="O647" s="328"/>
      <c r="P647" s="329"/>
      <c r="Q647" s="330" t="str">
        <f t="shared" si="41"/>
        <v/>
      </c>
      <c r="R647" s="330" t="b">
        <f t="shared" si="42"/>
        <v>1</v>
      </c>
      <c r="S647" s="330" t="str">
        <f t="shared" si="43"/>
        <v/>
      </c>
    </row>
    <row r="648" spans="1:19" s="330" customFormat="1" ht="20.149999999999999" customHeight="1">
      <c r="A648" s="294"/>
      <c r="B648" s="325"/>
      <c r="C648" s="325"/>
      <c r="D648" s="325"/>
      <c r="E648" s="325"/>
      <c r="F648" s="325"/>
      <c r="G648" s="326"/>
      <c r="H648" s="326"/>
      <c r="I648" s="327"/>
      <c r="J648" s="327"/>
      <c r="K648" s="327"/>
      <c r="L648" s="327"/>
      <c r="M648" s="327"/>
      <c r="N648" s="328" t="str">
        <f t="shared" ca="1" si="40"/>
        <v/>
      </c>
      <c r="O648" s="328"/>
      <c r="P648" s="329"/>
      <c r="Q648" s="330" t="str">
        <f t="shared" si="41"/>
        <v/>
      </c>
      <c r="R648" s="330" t="b">
        <f t="shared" si="42"/>
        <v>1</v>
      </c>
      <c r="S648" s="330" t="str">
        <f t="shared" si="43"/>
        <v/>
      </c>
    </row>
    <row r="649" spans="1:19" s="330" customFormat="1" ht="20.149999999999999" customHeight="1">
      <c r="A649" s="294"/>
      <c r="B649" s="325"/>
      <c r="C649" s="325"/>
      <c r="D649" s="325"/>
      <c r="E649" s="325"/>
      <c r="F649" s="325"/>
      <c r="G649" s="326"/>
      <c r="H649" s="326"/>
      <c r="I649" s="327"/>
      <c r="J649" s="327"/>
      <c r="K649" s="327"/>
      <c r="L649" s="327"/>
      <c r="M649" s="327"/>
      <c r="N649" s="328" t="str">
        <f t="shared" ca="1" si="40"/>
        <v/>
      </c>
      <c r="O649" s="328"/>
      <c r="P649" s="329"/>
      <c r="Q649" s="330" t="str">
        <f t="shared" si="41"/>
        <v/>
      </c>
      <c r="R649" s="330" t="b">
        <f t="shared" si="42"/>
        <v>1</v>
      </c>
      <c r="S649" s="330" t="str">
        <f t="shared" si="43"/>
        <v/>
      </c>
    </row>
    <row r="650" spans="1:19" s="330" customFormat="1" ht="20.149999999999999" customHeight="1">
      <c r="A650" s="294"/>
      <c r="B650" s="325"/>
      <c r="C650" s="325"/>
      <c r="D650" s="325"/>
      <c r="E650" s="325"/>
      <c r="F650" s="325"/>
      <c r="G650" s="326"/>
      <c r="H650" s="326"/>
      <c r="I650" s="327"/>
      <c r="J650" s="327"/>
      <c r="K650" s="327"/>
      <c r="L650" s="327"/>
      <c r="M650" s="327"/>
      <c r="N650" s="328" t="str">
        <f t="shared" ca="1" si="40"/>
        <v/>
      </c>
      <c r="O650" s="328"/>
      <c r="P650" s="329"/>
      <c r="Q650" s="330" t="str">
        <f t="shared" si="41"/>
        <v/>
      </c>
      <c r="R650" s="330" t="b">
        <f t="shared" si="42"/>
        <v>1</v>
      </c>
      <c r="S650" s="330" t="str">
        <f t="shared" si="43"/>
        <v/>
      </c>
    </row>
    <row r="651" spans="1:19" s="330" customFormat="1" ht="20.149999999999999" customHeight="1">
      <c r="A651" s="294"/>
      <c r="B651" s="325"/>
      <c r="C651" s="325"/>
      <c r="D651" s="325"/>
      <c r="E651" s="325"/>
      <c r="F651" s="325"/>
      <c r="G651" s="326"/>
      <c r="H651" s="326"/>
      <c r="I651" s="327"/>
      <c r="J651" s="327"/>
      <c r="K651" s="327"/>
      <c r="L651" s="327"/>
      <c r="M651" s="327"/>
      <c r="N651" s="328" t="str">
        <f t="shared" ca="1" si="40"/>
        <v/>
      </c>
      <c r="O651" s="328"/>
      <c r="P651" s="329"/>
      <c r="Q651" s="330" t="str">
        <f t="shared" si="41"/>
        <v/>
      </c>
      <c r="R651" s="330" t="b">
        <f t="shared" si="42"/>
        <v>1</v>
      </c>
      <c r="S651" s="330" t="str">
        <f t="shared" si="43"/>
        <v/>
      </c>
    </row>
    <row r="652" spans="1:19" s="330" customFormat="1" ht="20.149999999999999" customHeight="1">
      <c r="A652" s="294"/>
      <c r="B652" s="325"/>
      <c r="C652" s="325"/>
      <c r="D652" s="325"/>
      <c r="E652" s="325"/>
      <c r="F652" s="325"/>
      <c r="G652" s="326"/>
      <c r="H652" s="326"/>
      <c r="I652" s="327"/>
      <c r="J652" s="327"/>
      <c r="K652" s="327"/>
      <c r="L652" s="327"/>
      <c r="M652" s="327"/>
      <c r="N652" s="328" t="str">
        <f t="shared" ca="1" si="40"/>
        <v/>
      </c>
      <c r="O652" s="328"/>
      <c r="P652" s="329"/>
      <c r="Q652" s="330" t="str">
        <f t="shared" si="41"/>
        <v/>
      </c>
      <c r="R652" s="330" t="b">
        <f t="shared" si="42"/>
        <v>1</v>
      </c>
      <c r="S652" s="330" t="str">
        <f t="shared" si="43"/>
        <v/>
      </c>
    </row>
    <row r="653" spans="1:19" s="330" customFormat="1" ht="20.149999999999999" customHeight="1">
      <c r="A653" s="294"/>
      <c r="B653" s="325"/>
      <c r="C653" s="325"/>
      <c r="D653" s="325"/>
      <c r="E653" s="325"/>
      <c r="F653" s="325"/>
      <c r="G653" s="326"/>
      <c r="H653" s="326"/>
      <c r="I653" s="327"/>
      <c r="J653" s="327"/>
      <c r="K653" s="327"/>
      <c r="L653" s="327"/>
      <c r="M653" s="327"/>
      <c r="N653" s="328" t="str">
        <f t="shared" ca="1" si="40"/>
        <v/>
      </c>
      <c r="O653" s="328"/>
      <c r="P653" s="329"/>
      <c r="Q653" s="330" t="str">
        <f t="shared" si="41"/>
        <v/>
      </c>
      <c r="R653" s="330" t="b">
        <f t="shared" si="42"/>
        <v>1</v>
      </c>
      <c r="S653" s="330" t="str">
        <f t="shared" si="43"/>
        <v/>
      </c>
    </row>
    <row r="654" spans="1:19" s="330" customFormat="1" ht="20.149999999999999" customHeight="1">
      <c r="A654" s="294"/>
      <c r="B654" s="325"/>
      <c r="C654" s="325"/>
      <c r="D654" s="325"/>
      <c r="E654" s="325"/>
      <c r="F654" s="325"/>
      <c r="G654" s="326"/>
      <c r="H654" s="326"/>
      <c r="I654" s="327"/>
      <c r="J654" s="327"/>
      <c r="K654" s="327"/>
      <c r="L654" s="327"/>
      <c r="M654" s="327"/>
      <c r="N654" s="328" t="str">
        <f t="shared" ca="1" si="40"/>
        <v/>
      </c>
      <c r="O654" s="328"/>
      <c r="P654" s="329"/>
      <c r="Q654" s="330" t="str">
        <f t="shared" si="41"/>
        <v/>
      </c>
      <c r="R654" s="330" t="b">
        <f t="shared" si="42"/>
        <v>1</v>
      </c>
      <c r="S654" s="330" t="str">
        <f t="shared" si="43"/>
        <v/>
      </c>
    </row>
    <row r="655" spans="1:19" s="330" customFormat="1" ht="20.149999999999999" customHeight="1">
      <c r="A655" s="294"/>
      <c r="B655" s="325"/>
      <c r="C655" s="325"/>
      <c r="D655" s="325"/>
      <c r="E655" s="325"/>
      <c r="F655" s="325"/>
      <c r="G655" s="326"/>
      <c r="H655" s="326"/>
      <c r="I655" s="327"/>
      <c r="J655" s="327"/>
      <c r="K655" s="327"/>
      <c r="L655" s="327"/>
      <c r="M655" s="327"/>
      <c r="N655" s="328" t="str">
        <f t="shared" ca="1" si="40"/>
        <v/>
      </c>
      <c r="O655" s="328"/>
      <c r="P655" s="329"/>
      <c r="Q655" s="330" t="str">
        <f t="shared" si="41"/>
        <v/>
      </c>
      <c r="R655" s="330" t="b">
        <f t="shared" si="42"/>
        <v>1</v>
      </c>
      <c r="S655" s="330" t="str">
        <f t="shared" si="43"/>
        <v/>
      </c>
    </row>
    <row r="656" spans="1:19" s="330" customFormat="1" ht="20.149999999999999" customHeight="1">
      <c r="A656" s="294"/>
      <c r="B656" s="325"/>
      <c r="C656" s="325"/>
      <c r="D656" s="325"/>
      <c r="E656" s="325"/>
      <c r="F656" s="325"/>
      <c r="G656" s="326"/>
      <c r="H656" s="326"/>
      <c r="I656" s="327"/>
      <c r="J656" s="327"/>
      <c r="K656" s="327"/>
      <c r="L656" s="327"/>
      <c r="M656" s="327"/>
      <c r="N656" s="328" t="str">
        <f t="shared" ca="1" si="40"/>
        <v/>
      </c>
      <c r="O656" s="328"/>
      <c r="P656" s="329"/>
      <c r="Q656" s="330" t="str">
        <f t="shared" si="41"/>
        <v/>
      </c>
      <c r="R656" s="330" t="b">
        <f t="shared" si="42"/>
        <v>1</v>
      </c>
      <c r="S656" s="330" t="str">
        <f t="shared" si="43"/>
        <v/>
      </c>
    </row>
    <row r="657" spans="1:19" s="330" customFormat="1" ht="20.149999999999999" customHeight="1">
      <c r="A657" s="294"/>
      <c r="B657" s="325"/>
      <c r="C657" s="325"/>
      <c r="D657" s="325"/>
      <c r="E657" s="325"/>
      <c r="F657" s="325"/>
      <c r="G657" s="326"/>
      <c r="H657" s="326"/>
      <c r="I657" s="327"/>
      <c r="J657" s="327"/>
      <c r="K657" s="327"/>
      <c r="L657" s="327"/>
      <c r="M657" s="327"/>
      <c r="N657" s="328" t="str">
        <f t="shared" ca="1" si="40"/>
        <v/>
      </c>
      <c r="O657" s="328"/>
      <c r="P657" s="329"/>
      <c r="Q657" s="330" t="str">
        <f t="shared" si="41"/>
        <v/>
      </c>
      <c r="R657" s="330" t="b">
        <f t="shared" si="42"/>
        <v>1</v>
      </c>
      <c r="S657" s="330" t="str">
        <f t="shared" si="43"/>
        <v/>
      </c>
    </row>
    <row r="658" spans="1:19" s="330" customFormat="1" ht="20.149999999999999" customHeight="1">
      <c r="A658" s="294"/>
      <c r="B658" s="325"/>
      <c r="C658" s="325"/>
      <c r="D658" s="325"/>
      <c r="E658" s="325"/>
      <c r="F658" s="325"/>
      <c r="G658" s="326"/>
      <c r="H658" s="326"/>
      <c r="I658" s="327"/>
      <c r="J658" s="327"/>
      <c r="K658" s="327"/>
      <c r="L658" s="327"/>
      <c r="M658" s="327"/>
      <c r="N658" s="328" t="str">
        <f t="shared" ca="1" si="40"/>
        <v/>
      </c>
      <c r="O658" s="328"/>
      <c r="P658" s="329"/>
      <c r="Q658" s="330" t="str">
        <f t="shared" si="41"/>
        <v/>
      </c>
      <c r="R658" s="330" t="b">
        <f t="shared" si="42"/>
        <v>1</v>
      </c>
      <c r="S658" s="330" t="str">
        <f t="shared" si="43"/>
        <v/>
      </c>
    </row>
    <row r="659" spans="1:19" s="330" customFormat="1" ht="20.149999999999999" customHeight="1">
      <c r="A659" s="294"/>
      <c r="B659" s="325"/>
      <c r="C659" s="325"/>
      <c r="D659" s="325"/>
      <c r="E659" s="325"/>
      <c r="F659" s="325"/>
      <c r="G659" s="326"/>
      <c r="H659" s="326"/>
      <c r="I659" s="327"/>
      <c r="J659" s="327"/>
      <c r="K659" s="327"/>
      <c r="L659" s="327"/>
      <c r="M659" s="327"/>
      <c r="N659" s="328" t="str">
        <f t="shared" ca="1" si="40"/>
        <v/>
      </c>
      <c r="O659" s="328"/>
      <c r="P659" s="329"/>
      <c r="Q659" s="330" t="str">
        <f t="shared" si="41"/>
        <v/>
      </c>
      <c r="R659" s="330" t="b">
        <f t="shared" si="42"/>
        <v>1</v>
      </c>
      <c r="S659" s="330" t="str">
        <f t="shared" si="43"/>
        <v/>
      </c>
    </row>
    <row r="660" spans="1:19" s="330" customFormat="1" ht="20.149999999999999" customHeight="1">
      <c r="A660" s="294"/>
      <c r="B660" s="325"/>
      <c r="C660" s="325"/>
      <c r="D660" s="325"/>
      <c r="E660" s="325"/>
      <c r="F660" s="325"/>
      <c r="G660" s="326"/>
      <c r="H660" s="326"/>
      <c r="I660" s="327"/>
      <c r="J660" s="327"/>
      <c r="K660" s="327"/>
      <c r="L660" s="327"/>
      <c r="M660" s="327"/>
      <c r="N660" s="328" t="str">
        <f t="shared" ca="1" si="40"/>
        <v/>
      </c>
      <c r="O660" s="328"/>
      <c r="P660" s="329"/>
      <c r="Q660" s="330" t="str">
        <f t="shared" si="41"/>
        <v/>
      </c>
      <c r="R660" s="330" t="b">
        <f t="shared" si="42"/>
        <v>1</v>
      </c>
      <c r="S660" s="330" t="str">
        <f t="shared" si="43"/>
        <v/>
      </c>
    </row>
    <row r="661" spans="1:19" s="330" customFormat="1" ht="20.149999999999999" customHeight="1">
      <c r="A661" s="294"/>
      <c r="B661" s="325"/>
      <c r="C661" s="325"/>
      <c r="D661" s="325"/>
      <c r="E661" s="325"/>
      <c r="F661" s="325"/>
      <c r="G661" s="326"/>
      <c r="H661" s="326"/>
      <c r="I661" s="327"/>
      <c r="J661" s="327"/>
      <c r="K661" s="327"/>
      <c r="L661" s="327"/>
      <c r="M661" s="327"/>
      <c r="N661" s="328" t="str">
        <f t="shared" ca="1" si="40"/>
        <v/>
      </c>
      <c r="O661" s="328"/>
      <c r="P661" s="329"/>
      <c r="Q661" s="330" t="str">
        <f t="shared" si="41"/>
        <v/>
      </c>
      <c r="R661" s="330" t="b">
        <f t="shared" si="42"/>
        <v>1</v>
      </c>
      <c r="S661" s="330" t="str">
        <f t="shared" si="43"/>
        <v/>
      </c>
    </row>
    <row r="662" spans="1:19" s="330" customFormat="1" ht="20.149999999999999" customHeight="1">
      <c r="A662" s="294"/>
      <c r="B662" s="325"/>
      <c r="C662" s="325"/>
      <c r="D662" s="325"/>
      <c r="E662" s="325"/>
      <c r="F662" s="325"/>
      <c r="G662" s="326"/>
      <c r="H662" s="326"/>
      <c r="I662" s="327"/>
      <c r="J662" s="327"/>
      <c r="K662" s="327"/>
      <c r="L662" s="327"/>
      <c r="M662" s="327"/>
      <c r="N662" s="328" t="str">
        <f t="shared" ca="1" si="40"/>
        <v/>
      </c>
      <c r="O662" s="328"/>
      <c r="P662" s="329"/>
      <c r="Q662" s="330" t="str">
        <f t="shared" si="41"/>
        <v/>
      </c>
      <c r="R662" s="330" t="b">
        <f t="shared" si="42"/>
        <v>1</v>
      </c>
      <c r="S662" s="330" t="str">
        <f t="shared" si="43"/>
        <v/>
      </c>
    </row>
    <row r="663" spans="1:19" s="330" customFormat="1" ht="20.149999999999999" customHeight="1">
      <c r="A663" s="294"/>
      <c r="B663" s="325"/>
      <c r="C663" s="325"/>
      <c r="D663" s="325"/>
      <c r="E663" s="325"/>
      <c r="F663" s="325"/>
      <c r="G663" s="326"/>
      <c r="H663" s="326"/>
      <c r="I663" s="327"/>
      <c r="J663" s="327"/>
      <c r="K663" s="327"/>
      <c r="L663" s="327"/>
      <c r="M663" s="327"/>
      <c r="N663" s="328" t="str">
        <f t="shared" ca="1" si="40"/>
        <v/>
      </c>
      <c r="O663" s="328"/>
      <c r="P663" s="329"/>
      <c r="Q663" s="330" t="str">
        <f t="shared" si="41"/>
        <v/>
      </c>
      <c r="R663" s="330" t="b">
        <f t="shared" si="42"/>
        <v>1</v>
      </c>
      <c r="S663" s="330" t="str">
        <f t="shared" si="43"/>
        <v/>
      </c>
    </row>
    <row r="664" spans="1:19" s="330" customFormat="1" ht="20.149999999999999" customHeight="1">
      <c r="A664" s="294"/>
      <c r="B664" s="325"/>
      <c r="C664" s="325"/>
      <c r="D664" s="325"/>
      <c r="E664" s="325"/>
      <c r="F664" s="325"/>
      <c r="G664" s="326"/>
      <c r="H664" s="326"/>
      <c r="I664" s="327"/>
      <c r="J664" s="327"/>
      <c r="K664" s="327"/>
      <c r="L664" s="327"/>
      <c r="M664" s="327"/>
      <c r="N664" s="328" t="str">
        <f t="shared" ca="1" si="40"/>
        <v/>
      </c>
      <c r="O664" s="328"/>
      <c r="P664" s="329"/>
      <c r="Q664" s="330" t="str">
        <f t="shared" si="41"/>
        <v/>
      </c>
      <c r="R664" s="330" t="b">
        <f t="shared" si="42"/>
        <v>1</v>
      </c>
      <c r="S664" s="330" t="str">
        <f t="shared" si="43"/>
        <v/>
      </c>
    </row>
    <row r="665" spans="1:19" s="330" customFormat="1" ht="20.149999999999999" customHeight="1">
      <c r="A665" s="294"/>
      <c r="B665" s="325"/>
      <c r="C665" s="325"/>
      <c r="D665" s="325"/>
      <c r="E665" s="325"/>
      <c r="F665" s="325"/>
      <c r="G665" s="326"/>
      <c r="H665" s="326"/>
      <c r="I665" s="327"/>
      <c r="J665" s="327"/>
      <c r="K665" s="327"/>
      <c r="L665" s="327"/>
      <c r="M665" s="327"/>
      <c r="N665" s="328" t="str">
        <f t="shared" ca="1" si="40"/>
        <v/>
      </c>
      <c r="O665" s="328"/>
      <c r="P665" s="329"/>
      <c r="Q665" s="330" t="str">
        <f t="shared" si="41"/>
        <v/>
      </c>
      <c r="R665" s="330" t="b">
        <f t="shared" si="42"/>
        <v>1</v>
      </c>
      <c r="S665" s="330" t="str">
        <f t="shared" si="43"/>
        <v/>
      </c>
    </row>
    <row r="666" spans="1:19" s="330" customFormat="1" ht="20.149999999999999" customHeight="1">
      <c r="A666" s="294"/>
      <c r="B666" s="325"/>
      <c r="C666" s="325"/>
      <c r="D666" s="325"/>
      <c r="E666" s="325"/>
      <c r="F666" s="325"/>
      <c r="G666" s="326"/>
      <c r="H666" s="326"/>
      <c r="I666" s="327"/>
      <c r="J666" s="327"/>
      <c r="K666" s="327"/>
      <c r="L666" s="327"/>
      <c r="M666" s="327"/>
      <c r="N666" s="328" t="str">
        <f t="shared" ca="1" si="40"/>
        <v/>
      </c>
      <c r="O666" s="328"/>
      <c r="P666" s="329"/>
      <c r="Q666" s="330" t="str">
        <f t="shared" si="41"/>
        <v/>
      </c>
      <c r="R666" s="330" t="b">
        <f t="shared" si="42"/>
        <v>1</v>
      </c>
      <c r="S666" s="330" t="str">
        <f t="shared" si="43"/>
        <v/>
      </c>
    </row>
    <row r="667" spans="1:19" s="330" customFormat="1" ht="20.149999999999999" customHeight="1">
      <c r="A667" s="294"/>
      <c r="B667" s="325"/>
      <c r="C667" s="325"/>
      <c r="D667" s="325"/>
      <c r="E667" s="325"/>
      <c r="F667" s="325"/>
      <c r="G667" s="326"/>
      <c r="H667" s="326"/>
      <c r="I667" s="327"/>
      <c r="J667" s="327"/>
      <c r="K667" s="327"/>
      <c r="L667" s="327"/>
      <c r="M667" s="327"/>
      <c r="N667" s="328" t="str">
        <f t="shared" ca="1" si="40"/>
        <v/>
      </c>
      <c r="O667" s="328"/>
      <c r="P667" s="329"/>
      <c r="Q667" s="330" t="str">
        <f t="shared" si="41"/>
        <v/>
      </c>
      <c r="R667" s="330" t="b">
        <f t="shared" si="42"/>
        <v>1</v>
      </c>
      <c r="S667" s="330" t="str">
        <f t="shared" si="43"/>
        <v/>
      </c>
    </row>
    <row r="668" spans="1:19" s="330" customFormat="1" ht="20.149999999999999" customHeight="1">
      <c r="A668" s="294"/>
      <c r="B668" s="325"/>
      <c r="C668" s="325"/>
      <c r="D668" s="325"/>
      <c r="E668" s="325"/>
      <c r="F668" s="325"/>
      <c r="G668" s="326"/>
      <c r="H668" s="326"/>
      <c r="I668" s="327"/>
      <c r="J668" s="327"/>
      <c r="K668" s="327"/>
      <c r="L668" s="327"/>
      <c r="M668" s="327"/>
      <c r="N668" s="328" t="str">
        <f t="shared" ca="1" si="40"/>
        <v/>
      </c>
      <c r="O668" s="328"/>
      <c r="P668" s="329"/>
      <c r="Q668" s="330" t="str">
        <f t="shared" si="41"/>
        <v/>
      </c>
      <c r="R668" s="330" t="b">
        <f t="shared" si="42"/>
        <v>1</v>
      </c>
      <c r="S668" s="330" t="str">
        <f t="shared" si="43"/>
        <v/>
      </c>
    </row>
    <row r="669" spans="1:19" s="330" customFormat="1" ht="20.149999999999999" customHeight="1">
      <c r="A669" s="294"/>
      <c r="B669" s="325"/>
      <c r="C669" s="325"/>
      <c r="D669" s="325"/>
      <c r="E669" s="325"/>
      <c r="F669" s="325"/>
      <c r="G669" s="326"/>
      <c r="H669" s="326"/>
      <c r="I669" s="327"/>
      <c r="J669" s="327"/>
      <c r="K669" s="327"/>
      <c r="L669" s="327"/>
      <c r="M669" s="327"/>
      <c r="N669" s="328" t="str">
        <f t="shared" ca="1" si="40"/>
        <v/>
      </c>
      <c r="O669" s="328"/>
      <c r="P669" s="329"/>
      <c r="Q669" s="330" t="str">
        <f t="shared" si="41"/>
        <v/>
      </c>
      <c r="R669" s="330" t="b">
        <f t="shared" si="42"/>
        <v>1</v>
      </c>
      <c r="S669" s="330" t="str">
        <f t="shared" si="43"/>
        <v/>
      </c>
    </row>
    <row r="670" spans="1:19" s="330" customFormat="1" ht="20.149999999999999" customHeight="1">
      <c r="A670" s="294"/>
      <c r="B670" s="325"/>
      <c r="C670" s="325"/>
      <c r="D670" s="325"/>
      <c r="E670" s="325"/>
      <c r="F670" s="325"/>
      <c r="G670" s="326"/>
      <c r="H670" s="326"/>
      <c r="I670" s="327"/>
      <c r="J670" s="327"/>
      <c r="K670" s="327"/>
      <c r="L670" s="327"/>
      <c r="M670" s="327"/>
      <c r="N670" s="328" t="str">
        <f t="shared" ca="1" si="40"/>
        <v/>
      </c>
      <c r="O670" s="328"/>
      <c r="P670" s="329"/>
      <c r="Q670" s="330" t="str">
        <f t="shared" si="41"/>
        <v/>
      </c>
      <c r="R670" s="330" t="b">
        <f t="shared" si="42"/>
        <v>1</v>
      </c>
      <c r="S670" s="330" t="str">
        <f t="shared" si="43"/>
        <v/>
      </c>
    </row>
    <row r="671" spans="1:19" s="330" customFormat="1" ht="20.149999999999999" customHeight="1">
      <c r="A671" s="294"/>
      <c r="B671" s="325"/>
      <c r="C671" s="325"/>
      <c r="D671" s="325"/>
      <c r="E671" s="325"/>
      <c r="F671" s="325"/>
      <c r="G671" s="326"/>
      <c r="H671" s="326"/>
      <c r="I671" s="327"/>
      <c r="J671" s="327"/>
      <c r="K671" s="327"/>
      <c r="L671" s="327"/>
      <c r="M671" s="327"/>
      <c r="N671" s="328" t="str">
        <f t="shared" ca="1" si="40"/>
        <v/>
      </c>
      <c r="O671" s="328"/>
      <c r="P671" s="329"/>
      <c r="Q671" s="330" t="str">
        <f t="shared" si="41"/>
        <v/>
      </c>
      <c r="R671" s="330" t="b">
        <f t="shared" si="42"/>
        <v>1</v>
      </c>
      <c r="S671" s="330" t="str">
        <f t="shared" si="43"/>
        <v/>
      </c>
    </row>
    <row r="672" spans="1:19" s="330" customFormat="1" ht="20.149999999999999" customHeight="1">
      <c r="A672" s="294"/>
      <c r="B672" s="325"/>
      <c r="C672" s="325"/>
      <c r="D672" s="325"/>
      <c r="E672" s="325"/>
      <c r="F672" s="325"/>
      <c r="G672" s="326"/>
      <c r="H672" s="326"/>
      <c r="I672" s="327"/>
      <c r="J672" s="327"/>
      <c r="K672" s="327"/>
      <c r="L672" s="327"/>
      <c r="M672" s="327"/>
      <c r="N672" s="328" t="str">
        <f t="shared" ca="1" si="40"/>
        <v/>
      </c>
      <c r="O672" s="328"/>
      <c r="P672" s="329"/>
      <c r="Q672" s="330" t="str">
        <f t="shared" si="41"/>
        <v/>
      </c>
      <c r="R672" s="330" t="b">
        <f t="shared" si="42"/>
        <v>1</v>
      </c>
      <c r="S672" s="330" t="str">
        <f t="shared" si="43"/>
        <v/>
      </c>
    </row>
    <row r="673" spans="1:19" s="330" customFormat="1" ht="20.149999999999999" customHeight="1">
      <c r="A673" s="294"/>
      <c r="B673" s="325"/>
      <c r="C673" s="325"/>
      <c r="D673" s="325"/>
      <c r="E673" s="325"/>
      <c r="F673" s="325"/>
      <c r="G673" s="326"/>
      <c r="H673" s="326"/>
      <c r="I673" s="327"/>
      <c r="J673" s="327"/>
      <c r="K673" s="327"/>
      <c r="L673" s="327"/>
      <c r="M673" s="327"/>
      <c r="N673" s="328" t="str">
        <f t="shared" ca="1" si="40"/>
        <v/>
      </c>
      <c r="O673" s="328"/>
      <c r="P673" s="329"/>
      <c r="Q673" s="330" t="str">
        <f t="shared" si="41"/>
        <v/>
      </c>
      <c r="R673" s="330" t="b">
        <f t="shared" si="42"/>
        <v>1</v>
      </c>
      <c r="S673" s="330" t="str">
        <f t="shared" si="43"/>
        <v/>
      </c>
    </row>
    <row r="674" spans="1:19" s="330" customFormat="1" ht="20.149999999999999" customHeight="1">
      <c r="A674" s="294"/>
      <c r="B674" s="325"/>
      <c r="C674" s="325"/>
      <c r="D674" s="325"/>
      <c r="E674" s="325"/>
      <c r="F674" s="325"/>
      <c r="G674" s="326"/>
      <c r="H674" s="326"/>
      <c r="I674" s="327"/>
      <c r="J674" s="327"/>
      <c r="K674" s="327"/>
      <c r="L674" s="327"/>
      <c r="M674" s="327"/>
      <c r="N674" s="328" t="str">
        <f t="shared" ca="1" si="40"/>
        <v/>
      </c>
      <c r="O674" s="328"/>
      <c r="P674" s="329"/>
      <c r="Q674" s="330" t="str">
        <f t="shared" si="41"/>
        <v/>
      </c>
      <c r="R674" s="330" t="b">
        <f t="shared" si="42"/>
        <v>1</v>
      </c>
      <c r="S674" s="330" t="str">
        <f t="shared" si="43"/>
        <v/>
      </c>
    </row>
    <row r="675" spans="1:19" s="330" customFormat="1" ht="20.149999999999999" customHeight="1">
      <c r="A675" s="294"/>
      <c r="B675" s="325"/>
      <c r="C675" s="325"/>
      <c r="D675" s="325"/>
      <c r="E675" s="325"/>
      <c r="F675" s="325"/>
      <c r="G675" s="326"/>
      <c r="H675" s="326"/>
      <c r="I675" s="327"/>
      <c r="J675" s="327"/>
      <c r="K675" s="327"/>
      <c r="L675" s="327"/>
      <c r="M675" s="327"/>
      <c r="N675" s="328" t="str">
        <f t="shared" ca="1" si="40"/>
        <v/>
      </c>
      <c r="O675" s="328"/>
      <c r="P675" s="329"/>
      <c r="Q675" s="330" t="str">
        <f t="shared" si="41"/>
        <v/>
      </c>
      <c r="R675" s="330" t="b">
        <f t="shared" si="42"/>
        <v>1</v>
      </c>
      <c r="S675" s="330" t="str">
        <f t="shared" si="43"/>
        <v/>
      </c>
    </row>
    <row r="676" spans="1:19" s="330" customFormat="1" ht="20.149999999999999" customHeight="1">
      <c r="A676" s="294"/>
      <c r="B676" s="325"/>
      <c r="C676" s="325"/>
      <c r="D676" s="325"/>
      <c r="E676" s="325"/>
      <c r="F676" s="325"/>
      <c r="G676" s="326"/>
      <c r="H676" s="326"/>
      <c r="I676" s="327"/>
      <c r="J676" s="327"/>
      <c r="K676" s="327"/>
      <c r="L676" s="327"/>
      <c r="M676" s="327"/>
      <c r="N676" s="328" t="str">
        <f t="shared" ca="1" si="40"/>
        <v/>
      </c>
      <c r="O676" s="328"/>
      <c r="P676" s="329"/>
      <c r="Q676" s="330" t="str">
        <f t="shared" si="41"/>
        <v/>
      </c>
      <c r="R676" s="330" t="b">
        <f t="shared" si="42"/>
        <v>1</v>
      </c>
      <c r="S676" s="330" t="str">
        <f t="shared" si="43"/>
        <v/>
      </c>
    </row>
    <row r="677" spans="1:19" s="330" customFormat="1" ht="20.149999999999999" customHeight="1">
      <c r="A677" s="294"/>
      <c r="B677" s="325"/>
      <c r="C677" s="325"/>
      <c r="D677" s="325"/>
      <c r="E677" s="325"/>
      <c r="F677" s="325"/>
      <c r="G677" s="326"/>
      <c r="H677" s="326"/>
      <c r="I677" s="327"/>
      <c r="J677" s="327"/>
      <c r="K677" s="327"/>
      <c r="L677" s="327"/>
      <c r="M677" s="327"/>
      <c r="N677" s="328" t="str">
        <f t="shared" ca="1" si="40"/>
        <v/>
      </c>
      <c r="O677" s="328"/>
      <c r="P677" s="329"/>
      <c r="Q677" s="330" t="str">
        <f t="shared" si="41"/>
        <v/>
      </c>
      <c r="R677" s="330" t="b">
        <f t="shared" si="42"/>
        <v>1</v>
      </c>
      <c r="S677" s="330" t="str">
        <f t="shared" si="43"/>
        <v/>
      </c>
    </row>
    <row r="678" spans="1:19" s="330" customFormat="1" ht="20.149999999999999" customHeight="1">
      <c r="A678" s="294"/>
      <c r="B678" s="325"/>
      <c r="C678" s="325"/>
      <c r="D678" s="325"/>
      <c r="E678" s="325"/>
      <c r="F678" s="325"/>
      <c r="G678" s="326"/>
      <c r="H678" s="326"/>
      <c r="I678" s="327"/>
      <c r="J678" s="327"/>
      <c r="K678" s="327"/>
      <c r="L678" s="327"/>
      <c r="M678" s="327"/>
      <c r="N678" s="328" t="str">
        <f t="shared" ca="1" si="40"/>
        <v/>
      </c>
      <c r="O678" s="328"/>
      <c r="P678" s="329"/>
      <c r="Q678" s="330" t="str">
        <f t="shared" si="41"/>
        <v/>
      </c>
      <c r="R678" s="330" t="b">
        <f t="shared" si="42"/>
        <v>1</v>
      </c>
      <c r="S678" s="330" t="str">
        <f t="shared" si="43"/>
        <v/>
      </c>
    </row>
    <row r="679" spans="1:19" s="330" customFormat="1" ht="20.149999999999999" customHeight="1">
      <c r="A679" s="294"/>
      <c r="B679" s="325"/>
      <c r="C679" s="325"/>
      <c r="D679" s="325"/>
      <c r="E679" s="325"/>
      <c r="F679" s="325"/>
      <c r="G679" s="326"/>
      <c r="H679" s="326"/>
      <c r="I679" s="327"/>
      <c r="J679" s="327"/>
      <c r="K679" s="327"/>
      <c r="L679" s="327"/>
      <c r="M679" s="327"/>
      <c r="N679" s="328" t="str">
        <f t="shared" ca="1" si="40"/>
        <v/>
      </c>
      <c r="O679" s="328"/>
      <c r="P679" s="329"/>
      <c r="Q679" s="330" t="str">
        <f t="shared" si="41"/>
        <v/>
      </c>
      <c r="R679" s="330" t="b">
        <f t="shared" si="42"/>
        <v>1</v>
      </c>
      <c r="S679" s="330" t="str">
        <f t="shared" si="43"/>
        <v/>
      </c>
    </row>
    <row r="680" spans="1:19" s="330" customFormat="1" ht="20.149999999999999" customHeight="1">
      <c r="A680" s="294"/>
      <c r="B680" s="325"/>
      <c r="C680" s="325"/>
      <c r="D680" s="325"/>
      <c r="E680" s="325"/>
      <c r="F680" s="325"/>
      <c r="G680" s="326"/>
      <c r="H680" s="326"/>
      <c r="I680" s="327"/>
      <c r="J680" s="327"/>
      <c r="K680" s="327"/>
      <c r="L680" s="327"/>
      <c r="M680" s="327"/>
      <c r="N680" s="328" t="str">
        <f t="shared" ca="1" si="40"/>
        <v/>
      </c>
      <c r="O680" s="328"/>
      <c r="P680" s="329"/>
      <c r="Q680" s="330" t="str">
        <f t="shared" si="41"/>
        <v/>
      </c>
      <c r="R680" s="330" t="b">
        <f t="shared" si="42"/>
        <v>1</v>
      </c>
      <c r="S680" s="330" t="str">
        <f t="shared" si="43"/>
        <v/>
      </c>
    </row>
    <row r="681" spans="1:19" s="330" customFormat="1" ht="20.149999999999999" customHeight="1">
      <c r="A681" s="294"/>
      <c r="B681" s="325"/>
      <c r="C681" s="325"/>
      <c r="D681" s="325"/>
      <c r="E681" s="325"/>
      <c r="F681" s="325"/>
      <c r="G681" s="326"/>
      <c r="H681" s="326"/>
      <c r="I681" s="327"/>
      <c r="J681" s="327"/>
      <c r="K681" s="327"/>
      <c r="L681" s="327"/>
      <c r="M681" s="327"/>
      <c r="N681" s="328" t="str">
        <f t="shared" ca="1" si="40"/>
        <v/>
      </c>
      <c r="O681" s="328"/>
      <c r="P681" s="329"/>
      <c r="Q681" s="330" t="str">
        <f t="shared" si="41"/>
        <v/>
      </c>
      <c r="R681" s="330" t="b">
        <f t="shared" si="42"/>
        <v>1</v>
      </c>
      <c r="S681" s="330" t="str">
        <f t="shared" si="43"/>
        <v/>
      </c>
    </row>
    <row r="682" spans="1:19" s="330" customFormat="1" ht="20.149999999999999" customHeight="1">
      <c r="A682" s="294"/>
      <c r="B682" s="325"/>
      <c r="C682" s="325"/>
      <c r="D682" s="325"/>
      <c r="E682" s="325"/>
      <c r="F682" s="325"/>
      <c r="G682" s="326"/>
      <c r="H682" s="326"/>
      <c r="I682" s="327"/>
      <c r="J682" s="327"/>
      <c r="K682" s="327"/>
      <c r="L682" s="327"/>
      <c r="M682" s="327"/>
      <c r="N682" s="328" t="str">
        <f t="shared" ca="1" si="40"/>
        <v/>
      </c>
      <c r="O682" s="328"/>
      <c r="P682" s="329"/>
      <c r="Q682" s="330" t="str">
        <f t="shared" si="41"/>
        <v/>
      </c>
      <c r="R682" s="330" t="b">
        <f t="shared" si="42"/>
        <v>1</v>
      </c>
      <c r="S682" s="330" t="str">
        <f t="shared" si="43"/>
        <v/>
      </c>
    </row>
    <row r="683" spans="1:19" s="330" customFormat="1" ht="20.149999999999999" customHeight="1">
      <c r="A683" s="294"/>
      <c r="B683" s="325"/>
      <c r="C683" s="325"/>
      <c r="D683" s="325"/>
      <c r="E683" s="325"/>
      <c r="F683" s="325"/>
      <c r="G683" s="326"/>
      <c r="H683" s="326"/>
      <c r="I683" s="327"/>
      <c r="J683" s="327"/>
      <c r="K683" s="327"/>
      <c r="L683" s="327"/>
      <c r="M683" s="327"/>
      <c r="N683" s="328" t="str">
        <f t="shared" ca="1" si="40"/>
        <v/>
      </c>
      <c r="O683" s="328"/>
      <c r="P683" s="329"/>
      <c r="Q683" s="330" t="str">
        <f t="shared" si="41"/>
        <v/>
      </c>
      <c r="R683" s="330" t="b">
        <f t="shared" si="42"/>
        <v>1</v>
      </c>
      <c r="S683" s="330" t="str">
        <f t="shared" si="43"/>
        <v/>
      </c>
    </row>
    <row r="684" spans="1:19" s="330" customFormat="1" ht="20.149999999999999" customHeight="1">
      <c r="A684" s="294"/>
      <c r="B684" s="325"/>
      <c r="C684" s="325"/>
      <c r="D684" s="325"/>
      <c r="E684" s="325"/>
      <c r="F684" s="325"/>
      <c r="G684" s="326"/>
      <c r="H684" s="326"/>
      <c r="I684" s="327"/>
      <c r="J684" s="327"/>
      <c r="K684" s="327"/>
      <c r="L684" s="327"/>
      <c r="M684" s="327"/>
      <c r="N684" s="328" t="str">
        <f t="shared" ca="1" si="40"/>
        <v/>
      </c>
      <c r="O684" s="328"/>
      <c r="P684" s="329"/>
      <c r="Q684" s="330" t="str">
        <f t="shared" si="41"/>
        <v/>
      </c>
      <c r="R684" s="330" t="b">
        <f t="shared" si="42"/>
        <v>1</v>
      </c>
      <c r="S684" s="330" t="str">
        <f t="shared" si="43"/>
        <v/>
      </c>
    </row>
    <row r="685" spans="1:19" s="330" customFormat="1" ht="20.149999999999999" customHeight="1">
      <c r="A685" s="294"/>
      <c r="B685" s="325"/>
      <c r="C685" s="325"/>
      <c r="D685" s="325"/>
      <c r="E685" s="325"/>
      <c r="F685" s="325"/>
      <c r="G685" s="326"/>
      <c r="H685" s="326"/>
      <c r="I685" s="327"/>
      <c r="J685" s="327"/>
      <c r="K685" s="327"/>
      <c r="L685" s="327"/>
      <c r="M685" s="327"/>
      <c r="N685" s="328" t="str">
        <f t="shared" ca="1" si="40"/>
        <v/>
      </c>
      <c r="O685" s="328"/>
      <c r="P685" s="329"/>
      <c r="Q685" s="330" t="str">
        <f t="shared" si="41"/>
        <v/>
      </c>
      <c r="R685" s="330" t="b">
        <f t="shared" si="42"/>
        <v>1</v>
      </c>
      <c r="S685" s="330" t="str">
        <f t="shared" si="43"/>
        <v/>
      </c>
    </row>
    <row r="686" spans="1:19" s="330" customFormat="1" ht="20.149999999999999" customHeight="1">
      <c r="A686" s="294"/>
      <c r="B686" s="325"/>
      <c r="C686" s="325"/>
      <c r="D686" s="325"/>
      <c r="E686" s="325"/>
      <c r="F686" s="325"/>
      <c r="G686" s="326"/>
      <c r="H686" s="326"/>
      <c r="I686" s="327"/>
      <c r="J686" s="327"/>
      <c r="K686" s="327"/>
      <c r="L686" s="327"/>
      <c r="M686" s="327"/>
      <c r="N686" s="328" t="str">
        <f t="shared" ca="1" si="40"/>
        <v/>
      </c>
      <c r="O686" s="328"/>
      <c r="P686" s="329"/>
      <c r="Q686" s="330" t="str">
        <f t="shared" si="41"/>
        <v/>
      </c>
      <c r="R686" s="330" t="b">
        <f t="shared" si="42"/>
        <v>1</v>
      </c>
      <c r="S686" s="330" t="str">
        <f t="shared" si="43"/>
        <v/>
      </c>
    </row>
    <row r="687" spans="1:19" s="330" customFormat="1" ht="20.149999999999999" customHeight="1">
      <c r="A687" s="294"/>
      <c r="B687" s="325"/>
      <c r="C687" s="325"/>
      <c r="D687" s="325"/>
      <c r="E687" s="325"/>
      <c r="F687" s="325"/>
      <c r="G687" s="326"/>
      <c r="H687" s="326"/>
      <c r="I687" s="327"/>
      <c r="J687" s="327"/>
      <c r="K687" s="327"/>
      <c r="L687" s="327"/>
      <c r="M687" s="327"/>
      <c r="N687" s="328" t="str">
        <f t="shared" ca="1" si="40"/>
        <v/>
      </c>
      <c r="O687" s="328"/>
      <c r="P687" s="329"/>
      <c r="Q687" s="330" t="str">
        <f t="shared" si="41"/>
        <v/>
      </c>
      <c r="R687" s="330" t="b">
        <f t="shared" si="42"/>
        <v>1</v>
      </c>
      <c r="S687" s="330" t="str">
        <f t="shared" si="43"/>
        <v/>
      </c>
    </row>
    <row r="688" spans="1:19" s="330" customFormat="1" ht="20.149999999999999" customHeight="1">
      <c r="A688" s="294"/>
      <c r="B688" s="325"/>
      <c r="C688" s="325"/>
      <c r="D688" s="325"/>
      <c r="E688" s="325"/>
      <c r="F688" s="325"/>
      <c r="G688" s="326"/>
      <c r="H688" s="326"/>
      <c r="I688" s="327"/>
      <c r="J688" s="327"/>
      <c r="K688" s="327"/>
      <c r="L688" s="327"/>
      <c r="M688" s="327"/>
      <c r="N688" s="328" t="str">
        <f t="shared" ca="1" si="40"/>
        <v/>
      </c>
      <c r="O688" s="328"/>
      <c r="P688" s="329"/>
      <c r="Q688" s="330" t="str">
        <f t="shared" si="41"/>
        <v/>
      </c>
      <c r="R688" s="330" t="b">
        <f t="shared" si="42"/>
        <v>1</v>
      </c>
      <c r="S688" s="330" t="str">
        <f t="shared" si="43"/>
        <v/>
      </c>
    </row>
    <row r="689" spans="1:19" s="330" customFormat="1" ht="20.149999999999999" customHeight="1">
      <c r="A689" s="294"/>
      <c r="B689" s="325"/>
      <c r="C689" s="325"/>
      <c r="D689" s="325"/>
      <c r="E689" s="325"/>
      <c r="F689" s="325"/>
      <c r="G689" s="326"/>
      <c r="H689" s="326"/>
      <c r="I689" s="327"/>
      <c r="J689" s="327"/>
      <c r="K689" s="327"/>
      <c r="L689" s="327"/>
      <c r="M689" s="327"/>
      <c r="N689" s="328" t="str">
        <f t="shared" ca="1" si="40"/>
        <v/>
      </c>
      <c r="O689" s="328"/>
      <c r="P689" s="329"/>
      <c r="Q689" s="330" t="str">
        <f t="shared" si="41"/>
        <v/>
      </c>
      <c r="R689" s="330" t="b">
        <f t="shared" si="42"/>
        <v>1</v>
      </c>
      <c r="S689" s="330" t="str">
        <f t="shared" si="43"/>
        <v/>
      </c>
    </row>
    <row r="690" spans="1:19" s="330" customFormat="1" ht="20.149999999999999" customHeight="1">
      <c r="A690" s="294"/>
      <c r="B690" s="325"/>
      <c r="C690" s="325"/>
      <c r="D690" s="325"/>
      <c r="E690" s="325"/>
      <c r="F690" s="325"/>
      <c r="G690" s="326"/>
      <c r="H690" s="326"/>
      <c r="I690" s="327"/>
      <c r="J690" s="327"/>
      <c r="K690" s="327"/>
      <c r="L690" s="327"/>
      <c r="M690" s="327"/>
      <c r="N690" s="328" t="str">
        <f t="shared" ca="1" si="40"/>
        <v/>
      </c>
      <c r="O690" s="328"/>
      <c r="P690" s="329"/>
      <c r="Q690" s="330" t="str">
        <f t="shared" si="41"/>
        <v/>
      </c>
      <c r="R690" s="330" t="b">
        <f t="shared" si="42"/>
        <v>1</v>
      </c>
      <c r="S690" s="330" t="str">
        <f t="shared" si="43"/>
        <v/>
      </c>
    </row>
    <row r="691" spans="1:19" s="330" customFormat="1" ht="20.149999999999999" customHeight="1">
      <c r="A691" s="294"/>
      <c r="B691" s="325"/>
      <c r="C691" s="325"/>
      <c r="D691" s="325"/>
      <c r="E691" s="325"/>
      <c r="F691" s="325"/>
      <c r="G691" s="326"/>
      <c r="H691" s="326"/>
      <c r="I691" s="327"/>
      <c r="J691" s="327"/>
      <c r="K691" s="327"/>
      <c r="L691" s="327"/>
      <c r="M691" s="327"/>
      <c r="N691" s="328" t="str">
        <f t="shared" ca="1" si="40"/>
        <v/>
      </c>
      <c r="O691" s="328"/>
      <c r="P691" s="329"/>
      <c r="Q691" s="330" t="str">
        <f t="shared" si="41"/>
        <v/>
      </c>
      <c r="R691" s="330" t="b">
        <f t="shared" si="42"/>
        <v>1</v>
      </c>
      <c r="S691" s="330" t="str">
        <f t="shared" si="43"/>
        <v/>
      </c>
    </row>
    <row r="692" spans="1:19" s="330" customFormat="1" ht="20.149999999999999" customHeight="1">
      <c r="A692" s="294"/>
      <c r="B692" s="325"/>
      <c r="C692" s="325"/>
      <c r="D692" s="325"/>
      <c r="E692" s="325"/>
      <c r="F692" s="325"/>
      <c r="G692" s="326"/>
      <c r="H692" s="326"/>
      <c r="I692" s="327"/>
      <c r="J692" s="327"/>
      <c r="K692" s="327"/>
      <c r="L692" s="327"/>
      <c r="M692" s="327"/>
      <c r="N692" s="328" t="str">
        <f t="shared" ca="1" si="40"/>
        <v/>
      </c>
      <c r="O692" s="328"/>
      <c r="P692" s="329"/>
      <c r="Q692" s="330" t="str">
        <f t="shared" si="41"/>
        <v/>
      </c>
      <c r="R692" s="330" t="b">
        <f t="shared" si="42"/>
        <v>1</v>
      </c>
      <c r="S692" s="330" t="str">
        <f t="shared" si="43"/>
        <v/>
      </c>
    </row>
    <row r="693" spans="1:19" s="330" customFormat="1" ht="20.149999999999999" customHeight="1">
      <c r="A693" s="294"/>
      <c r="B693" s="325"/>
      <c r="C693" s="325"/>
      <c r="D693" s="325"/>
      <c r="E693" s="325"/>
      <c r="F693" s="325"/>
      <c r="G693" s="326"/>
      <c r="H693" s="326"/>
      <c r="I693" s="327"/>
      <c r="J693" s="327"/>
      <c r="K693" s="327"/>
      <c r="L693" s="327"/>
      <c r="M693" s="327"/>
      <c r="N693" s="328" t="str">
        <f t="shared" ca="1" si="40"/>
        <v/>
      </c>
      <c r="O693" s="328"/>
      <c r="P693" s="329"/>
      <c r="Q693" s="330" t="str">
        <f t="shared" si="41"/>
        <v/>
      </c>
      <c r="R693" s="330" t="b">
        <f t="shared" si="42"/>
        <v>1</v>
      </c>
      <c r="S693" s="330" t="str">
        <f t="shared" si="43"/>
        <v/>
      </c>
    </row>
    <row r="694" spans="1:19" s="330" customFormat="1" ht="20.149999999999999" customHeight="1">
      <c r="A694" s="294"/>
      <c r="B694" s="325"/>
      <c r="C694" s="325"/>
      <c r="D694" s="325"/>
      <c r="E694" s="325"/>
      <c r="F694" s="325"/>
      <c r="G694" s="326"/>
      <c r="H694" s="326"/>
      <c r="I694" s="327"/>
      <c r="J694" s="327"/>
      <c r="K694" s="327"/>
      <c r="L694" s="327"/>
      <c r="M694" s="327"/>
      <c r="N694" s="328" t="str">
        <f t="shared" ca="1" si="40"/>
        <v/>
      </c>
      <c r="O694" s="328"/>
      <c r="P694" s="329"/>
      <c r="Q694" s="330" t="str">
        <f t="shared" si="41"/>
        <v/>
      </c>
      <c r="R694" s="330" t="b">
        <f t="shared" si="42"/>
        <v>1</v>
      </c>
      <c r="S694" s="330" t="str">
        <f t="shared" si="43"/>
        <v/>
      </c>
    </row>
    <row r="695" spans="1:19" s="330" customFormat="1" ht="20.149999999999999" customHeight="1">
      <c r="A695" s="294"/>
      <c r="B695" s="325"/>
      <c r="C695" s="325"/>
      <c r="D695" s="325"/>
      <c r="E695" s="325"/>
      <c r="F695" s="325"/>
      <c r="G695" s="326"/>
      <c r="H695" s="326"/>
      <c r="I695" s="327"/>
      <c r="J695" s="327"/>
      <c r="K695" s="327"/>
      <c r="L695" s="327"/>
      <c r="M695" s="327"/>
      <c r="N695" s="328" t="str">
        <f t="shared" ca="1" si="40"/>
        <v/>
      </c>
      <c r="O695" s="328"/>
      <c r="P695" s="329"/>
      <c r="Q695" s="330" t="str">
        <f t="shared" si="41"/>
        <v/>
      </c>
      <c r="R695" s="330" t="b">
        <f t="shared" si="42"/>
        <v>1</v>
      </c>
      <c r="S695" s="330" t="str">
        <f t="shared" si="43"/>
        <v/>
      </c>
    </row>
    <row r="696" spans="1:19" s="330" customFormat="1" ht="20.149999999999999" customHeight="1">
      <c r="A696" s="294"/>
      <c r="B696" s="325"/>
      <c r="C696" s="325"/>
      <c r="D696" s="325"/>
      <c r="E696" s="325"/>
      <c r="F696" s="325"/>
      <c r="G696" s="326"/>
      <c r="H696" s="326"/>
      <c r="I696" s="327"/>
      <c r="J696" s="327"/>
      <c r="K696" s="327"/>
      <c r="L696" s="327"/>
      <c r="M696" s="327"/>
      <c r="N696" s="328" t="str">
        <f t="shared" ca="1" si="40"/>
        <v/>
      </c>
      <c r="O696" s="328"/>
      <c r="P696" s="329"/>
      <c r="Q696" s="330" t="str">
        <f t="shared" si="41"/>
        <v/>
      </c>
      <c r="R696" s="330" t="b">
        <f t="shared" si="42"/>
        <v>1</v>
      </c>
      <c r="S696" s="330" t="str">
        <f t="shared" si="43"/>
        <v/>
      </c>
    </row>
    <row r="697" spans="1:19" s="330" customFormat="1" ht="20.149999999999999" customHeight="1">
      <c r="A697" s="294"/>
      <c r="B697" s="325"/>
      <c r="C697" s="325"/>
      <c r="D697" s="325"/>
      <c r="E697" s="325"/>
      <c r="F697" s="325"/>
      <c r="G697" s="326"/>
      <c r="H697" s="326"/>
      <c r="I697" s="327"/>
      <c r="J697" s="327"/>
      <c r="K697" s="327"/>
      <c r="L697" s="327"/>
      <c r="M697" s="327"/>
      <c r="N697" s="328" t="str">
        <f t="shared" ca="1" si="40"/>
        <v/>
      </c>
      <c r="O697" s="328"/>
      <c r="P697" s="329"/>
      <c r="Q697" s="330" t="str">
        <f t="shared" si="41"/>
        <v/>
      </c>
      <c r="R697" s="330" t="b">
        <f t="shared" si="42"/>
        <v>1</v>
      </c>
      <c r="S697" s="330" t="str">
        <f t="shared" si="43"/>
        <v/>
      </c>
    </row>
    <row r="698" spans="1:19" s="330" customFormat="1" ht="20.149999999999999" customHeight="1">
      <c r="A698" s="294"/>
      <c r="B698" s="325"/>
      <c r="C698" s="325"/>
      <c r="D698" s="325"/>
      <c r="E698" s="325"/>
      <c r="F698" s="325"/>
      <c r="G698" s="326"/>
      <c r="H698" s="326"/>
      <c r="I698" s="327"/>
      <c r="J698" s="327"/>
      <c r="K698" s="327"/>
      <c r="L698" s="327"/>
      <c r="M698" s="327"/>
      <c r="N698" s="328" t="str">
        <f t="shared" ca="1" si="40"/>
        <v/>
      </c>
      <c r="O698" s="328"/>
      <c r="P698" s="329"/>
      <c r="Q698" s="330" t="str">
        <f t="shared" si="41"/>
        <v/>
      </c>
      <c r="R698" s="330" t="b">
        <f t="shared" si="42"/>
        <v>1</v>
      </c>
      <c r="S698" s="330" t="str">
        <f t="shared" si="43"/>
        <v/>
      </c>
    </row>
    <row r="699" spans="1:19" s="330" customFormat="1" ht="20.149999999999999" customHeight="1">
      <c r="A699" s="294"/>
      <c r="B699" s="325"/>
      <c r="C699" s="325"/>
      <c r="D699" s="325"/>
      <c r="E699" s="325"/>
      <c r="F699" s="325"/>
      <c r="G699" s="326"/>
      <c r="H699" s="326"/>
      <c r="I699" s="327"/>
      <c r="J699" s="327"/>
      <c r="K699" s="327"/>
      <c r="L699" s="327"/>
      <c r="M699" s="327"/>
      <c r="N699" s="328" t="str">
        <f t="shared" ca="1" si="40"/>
        <v/>
      </c>
      <c r="O699" s="328"/>
      <c r="P699" s="329"/>
      <c r="Q699" s="330" t="str">
        <f t="shared" si="41"/>
        <v/>
      </c>
      <c r="R699" s="330" t="b">
        <f t="shared" si="42"/>
        <v>1</v>
      </c>
      <c r="S699" s="330" t="str">
        <f t="shared" si="43"/>
        <v/>
      </c>
    </row>
    <row r="700" spans="1:19" s="330" customFormat="1" ht="20.149999999999999" customHeight="1">
      <c r="A700" s="294"/>
      <c r="B700" s="325"/>
      <c r="C700" s="325"/>
      <c r="D700" s="325"/>
      <c r="E700" s="325"/>
      <c r="F700" s="325"/>
      <c r="G700" s="326"/>
      <c r="H700" s="326"/>
      <c r="I700" s="327"/>
      <c r="J700" s="327"/>
      <c r="K700" s="327"/>
      <c r="L700" s="327"/>
      <c r="M700" s="327"/>
      <c r="N700" s="328" t="str">
        <f t="shared" ca="1" si="40"/>
        <v/>
      </c>
      <c r="O700" s="328"/>
      <c r="P700" s="329"/>
      <c r="Q700" s="330" t="str">
        <f t="shared" si="41"/>
        <v/>
      </c>
      <c r="R700" s="330" t="b">
        <f t="shared" si="42"/>
        <v>1</v>
      </c>
      <c r="S700" s="330" t="str">
        <f t="shared" si="43"/>
        <v/>
      </c>
    </row>
    <row r="701" spans="1:19" s="330" customFormat="1" ht="20.149999999999999" customHeight="1">
      <c r="A701" s="294"/>
      <c r="B701" s="325"/>
      <c r="C701" s="325"/>
      <c r="D701" s="325"/>
      <c r="E701" s="325"/>
      <c r="F701" s="325"/>
      <c r="G701" s="326"/>
      <c r="H701" s="326"/>
      <c r="I701" s="327"/>
      <c r="J701" s="327"/>
      <c r="K701" s="327"/>
      <c r="L701" s="327"/>
      <c r="M701" s="327"/>
      <c r="N701" s="328" t="str">
        <f t="shared" ca="1" si="40"/>
        <v/>
      </c>
      <c r="O701" s="328"/>
      <c r="P701" s="329"/>
      <c r="Q701" s="330" t="str">
        <f t="shared" si="41"/>
        <v/>
      </c>
      <c r="R701" s="330" t="b">
        <f t="shared" si="42"/>
        <v>1</v>
      </c>
      <c r="S701" s="330" t="str">
        <f t="shared" si="43"/>
        <v/>
      </c>
    </row>
    <row r="702" spans="1:19" s="330" customFormat="1" ht="20.149999999999999" customHeight="1">
      <c r="A702" s="294"/>
      <c r="B702" s="325"/>
      <c r="C702" s="325"/>
      <c r="D702" s="325"/>
      <c r="E702" s="325"/>
      <c r="F702" s="325"/>
      <c r="G702" s="326"/>
      <c r="H702" s="326"/>
      <c r="I702" s="327"/>
      <c r="J702" s="327"/>
      <c r="K702" s="327"/>
      <c r="L702" s="327"/>
      <c r="M702" s="327"/>
      <c r="N702" s="328" t="str">
        <f t="shared" ca="1" si="40"/>
        <v/>
      </c>
      <c r="O702" s="328"/>
      <c r="P702" s="329"/>
      <c r="Q702" s="330" t="str">
        <f t="shared" si="41"/>
        <v/>
      </c>
      <c r="R702" s="330" t="b">
        <f t="shared" si="42"/>
        <v>1</v>
      </c>
      <c r="S702" s="330" t="str">
        <f t="shared" si="43"/>
        <v/>
      </c>
    </row>
    <row r="703" spans="1:19" s="330" customFormat="1" ht="20.149999999999999" customHeight="1">
      <c r="A703" s="294"/>
      <c r="B703" s="325"/>
      <c r="C703" s="325"/>
      <c r="D703" s="325"/>
      <c r="E703" s="325"/>
      <c r="F703" s="325"/>
      <c r="G703" s="326"/>
      <c r="H703" s="326"/>
      <c r="I703" s="327"/>
      <c r="J703" s="327"/>
      <c r="K703" s="327"/>
      <c r="L703" s="327"/>
      <c r="M703" s="327"/>
      <c r="N703" s="328" t="str">
        <f t="shared" ca="1" si="40"/>
        <v/>
      </c>
      <c r="O703" s="328"/>
      <c r="P703" s="329"/>
      <c r="Q703" s="330" t="str">
        <f t="shared" si="41"/>
        <v/>
      </c>
      <c r="R703" s="330" t="b">
        <f t="shared" si="42"/>
        <v>1</v>
      </c>
      <c r="S703" s="330" t="str">
        <f t="shared" si="43"/>
        <v/>
      </c>
    </row>
    <row r="704" spans="1:19" s="330" customFormat="1" ht="20.149999999999999" customHeight="1">
      <c r="A704" s="294"/>
      <c r="B704" s="325"/>
      <c r="C704" s="325"/>
      <c r="D704" s="325"/>
      <c r="E704" s="325"/>
      <c r="F704" s="325"/>
      <c r="G704" s="326"/>
      <c r="H704" s="326"/>
      <c r="I704" s="327"/>
      <c r="J704" s="327"/>
      <c r="K704" s="327"/>
      <c r="L704" s="327"/>
      <c r="M704" s="327"/>
      <c r="N704" s="328" t="str">
        <f t="shared" ca="1" si="40"/>
        <v/>
      </c>
      <c r="O704" s="328"/>
      <c r="P704" s="329"/>
      <c r="Q704" s="330" t="str">
        <f t="shared" si="41"/>
        <v/>
      </c>
      <c r="R704" s="330" t="b">
        <f t="shared" si="42"/>
        <v>1</v>
      </c>
      <c r="S704" s="330" t="str">
        <f t="shared" si="43"/>
        <v/>
      </c>
    </row>
    <row r="705" spans="1:19" s="330" customFormat="1" ht="20.149999999999999" customHeight="1">
      <c r="A705" s="294"/>
      <c r="B705" s="325"/>
      <c r="C705" s="325"/>
      <c r="D705" s="325"/>
      <c r="E705" s="325"/>
      <c r="F705" s="325"/>
      <c r="G705" s="326"/>
      <c r="H705" s="326"/>
      <c r="I705" s="327"/>
      <c r="J705" s="327"/>
      <c r="K705" s="327"/>
      <c r="L705" s="327"/>
      <c r="M705" s="327"/>
      <c r="N705" s="328" t="str">
        <f t="shared" ca="1" si="40"/>
        <v/>
      </c>
      <c r="O705" s="328"/>
      <c r="P705" s="329"/>
      <c r="Q705" s="330" t="str">
        <f t="shared" si="41"/>
        <v/>
      </c>
      <c r="R705" s="330" t="b">
        <f t="shared" si="42"/>
        <v>1</v>
      </c>
      <c r="S705" s="330" t="str">
        <f t="shared" si="43"/>
        <v/>
      </c>
    </row>
    <row r="706" spans="1:19" s="330" customFormat="1" ht="20.149999999999999" customHeight="1">
      <c r="A706" s="294"/>
      <c r="B706" s="325"/>
      <c r="C706" s="325"/>
      <c r="D706" s="325"/>
      <c r="E706" s="325"/>
      <c r="F706" s="325"/>
      <c r="G706" s="326"/>
      <c r="H706" s="326"/>
      <c r="I706" s="327"/>
      <c r="J706" s="327"/>
      <c r="K706" s="327"/>
      <c r="L706" s="327"/>
      <c r="M706" s="327"/>
      <c r="N706" s="328" t="str">
        <f t="shared" ca="1" si="40"/>
        <v/>
      </c>
      <c r="O706" s="328"/>
      <c r="P706" s="329"/>
      <c r="Q706" s="330" t="str">
        <f t="shared" si="41"/>
        <v/>
      </c>
      <c r="R706" s="330" t="b">
        <f t="shared" si="42"/>
        <v>1</v>
      </c>
      <c r="S706" s="330" t="str">
        <f t="shared" si="43"/>
        <v/>
      </c>
    </row>
    <row r="707" spans="1:19" s="330" customFormat="1" ht="20.149999999999999" customHeight="1">
      <c r="A707" s="294"/>
      <c r="B707" s="325"/>
      <c r="C707" s="325"/>
      <c r="D707" s="325"/>
      <c r="E707" s="325"/>
      <c r="F707" s="325"/>
      <c r="G707" s="326"/>
      <c r="H707" s="326"/>
      <c r="I707" s="327"/>
      <c r="J707" s="327"/>
      <c r="K707" s="327"/>
      <c r="L707" s="327"/>
      <c r="M707" s="327"/>
      <c r="N707" s="328" t="str">
        <f t="shared" ca="1" si="40"/>
        <v/>
      </c>
      <c r="O707" s="328"/>
      <c r="P707" s="329"/>
      <c r="Q707" s="330" t="str">
        <f t="shared" si="41"/>
        <v/>
      </c>
      <c r="R707" s="330" t="b">
        <f t="shared" si="42"/>
        <v>1</v>
      </c>
      <c r="S707" s="330" t="str">
        <f t="shared" si="43"/>
        <v/>
      </c>
    </row>
    <row r="708" spans="1:19" s="330" customFormat="1" ht="20.149999999999999" customHeight="1">
      <c r="A708" s="294"/>
      <c r="B708" s="325"/>
      <c r="C708" s="325"/>
      <c r="D708" s="325"/>
      <c r="E708" s="325"/>
      <c r="F708" s="325"/>
      <c r="G708" s="326"/>
      <c r="H708" s="326"/>
      <c r="I708" s="327"/>
      <c r="J708" s="327"/>
      <c r="K708" s="327"/>
      <c r="L708" s="327"/>
      <c r="M708" s="327"/>
      <c r="N708" s="328" t="str">
        <f t="shared" ca="1" si="40"/>
        <v/>
      </c>
      <c r="O708" s="328"/>
      <c r="P708" s="329"/>
      <c r="Q708" s="330" t="str">
        <f t="shared" si="41"/>
        <v/>
      </c>
      <c r="R708" s="330" t="b">
        <f t="shared" si="42"/>
        <v>1</v>
      </c>
      <c r="S708" s="330" t="str">
        <f t="shared" si="43"/>
        <v/>
      </c>
    </row>
    <row r="709" spans="1:19" s="330" customFormat="1" ht="20.149999999999999" customHeight="1">
      <c r="A709" s="294"/>
      <c r="B709" s="325"/>
      <c r="C709" s="325"/>
      <c r="D709" s="325"/>
      <c r="E709" s="325"/>
      <c r="F709" s="325"/>
      <c r="G709" s="326"/>
      <c r="H709" s="326"/>
      <c r="I709" s="327"/>
      <c r="J709" s="327"/>
      <c r="K709" s="327"/>
      <c r="L709" s="327"/>
      <c r="M709" s="327"/>
      <c r="N709" s="328" t="str">
        <f t="shared" ref="N709:N772" ca="1" si="44">IF(A709="","",IF(ISERROR(MATCH($F709,CL,0)),"Unknown",INDIRECT("'C'!$A$"&amp;MATCH($F709,CL,0)+1)))</f>
        <v/>
      </c>
      <c r="O709" s="328"/>
      <c r="P709" s="329"/>
      <c r="Q709" s="330" t="str">
        <f t="shared" ref="Q709:Q772" si="45">A709&amp;B709</f>
        <v/>
      </c>
      <c r="R709" s="330" t="b">
        <f t="shared" ref="R709:R772" si="46">OR(ISBLANK(B709),ISBLANK(C709))</f>
        <v>1</v>
      </c>
      <c r="S709" s="330" t="str">
        <f t="shared" ref="S709:S772" si="47">IF(R709,"",A709&amp;"+")</f>
        <v/>
      </c>
    </row>
    <row r="710" spans="1:19" s="330" customFormat="1" ht="20.149999999999999" customHeight="1">
      <c r="A710" s="294"/>
      <c r="B710" s="325"/>
      <c r="C710" s="325"/>
      <c r="D710" s="325"/>
      <c r="E710" s="325"/>
      <c r="F710" s="325"/>
      <c r="G710" s="326"/>
      <c r="H710" s="326"/>
      <c r="I710" s="327"/>
      <c r="J710" s="327"/>
      <c r="K710" s="327"/>
      <c r="L710" s="327"/>
      <c r="M710" s="327"/>
      <c r="N710" s="328" t="str">
        <f t="shared" ca="1" si="44"/>
        <v/>
      </c>
      <c r="O710" s="328"/>
      <c r="P710" s="329"/>
      <c r="Q710" s="330" t="str">
        <f t="shared" si="45"/>
        <v/>
      </c>
      <c r="R710" s="330" t="b">
        <f t="shared" si="46"/>
        <v>1</v>
      </c>
      <c r="S710" s="330" t="str">
        <f t="shared" si="47"/>
        <v/>
      </c>
    </row>
    <row r="711" spans="1:19" s="330" customFormat="1" ht="20.149999999999999" customHeight="1">
      <c r="A711" s="294"/>
      <c r="B711" s="325"/>
      <c r="C711" s="325"/>
      <c r="D711" s="325"/>
      <c r="E711" s="325"/>
      <c r="F711" s="325"/>
      <c r="G711" s="326"/>
      <c r="H711" s="326"/>
      <c r="I711" s="327"/>
      <c r="J711" s="327"/>
      <c r="K711" s="327"/>
      <c r="L711" s="327"/>
      <c r="M711" s="327"/>
      <c r="N711" s="328" t="str">
        <f t="shared" ca="1" si="44"/>
        <v/>
      </c>
      <c r="O711" s="328"/>
      <c r="P711" s="329"/>
      <c r="Q711" s="330" t="str">
        <f t="shared" si="45"/>
        <v/>
      </c>
      <c r="R711" s="330" t="b">
        <f t="shared" si="46"/>
        <v>1</v>
      </c>
      <c r="S711" s="330" t="str">
        <f t="shared" si="47"/>
        <v/>
      </c>
    </row>
    <row r="712" spans="1:19" s="330" customFormat="1" ht="20.149999999999999" customHeight="1">
      <c r="A712" s="294"/>
      <c r="B712" s="325"/>
      <c r="C712" s="325"/>
      <c r="D712" s="325"/>
      <c r="E712" s="325"/>
      <c r="F712" s="325"/>
      <c r="G712" s="326"/>
      <c r="H712" s="326"/>
      <c r="I712" s="327"/>
      <c r="J712" s="327"/>
      <c r="K712" s="327"/>
      <c r="L712" s="327"/>
      <c r="M712" s="327"/>
      <c r="N712" s="328" t="str">
        <f t="shared" ca="1" si="44"/>
        <v/>
      </c>
      <c r="O712" s="328"/>
      <c r="P712" s="329"/>
      <c r="Q712" s="330" t="str">
        <f t="shared" si="45"/>
        <v/>
      </c>
      <c r="R712" s="330" t="b">
        <f t="shared" si="46"/>
        <v>1</v>
      </c>
      <c r="S712" s="330" t="str">
        <f t="shared" si="47"/>
        <v/>
      </c>
    </row>
    <row r="713" spans="1:19" s="330" customFormat="1" ht="20.149999999999999" customHeight="1">
      <c r="A713" s="294"/>
      <c r="B713" s="325"/>
      <c r="C713" s="325"/>
      <c r="D713" s="325"/>
      <c r="E713" s="325"/>
      <c r="F713" s="325"/>
      <c r="G713" s="326"/>
      <c r="H713" s="326"/>
      <c r="I713" s="327"/>
      <c r="J713" s="327"/>
      <c r="K713" s="327"/>
      <c r="L713" s="327"/>
      <c r="M713" s="327"/>
      <c r="N713" s="328" t="str">
        <f t="shared" ca="1" si="44"/>
        <v/>
      </c>
      <c r="O713" s="328"/>
      <c r="P713" s="329"/>
      <c r="Q713" s="330" t="str">
        <f t="shared" si="45"/>
        <v/>
      </c>
      <c r="R713" s="330" t="b">
        <f t="shared" si="46"/>
        <v>1</v>
      </c>
      <c r="S713" s="330" t="str">
        <f t="shared" si="47"/>
        <v/>
      </c>
    </row>
    <row r="714" spans="1:19" s="330" customFormat="1" ht="20.149999999999999" customHeight="1">
      <c r="A714" s="294"/>
      <c r="B714" s="325"/>
      <c r="C714" s="325"/>
      <c r="D714" s="325"/>
      <c r="E714" s="325"/>
      <c r="F714" s="325"/>
      <c r="G714" s="326"/>
      <c r="H714" s="326"/>
      <c r="I714" s="327"/>
      <c r="J714" s="327"/>
      <c r="K714" s="327"/>
      <c r="L714" s="327"/>
      <c r="M714" s="327"/>
      <c r="N714" s="328" t="str">
        <f t="shared" ca="1" si="44"/>
        <v/>
      </c>
      <c r="O714" s="328"/>
      <c r="P714" s="329"/>
      <c r="Q714" s="330" t="str">
        <f t="shared" si="45"/>
        <v/>
      </c>
      <c r="R714" s="330" t="b">
        <f t="shared" si="46"/>
        <v>1</v>
      </c>
      <c r="S714" s="330" t="str">
        <f t="shared" si="47"/>
        <v/>
      </c>
    </row>
    <row r="715" spans="1:19" s="330" customFormat="1" ht="20.149999999999999" customHeight="1">
      <c r="A715" s="294"/>
      <c r="B715" s="325"/>
      <c r="C715" s="325"/>
      <c r="D715" s="325"/>
      <c r="E715" s="325"/>
      <c r="F715" s="325"/>
      <c r="G715" s="326"/>
      <c r="H715" s="326"/>
      <c r="I715" s="327"/>
      <c r="J715" s="327"/>
      <c r="K715" s="327"/>
      <c r="L715" s="327"/>
      <c r="M715" s="327"/>
      <c r="N715" s="328" t="str">
        <f t="shared" ca="1" si="44"/>
        <v/>
      </c>
      <c r="O715" s="328"/>
      <c r="P715" s="329"/>
      <c r="Q715" s="330" t="str">
        <f t="shared" si="45"/>
        <v/>
      </c>
      <c r="R715" s="330" t="b">
        <f t="shared" si="46"/>
        <v>1</v>
      </c>
      <c r="S715" s="330" t="str">
        <f t="shared" si="47"/>
        <v/>
      </c>
    </row>
    <row r="716" spans="1:19" s="330" customFormat="1" ht="20.149999999999999" customHeight="1">
      <c r="A716" s="294"/>
      <c r="B716" s="325"/>
      <c r="C716" s="325"/>
      <c r="D716" s="325"/>
      <c r="E716" s="325"/>
      <c r="F716" s="325"/>
      <c r="G716" s="326"/>
      <c r="H716" s="326"/>
      <c r="I716" s="327"/>
      <c r="J716" s="327"/>
      <c r="K716" s="327"/>
      <c r="L716" s="327"/>
      <c r="M716" s="327"/>
      <c r="N716" s="328" t="str">
        <f t="shared" ca="1" si="44"/>
        <v/>
      </c>
      <c r="O716" s="328"/>
      <c r="P716" s="329"/>
      <c r="Q716" s="330" t="str">
        <f t="shared" si="45"/>
        <v/>
      </c>
      <c r="R716" s="330" t="b">
        <f t="shared" si="46"/>
        <v>1</v>
      </c>
      <c r="S716" s="330" t="str">
        <f t="shared" si="47"/>
        <v/>
      </c>
    </row>
    <row r="717" spans="1:19" s="330" customFormat="1" ht="20.149999999999999" customHeight="1">
      <c r="A717" s="294"/>
      <c r="B717" s="325"/>
      <c r="C717" s="325"/>
      <c r="D717" s="325"/>
      <c r="E717" s="325"/>
      <c r="F717" s="325"/>
      <c r="G717" s="326"/>
      <c r="H717" s="326"/>
      <c r="I717" s="327"/>
      <c r="J717" s="327"/>
      <c r="K717" s="327"/>
      <c r="L717" s="327"/>
      <c r="M717" s="327"/>
      <c r="N717" s="328" t="str">
        <f t="shared" ca="1" si="44"/>
        <v/>
      </c>
      <c r="O717" s="328"/>
      <c r="P717" s="329"/>
      <c r="Q717" s="330" t="str">
        <f t="shared" si="45"/>
        <v/>
      </c>
      <c r="R717" s="330" t="b">
        <f t="shared" si="46"/>
        <v>1</v>
      </c>
      <c r="S717" s="330" t="str">
        <f t="shared" si="47"/>
        <v/>
      </c>
    </row>
    <row r="718" spans="1:19" s="330" customFormat="1" ht="20.149999999999999" customHeight="1">
      <c r="A718" s="294"/>
      <c r="B718" s="325"/>
      <c r="C718" s="325"/>
      <c r="D718" s="325"/>
      <c r="E718" s="325"/>
      <c r="F718" s="325"/>
      <c r="G718" s="326"/>
      <c r="H718" s="326"/>
      <c r="I718" s="327"/>
      <c r="J718" s="327"/>
      <c r="K718" s="327"/>
      <c r="L718" s="327"/>
      <c r="M718" s="327"/>
      <c r="N718" s="328" t="str">
        <f t="shared" ca="1" si="44"/>
        <v/>
      </c>
      <c r="O718" s="328"/>
      <c r="P718" s="329"/>
      <c r="Q718" s="330" t="str">
        <f t="shared" si="45"/>
        <v/>
      </c>
      <c r="R718" s="330" t="b">
        <f t="shared" si="46"/>
        <v>1</v>
      </c>
      <c r="S718" s="330" t="str">
        <f t="shared" si="47"/>
        <v/>
      </c>
    </row>
    <row r="719" spans="1:19" s="330" customFormat="1" ht="20.149999999999999" customHeight="1">
      <c r="A719" s="294"/>
      <c r="B719" s="325"/>
      <c r="C719" s="325"/>
      <c r="D719" s="325"/>
      <c r="E719" s="325"/>
      <c r="F719" s="325"/>
      <c r="G719" s="326"/>
      <c r="H719" s="326"/>
      <c r="I719" s="327"/>
      <c r="J719" s="327"/>
      <c r="K719" s="327"/>
      <c r="L719" s="327"/>
      <c r="M719" s="327"/>
      <c r="N719" s="328" t="str">
        <f t="shared" ca="1" si="44"/>
        <v/>
      </c>
      <c r="O719" s="328"/>
      <c r="P719" s="329"/>
      <c r="Q719" s="330" t="str">
        <f t="shared" si="45"/>
        <v/>
      </c>
      <c r="R719" s="330" t="b">
        <f t="shared" si="46"/>
        <v>1</v>
      </c>
      <c r="S719" s="330" t="str">
        <f t="shared" si="47"/>
        <v/>
      </c>
    </row>
    <row r="720" spans="1:19" s="330" customFormat="1" ht="20.149999999999999" customHeight="1">
      <c r="A720" s="294"/>
      <c r="B720" s="325"/>
      <c r="C720" s="325"/>
      <c r="D720" s="325"/>
      <c r="E720" s="325"/>
      <c r="F720" s="325"/>
      <c r="G720" s="326"/>
      <c r="H720" s="326"/>
      <c r="I720" s="327"/>
      <c r="J720" s="327"/>
      <c r="K720" s="327"/>
      <c r="L720" s="327"/>
      <c r="M720" s="327"/>
      <c r="N720" s="328" t="str">
        <f t="shared" ca="1" si="44"/>
        <v/>
      </c>
      <c r="O720" s="328"/>
      <c r="P720" s="329"/>
      <c r="Q720" s="330" t="str">
        <f t="shared" si="45"/>
        <v/>
      </c>
      <c r="R720" s="330" t="b">
        <f t="shared" si="46"/>
        <v>1</v>
      </c>
      <c r="S720" s="330" t="str">
        <f t="shared" si="47"/>
        <v/>
      </c>
    </row>
    <row r="721" spans="1:19" s="330" customFormat="1" ht="20.149999999999999" customHeight="1">
      <c r="A721" s="294"/>
      <c r="B721" s="325"/>
      <c r="C721" s="325"/>
      <c r="D721" s="325"/>
      <c r="E721" s="325"/>
      <c r="F721" s="325"/>
      <c r="G721" s="326"/>
      <c r="H721" s="326"/>
      <c r="I721" s="327"/>
      <c r="J721" s="327"/>
      <c r="K721" s="327"/>
      <c r="L721" s="327"/>
      <c r="M721" s="327"/>
      <c r="N721" s="328" t="str">
        <f t="shared" ca="1" si="44"/>
        <v/>
      </c>
      <c r="O721" s="328"/>
      <c r="P721" s="329"/>
      <c r="Q721" s="330" t="str">
        <f t="shared" si="45"/>
        <v/>
      </c>
      <c r="R721" s="330" t="b">
        <f t="shared" si="46"/>
        <v>1</v>
      </c>
      <c r="S721" s="330" t="str">
        <f t="shared" si="47"/>
        <v/>
      </c>
    </row>
    <row r="722" spans="1:19" s="330" customFormat="1" ht="20.149999999999999" customHeight="1">
      <c r="A722" s="294"/>
      <c r="B722" s="325"/>
      <c r="C722" s="325"/>
      <c r="D722" s="325"/>
      <c r="E722" s="325"/>
      <c r="F722" s="325"/>
      <c r="G722" s="326"/>
      <c r="H722" s="326"/>
      <c r="I722" s="327"/>
      <c r="J722" s="327"/>
      <c r="K722" s="327"/>
      <c r="L722" s="327"/>
      <c r="M722" s="327"/>
      <c r="N722" s="328" t="str">
        <f t="shared" ca="1" si="44"/>
        <v/>
      </c>
      <c r="O722" s="328"/>
      <c r="P722" s="329"/>
      <c r="Q722" s="330" t="str">
        <f t="shared" si="45"/>
        <v/>
      </c>
      <c r="R722" s="330" t="b">
        <f t="shared" si="46"/>
        <v>1</v>
      </c>
      <c r="S722" s="330" t="str">
        <f t="shared" si="47"/>
        <v/>
      </c>
    </row>
    <row r="723" spans="1:19" s="330" customFormat="1" ht="20.149999999999999" customHeight="1">
      <c r="A723" s="294"/>
      <c r="B723" s="325"/>
      <c r="C723" s="325"/>
      <c r="D723" s="325"/>
      <c r="E723" s="325"/>
      <c r="F723" s="325"/>
      <c r="G723" s="326"/>
      <c r="H723" s="326"/>
      <c r="I723" s="327"/>
      <c r="J723" s="327"/>
      <c r="K723" s="327"/>
      <c r="L723" s="327"/>
      <c r="M723" s="327"/>
      <c r="N723" s="328" t="str">
        <f t="shared" ca="1" si="44"/>
        <v/>
      </c>
      <c r="O723" s="328"/>
      <c r="P723" s="329"/>
      <c r="Q723" s="330" t="str">
        <f t="shared" si="45"/>
        <v/>
      </c>
      <c r="R723" s="330" t="b">
        <f t="shared" si="46"/>
        <v>1</v>
      </c>
      <c r="S723" s="330" t="str">
        <f t="shared" si="47"/>
        <v/>
      </c>
    </row>
    <row r="724" spans="1:19" s="330" customFormat="1" ht="20.149999999999999" customHeight="1">
      <c r="A724" s="294"/>
      <c r="B724" s="325"/>
      <c r="C724" s="325"/>
      <c r="D724" s="325"/>
      <c r="E724" s="325"/>
      <c r="F724" s="325"/>
      <c r="G724" s="326"/>
      <c r="H724" s="326"/>
      <c r="I724" s="327"/>
      <c r="J724" s="327"/>
      <c r="K724" s="327"/>
      <c r="L724" s="327"/>
      <c r="M724" s="327"/>
      <c r="N724" s="328" t="str">
        <f t="shared" ca="1" si="44"/>
        <v/>
      </c>
      <c r="O724" s="328"/>
      <c r="P724" s="329"/>
      <c r="Q724" s="330" t="str">
        <f t="shared" si="45"/>
        <v/>
      </c>
      <c r="R724" s="330" t="b">
        <f t="shared" si="46"/>
        <v>1</v>
      </c>
      <c r="S724" s="330" t="str">
        <f t="shared" si="47"/>
        <v/>
      </c>
    </row>
    <row r="725" spans="1:19" s="330" customFormat="1" ht="20.149999999999999" customHeight="1">
      <c r="A725" s="294"/>
      <c r="B725" s="325"/>
      <c r="C725" s="325"/>
      <c r="D725" s="325"/>
      <c r="E725" s="325"/>
      <c r="F725" s="325"/>
      <c r="G725" s="326"/>
      <c r="H725" s="326"/>
      <c r="I725" s="327"/>
      <c r="J725" s="327"/>
      <c r="K725" s="327"/>
      <c r="L725" s="327"/>
      <c r="M725" s="327"/>
      <c r="N725" s="328" t="str">
        <f t="shared" ca="1" si="44"/>
        <v/>
      </c>
      <c r="O725" s="328"/>
      <c r="P725" s="329"/>
      <c r="Q725" s="330" t="str">
        <f t="shared" si="45"/>
        <v/>
      </c>
      <c r="R725" s="330" t="b">
        <f t="shared" si="46"/>
        <v>1</v>
      </c>
      <c r="S725" s="330" t="str">
        <f t="shared" si="47"/>
        <v/>
      </c>
    </row>
    <row r="726" spans="1:19" s="330" customFormat="1" ht="20.149999999999999" customHeight="1">
      <c r="A726" s="294"/>
      <c r="B726" s="325"/>
      <c r="C726" s="325"/>
      <c r="D726" s="325"/>
      <c r="E726" s="325"/>
      <c r="F726" s="325"/>
      <c r="G726" s="326"/>
      <c r="H726" s="326"/>
      <c r="I726" s="327"/>
      <c r="J726" s="327"/>
      <c r="K726" s="327"/>
      <c r="L726" s="327"/>
      <c r="M726" s="327"/>
      <c r="N726" s="328" t="str">
        <f t="shared" ca="1" si="44"/>
        <v/>
      </c>
      <c r="O726" s="328"/>
      <c r="P726" s="329"/>
      <c r="Q726" s="330" t="str">
        <f t="shared" si="45"/>
        <v/>
      </c>
      <c r="R726" s="330" t="b">
        <f t="shared" si="46"/>
        <v>1</v>
      </c>
      <c r="S726" s="330" t="str">
        <f t="shared" si="47"/>
        <v/>
      </c>
    </row>
    <row r="727" spans="1:19" s="330" customFormat="1" ht="20.149999999999999" customHeight="1">
      <c r="A727" s="294"/>
      <c r="B727" s="325"/>
      <c r="C727" s="325"/>
      <c r="D727" s="325"/>
      <c r="E727" s="325"/>
      <c r="F727" s="325"/>
      <c r="G727" s="326"/>
      <c r="H727" s="326"/>
      <c r="I727" s="327"/>
      <c r="J727" s="327"/>
      <c r="K727" s="327"/>
      <c r="L727" s="327"/>
      <c r="M727" s="327"/>
      <c r="N727" s="328" t="str">
        <f t="shared" ca="1" si="44"/>
        <v/>
      </c>
      <c r="O727" s="328"/>
      <c r="P727" s="329"/>
      <c r="Q727" s="330" t="str">
        <f t="shared" si="45"/>
        <v/>
      </c>
      <c r="R727" s="330" t="b">
        <f t="shared" si="46"/>
        <v>1</v>
      </c>
      <c r="S727" s="330" t="str">
        <f t="shared" si="47"/>
        <v/>
      </c>
    </row>
    <row r="728" spans="1:19" s="330" customFormat="1" ht="20.149999999999999" customHeight="1">
      <c r="A728" s="294"/>
      <c r="B728" s="325"/>
      <c r="C728" s="325"/>
      <c r="D728" s="325"/>
      <c r="E728" s="325"/>
      <c r="F728" s="325"/>
      <c r="G728" s="326"/>
      <c r="H728" s="326"/>
      <c r="I728" s="327"/>
      <c r="J728" s="327"/>
      <c r="K728" s="327"/>
      <c r="L728" s="327"/>
      <c r="M728" s="327"/>
      <c r="N728" s="328" t="str">
        <f t="shared" ca="1" si="44"/>
        <v/>
      </c>
      <c r="O728" s="328"/>
      <c r="P728" s="329"/>
      <c r="Q728" s="330" t="str">
        <f t="shared" si="45"/>
        <v/>
      </c>
      <c r="R728" s="330" t="b">
        <f t="shared" si="46"/>
        <v>1</v>
      </c>
      <c r="S728" s="330" t="str">
        <f t="shared" si="47"/>
        <v/>
      </c>
    </row>
    <row r="729" spans="1:19" s="330" customFormat="1" ht="20.149999999999999" customHeight="1">
      <c r="A729" s="294"/>
      <c r="B729" s="325"/>
      <c r="C729" s="325"/>
      <c r="D729" s="325"/>
      <c r="E729" s="325"/>
      <c r="F729" s="325"/>
      <c r="G729" s="326"/>
      <c r="H729" s="326"/>
      <c r="I729" s="327"/>
      <c r="J729" s="327"/>
      <c r="K729" s="327"/>
      <c r="L729" s="327"/>
      <c r="M729" s="327"/>
      <c r="N729" s="328" t="str">
        <f t="shared" ca="1" si="44"/>
        <v/>
      </c>
      <c r="O729" s="328"/>
      <c r="P729" s="329"/>
      <c r="Q729" s="330" t="str">
        <f t="shared" si="45"/>
        <v/>
      </c>
      <c r="R729" s="330" t="b">
        <f t="shared" si="46"/>
        <v>1</v>
      </c>
      <c r="S729" s="330" t="str">
        <f t="shared" si="47"/>
        <v/>
      </c>
    </row>
    <row r="730" spans="1:19" s="330" customFormat="1" ht="20.149999999999999" customHeight="1">
      <c r="A730" s="294"/>
      <c r="B730" s="325"/>
      <c r="C730" s="325"/>
      <c r="D730" s="325"/>
      <c r="E730" s="325"/>
      <c r="F730" s="325"/>
      <c r="G730" s="326"/>
      <c r="H730" s="326"/>
      <c r="I730" s="327"/>
      <c r="J730" s="327"/>
      <c r="K730" s="327"/>
      <c r="L730" s="327"/>
      <c r="M730" s="327"/>
      <c r="N730" s="328" t="str">
        <f t="shared" ca="1" si="44"/>
        <v/>
      </c>
      <c r="O730" s="328"/>
      <c r="P730" s="329"/>
      <c r="Q730" s="330" t="str">
        <f t="shared" si="45"/>
        <v/>
      </c>
      <c r="R730" s="330" t="b">
        <f t="shared" si="46"/>
        <v>1</v>
      </c>
      <c r="S730" s="330" t="str">
        <f t="shared" si="47"/>
        <v/>
      </c>
    </row>
    <row r="731" spans="1:19" s="330" customFormat="1" ht="20.149999999999999" customHeight="1">
      <c r="A731" s="294"/>
      <c r="B731" s="325"/>
      <c r="C731" s="325"/>
      <c r="D731" s="325"/>
      <c r="E731" s="325"/>
      <c r="F731" s="325"/>
      <c r="G731" s="326"/>
      <c r="H731" s="326"/>
      <c r="I731" s="327"/>
      <c r="J731" s="327"/>
      <c r="K731" s="327"/>
      <c r="L731" s="327"/>
      <c r="M731" s="327"/>
      <c r="N731" s="328" t="str">
        <f t="shared" ca="1" si="44"/>
        <v/>
      </c>
      <c r="O731" s="328"/>
      <c r="P731" s="329"/>
      <c r="Q731" s="330" t="str">
        <f t="shared" si="45"/>
        <v/>
      </c>
      <c r="R731" s="330" t="b">
        <f t="shared" si="46"/>
        <v>1</v>
      </c>
      <c r="S731" s="330" t="str">
        <f t="shared" si="47"/>
        <v/>
      </c>
    </row>
    <row r="732" spans="1:19" s="330" customFormat="1" ht="20.149999999999999" customHeight="1">
      <c r="A732" s="294"/>
      <c r="B732" s="325"/>
      <c r="C732" s="325"/>
      <c r="D732" s="325"/>
      <c r="E732" s="325"/>
      <c r="F732" s="325"/>
      <c r="G732" s="326"/>
      <c r="H732" s="326"/>
      <c r="I732" s="327"/>
      <c r="J732" s="327"/>
      <c r="K732" s="327"/>
      <c r="L732" s="327"/>
      <c r="M732" s="327"/>
      <c r="N732" s="328" t="str">
        <f t="shared" ca="1" si="44"/>
        <v/>
      </c>
      <c r="O732" s="328"/>
      <c r="P732" s="329"/>
      <c r="Q732" s="330" t="str">
        <f t="shared" si="45"/>
        <v/>
      </c>
      <c r="R732" s="330" t="b">
        <f t="shared" si="46"/>
        <v>1</v>
      </c>
      <c r="S732" s="330" t="str">
        <f t="shared" si="47"/>
        <v/>
      </c>
    </row>
    <row r="733" spans="1:19" s="330" customFormat="1" ht="20.149999999999999" customHeight="1">
      <c r="A733" s="294"/>
      <c r="B733" s="325"/>
      <c r="C733" s="325"/>
      <c r="D733" s="325"/>
      <c r="E733" s="325"/>
      <c r="F733" s="325"/>
      <c r="G733" s="326"/>
      <c r="H733" s="326"/>
      <c r="I733" s="327"/>
      <c r="J733" s="327"/>
      <c r="K733" s="327"/>
      <c r="L733" s="327"/>
      <c r="M733" s="327"/>
      <c r="N733" s="328" t="str">
        <f t="shared" ca="1" si="44"/>
        <v/>
      </c>
      <c r="O733" s="328"/>
      <c r="P733" s="329"/>
      <c r="Q733" s="330" t="str">
        <f t="shared" si="45"/>
        <v/>
      </c>
      <c r="R733" s="330" t="b">
        <f t="shared" si="46"/>
        <v>1</v>
      </c>
      <c r="S733" s="330" t="str">
        <f t="shared" si="47"/>
        <v/>
      </c>
    </row>
    <row r="734" spans="1:19" s="330" customFormat="1" ht="20.149999999999999" customHeight="1">
      <c r="A734" s="294"/>
      <c r="B734" s="325"/>
      <c r="C734" s="325"/>
      <c r="D734" s="325"/>
      <c r="E734" s="325"/>
      <c r="F734" s="325"/>
      <c r="G734" s="326"/>
      <c r="H734" s="326"/>
      <c r="I734" s="327"/>
      <c r="J734" s="327"/>
      <c r="K734" s="327"/>
      <c r="L734" s="327"/>
      <c r="M734" s="327"/>
      <c r="N734" s="328" t="str">
        <f t="shared" ca="1" si="44"/>
        <v/>
      </c>
      <c r="O734" s="328"/>
      <c r="P734" s="329"/>
      <c r="Q734" s="330" t="str">
        <f t="shared" si="45"/>
        <v/>
      </c>
      <c r="R734" s="330" t="b">
        <f t="shared" si="46"/>
        <v>1</v>
      </c>
      <c r="S734" s="330" t="str">
        <f t="shared" si="47"/>
        <v/>
      </c>
    </row>
    <row r="735" spans="1:19" s="330" customFormat="1" ht="20.149999999999999" customHeight="1">
      <c r="A735" s="294"/>
      <c r="B735" s="325"/>
      <c r="C735" s="325"/>
      <c r="D735" s="325"/>
      <c r="E735" s="325"/>
      <c r="F735" s="325"/>
      <c r="G735" s="326"/>
      <c r="H735" s="326"/>
      <c r="I735" s="327"/>
      <c r="J735" s="327"/>
      <c r="K735" s="327"/>
      <c r="L735" s="327"/>
      <c r="M735" s="327"/>
      <c r="N735" s="328" t="str">
        <f t="shared" ca="1" si="44"/>
        <v/>
      </c>
      <c r="O735" s="328"/>
      <c r="P735" s="329"/>
      <c r="Q735" s="330" t="str">
        <f t="shared" si="45"/>
        <v/>
      </c>
      <c r="R735" s="330" t="b">
        <f t="shared" si="46"/>
        <v>1</v>
      </c>
      <c r="S735" s="330" t="str">
        <f t="shared" si="47"/>
        <v/>
      </c>
    </row>
    <row r="736" spans="1:19" s="330" customFormat="1" ht="20.149999999999999" customHeight="1">
      <c r="A736" s="294"/>
      <c r="B736" s="325"/>
      <c r="C736" s="325"/>
      <c r="D736" s="325"/>
      <c r="E736" s="325"/>
      <c r="F736" s="325"/>
      <c r="G736" s="326"/>
      <c r="H736" s="326"/>
      <c r="I736" s="327"/>
      <c r="J736" s="327"/>
      <c r="K736" s="327"/>
      <c r="L736" s="327"/>
      <c r="M736" s="327"/>
      <c r="N736" s="328" t="str">
        <f t="shared" ca="1" si="44"/>
        <v/>
      </c>
      <c r="O736" s="328"/>
      <c r="P736" s="329"/>
      <c r="Q736" s="330" t="str">
        <f t="shared" si="45"/>
        <v/>
      </c>
      <c r="R736" s="330" t="b">
        <f t="shared" si="46"/>
        <v>1</v>
      </c>
      <c r="S736" s="330" t="str">
        <f t="shared" si="47"/>
        <v/>
      </c>
    </row>
    <row r="737" spans="1:19" s="330" customFormat="1" ht="20.149999999999999" customHeight="1">
      <c r="A737" s="294"/>
      <c r="B737" s="325"/>
      <c r="C737" s="325"/>
      <c r="D737" s="325"/>
      <c r="E737" s="325"/>
      <c r="F737" s="325"/>
      <c r="G737" s="326"/>
      <c r="H737" s="326"/>
      <c r="I737" s="327"/>
      <c r="J737" s="327"/>
      <c r="K737" s="327"/>
      <c r="L737" s="327"/>
      <c r="M737" s="327"/>
      <c r="N737" s="328" t="str">
        <f t="shared" ca="1" si="44"/>
        <v/>
      </c>
      <c r="O737" s="328"/>
      <c r="P737" s="329"/>
      <c r="Q737" s="330" t="str">
        <f t="shared" si="45"/>
        <v/>
      </c>
      <c r="R737" s="330" t="b">
        <f t="shared" si="46"/>
        <v>1</v>
      </c>
      <c r="S737" s="330" t="str">
        <f t="shared" si="47"/>
        <v/>
      </c>
    </row>
    <row r="738" spans="1:19" s="330" customFormat="1" ht="20.149999999999999" customHeight="1">
      <c r="A738" s="294"/>
      <c r="B738" s="325"/>
      <c r="C738" s="325"/>
      <c r="D738" s="325"/>
      <c r="E738" s="325"/>
      <c r="F738" s="325"/>
      <c r="G738" s="326"/>
      <c r="H738" s="326"/>
      <c r="I738" s="327"/>
      <c r="J738" s="327"/>
      <c r="K738" s="327"/>
      <c r="L738" s="327"/>
      <c r="M738" s="327"/>
      <c r="N738" s="328" t="str">
        <f t="shared" ca="1" si="44"/>
        <v/>
      </c>
      <c r="O738" s="328"/>
      <c r="P738" s="329"/>
      <c r="Q738" s="330" t="str">
        <f t="shared" si="45"/>
        <v/>
      </c>
      <c r="R738" s="330" t="b">
        <f t="shared" si="46"/>
        <v>1</v>
      </c>
      <c r="S738" s="330" t="str">
        <f t="shared" si="47"/>
        <v/>
      </c>
    </row>
    <row r="739" spans="1:19" s="330" customFormat="1" ht="20.149999999999999" customHeight="1">
      <c r="A739" s="294"/>
      <c r="B739" s="325"/>
      <c r="C739" s="325"/>
      <c r="D739" s="325"/>
      <c r="E739" s="325"/>
      <c r="F739" s="325"/>
      <c r="G739" s="326"/>
      <c r="H739" s="326"/>
      <c r="I739" s="327"/>
      <c r="J739" s="327"/>
      <c r="K739" s="327"/>
      <c r="L739" s="327"/>
      <c r="M739" s="327"/>
      <c r="N739" s="328" t="str">
        <f t="shared" ca="1" si="44"/>
        <v/>
      </c>
      <c r="O739" s="328"/>
      <c r="P739" s="329"/>
      <c r="Q739" s="330" t="str">
        <f t="shared" si="45"/>
        <v/>
      </c>
      <c r="R739" s="330" t="b">
        <f t="shared" si="46"/>
        <v>1</v>
      </c>
      <c r="S739" s="330" t="str">
        <f t="shared" si="47"/>
        <v/>
      </c>
    </row>
    <row r="740" spans="1:19" s="330" customFormat="1" ht="20.149999999999999" customHeight="1">
      <c r="A740" s="294"/>
      <c r="B740" s="325"/>
      <c r="C740" s="325"/>
      <c r="D740" s="325"/>
      <c r="E740" s="325"/>
      <c r="F740" s="325"/>
      <c r="G740" s="326"/>
      <c r="H740" s="326"/>
      <c r="I740" s="327"/>
      <c r="J740" s="327"/>
      <c r="K740" s="327"/>
      <c r="L740" s="327"/>
      <c r="M740" s="327"/>
      <c r="N740" s="328" t="str">
        <f t="shared" ca="1" si="44"/>
        <v/>
      </c>
      <c r="O740" s="328"/>
      <c r="P740" s="329"/>
      <c r="Q740" s="330" t="str">
        <f t="shared" si="45"/>
        <v/>
      </c>
      <c r="R740" s="330" t="b">
        <f t="shared" si="46"/>
        <v>1</v>
      </c>
      <c r="S740" s="330" t="str">
        <f t="shared" si="47"/>
        <v/>
      </c>
    </row>
    <row r="741" spans="1:19" s="330" customFormat="1" ht="20.149999999999999" customHeight="1">
      <c r="A741" s="294"/>
      <c r="B741" s="325"/>
      <c r="C741" s="325"/>
      <c r="D741" s="325"/>
      <c r="E741" s="325"/>
      <c r="F741" s="325"/>
      <c r="G741" s="326"/>
      <c r="H741" s="326"/>
      <c r="I741" s="327"/>
      <c r="J741" s="327"/>
      <c r="K741" s="327"/>
      <c r="L741" s="327"/>
      <c r="M741" s="327"/>
      <c r="N741" s="328" t="str">
        <f t="shared" ca="1" si="44"/>
        <v/>
      </c>
      <c r="O741" s="328"/>
      <c r="P741" s="329"/>
      <c r="Q741" s="330" t="str">
        <f t="shared" si="45"/>
        <v/>
      </c>
      <c r="R741" s="330" t="b">
        <f t="shared" si="46"/>
        <v>1</v>
      </c>
      <c r="S741" s="330" t="str">
        <f t="shared" si="47"/>
        <v/>
      </c>
    </row>
    <row r="742" spans="1:19" s="330" customFormat="1" ht="20.149999999999999" customHeight="1">
      <c r="A742" s="294"/>
      <c r="B742" s="325"/>
      <c r="C742" s="325"/>
      <c r="D742" s="325"/>
      <c r="E742" s="325"/>
      <c r="F742" s="325"/>
      <c r="G742" s="326"/>
      <c r="H742" s="326"/>
      <c r="I742" s="327"/>
      <c r="J742" s="327"/>
      <c r="K742" s="327"/>
      <c r="L742" s="327"/>
      <c r="M742" s="327"/>
      <c r="N742" s="328" t="str">
        <f t="shared" ca="1" si="44"/>
        <v/>
      </c>
      <c r="O742" s="328"/>
      <c r="P742" s="329"/>
      <c r="Q742" s="330" t="str">
        <f t="shared" si="45"/>
        <v/>
      </c>
      <c r="R742" s="330" t="b">
        <f t="shared" si="46"/>
        <v>1</v>
      </c>
      <c r="S742" s="330" t="str">
        <f t="shared" si="47"/>
        <v/>
      </c>
    </row>
    <row r="743" spans="1:19" s="330" customFormat="1" ht="20.149999999999999" customHeight="1">
      <c r="A743" s="294"/>
      <c r="B743" s="325"/>
      <c r="C743" s="325"/>
      <c r="D743" s="325"/>
      <c r="E743" s="325"/>
      <c r="F743" s="325"/>
      <c r="G743" s="326"/>
      <c r="H743" s="326"/>
      <c r="I743" s="327"/>
      <c r="J743" s="327"/>
      <c r="K743" s="327"/>
      <c r="L743" s="327"/>
      <c r="M743" s="327"/>
      <c r="N743" s="328" t="str">
        <f t="shared" ca="1" si="44"/>
        <v/>
      </c>
      <c r="O743" s="328"/>
      <c r="P743" s="329"/>
      <c r="Q743" s="330" t="str">
        <f t="shared" si="45"/>
        <v/>
      </c>
      <c r="R743" s="330" t="b">
        <f t="shared" si="46"/>
        <v>1</v>
      </c>
      <c r="S743" s="330" t="str">
        <f t="shared" si="47"/>
        <v/>
      </c>
    </row>
    <row r="744" spans="1:19" s="330" customFormat="1" ht="20.149999999999999" customHeight="1">
      <c r="A744" s="294"/>
      <c r="B744" s="325"/>
      <c r="C744" s="325"/>
      <c r="D744" s="325"/>
      <c r="E744" s="325"/>
      <c r="F744" s="325"/>
      <c r="G744" s="326"/>
      <c r="H744" s="326"/>
      <c r="I744" s="327"/>
      <c r="J744" s="327"/>
      <c r="K744" s="327"/>
      <c r="L744" s="327"/>
      <c r="M744" s="327"/>
      <c r="N744" s="328" t="str">
        <f t="shared" ca="1" si="44"/>
        <v/>
      </c>
      <c r="O744" s="328"/>
      <c r="P744" s="329"/>
      <c r="Q744" s="330" t="str">
        <f t="shared" si="45"/>
        <v/>
      </c>
      <c r="R744" s="330" t="b">
        <f t="shared" si="46"/>
        <v>1</v>
      </c>
      <c r="S744" s="330" t="str">
        <f t="shared" si="47"/>
        <v/>
      </c>
    </row>
    <row r="745" spans="1:19" s="330" customFormat="1" ht="20.149999999999999" customHeight="1">
      <c r="A745" s="294"/>
      <c r="B745" s="325"/>
      <c r="C745" s="325"/>
      <c r="D745" s="325"/>
      <c r="E745" s="325"/>
      <c r="F745" s="325"/>
      <c r="G745" s="326"/>
      <c r="H745" s="326"/>
      <c r="I745" s="327"/>
      <c r="J745" s="327"/>
      <c r="K745" s="327"/>
      <c r="L745" s="327"/>
      <c r="M745" s="327"/>
      <c r="N745" s="328" t="str">
        <f t="shared" ca="1" si="44"/>
        <v/>
      </c>
      <c r="O745" s="328"/>
      <c r="P745" s="329"/>
      <c r="Q745" s="330" t="str">
        <f t="shared" si="45"/>
        <v/>
      </c>
      <c r="R745" s="330" t="b">
        <f t="shared" si="46"/>
        <v>1</v>
      </c>
      <c r="S745" s="330" t="str">
        <f t="shared" si="47"/>
        <v/>
      </c>
    </row>
    <row r="746" spans="1:19" s="330" customFormat="1" ht="20.149999999999999" customHeight="1">
      <c r="A746" s="294"/>
      <c r="B746" s="325"/>
      <c r="C746" s="325"/>
      <c r="D746" s="325"/>
      <c r="E746" s="325"/>
      <c r="F746" s="325"/>
      <c r="G746" s="326"/>
      <c r="H746" s="326"/>
      <c r="I746" s="327"/>
      <c r="J746" s="327"/>
      <c r="K746" s="327"/>
      <c r="L746" s="327"/>
      <c r="M746" s="327"/>
      <c r="N746" s="328" t="str">
        <f t="shared" ca="1" si="44"/>
        <v/>
      </c>
      <c r="O746" s="328"/>
      <c r="P746" s="329"/>
      <c r="Q746" s="330" t="str">
        <f t="shared" si="45"/>
        <v/>
      </c>
      <c r="R746" s="330" t="b">
        <f t="shared" si="46"/>
        <v>1</v>
      </c>
      <c r="S746" s="330" t="str">
        <f t="shared" si="47"/>
        <v/>
      </c>
    </row>
    <row r="747" spans="1:19" s="330" customFormat="1" ht="20.149999999999999" customHeight="1">
      <c r="A747" s="294"/>
      <c r="B747" s="325"/>
      <c r="C747" s="325"/>
      <c r="D747" s="325"/>
      <c r="E747" s="325"/>
      <c r="F747" s="325"/>
      <c r="G747" s="326"/>
      <c r="H747" s="326"/>
      <c r="I747" s="327"/>
      <c r="J747" s="327"/>
      <c r="K747" s="327"/>
      <c r="L747" s="327"/>
      <c r="M747" s="327"/>
      <c r="N747" s="328" t="str">
        <f t="shared" ca="1" si="44"/>
        <v/>
      </c>
      <c r="O747" s="328"/>
      <c r="P747" s="329"/>
      <c r="Q747" s="330" t="str">
        <f t="shared" si="45"/>
        <v/>
      </c>
      <c r="R747" s="330" t="b">
        <f t="shared" si="46"/>
        <v>1</v>
      </c>
      <c r="S747" s="330" t="str">
        <f t="shared" si="47"/>
        <v/>
      </c>
    </row>
    <row r="748" spans="1:19" s="330" customFormat="1" ht="20.149999999999999" customHeight="1">
      <c r="A748" s="294"/>
      <c r="B748" s="325"/>
      <c r="C748" s="325"/>
      <c r="D748" s="325"/>
      <c r="E748" s="325"/>
      <c r="F748" s="325"/>
      <c r="G748" s="326"/>
      <c r="H748" s="326"/>
      <c r="I748" s="327"/>
      <c r="J748" s="327"/>
      <c r="K748" s="327"/>
      <c r="L748" s="327"/>
      <c r="M748" s="327"/>
      <c r="N748" s="328" t="str">
        <f t="shared" ca="1" si="44"/>
        <v/>
      </c>
      <c r="O748" s="328"/>
      <c r="P748" s="329"/>
      <c r="Q748" s="330" t="str">
        <f t="shared" si="45"/>
        <v/>
      </c>
      <c r="R748" s="330" t="b">
        <f t="shared" si="46"/>
        <v>1</v>
      </c>
      <c r="S748" s="330" t="str">
        <f t="shared" si="47"/>
        <v/>
      </c>
    </row>
    <row r="749" spans="1:19" s="330" customFormat="1" ht="20.149999999999999" customHeight="1">
      <c r="A749" s="294"/>
      <c r="B749" s="325"/>
      <c r="C749" s="325"/>
      <c r="D749" s="325"/>
      <c r="E749" s="325"/>
      <c r="F749" s="325"/>
      <c r="G749" s="326"/>
      <c r="H749" s="326"/>
      <c r="I749" s="327"/>
      <c r="J749" s="327"/>
      <c r="K749" s="327"/>
      <c r="L749" s="327"/>
      <c r="M749" s="327"/>
      <c r="N749" s="328" t="str">
        <f t="shared" ca="1" si="44"/>
        <v/>
      </c>
      <c r="O749" s="328"/>
      <c r="P749" s="329"/>
      <c r="Q749" s="330" t="str">
        <f t="shared" si="45"/>
        <v/>
      </c>
      <c r="R749" s="330" t="b">
        <f t="shared" si="46"/>
        <v>1</v>
      </c>
      <c r="S749" s="330" t="str">
        <f t="shared" si="47"/>
        <v/>
      </c>
    </row>
    <row r="750" spans="1:19" s="330" customFormat="1" ht="20.149999999999999" customHeight="1">
      <c r="A750" s="294"/>
      <c r="B750" s="325"/>
      <c r="C750" s="325"/>
      <c r="D750" s="325"/>
      <c r="E750" s="325"/>
      <c r="F750" s="325"/>
      <c r="G750" s="326"/>
      <c r="H750" s="326"/>
      <c r="I750" s="327"/>
      <c r="J750" s="327"/>
      <c r="K750" s="327"/>
      <c r="L750" s="327"/>
      <c r="M750" s="327"/>
      <c r="N750" s="328" t="str">
        <f t="shared" ca="1" si="44"/>
        <v/>
      </c>
      <c r="O750" s="328"/>
      <c r="P750" s="329"/>
      <c r="Q750" s="330" t="str">
        <f t="shared" si="45"/>
        <v/>
      </c>
      <c r="R750" s="330" t="b">
        <f t="shared" si="46"/>
        <v>1</v>
      </c>
      <c r="S750" s="330" t="str">
        <f t="shared" si="47"/>
        <v/>
      </c>
    </row>
    <row r="751" spans="1:19" s="330" customFormat="1" ht="20.149999999999999" customHeight="1">
      <c r="A751" s="294"/>
      <c r="B751" s="325"/>
      <c r="C751" s="325"/>
      <c r="D751" s="325"/>
      <c r="E751" s="325"/>
      <c r="F751" s="325"/>
      <c r="G751" s="326"/>
      <c r="H751" s="326"/>
      <c r="I751" s="327"/>
      <c r="J751" s="327"/>
      <c r="K751" s="327"/>
      <c r="L751" s="327"/>
      <c r="M751" s="327"/>
      <c r="N751" s="328" t="str">
        <f t="shared" ca="1" si="44"/>
        <v/>
      </c>
      <c r="O751" s="328"/>
      <c r="P751" s="329"/>
      <c r="Q751" s="330" t="str">
        <f t="shared" si="45"/>
        <v/>
      </c>
      <c r="R751" s="330" t="b">
        <f t="shared" si="46"/>
        <v>1</v>
      </c>
      <c r="S751" s="330" t="str">
        <f t="shared" si="47"/>
        <v/>
      </c>
    </row>
    <row r="752" spans="1:19" s="330" customFormat="1" ht="20.149999999999999" customHeight="1">
      <c r="A752" s="294"/>
      <c r="B752" s="325"/>
      <c r="C752" s="325"/>
      <c r="D752" s="325"/>
      <c r="E752" s="325"/>
      <c r="F752" s="325"/>
      <c r="G752" s="326"/>
      <c r="H752" s="326"/>
      <c r="I752" s="327"/>
      <c r="J752" s="327"/>
      <c r="K752" s="327"/>
      <c r="L752" s="327"/>
      <c r="M752" s="327"/>
      <c r="N752" s="328" t="str">
        <f t="shared" ca="1" si="44"/>
        <v/>
      </c>
      <c r="O752" s="328"/>
      <c r="P752" s="329"/>
      <c r="Q752" s="330" t="str">
        <f t="shared" si="45"/>
        <v/>
      </c>
      <c r="R752" s="330" t="b">
        <f t="shared" si="46"/>
        <v>1</v>
      </c>
      <c r="S752" s="330" t="str">
        <f t="shared" si="47"/>
        <v/>
      </c>
    </row>
    <row r="753" spans="1:19" s="330" customFormat="1" ht="20.149999999999999" customHeight="1">
      <c r="A753" s="294"/>
      <c r="B753" s="325"/>
      <c r="C753" s="325"/>
      <c r="D753" s="325"/>
      <c r="E753" s="325"/>
      <c r="F753" s="325"/>
      <c r="G753" s="326"/>
      <c r="H753" s="326"/>
      <c r="I753" s="327"/>
      <c r="J753" s="327"/>
      <c r="K753" s="327"/>
      <c r="L753" s="327"/>
      <c r="M753" s="327"/>
      <c r="N753" s="328" t="str">
        <f t="shared" ca="1" si="44"/>
        <v/>
      </c>
      <c r="O753" s="328"/>
      <c r="P753" s="329"/>
      <c r="Q753" s="330" t="str">
        <f t="shared" si="45"/>
        <v/>
      </c>
      <c r="R753" s="330" t="b">
        <f t="shared" si="46"/>
        <v>1</v>
      </c>
      <c r="S753" s="330" t="str">
        <f t="shared" si="47"/>
        <v/>
      </c>
    </row>
    <row r="754" spans="1:19" s="330" customFormat="1" ht="20.149999999999999" customHeight="1">
      <c r="A754" s="294"/>
      <c r="B754" s="325"/>
      <c r="C754" s="325"/>
      <c r="D754" s="325"/>
      <c r="E754" s="325"/>
      <c r="F754" s="325"/>
      <c r="G754" s="326"/>
      <c r="H754" s="326"/>
      <c r="I754" s="327"/>
      <c r="J754" s="327"/>
      <c r="K754" s="327"/>
      <c r="L754" s="327"/>
      <c r="M754" s="327"/>
      <c r="N754" s="328" t="str">
        <f t="shared" ca="1" si="44"/>
        <v/>
      </c>
      <c r="O754" s="328"/>
      <c r="P754" s="329"/>
      <c r="Q754" s="330" t="str">
        <f t="shared" si="45"/>
        <v/>
      </c>
      <c r="R754" s="330" t="b">
        <f t="shared" si="46"/>
        <v>1</v>
      </c>
      <c r="S754" s="330" t="str">
        <f t="shared" si="47"/>
        <v/>
      </c>
    </row>
    <row r="755" spans="1:19" s="330" customFormat="1" ht="20.149999999999999" customHeight="1">
      <c r="A755" s="294"/>
      <c r="B755" s="325"/>
      <c r="C755" s="325"/>
      <c r="D755" s="325"/>
      <c r="E755" s="325"/>
      <c r="F755" s="325"/>
      <c r="G755" s="326"/>
      <c r="H755" s="326"/>
      <c r="I755" s="327"/>
      <c r="J755" s="327"/>
      <c r="K755" s="327"/>
      <c r="L755" s="327"/>
      <c r="M755" s="327"/>
      <c r="N755" s="328" t="str">
        <f t="shared" ca="1" si="44"/>
        <v/>
      </c>
      <c r="O755" s="328"/>
      <c r="P755" s="329"/>
      <c r="Q755" s="330" t="str">
        <f t="shared" si="45"/>
        <v/>
      </c>
      <c r="R755" s="330" t="b">
        <f t="shared" si="46"/>
        <v>1</v>
      </c>
      <c r="S755" s="330" t="str">
        <f t="shared" si="47"/>
        <v/>
      </c>
    </row>
    <row r="756" spans="1:19" s="330" customFormat="1" ht="20.149999999999999" customHeight="1">
      <c r="A756" s="294"/>
      <c r="B756" s="325"/>
      <c r="C756" s="325"/>
      <c r="D756" s="325"/>
      <c r="E756" s="325"/>
      <c r="F756" s="325"/>
      <c r="G756" s="326"/>
      <c r="H756" s="326"/>
      <c r="I756" s="327"/>
      <c r="J756" s="327"/>
      <c r="K756" s="327"/>
      <c r="L756" s="327"/>
      <c r="M756" s="327"/>
      <c r="N756" s="328" t="str">
        <f t="shared" ca="1" si="44"/>
        <v/>
      </c>
      <c r="O756" s="328"/>
      <c r="P756" s="329"/>
      <c r="Q756" s="330" t="str">
        <f t="shared" si="45"/>
        <v/>
      </c>
      <c r="R756" s="330" t="b">
        <f t="shared" si="46"/>
        <v>1</v>
      </c>
      <c r="S756" s="330" t="str">
        <f t="shared" si="47"/>
        <v/>
      </c>
    </row>
    <row r="757" spans="1:19" s="330" customFormat="1" ht="20.149999999999999" customHeight="1">
      <c r="A757" s="294"/>
      <c r="B757" s="325"/>
      <c r="C757" s="325"/>
      <c r="D757" s="325"/>
      <c r="E757" s="325"/>
      <c r="F757" s="325"/>
      <c r="G757" s="326"/>
      <c r="H757" s="326"/>
      <c r="I757" s="327"/>
      <c r="J757" s="327"/>
      <c r="K757" s="327"/>
      <c r="L757" s="327"/>
      <c r="M757" s="327"/>
      <c r="N757" s="328" t="str">
        <f t="shared" ca="1" si="44"/>
        <v/>
      </c>
      <c r="O757" s="328"/>
      <c r="P757" s="329"/>
      <c r="Q757" s="330" t="str">
        <f t="shared" si="45"/>
        <v/>
      </c>
      <c r="R757" s="330" t="b">
        <f t="shared" si="46"/>
        <v>1</v>
      </c>
      <c r="S757" s="330" t="str">
        <f t="shared" si="47"/>
        <v/>
      </c>
    </row>
    <row r="758" spans="1:19" s="330" customFormat="1" ht="20.149999999999999" customHeight="1">
      <c r="A758" s="294"/>
      <c r="B758" s="325"/>
      <c r="C758" s="325"/>
      <c r="D758" s="325"/>
      <c r="E758" s="325"/>
      <c r="F758" s="325"/>
      <c r="G758" s="326"/>
      <c r="H758" s="326"/>
      <c r="I758" s="327"/>
      <c r="J758" s="327"/>
      <c r="K758" s="327"/>
      <c r="L758" s="327"/>
      <c r="M758" s="327"/>
      <c r="N758" s="328" t="str">
        <f t="shared" ca="1" si="44"/>
        <v/>
      </c>
      <c r="O758" s="328"/>
      <c r="P758" s="329"/>
      <c r="Q758" s="330" t="str">
        <f t="shared" si="45"/>
        <v/>
      </c>
      <c r="R758" s="330" t="b">
        <f t="shared" si="46"/>
        <v>1</v>
      </c>
      <c r="S758" s="330" t="str">
        <f t="shared" si="47"/>
        <v/>
      </c>
    </row>
    <row r="759" spans="1:19" s="330" customFormat="1" ht="20.149999999999999" customHeight="1">
      <c r="A759" s="294"/>
      <c r="B759" s="325"/>
      <c r="C759" s="325"/>
      <c r="D759" s="325"/>
      <c r="E759" s="325"/>
      <c r="F759" s="325"/>
      <c r="G759" s="326"/>
      <c r="H759" s="326"/>
      <c r="I759" s="327"/>
      <c r="J759" s="327"/>
      <c r="K759" s="327"/>
      <c r="L759" s="327"/>
      <c r="M759" s="327"/>
      <c r="N759" s="328" t="str">
        <f t="shared" ca="1" si="44"/>
        <v/>
      </c>
      <c r="O759" s="328"/>
      <c r="P759" s="329"/>
      <c r="Q759" s="330" t="str">
        <f t="shared" si="45"/>
        <v/>
      </c>
      <c r="R759" s="330" t="b">
        <f t="shared" si="46"/>
        <v>1</v>
      </c>
      <c r="S759" s="330" t="str">
        <f t="shared" si="47"/>
        <v/>
      </c>
    </row>
    <row r="760" spans="1:19" s="330" customFormat="1" ht="20.149999999999999" customHeight="1">
      <c r="A760" s="294"/>
      <c r="B760" s="325"/>
      <c r="C760" s="325"/>
      <c r="D760" s="325"/>
      <c r="E760" s="325"/>
      <c r="F760" s="325"/>
      <c r="G760" s="326"/>
      <c r="H760" s="326"/>
      <c r="I760" s="327"/>
      <c r="J760" s="327"/>
      <c r="K760" s="327"/>
      <c r="L760" s="327"/>
      <c r="M760" s="327"/>
      <c r="N760" s="328" t="str">
        <f t="shared" ca="1" si="44"/>
        <v/>
      </c>
      <c r="O760" s="328"/>
      <c r="P760" s="329"/>
      <c r="Q760" s="330" t="str">
        <f t="shared" si="45"/>
        <v/>
      </c>
      <c r="R760" s="330" t="b">
        <f t="shared" si="46"/>
        <v>1</v>
      </c>
      <c r="S760" s="330" t="str">
        <f t="shared" si="47"/>
        <v/>
      </c>
    </row>
    <row r="761" spans="1:19" s="330" customFormat="1" ht="20.149999999999999" customHeight="1">
      <c r="A761" s="294"/>
      <c r="B761" s="325"/>
      <c r="C761" s="325"/>
      <c r="D761" s="325"/>
      <c r="E761" s="325"/>
      <c r="F761" s="325"/>
      <c r="G761" s="326"/>
      <c r="H761" s="326"/>
      <c r="I761" s="327"/>
      <c r="J761" s="327"/>
      <c r="K761" s="327"/>
      <c r="L761" s="327"/>
      <c r="M761" s="327"/>
      <c r="N761" s="328" t="str">
        <f t="shared" ca="1" si="44"/>
        <v/>
      </c>
      <c r="O761" s="328"/>
      <c r="P761" s="329"/>
      <c r="Q761" s="330" t="str">
        <f t="shared" si="45"/>
        <v/>
      </c>
      <c r="R761" s="330" t="b">
        <f t="shared" si="46"/>
        <v>1</v>
      </c>
      <c r="S761" s="330" t="str">
        <f t="shared" si="47"/>
        <v/>
      </c>
    </row>
    <row r="762" spans="1:19" s="330" customFormat="1" ht="20.149999999999999" customHeight="1">
      <c r="A762" s="294"/>
      <c r="B762" s="325"/>
      <c r="C762" s="325"/>
      <c r="D762" s="325"/>
      <c r="E762" s="325"/>
      <c r="F762" s="325"/>
      <c r="G762" s="326"/>
      <c r="H762" s="326"/>
      <c r="I762" s="327"/>
      <c r="J762" s="327"/>
      <c r="K762" s="327"/>
      <c r="L762" s="327"/>
      <c r="M762" s="327"/>
      <c r="N762" s="328" t="str">
        <f t="shared" ca="1" si="44"/>
        <v/>
      </c>
      <c r="O762" s="328"/>
      <c r="P762" s="329"/>
      <c r="Q762" s="330" t="str">
        <f t="shared" si="45"/>
        <v/>
      </c>
      <c r="R762" s="330" t="b">
        <f t="shared" si="46"/>
        <v>1</v>
      </c>
      <c r="S762" s="330" t="str">
        <f t="shared" si="47"/>
        <v/>
      </c>
    </row>
    <row r="763" spans="1:19" s="330" customFormat="1" ht="20.149999999999999" customHeight="1">
      <c r="A763" s="294"/>
      <c r="B763" s="325"/>
      <c r="C763" s="325"/>
      <c r="D763" s="325"/>
      <c r="E763" s="325"/>
      <c r="F763" s="325"/>
      <c r="G763" s="326"/>
      <c r="H763" s="326"/>
      <c r="I763" s="327"/>
      <c r="J763" s="327"/>
      <c r="K763" s="327"/>
      <c r="L763" s="327"/>
      <c r="M763" s="327"/>
      <c r="N763" s="328" t="str">
        <f t="shared" ca="1" si="44"/>
        <v/>
      </c>
      <c r="O763" s="328"/>
      <c r="P763" s="329"/>
      <c r="Q763" s="330" t="str">
        <f t="shared" si="45"/>
        <v/>
      </c>
      <c r="R763" s="330" t="b">
        <f t="shared" si="46"/>
        <v>1</v>
      </c>
      <c r="S763" s="330" t="str">
        <f t="shared" si="47"/>
        <v/>
      </c>
    </row>
    <row r="764" spans="1:19" s="330" customFormat="1" ht="20.149999999999999" customHeight="1">
      <c r="A764" s="294"/>
      <c r="B764" s="325"/>
      <c r="C764" s="325"/>
      <c r="D764" s="325"/>
      <c r="E764" s="325"/>
      <c r="F764" s="325"/>
      <c r="G764" s="326"/>
      <c r="H764" s="326"/>
      <c r="I764" s="327"/>
      <c r="J764" s="327"/>
      <c r="K764" s="327"/>
      <c r="L764" s="327"/>
      <c r="M764" s="327"/>
      <c r="N764" s="328" t="str">
        <f t="shared" ca="1" si="44"/>
        <v/>
      </c>
      <c r="O764" s="328"/>
      <c r="P764" s="329"/>
      <c r="Q764" s="330" t="str">
        <f t="shared" si="45"/>
        <v/>
      </c>
      <c r="R764" s="330" t="b">
        <f t="shared" si="46"/>
        <v>1</v>
      </c>
      <c r="S764" s="330" t="str">
        <f t="shared" si="47"/>
        <v/>
      </c>
    </row>
    <row r="765" spans="1:19" s="330" customFormat="1" ht="20.149999999999999" customHeight="1">
      <c r="A765" s="294"/>
      <c r="B765" s="325"/>
      <c r="C765" s="325"/>
      <c r="D765" s="325"/>
      <c r="E765" s="325"/>
      <c r="F765" s="325"/>
      <c r="G765" s="326"/>
      <c r="H765" s="326"/>
      <c r="I765" s="327"/>
      <c r="J765" s="327"/>
      <c r="K765" s="327"/>
      <c r="L765" s="327"/>
      <c r="M765" s="327"/>
      <c r="N765" s="328" t="str">
        <f t="shared" ca="1" si="44"/>
        <v/>
      </c>
      <c r="O765" s="328"/>
      <c r="P765" s="329"/>
      <c r="Q765" s="330" t="str">
        <f t="shared" si="45"/>
        <v/>
      </c>
      <c r="R765" s="330" t="b">
        <f t="shared" si="46"/>
        <v>1</v>
      </c>
      <c r="S765" s="330" t="str">
        <f t="shared" si="47"/>
        <v/>
      </c>
    </row>
    <row r="766" spans="1:19" s="330" customFormat="1" ht="20.149999999999999" customHeight="1">
      <c r="A766" s="294"/>
      <c r="B766" s="325"/>
      <c r="C766" s="325"/>
      <c r="D766" s="325"/>
      <c r="E766" s="325"/>
      <c r="F766" s="325"/>
      <c r="G766" s="326"/>
      <c r="H766" s="326"/>
      <c r="I766" s="327"/>
      <c r="J766" s="327"/>
      <c r="K766" s="327"/>
      <c r="L766" s="327"/>
      <c r="M766" s="327"/>
      <c r="N766" s="328" t="str">
        <f t="shared" ca="1" si="44"/>
        <v/>
      </c>
      <c r="O766" s="328"/>
      <c r="P766" s="329"/>
      <c r="Q766" s="330" t="str">
        <f t="shared" si="45"/>
        <v/>
      </c>
      <c r="R766" s="330" t="b">
        <f t="shared" si="46"/>
        <v>1</v>
      </c>
      <c r="S766" s="330" t="str">
        <f t="shared" si="47"/>
        <v/>
      </c>
    </row>
    <row r="767" spans="1:19" s="330" customFormat="1" ht="20.149999999999999" customHeight="1">
      <c r="A767" s="294"/>
      <c r="B767" s="325"/>
      <c r="C767" s="325"/>
      <c r="D767" s="325"/>
      <c r="E767" s="325"/>
      <c r="F767" s="325"/>
      <c r="G767" s="326"/>
      <c r="H767" s="326"/>
      <c r="I767" s="327"/>
      <c r="J767" s="327"/>
      <c r="K767" s="327"/>
      <c r="L767" s="327"/>
      <c r="M767" s="327"/>
      <c r="N767" s="328" t="str">
        <f t="shared" ca="1" si="44"/>
        <v/>
      </c>
      <c r="O767" s="328"/>
      <c r="P767" s="329"/>
      <c r="Q767" s="330" t="str">
        <f t="shared" si="45"/>
        <v/>
      </c>
      <c r="R767" s="330" t="b">
        <f t="shared" si="46"/>
        <v>1</v>
      </c>
      <c r="S767" s="330" t="str">
        <f t="shared" si="47"/>
        <v/>
      </c>
    </row>
    <row r="768" spans="1:19" s="330" customFormat="1" ht="20.149999999999999" customHeight="1">
      <c r="A768" s="294"/>
      <c r="B768" s="325"/>
      <c r="C768" s="325"/>
      <c r="D768" s="325"/>
      <c r="E768" s="325"/>
      <c r="F768" s="325"/>
      <c r="G768" s="326"/>
      <c r="H768" s="326"/>
      <c r="I768" s="327"/>
      <c r="J768" s="327"/>
      <c r="K768" s="327"/>
      <c r="L768" s="327"/>
      <c r="M768" s="327"/>
      <c r="N768" s="328" t="str">
        <f t="shared" ca="1" si="44"/>
        <v/>
      </c>
      <c r="O768" s="328"/>
      <c r="P768" s="329"/>
      <c r="Q768" s="330" t="str">
        <f t="shared" si="45"/>
        <v/>
      </c>
      <c r="R768" s="330" t="b">
        <f t="shared" si="46"/>
        <v>1</v>
      </c>
      <c r="S768" s="330" t="str">
        <f t="shared" si="47"/>
        <v/>
      </c>
    </row>
    <row r="769" spans="1:19" s="330" customFormat="1" ht="20.149999999999999" customHeight="1">
      <c r="A769" s="294"/>
      <c r="B769" s="325"/>
      <c r="C769" s="325"/>
      <c r="D769" s="325"/>
      <c r="E769" s="325"/>
      <c r="F769" s="325"/>
      <c r="G769" s="326"/>
      <c r="H769" s="326"/>
      <c r="I769" s="327"/>
      <c r="J769" s="327"/>
      <c r="K769" s="327"/>
      <c r="L769" s="327"/>
      <c r="M769" s="327"/>
      <c r="N769" s="328" t="str">
        <f t="shared" ca="1" si="44"/>
        <v/>
      </c>
      <c r="O769" s="328"/>
      <c r="P769" s="329"/>
      <c r="Q769" s="330" t="str">
        <f t="shared" si="45"/>
        <v/>
      </c>
      <c r="R769" s="330" t="b">
        <f t="shared" si="46"/>
        <v>1</v>
      </c>
      <c r="S769" s="330" t="str">
        <f t="shared" si="47"/>
        <v/>
      </c>
    </row>
    <row r="770" spans="1:19" s="330" customFormat="1" ht="20.149999999999999" customHeight="1">
      <c r="A770" s="294"/>
      <c r="B770" s="325"/>
      <c r="C770" s="325"/>
      <c r="D770" s="325"/>
      <c r="E770" s="325"/>
      <c r="F770" s="325"/>
      <c r="G770" s="326"/>
      <c r="H770" s="326"/>
      <c r="I770" s="327"/>
      <c r="J770" s="327"/>
      <c r="K770" s="327"/>
      <c r="L770" s="327"/>
      <c r="M770" s="327"/>
      <c r="N770" s="328" t="str">
        <f t="shared" ca="1" si="44"/>
        <v/>
      </c>
      <c r="O770" s="328"/>
      <c r="P770" s="329"/>
      <c r="Q770" s="330" t="str">
        <f t="shared" si="45"/>
        <v/>
      </c>
      <c r="R770" s="330" t="b">
        <f t="shared" si="46"/>
        <v>1</v>
      </c>
      <c r="S770" s="330" t="str">
        <f t="shared" si="47"/>
        <v/>
      </c>
    </row>
    <row r="771" spans="1:19" s="330" customFormat="1" ht="20.149999999999999" customHeight="1">
      <c r="A771" s="294"/>
      <c r="B771" s="325"/>
      <c r="C771" s="325"/>
      <c r="D771" s="325"/>
      <c r="E771" s="325"/>
      <c r="F771" s="325"/>
      <c r="G771" s="326"/>
      <c r="H771" s="326"/>
      <c r="I771" s="327"/>
      <c r="J771" s="327"/>
      <c r="K771" s="327"/>
      <c r="L771" s="327"/>
      <c r="M771" s="327"/>
      <c r="N771" s="328" t="str">
        <f t="shared" ca="1" si="44"/>
        <v/>
      </c>
      <c r="O771" s="328"/>
      <c r="P771" s="329"/>
      <c r="Q771" s="330" t="str">
        <f t="shared" si="45"/>
        <v/>
      </c>
      <c r="R771" s="330" t="b">
        <f t="shared" si="46"/>
        <v>1</v>
      </c>
      <c r="S771" s="330" t="str">
        <f t="shared" si="47"/>
        <v/>
      </c>
    </row>
    <row r="772" spans="1:19" s="330" customFormat="1" ht="20.149999999999999" customHeight="1">
      <c r="A772" s="294"/>
      <c r="B772" s="325"/>
      <c r="C772" s="325"/>
      <c r="D772" s="325"/>
      <c r="E772" s="325"/>
      <c r="F772" s="325"/>
      <c r="G772" s="326"/>
      <c r="H772" s="326"/>
      <c r="I772" s="327"/>
      <c r="J772" s="327"/>
      <c r="K772" s="327"/>
      <c r="L772" s="327"/>
      <c r="M772" s="327"/>
      <c r="N772" s="328" t="str">
        <f t="shared" ca="1" si="44"/>
        <v/>
      </c>
      <c r="O772" s="328"/>
      <c r="P772" s="329"/>
      <c r="Q772" s="330" t="str">
        <f t="shared" si="45"/>
        <v/>
      </c>
      <c r="R772" s="330" t="b">
        <f t="shared" si="46"/>
        <v>1</v>
      </c>
      <c r="S772" s="330" t="str">
        <f t="shared" si="47"/>
        <v/>
      </c>
    </row>
    <row r="773" spans="1:19" s="330" customFormat="1" ht="20.149999999999999" customHeight="1">
      <c r="A773" s="294"/>
      <c r="B773" s="325"/>
      <c r="C773" s="325"/>
      <c r="D773" s="325"/>
      <c r="E773" s="325"/>
      <c r="F773" s="325"/>
      <c r="G773" s="326"/>
      <c r="H773" s="326"/>
      <c r="I773" s="327"/>
      <c r="J773" s="327"/>
      <c r="K773" s="327"/>
      <c r="L773" s="327"/>
      <c r="M773" s="327"/>
      <c r="N773" s="328" t="str">
        <f t="shared" ref="N773:N836" ca="1" si="48">IF(A773="","",IF(ISERROR(MATCH($F773,CL,0)),"Unknown",INDIRECT("'C'!$A$"&amp;MATCH($F773,CL,0)+1)))</f>
        <v/>
      </c>
      <c r="O773" s="328"/>
      <c r="P773" s="329"/>
      <c r="Q773" s="330" t="str">
        <f t="shared" ref="Q773:Q836" si="49">A773&amp;B773</f>
        <v/>
      </c>
      <c r="R773" s="330" t="b">
        <f t="shared" ref="R773:R836" si="50">OR(ISBLANK(B773),ISBLANK(C773))</f>
        <v>1</v>
      </c>
      <c r="S773" s="330" t="str">
        <f t="shared" ref="S773:S836" si="51">IF(R773,"",A773&amp;"+")</f>
        <v/>
      </c>
    </row>
    <row r="774" spans="1:19" s="330" customFormat="1" ht="20.149999999999999" customHeight="1">
      <c r="A774" s="294"/>
      <c r="B774" s="325"/>
      <c r="C774" s="325"/>
      <c r="D774" s="325"/>
      <c r="E774" s="325"/>
      <c r="F774" s="325"/>
      <c r="G774" s="326"/>
      <c r="H774" s="326"/>
      <c r="I774" s="327"/>
      <c r="J774" s="327"/>
      <c r="K774" s="327"/>
      <c r="L774" s="327"/>
      <c r="M774" s="327"/>
      <c r="N774" s="328" t="str">
        <f t="shared" ca="1" si="48"/>
        <v/>
      </c>
      <c r="O774" s="328"/>
      <c r="P774" s="329"/>
      <c r="Q774" s="330" t="str">
        <f t="shared" si="49"/>
        <v/>
      </c>
      <c r="R774" s="330" t="b">
        <f t="shared" si="50"/>
        <v>1</v>
      </c>
      <c r="S774" s="330" t="str">
        <f t="shared" si="51"/>
        <v/>
      </c>
    </row>
    <row r="775" spans="1:19" s="330" customFormat="1" ht="20.149999999999999" customHeight="1">
      <c r="A775" s="294"/>
      <c r="B775" s="325"/>
      <c r="C775" s="325"/>
      <c r="D775" s="325"/>
      <c r="E775" s="325"/>
      <c r="F775" s="325"/>
      <c r="G775" s="326"/>
      <c r="H775" s="326"/>
      <c r="I775" s="327"/>
      <c r="J775" s="327"/>
      <c r="K775" s="327"/>
      <c r="L775" s="327"/>
      <c r="M775" s="327"/>
      <c r="N775" s="328" t="str">
        <f t="shared" ca="1" si="48"/>
        <v/>
      </c>
      <c r="O775" s="328"/>
      <c r="P775" s="329"/>
      <c r="Q775" s="330" t="str">
        <f t="shared" si="49"/>
        <v/>
      </c>
      <c r="R775" s="330" t="b">
        <f t="shared" si="50"/>
        <v>1</v>
      </c>
      <c r="S775" s="330" t="str">
        <f t="shared" si="51"/>
        <v/>
      </c>
    </row>
    <row r="776" spans="1:19" s="330" customFormat="1" ht="20.149999999999999" customHeight="1">
      <c r="A776" s="294"/>
      <c r="B776" s="325"/>
      <c r="C776" s="325"/>
      <c r="D776" s="325"/>
      <c r="E776" s="325"/>
      <c r="F776" s="325"/>
      <c r="G776" s="326"/>
      <c r="H776" s="326"/>
      <c r="I776" s="327"/>
      <c r="J776" s="327"/>
      <c r="K776" s="327"/>
      <c r="L776" s="327"/>
      <c r="M776" s="327"/>
      <c r="N776" s="328" t="str">
        <f t="shared" ca="1" si="48"/>
        <v/>
      </c>
      <c r="O776" s="328"/>
      <c r="P776" s="329"/>
      <c r="Q776" s="330" t="str">
        <f t="shared" si="49"/>
        <v/>
      </c>
      <c r="R776" s="330" t="b">
        <f t="shared" si="50"/>
        <v>1</v>
      </c>
      <c r="S776" s="330" t="str">
        <f t="shared" si="51"/>
        <v/>
      </c>
    </row>
    <row r="777" spans="1:19" s="330" customFormat="1" ht="20.149999999999999" customHeight="1">
      <c r="A777" s="294"/>
      <c r="B777" s="325"/>
      <c r="C777" s="325"/>
      <c r="D777" s="325"/>
      <c r="E777" s="325"/>
      <c r="F777" s="325"/>
      <c r="G777" s="326"/>
      <c r="H777" s="326"/>
      <c r="I777" s="327"/>
      <c r="J777" s="327"/>
      <c r="K777" s="327"/>
      <c r="L777" s="327"/>
      <c r="M777" s="327"/>
      <c r="N777" s="328" t="str">
        <f t="shared" ca="1" si="48"/>
        <v/>
      </c>
      <c r="O777" s="328"/>
      <c r="P777" s="329"/>
      <c r="Q777" s="330" t="str">
        <f t="shared" si="49"/>
        <v/>
      </c>
      <c r="R777" s="330" t="b">
        <f t="shared" si="50"/>
        <v>1</v>
      </c>
      <c r="S777" s="330" t="str">
        <f t="shared" si="51"/>
        <v/>
      </c>
    </row>
    <row r="778" spans="1:19" s="330" customFormat="1" ht="20.149999999999999" customHeight="1">
      <c r="A778" s="294"/>
      <c r="B778" s="325"/>
      <c r="C778" s="325"/>
      <c r="D778" s="325"/>
      <c r="E778" s="325"/>
      <c r="F778" s="325"/>
      <c r="G778" s="326"/>
      <c r="H778" s="326"/>
      <c r="I778" s="327"/>
      <c r="J778" s="327"/>
      <c r="K778" s="327"/>
      <c r="L778" s="327"/>
      <c r="M778" s="327"/>
      <c r="N778" s="328" t="str">
        <f t="shared" ca="1" si="48"/>
        <v/>
      </c>
      <c r="O778" s="328"/>
      <c r="P778" s="329"/>
      <c r="Q778" s="330" t="str">
        <f t="shared" si="49"/>
        <v/>
      </c>
      <c r="R778" s="330" t="b">
        <f t="shared" si="50"/>
        <v>1</v>
      </c>
      <c r="S778" s="330" t="str">
        <f t="shared" si="51"/>
        <v/>
      </c>
    </row>
    <row r="779" spans="1:19" s="330" customFormat="1" ht="20.149999999999999" customHeight="1">
      <c r="A779" s="294"/>
      <c r="B779" s="325"/>
      <c r="C779" s="325"/>
      <c r="D779" s="325"/>
      <c r="E779" s="325"/>
      <c r="F779" s="325"/>
      <c r="G779" s="326"/>
      <c r="H779" s="326"/>
      <c r="I779" s="327"/>
      <c r="J779" s="327"/>
      <c r="K779" s="327"/>
      <c r="L779" s="327"/>
      <c r="M779" s="327"/>
      <c r="N779" s="328" t="str">
        <f t="shared" ca="1" si="48"/>
        <v/>
      </c>
      <c r="O779" s="328"/>
      <c r="P779" s="329"/>
      <c r="Q779" s="330" t="str">
        <f t="shared" si="49"/>
        <v/>
      </c>
      <c r="R779" s="330" t="b">
        <f t="shared" si="50"/>
        <v>1</v>
      </c>
      <c r="S779" s="330" t="str">
        <f t="shared" si="51"/>
        <v/>
      </c>
    </row>
    <row r="780" spans="1:19" s="330" customFormat="1" ht="20.149999999999999" customHeight="1">
      <c r="A780" s="294"/>
      <c r="B780" s="325"/>
      <c r="C780" s="325"/>
      <c r="D780" s="325"/>
      <c r="E780" s="325"/>
      <c r="F780" s="325"/>
      <c r="G780" s="326"/>
      <c r="H780" s="326"/>
      <c r="I780" s="327"/>
      <c r="J780" s="327"/>
      <c r="K780" s="327"/>
      <c r="L780" s="327"/>
      <c r="M780" s="327"/>
      <c r="N780" s="328" t="str">
        <f t="shared" ca="1" si="48"/>
        <v/>
      </c>
      <c r="O780" s="328"/>
      <c r="P780" s="329"/>
      <c r="Q780" s="330" t="str">
        <f t="shared" si="49"/>
        <v/>
      </c>
      <c r="R780" s="330" t="b">
        <f t="shared" si="50"/>
        <v>1</v>
      </c>
      <c r="S780" s="330" t="str">
        <f t="shared" si="51"/>
        <v/>
      </c>
    </row>
    <row r="781" spans="1:19" s="330" customFormat="1" ht="20.149999999999999" customHeight="1">
      <c r="A781" s="294"/>
      <c r="B781" s="325"/>
      <c r="C781" s="325"/>
      <c r="D781" s="325"/>
      <c r="E781" s="325"/>
      <c r="F781" s="325"/>
      <c r="G781" s="326"/>
      <c r="H781" s="326"/>
      <c r="I781" s="327"/>
      <c r="J781" s="327"/>
      <c r="K781" s="327"/>
      <c r="L781" s="327"/>
      <c r="M781" s="327"/>
      <c r="N781" s="328" t="str">
        <f t="shared" ca="1" si="48"/>
        <v/>
      </c>
      <c r="O781" s="328"/>
      <c r="P781" s="329"/>
      <c r="Q781" s="330" t="str">
        <f t="shared" si="49"/>
        <v/>
      </c>
      <c r="R781" s="330" t="b">
        <f t="shared" si="50"/>
        <v>1</v>
      </c>
      <c r="S781" s="330" t="str">
        <f t="shared" si="51"/>
        <v/>
      </c>
    </row>
    <row r="782" spans="1:19" s="330" customFormat="1" ht="20.149999999999999" customHeight="1">
      <c r="A782" s="294"/>
      <c r="B782" s="325"/>
      <c r="C782" s="325"/>
      <c r="D782" s="325"/>
      <c r="E782" s="325"/>
      <c r="F782" s="325"/>
      <c r="G782" s="326"/>
      <c r="H782" s="326"/>
      <c r="I782" s="327"/>
      <c r="J782" s="327"/>
      <c r="K782" s="327"/>
      <c r="L782" s="327"/>
      <c r="M782" s="327"/>
      <c r="N782" s="328" t="str">
        <f t="shared" ca="1" si="48"/>
        <v/>
      </c>
      <c r="O782" s="328"/>
      <c r="P782" s="329"/>
      <c r="Q782" s="330" t="str">
        <f t="shared" si="49"/>
        <v/>
      </c>
      <c r="R782" s="330" t="b">
        <f t="shared" si="50"/>
        <v>1</v>
      </c>
      <c r="S782" s="330" t="str">
        <f t="shared" si="51"/>
        <v/>
      </c>
    </row>
    <row r="783" spans="1:19" s="330" customFormat="1" ht="20.149999999999999" customHeight="1">
      <c r="A783" s="294"/>
      <c r="B783" s="325"/>
      <c r="C783" s="325"/>
      <c r="D783" s="325"/>
      <c r="E783" s="325"/>
      <c r="F783" s="325"/>
      <c r="G783" s="326"/>
      <c r="H783" s="326"/>
      <c r="I783" s="327"/>
      <c r="J783" s="327"/>
      <c r="K783" s="327"/>
      <c r="L783" s="327"/>
      <c r="M783" s="327"/>
      <c r="N783" s="328" t="str">
        <f t="shared" ca="1" si="48"/>
        <v/>
      </c>
      <c r="O783" s="328"/>
      <c r="P783" s="329"/>
      <c r="Q783" s="330" t="str">
        <f t="shared" si="49"/>
        <v/>
      </c>
      <c r="R783" s="330" t="b">
        <f t="shared" si="50"/>
        <v>1</v>
      </c>
      <c r="S783" s="330" t="str">
        <f t="shared" si="51"/>
        <v/>
      </c>
    </row>
    <row r="784" spans="1:19" s="330" customFormat="1" ht="20.149999999999999" customHeight="1">
      <c r="A784" s="294"/>
      <c r="B784" s="325"/>
      <c r="C784" s="325"/>
      <c r="D784" s="325"/>
      <c r="E784" s="325"/>
      <c r="F784" s="325"/>
      <c r="G784" s="326"/>
      <c r="H784" s="326"/>
      <c r="I784" s="327"/>
      <c r="J784" s="327"/>
      <c r="K784" s="327"/>
      <c r="L784" s="327"/>
      <c r="M784" s="327"/>
      <c r="N784" s="328" t="str">
        <f t="shared" ca="1" si="48"/>
        <v/>
      </c>
      <c r="O784" s="328"/>
      <c r="P784" s="329"/>
      <c r="Q784" s="330" t="str">
        <f t="shared" si="49"/>
        <v/>
      </c>
      <c r="R784" s="330" t="b">
        <f t="shared" si="50"/>
        <v>1</v>
      </c>
      <c r="S784" s="330" t="str">
        <f t="shared" si="51"/>
        <v/>
      </c>
    </row>
    <row r="785" spans="1:19" s="330" customFormat="1" ht="20.149999999999999" customHeight="1">
      <c r="A785" s="294"/>
      <c r="B785" s="325"/>
      <c r="C785" s="325"/>
      <c r="D785" s="325"/>
      <c r="E785" s="325"/>
      <c r="F785" s="325"/>
      <c r="G785" s="326"/>
      <c r="H785" s="326"/>
      <c r="I785" s="327"/>
      <c r="J785" s="327"/>
      <c r="K785" s="327"/>
      <c r="L785" s="327"/>
      <c r="M785" s="327"/>
      <c r="N785" s="328" t="str">
        <f t="shared" ca="1" si="48"/>
        <v/>
      </c>
      <c r="O785" s="328"/>
      <c r="P785" s="329"/>
      <c r="Q785" s="330" t="str">
        <f t="shared" si="49"/>
        <v/>
      </c>
      <c r="R785" s="330" t="b">
        <f t="shared" si="50"/>
        <v>1</v>
      </c>
      <c r="S785" s="330" t="str">
        <f t="shared" si="51"/>
        <v/>
      </c>
    </row>
    <row r="786" spans="1:19" s="330" customFormat="1" ht="20.149999999999999" customHeight="1">
      <c r="A786" s="294"/>
      <c r="B786" s="325"/>
      <c r="C786" s="325"/>
      <c r="D786" s="325"/>
      <c r="E786" s="325"/>
      <c r="F786" s="325"/>
      <c r="G786" s="326"/>
      <c r="H786" s="326"/>
      <c r="I786" s="327"/>
      <c r="J786" s="327"/>
      <c r="K786" s="327"/>
      <c r="L786" s="327"/>
      <c r="M786" s="327"/>
      <c r="N786" s="328" t="str">
        <f t="shared" ca="1" si="48"/>
        <v/>
      </c>
      <c r="O786" s="328"/>
      <c r="P786" s="329"/>
      <c r="Q786" s="330" t="str">
        <f t="shared" si="49"/>
        <v/>
      </c>
      <c r="R786" s="330" t="b">
        <f t="shared" si="50"/>
        <v>1</v>
      </c>
      <c r="S786" s="330" t="str">
        <f t="shared" si="51"/>
        <v/>
      </c>
    </row>
    <row r="787" spans="1:19" s="330" customFormat="1" ht="20.149999999999999" customHeight="1">
      <c r="A787" s="294"/>
      <c r="B787" s="325"/>
      <c r="C787" s="325"/>
      <c r="D787" s="325"/>
      <c r="E787" s="325"/>
      <c r="F787" s="325"/>
      <c r="G787" s="326"/>
      <c r="H787" s="326"/>
      <c r="I787" s="327"/>
      <c r="J787" s="327"/>
      <c r="K787" s="327"/>
      <c r="L787" s="327"/>
      <c r="M787" s="327"/>
      <c r="N787" s="328" t="str">
        <f t="shared" ca="1" si="48"/>
        <v/>
      </c>
      <c r="O787" s="328"/>
      <c r="P787" s="329"/>
      <c r="Q787" s="330" t="str">
        <f t="shared" si="49"/>
        <v/>
      </c>
      <c r="R787" s="330" t="b">
        <f t="shared" si="50"/>
        <v>1</v>
      </c>
      <c r="S787" s="330" t="str">
        <f t="shared" si="51"/>
        <v/>
      </c>
    </row>
    <row r="788" spans="1:19" s="330" customFormat="1" ht="20.149999999999999" customHeight="1">
      <c r="A788" s="294"/>
      <c r="B788" s="325"/>
      <c r="C788" s="325"/>
      <c r="D788" s="325"/>
      <c r="E788" s="325"/>
      <c r="F788" s="325"/>
      <c r="G788" s="326"/>
      <c r="H788" s="326"/>
      <c r="I788" s="327"/>
      <c r="J788" s="327"/>
      <c r="K788" s="327"/>
      <c r="L788" s="327"/>
      <c r="M788" s="327"/>
      <c r="N788" s="328" t="str">
        <f t="shared" ca="1" si="48"/>
        <v/>
      </c>
      <c r="O788" s="328"/>
      <c r="P788" s="329"/>
      <c r="Q788" s="330" t="str">
        <f t="shared" si="49"/>
        <v/>
      </c>
      <c r="R788" s="330" t="b">
        <f t="shared" si="50"/>
        <v>1</v>
      </c>
      <c r="S788" s="330" t="str">
        <f t="shared" si="51"/>
        <v/>
      </c>
    </row>
    <row r="789" spans="1:19" s="330" customFormat="1" ht="20.149999999999999" customHeight="1">
      <c r="A789" s="294"/>
      <c r="B789" s="325"/>
      <c r="C789" s="325"/>
      <c r="D789" s="325"/>
      <c r="E789" s="325"/>
      <c r="F789" s="325"/>
      <c r="G789" s="326"/>
      <c r="H789" s="326"/>
      <c r="I789" s="327"/>
      <c r="J789" s="327"/>
      <c r="K789" s="327"/>
      <c r="L789" s="327"/>
      <c r="M789" s="327"/>
      <c r="N789" s="328" t="str">
        <f t="shared" ca="1" si="48"/>
        <v/>
      </c>
      <c r="O789" s="328"/>
      <c r="P789" s="329"/>
      <c r="Q789" s="330" t="str">
        <f t="shared" si="49"/>
        <v/>
      </c>
      <c r="R789" s="330" t="b">
        <f t="shared" si="50"/>
        <v>1</v>
      </c>
      <c r="S789" s="330" t="str">
        <f t="shared" si="51"/>
        <v/>
      </c>
    </row>
    <row r="790" spans="1:19" s="330" customFormat="1" ht="20.149999999999999" customHeight="1">
      <c r="A790" s="294"/>
      <c r="B790" s="325"/>
      <c r="C790" s="325"/>
      <c r="D790" s="325"/>
      <c r="E790" s="325"/>
      <c r="F790" s="325"/>
      <c r="G790" s="326"/>
      <c r="H790" s="326"/>
      <c r="I790" s="327"/>
      <c r="J790" s="327"/>
      <c r="K790" s="327"/>
      <c r="L790" s="327"/>
      <c r="M790" s="327"/>
      <c r="N790" s="328" t="str">
        <f t="shared" ca="1" si="48"/>
        <v/>
      </c>
      <c r="O790" s="328"/>
      <c r="P790" s="329"/>
      <c r="Q790" s="330" t="str">
        <f t="shared" si="49"/>
        <v/>
      </c>
      <c r="R790" s="330" t="b">
        <f t="shared" si="50"/>
        <v>1</v>
      </c>
      <c r="S790" s="330" t="str">
        <f t="shared" si="51"/>
        <v/>
      </c>
    </row>
    <row r="791" spans="1:19" s="330" customFormat="1" ht="20.149999999999999" customHeight="1">
      <c r="A791" s="294"/>
      <c r="B791" s="325"/>
      <c r="C791" s="325"/>
      <c r="D791" s="325"/>
      <c r="E791" s="325"/>
      <c r="F791" s="325"/>
      <c r="G791" s="326"/>
      <c r="H791" s="326"/>
      <c r="I791" s="327"/>
      <c r="J791" s="327"/>
      <c r="K791" s="327"/>
      <c r="L791" s="327"/>
      <c r="M791" s="327"/>
      <c r="N791" s="328" t="str">
        <f t="shared" ca="1" si="48"/>
        <v/>
      </c>
      <c r="O791" s="328"/>
      <c r="P791" s="329"/>
      <c r="Q791" s="330" t="str">
        <f t="shared" si="49"/>
        <v/>
      </c>
      <c r="R791" s="330" t="b">
        <f t="shared" si="50"/>
        <v>1</v>
      </c>
      <c r="S791" s="330" t="str">
        <f t="shared" si="51"/>
        <v/>
      </c>
    </row>
    <row r="792" spans="1:19" s="330" customFormat="1" ht="20.149999999999999" customHeight="1">
      <c r="A792" s="294"/>
      <c r="B792" s="325"/>
      <c r="C792" s="325"/>
      <c r="D792" s="325"/>
      <c r="E792" s="325"/>
      <c r="F792" s="325"/>
      <c r="G792" s="326"/>
      <c r="H792" s="326"/>
      <c r="I792" s="327"/>
      <c r="J792" s="327"/>
      <c r="K792" s="327"/>
      <c r="L792" s="327"/>
      <c r="M792" s="327"/>
      <c r="N792" s="328" t="str">
        <f t="shared" ca="1" si="48"/>
        <v/>
      </c>
      <c r="O792" s="328"/>
      <c r="P792" s="329"/>
      <c r="Q792" s="330" t="str">
        <f t="shared" si="49"/>
        <v/>
      </c>
      <c r="R792" s="330" t="b">
        <f t="shared" si="50"/>
        <v>1</v>
      </c>
      <c r="S792" s="330" t="str">
        <f t="shared" si="51"/>
        <v/>
      </c>
    </row>
    <row r="793" spans="1:19" s="330" customFormat="1" ht="20.149999999999999" customHeight="1">
      <c r="A793" s="294"/>
      <c r="B793" s="325"/>
      <c r="C793" s="325"/>
      <c r="D793" s="325"/>
      <c r="E793" s="325"/>
      <c r="F793" s="325"/>
      <c r="G793" s="326"/>
      <c r="H793" s="326"/>
      <c r="I793" s="327"/>
      <c r="J793" s="327"/>
      <c r="K793" s="327"/>
      <c r="L793" s="327"/>
      <c r="M793" s="327"/>
      <c r="N793" s="328" t="str">
        <f t="shared" ca="1" si="48"/>
        <v/>
      </c>
      <c r="O793" s="328"/>
      <c r="P793" s="329"/>
      <c r="Q793" s="330" t="str">
        <f t="shared" si="49"/>
        <v/>
      </c>
      <c r="R793" s="330" t="b">
        <f t="shared" si="50"/>
        <v>1</v>
      </c>
      <c r="S793" s="330" t="str">
        <f t="shared" si="51"/>
        <v/>
      </c>
    </row>
    <row r="794" spans="1:19" s="330" customFormat="1" ht="20.149999999999999" customHeight="1">
      <c r="A794" s="294"/>
      <c r="B794" s="325"/>
      <c r="C794" s="325"/>
      <c r="D794" s="325"/>
      <c r="E794" s="325"/>
      <c r="F794" s="325"/>
      <c r="G794" s="326"/>
      <c r="H794" s="326"/>
      <c r="I794" s="327"/>
      <c r="J794" s="327"/>
      <c r="K794" s="327"/>
      <c r="L794" s="327"/>
      <c r="M794" s="327"/>
      <c r="N794" s="328" t="str">
        <f t="shared" ca="1" si="48"/>
        <v/>
      </c>
      <c r="O794" s="328"/>
      <c r="P794" s="329"/>
      <c r="Q794" s="330" t="str">
        <f t="shared" si="49"/>
        <v/>
      </c>
      <c r="R794" s="330" t="b">
        <f t="shared" si="50"/>
        <v>1</v>
      </c>
      <c r="S794" s="330" t="str">
        <f t="shared" si="51"/>
        <v/>
      </c>
    </row>
    <row r="795" spans="1:19" s="330" customFormat="1" ht="20.149999999999999" customHeight="1">
      <c r="A795" s="294"/>
      <c r="B795" s="325"/>
      <c r="C795" s="325"/>
      <c r="D795" s="325"/>
      <c r="E795" s="325"/>
      <c r="F795" s="325"/>
      <c r="G795" s="326"/>
      <c r="H795" s="326"/>
      <c r="I795" s="327"/>
      <c r="J795" s="327"/>
      <c r="K795" s="327"/>
      <c r="L795" s="327"/>
      <c r="M795" s="327"/>
      <c r="N795" s="328" t="str">
        <f t="shared" ca="1" si="48"/>
        <v/>
      </c>
      <c r="O795" s="328"/>
      <c r="P795" s="329"/>
      <c r="Q795" s="330" t="str">
        <f t="shared" si="49"/>
        <v/>
      </c>
      <c r="R795" s="330" t="b">
        <f t="shared" si="50"/>
        <v>1</v>
      </c>
      <c r="S795" s="330" t="str">
        <f t="shared" si="51"/>
        <v/>
      </c>
    </row>
    <row r="796" spans="1:19" s="330" customFormat="1" ht="20.149999999999999" customHeight="1">
      <c r="A796" s="294"/>
      <c r="B796" s="325"/>
      <c r="C796" s="325"/>
      <c r="D796" s="325"/>
      <c r="E796" s="325"/>
      <c r="F796" s="325"/>
      <c r="G796" s="326"/>
      <c r="H796" s="326"/>
      <c r="I796" s="327"/>
      <c r="J796" s="327"/>
      <c r="K796" s="327"/>
      <c r="L796" s="327"/>
      <c r="M796" s="327"/>
      <c r="N796" s="328" t="str">
        <f t="shared" ca="1" si="48"/>
        <v/>
      </c>
      <c r="O796" s="328"/>
      <c r="P796" s="329"/>
      <c r="Q796" s="330" t="str">
        <f t="shared" si="49"/>
        <v/>
      </c>
      <c r="R796" s="330" t="b">
        <f t="shared" si="50"/>
        <v>1</v>
      </c>
      <c r="S796" s="330" t="str">
        <f t="shared" si="51"/>
        <v/>
      </c>
    </row>
    <row r="797" spans="1:19" s="330" customFormat="1" ht="20.149999999999999" customHeight="1">
      <c r="A797" s="294"/>
      <c r="B797" s="325"/>
      <c r="C797" s="325"/>
      <c r="D797" s="325"/>
      <c r="E797" s="325"/>
      <c r="F797" s="325"/>
      <c r="G797" s="326"/>
      <c r="H797" s="326"/>
      <c r="I797" s="327"/>
      <c r="J797" s="327"/>
      <c r="K797" s="327"/>
      <c r="L797" s="327"/>
      <c r="M797" s="327"/>
      <c r="N797" s="328" t="str">
        <f t="shared" ca="1" si="48"/>
        <v/>
      </c>
      <c r="O797" s="328"/>
      <c r="P797" s="329"/>
      <c r="Q797" s="330" t="str">
        <f t="shared" si="49"/>
        <v/>
      </c>
      <c r="R797" s="330" t="b">
        <f t="shared" si="50"/>
        <v>1</v>
      </c>
      <c r="S797" s="330" t="str">
        <f t="shared" si="51"/>
        <v/>
      </c>
    </row>
    <row r="798" spans="1:19" s="330" customFormat="1" ht="20.149999999999999" customHeight="1">
      <c r="A798" s="294"/>
      <c r="B798" s="325"/>
      <c r="C798" s="325"/>
      <c r="D798" s="325"/>
      <c r="E798" s="325"/>
      <c r="F798" s="325"/>
      <c r="G798" s="326"/>
      <c r="H798" s="326"/>
      <c r="I798" s="327"/>
      <c r="J798" s="327"/>
      <c r="K798" s="327"/>
      <c r="L798" s="327"/>
      <c r="M798" s="327"/>
      <c r="N798" s="328" t="str">
        <f t="shared" ca="1" si="48"/>
        <v/>
      </c>
      <c r="O798" s="328"/>
      <c r="P798" s="329"/>
      <c r="Q798" s="330" t="str">
        <f t="shared" si="49"/>
        <v/>
      </c>
      <c r="R798" s="330" t="b">
        <f t="shared" si="50"/>
        <v>1</v>
      </c>
      <c r="S798" s="330" t="str">
        <f t="shared" si="51"/>
        <v/>
      </c>
    </row>
    <row r="799" spans="1:19" s="330" customFormat="1" ht="20.149999999999999" customHeight="1">
      <c r="A799" s="294"/>
      <c r="B799" s="325"/>
      <c r="C799" s="325"/>
      <c r="D799" s="325"/>
      <c r="E799" s="325"/>
      <c r="F799" s="325"/>
      <c r="G799" s="326"/>
      <c r="H799" s="326"/>
      <c r="I799" s="327"/>
      <c r="J799" s="327"/>
      <c r="K799" s="327"/>
      <c r="L799" s="327"/>
      <c r="M799" s="327"/>
      <c r="N799" s="328" t="str">
        <f t="shared" ca="1" si="48"/>
        <v/>
      </c>
      <c r="O799" s="328"/>
      <c r="P799" s="329"/>
      <c r="Q799" s="330" t="str">
        <f t="shared" si="49"/>
        <v/>
      </c>
      <c r="R799" s="330" t="b">
        <f t="shared" si="50"/>
        <v>1</v>
      </c>
      <c r="S799" s="330" t="str">
        <f t="shared" si="51"/>
        <v/>
      </c>
    </row>
    <row r="800" spans="1:19" s="330" customFormat="1" ht="20.149999999999999" customHeight="1">
      <c r="A800" s="294"/>
      <c r="B800" s="325"/>
      <c r="C800" s="325"/>
      <c r="D800" s="325"/>
      <c r="E800" s="325"/>
      <c r="F800" s="325"/>
      <c r="G800" s="326"/>
      <c r="H800" s="326"/>
      <c r="I800" s="327"/>
      <c r="J800" s="327"/>
      <c r="K800" s="327"/>
      <c r="L800" s="327"/>
      <c r="M800" s="327"/>
      <c r="N800" s="328" t="str">
        <f t="shared" ca="1" si="48"/>
        <v/>
      </c>
      <c r="O800" s="328"/>
      <c r="P800" s="329"/>
      <c r="Q800" s="330" t="str">
        <f t="shared" si="49"/>
        <v/>
      </c>
      <c r="R800" s="330" t="b">
        <f t="shared" si="50"/>
        <v>1</v>
      </c>
      <c r="S800" s="330" t="str">
        <f t="shared" si="51"/>
        <v/>
      </c>
    </row>
    <row r="801" spans="1:19" s="330" customFormat="1" ht="20.149999999999999" customHeight="1">
      <c r="A801" s="294"/>
      <c r="B801" s="325"/>
      <c r="C801" s="325"/>
      <c r="D801" s="325"/>
      <c r="E801" s="325"/>
      <c r="F801" s="325"/>
      <c r="G801" s="326"/>
      <c r="H801" s="326"/>
      <c r="I801" s="327"/>
      <c r="J801" s="327"/>
      <c r="K801" s="327"/>
      <c r="L801" s="327"/>
      <c r="M801" s="327"/>
      <c r="N801" s="328" t="str">
        <f t="shared" ca="1" si="48"/>
        <v/>
      </c>
      <c r="O801" s="328"/>
      <c r="P801" s="329"/>
      <c r="Q801" s="330" t="str">
        <f t="shared" si="49"/>
        <v/>
      </c>
      <c r="R801" s="330" t="b">
        <f t="shared" si="50"/>
        <v>1</v>
      </c>
      <c r="S801" s="330" t="str">
        <f t="shared" si="51"/>
        <v/>
      </c>
    </row>
    <row r="802" spans="1:19" s="330" customFormat="1" ht="20.149999999999999" customHeight="1">
      <c r="A802" s="294"/>
      <c r="B802" s="325"/>
      <c r="C802" s="325"/>
      <c r="D802" s="325"/>
      <c r="E802" s="325"/>
      <c r="F802" s="325"/>
      <c r="G802" s="326"/>
      <c r="H802" s="326"/>
      <c r="I802" s="327"/>
      <c r="J802" s="327"/>
      <c r="K802" s="327"/>
      <c r="L802" s="327"/>
      <c r="M802" s="327"/>
      <c r="N802" s="328" t="str">
        <f t="shared" ca="1" si="48"/>
        <v/>
      </c>
      <c r="O802" s="328"/>
      <c r="P802" s="329"/>
      <c r="Q802" s="330" t="str">
        <f t="shared" si="49"/>
        <v/>
      </c>
      <c r="R802" s="330" t="b">
        <f t="shared" si="50"/>
        <v>1</v>
      </c>
      <c r="S802" s="330" t="str">
        <f t="shared" si="51"/>
        <v/>
      </c>
    </row>
    <row r="803" spans="1:19" s="330" customFormat="1" ht="20.149999999999999" customHeight="1">
      <c r="A803" s="294"/>
      <c r="B803" s="325"/>
      <c r="C803" s="325"/>
      <c r="D803" s="325"/>
      <c r="E803" s="325"/>
      <c r="F803" s="325"/>
      <c r="G803" s="326"/>
      <c r="H803" s="326"/>
      <c r="I803" s="327"/>
      <c r="J803" s="327"/>
      <c r="K803" s="327"/>
      <c r="L803" s="327"/>
      <c r="M803" s="327"/>
      <c r="N803" s="328" t="str">
        <f t="shared" ca="1" si="48"/>
        <v/>
      </c>
      <c r="O803" s="328"/>
      <c r="P803" s="329"/>
      <c r="Q803" s="330" t="str">
        <f t="shared" si="49"/>
        <v/>
      </c>
      <c r="R803" s="330" t="b">
        <f t="shared" si="50"/>
        <v>1</v>
      </c>
      <c r="S803" s="330" t="str">
        <f t="shared" si="51"/>
        <v/>
      </c>
    </row>
    <row r="804" spans="1:19" s="330" customFormat="1" ht="20.149999999999999" customHeight="1">
      <c r="A804" s="294"/>
      <c r="B804" s="325"/>
      <c r="C804" s="325"/>
      <c r="D804" s="325"/>
      <c r="E804" s="325"/>
      <c r="F804" s="325"/>
      <c r="G804" s="326"/>
      <c r="H804" s="326"/>
      <c r="I804" s="327"/>
      <c r="J804" s="327"/>
      <c r="K804" s="327"/>
      <c r="L804" s="327"/>
      <c r="M804" s="327"/>
      <c r="N804" s="328" t="str">
        <f t="shared" ca="1" si="48"/>
        <v/>
      </c>
      <c r="O804" s="328"/>
      <c r="P804" s="329"/>
      <c r="Q804" s="330" t="str">
        <f t="shared" si="49"/>
        <v/>
      </c>
      <c r="R804" s="330" t="b">
        <f t="shared" si="50"/>
        <v>1</v>
      </c>
      <c r="S804" s="330" t="str">
        <f t="shared" si="51"/>
        <v/>
      </c>
    </row>
    <row r="805" spans="1:19" s="330" customFormat="1" ht="20.149999999999999" customHeight="1">
      <c r="A805" s="294"/>
      <c r="B805" s="325"/>
      <c r="C805" s="325"/>
      <c r="D805" s="325"/>
      <c r="E805" s="325"/>
      <c r="F805" s="325"/>
      <c r="G805" s="326"/>
      <c r="H805" s="326"/>
      <c r="I805" s="327"/>
      <c r="J805" s="327"/>
      <c r="K805" s="327"/>
      <c r="L805" s="327"/>
      <c r="M805" s="327"/>
      <c r="N805" s="328" t="str">
        <f t="shared" ca="1" si="48"/>
        <v/>
      </c>
      <c r="O805" s="328"/>
      <c r="P805" s="329"/>
      <c r="Q805" s="330" t="str">
        <f t="shared" si="49"/>
        <v/>
      </c>
      <c r="R805" s="330" t="b">
        <f t="shared" si="50"/>
        <v>1</v>
      </c>
      <c r="S805" s="330" t="str">
        <f t="shared" si="51"/>
        <v/>
      </c>
    </row>
    <row r="806" spans="1:19" s="330" customFormat="1" ht="20.149999999999999" customHeight="1">
      <c r="A806" s="294"/>
      <c r="B806" s="325"/>
      <c r="C806" s="325"/>
      <c r="D806" s="325"/>
      <c r="E806" s="325"/>
      <c r="F806" s="325"/>
      <c r="G806" s="326"/>
      <c r="H806" s="326"/>
      <c r="I806" s="327"/>
      <c r="J806" s="327"/>
      <c r="K806" s="327"/>
      <c r="L806" s="327"/>
      <c r="M806" s="327"/>
      <c r="N806" s="328" t="str">
        <f t="shared" ca="1" si="48"/>
        <v/>
      </c>
      <c r="O806" s="328"/>
      <c r="P806" s="329"/>
      <c r="Q806" s="330" t="str">
        <f t="shared" si="49"/>
        <v/>
      </c>
      <c r="R806" s="330" t="b">
        <f t="shared" si="50"/>
        <v>1</v>
      </c>
      <c r="S806" s="330" t="str">
        <f t="shared" si="51"/>
        <v/>
      </c>
    </row>
    <row r="807" spans="1:19" s="330" customFormat="1" ht="20.149999999999999" customHeight="1">
      <c r="A807" s="294"/>
      <c r="B807" s="325"/>
      <c r="C807" s="325"/>
      <c r="D807" s="325"/>
      <c r="E807" s="325"/>
      <c r="F807" s="325"/>
      <c r="G807" s="326"/>
      <c r="H807" s="326"/>
      <c r="I807" s="327"/>
      <c r="J807" s="327"/>
      <c r="K807" s="327"/>
      <c r="L807" s="327"/>
      <c r="M807" s="327"/>
      <c r="N807" s="328" t="str">
        <f t="shared" ca="1" si="48"/>
        <v/>
      </c>
      <c r="O807" s="328"/>
      <c r="P807" s="329"/>
      <c r="Q807" s="330" t="str">
        <f t="shared" si="49"/>
        <v/>
      </c>
      <c r="R807" s="330" t="b">
        <f t="shared" si="50"/>
        <v>1</v>
      </c>
      <c r="S807" s="330" t="str">
        <f t="shared" si="51"/>
        <v/>
      </c>
    </row>
    <row r="808" spans="1:19" s="330" customFormat="1" ht="20.149999999999999" customHeight="1">
      <c r="A808" s="294"/>
      <c r="B808" s="325"/>
      <c r="C808" s="325"/>
      <c r="D808" s="325"/>
      <c r="E808" s="325"/>
      <c r="F808" s="325"/>
      <c r="G808" s="326"/>
      <c r="H808" s="326"/>
      <c r="I808" s="327"/>
      <c r="J808" s="327"/>
      <c r="K808" s="327"/>
      <c r="L808" s="327"/>
      <c r="M808" s="327"/>
      <c r="N808" s="328" t="str">
        <f t="shared" ca="1" si="48"/>
        <v/>
      </c>
      <c r="O808" s="328"/>
      <c r="P808" s="329"/>
      <c r="Q808" s="330" t="str">
        <f t="shared" si="49"/>
        <v/>
      </c>
      <c r="R808" s="330" t="b">
        <f t="shared" si="50"/>
        <v>1</v>
      </c>
      <c r="S808" s="330" t="str">
        <f t="shared" si="51"/>
        <v/>
      </c>
    </row>
    <row r="809" spans="1:19" s="330" customFormat="1" ht="20.149999999999999" customHeight="1">
      <c r="A809" s="294"/>
      <c r="B809" s="325"/>
      <c r="C809" s="325"/>
      <c r="D809" s="325"/>
      <c r="E809" s="325"/>
      <c r="F809" s="325"/>
      <c r="G809" s="326"/>
      <c r="H809" s="326"/>
      <c r="I809" s="327"/>
      <c r="J809" s="327"/>
      <c r="K809" s="327"/>
      <c r="L809" s="327"/>
      <c r="M809" s="327"/>
      <c r="N809" s="328" t="str">
        <f t="shared" ca="1" si="48"/>
        <v/>
      </c>
      <c r="O809" s="328"/>
      <c r="P809" s="329"/>
      <c r="Q809" s="330" t="str">
        <f t="shared" si="49"/>
        <v/>
      </c>
      <c r="R809" s="330" t="b">
        <f t="shared" si="50"/>
        <v>1</v>
      </c>
      <c r="S809" s="330" t="str">
        <f t="shared" si="51"/>
        <v/>
      </c>
    </row>
    <row r="810" spans="1:19" s="330" customFormat="1" ht="20.149999999999999" customHeight="1">
      <c r="A810" s="294"/>
      <c r="B810" s="325"/>
      <c r="C810" s="325"/>
      <c r="D810" s="325"/>
      <c r="E810" s="325"/>
      <c r="F810" s="325"/>
      <c r="G810" s="326"/>
      <c r="H810" s="326"/>
      <c r="I810" s="327"/>
      <c r="J810" s="327"/>
      <c r="K810" s="327"/>
      <c r="L810" s="327"/>
      <c r="M810" s="327"/>
      <c r="N810" s="328" t="str">
        <f t="shared" ca="1" si="48"/>
        <v/>
      </c>
      <c r="O810" s="328"/>
      <c r="P810" s="329"/>
      <c r="Q810" s="330" t="str">
        <f t="shared" si="49"/>
        <v/>
      </c>
      <c r="R810" s="330" t="b">
        <f t="shared" si="50"/>
        <v>1</v>
      </c>
      <c r="S810" s="330" t="str">
        <f t="shared" si="51"/>
        <v/>
      </c>
    </row>
    <row r="811" spans="1:19" s="330" customFormat="1" ht="20.149999999999999" customHeight="1">
      <c r="A811" s="294"/>
      <c r="B811" s="325"/>
      <c r="C811" s="325"/>
      <c r="D811" s="325"/>
      <c r="E811" s="325"/>
      <c r="F811" s="325"/>
      <c r="G811" s="326"/>
      <c r="H811" s="326"/>
      <c r="I811" s="327"/>
      <c r="J811" s="327"/>
      <c r="K811" s="327"/>
      <c r="L811" s="327"/>
      <c r="M811" s="327"/>
      <c r="N811" s="328" t="str">
        <f t="shared" ca="1" si="48"/>
        <v/>
      </c>
      <c r="O811" s="328"/>
      <c r="P811" s="329"/>
      <c r="Q811" s="330" t="str">
        <f t="shared" si="49"/>
        <v/>
      </c>
      <c r="R811" s="330" t="b">
        <f t="shared" si="50"/>
        <v>1</v>
      </c>
      <c r="S811" s="330" t="str">
        <f t="shared" si="51"/>
        <v/>
      </c>
    </row>
    <row r="812" spans="1:19" s="330" customFormat="1" ht="20.149999999999999" customHeight="1">
      <c r="A812" s="294"/>
      <c r="B812" s="325"/>
      <c r="C812" s="325"/>
      <c r="D812" s="325"/>
      <c r="E812" s="325"/>
      <c r="F812" s="325"/>
      <c r="G812" s="326"/>
      <c r="H812" s="326"/>
      <c r="I812" s="327"/>
      <c r="J812" s="327"/>
      <c r="K812" s="327"/>
      <c r="L812" s="327"/>
      <c r="M812" s="327"/>
      <c r="N812" s="328" t="str">
        <f t="shared" ca="1" si="48"/>
        <v/>
      </c>
      <c r="O812" s="328"/>
      <c r="P812" s="329"/>
      <c r="Q812" s="330" t="str">
        <f t="shared" si="49"/>
        <v/>
      </c>
      <c r="R812" s="330" t="b">
        <f t="shared" si="50"/>
        <v>1</v>
      </c>
      <c r="S812" s="330" t="str">
        <f t="shared" si="51"/>
        <v/>
      </c>
    </row>
    <row r="813" spans="1:19" s="330" customFormat="1" ht="20.149999999999999" customHeight="1">
      <c r="A813" s="294"/>
      <c r="B813" s="325"/>
      <c r="C813" s="325"/>
      <c r="D813" s="325"/>
      <c r="E813" s="325"/>
      <c r="F813" s="325"/>
      <c r="G813" s="326"/>
      <c r="H813" s="326"/>
      <c r="I813" s="327"/>
      <c r="J813" s="327"/>
      <c r="K813" s="327"/>
      <c r="L813" s="327"/>
      <c r="M813" s="327"/>
      <c r="N813" s="328" t="str">
        <f t="shared" ca="1" si="48"/>
        <v/>
      </c>
      <c r="O813" s="328"/>
      <c r="P813" s="329"/>
      <c r="Q813" s="330" t="str">
        <f t="shared" si="49"/>
        <v/>
      </c>
      <c r="R813" s="330" t="b">
        <f t="shared" si="50"/>
        <v>1</v>
      </c>
      <c r="S813" s="330" t="str">
        <f t="shared" si="51"/>
        <v/>
      </c>
    </row>
    <row r="814" spans="1:19" s="330" customFormat="1" ht="20.149999999999999" customHeight="1">
      <c r="A814" s="294"/>
      <c r="B814" s="325"/>
      <c r="C814" s="325"/>
      <c r="D814" s="325"/>
      <c r="E814" s="325"/>
      <c r="F814" s="325"/>
      <c r="G814" s="326"/>
      <c r="H814" s="326"/>
      <c r="I814" s="327"/>
      <c r="J814" s="327"/>
      <c r="K814" s="327"/>
      <c r="L814" s="327"/>
      <c r="M814" s="327"/>
      <c r="N814" s="328" t="str">
        <f t="shared" ca="1" si="48"/>
        <v/>
      </c>
      <c r="O814" s="328"/>
      <c r="P814" s="329"/>
      <c r="Q814" s="330" t="str">
        <f t="shared" si="49"/>
        <v/>
      </c>
      <c r="R814" s="330" t="b">
        <f t="shared" si="50"/>
        <v>1</v>
      </c>
      <c r="S814" s="330" t="str">
        <f t="shared" si="51"/>
        <v/>
      </c>
    </row>
    <row r="815" spans="1:19" s="330" customFormat="1" ht="20.149999999999999" customHeight="1">
      <c r="A815" s="294"/>
      <c r="B815" s="325"/>
      <c r="C815" s="325"/>
      <c r="D815" s="325"/>
      <c r="E815" s="325"/>
      <c r="F815" s="325"/>
      <c r="G815" s="326"/>
      <c r="H815" s="326"/>
      <c r="I815" s="327"/>
      <c r="J815" s="327"/>
      <c r="K815" s="327"/>
      <c r="L815" s="327"/>
      <c r="M815" s="327"/>
      <c r="N815" s="328" t="str">
        <f t="shared" ca="1" si="48"/>
        <v/>
      </c>
      <c r="O815" s="328"/>
      <c r="P815" s="329"/>
      <c r="Q815" s="330" t="str">
        <f t="shared" si="49"/>
        <v/>
      </c>
      <c r="R815" s="330" t="b">
        <f t="shared" si="50"/>
        <v>1</v>
      </c>
      <c r="S815" s="330" t="str">
        <f t="shared" si="51"/>
        <v/>
      </c>
    </row>
    <row r="816" spans="1:19" s="330" customFormat="1" ht="20.149999999999999" customHeight="1">
      <c r="A816" s="294"/>
      <c r="B816" s="325"/>
      <c r="C816" s="325"/>
      <c r="D816" s="325"/>
      <c r="E816" s="325"/>
      <c r="F816" s="325"/>
      <c r="G816" s="326"/>
      <c r="H816" s="326"/>
      <c r="I816" s="327"/>
      <c r="J816" s="327"/>
      <c r="K816" s="327"/>
      <c r="L816" s="327"/>
      <c r="M816" s="327"/>
      <c r="N816" s="328" t="str">
        <f t="shared" ca="1" si="48"/>
        <v/>
      </c>
      <c r="O816" s="328"/>
      <c r="P816" s="329"/>
      <c r="Q816" s="330" t="str">
        <f t="shared" si="49"/>
        <v/>
      </c>
      <c r="R816" s="330" t="b">
        <f t="shared" si="50"/>
        <v>1</v>
      </c>
      <c r="S816" s="330" t="str">
        <f t="shared" si="51"/>
        <v/>
      </c>
    </row>
    <row r="817" spans="1:19" s="330" customFormat="1" ht="20.149999999999999" customHeight="1">
      <c r="A817" s="294"/>
      <c r="B817" s="325"/>
      <c r="C817" s="325"/>
      <c r="D817" s="325"/>
      <c r="E817" s="325"/>
      <c r="F817" s="325"/>
      <c r="G817" s="326"/>
      <c r="H817" s="326"/>
      <c r="I817" s="327"/>
      <c r="J817" s="327"/>
      <c r="K817" s="327"/>
      <c r="L817" s="327"/>
      <c r="M817" s="327"/>
      <c r="N817" s="328" t="str">
        <f t="shared" ca="1" si="48"/>
        <v/>
      </c>
      <c r="O817" s="328"/>
      <c r="P817" s="329"/>
      <c r="Q817" s="330" t="str">
        <f t="shared" si="49"/>
        <v/>
      </c>
      <c r="R817" s="330" t="b">
        <f t="shared" si="50"/>
        <v>1</v>
      </c>
      <c r="S817" s="330" t="str">
        <f t="shared" si="51"/>
        <v/>
      </c>
    </row>
    <row r="818" spans="1:19" s="330" customFormat="1" ht="20.149999999999999" customHeight="1">
      <c r="A818" s="294"/>
      <c r="B818" s="325"/>
      <c r="C818" s="325"/>
      <c r="D818" s="325"/>
      <c r="E818" s="325"/>
      <c r="F818" s="325"/>
      <c r="G818" s="326"/>
      <c r="H818" s="326"/>
      <c r="I818" s="327"/>
      <c r="J818" s="327"/>
      <c r="K818" s="327"/>
      <c r="L818" s="327"/>
      <c r="M818" s="327"/>
      <c r="N818" s="328" t="str">
        <f t="shared" ca="1" si="48"/>
        <v/>
      </c>
      <c r="O818" s="328"/>
      <c r="P818" s="329"/>
      <c r="Q818" s="330" t="str">
        <f t="shared" si="49"/>
        <v/>
      </c>
      <c r="R818" s="330" t="b">
        <f t="shared" si="50"/>
        <v>1</v>
      </c>
      <c r="S818" s="330" t="str">
        <f t="shared" si="51"/>
        <v/>
      </c>
    </row>
    <row r="819" spans="1:19" s="330" customFormat="1" ht="20.149999999999999" customHeight="1">
      <c r="A819" s="294"/>
      <c r="B819" s="325"/>
      <c r="C819" s="325"/>
      <c r="D819" s="325"/>
      <c r="E819" s="325"/>
      <c r="F819" s="325"/>
      <c r="G819" s="326"/>
      <c r="H819" s="326"/>
      <c r="I819" s="327"/>
      <c r="J819" s="327"/>
      <c r="K819" s="327"/>
      <c r="L819" s="327"/>
      <c r="M819" s="327"/>
      <c r="N819" s="328" t="str">
        <f t="shared" ca="1" si="48"/>
        <v/>
      </c>
      <c r="O819" s="328"/>
      <c r="P819" s="329"/>
      <c r="Q819" s="330" t="str">
        <f t="shared" si="49"/>
        <v/>
      </c>
      <c r="R819" s="330" t="b">
        <f t="shared" si="50"/>
        <v>1</v>
      </c>
      <c r="S819" s="330" t="str">
        <f t="shared" si="51"/>
        <v/>
      </c>
    </row>
    <row r="820" spans="1:19" s="330" customFormat="1" ht="20.149999999999999" customHeight="1">
      <c r="A820" s="294"/>
      <c r="B820" s="325"/>
      <c r="C820" s="325"/>
      <c r="D820" s="325"/>
      <c r="E820" s="325"/>
      <c r="F820" s="325"/>
      <c r="G820" s="326"/>
      <c r="H820" s="326"/>
      <c r="I820" s="327"/>
      <c r="J820" s="327"/>
      <c r="K820" s="327"/>
      <c r="L820" s="327"/>
      <c r="M820" s="327"/>
      <c r="N820" s="328" t="str">
        <f t="shared" ca="1" si="48"/>
        <v/>
      </c>
      <c r="O820" s="328"/>
      <c r="P820" s="329"/>
      <c r="Q820" s="330" t="str">
        <f t="shared" si="49"/>
        <v/>
      </c>
      <c r="R820" s="330" t="b">
        <f t="shared" si="50"/>
        <v>1</v>
      </c>
      <c r="S820" s="330" t="str">
        <f t="shared" si="51"/>
        <v/>
      </c>
    </row>
    <row r="821" spans="1:19" s="330" customFormat="1" ht="20.149999999999999" customHeight="1">
      <c r="A821" s="294"/>
      <c r="B821" s="325"/>
      <c r="C821" s="325"/>
      <c r="D821" s="325"/>
      <c r="E821" s="325"/>
      <c r="F821" s="325"/>
      <c r="G821" s="326"/>
      <c r="H821" s="326"/>
      <c r="I821" s="327"/>
      <c r="J821" s="327"/>
      <c r="K821" s="327"/>
      <c r="L821" s="327"/>
      <c r="M821" s="327"/>
      <c r="N821" s="328" t="str">
        <f t="shared" ca="1" si="48"/>
        <v/>
      </c>
      <c r="O821" s="328"/>
      <c r="P821" s="329"/>
      <c r="Q821" s="330" t="str">
        <f t="shared" si="49"/>
        <v/>
      </c>
      <c r="R821" s="330" t="b">
        <f t="shared" si="50"/>
        <v>1</v>
      </c>
      <c r="S821" s="330" t="str">
        <f t="shared" si="51"/>
        <v/>
      </c>
    </row>
    <row r="822" spans="1:19" s="330" customFormat="1" ht="20.149999999999999" customHeight="1">
      <c r="A822" s="294"/>
      <c r="B822" s="325"/>
      <c r="C822" s="325"/>
      <c r="D822" s="325"/>
      <c r="E822" s="325"/>
      <c r="F822" s="325"/>
      <c r="G822" s="326"/>
      <c r="H822" s="326"/>
      <c r="I822" s="327"/>
      <c r="J822" s="327"/>
      <c r="K822" s="327"/>
      <c r="L822" s="327"/>
      <c r="M822" s="327"/>
      <c r="N822" s="328" t="str">
        <f t="shared" ca="1" si="48"/>
        <v/>
      </c>
      <c r="O822" s="328"/>
      <c r="P822" s="329"/>
      <c r="Q822" s="330" t="str">
        <f t="shared" si="49"/>
        <v/>
      </c>
      <c r="R822" s="330" t="b">
        <f t="shared" si="50"/>
        <v>1</v>
      </c>
      <c r="S822" s="330" t="str">
        <f t="shared" si="51"/>
        <v/>
      </c>
    </row>
    <row r="823" spans="1:19" s="330" customFormat="1" ht="20.149999999999999" customHeight="1">
      <c r="A823" s="294"/>
      <c r="B823" s="325"/>
      <c r="C823" s="325"/>
      <c r="D823" s="325"/>
      <c r="E823" s="325"/>
      <c r="F823" s="325"/>
      <c r="G823" s="326"/>
      <c r="H823" s="326"/>
      <c r="I823" s="327"/>
      <c r="J823" s="327"/>
      <c r="K823" s="327"/>
      <c r="L823" s="327"/>
      <c r="M823" s="327"/>
      <c r="N823" s="328" t="str">
        <f t="shared" ca="1" si="48"/>
        <v/>
      </c>
      <c r="O823" s="328"/>
      <c r="P823" s="329"/>
      <c r="Q823" s="330" t="str">
        <f t="shared" si="49"/>
        <v/>
      </c>
      <c r="R823" s="330" t="b">
        <f t="shared" si="50"/>
        <v>1</v>
      </c>
      <c r="S823" s="330" t="str">
        <f t="shared" si="51"/>
        <v/>
      </c>
    </row>
    <row r="824" spans="1:19" s="330" customFormat="1" ht="20.149999999999999" customHeight="1">
      <c r="A824" s="294"/>
      <c r="B824" s="325"/>
      <c r="C824" s="325"/>
      <c r="D824" s="325"/>
      <c r="E824" s="325"/>
      <c r="F824" s="325"/>
      <c r="G824" s="326"/>
      <c r="H824" s="326"/>
      <c r="I824" s="327"/>
      <c r="J824" s="327"/>
      <c r="K824" s="327"/>
      <c r="L824" s="327"/>
      <c r="M824" s="327"/>
      <c r="N824" s="328" t="str">
        <f t="shared" ca="1" si="48"/>
        <v/>
      </c>
      <c r="O824" s="328"/>
      <c r="P824" s="329"/>
      <c r="Q824" s="330" t="str">
        <f t="shared" si="49"/>
        <v/>
      </c>
      <c r="R824" s="330" t="b">
        <f t="shared" si="50"/>
        <v>1</v>
      </c>
      <c r="S824" s="330" t="str">
        <f t="shared" si="51"/>
        <v/>
      </c>
    </row>
    <row r="825" spans="1:19" s="330" customFormat="1" ht="20.149999999999999" customHeight="1">
      <c r="A825" s="294"/>
      <c r="B825" s="325"/>
      <c r="C825" s="325"/>
      <c r="D825" s="325"/>
      <c r="E825" s="325"/>
      <c r="F825" s="325"/>
      <c r="G825" s="326"/>
      <c r="H825" s="326"/>
      <c r="I825" s="327"/>
      <c r="J825" s="327"/>
      <c r="K825" s="327"/>
      <c r="L825" s="327"/>
      <c r="M825" s="327"/>
      <c r="N825" s="328" t="str">
        <f t="shared" ca="1" si="48"/>
        <v/>
      </c>
      <c r="O825" s="328"/>
      <c r="P825" s="329"/>
      <c r="Q825" s="330" t="str">
        <f t="shared" si="49"/>
        <v/>
      </c>
      <c r="R825" s="330" t="b">
        <f t="shared" si="50"/>
        <v>1</v>
      </c>
      <c r="S825" s="330" t="str">
        <f t="shared" si="51"/>
        <v/>
      </c>
    </row>
    <row r="826" spans="1:19" s="330" customFormat="1" ht="20.149999999999999" customHeight="1">
      <c r="A826" s="294"/>
      <c r="B826" s="325"/>
      <c r="C826" s="325"/>
      <c r="D826" s="325"/>
      <c r="E826" s="325"/>
      <c r="F826" s="325"/>
      <c r="G826" s="326"/>
      <c r="H826" s="326"/>
      <c r="I826" s="327"/>
      <c r="J826" s="327"/>
      <c r="K826" s="327"/>
      <c r="L826" s="327"/>
      <c r="M826" s="327"/>
      <c r="N826" s="328" t="str">
        <f t="shared" ca="1" si="48"/>
        <v/>
      </c>
      <c r="O826" s="328"/>
      <c r="P826" s="329"/>
      <c r="Q826" s="330" t="str">
        <f t="shared" si="49"/>
        <v/>
      </c>
      <c r="R826" s="330" t="b">
        <f t="shared" si="50"/>
        <v>1</v>
      </c>
      <c r="S826" s="330" t="str">
        <f t="shared" si="51"/>
        <v/>
      </c>
    </row>
    <row r="827" spans="1:19" s="330" customFormat="1" ht="20.149999999999999" customHeight="1">
      <c r="A827" s="294"/>
      <c r="B827" s="325"/>
      <c r="C827" s="325"/>
      <c r="D827" s="325"/>
      <c r="E827" s="325"/>
      <c r="F827" s="325"/>
      <c r="G827" s="326"/>
      <c r="H827" s="326"/>
      <c r="I827" s="327"/>
      <c r="J827" s="327"/>
      <c r="K827" s="327"/>
      <c r="L827" s="327"/>
      <c r="M827" s="327"/>
      <c r="N827" s="328" t="str">
        <f t="shared" ca="1" si="48"/>
        <v/>
      </c>
      <c r="O827" s="328"/>
      <c r="P827" s="329"/>
      <c r="Q827" s="330" t="str">
        <f t="shared" si="49"/>
        <v/>
      </c>
      <c r="R827" s="330" t="b">
        <f t="shared" si="50"/>
        <v>1</v>
      </c>
      <c r="S827" s="330" t="str">
        <f t="shared" si="51"/>
        <v/>
      </c>
    </row>
    <row r="828" spans="1:19" s="330" customFormat="1" ht="20.149999999999999" customHeight="1">
      <c r="A828" s="294"/>
      <c r="B828" s="325"/>
      <c r="C828" s="325"/>
      <c r="D828" s="325"/>
      <c r="E828" s="325"/>
      <c r="F828" s="325"/>
      <c r="G828" s="326"/>
      <c r="H828" s="326"/>
      <c r="I828" s="327"/>
      <c r="J828" s="327"/>
      <c r="K828" s="327"/>
      <c r="L828" s="327"/>
      <c r="M828" s="327"/>
      <c r="N828" s="328" t="str">
        <f t="shared" ca="1" si="48"/>
        <v/>
      </c>
      <c r="O828" s="328"/>
      <c r="P828" s="329"/>
      <c r="Q828" s="330" t="str">
        <f t="shared" si="49"/>
        <v/>
      </c>
      <c r="R828" s="330" t="b">
        <f t="shared" si="50"/>
        <v>1</v>
      </c>
      <c r="S828" s="330" t="str">
        <f t="shared" si="51"/>
        <v/>
      </c>
    </row>
    <row r="829" spans="1:19" s="330" customFormat="1" ht="20.149999999999999" customHeight="1">
      <c r="A829" s="294"/>
      <c r="B829" s="325"/>
      <c r="C829" s="325"/>
      <c r="D829" s="325"/>
      <c r="E829" s="325"/>
      <c r="F829" s="325"/>
      <c r="G829" s="326"/>
      <c r="H829" s="326"/>
      <c r="I829" s="327"/>
      <c r="J829" s="327"/>
      <c r="K829" s="327"/>
      <c r="L829" s="327"/>
      <c r="M829" s="327"/>
      <c r="N829" s="328" t="str">
        <f t="shared" ca="1" si="48"/>
        <v/>
      </c>
      <c r="O829" s="328"/>
      <c r="P829" s="329"/>
      <c r="Q829" s="330" t="str">
        <f t="shared" si="49"/>
        <v/>
      </c>
      <c r="R829" s="330" t="b">
        <f t="shared" si="50"/>
        <v>1</v>
      </c>
      <c r="S829" s="330" t="str">
        <f t="shared" si="51"/>
        <v/>
      </c>
    </row>
    <row r="830" spans="1:19" s="330" customFormat="1" ht="20.149999999999999" customHeight="1">
      <c r="A830" s="294"/>
      <c r="B830" s="325"/>
      <c r="C830" s="325"/>
      <c r="D830" s="325"/>
      <c r="E830" s="325"/>
      <c r="F830" s="325"/>
      <c r="G830" s="326"/>
      <c r="H830" s="326"/>
      <c r="I830" s="327"/>
      <c r="J830" s="327"/>
      <c r="K830" s="327"/>
      <c r="L830" s="327"/>
      <c r="M830" s="327"/>
      <c r="N830" s="328" t="str">
        <f t="shared" ca="1" si="48"/>
        <v/>
      </c>
      <c r="O830" s="328"/>
      <c r="P830" s="329"/>
      <c r="Q830" s="330" t="str">
        <f t="shared" si="49"/>
        <v/>
      </c>
      <c r="R830" s="330" t="b">
        <f t="shared" si="50"/>
        <v>1</v>
      </c>
      <c r="S830" s="330" t="str">
        <f t="shared" si="51"/>
        <v/>
      </c>
    </row>
    <row r="831" spans="1:19" s="330" customFormat="1" ht="20.149999999999999" customHeight="1">
      <c r="A831" s="294"/>
      <c r="B831" s="325"/>
      <c r="C831" s="325"/>
      <c r="D831" s="325"/>
      <c r="E831" s="325"/>
      <c r="F831" s="325"/>
      <c r="G831" s="326"/>
      <c r="H831" s="326"/>
      <c r="I831" s="327"/>
      <c r="J831" s="327"/>
      <c r="K831" s="327"/>
      <c r="L831" s="327"/>
      <c r="M831" s="327"/>
      <c r="N831" s="328" t="str">
        <f t="shared" ca="1" si="48"/>
        <v/>
      </c>
      <c r="O831" s="328"/>
      <c r="P831" s="329"/>
      <c r="Q831" s="330" t="str">
        <f t="shared" si="49"/>
        <v/>
      </c>
      <c r="R831" s="330" t="b">
        <f t="shared" si="50"/>
        <v>1</v>
      </c>
      <c r="S831" s="330" t="str">
        <f t="shared" si="51"/>
        <v/>
      </c>
    </row>
    <row r="832" spans="1:19" s="330" customFormat="1" ht="20.149999999999999" customHeight="1">
      <c r="A832" s="294"/>
      <c r="B832" s="325"/>
      <c r="C832" s="325"/>
      <c r="D832" s="325"/>
      <c r="E832" s="325"/>
      <c r="F832" s="325"/>
      <c r="G832" s="326"/>
      <c r="H832" s="326"/>
      <c r="I832" s="327"/>
      <c r="J832" s="327"/>
      <c r="K832" s="327"/>
      <c r="L832" s="327"/>
      <c r="M832" s="327"/>
      <c r="N832" s="328" t="str">
        <f t="shared" ca="1" si="48"/>
        <v/>
      </c>
      <c r="O832" s="328"/>
      <c r="P832" s="329"/>
      <c r="Q832" s="330" t="str">
        <f t="shared" si="49"/>
        <v/>
      </c>
      <c r="R832" s="330" t="b">
        <f t="shared" si="50"/>
        <v>1</v>
      </c>
      <c r="S832" s="330" t="str">
        <f t="shared" si="51"/>
        <v/>
      </c>
    </row>
    <row r="833" spans="1:19" s="330" customFormat="1" ht="20.149999999999999" customHeight="1">
      <c r="A833" s="294"/>
      <c r="B833" s="325"/>
      <c r="C833" s="325"/>
      <c r="D833" s="325"/>
      <c r="E833" s="325"/>
      <c r="F833" s="325"/>
      <c r="G833" s="326"/>
      <c r="H833" s="326"/>
      <c r="I833" s="327"/>
      <c r="J833" s="327"/>
      <c r="K833" s="327"/>
      <c r="L833" s="327"/>
      <c r="M833" s="327"/>
      <c r="N833" s="328" t="str">
        <f t="shared" ca="1" si="48"/>
        <v/>
      </c>
      <c r="O833" s="328"/>
      <c r="P833" s="329"/>
      <c r="Q833" s="330" t="str">
        <f t="shared" si="49"/>
        <v/>
      </c>
      <c r="R833" s="330" t="b">
        <f t="shared" si="50"/>
        <v>1</v>
      </c>
      <c r="S833" s="330" t="str">
        <f t="shared" si="51"/>
        <v/>
      </c>
    </row>
    <row r="834" spans="1:19" s="330" customFormat="1" ht="20.149999999999999" customHeight="1">
      <c r="A834" s="294"/>
      <c r="B834" s="325"/>
      <c r="C834" s="325"/>
      <c r="D834" s="325"/>
      <c r="E834" s="325"/>
      <c r="F834" s="325"/>
      <c r="G834" s="326"/>
      <c r="H834" s="326"/>
      <c r="I834" s="327"/>
      <c r="J834" s="327"/>
      <c r="K834" s="327"/>
      <c r="L834" s="327"/>
      <c r="M834" s="327"/>
      <c r="N834" s="328" t="str">
        <f t="shared" ca="1" si="48"/>
        <v/>
      </c>
      <c r="O834" s="328"/>
      <c r="P834" s="329"/>
      <c r="Q834" s="330" t="str">
        <f t="shared" si="49"/>
        <v/>
      </c>
      <c r="R834" s="330" t="b">
        <f t="shared" si="50"/>
        <v>1</v>
      </c>
      <c r="S834" s="330" t="str">
        <f t="shared" si="51"/>
        <v/>
      </c>
    </row>
    <row r="835" spans="1:19" s="330" customFormat="1" ht="20.149999999999999" customHeight="1">
      <c r="A835" s="294"/>
      <c r="B835" s="325"/>
      <c r="C835" s="325"/>
      <c r="D835" s="325"/>
      <c r="E835" s="325"/>
      <c r="F835" s="325"/>
      <c r="G835" s="326"/>
      <c r="H835" s="326"/>
      <c r="I835" s="327"/>
      <c r="J835" s="327"/>
      <c r="K835" s="327"/>
      <c r="L835" s="327"/>
      <c r="M835" s="327"/>
      <c r="N835" s="328" t="str">
        <f t="shared" ca="1" si="48"/>
        <v/>
      </c>
      <c r="O835" s="328"/>
      <c r="P835" s="329"/>
      <c r="Q835" s="330" t="str">
        <f t="shared" si="49"/>
        <v/>
      </c>
      <c r="R835" s="330" t="b">
        <f t="shared" si="50"/>
        <v>1</v>
      </c>
      <c r="S835" s="330" t="str">
        <f t="shared" si="51"/>
        <v/>
      </c>
    </row>
    <row r="836" spans="1:19" s="330" customFormat="1" ht="20.149999999999999" customHeight="1">
      <c r="A836" s="294"/>
      <c r="B836" s="325"/>
      <c r="C836" s="325"/>
      <c r="D836" s="325"/>
      <c r="E836" s="325"/>
      <c r="F836" s="325"/>
      <c r="G836" s="326"/>
      <c r="H836" s="326"/>
      <c r="I836" s="327"/>
      <c r="J836" s="327"/>
      <c r="K836" s="327"/>
      <c r="L836" s="327"/>
      <c r="M836" s="327"/>
      <c r="N836" s="328" t="str">
        <f t="shared" ca="1" si="48"/>
        <v/>
      </c>
      <c r="O836" s="328"/>
      <c r="P836" s="329"/>
      <c r="Q836" s="330" t="str">
        <f t="shared" si="49"/>
        <v/>
      </c>
      <c r="R836" s="330" t="b">
        <f t="shared" si="50"/>
        <v>1</v>
      </c>
      <c r="S836" s="330" t="str">
        <f t="shared" si="51"/>
        <v/>
      </c>
    </row>
    <row r="837" spans="1:19" s="330" customFormat="1" ht="20.149999999999999" customHeight="1">
      <c r="A837" s="294"/>
      <c r="B837" s="325"/>
      <c r="C837" s="325"/>
      <c r="D837" s="325"/>
      <c r="E837" s="325"/>
      <c r="F837" s="325"/>
      <c r="G837" s="326"/>
      <c r="H837" s="326"/>
      <c r="I837" s="327"/>
      <c r="J837" s="327"/>
      <c r="K837" s="327"/>
      <c r="L837" s="327"/>
      <c r="M837" s="327"/>
      <c r="N837" s="328" t="str">
        <f t="shared" ref="N837:N900" ca="1" si="52">IF(A837="","",IF(ISERROR(MATCH($F837,CL,0)),"Unknown",INDIRECT("'C'!$A$"&amp;MATCH($F837,CL,0)+1)))</f>
        <v/>
      </c>
      <c r="O837" s="328"/>
      <c r="P837" s="329"/>
      <c r="Q837" s="330" t="str">
        <f t="shared" ref="Q837:Q900" si="53">A837&amp;B837</f>
        <v/>
      </c>
      <c r="R837" s="330" t="b">
        <f t="shared" ref="R837:R900" si="54">OR(ISBLANK(B837),ISBLANK(C837))</f>
        <v>1</v>
      </c>
      <c r="S837" s="330" t="str">
        <f t="shared" ref="S837:S900" si="55">IF(R837,"",A837&amp;"+")</f>
        <v/>
      </c>
    </row>
    <row r="838" spans="1:19" s="330" customFormat="1" ht="20.149999999999999" customHeight="1">
      <c r="A838" s="294"/>
      <c r="B838" s="325"/>
      <c r="C838" s="325"/>
      <c r="D838" s="325"/>
      <c r="E838" s="325"/>
      <c r="F838" s="325"/>
      <c r="G838" s="326"/>
      <c r="H838" s="326"/>
      <c r="I838" s="327"/>
      <c r="J838" s="327"/>
      <c r="K838" s="327"/>
      <c r="L838" s="327"/>
      <c r="M838" s="327"/>
      <c r="N838" s="328" t="str">
        <f t="shared" ca="1" si="52"/>
        <v/>
      </c>
      <c r="O838" s="328"/>
      <c r="P838" s="329"/>
      <c r="Q838" s="330" t="str">
        <f t="shared" si="53"/>
        <v/>
      </c>
      <c r="R838" s="330" t="b">
        <f t="shared" si="54"/>
        <v>1</v>
      </c>
      <c r="S838" s="330" t="str">
        <f t="shared" si="55"/>
        <v/>
      </c>
    </row>
    <row r="839" spans="1:19" s="330" customFormat="1" ht="20.149999999999999" customHeight="1">
      <c r="A839" s="294"/>
      <c r="B839" s="325"/>
      <c r="C839" s="325"/>
      <c r="D839" s="325"/>
      <c r="E839" s="325"/>
      <c r="F839" s="325"/>
      <c r="G839" s="326"/>
      <c r="H839" s="326"/>
      <c r="I839" s="327"/>
      <c r="J839" s="327"/>
      <c r="K839" s="327"/>
      <c r="L839" s="327"/>
      <c r="M839" s="327"/>
      <c r="N839" s="328" t="str">
        <f t="shared" ca="1" si="52"/>
        <v/>
      </c>
      <c r="O839" s="328"/>
      <c r="P839" s="329"/>
      <c r="Q839" s="330" t="str">
        <f t="shared" si="53"/>
        <v/>
      </c>
      <c r="R839" s="330" t="b">
        <f t="shared" si="54"/>
        <v>1</v>
      </c>
      <c r="S839" s="330" t="str">
        <f t="shared" si="55"/>
        <v/>
      </c>
    </row>
    <row r="840" spans="1:19" s="330" customFormat="1" ht="20.149999999999999" customHeight="1">
      <c r="A840" s="294"/>
      <c r="B840" s="325"/>
      <c r="C840" s="325"/>
      <c r="D840" s="325"/>
      <c r="E840" s="325"/>
      <c r="F840" s="325"/>
      <c r="G840" s="326"/>
      <c r="H840" s="326"/>
      <c r="I840" s="327"/>
      <c r="J840" s="327"/>
      <c r="K840" s="327"/>
      <c r="L840" s="327"/>
      <c r="M840" s="327"/>
      <c r="N840" s="328" t="str">
        <f t="shared" ca="1" si="52"/>
        <v/>
      </c>
      <c r="O840" s="328"/>
      <c r="P840" s="329"/>
      <c r="Q840" s="330" t="str">
        <f t="shared" si="53"/>
        <v/>
      </c>
      <c r="R840" s="330" t="b">
        <f t="shared" si="54"/>
        <v>1</v>
      </c>
      <c r="S840" s="330" t="str">
        <f t="shared" si="55"/>
        <v/>
      </c>
    </row>
    <row r="841" spans="1:19" s="330" customFormat="1" ht="20.149999999999999" customHeight="1">
      <c r="A841" s="294"/>
      <c r="B841" s="325"/>
      <c r="C841" s="325"/>
      <c r="D841" s="325"/>
      <c r="E841" s="325"/>
      <c r="F841" s="325"/>
      <c r="G841" s="326"/>
      <c r="H841" s="326"/>
      <c r="I841" s="327"/>
      <c r="J841" s="327"/>
      <c r="K841" s="327"/>
      <c r="L841" s="327"/>
      <c r="M841" s="327"/>
      <c r="N841" s="328" t="str">
        <f t="shared" ca="1" si="52"/>
        <v/>
      </c>
      <c r="O841" s="328"/>
      <c r="P841" s="329"/>
      <c r="Q841" s="330" t="str">
        <f t="shared" si="53"/>
        <v/>
      </c>
      <c r="R841" s="330" t="b">
        <f t="shared" si="54"/>
        <v>1</v>
      </c>
      <c r="S841" s="330" t="str">
        <f t="shared" si="55"/>
        <v/>
      </c>
    </row>
    <row r="842" spans="1:19" s="330" customFormat="1" ht="20.149999999999999" customHeight="1">
      <c r="A842" s="294"/>
      <c r="B842" s="325"/>
      <c r="C842" s="325"/>
      <c r="D842" s="325"/>
      <c r="E842" s="325"/>
      <c r="F842" s="325"/>
      <c r="G842" s="326"/>
      <c r="H842" s="326"/>
      <c r="I842" s="327"/>
      <c r="J842" s="327"/>
      <c r="K842" s="327"/>
      <c r="L842" s="327"/>
      <c r="M842" s="327"/>
      <c r="N842" s="328" t="str">
        <f t="shared" ca="1" si="52"/>
        <v/>
      </c>
      <c r="O842" s="328"/>
      <c r="P842" s="329"/>
      <c r="Q842" s="330" t="str">
        <f t="shared" si="53"/>
        <v/>
      </c>
      <c r="R842" s="330" t="b">
        <f t="shared" si="54"/>
        <v>1</v>
      </c>
      <c r="S842" s="330" t="str">
        <f t="shared" si="55"/>
        <v/>
      </c>
    </row>
    <row r="843" spans="1:19" s="330" customFormat="1" ht="20.149999999999999" customHeight="1">
      <c r="A843" s="294"/>
      <c r="B843" s="325"/>
      <c r="C843" s="325"/>
      <c r="D843" s="325"/>
      <c r="E843" s="325"/>
      <c r="F843" s="325"/>
      <c r="G843" s="326"/>
      <c r="H843" s="326"/>
      <c r="I843" s="327"/>
      <c r="J843" s="327"/>
      <c r="K843" s="327"/>
      <c r="L843" s="327"/>
      <c r="M843" s="327"/>
      <c r="N843" s="328" t="str">
        <f t="shared" ca="1" si="52"/>
        <v/>
      </c>
      <c r="O843" s="328"/>
      <c r="P843" s="329"/>
      <c r="Q843" s="330" t="str">
        <f t="shared" si="53"/>
        <v/>
      </c>
      <c r="R843" s="330" t="b">
        <f t="shared" si="54"/>
        <v>1</v>
      </c>
      <c r="S843" s="330" t="str">
        <f t="shared" si="55"/>
        <v/>
      </c>
    </row>
    <row r="844" spans="1:19" s="330" customFormat="1" ht="20.149999999999999" customHeight="1">
      <c r="A844" s="294"/>
      <c r="B844" s="325"/>
      <c r="C844" s="325"/>
      <c r="D844" s="325"/>
      <c r="E844" s="325"/>
      <c r="F844" s="325"/>
      <c r="G844" s="326"/>
      <c r="H844" s="326"/>
      <c r="I844" s="327"/>
      <c r="J844" s="327"/>
      <c r="K844" s="327"/>
      <c r="L844" s="327"/>
      <c r="M844" s="327"/>
      <c r="N844" s="328" t="str">
        <f t="shared" ca="1" si="52"/>
        <v/>
      </c>
      <c r="O844" s="328"/>
      <c r="P844" s="329"/>
      <c r="Q844" s="330" t="str">
        <f t="shared" si="53"/>
        <v/>
      </c>
      <c r="R844" s="330" t="b">
        <f t="shared" si="54"/>
        <v>1</v>
      </c>
      <c r="S844" s="330" t="str">
        <f t="shared" si="55"/>
        <v/>
      </c>
    </row>
    <row r="845" spans="1:19" s="330" customFormat="1" ht="20.149999999999999" customHeight="1">
      <c r="A845" s="294"/>
      <c r="B845" s="325"/>
      <c r="C845" s="325"/>
      <c r="D845" s="325"/>
      <c r="E845" s="325"/>
      <c r="F845" s="325"/>
      <c r="G845" s="326"/>
      <c r="H845" s="326"/>
      <c r="I845" s="327"/>
      <c r="J845" s="327"/>
      <c r="K845" s="327"/>
      <c r="L845" s="327"/>
      <c r="M845" s="327"/>
      <c r="N845" s="328" t="str">
        <f t="shared" ca="1" si="52"/>
        <v/>
      </c>
      <c r="O845" s="328"/>
      <c r="P845" s="329"/>
      <c r="Q845" s="330" t="str">
        <f t="shared" si="53"/>
        <v/>
      </c>
      <c r="R845" s="330" t="b">
        <f t="shared" si="54"/>
        <v>1</v>
      </c>
      <c r="S845" s="330" t="str">
        <f t="shared" si="55"/>
        <v/>
      </c>
    </row>
    <row r="846" spans="1:19" s="330" customFormat="1" ht="20.149999999999999" customHeight="1">
      <c r="A846" s="294"/>
      <c r="B846" s="325"/>
      <c r="C846" s="325"/>
      <c r="D846" s="325"/>
      <c r="E846" s="325"/>
      <c r="F846" s="325"/>
      <c r="G846" s="326"/>
      <c r="H846" s="326"/>
      <c r="I846" s="327"/>
      <c r="J846" s="327"/>
      <c r="K846" s="327"/>
      <c r="L846" s="327"/>
      <c r="M846" s="327"/>
      <c r="N846" s="328" t="str">
        <f t="shared" ca="1" si="52"/>
        <v/>
      </c>
      <c r="O846" s="328"/>
      <c r="P846" s="329"/>
      <c r="Q846" s="330" t="str">
        <f t="shared" si="53"/>
        <v/>
      </c>
      <c r="R846" s="330" t="b">
        <f t="shared" si="54"/>
        <v>1</v>
      </c>
      <c r="S846" s="330" t="str">
        <f t="shared" si="55"/>
        <v/>
      </c>
    </row>
    <row r="847" spans="1:19" s="330" customFormat="1" ht="20.149999999999999" customHeight="1">
      <c r="A847" s="294"/>
      <c r="B847" s="325"/>
      <c r="C847" s="325"/>
      <c r="D847" s="325"/>
      <c r="E847" s="325"/>
      <c r="F847" s="325"/>
      <c r="G847" s="326"/>
      <c r="H847" s="326"/>
      <c r="I847" s="327"/>
      <c r="J847" s="327"/>
      <c r="K847" s="327"/>
      <c r="L847" s="327"/>
      <c r="M847" s="327"/>
      <c r="N847" s="328" t="str">
        <f t="shared" ca="1" si="52"/>
        <v/>
      </c>
      <c r="O847" s="328"/>
      <c r="P847" s="329"/>
      <c r="Q847" s="330" t="str">
        <f t="shared" si="53"/>
        <v/>
      </c>
      <c r="R847" s="330" t="b">
        <f t="shared" si="54"/>
        <v>1</v>
      </c>
      <c r="S847" s="330" t="str">
        <f t="shared" si="55"/>
        <v/>
      </c>
    </row>
    <row r="848" spans="1:19" s="330" customFormat="1" ht="20.149999999999999" customHeight="1">
      <c r="A848" s="294"/>
      <c r="B848" s="325"/>
      <c r="C848" s="325"/>
      <c r="D848" s="325"/>
      <c r="E848" s="325"/>
      <c r="F848" s="325"/>
      <c r="G848" s="326"/>
      <c r="H848" s="326"/>
      <c r="I848" s="327"/>
      <c r="J848" s="327"/>
      <c r="K848" s="327"/>
      <c r="L848" s="327"/>
      <c r="M848" s="327"/>
      <c r="N848" s="328" t="str">
        <f t="shared" ca="1" si="52"/>
        <v/>
      </c>
      <c r="O848" s="328"/>
      <c r="P848" s="329"/>
      <c r="Q848" s="330" t="str">
        <f t="shared" si="53"/>
        <v/>
      </c>
      <c r="R848" s="330" t="b">
        <f t="shared" si="54"/>
        <v>1</v>
      </c>
      <c r="S848" s="330" t="str">
        <f t="shared" si="55"/>
        <v/>
      </c>
    </row>
    <row r="849" spans="1:19" s="330" customFormat="1" ht="20.149999999999999" customHeight="1">
      <c r="A849" s="294"/>
      <c r="B849" s="325"/>
      <c r="C849" s="325"/>
      <c r="D849" s="325"/>
      <c r="E849" s="325"/>
      <c r="F849" s="325"/>
      <c r="G849" s="326"/>
      <c r="H849" s="326"/>
      <c r="I849" s="327"/>
      <c r="J849" s="327"/>
      <c r="K849" s="327"/>
      <c r="L849" s="327"/>
      <c r="M849" s="327"/>
      <c r="N849" s="328" t="str">
        <f t="shared" ca="1" si="52"/>
        <v/>
      </c>
      <c r="O849" s="328"/>
      <c r="P849" s="329"/>
      <c r="Q849" s="330" t="str">
        <f t="shared" si="53"/>
        <v/>
      </c>
      <c r="R849" s="330" t="b">
        <f t="shared" si="54"/>
        <v>1</v>
      </c>
      <c r="S849" s="330" t="str">
        <f t="shared" si="55"/>
        <v/>
      </c>
    </row>
    <row r="850" spans="1:19" s="330" customFormat="1" ht="20.149999999999999" customHeight="1">
      <c r="A850" s="294"/>
      <c r="B850" s="325"/>
      <c r="C850" s="325"/>
      <c r="D850" s="325"/>
      <c r="E850" s="325"/>
      <c r="F850" s="325"/>
      <c r="G850" s="326"/>
      <c r="H850" s="326"/>
      <c r="I850" s="327"/>
      <c r="J850" s="327"/>
      <c r="K850" s="327"/>
      <c r="L850" s="327"/>
      <c r="M850" s="327"/>
      <c r="N850" s="328" t="str">
        <f t="shared" ca="1" si="52"/>
        <v/>
      </c>
      <c r="O850" s="328"/>
      <c r="P850" s="329"/>
      <c r="Q850" s="330" t="str">
        <f t="shared" si="53"/>
        <v/>
      </c>
      <c r="R850" s="330" t="b">
        <f t="shared" si="54"/>
        <v>1</v>
      </c>
      <c r="S850" s="330" t="str">
        <f t="shared" si="55"/>
        <v/>
      </c>
    </row>
    <row r="851" spans="1:19" s="330" customFormat="1" ht="20.149999999999999" customHeight="1">
      <c r="A851" s="294"/>
      <c r="B851" s="325"/>
      <c r="C851" s="325"/>
      <c r="D851" s="325"/>
      <c r="E851" s="325"/>
      <c r="F851" s="325"/>
      <c r="G851" s="326"/>
      <c r="H851" s="326"/>
      <c r="I851" s="327"/>
      <c r="J851" s="327"/>
      <c r="K851" s="327"/>
      <c r="L851" s="327"/>
      <c r="M851" s="327"/>
      <c r="N851" s="328" t="str">
        <f t="shared" ca="1" si="52"/>
        <v/>
      </c>
      <c r="O851" s="328"/>
      <c r="P851" s="329"/>
      <c r="Q851" s="330" t="str">
        <f t="shared" si="53"/>
        <v/>
      </c>
      <c r="R851" s="330" t="b">
        <f t="shared" si="54"/>
        <v>1</v>
      </c>
      <c r="S851" s="330" t="str">
        <f t="shared" si="55"/>
        <v/>
      </c>
    </row>
    <row r="852" spans="1:19" s="330" customFormat="1" ht="20.149999999999999" customHeight="1">
      <c r="A852" s="294"/>
      <c r="B852" s="325"/>
      <c r="C852" s="325"/>
      <c r="D852" s="325"/>
      <c r="E852" s="325"/>
      <c r="F852" s="325"/>
      <c r="G852" s="326"/>
      <c r="H852" s="326"/>
      <c r="I852" s="327"/>
      <c r="J852" s="327"/>
      <c r="K852" s="327"/>
      <c r="L852" s="327"/>
      <c r="M852" s="327"/>
      <c r="N852" s="328" t="str">
        <f t="shared" ca="1" si="52"/>
        <v/>
      </c>
      <c r="O852" s="328"/>
      <c r="P852" s="329"/>
      <c r="Q852" s="330" t="str">
        <f t="shared" si="53"/>
        <v/>
      </c>
      <c r="R852" s="330" t="b">
        <f t="shared" si="54"/>
        <v>1</v>
      </c>
      <c r="S852" s="330" t="str">
        <f t="shared" si="55"/>
        <v/>
      </c>
    </row>
    <row r="853" spans="1:19" s="330" customFormat="1" ht="20.149999999999999" customHeight="1">
      <c r="A853" s="294"/>
      <c r="B853" s="325"/>
      <c r="C853" s="325"/>
      <c r="D853" s="325"/>
      <c r="E853" s="325"/>
      <c r="F853" s="325"/>
      <c r="G853" s="326"/>
      <c r="H853" s="326"/>
      <c r="I853" s="327"/>
      <c r="J853" s="327"/>
      <c r="K853" s="327"/>
      <c r="L853" s="327"/>
      <c r="M853" s="327"/>
      <c r="N853" s="328" t="str">
        <f t="shared" ca="1" si="52"/>
        <v/>
      </c>
      <c r="O853" s="328"/>
      <c r="P853" s="329"/>
      <c r="Q853" s="330" t="str">
        <f t="shared" si="53"/>
        <v/>
      </c>
      <c r="R853" s="330" t="b">
        <f t="shared" si="54"/>
        <v>1</v>
      </c>
      <c r="S853" s="330" t="str">
        <f t="shared" si="55"/>
        <v/>
      </c>
    </row>
    <row r="854" spans="1:19" s="330" customFormat="1" ht="20.149999999999999" customHeight="1">
      <c r="A854" s="294"/>
      <c r="B854" s="325"/>
      <c r="C854" s="325"/>
      <c r="D854" s="325"/>
      <c r="E854" s="325"/>
      <c r="F854" s="325"/>
      <c r="G854" s="326"/>
      <c r="H854" s="326"/>
      <c r="I854" s="327"/>
      <c r="J854" s="327"/>
      <c r="K854" s="327"/>
      <c r="L854" s="327"/>
      <c r="M854" s="327"/>
      <c r="N854" s="328" t="str">
        <f t="shared" ca="1" si="52"/>
        <v/>
      </c>
      <c r="O854" s="328"/>
      <c r="P854" s="329"/>
      <c r="Q854" s="330" t="str">
        <f t="shared" si="53"/>
        <v/>
      </c>
      <c r="R854" s="330" t="b">
        <f t="shared" si="54"/>
        <v>1</v>
      </c>
      <c r="S854" s="330" t="str">
        <f t="shared" si="55"/>
        <v/>
      </c>
    </row>
    <row r="855" spans="1:19" s="330" customFormat="1" ht="20.149999999999999" customHeight="1">
      <c r="A855" s="294"/>
      <c r="B855" s="325"/>
      <c r="C855" s="325"/>
      <c r="D855" s="325"/>
      <c r="E855" s="325"/>
      <c r="F855" s="325"/>
      <c r="G855" s="326"/>
      <c r="H855" s="326"/>
      <c r="I855" s="327"/>
      <c r="J855" s="327"/>
      <c r="K855" s="327"/>
      <c r="L855" s="327"/>
      <c r="M855" s="327"/>
      <c r="N855" s="328" t="str">
        <f t="shared" ca="1" si="52"/>
        <v/>
      </c>
      <c r="O855" s="328"/>
      <c r="P855" s="329"/>
      <c r="Q855" s="330" t="str">
        <f t="shared" si="53"/>
        <v/>
      </c>
      <c r="R855" s="330" t="b">
        <f t="shared" si="54"/>
        <v>1</v>
      </c>
      <c r="S855" s="330" t="str">
        <f t="shared" si="55"/>
        <v/>
      </c>
    </row>
    <row r="856" spans="1:19" s="330" customFormat="1" ht="20.149999999999999" customHeight="1">
      <c r="A856" s="294"/>
      <c r="B856" s="325"/>
      <c r="C856" s="325"/>
      <c r="D856" s="325"/>
      <c r="E856" s="325"/>
      <c r="F856" s="325"/>
      <c r="G856" s="326"/>
      <c r="H856" s="326"/>
      <c r="I856" s="327"/>
      <c r="J856" s="327"/>
      <c r="K856" s="327"/>
      <c r="L856" s="327"/>
      <c r="M856" s="327"/>
      <c r="N856" s="328" t="str">
        <f t="shared" ca="1" si="52"/>
        <v/>
      </c>
      <c r="O856" s="328"/>
      <c r="P856" s="329"/>
      <c r="Q856" s="330" t="str">
        <f t="shared" si="53"/>
        <v/>
      </c>
      <c r="R856" s="330" t="b">
        <f t="shared" si="54"/>
        <v>1</v>
      </c>
      <c r="S856" s="330" t="str">
        <f t="shared" si="55"/>
        <v/>
      </c>
    </row>
    <row r="857" spans="1:19" s="330" customFormat="1" ht="20.149999999999999" customHeight="1">
      <c r="A857" s="294"/>
      <c r="B857" s="325"/>
      <c r="C857" s="325"/>
      <c r="D857" s="325"/>
      <c r="E857" s="325"/>
      <c r="F857" s="325"/>
      <c r="G857" s="326"/>
      <c r="H857" s="326"/>
      <c r="I857" s="327"/>
      <c r="J857" s="327"/>
      <c r="K857" s="327"/>
      <c r="L857" s="327"/>
      <c r="M857" s="327"/>
      <c r="N857" s="328" t="str">
        <f t="shared" ca="1" si="52"/>
        <v/>
      </c>
      <c r="O857" s="328"/>
      <c r="P857" s="329"/>
      <c r="Q857" s="330" t="str">
        <f t="shared" si="53"/>
        <v/>
      </c>
      <c r="R857" s="330" t="b">
        <f t="shared" si="54"/>
        <v>1</v>
      </c>
      <c r="S857" s="330" t="str">
        <f t="shared" si="55"/>
        <v/>
      </c>
    </row>
    <row r="858" spans="1:19" s="330" customFormat="1" ht="20.149999999999999" customHeight="1">
      <c r="A858" s="294"/>
      <c r="B858" s="325"/>
      <c r="C858" s="325"/>
      <c r="D858" s="325"/>
      <c r="E858" s="325"/>
      <c r="F858" s="325"/>
      <c r="G858" s="326"/>
      <c r="H858" s="326"/>
      <c r="I858" s="327"/>
      <c r="J858" s="327"/>
      <c r="K858" s="327"/>
      <c r="L858" s="327"/>
      <c r="M858" s="327"/>
      <c r="N858" s="328" t="str">
        <f t="shared" ca="1" si="52"/>
        <v/>
      </c>
      <c r="O858" s="328"/>
      <c r="P858" s="329"/>
      <c r="Q858" s="330" t="str">
        <f t="shared" si="53"/>
        <v/>
      </c>
      <c r="R858" s="330" t="b">
        <f t="shared" si="54"/>
        <v>1</v>
      </c>
      <c r="S858" s="330" t="str">
        <f t="shared" si="55"/>
        <v/>
      </c>
    </row>
    <row r="859" spans="1:19" s="330" customFormat="1" ht="20.149999999999999" customHeight="1">
      <c r="A859" s="294"/>
      <c r="B859" s="325"/>
      <c r="C859" s="325"/>
      <c r="D859" s="325"/>
      <c r="E859" s="325"/>
      <c r="F859" s="325"/>
      <c r="G859" s="326"/>
      <c r="H859" s="326"/>
      <c r="I859" s="327"/>
      <c r="J859" s="327"/>
      <c r="K859" s="327"/>
      <c r="L859" s="327"/>
      <c r="M859" s="327"/>
      <c r="N859" s="328" t="str">
        <f t="shared" ca="1" si="52"/>
        <v/>
      </c>
      <c r="O859" s="328"/>
      <c r="P859" s="329"/>
      <c r="Q859" s="330" t="str">
        <f t="shared" si="53"/>
        <v/>
      </c>
      <c r="R859" s="330" t="b">
        <f t="shared" si="54"/>
        <v>1</v>
      </c>
      <c r="S859" s="330" t="str">
        <f t="shared" si="55"/>
        <v/>
      </c>
    </row>
    <row r="860" spans="1:19" s="330" customFormat="1" ht="20.149999999999999" customHeight="1">
      <c r="A860" s="294"/>
      <c r="B860" s="325"/>
      <c r="C860" s="325"/>
      <c r="D860" s="325"/>
      <c r="E860" s="325"/>
      <c r="F860" s="325"/>
      <c r="G860" s="326"/>
      <c r="H860" s="326"/>
      <c r="I860" s="327"/>
      <c r="J860" s="327"/>
      <c r="K860" s="327"/>
      <c r="L860" s="327"/>
      <c r="M860" s="327"/>
      <c r="N860" s="328" t="str">
        <f t="shared" ca="1" si="52"/>
        <v/>
      </c>
      <c r="O860" s="328"/>
      <c r="P860" s="329"/>
      <c r="Q860" s="330" t="str">
        <f t="shared" si="53"/>
        <v/>
      </c>
      <c r="R860" s="330" t="b">
        <f t="shared" si="54"/>
        <v>1</v>
      </c>
      <c r="S860" s="330" t="str">
        <f t="shared" si="55"/>
        <v/>
      </c>
    </row>
    <row r="861" spans="1:19" s="330" customFormat="1" ht="20.149999999999999" customHeight="1">
      <c r="A861" s="294"/>
      <c r="B861" s="325"/>
      <c r="C861" s="325"/>
      <c r="D861" s="325"/>
      <c r="E861" s="325"/>
      <c r="F861" s="325"/>
      <c r="G861" s="326"/>
      <c r="H861" s="326"/>
      <c r="I861" s="327"/>
      <c r="J861" s="327"/>
      <c r="K861" s="327"/>
      <c r="L861" s="327"/>
      <c r="M861" s="327"/>
      <c r="N861" s="328" t="str">
        <f t="shared" ca="1" si="52"/>
        <v/>
      </c>
      <c r="O861" s="328"/>
      <c r="P861" s="329"/>
      <c r="Q861" s="330" t="str">
        <f t="shared" si="53"/>
        <v/>
      </c>
      <c r="R861" s="330" t="b">
        <f t="shared" si="54"/>
        <v>1</v>
      </c>
      <c r="S861" s="330" t="str">
        <f t="shared" si="55"/>
        <v/>
      </c>
    </row>
    <row r="862" spans="1:19" s="330" customFormat="1" ht="20.149999999999999" customHeight="1">
      <c r="A862" s="294"/>
      <c r="B862" s="325"/>
      <c r="C862" s="325"/>
      <c r="D862" s="325"/>
      <c r="E862" s="325"/>
      <c r="F862" s="325"/>
      <c r="G862" s="326"/>
      <c r="H862" s="326"/>
      <c r="I862" s="327"/>
      <c r="J862" s="327"/>
      <c r="K862" s="327"/>
      <c r="L862" s="327"/>
      <c r="M862" s="327"/>
      <c r="N862" s="328" t="str">
        <f t="shared" ca="1" si="52"/>
        <v/>
      </c>
      <c r="O862" s="328"/>
      <c r="P862" s="329"/>
      <c r="Q862" s="330" t="str">
        <f t="shared" si="53"/>
        <v/>
      </c>
      <c r="R862" s="330" t="b">
        <f t="shared" si="54"/>
        <v>1</v>
      </c>
      <c r="S862" s="330" t="str">
        <f t="shared" si="55"/>
        <v/>
      </c>
    </row>
    <row r="863" spans="1:19" s="330" customFormat="1" ht="20.149999999999999" customHeight="1">
      <c r="A863" s="294"/>
      <c r="B863" s="325"/>
      <c r="C863" s="325"/>
      <c r="D863" s="325"/>
      <c r="E863" s="325"/>
      <c r="F863" s="325"/>
      <c r="G863" s="326"/>
      <c r="H863" s="326"/>
      <c r="I863" s="327"/>
      <c r="J863" s="327"/>
      <c r="K863" s="327"/>
      <c r="L863" s="327"/>
      <c r="M863" s="327"/>
      <c r="N863" s="328" t="str">
        <f t="shared" ca="1" si="52"/>
        <v/>
      </c>
      <c r="O863" s="328"/>
      <c r="P863" s="329"/>
      <c r="Q863" s="330" t="str">
        <f t="shared" si="53"/>
        <v/>
      </c>
      <c r="R863" s="330" t="b">
        <f t="shared" si="54"/>
        <v>1</v>
      </c>
      <c r="S863" s="330" t="str">
        <f t="shared" si="55"/>
        <v/>
      </c>
    </row>
    <row r="864" spans="1:19" s="330" customFormat="1" ht="20.149999999999999" customHeight="1">
      <c r="A864" s="294"/>
      <c r="B864" s="325"/>
      <c r="C864" s="325"/>
      <c r="D864" s="325"/>
      <c r="E864" s="325"/>
      <c r="F864" s="325"/>
      <c r="G864" s="326"/>
      <c r="H864" s="326"/>
      <c r="I864" s="327"/>
      <c r="J864" s="327"/>
      <c r="K864" s="327"/>
      <c r="L864" s="327"/>
      <c r="M864" s="327"/>
      <c r="N864" s="328" t="str">
        <f t="shared" ca="1" si="52"/>
        <v/>
      </c>
      <c r="O864" s="328"/>
      <c r="P864" s="329"/>
      <c r="Q864" s="330" t="str">
        <f t="shared" si="53"/>
        <v/>
      </c>
      <c r="R864" s="330" t="b">
        <f t="shared" si="54"/>
        <v>1</v>
      </c>
      <c r="S864" s="330" t="str">
        <f t="shared" si="55"/>
        <v/>
      </c>
    </row>
    <row r="865" spans="1:19" s="330" customFormat="1" ht="20.149999999999999" customHeight="1">
      <c r="A865" s="294"/>
      <c r="B865" s="325"/>
      <c r="C865" s="325"/>
      <c r="D865" s="325"/>
      <c r="E865" s="325"/>
      <c r="F865" s="325"/>
      <c r="G865" s="326"/>
      <c r="H865" s="326"/>
      <c r="I865" s="327"/>
      <c r="J865" s="327"/>
      <c r="K865" s="327"/>
      <c r="L865" s="327"/>
      <c r="M865" s="327"/>
      <c r="N865" s="328" t="str">
        <f t="shared" ca="1" si="52"/>
        <v/>
      </c>
      <c r="O865" s="328"/>
      <c r="P865" s="329"/>
      <c r="Q865" s="330" t="str">
        <f t="shared" si="53"/>
        <v/>
      </c>
      <c r="R865" s="330" t="b">
        <f t="shared" si="54"/>
        <v>1</v>
      </c>
      <c r="S865" s="330" t="str">
        <f t="shared" si="55"/>
        <v/>
      </c>
    </row>
    <row r="866" spans="1:19" s="330" customFormat="1" ht="20.149999999999999" customHeight="1">
      <c r="A866" s="294"/>
      <c r="B866" s="325"/>
      <c r="C866" s="325"/>
      <c r="D866" s="325"/>
      <c r="E866" s="325"/>
      <c r="F866" s="325"/>
      <c r="G866" s="326"/>
      <c r="H866" s="326"/>
      <c r="I866" s="327"/>
      <c r="J866" s="327"/>
      <c r="K866" s="327"/>
      <c r="L866" s="327"/>
      <c r="M866" s="327"/>
      <c r="N866" s="328" t="str">
        <f t="shared" ca="1" si="52"/>
        <v/>
      </c>
      <c r="O866" s="328"/>
      <c r="P866" s="329"/>
      <c r="Q866" s="330" t="str">
        <f t="shared" si="53"/>
        <v/>
      </c>
      <c r="R866" s="330" t="b">
        <f t="shared" si="54"/>
        <v>1</v>
      </c>
      <c r="S866" s="330" t="str">
        <f t="shared" si="55"/>
        <v/>
      </c>
    </row>
    <row r="867" spans="1:19" s="330" customFormat="1" ht="20.149999999999999" customHeight="1">
      <c r="A867" s="294"/>
      <c r="B867" s="325"/>
      <c r="C867" s="325"/>
      <c r="D867" s="325"/>
      <c r="E867" s="325"/>
      <c r="F867" s="325"/>
      <c r="G867" s="326"/>
      <c r="H867" s="326"/>
      <c r="I867" s="327"/>
      <c r="J867" s="327"/>
      <c r="K867" s="327"/>
      <c r="L867" s="327"/>
      <c r="M867" s="327"/>
      <c r="N867" s="328" t="str">
        <f t="shared" ca="1" si="52"/>
        <v/>
      </c>
      <c r="O867" s="328"/>
      <c r="P867" s="329"/>
      <c r="Q867" s="330" t="str">
        <f t="shared" si="53"/>
        <v/>
      </c>
      <c r="R867" s="330" t="b">
        <f t="shared" si="54"/>
        <v>1</v>
      </c>
      <c r="S867" s="330" t="str">
        <f t="shared" si="55"/>
        <v/>
      </c>
    </row>
    <row r="868" spans="1:19" s="330" customFormat="1" ht="20.149999999999999" customHeight="1">
      <c r="A868" s="294"/>
      <c r="B868" s="325"/>
      <c r="C868" s="325"/>
      <c r="D868" s="325"/>
      <c r="E868" s="325"/>
      <c r="F868" s="325"/>
      <c r="G868" s="326"/>
      <c r="H868" s="326"/>
      <c r="I868" s="327"/>
      <c r="J868" s="327"/>
      <c r="K868" s="327"/>
      <c r="L868" s="327"/>
      <c r="M868" s="327"/>
      <c r="N868" s="328" t="str">
        <f t="shared" ca="1" si="52"/>
        <v/>
      </c>
      <c r="O868" s="328"/>
      <c r="P868" s="329"/>
      <c r="Q868" s="330" t="str">
        <f t="shared" si="53"/>
        <v/>
      </c>
      <c r="R868" s="330" t="b">
        <f t="shared" si="54"/>
        <v>1</v>
      </c>
      <c r="S868" s="330" t="str">
        <f t="shared" si="55"/>
        <v/>
      </c>
    </row>
    <row r="869" spans="1:19" s="330" customFormat="1" ht="20.149999999999999" customHeight="1">
      <c r="A869" s="294"/>
      <c r="B869" s="325"/>
      <c r="C869" s="325"/>
      <c r="D869" s="325"/>
      <c r="E869" s="325"/>
      <c r="F869" s="325"/>
      <c r="G869" s="326"/>
      <c r="H869" s="326"/>
      <c r="I869" s="327"/>
      <c r="J869" s="327"/>
      <c r="K869" s="327"/>
      <c r="L869" s="327"/>
      <c r="M869" s="327"/>
      <c r="N869" s="328" t="str">
        <f t="shared" ca="1" si="52"/>
        <v/>
      </c>
      <c r="O869" s="328"/>
      <c r="P869" s="329"/>
      <c r="Q869" s="330" t="str">
        <f t="shared" si="53"/>
        <v/>
      </c>
      <c r="R869" s="330" t="b">
        <f t="shared" si="54"/>
        <v>1</v>
      </c>
      <c r="S869" s="330" t="str">
        <f t="shared" si="55"/>
        <v/>
      </c>
    </row>
    <row r="870" spans="1:19" s="330" customFormat="1" ht="20.149999999999999" customHeight="1">
      <c r="A870" s="294"/>
      <c r="B870" s="325"/>
      <c r="C870" s="325"/>
      <c r="D870" s="325"/>
      <c r="E870" s="325"/>
      <c r="F870" s="325"/>
      <c r="G870" s="326"/>
      <c r="H870" s="326"/>
      <c r="I870" s="327"/>
      <c r="J870" s="327"/>
      <c r="K870" s="327"/>
      <c r="L870" s="327"/>
      <c r="M870" s="327"/>
      <c r="N870" s="328" t="str">
        <f t="shared" ca="1" si="52"/>
        <v/>
      </c>
      <c r="O870" s="328"/>
      <c r="P870" s="329"/>
      <c r="Q870" s="330" t="str">
        <f t="shared" si="53"/>
        <v/>
      </c>
      <c r="R870" s="330" t="b">
        <f t="shared" si="54"/>
        <v>1</v>
      </c>
      <c r="S870" s="330" t="str">
        <f t="shared" si="55"/>
        <v/>
      </c>
    </row>
    <row r="871" spans="1:19" s="330" customFormat="1" ht="20.149999999999999" customHeight="1">
      <c r="A871" s="294"/>
      <c r="B871" s="325"/>
      <c r="C871" s="325"/>
      <c r="D871" s="325"/>
      <c r="E871" s="325"/>
      <c r="F871" s="325"/>
      <c r="G871" s="326"/>
      <c r="H871" s="326"/>
      <c r="I871" s="327"/>
      <c r="J871" s="327"/>
      <c r="K871" s="327"/>
      <c r="L871" s="327"/>
      <c r="M871" s="327"/>
      <c r="N871" s="328" t="str">
        <f t="shared" ca="1" si="52"/>
        <v/>
      </c>
      <c r="O871" s="328"/>
      <c r="P871" s="329"/>
      <c r="Q871" s="330" t="str">
        <f t="shared" si="53"/>
        <v/>
      </c>
      <c r="R871" s="330" t="b">
        <f t="shared" si="54"/>
        <v>1</v>
      </c>
      <c r="S871" s="330" t="str">
        <f t="shared" si="55"/>
        <v/>
      </c>
    </row>
    <row r="872" spans="1:19" s="330" customFormat="1" ht="20.149999999999999" customHeight="1">
      <c r="A872" s="294"/>
      <c r="B872" s="325"/>
      <c r="C872" s="325"/>
      <c r="D872" s="325"/>
      <c r="E872" s="325"/>
      <c r="F872" s="325"/>
      <c r="G872" s="326"/>
      <c r="H872" s="326"/>
      <c r="I872" s="327"/>
      <c r="J872" s="327"/>
      <c r="K872" s="327"/>
      <c r="L872" s="327"/>
      <c r="M872" s="327"/>
      <c r="N872" s="328" t="str">
        <f t="shared" ca="1" si="52"/>
        <v/>
      </c>
      <c r="O872" s="328"/>
      <c r="P872" s="329"/>
      <c r="Q872" s="330" t="str">
        <f t="shared" si="53"/>
        <v/>
      </c>
      <c r="R872" s="330" t="b">
        <f t="shared" si="54"/>
        <v>1</v>
      </c>
      <c r="S872" s="330" t="str">
        <f t="shared" si="55"/>
        <v/>
      </c>
    </row>
    <row r="873" spans="1:19" s="330" customFormat="1" ht="20.149999999999999" customHeight="1">
      <c r="A873" s="294"/>
      <c r="B873" s="325"/>
      <c r="C873" s="325"/>
      <c r="D873" s="325"/>
      <c r="E873" s="325"/>
      <c r="F873" s="325"/>
      <c r="G873" s="326"/>
      <c r="H873" s="326"/>
      <c r="I873" s="327"/>
      <c r="J873" s="327"/>
      <c r="K873" s="327"/>
      <c r="L873" s="327"/>
      <c r="M873" s="327"/>
      <c r="N873" s="328" t="str">
        <f t="shared" ca="1" si="52"/>
        <v/>
      </c>
      <c r="O873" s="328"/>
      <c r="P873" s="329"/>
      <c r="Q873" s="330" t="str">
        <f t="shared" si="53"/>
        <v/>
      </c>
      <c r="R873" s="330" t="b">
        <f t="shared" si="54"/>
        <v>1</v>
      </c>
      <c r="S873" s="330" t="str">
        <f t="shared" si="55"/>
        <v/>
      </c>
    </row>
    <row r="874" spans="1:19" s="330" customFormat="1" ht="20.149999999999999" customHeight="1">
      <c r="A874" s="294"/>
      <c r="B874" s="325"/>
      <c r="C874" s="325"/>
      <c r="D874" s="325"/>
      <c r="E874" s="325"/>
      <c r="F874" s="325"/>
      <c r="G874" s="326"/>
      <c r="H874" s="326"/>
      <c r="I874" s="327"/>
      <c r="J874" s="327"/>
      <c r="K874" s="327"/>
      <c r="L874" s="327"/>
      <c r="M874" s="327"/>
      <c r="N874" s="328" t="str">
        <f t="shared" ca="1" si="52"/>
        <v/>
      </c>
      <c r="O874" s="328"/>
      <c r="P874" s="329"/>
      <c r="Q874" s="330" t="str">
        <f t="shared" si="53"/>
        <v/>
      </c>
      <c r="R874" s="330" t="b">
        <f t="shared" si="54"/>
        <v>1</v>
      </c>
      <c r="S874" s="330" t="str">
        <f t="shared" si="55"/>
        <v/>
      </c>
    </row>
    <row r="875" spans="1:19" s="330" customFormat="1" ht="20.149999999999999" customHeight="1">
      <c r="A875" s="294"/>
      <c r="B875" s="325"/>
      <c r="C875" s="325"/>
      <c r="D875" s="325"/>
      <c r="E875" s="325"/>
      <c r="F875" s="325"/>
      <c r="G875" s="326"/>
      <c r="H875" s="326"/>
      <c r="I875" s="327"/>
      <c r="J875" s="327"/>
      <c r="K875" s="327"/>
      <c r="L875" s="327"/>
      <c r="M875" s="327"/>
      <c r="N875" s="328" t="str">
        <f t="shared" ca="1" si="52"/>
        <v/>
      </c>
      <c r="O875" s="328"/>
      <c r="P875" s="329"/>
      <c r="Q875" s="330" t="str">
        <f t="shared" si="53"/>
        <v/>
      </c>
      <c r="R875" s="330" t="b">
        <f t="shared" si="54"/>
        <v>1</v>
      </c>
      <c r="S875" s="330" t="str">
        <f t="shared" si="55"/>
        <v/>
      </c>
    </row>
    <row r="876" spans="1:19" s="330" customFormat="1" ht="20.149999999999999" customHeight="1">
      <c r="A876" s="294"/>
      <c r="B876" s="325"/>
      <c r="C876" s="325"/>
      <c r="D876" s="325"/>
      <c r="E876" s="325"/>
      <c r="F876" s="325"/>
      <c r="G876" s="326"/>
      <c r="H876" s="326"/>
      <c r="I876" s="327"/>
      <c r="J876" s="327"/>
      <c r="K876" s="327"/>
      <c r="L876" s="327"/>
      <c r="M876" s="327"/>
      <c r="N876" s="328" t="str">
        <f t="shared" ca="1" si="52"/>
        <v/>
      </c>
      <c r="O876" s="328"/>
      <c r="P876" s="329"/>
      <c r="Q876" s="330" t="str">
        <f t="shared" si="53"/>
        <v/>
      </c>
      <c r="R876" s="330" t="b">
        <f t="shared" si="54"/>
        <v>1</v>
      </c>
      <c r="S876" s="330" t="str">
        <f t="shared" si="55"/>
        <v/>
      </c>
    </row>
    <row r="877" spans="1:19" s="330" customFormat="1" ht="20.149999999999999" customHeight="1">
      <c r="A877" s="294"/>
      <c r="B877" s="325"/>
      <c r="C877" s="325"/>
      <c r="D877" s="325"/>
      <c r="E877" s="325"/>
      <c r="F877" s="325"/>
      <c r="G877" s="326"/>
      <c r="H877" s="326"/>
      <c r="I877" s="327"/>
      <c r="J877" s="327"/>
      <c r="K877" s="327"/>
      <c r="L877" s="327"/>
      <c r="M877" s="327"/>
      <c r="N877" s="328" t="str">
        <f t="shared" ca="1" si="52"/>
        <v/>
      </c>
      <c r="O877" s="328"/>
      <c r="P877" s="329"/>
      <c r="Q877" s="330" t="str">
        <f t="shared" si="53"/>
        <v/>
      </c>
      <c r="R877" s="330" t="b">
        <f t="shared" si="54"/>
        <v>1</v>
      </c>
      <c r="S877" s="330" t="str">
        <f t="shared" si="55"/>
        <v/>
      </c>
    </row>
    <row r="878" spans="1:19" s="330" customFormat="1" ht="20.149999999999999" customHeight="1">
      <c r="A878" s="294"/>
      <c r="B878" s="325"/>
      <c r="C878" s="325"/>
      <c r="D878" s="325"/>
      <c r="E878" s="325"/>
      <c r="F878" s="325"/>
      <c r="G878" s="326"/>
      <c r="H878" s="326"/>
      <c r="I878" s="327"/>
      <c r="J878" s="327"/>
      <c r="K878" s="327"/>
      <c r="L878" s="327"/>
      <c r="M878" s="327"/>
      <c r="N878" s="328" t="str">
        <f t="shared" ca="1" si="52"/>
        <v/>
      </c>
      <c r="O878" s="328"/>
      <c r="P878" s="329"/>
      <c r="Q878" s="330" t="str">
        <f t="shared" si="53"/>
        <v/>
      </c>
      <c r="R878" s="330" t="b">
        <f t="shared" si="54"/>
        <v>1</v>
      </c>
      <c r="S878" s="330" t="str">
        <f t="shared" si="55"/>
        <v/>
      </c>
    </row>
    <row r="879" spans="1:19" s="330" customFormat="1" ht="20.149999999999999" customHeight="1">
      <c r="A879" s="294"/>
      <c r="B879" s="325"/>
      <c r="C879" s="325"/>
      <c r="D879" s="325"/>
      <c r="E879" s="325"/>
      <c r="F879" s="325"/>
      <c r="G879" s="326"/>
      <c r="H879" s="326"/>
      <c r="I879" s="327"/>
      <c r="J879" s="327"/>
      <c r="K879" s="327"/>
      <c r="L879" s="327"/>
      <c r="M879" s="327"/>
      <c r="N879" s="328" t="str">
        <f t="shared" ca="1" si="52"/>
        <v/>
      </c>
      <c r="O879" s="328"/>
      <c r="P879" s="329"/>
      <c r="Q879" s="330" t="str">
        <f t="shared" si="53"/>
        <v/>
      </c>
      <c r="R879" s="330" t="b">
        <f t="shared" si="54"/>
        <v>1</v>
      </c>
      <c r="S879" s="330" t="str">
        <f t="shared" si="55"/>
        <v/>
      </c>
    </row>
    <row r="880" spans="1:19" s="330" customFormat="1" ht="20.149999999999999" customHeight="1">
      <c r="A880" s="294"/>
      <c r="B880" s="325"/>
      <c r="C880" s="325"/>
      <c r="D880" s="325"/>
      <c r="E880" s="325"/>
      <c r="F880" s="325"/>
      <c r="G880" s="326"/>
      <c r="H880" s="326"/>
      <c r="I880" s="327"/>
      <c r="J880" s="327"/>
      <c r="K880" s="327"/>
      <c r="L880" s="327"/>
      <c r="M880" s="327"/>
      <c r="N880" s="328" t="str">
        <f t="shared" ca="1" si="52"/>
        <v/>
      </c>
      <c r="O880" s="328"/>
      <c r="P880" s="329"/>
      <c r="Q880" s="330" t="str">
        <f t="shared" si="53"/>
        <v/>
      </c>
      <c r="R880" s="330" t="b">
        <f t="shared" si="54"/>
        <v>1</v>
      </c>
      <c r="S880" s="330" t="str">
        <f t="shared" si="55"/>
        <v/>
      </c>
    </row>
    <row r="881" spans="1:19" s="330" customFormat="1" ht="20.149999999999999" customHeight="1">
      <c r="A881" s="294"/>
      <c r="B881" s="325"/>
      <c r="C881" s="325"/>
      <c r="D881" s="325"/>
      <c r="E881" s="325"/>
      <c r="F881" s="325"/>
      <c r="G881" s="326"/>
      <c r="H881" s="326"/>
      <c r="I881" s="327"/>
      <c r="J881" s="327"/>
      <c r="K881" s="327"/>
      <c r="L881" s="327"/>
      <c r="M881" s="327"/>
      <c r="N881" s="328" t="str">
        <f t="shared" ca="1" si="52"/>
        <v/>
      </c>
      <c r="O881" s="328"/>
      <c r="P881" s="329"/>
      <c r="Q881" s="330" t="str">
        <f t="shared" si="53"/>
        <v/>
      </c>
      <c r="R881" s="330" t="b">
        <f t="shared" si="54"/>
        <v>1</v>
      </c>
      <c r="S881" s="330" t="str">
        <f t="shared" si="55"/>
        <v/>
      </c>
    </row>
    <row r="882" spans="1:19" s="330" customFormat="1" ht="20.149999999999999" customHeight="1">
      <c r="A882" s="294"/>
      <c r="B882" s="325"/>
      <c r="C882" s="325"/>
      <c r="D882" s="325"/>
      <c r="E882" s="325"/>
      <c r="F882" s="325"/>
      <c r="G882" s="326"/>
      <c r="H882" s="326"/>
      <c r="I882" s="327"/>
      <c r="J882" s="327"/>
      <c r="K882" s="327"/>
      <c r="L882" s="327"/>
      <c r="M882" s="327"/>
      <c r="N882" s="328" t="str">
        <f t="shared" ca="1" si="52"/>
        <v/>
      </c>
      <c r="O882" s="328"/>
      <c r="P882" s="329"/>
      <c r="Q882" s="330" t="str">
        <f t="shared" si="53"/>
        <v/>
      </c>
      <c r="R882" s="330" t="b">
        <f t="shared" si="54"/>
        <v>1</v>
      </c>
      <c r="S882" s="330" t="str">
        <f t="shared" si="55"/>
        <v/>
      </c>
    </row>
    <row r="883" spans="1:19" s="330" customFormat="1" ht="20.149999999999999" customHeight="1">
      <c r="A883" s="294"/>
      <c r="B883" s="325"/>
      <c r="C883" s="325"/>
      <c r="D883" s="325"/>
      <c r="E883" s="325"/>
      <c r="F883" s="325"/>
      <c r="G883" s="326"/>
      <c r="H883" s="326"/>
      <c r="I883" s="327"/>
      <c r="J883" s="327"/>
      <c r="K883" s="327"/>
      <c r="L883" s="327"/>
      <c r="M883" s="327"/>
      <c r="N883" s="328" t="str">
        <f t="shared" ca="1" si="52"/>
        <v/>
      </c>
      <c r="O883" s="328"/>
      <c r="P883" s="329"/>
      <c r="Q883" s="330" t="str">
        <f t="shared" si="53"/>
        <v/>
      </c>
      <c r="R883" s="330" t="b">
        <f t="shared" si="54"/>
        <v>1</v>
      </c>
      <c r="S883" s="330" t="str">
        <f t="shared" si="55"/>
        <v/>
      </c>
    </row>
    <row r="884" spans="1:19" s="330" customFormat="1" ht="20.149999999999999" customHeight="1">
      <c r="A884" s="294"/>
      <c r="B884" s="325"/>
      <c r="C884" s="325"/>
      <c r="D884" s="325"/>
      <c r="E884" s="325"/>
      <c r="F884" s="325"/>
      <c r="G884" s="326"/>
      <c r="H884" s="326"/>
      <c r="I884" s="327"/>
      <c r="J884" s="327"/>
      <c r="K884" s="327"/>
      <c r="L884" s="327"/>
      <c r="M884" s="327"/>
      <c r="N884" s="328" t="str">
        <f t="shared" ca="1" si="52"/>
        <v/>
      </c>
      <c r="O884" s="328"/>
      <c r="P884" s="329"/>
      <c r="Q884" s="330" t="str">
        <f t="shared" si="53"/>
        <v/>
      </c>
      <c r="R884" s="330" t="b">
        <f t="shared" si="54"/>
        <v>1</v>
      </c>
      <c r="S884" s="330" t="str">
        <f t="shared" si="55"/>
        <v/>
      </c>
    </row>
    <row r="885" spans="1:19" s="330" customFormat="1" ht="20.149999999999999" customHeight="1">
      <c r="A885" s="294"/>
      <c r="B885" s="325"/>
      <c r="C885" s="325"/>
      <c r="D885" s="325"/>
      <c r="E885" s="325"/>
      <c r="F885" s="325"/>
      <c r="G885" s="326"/>
      <c r="H885" s="326"/>
      <c r="I885" s="327"/>
      <c r="J885" s="327"/>
      <c r="K885" s="327"/>
      <c r="L885" s="327"/>
      <c r="M885" s="327"/>
      <c r="N885" s="328" t="str">
        <f t="shared" ca="1" si="52"/>
        <v/>
      </c>
      <c r="O885" s="328"/>
      <c r="P885" s="329"/>
      <c r="Q885" s="330" t="str">
        <f t="shared" si="53"/>
        <v/>
      </c>
      <c r="R885" s="330" t="b">
        <f t="shared" si="54"/>
        <v>1</v>
      </c>
      <c r="S885" s="330" t="str">
        <f t="shared" si="55"/>
        <v/>
      </c>
    </row>
    <row r="886" spans="1:19" s="330" customFormat="1" ht="20.149999999999999" customHeight="1">
      <c r="A886" s="294"/>
      <c r="B886" s="325"/>
      <c r="C886" s="325"/>
      <c r="D886" s="325"/>
      <c r="E886" s="325"/>
      <c r="F886" s="325"/>
      <c r="G886" s="326"/>
      <c r="H886" s="326"/>
      <c r="I886" s="327"/>
      <c r="J886" s="327"/>
      <c r="K886" s="327"/>
      <c r="L886" s="327"/>
      <c r="M886" s="327"/>
      <c r="N886" s="328" t="str">
        <f t="shared" ca="1" si="52"/>
        <v/>
      </c>
      <c r="O886" s="328"/>
      <c r="P886" s="329"/>
      <c r="Q886" s="330" t="str">
        <f t="shared" si="53"/>
        <v/>
      </c>
      <c r="R886" s="330" t="b">
        <f t="shared" si="54"/>
        <v>1</v>
      </c>
      <c r="S886" s="330" t="str">
        <f t="shared" si="55"/>
        <v/>
      </c>
    </row>
    <row r="887" spans="1:19" s="330" customFormat="1" ht="20.149999999999999" customHeight="1">
      <c r="A887" s="294"/>
      <c r="B887" s="325"/>
      <c r="C887" s="325"/>
      <c r="D887" s="325"/>
      <c r="E887" s="325"/>
      <c r="F887" s="325"/>
      <c r="G887" s="326"/>
      <c r="H887" s="326"/>
      <c r="I887" s="327"/>
      <c r="J887" s="327"/>
      <c r="K887" s="327"/>
      <c r="L887" s="327"/>
      <c r="M887" s="327"/>
      <c r="N887" s="328" t="str">
        <f t="shared" ca="1" si="52"/>
        <v/>
      </c>
      <c r="O887" s="328"/>
      <c r="P887" s="329"/>
      <c r="Q887" s="330" t="str">
        <f t="shared" si="53"/>
        <v/>
      </c>
      <c r="R887" s="330" t="b">
        <f t="shared" si="54"/>
        <v>1</v>
      </c>
      <c r="S887" s="330" t="str">
        <f t="shared" si="55"/>
        <v/>
      </c>
    </row>
    <row r="888" spans="1:19" s="330" customFormat="1" ht="20.149999999999999" customHeight="1">
      <c r="A888" s="294"/>
      <c r="B888" s="325"/>
      <c r="C888" s="325"/>
      <c r="D888" s="325"/>
      <c r="E888" s="325"/>
      <c r="F888" s="325"/>
      <c r="G888" s="326"/>
      <c r="H888" s="326"/>
      <c r="I888" s="327"/>
      <c r="J888" s="327"/>
      <c r="K888" s="327"/>
      <c r="L888" s="327"/>
      <c r="M888" s="327"/>
      <c r="N888" s="328" t="str">
        <f t="shared" ca="1" si="52"/>
        <v/>
      </c>
      <c r="O888" s="328"/>
      <c r="P888" s="329"/>
      <c r="Q888" s="330" t="str">
        <f t="shared" si="53"/>
        <v/>
      </c>
      <c r="R888" s="330" t="b">
        <f t="shared" si="54"/>
        <v>1</v>
      </c>
      <c r="S888" s="330" t="str">
        <f t="shared" si="55"/>
        <v/>
      </c>
    </row>
    <row r="889" spans="1:19" s="330" customFormat="1" ht="20.149999999999999" customHeight="1">
      <c r="A889" s="294"/>
      <c r="B889" s="325"/>
      <c r="C889" s="325"/>
      <c r="D889" s="325"/>
      <c r="E889" s="325"/>
      <c r="F889" s="325"/>
      <c r="G889" s="326"/>
      <c r="H889" s="326"/>
      <c r="I889" s="327"/>
      <c r="J889" s="327"/>
      <c r="K889" s="327"/>
      <c r="L889" s="327"/>
      <c r="M889" s="327"/>
      <c r="N889" s="328" t="str">
        <f t="shared" ca="1" si="52"/>
        <v/>
      </c>
      <c r="O889" s="328"/>
      <c r="P889" s="329"/>
      <c r="Q889" s="330" t="str">
        <f t="shared" si="53"/>
        <v/>
      </c>
      <c r="R889" s="330" t="b">
        <f t="shared" si="54"/>
        <v>1</v>
      </c>
      <c r="S889" s="330" t="str">
        <f t="shared" si="55"/>
        <v/>
      </c>
    </row>
    <row r="890" spans="1:19" s="330" customFormat="1" ht="20.149999999999999" customHeight="1">
      <c r="A890" s="294"/>
      <c r="B890" s="325"/>
      <c r="C890" s="325"/>
      <c r="D890" s="325"/>
      <c r="E890" s="325"/>
      <c r="F890" s="325"/>
      <c r="G890" s="326"/>
      <c r="H890" s="326"/>
      <c r="I890" s="327"/>
      <c r="J890" s="327"/>
      <c r="K890" s="327"/>
      <c r="L890" s="327"/>
      <c r="M890" s="327"/>
      <c r="N890" s="328" t="str">
        <f t="shared" ca="1" si="52"/>
        <v/>
      </c>
      <c r="O890" s="328"/>
      <c r="P890" s="329"/>
      <c r="Q890" s="330" t="str">
        <f t="shared" si="53"/>
        <v/>
      </c>
      <c r="R890" s="330" t="b">
        <f t="shared" si="54"/>
        <v>1</v>
      </c>
      <c r="S890" s="330" t="str">
        <f t="shared" si="55"/>
        <v/>
      </c>
    </row>
    <row r="891" spans="1:19" s="330" customFormat="1" ht="20.149999999999999" customHeight="1">
      <c r="A891" s="294"/>
      <c r="B891" s="325"/>
      <c r="C891" s="325"/>
      <c r="D891" s="325"/>
      <c r="E891" s="325"/>
      <c r="F891" s="325"/>
      <c r="G891" s="326"/>
      <c r="H891" s="326"/>
      <c r="I891" s="327"/>
      <c r="J891" s="327"/>
      <c r="K891" s="327"/>
      <c r="L891" s="327"/>
      <c r="M891" s="327"/>
      <c r="N891" s="328" t="str">
        <f t="shared" ca="1" si="52"/>
        <v/>
      </c>
      <c r="O891" s="328"/>
      <c r="P891" s="329"/>
      <c r="Q891" s="330" t="str">
        <f t="shared" si="53"/>
        <v/>
      </c>
      <c r="R891" s="330" t="b">
        <f t="shared" si="54"/>
        <v>1</v>
      </c>
      <c r="S891" s="330" t="str">
        <f t="shared" si="55"/>
        <v/>
      </c>
    </row>
    <row r="892" spans="1:19" s="330" customFormat="1" ht="20.149999999999999" customHeight="1">
      <c r="A892" s="294"/>
      <c r="B892" s="325"/>
      <c r="C892" s="325"/>
      <c r="D892" s="325"/>
      <c r="E892" s="325"/>
      <c r="F892" s="325"/>
      <c r="G892" s="326"/>
      <c r="H892" s="326"/>
      <c r="I892" s="327"/>
      <c r="J892" s="327"/>
      <c r="K892" s="327"/>
      <c r="L892" s="327"/>
      <c r="M892" s="327"/>
      <c r="N892" s="328" t="str">
        <f t="shared" ca="1" si="52"/>
        <v/>
      </c>
      <c r="O892" s="328"/>
      <c r="P892" s="329"/>
      <c r="Q892" s="330" t="str">
        <f t="shared" si="53"/>
        <v/>
      </c>
      <c r="R892" s="330" t="b">
        <f t="shared" si="54"/>
        <v>1</v>
      </c>
      <c r="S892" s="330" t="str">
        <f t="shared" si="55"/>
        <v/>
      </c>
    </row>
    <row r="893" spans="1:19" s="330" customFormat="1" ht="20.149999999999999" customHeight="1">
      <c r="A893" s="294"/>
      <c r="B893" s="325"/>
      <c r="C893" s="325"/>
      <c r="D893" s="325"/>
      <c r="E893" s="325"/>
      <c r="F893" s="325"/>
      <c r="G893" s="326"/>
      <c r="H893" s="326"/>
      <c r="I893" s="327"/>
      <c r="J893" s="327"/>
      <c r="K893" s="327"/>
      <c r="L893" s="327"/>
      <c r="M893" s="327"/>
      <c r="N893" s="328" t="str">
        <f t="shared" ca="1" si="52"/>
        <v/>
      </c>
      <c r="O893" s="328"/>
      <c r="P893" s="329"/>
      <c r="Q893" s="330" t="str">
        <f t="shared" si="53"/>
        <v/>
      </c>
      <c r="R893" s="330" t="b">
        <f t="shared" si="54"/>
        <v>1</v>
      </c>
      <c r="S893" s="330" t="str">
        <f t="shared" si="55"/>
        <v/>
      </c>
    </row>
    <row r="894" spans="1:19" s="330" customFormat="1" ht="20.149999999999999" customHeight="1">
      <c r="A894" s="294"/>
      <c r="B894" s="325"/>
      <c r="C894" s="325"/>
      <c r="D894" s="325"/>
      <c r="E894" s="325"/>
      <c r="F894" s="325"/>
      <c r="G894" s="326"/>
      <c r="H894" s="326"/>
      <c r="I894" s="327"/>
      <c r="J894" s="327"/>
      <c r="K894" s="327"/>
      <c r="L894" s="327"/>
      <c r="M894" s="327"/>
      <c r="N894" s="328" t="str">
        <f t="shared" ca="1" si="52"/>
        <v/>
      </c>
      <c r="O894" s="328"/>
      <c r="P894" s="329"/>
      <c r="Q894" s="330" t="str">
        <f t="shared" si="53"/>
        <v/>
      </c>
      <c r="R894" s="330" t="b">
        <f t="shared" si="54"/>
        <v>1</v>
      </c>
      <c r="S894" s="330" t="str">
        <f t="shared" si="55"/>
        <v/>
      </c>
    </row>
    <row r="895" spans="1:19" s="330" customFormat="1" ht="20.149999999999999" customHeight="1">
      <c r="A895" s="294"/>
      <c r="B895" s="325"/>
      <c r="C895" s="325"/>
      <c r="D895" s="325"/>
      <c r="E895" s="325"/>
      <c r="F895" s="325"/>
      <c r="G895" s="326"/>
      <c r="H895" s="326"/>
      <c r="I895" s="327"/>
      <c r="J895" s="327"/>
      <c r="K895" s="327"/>
      <c r="L895" s="327"/>
      <c r="M895" s="327"/>
      <c r="N895" s="328" t="str">
        <f t="shared" ca="1" si="52"/>
        <v/>
      </c>
      <c r="O895" s="328"/>
      <c r="P895" s="329"/>
      <c r="Q895" s="330" t="str">
        <f t="shared" si="53"/>
        <v/>
      </c>
      <c r="R895" s="330" t="b">
        <f t="shared" si="54"/>
        <v>1</v>
      </c>
      <c r="S895" s="330" t="str">
        <f t="shared" si="55"/>
        <v/>
      </c>
    </row>
    <row r="896" spans="1:19" s="330" customFormat="1" ht="20.149999999999999" customHeight="1">
      <c r="A896" s="294"/>
      <c r="B896" s="325"/>
      <c r="C896" s="325"/>
      <c r="D896" s="325"/>
      <c r="E896" s="325"/>
      <c r="F896" s="325"/>
      <c r="G896" s="326"/>
      <c r="H896" s="326"/>
      <c r="I896" s="327"/>
      <c r="J896" s="327"/>
      <c r="K896" s="327"/>
      <c r="L896" s="327"/>
      <c r="M896" s="327"/>
      <c r="N896" s="328" t="str">
        <f t="shared" ca="1" si="52"/>
        <v/>
      </c>
      <c r="O896" s="328"/>
      <c r="P896" s="329"/>
      <c r="Q896" s="330" t="str">
        <f t="shared" si="53"/>
        <v/>
      </c>
      <c r="R896" s="330" t="b">
        <f t="shared" si="54"/>
        <v>1</v>
      </c>
      <c r="S896" s="330" t="str">
        <f t="shared" si="55"/>
        <v/>
      </c>
    </row>
    <row r="897" spans="1:19" s="330" customFormat="1" ht="20.149999999999999" customHeight="1">
      <c r="A897" s="294"/>
      <c r="B897" s="325"/>
      <c r="C897" s="325"/>
      <c r="D897" s="325"/>
      <c r="E897" s="325"/>
      <c r="F897" s="325"/>
      <c r="G897" s="326"/>
      <c r="H897" s="326"/>
      <c r="I897" s="327"/>
      <c r="J897" s="327"/>
      <c r="K897" s="327"/>
      <c r="L897" s="327"/>
      <c r="M897" s="327"/>
      <c r="N897" s="328" t="str">
        <f t="shared" ca="1" si="52"/>
        <v/>
      </c>
      <c r="O897" s="328"/>
      <c r="P897" s="329"/>
      <c r="Q897" s="330" t="str">
        <f t="shared" si="53"/>
        <v/>
      </c>
      <c r="R897" s="330" t="b">
        <f t="shared" si="54"/>
        <v>1</v>
      </c>
      <c r="S897" s="330" t="str">
        <f t="shared" si="55"/>
        <v/>
      </c>
    </row>
    <row r="898" spans="1:19" s="330" customFormat="1" ht="20.149999999999999" customHeight="1">
      <c r="A898" s="294"/>
      <c r="B898" s="325"/>
      <c r="C898" s="325"/>
      <c r="D898" s="325"/>
      <c r="E898" s="325"/>
      <c r="F898" s="325"/>
      <c r="G898" s="326"/>
      <c r="H898" s="326"/>
      <c r="I898" s="327"/>
      <c r="J898" s="327"/>
      <c r="K898" s="327"/>
      <c r="L898" s="327"/>
      <c r="M898" s="327"/>
      <c r="N898" s="328" t="str">
        <f t="shared" ca="1" si="52"/>
        <v/>
      </c>
      <c r="O898" s="328"/>
      <c r="P898" s="329"/>
      <c r="Q898" s="330" t="str">
        <f t="shared" si="53"/>
        <v/>
      </c>
      <c r="R898" s="330" t="b">
        <f t="shared" si="54"/>
        <v>1</v>
      </c>
      <c r="S898" s="330" t="str">
        <f t="shared" si="55"/>
        <v/>
      </c>
    </row>
    <row r="899" spans="1:19" s="330" customFormat="1" ht="20.149999999999999" customHeight="1">
      <c r="A899" s="294"/>
      <c r="B899" s="325"/>
      <c r="C899" s="325"/>
      <c r="D899" s="325"/>
      <c r="E899" s="325"/>
      <c r="F899" s="325"/>
      <c r="G899" s="326"/>
      <c r="H899" s="326"/>
      <c r="I899" s="327"/>
      <c r="J899" s="327"/>
      <c r="K899" s="327"/>
      <c r="L899" s="327"/>
      <c r="M899" s="327"/>
      <c r="N899" s="328" t="str">
        <f t="shared" ca="1" si="52"/>
        <v/>
      </c>
      <c r="O899" s="328"/>
      <c r="P899" s="329"/>
      <c r="Q899" s="330" t="str">
        <f t="shared" si="53"/>
        <v/>
      </c>
      <c r="R899" s="330" t="b">
        <f t="shared" si="54"/>
        <v>1</v>
      </c>
      <c r="S899" s="330" t="str">
        <f t="shared" si="55"/>
        <v/>
      </c>
    </row>
    <row r="900" spans="1:19" s="330" customFormat="1" ht="20.149999999999999" customHeight="1">
      <c r="A900" s="294"/>
      <c r="B900" s="325"/>
      <c r="C900" s="325"/>
      <c r="D900" s="325"/>
      <c r="E900" s="325"/>
      <c r="F900" s="325"/>
      <c r="G900" s="326"/>
      <c r="H900" s="326"/>
      <c r="I900" s="327"/>
      <c r="J900" s="327"/>
      <c r="K900" s="327"/>
      <c r="L900" s="327"/>
      <c r="M900" s="327"/>
      <c r="N900" s="328" t="str">
        <f t="shared" ca="1" si="52"/>
        <v/>
      </c>
      <c r="O900" s="328"/>
      <c r="P900" s="329"/>
      <c r="Q900" s="330" t="str">
        <f t="shared" si="53"/>
        <v/>
      </c>
      <c r="R900" s="330" t="b">
        <f t="shared" si="54"/>
        <v>1</v>
      </c>
      <c r="S900" s="330" t="str">
        <f t="shared" si="55"/>
        <v/>
      </c>
    </row>
    <row r="901" spans="1:19" s="330" customFormat="1" ht="20.149999999999999" customHeight="1">
      <c r="A901" s="294"/>
      <c r="B901" s="325"/>
      <c r="C901" s="325"/>
      <c r="D901" s="325"/>
      <c r="E901" s="325"/>
      <c r="F901" s="325"/>
      <c r="G901" s="326"/>
      <c r="H901" s="326"/>
      <c r="I901" s="327"/>
      <c r="J901" s="327"/>
      <c r="K901" s="327"/>
      <c r="L901" s="327"/>
      <c r="M901" s="327"/>
      <c r="N901" s="328" t="str">
        <f t="shared" ref="N901:N964" ca="1" si="56">IF(A901="","",IF(ISERROR(MATCH($F901,CL,0)),"Unknown",INDIRECT("'C'!$A$"&amp;MATCH($F901,CL,0)+1)))</f>
        <v/>
      </c>
      <c r="O901" s="328"/>
      <c r="P901" s="329"/>
      <c r="Q901" s="330" t="str">
        <f t="shared" ref="Q901:Q964" si="57">A901&amp;B901</f>
        <v/>
      </c>
      <c r="R901" s="330" t="b">
        <f t="shared" ref="R901:R964" si="58">OR(ISBLANK(B901),ISBLANK(C901))</f>
        <v>1</v>
      </c>
      <c r="S901" s="330" t="str">
        <f t="shared" ref="S901:S964" si="59">IF(R901,"",A901&amp;"+")</f>
        <v/>
      </c>
    </row>
    <row r="902" spans="1:19" s="330" customFormat="1" ht="20.149999999999999" customHeight="1">
      <c r="A902" s="294"/>
      <c r="B902" s="325"/>
      <c r="C902" s="325"/>
      <c r="D902" s="325"/>
      <c r="E902" s="325"/>
      <c r="F902" s="325"/>
      <c r="G902" s="326"/>
      <c r="H902" s="326"/>
      <c r="I902" s="327"/>
      <c r="J902" s="327"/>
      <c r="K902" s="327"/>
      <c r="L902" s="327"/>
      <c r="M902" s="327"/>
      <c r="N902" s="328" t="str">
        <f t="shared" ca="1" si="56"/>
        <v/>
      </c>
      <c r="O902" s="328"/>
      <c r="P902" s="329"/>
      <c r="Q902" s="330" t="str">
        <f t="shared" si="57"/>
        <v/>
      </c>
      <c r="R902" s="330" t="b">
        <f t="shared" si="58"/>
        <v>1</v>
      </c>
      <c r="S902" s="330" t="str">
        <f t="shared" si="59"/>
        <v/>
      </c>
    </row>
    <row r="903" spans="1:19" s="330" customFormat="1" ht="20.149999999999999" customHeight="1">
      <c r="A903" s="294"/>
      <c r="B903" s="325"/>
      <c r="C903" s="325"/>
      <c r="D903" s="325"/>
      <c r="E903" s="325"/>
      <c r="F903" s="325"/>
      <c r="G903" s="326"/>
      <c r="H903" s="326"/>
      <c r="I903" s="327"/>
      <c r="J903" s="327"/>
      <c r="K903" s="327"/>
      <c r="L903" s="327"/>
      <c r="M903" s="327"/>
      <c r="N903" s="328" t="str">
        <f t="shared" ca="1" si="56"/>
        <v/>
      </c>
      <c r="O903" s="328"/>
      <c r="P903" s="329"/>
      <c r="Q903" s="330" t="str">
        <f t="shared" si="57"/>
        <v/>
      </c>
      <c r="R903" s="330" t="b">
        <f t="shared" si="58"/>
        <v>1</v>
      </c>
      <c r="S903" s="330" t="str">
        <f t="shared" si="59"/>
        <v/>
      </c>
    </row>
    <row r="904" spans="1:19" s="330" customFormat="1" ht="20.149999999999999" customHeight="1">
      <c r="A904" s="294"/>
      <c r="B904" s="325"/>
      <c r="C904" s="325"/>
      <c r="D904" s="325"/>
      <c r="E904" s="325"/>
      <c r="F904" s="325"/>
      <c r="G904" s="326"/>
      <c r="H904" s="326"/>
      <c r="I904" s="327"/>
      <c r="J904" s="327"/>
      <c r="K904" s="327"/>
      <c r="L904" s="327"/>
      <c r="M904" s="327"/>
      <c r="N904" s="328" t="str">
        <f t="shared" ca="1" si="56"/>
        <v/>
      </c>
      <c r="O904" s="328"/>
      <c r="P904" s="329"/>
      <c r="Q904" s="330" t="str">
        <f t="shared" si="57"/>
        <v/>
      </c>
      <c r="R904" s="330" t="b">
        <f t="shared" si="58"/>
        <v>1</v>
      </c>
      <c r="S904" s="330" t="str">
        <f t="shared" si="59"/>
        <v/>
      </c>
    </row>
    <row r="905" spans="1:19" s="330" customFormat="1" ht="20.149999999999999" customHeight="1">
      <c r="A905" s="294"/>
      <c r="B905" s="325"/>
      <c r="C905" s="325"/>
      <c r="D905" s="325"/>
      <c r="E905" s="325"/>
      <c r="F905" s="325"/>
      <c r="G905" s="326"/>
      <c r="H905" s="326"/>
      <c r="I905" s="327"/>
      <c r="J905" s="327"/>
      <c r="K905" s="327"/>
      <c r="L905" s="327"/>
      <c r="M905" s="327"/>
      <c r="N905" s="328" t="str">
        <f t="shared" ca="1" si="56"/>
        <v/>
      </c>
      <c r="O905" s="328"/>
      <c r="P905" s="329"/>
      <c r="Q905" s="330" t="str">
        <f t="shared" si="57"/>
        <v/>
      </c>
      <c r="R905" s="330" t="b">
        <f t="shared" si="58"/>
        <v>1</v>
      </c>
      <c r="S905" s="330" t="str">
        <f t="shared" si="59"/>
        <v/>
      </c>
    </row>
    <row r="906" spans="1:19" s="330" customFormat="1" ht="20.149999999999999" customHeight="1">
      <c r="A906" s="294"/>
      <c r="B906" s="325"/>
      <c r="C906" s="325"/>
      <c r="D906" s="325"/>
      <c r="E906" s="325"/>
      <c r="F906" s="325"/>
      <c r="G906" s="326"/>
      <c r="H906" s="326"/>
      <c r="I906" s="327"/>
      <c r="J906" s="327"/>
      <c r="K906" s="327"/>
      <c r="L906" s="327"/>
      <c r="M906" s="327"/>
      <c r="N906" s="328" t="str">
        <f t="shared" ca="1" si="56"/>
        <v/>
      </c>
      <c r="O906" s="328"/>
      <c r="P906" s="329"/>
      <c r="Q906" s="330" t="str">
        <f t="shared" si="57"/>
        <v/>
      </c>
      <c r="R906" s="330" t="b">
        <f t="shared" si="58"/>
        <v>1</v>
      </c>
      <c r="S906" s="330" t="str">
        <f t="shared" si="59"/>
        <v/>
      </c>
    </row>
    <row r="907" spans="1:19" s="330" customFormat="1" ht="20.149999999999999" customHeight="1">
      <c r="A907" s="294"/>
      <c r="B907" s="325"/>
      <c r="C907" s="325"/>
      <c r="D907" s="325"/>
      <c r="E907" s="325"/>
      <c r="F907" s="325"/>
      <c r="G907" s="326"/>
      <c r="H907" s="326"/>
      <c r="I907" s="327"/>
      <c r="J907" s="327"/>
      <c r="K907" s="327"/>
      <c r="L907" s="327"/>
      <c r="M907" s="327"/>
      <c r="N907" s="328" t="str">
        <f t="shared" ca="1" si="56"/>
        <v/>
      </c>
      <c r="O907" s="328"/>
      <c r="P907" s="329"/>
      <c r="Q907" s="330" t="str">
        <f t="shared" si="57"/>
        <v/>
      </c>
      <c r="R907" s="330" t="b">
        <f t="shared" si="58"/>
        <v>1</v>
      </c>
      <c r="S907" s="330" t="str">
        <f t="shared" si="59"/>
        <v/>
      </c>
    </row>
    <row r="908" spans="1:19" s="330" customFormat="1" ht="20.149999999999999" customHeight="1">
      <c r="A908" s="294"/>
      <c r="B908" s="325"/>
      <c r="C908" s="325"/>
      <c r="D908" s="325"/>
      <c r="E908" s="325"/>
      <c r="F908" s="325"/>
      <c r="G908" s="326"/>
      <c r="H908" s="326"/>
      <c r="I908" s="327"/>
      <c r="J908" s="327"/>
      <c r="K908" s="327"/>
      <c r="L908" s="327"/>
      <c r="M908" s="327"/>
      <c r="N908" s="328" t="str">
        <f t="shared" ca="1" si="56"/>
        <v/>
      </c>
      <c r="O908" s="328"/>
      <c r="P908" s="329"/>
      <c r="Q908" s="330" t="str">
        <f t="shared" si="57"/>
        <v/>
      </c>
      <c r="R908" s="330" t="b">
        <f t="shared" si="58"/>
        <v>1</v>
      </c>
      <c r="S908" s="330" t="str">
        <f t="shared" si="59"/>
        <v/>
      </c>
    </row>
    <row r="909" spans="1:19" s="330" customFormat="1" ht="20.149999999999999" customHeight="1">
      <c r="A909" s="294"/>
      <c r="B909" s="325"/>
      <c r="C909" s="325"/>
      <c r="D909" s="325"/>
      <c r="E909" s="325"/>
      <c r="F909" s="325"/>
      <c r="G909" s="326"/>
      <c r="H909" s="326"/>
      <c r="I909" s="327"/>
      <c r="J909" s="327"/>
      <c r="K909" s="327"/>
      <c r="L909" s="327"/>
      <c r="M909" s="327"/>
      <c r="N909" s="328" t="str">
        <f t="shared" ca="1" si="56"/>
        <v/>
      </c>
      <c r="O909" s="328"/>
      <c r="P909" s="329"/>
      <c r="Q909" s="330" t="str">
        <f t="shared" si="57"/>
        <v/>
      </c>
      <c r="R909" s="330" t="b">
        <f t="shared" si="58"/>
        <v>1</v>
      </c>
      <c r="S909" s="330" t="str">
        <f t="shared" si="59"/>
        <v/>
      </c>
    </row>
    <row r="910" spans="1:19" s="330" customFormat="1" ht="20.149999999999999" customHeight="1">
      <c r="A910" s="294"/>
      <c r="B910" s="325"/>
      <c r="C910" s="325"/>
      <c r="D910" s="325"/>
      <c r="E910" s="325"/>
      <c r="F910" s="325"/>
      <c r="G910" s="326"/>
      <c r="H910" s="326"/>
      <c r="I910" s="327"/>
      <c r="J910" s="327"/>
      <c r="K910" s="327"/>
      <c r="L910" s="327"/>
      <c r="M910" s="327"/>
      <c r="N910" s="328" t="str">
        <f t="shared" ca="1" si="56"/>
        <v/>
      </c>
      <c r="O910" s="328"/>
      <c r="P910" s="329"/>
      <c r="Q910" s="330" t="str">
        <f t="shared" si="57"/>
        <v/>
      </c>
      <c r="R910" s="330" t="b">
        <f t="shared" si="58"/>
        <v>1</v>
      </c>
      <c r="S910" s="330" t="str">
        <f t="shared" si="59"/>
        <v/>
      </c>
    </row>
    <row r="911" spans="1:19" s="330" customFormat="1" ht="20.149999999999999" customHeight="1">
      <c r="A911" s="294"/>
      <c r="B911" s="325"/>
      <c r="C911" s="325"/>
      <c r="D911" s="325"/>
      <c r="E911" s="325"/>
      <c r="F911" s="325"/>
      <c r="G911" s="326"/>
      <c r="H911" s="326"/>
      <c r="I911" s="327"/>
      <c r="J911" s="327"/>
      <c r="K911" s="327"/>
      <c r="L911" s="327"/>
      <c r="M911" s="327"/>
      <c r="N911" s="328" t="str">
        <f t="shared" ca="1" si="56"/>
        <v/>
      </c>
      <c r="O911" s="328"/>
      <c r="P911" s="329"/>
      <c r="Q911" s="330" t="str">
        <f t="shared" si="57"/>
        <v/>
      </c>
      <c r="R911" s="330" t="b">
        <f t="shared" si="58"/>
        <v>1</v>
      </c>
      <c r="S911" s="330" t="str">
        <f t="shared" si="59"/>
        <v/>
      </c>
    </row>
    <row r="912" spans="1:19" s="330" customFormat="1" ht="20.149999999999999" customHeight="1">
      <c r="A912" s="294"/>
      <c r="B912" s="325"/>
      <c r="C912" s="325"/>
      <c r="D912" s="325"/>
      <c r="E912" s="325"/>
      <c r="F912" s="325"/>
      <c r="G912" s="326"/>
      <c r="H912" s="326"/>
      <c r="I912" s="327"/>
      <c r="J912" s="327"/>
      <c r="K912" s="327"/>
      <c r="L912" s="327"/>
      <c r="M912" s="327"/>
      <c r="N912" s="328" t="str">
        <f t="shared" ca="1" si="56"/>
        <v/>
      </c>
      <c r="O912" s="328"/>
      <c r="P912" s="329"/>
      <c r="Q912" s="330" t="str">
        <f t="shared" si="57"/>
        <v/>
      </c>
      <c r="R912" s="330" t="b">
        <f t="shared" si="58"/>
        <v>1</v>
      </c>
      <c r="S912" s="330" t="str">
        <f t="shared" si="59"/>
        <v/>
      </c>
    </row>
    <row r="913" spans="1:19" s="330" customFormat="1" ht="20.149999999999999" customHeight="1">
      <c r="A913" s="294"/>
      <c r="B913" s="325"/>
      <c r="C913" s="325"/>
      <c r="D913" s="325"/>
      <c r="E913" s="325"/>
      <c r="F913" s="325"/>
      <c r="G913" s="326"/>
      <c r="H913" s="326"/>
      <c r="I913" s="327"/>
      <c r="J913" s="327"/>
      <c r="K913" s="327"/>
      <c r="L913" s="327"/>
      <c r="M913" s="327"/>
      <c r="N913" s="328" t="str">
        <f t="shared" ca="1" si="56"/>
        <v/>
      </c>
      <c r="O913" s="328"/>
      <c r="P913" s="329"/>
      <c r="Q913" s="330" t="str">
        <f t="shared" si="57"/>
        <v/>
      </c>
      <c r="R913" s="330" t="b">
        <f t="shared" si="58"/>
        <v>1</v>
      </c>
      <c r="S913" s="330" t="str">
        <f t="shared" si="59"/>
        <v/>
      </c>
    </row>
    <row r="914" spans="1:19" s="330" customFormat="1" ht="20.149999999999999" customHeight="1">
      <c r="A914" s="294"/>
      <c r="B914" s="325"/>
      <c r="C914" s="325"/>
      <c r="D914" s="325"/>
      <c r="E914" s="325"/>
      <c r="F914" s="325"/>
      <c r="G914" s="326"/>
      <c r="H914" s="326"/>
      <c r="I914" s="327"/>
      <c r="J914" s="327"/>
      <c r="K914" s="327"/>
      <c r="L914" s="327"/>
      <c r="M914" s="327"/>
      <c r="N914" s="328" t="str">
        <f t="shared" ca="1" si="56"/>
        <v/>
      </c>
      <c r="O914" s="328"/>
      <c r="P914" s="329"/>
      <c r="Q914" s="330" t="str">
        <f t="shared" si="57"/>
        <v/>
      </c>
      <c r="R914" s="330" t="b">
        <f t="shared" si="58"/>
        <v>1</v>
      </c>
      <c r="S914" s="330" t="str">
        <f t="shared" si="59"/>
        <v/>
      </c>
    </row>
    <row r="915" spans="1:19" s="330" customFormat="1" ht="20.149999999999999" customHeight="1">
      <c r="A915" s="294"/>
      <c r="B915" s="325"/>
      <c r="C915" s="325"/>
      <c r="D915" s="325"/>
      <c r="E915" s="325"/>
      <c r="F915" s="325"/>
      <c r="G915" s="326"/>
      <c r="H915" s="326"/>
      <c r="I915" s="327"/>
      <c r="J915" s="327"/>
      <c r="K915" s="327"/>
      <c r="L915" s="327"/>
      <c r="M915" s="327"/>
      <c r="N915" s="328" t="str">
        <f t="shared" ca="1" si="56"/>
        <v/>
      </c>
      <c r="O915" s="328"/>
      <c r="P915" s="329"/>
      <c r="Q915" s="330" t="str">
        <f t="shared" si="57"/>
        <v/>
      </c>
      <c r="R915" s="330" t="b">
        <f t="shared" si="58"/>
        <v>1</v>
      </c>
      <c r="S915" s="330" t="str">
        <f t="shared" si="59"/>
        <v/>
      </c>
    </row>
    <row r="916" spans="1:19" s="330" customFormat="1" ht="20.149999999999999" customHeight="1">
      <c r="A916" s="294"/>
      <c r="B916" s="325"/>
      <c r="C916" s="325"/>
      <c r="D916" s="325"/>
      <c r="E916" s="325"/>
      <c r="F916" s="325"/>
      <c r="G916" s="326"/>
      <c r="H916" s="326"/>
      <c r="I916" s="327"/>
      <c r="J916" s="327"/>
      <c r="K916" s="327"/>
      <c r="L916" s="327"/>
      <c r="M916" s="327"/>
      <c r="N916" s="328" t="str">
        <f t="shared" ca="1" si="56"/>
        <v/>
      </c>
      <c r="O916" s="328"/>
      <c r="P916" s="329"/>
      <c r="Q916" s="330" t="str">
        <f t="shared" si="57"/>
        <v/>
      </c>
      <c r="R916" s="330" t="b">
        <f t="shared" si="58"/>
        <v>1</v>
      </c>
      <c r="S916" s="330" t="str">
        <f t="shared" si="59"/>
        <v/>
      </c>
    </row>
    <row r="917" spans="1:19" s="330" customFormat="1" ht="20.149999999999999" customHeight="1">
      <c r="A917" s="294"/>
      <c r="B917" s="325"/>
      <c r="C917" s="325"/>
      <c r="D917" s="325"/>
      <c r="E917" s="325"/>
      <c r="F917" s="325"/>
      <c r="G917" s="326"/>
      <c r="H917" s="326"/>
      <c r="I917" s="327"/>
      <c r="J917" s="327"/>
      <c r="K917" s="327"/>
      <c r="L917" s="327"/>
      <c r="M917" s="327"/>
      <c r="N917" s="328" t="str">
        <f t="shared" ca="1" si="56"/>
        <v/>
      </c>
      <c r="O917" s="328"/>
      <c r="P917" s="329"/>
      <c r="Q917" s="330" t="str">
        <f t="shared" si="57"/>
        <v/>
      </c>
      <c r="R917" s="330" t="b">
        <f t="shared" si="58"/>
        <v>1</v>
      </c>
      <c r="S917" s="330" t="str">
        <f t="shared" si="59"/>
        <v/>
      </c>
    </row>
    <row r="918" spans="1:19" s="330" customFormat="1" ht="20.149999999999999" customHeight="1">
      <c r="A918" s="294"/>
      <c r="B918" s="325"/>
      <c r="C918" s="325"/>
      <c r="D918" s="325"/>
      <c r="E918" s="325"/>
      <c r="F918" s="325"/>
      <c r="G918" s="326"/>
      <c r="H918" s="326"/>
      <c r="I918" s="327"/>
      <c r="J918" s="327"/>
      <c r="K918" s="327"/>
      <c r="L918" s="327"/>
      <c r="M918" s="327"/>
      <c r="N918" s="328" t="str">
        <f t="shared" ca="1" si="56"/>
        <v/>
      </c>
      <c r="O918" s="328"/>
      <c r="P918" s="329"/>
      <c r="Q918" s="330" t="str">
        <f t="shared" si="57"/>
        <v/>
      </c>
      <c r="R918" s="330" t="b">
        <f t="shared" si="58"/>
        <v>1</v>
      </c>
      <c r="S918" s="330" t="str">
        <f t="shared" si="59"/>
        <v/>
      </c>
    </row>
    <row r="919" spans="1:19" s="330" customFormat="1" ht="20.149999999999999" customHeight="1">
      <c r="A919" s="294"/>
      <c r="B919" s="325"/>
      <c r="C919" s="325"/>
      <c r="D919" s="325"/>
      <c r="E919" s="325"/>
      <c r="F919" s="325"/>
      <c r="G919" s="326"/>
      <c r="H919" s="326"/>
      <c r="I919" s="327"/>
      <c r="J919" s="327"/>
      <c r="K919" s="327"/>
      <c r="L919" s="327"/>
      <c r="M919" s="327"/>
      <c r="N919" s="328" t="str">
        <f t="shared" ca="1" si="56"/>
        <v/>
      </c>
      <c r="O919" s="328"/>
      <c r="P919" s="329"/>
      <c r="Q919" s="330" t="str">
        <f t="shared" si="57"/>
        <v/>
      </c>
      <c r="R919" s="330" t="b">
        <f t="shared" si="58"/>
        <v>1</v>
      </c>
      <c r="S919" s="330" t="str">
        <f t="shared" si="59"/>
        <v/>
      </c>
    </row>
    <row r="920" spans="1:19" s="330" customFormat="1" ht="20.149999999999999" customHeight="1">
      <c r="A920" s="294"/>
      <c r="B920" s="325"/>
      <c r="C920" s="325"/>
      <c r="D920" s="325"/>
      <c r="E920" s="325"/>
      <c r="F920" s="325"/>
      <c r="G920" s="326"/>
      <c r="H920" s="326"/>
      <c r="I920" s="327"/>
      <c r="J920" s="327"/>
      <c r="K920" s="327"/>
      <c r="L920" s="327"/>
      <c r="M920" s="327"/>
      <c r="N920" s="328" t="str">
        <f t="shared" ca="1" si="56"/>
        <v/>
      </c>
      <c r="O920" s="328"/>
      <c r="P920" s="329"/>
      <c r="Q920" s="330" t="str">
        <f t="shared" si="57"/>
        <v/>
      </c>
      <c r="R920" s="330" t="b">
        <f t="shared" si="58"/>
        <v>1</v>
      </c>
      <c r="S920" s="330" t="str">
        <f t="shared" si="59"/>
        <v/>
      </c>
    </row>
    <row r="921" spans="1:19" s="330" customFormat="1" ht="20.149999999999999" customHeight="1">
      <c r="A921" s="294"/>
      <c r="B921" s="325"/>
      <c r="C921" s="325"/>
      <c r="D921" s="325"/>
      <c r="E921" s="325"/>
      <c r="F921" s="325"/>
      <c r="G921" s="326"/>
      <c r="H921" s="326"/>
      <c r="I921" s="327"/>
      <c r="J921" s="327"/>
      <c r="K921" s="327"/>
      <c r="L921" s="327"/>
      <c r="M921" s="327"/>
      <c r="N921" s="328" t="str">
        <f t="shared" ca="1" si="56"/>
        <v/>
      </c>
      <c r="O921" s="328"/>
      <c r="P921" s="329"/>
      <c r="Q921" s="330" t="str">
        <f t="shared" si="57"/>
        <v/>
      </c>
      <c r="R921" s="330" t="b">
        <f t="shared" si="58"/>
        <v>1</v>
      </c>
      <c r="S921" s="330" t="str">
        <f t="shared" si="59"/>
        <v/>
      </c>
    </row>
    <row r="922" spans="1:19" s="330" customFormat="1" ht="20.149999999999999" customHeight="1">
      <c r="A922" s="294"/>
      <c r="B922" s="325"/>
      <c r="C922" s="325"/>
      <c r="D922" s="325"/>
      <c r="E922" s="325"/>
      <c r="F922" s="325"/>
      <c r="G922" s="326"/>
      <c r="H922" s="326"/>
      <c r="I922" s="327"/>
      <c r="J922" s="327"/>
      <c r="K922" s="327"/>
      <c r="L922" s="327"/>
      <c r="M922" s="327"/>
      <c r="N922" s="328" t="str">
        <f t="shared" ca="1" si="56"/>
        <v/>
      </c>
      <c r="O922" s="328"/>
      <c r="P922" s="329"/>
      <c r="Q922" s="330" t="str">
        <f t="shared" si="57"/>
        <v/>
      </c>
      <c r="R922" s="330" t="b">
        <f t="shared" si="58"/>
        <v>1</v>
      </c>
      <c r="S922" s="330" t="str">
        <f t="shared" si="59"/>
        <v/>
      </c>
    </row>
    <row r="923" spans="1:19" s="330" customFormat="1" ht="20.149999999999999" customHeight="1">
      <c r="A923" s="294"/>
      <c r="B923" s="325"/>
      <c r="C923" s="325"/>
      <c r="D923" s="325"/>
      <c r="E923" s="325"/>
      <c r="F923" s="325"/>
      <c r="G923" s="326"/>
      <c r="H923" s="326"/>
      <c r="I923" s="327"/>
      <c r="J923" s="327"/>
      <c r="K923" s="327"/>
      <c r="L923" s="327"/>
      <c r="M923" s="327"/>
      <c r="N923" s="328" t="str">
        <f t="shared" ca="1" si="56"/>
        <v/>
      </c>
      <c r="O923" s="328"/>
      <c r="P923" s="329"/>
      <c r="Q923" s="330" t="str">
        <f t="shared" si="57"/>
        <v/>
      </c>
      <c r="R923" s="330" t="b">
        <f t="shared" si="58"/>
        <v>1</v>
      </c>
      <c r="S923" s="330" t="str">
        <f t="shared" si="59"/>
        <v/>
      </c>
    </row>
    <row r="924" spans="1:19" s="330" customFormat="1" ht="20.149999999999999" customHeight="1">
      <c r="A924" s="294"/>
      <c r="B924" s="325"/>
      <c r="C924" s="325"/>
      <c r="D924" s="325"/>
      <c r="E924" s="325"/>
      <c r="F924" s="325"/>
      <c r="G924" s="326"/>
      <c r="H924" s="326"/>
      <c r="I924" s="327"/>
      <c r="J924" s="327"/>
      <c r="K924" s="327"/>
      <c r="L924" s="327"/>
      <c r="M924" s="327"/>
      <c r="N924" s="328" t="str">
        <f t="shared" ca="1" si="56"/>
        <v/>
      </c>
      <c r="O924" s="328"/>
      <c r="P924" s="329"/>
      <c r="Q924" s="330" t="str">
        <f t="shared" si="57"/>
        <v/>
      </c>
      <c r="R924" s="330" t="b">
        <f t="shared" si="58"/>
        <v>1</v>
      </c>
      <c r="S924" s="330" t="str">
        <f t="shared" si="59"/>
        <v/>
      </c>
    </row>
    <row r="925" spans="1:19" s="330" customFormat="1" ht="20.149999999999999" customHeight="1">
      <c r="A925" s="294"/>
      <c r="B925" s="325"/>
      <c r="C925" s="325"/>
      <c r="D925" s="325"/>
      <c r="E925" s="325"/>
      <c r="F925" s="325"/>
      <c r="G925" s="326"/>
      <c r="H925" s="326"/>
      <c r="I925" s="327"/>
      <c r="J925" s="327"/>
      <c r="K925" s="327"/>
      <c r="L925" s="327"/>
      <c r="M925" s="327"/>
      <c r="N925" s="328" t="str">
        <f t="shared" ca="1" si="56"/>
        <v/>
      </c>
      <c r="O925" s="328"/>
      <c r="P925" s="329"/>
      <c r="Q925" s="330" t="str">
        <f t="shared" si="57"/>
        <v/>
      </c>
      <c r="R925" s="330" t="b">
        <f t="shared" si="58"/>
        <v>1</v>
      </c>
      <c r="S925" s="330" t="str">
        <f t="shared" si="59"/>
        <v/>
      </c>
    </row>
    <row r="926" spans="1:19" s="330" customFormat="1" ht="20.149999999999999" customHeight="1">
      <c r="A926" s="294"/>
      <c r="B926" s="325"/>
      <c r="C926" s="325"/>
      <c r="D926" s="325"/>
      <c r="E926" s="325"/>
      <c r="F926" s="325"/>
      <c r="G926" s="326"/>
      <c r="H926" s="326"/>
      <c r="I926" s="327"/>
      <c r="J926" s="327"/>
      <c r="K926" s="327"/>
      <c r="L926" s="327"/>
      <c r="M926" s="327"/>
      <c r="N926" s="328" t="str">
        <f t="shared" ca="1" si="56"/>
        <v/>
      </c>
      <c r="O926" s="328"/>
      <c r="P926" s="329"/>
      <c r="Q926" s="330" t="str">
        <f t="shared" si="57"/>
        <v/>
      </c>
      <c r="R926" s="330" t="b">
        <f t="shared" si="58"/>
        <v>1</v>
      </c>
      <c r="S926" s="330" t="str">
        <f t="shared" si="59"/>
        <v/>
      </c>
    </row>
    <row r="927" spans="1:19" s="330" customFormat="1" ht="20.149999999999999" customHeight="1">
      <c r="A927" s="294"/>
      <c r="B927" s="325"/>
      <c r="C927" s="325"/>
      <c r="D927" s="325"/>
      <c r="E927" s="325"/>
      <c r="F927" s="325"/>
      <c r="G927" s="326"/>
      <c r="H927" s="326"/>
      <c r="I927" s="327"/>
      <c r="J927" s="327"/>
      <c r="K927" s="327"/>
      <c r="L927" s="327"/>
      <c r="M927" s="327"/>
      <c r="N927" s="328" t="str">
        <f t="shared" ca="1" si="56"/>
        <v/>
      </c>
      <c r="O927" s="328"/>
      <c r="P927" s="329"/>
      <c r="Q927" s="330" t="str">
        <f t="shared" si="57"/>
        <v/>
      </c>
      <c r="R927" s="330" t="b">
        <f t="shared" si="58"/>
        <v>1</v>
      </c>
      <c r="S927" s="330" t="str">
        <f t="shared" si="59"/>
        <v/>
      </c>
    </row>
    <row r="928" spans="1:19" s="330" customFormat="1" ht="20.149999999999999" customHeight="1">
      <c r="A928" s="294"/>
      <c r="B928" s="325"/>
      <c r="C928" s="325"/>
      <c r="D928" s="325"/>
      <c r="E928" s="325"/>
      <c r="F928" s="325"/>
      <c r="G928" s="326"/>
      <c r="H928" s="326"/>
      <c r="I928" s="327"/>
      <c r="J928" s="327"/>
      <c r="K928" s="327"/>
      <c r="L928" s="327"/>
      <c r="M928" s="327"/>
      <c r="N928" s="328" t="str">
        <f t="shared" ca="1" si="56"/>
        <v/>
      </c>
      <c r="O928" s="328"/>
      <c r="P928" s="329"/>
      <c r="Q928" s="330" t="str">
        <f t="shared" si="57"/>
        <v/>
      </c>
      <c r="R928" s="330" t="b">
        <f t="shared" si="58"/>
        <v>1</v>
      </c>
      <c r="S928" s="330" t="str">
        <f t="shared" si="59"/>
        <v/>
      </c>
    </row>
    <row r="929" spans="1:19" s="330" customFormat="1" ht="20.149999999999999" customHeight="1">
      <c r="A929" s="294"/>
      <c r="B929" s="325"/>
      <c r="C929" s="325"/>
      <c r="D929" s="325"/>
      <c r="E929" s="325"/>
      <c r="F929" s="325"/>
      <c r="G929" s="326"/>
      <c r="H929" s="326"/>
      <c r="I929" s="327"/>
      <c r="J929" s="327"/>
      <c r="K929" s="327"/>
      <c r="L929" s="327"/>
      <c r="M929" s="327"/>
      <c r="N929" s="328" t="str">
        <f t="shared" ca="1" si="56"/>
        <v/>
      </c>
      <c r="O929" s="328"/>
      <c r="P929" s="329"/>
      <c r="Q929" s="330" t="str">
        <f t="shared" si="57"/>
        <v/>
      </c>
      <c r="R929" s="330" t="b">
        <f t="shared" si="58"/>
        <v>1</v>
      </c>
      <c r="S929" s="330" t="str">
        <f t="shared" si="59"/>
        <v/>
      </c>
    </row>
    <row r="930" spans="1:19" s="330" customFormat="1" ht="20.149999999999999" customHeight="1">
      <c r="A930" s="294"/>
      <c r="B930" s="325"/>
      <c r="C930" s="325"/>
      <c r="D930" s="325"/>
      <c r="E930" s="325"/>
      <c r="F930" s="325"/>
      <c r="G930" s="326"/>
      <c r="H930" s="326"/>
      <c r="I930" s="327"/>
      <c r="J930" s="327"/>
      <c r="K930" s="327"/>
      <c r="L930" s="327"/>
      <c r="M930" s="327"/>
      <c r="N930" s="328" t="str">
        <f t="shared" ca="1" si="56"/>
        <v/>
      </c>
      <c r="O930" s="328"/>
      <c r="P930" s="329"/>
      <c r="Q930" s="330" t="str">
        <f t="shared" si="57"/>
        <v/>
      </c>
      <c r="R930" s="330" t="b">
        <f t="shared" si="58"/>
        <v>1</v>
      </c>
      <c r="S930" s="330" t="str">
        <f t="shared" si="59"/>
        <v/>
      </c>
    </row>
    <row r="931" spans="1:19" s="330" customFormat="1" ht="20.149999999999999" customHeight="1">
      <c r="A931" s="294"/>
      <c r="B931" s="325"/>
      <c r="C931" s="325"/>
      <c r="D931" s="325"/>
      <c r="E931" s="325"/>
      <c r="F931" s="325"/>
      <c r="G931" s="326"/>
      <c r="H931" s="326"/>
      <c r="I931" s="327"/>
      <c r="J931" s="327"/>
      <c r="K931" s="327"/>
      <c r="L931" s="327"/>
      <c r="M931" s="327"/>
      <c r="N931" s="328" t="str">
        <f t="shared" ca="1" si="56"/>
        <v/>
      </c>
      <c r="O931" s="328"/>
      <c r="P931" s="329"/>
      <c r="Q931" s="330" t="str">
        <f t="shared" si="57"/>
        <v/>
      </c>
      <c r="R931" s="330" t="b">
        <f t="shared" si="58"/>
        <v>1</v>
      </c>
      <c r="S931" s="330" t="str">
        <f t="shared" si="59"/>
        <v/>
      </c>
    </row>
    <row r="932" spans="1:19" s="330" customFormat="1" ht="20.149999999999999" customHeight="1">
      <c r="A932" s="294"/>
      <c r="B932" s="325"/>
      <c r="C932" s="325"/>
      <c r="D932" s="325"/>
      <c r="E932" s="325"/>
      <c r="F932" s="325"/>
      <c r="G932" s="326"/>
      <c r="H932" s="326"/>
      <c r="I932" s="327"/>
      <c r="J932" s="327"/>
      <c r="K932" s="327"/>
      <c r="L932" s="327"/>
      <c r="M932" s="327"/>
      <c r="N932" s="328" t="str">
        <f t="shared" ca="1" si="56"/>
        <v/>
      </c>
      <c r="O932" s="328"/>
      <c r="P932" s="329"/>
      <c r="Q932" s="330" t="str">
        <f t="shared" si="57"/>
        <v/>
      </c>
      <c r="R932" s="330" t="b">
        <f t="shared" si="58"/>
        <v>1</v>
      </c>
      <c r="S932" s="330" t="str">
        <f t="shared" si="59"/>
        <v/>
      </c>
    </row>
    <row r="933" spans="1:19" s="330" customFormat="1" ht="20.149999999999999" customHeight="1">
      <c r="A933" s="294"/>
      <c r="B933" s="325"/>
      <c r="C933" s="325"/>
      <c r="D933" s="325"/>
      <c r="E933" s="325"/>
      <c r="F933" s="325"/>
      <c r="G933" s="326"/>
      <c r="H933" s="326"/>
      <c r="I933" s="327"/>
      <c r="J933" s="327"/>
      <c r="K933" s="327"/>
      <c r="L933" s="327"/>
      <c r="M933" s="327"/>
      <c r="N933" s="328" t="str">
        <f t="shared" ca="1" si="56"/>
        <v/>
      </c>
      <c r="O933" s="328"/>
      <c r="P933" s="329"/>
      <c r="Q933" s="330" t="str">
        <f t="shared" si="57"/>
        <v/>
      </c>
      <c r="R933" s="330" t="b">
        <f t="shared" si="58"/>
        <v>1</v>
      </c>
      <c r="S933" s="330" t="str">
        <f t="shared" si="59"/>
        <v/>
      </c>
    </row>
    <row r="934" spans="1:19" s="330" customFormat="1" ht="20.149999999999999" customHeight="1">
      <c r="A934" s="294"/>
      <c r="B934" s="325"/>
      <c r="C934" s="325"/>
      <c r="D934" s="325"/>
      <c r="E934" s="325"/>
      <c r="F934" s="325"/>
      <c r="G934" s="326"/>
      <c r="H934" s="326"/>
      <c r="I934" s="327"/>
      <c r="J934" s="327"/>
      <c r="K934" s="327"/>
      <c r="L934" s="327"/>
      <c r="M934" s="327"/>
      <c r="N934" s="328" t="str">
        <f t="shared" ca="1" si="56"/>
        <v/>
      </c>
      <c r="O934" s="328"/>
      <c r="P934" s="329"/>
      <c r="Q934" s="330" t="str">
        <f t="shared" si="57"/>
        <v/>
      </c>
      <c r="R934" s="330" t="b">
        <f t="shared" si="58"/>
        <v>1</v>
      </c>
      <c r="S934" s="330" t="str">
        <f t="shared" si="59"/>
        <v/>
      </c>
    </row>
    <row r="935" spans="1:19" s="330" customFormat="1" ht="20.149999999999999" customHeight="1">
      <c r="A935" s="294"/>
      <c r="B935" s="325"/>
      <c r="C935" s="325"/>
      <c r="D935" s="325"/>
      <c r="E935" s="325"/>
      <c r="F935" s="325"/>
      <c r="G935" s="326"/>
      <c r="H935" s="326"/>
      <c r="I935" s="327"/>
      <c r="J935" s="327"/>
      <c r="K935" s="327"/>
      <c r="L935" s="327"/>
      <c r="M935" s="327"/>
      <c r="N935" s="328" t="str">
        <f t="shared" ca="1" si="56"/>
        <v/>
      </c>
      <c r="O935" s="328"/>
      <c r="P935" s="329"/>
      <c r="Q935" s="330" t="str">
        <f t="shared" si="57"/>
        <v/>
      </c>
      <c r="R935" s="330" t="b">
        <f t="shared" si="58"/>
        <v>1</v>
      </c>
      <c r="S935" s="330" t="str">
        <f t="shared" si="59"/>
        <v/>
      </c>
    </row>
    <row r="936" spans="1:19" s="330" customFormat="1" ht="20.149999999999999" customHeight="1">
      <c r="A936" s="294"/>
      <c r="B936" s="325"/>
      <c r="C936" s="325"/>
      <c r="D936" s="325"/>
      <c r="E936" s="325"/>
      <c r="F936" s="325"/>
      <c r="G936" s="326"/>
      <c r="H936" s="326"/>
      <c r="I936" s="327"/>
      <c r="J936" s="327"/>
      <c r="K936" s="327"/>
      <c r="L936" s="327"/>
      <c r="M936" s="327"/>
      <c r="N936" s="328" t="str">
        <f t="shared" ca="1" si="56"/>
        <v/>
      </c>
      <c r="O936" s="328"/>
      <c r="P936" s="329"/>
      <c r="Q936" s="330" t="str">
        <f t="shared" si="57"/>
        <v/>
      </c>
      <c r="R936" s="330" t="b">
        <f t="shared" si="58"/>
        <v>1</v>
      </c>
      <c r="S936" s="330" t="str">
        <f t="shared" si="59"/>
        <v/>
      </c>
    </row>
    <row r="937" spans="1:19" s="330" customFormat="1" ht="20.149999999999999" customHeight="1">
      <c r="A937" s="294"/>
      <c r="B937" s="325"/>
      <c r="C937" s="325"/>
      <c r="D937" s="325"/>
      <c r="E937" s="325"/>
      <c r="F937" s="325"/>
      <c r="G937" s="326"/>
      <c r="H937" s="326"/>
      <c r="I937" s="327"/>
      <c r="J937" s="327"/>
      <c r="K937" s="327"/>
      <c r="L937" s="327"/>
      <c r="M937" s="327"/>
      <c r="N937" s="328" t="str">
        <f t="shared" ca="1" si="56"/>
        <v/>
      </c>
      <c r="O937" s="328"/>
      <c r="P937" s="329"/>
      <c r="Q937" s="330" t="str">
        <f t="shared" si="57"/>
        <v/>
      </c>
      <c r="R937" s="330" t="b">
        <f t="shared" si="58"/>
        <v>1</v>
      </c>
      <c r="S937" s="330" t="str">
        <f t="shared" si="59"/>
        <v/>
      </c>
    </row>
    <row r="938" spans="1:19" s="330" customFormat="1" ht="20.149999999999999" customHeight="1">
      <c r="A938" s="294"/>
      <c r="B938" s="325"/>
      <c r="C938" s="325"/>
      <c r="D938" s="325"/>
      <c r="E938" s="325"/>
      <c r="F938" s="325"/>
      <c r="G938" s="326"/>
      <c r="H938" s="326"/>
      <c r="I938" s="327"/>
      <c r="J938" s="327"/>
      <c r="K938" s="327"/>
      <c r="L938" s="327"/>
      <c r="M938" s="327"/>
      <c r="N938" s="328" t="str">
        <f t="shared" ca="1" si="56"/>
        <v/>
      </c>
      <c r="O938" s="328"/>
      <c r="P938" s="329"/>
      <c r="Q938" s="330" t="str">
        <f t="shared" si="57"/>
        <v/>
      </c>
      <c r="R938" s="330" t="b">
        <f t="shared" si="58"/>
        <v>1</v>
      </c>
      <c r="S938" s="330" t="str">
        <f t="shared" si="59"/>
        <v/>
      </c>
    </row>
    <row r="939" spans="1:19" s="330" customFormat="1" ht="20.149999999999999" customHeight="1">
      <c r="A939" s="294"/>
      <c r="B939" s="325"/>
      <c r="C939" s="325"/>
      <c r="D939" s="325"/>
      <c r="E939" s="325"/>
      <c r="F939" s="325"/>
      <c r="G939" s="326"/>
      <c r="H939" s="326"/>
      <c r="I939" s="327"/>
      <c r="J939" s="327"/>
      <c r="K939" s="327"/>
      <c r="L939" s="327"/>
      <c r="M939" s="327"/>
      <c r="N939" s="328" t="str">
        <f t="shared" ca="1" si="56"/>
        <v/>
      </c>
      <c r="O939" s="328"/>
      <c r="P939" s="329"/>
      <c r="Q939" s="330" t="str">
        <f t="shared" si="57"/>
        <v/>
      </c>
      <c r="R939" s="330" t="b">
        <f t="shared" si="58"/>
        <v>1</v>
      </c>
      <c r="S939" s="330" t="str">
        <f t="shared" si="59"/>
        <v/>
      </c>
    </row>
    <row r="940" spans="1:19" s="330" customFormat="1" ht="20.149999999999999" customHeight="1">
      <c r="A940" s="294"/>
      <c r="B940" s="325"/>
      <c r="C940" s="325"/>
      <c r="D940" s="325"/>
      <c r="E940" s="325"/>
      <c r="F940" s="325"/>
      <c r="G940" s="326"/>
      <c r="H940" s="326"/>
      <c r="I940" s="327"/>
      <c r="J940" s="327"/>
      <c r="K940" s="327"/>
      <c r="L940" s="327"/>
      <c r="M940" s="327"/>
      <c r="N940" s="328" t="str">
        <f t="shared" ca="1" si="56"/>
        <v/>
      </c>
      <c r="O940" s="328"/>
      <c r="P940" s="329"/>
      <c r="Q940" s="330" t="str">
        <f t="shared" si="57"/>
        <v/>
      </c>
      <c r="R940" s="330" t="b">
        <f t="shared" si="58"/>
        <v>1</v>
      </c>
      <c r="S940" s="330" t="str">
        <f t="shared" si="59"/>
        <v/>
      </c>
    </row>
    <row r="941" spans="1:19" s="330" customFormat="1" ht="20.149999999999999" customHeight="1">
      <c r="A941" s="294"/>
      <c r="B941" s="325"/>
      <c r="C941" s="325"/>
      <c r="D941" s="325"/>
      <c r="E941" s="325"/>
      <c r="F941" s="325"/>
      <c r="G941" s="326"/>
      <c r="H941" s="326"/>
      <c r="I941" s="327"/>
      <c r="J941" s="327"/>
      <c r="K941" s="327"/>
      <c r="L941" s="327"/>
      <c r="M941" s="327"/>
      <c r="N941" s="328" t="str">
        <f t="shared" ca="1" si="56"/>
        <v/>
      </c>
      <c r="O941" s="328"/>
      <c r="P941" s="329"/>
      <c r="Q941" s="330" t="str">
        <f t="shared" si="57"/>
        <v/>
      </c>
      <c r="R941" s="330" t="b">
        <f t="shared" si="58"/>
        <v>1</v>
      </c>
      <c r="S941" s="330" t="str">
        <f t="shared" si="59"/>
        <v/>
      </c>
    </row>
    <row r="942" spans="1:19" s="330" customFormat="1" ht="20.149999999999999" customHeight="1">
      <c r="A942" s="294"/>
      <c r="B942" s="325"/>
      <c r="C942" s="325"/>
      <c r="D942" s="325"/>
      <c r="E942" s="325"/>
      <c r="F942" s="325"/>
      <c r="G942" s="326"/>
      <c r="H942" s="326"/>
      <c r="I942" s="327"/>
      <c r="J942" s="327"/>
      <c r="K942" s="327"/>
      <c r="L942" s="327"/>
      <c r="M942" s="327"/>
      <c r="N942" s="328" t="str">
        <f t="shared" ca="1" si="56"/>
        <v/>
      </c>
      <c r="O942" s="328"/>
      <c r="P942" s="329"/>
      <c r="Q942" s="330" t="str">
        <f t="shared" si="57"/>
        <v/>
      </c>
      <c r="R942" s="330" t="b">
        <f t="shared" si="58"/>
        <v>1</v>
      </c>
      <c r="S942" s="330" t="str">
        <f t="shared" si="59"/>
        <v/>
      </c>
    </row>
    <row r="943" spans="1:19" s="330" customFormat="1" ht="20.149999999999999" customHeight="1">
      <c r="A943" s="294"/>
      <c r="B943" s="325"/>
      <c r="C943" s="325"/>
      <c r="D943" s="325"/>
      <c r="E943" s="325"/>
      <c r="F943" s="325"/>
      <c r="G943" s="326"/>
      <c r="H943" s="326"/>
      <c r="I943" s="327"/>
      <c r="J943" s="327"/>
      <c r="K943" s="327"/>
      <c r="L943" s="327"/>
      <c r="M943" s="327"/>
      <c r="N943" s="328" t="str">
        <f t="shared" ca="1" si="56"/>
        <v/>
      </c>
      <c r="O943" s="328"/>
      <c r="P943" s="329"/>
      <c r="Q943" s="330" t="str">
        <f t="shared" si="57"/>
        <v/>
      </c>
      <c r="R943" s="330" t="b">
        <f t="shared" si="58"/>
        <v>1</v>
      </c>
      <c r="S943" s="330" t="str">
        <f t="shared" si="59"/>
        <v/>
      </c>
    </row>
    <row r="944" spans="1:19" s="330" customFormat="1" ht="20.149999999999999" customHeight="1">
      <c r="A944" s="294"/>
      <c r="B944" s="325"/>
      <c r="C944" s="325"/>
      <c r="D944" s="325"/>
      <c r="E944" s="325"/>
      <c r="F944" s="325"/>
      <c r="G944" s="326"/>
      <c r="H944" s="326"/>
      <c r="I944" s="327"/>
      <c r="J944" s="327"/>
      <c r="K944" s="327"/>
      <c r="L944" s="327"/>
      <c r="M944" s="327"/>
      <c r="N944" s="328" t="str">
        <f t="shared" ca="1" si="56"/>
        <v/>
      </c>
      <c r="O944" s="328"/>
      <c r="P944" s="329"/>
      <c r="Q944" s="330" t="str">
        <f t="shared" si="57"/>
        <v/>
      </c>
      <c r="R944" s="330" t="b">
        <f t="shared" si="58"/>
        <v>1</v>
      </c>
      <c r="S944" s="330" t="str">
        <f t="shared" si="59"/>
        <v/>
      </c>
    </row>
    <row r="945" spans="1:19" s="330" customFormat="1" ht="20.149999999999999" customHeight="1">
      <c r="A945" s="294"/>
      <c r="B945" s="325"/>
      <c r="C945" s="325"/>
      <c r="D945" s="325"/>
      <c r="E945" s="325"/>
      <c r="F945" s="325"/>
      <c r="G945" s="326"/>
      <c r="H945" s="326"/>
      <c r="I945" s="327"/>
      <c r="J945" s="327"/>
      <c r="K945" s="327"/>
      <c r="L945" s="327"/>
      <c r="M945" s="327"/>
      <c r="N945" s="328" t="str">
        <f t="shared" ca="1" si="56"/>
        <v/>
      </c>
      <c r="O945" s="328"/>
      <c r="P945" s="329"/>
      <c r="Q945" s="330" t="str">
        <f t="shared" si="57"/>
        <v/>
      </c>
      <c r="R945" s="330" t="b">
        <f t="shared" si="58"/>
        <v>1</v>
      </c>
      <c r="S945" s="330" t="str">
        <f t="shared" si="59"/>
        <v/>
      </c>
    </row>
    <row r="946" spans="1:19" s="330" customFormat="1" ht="20.149999999999999" customHeight="1">
      <c r="A946" s="294"/>
      <c r="B946" s="325"/>
      <c r="C946" s="325"/>
      <c r="D946" s="325"/>
      <c r="E946" s="325"/>
      <c r="F946" s="325"/>
      <c r="G946" s="326"/>
      <c r="H946" s="326"/>
      <c r="I946" s="327"/>
      <c r="J946" s="327"/>
      <c r="K946" s="327"/>
      <c r="L946" s="327"/>
      <c r="M946" s="327"/>
      <c r="N946" s="328" t="str">
        <f t="shared" ca="1" si="56"/>
        <v/>
      </c>
      <c r="O946" s="328"/>
      <c r="P946" s="329"/>
      <c r="Q946" s="330" t="str">
        <f t="shared" si="57"/>
        <v/>
      </c>
      <c r="R946" s="330" t="b">
        <f t="shared" si="58"/>
        <v>1</v>
      </c>
      <c r="S946" s="330" t="str">
        <f t="shared" si="59"/>
        <v/>
      </c>
    </row>
    <row r="947" spans="1:19" s="330" customFormat="1" ht="20.149999999999999" customHeight="1">
      <c r="A947" s="294"/>
      <c r="B947" s="325"/>
      <c r="C947" s="325"/>
      <c r="D947" s="325"/>
      <c r="E947" s="325"/>
      <c r="F947" s="325"/>
      <c r="G947" s="326"/>
      <c r="H947" s="326"/>
      <c r="I947" s="327"/>
      <c r="J947" s="327"/>
      <c r="K947" s="327"/>
      <c r="L947" s="327"/>
      <c r="M947" s="327"/>
      <c r="N947" s="328" t="str">
        <f t="shared" ca="1" si="56"/>
        <v/>
      </c>
      <c r="O947" s="328"/>
      <c r="P947" s="329"/>
      <c r="Q947" s="330" t="str">
        <f t="shared" si="57"/>
        <v/>
      </c>
      <c r="R947" s="330" t="b">
        <f t="shared" si="58"/>
        <v>1</v>
      </c>
      <c r="S947" s="330" t="str">
        <f t="shared" si="59"/>
        <v/>
      </c>
    </row>
    <row r="948" spans="1:19" s="330" customFormat="1" ht="20.149999999999999" customHeight="1">
      <c r="A948" s="294"/>
      <c r="B948" s="325"/>
      <c r="C948" s="325"/>
      <c r="D948" s="325"/>
      <c r="E948" s="325"/>
      <c r="F948" s="325"/>
      <c r="G948" s="326"/>
      <c r="H948" s="326"/>
      <c r="I948" s="327"/>
      <c r="J948" s="327"/>
      <c r="K948" s="327"/>
      <c r="L948" s="327"/>
      <c r="M948" s="327"/>
      <c r="N948" s="328" t="str">
        <f t="shared" ca="1" si="56"/>
        <v/>
      </c>
      <c r="O948" s="328"/>
      <c r="P948" s="329"/>
      <c r="Q948" s="330" t="str">
        <f t="shared" si="57"/>
        <v/>
      </c>
      <c r="R948" s="330" t="b">
        <f t="shared" si="58"/>
        <v>1</v>
      </c>
      <c r="S948" s="330" t="str">
        <f t="shared" si="59"/>
        <v/>
      </c>
    </row>
    <row r="949" spans="1:19" s="330" customFormat="1" ht="20.149999999999999" customHeight="1">
      <c r="A949" s="294"/>
      <c r="B949" s="325"/>
      <c r="C949" s="325"/>
      <c r="D949" s="325"/>
      <c r="E949" s="325"/>
      <c r="F949" s="325"/>
      <c r="G949" s="326"/>
      <c r="H949" s="326"/>
      <c r="I949" s="327"/>
      <c r="J949" s="327"/>
      <c r="K949" s="327"/>
      <c r="L949" s="327"/>
      <c r="M949" s="327"/>
      <c r="N949" s="328" t="str">
        <f t="shared" ca="1" si="56"/>
        <v/>
      </c>
      <c r="O949" s="328"/>
      <c r="P949" s="329"/>
      <c r="Q949" s="330" t="str">
        <f t="shared" si="57"/>
        <v/>
      </c>
      <c r="R949" s="330" t="b">
        <f t="shared" si="58"/>
        <v>1</v>
      </c>
      <c r="S949" s="330" t="str">
        <f t="shared" si="59"/>
        <v/>
      </c>
    </row>
    <row r="950" spans="1:19" s="330" customFormat="1" ht="20.149999999999999" customHeight="1">
      <c r="A950" s="294"/>
      <c r="B950" s="325"/>
      <c r="C950" s="325"/>
      <c r="D950" s="325"/>
      <c r="E950" s="325"/>
      <c r="F950" s="325"/>
      <c r="G950" s="326"/>
      <c r="H950" s="326"/>
      <c r="I950" s="327"/>
      <c r="J950" s="327"/>
      <c r="K950" s="327"/>
      <c r="L950" s="327"/>
      <c r="M950" s="327"/>
      <c r="N950" s="328" t="str">
        <f t="shared" ca="1" si="56"/>
        <v/>
      </c>
      <c r="O950" s="328"/>
      <c r="P950" s="329"/>
      <c r="Q950" s="330" t="str">
        <f t="shared" si="57"/>
        <v/>
      </c>
      <c r="R950" s="330" t="b">
        <f t="shared" si="58"/>
        <v>1</v>
      </c>
      <c r="S950" s="330" t="str">
        <f t="shared" si="59"/>
        <v/>
      </c>
    </row>
    <row r="951" spans="1:19" s="330" customFormat="1" ht="20.149999999999999" customHeight="1">
      <c r="A951" s="294"/>
      <c r="B951" s="325"/>
      <c r="C951" s="325"/>
      <c r="D951" s="325"/>
      <c r="E951" s="325"/>
      <c r="F951" s="325"/>
      <c r="G951" s="326"/>
      <c r="H951" s="326"/>
      <c r="I951" s="327"/>
      <c r="J951" s="327"/>
      <c r="K951" s="327"/>
      <c r="L951" s="327"/>
      <c r="M951" s="327"/>
      <c r="N951" s="328" t="str">
        <f t="shared" ca="1" si="56"/>
        <v/>
      </c>
      <c r="O951" s="328"/>
      <c r="P951" s="329"/>
      <c r="Q951" s="330" t="str">
        <f t="shared" si="57"/>
        <v/>
      </c>
      <c r="R951" s="330" t="b">
        <f t="shared" si="58"/>
        <v>1</v>
      </c>
      <c r="S951" s="330" t="str">
        <f t="shared" si="59"/>
        <v/>
      </c>
    </row>
    <row r="952" spans="1:19" s="330" customFormat="1" ht="20.149999999999999" customHeight="1">
      <c r="A952" s="294"/>
      <c r="B952" s="325"/>
      <c r="C952" s="325"/>
      <c r="D952" s="325"/>
      <c r="E952" s="325"/>
      <c r="F952" s="325"/>
      <c r="G952" s="326"/>
      <c r="H952" s="326"/>
      <c r="I952" s="327"/>
      <c r="J952" s="327"/>
      <c r="K952" s="327"/>
      <c r="L952" s="327"/>
      <c r="M952" s="327"/>
      <c r="N952" s="328" t="str">
        <f t="shared" ca="1" si="56"/>
        <v/>
      </c>
      <c r="O952" s="328"/>
      <c r="P952" s="329"/>
      <c r="Q952" s="330" t="str">
        <f t="shared" si="57"/>
        <v/>
      </c>
      <c r="R952" s="330" t="b">
        <f t="shared" si="58"/>
        <v>1</v>
      </c>
      <c r="S952" s="330" t="str">
        <f t="shared" si="59"/>
        <v/>
      </c>
    </row>
    <row r="953" spans="1:19" s="330" customFormat="1" ht="20.149999999999999" customHeight="1">
      <c r="A953" s="294"/>
      <c r="B953" s="325"/>
      <c r="C953" s="325"/>
      <c r="D953" s="325"/>
      <c r="E953" s="325"/>
      <c r="F953" s="325"/>
      <c r="G953" s="326"/>
      <c r="H953" s="326"/>
      <c r="I953" s="327"/>
      <c r="J953" s="327"/>
      <c r="K953" s="327"/>
      <c r="L953" s="327"/>
      <c r="M953" s="327"/>
      <c r="N953" s="328" t="str">
        <f t="shared" ca="1" si="56"/>
        <v/>
      </c>
      <c r="O953" s="328"/>
      <c r="P953" s="329"/>
      <c r="Q953" s="330" t="str">
        <f t="shared" si="57"/>
        <v/>
      </c>
      <c r="R953" s="330" t="b">
        <f t="shared" si="58"/>
        <v>1</v>
      </c>
      <c r="S953" s="330" t="str">
        <f t="shared" si="59"/>
        <v/>
      </c>
    </row>
    <row r="954" spans="1:19" s="330" customFormat="1" ht="20.149999999999999" customHeight="1">
      <c r="A954" s="294"/>
      <c r="B954" s="325"/>
      <c r="C954" s="325"/>
      <c r="D954" s="325"/>
      <c r="E954" s="325"/>
      <c r="F954" s="325"/>
      <c r="G954" s="326"/>
      <c r="H954" s="326"/>
      <c r="I954" s="327"/>
      <c r="J954" s="327"/>
      <c r="K954" s="327"/>
      <c r="L954" s="327"/>
      <c r="M954" s="327"/>
      <c r="N954" s="328" t="str">
        <f t="shared" ca="1" si="56"/>
        <v/>
      </c>
      <c r="O954" s="328"/>
      <c r="P954" s="329"/>
      <c r="Q954" s="330" t="str">
        <f t="shared" si="57"/>
        <v/>
      </c>
      <c r="R954" s="330" t="b">
        <f t="shared" si="58"/>
        <v>1</v>
      </c>
      <c r="S954" s="330" t="str">
        <f t="shared" si="59"/>
        <v/>
      </c>
    </row>
    <row r="955" spans="1:19" s="330" customFormat="1" ht="20.149999999999999" customHeight="1">
      <c r="A955" s="294"/>
      <c r="B955" s="325"/>
      <c r="C955" s="325"/>
      <c r="D955" s="325"/>
      <c r="E955" s="325"/>
      <c r="F955" s="325"/>
      <c r="G955" s="326"/>
      <c r="H955" s="326"/>
      <c r="I955" s="327"/>
      <c r="J955" s="327"/>
      <c r="K955" s="327"/>
      <c r="L955" s="327"/>
      <c r="M955" s="327"/>
      <c r="N955" s="328" t="str">
        <f t="shared" ca="1" si="56"/>
        <v/>
      </c>
      <c r="O955" s="328"/>
      <c r="P955" s="329"/>
      <c r="Q955" s="330" t="str">
        <f t="shared" si="57"/>
        <v/>
      </c>
      <c r="R955" s="330" t="b">
        <f t="shared" si="58"/>
        <v>1</v>
      </c>
      <c r="S955" s="330" t="str">
        <f t="shared" si="59"/>
        <v/>
      </c>
    </row>
    <row r="956" spans="1:19" s="330" customFormat="1" ht="20.149999999999999" customHeight="1">
      <c r="A956" s="294"/>
      <c r="B956" s="325"/>
      <c r="C956" s="325"/>
      <c r="D956" s="325"/>
      <c r="E956" s="325"/>
      <c r="F956" s="325"/>
      <c r="G956" s="326"/>
      <c r="H956" s="326"/>
      <c r="I956" s="327"/>
      <c r="J956" s="327"/>
      <c r="K956" s="327"/>
      <c r="L956" s="327"/>
      <c r="M956" s="327"/>
      <c r="N956" s="328" t="str">
        <f t="shared" ca="1" si="56"/>
        <v/>
      </c>
      <c r="O956" s="328"/>
      <c r="P956" s="329"/>
      <c r="Q956" s="330" t="str">
        <f t="shared" si="57"/>
        <v/>
      </c>
      <c r="R956" s="330" t="b">
        <f t="shared" si="58"/>
        <v>1</v>
      </c>
      <c r="S956" s="330" t="str">
        <f t="shared" si="59"/>
        <v/>
      </c>
    </row>
    <row r="957" spans="1:19" s="330" customFormat="1" ht="20.149999999999999" customHeight="1">
      <c r="A957" s="294"/>
      <c r="B957" s="325"/>
      <c r="C957" s="325"/>
      <c r="D957" s="325"/>
      <c r="E957" s="325"/>
      <c r="F957" s="325"/>
      <c r="G957" s="326"/>
      <c r="H957" s="326"/>
      <c r="I957" s="327"/>
      <c r="J957" s="327"/>
      <c r="K957" s="327"/>
      <c r="L957" s="327"/>
      <c r="M957" s="327"/>
      <c r="N957" s="328" t="str">
        <f t="shared" ca="1" si="56"/>
        <v/>
      </c>
      <c r="O957" s="328"/>
      <c r="P957" s="329"/>
      <c r="Q957" s="330" t="str">
        <f t="shared" si="57"/>
        <v/>
      </c>
      <c r="R957" s="330" t="b">
        <f t="shared" si="58"/>
        <v>1</v>
      </c>
      <c r="S957" s="330" t="str">
        <f t="shared" si="59"/>
        <v/>
      </c>
    </row>
    <row r="958" spans="1:19" s="330" customFormat="1" ht="20.149999999999999" customHeight="1">
      <c r="A958" s="294"/>
      <c r="B958" s="325"/>
      <c r="C958" s="325"/>
      <c r="D958" s="325"/>
      <c r="E958" s="325"/>
      <c r="F958" s="325"/>
      <c r="G958" s="326"/>
      <c r="H958" s="326"/>
      <c r="I958" s="327"/>
      <c r="J958" s="327"/>
      <c r="K958" s="327"/>
      <c r="L958" s="327"/>
      <c r="M958" s="327"/>
      <c r="N958" s="328" t="str">
        <f t="shared" ca="1" si="56"/>
        <v/>
      </c>
      <c r="O958" s="328"/>
      <c r="P958" s="329"/>
      <c r="Q958" s="330" t="str">
        <f t="shared" si="57"/>
        <v/>
      </c>
      <c r="R958" s="330" t="b">
        <f t="shared" si="58"/>
        <v>1</v>
      </c>
      <c r="S958" s="330" t="str">
        <f t="shared" si="59"/>
        <v/>
      </c>
    </row>
    <row r="959" spans="1:19" s="330" customFormat="1" ht="20.149999999999999" customHeight="1">
      <c r="A959" s="294"/>
      <c r="B959" s="325"/>
      <c r="C959" s="325"/>
      <c r="D959" s="325"/>
      <c r="E959" s="325"/>
      <c r="F959" s="325"/>
      <c r="G959" s="326"/>
      <c r="H959" s="326"/>
      <c r="I959" s="327"/>
      <c r="J959" s="327"/>
      <c r="K959" s="327"/>
      <c r="L959" s="327"/>
      <c r="M959" s="327"/>
      <c r="N959" s="328" t="str">
        <f t="shared" ca="1" si="56"/>
        <v/>
      </c>
      <c r="O959" s="328"/>
      <c r="P959" s="329"/>
      <c r="Q959" s="330" t="str">
        <f t="shared" si="57"/>
        <v/>
      </c>
      <c r="R959" s="330" t="b">
        <f t="shared" si="58"/>
        <v>1</v>
      </c>
      <c r="S959" s="330" t="str">
        <f t="shared" si="59"/>
        <v/>
      </c>
    </row>
    <row r="960" spans="1:19" s="330" customFormat="1" ht="20.149999999999999" customHeight="1">
      <c r="A960" s="294"/>
      <c r="B960" s="325"/>
      <c r="C960" s="325"/>
      <c r="D960" s="325"/>
      <c r="E960" s="325"/>
      <c r="F960" s="325"/>
      <c r="G960" s="326"/>
      <c r="H960" s="326"/>
      <c r="I960" s="327"/>
      <c r="J960" s="327"/>
      <c r="K960" s="327"/>
      <c r="L960" s="327"/>
      <c r="M960" s="327"/>
      <c r="N960" s="328" t="str">
        <f t="shared" ca="1" si="56"/>
        <v/>
      </c>
      <c r="O960" s="328"/>
      <c r="P960" s="329"/>
      <c r="Q960" s="330" t="str">
        <f t="shared" si="57"/>
        <v/>
      </c>
      <c r="R960" s="330" t="b">
        <f t="shared" si="58"/>
        <v>1</v>
      </c>
      <c r="S960" s="330" t="str">
        <f t="shared" si="59"/>
        <v/>
      </c>
    </row>
    <row r="961" spans="1:19" s="330" customFormat="1" ht="20.149999999999999" customHeight="1">
      <c r="A961" s="294"/>
      <c r="B961" s="325"/>
      <c r="C961" s="325"/>
      <c r="D961" s="325"/>
      <c r="E961" s="325"/>
      <c r="F961" s="325"/>
      <c r="G961" s="326"/>
      <c r="H961" s="326"/>
      <c r="I961" s="327"/>
      <c r="J961" s="327"/>
      <c r="K961" s="327"/>
      <c r="L961" s="327"/>
      <c r="M961" s="327"/>
      <c r="N961" s="328" t="str">
        <f t="shared" ca="1" si="56"/>
        <v/>
      </c>
      <c r="O961" s="328"/>
      <c r="P961" s="329"/>
      <c r="Q961" s="330" t="str">
        <f t="shared" si="57"/>
        <v/>
      </c>
      <c r="R961" s="330" t="b">
        <f t="shared" si="58"/>
        <v>1</v>
      </c>
      <c r="S961" s="330" t="str">
        <f t="shared" si="59"/>
        <v/>
      </c>
    </row>
    <row r="962" spans="1:19" s="330" customFormat="1" ht="20.149999999999999" customHeight="1">
      <c r="A962" s="294"/>
      <c r="B962" s="325"/>
      <c r="C962" s="325"/>
      <c r="D962" s="325"/>
      <c r="E962" s="325"/>
      <c r="F962" s="325"/>
      <c r="G962" s="326"/>
      <c r="H962" s="326"/>
      <c r="I962" s="327"/>
      <c r="J962" s="327"/>
      <c r="K962" s="327"/>
      <c r="L962" s="327"/>
      <c r="M962" s="327"/>
      <c r="N962" s="328" t="str">
        <f t="shared" ca="1" si="56"/>
        <v/>
      </c>
      <c r="O962" s="328"/>
      <c r="P962" s="329"/>
      <c r="Q962" s="330" t="str">
        <f t="shared" si="57"/>
        <v/>
      </c>
      <c r="R962" s="330" t="b">
        <f t="shared" si="58"/>
        <v>1</v>
      </c>
      <c r="S962" s="330" t="str">
        <f t="shared" si="59"/>
        <v/>
      </c>
    </row>
    <row r="963" spans="1:19" s="330" customFormat="1" ht="20.149999999999999" customHeight="1">
      <c r="A963" s="294"/>
      <c r="B963" s="325"/>
      <c r="C963" s="325"/>
      <c r="D963" s="325"/>
      <c r="E963" s="325"/>
      <c r="F963" s="325"/>
      <c r="G963" s="326"/>
      <c r="H963" s="326"/>
      <c r="I963" s="327"/>
      <c r="J963" s="327"/>
      <c r="K963" s="327"/>
      <c r="L963" s="327"/>
      <c r="M963" s="327"/>
      <c r="N963" s="328" t="str">
        <f t="shared" ca="1" si="56"/>
        <v/>
      </c>
      <c r="O963" s="328"/>
      <c r="P963" s="329"/>
      <c r="Q963" s="330" t="str">
        <f t="shared" si="57"/>
        <v/>
      </c>
      <c r="R963" s="330" t="b">
        <f t="shared" si="58"/>
        <v>1</v>
      </c>
      <c r="S963" s="330" t="str">
        <f t="shared" si="59"/>
        <v/>
      </c>
    </row>
    <row r="964" spans="1:19" s="330" customFormat="1" ht="20.149999999999999" customHeight="1">
      <c r="A964" s="294"/>
      <c r="B964" s="325"/>
      <c r="C964" s="325"/>
      <c r="D964" s="325"/>
      <c r="E964" s="325"/>
      <c r="F964" s="325"/>
      <c r="G964" s="326"/>
      <c r="H964" s="326"/>
      <c r="I964" s="327"/>
      <c r="J964" s="327"/>
      <c r="K964" s="327"/>
      <c r="L964" s="327"/>
      <c r="M964" s="327"/>
      <c r="N964" s="328" t="str">
        <f t="shared" ca="1" si="56"/>
        <v/>
      </c>
      <c r="O964" s="328"/>
      <c r="P964" s="329"/>
      <c r="Q964" s="330" t="str">
        <f t="shared" si="57"/>
        <v/>
      </c>
      <c r="R964" s="330" t="b">
        <f t="shared" si="58"/>
        <v>1</v>
      </c>
      <c r="S964" s="330" t="str">
        <f t="shared" si="59"/>
        <v/>
      </c>
    </row>
    <row r="965" spans="1:19" s="330" customFormat="1" ht="20.149999999999999" customHeight="1">
      <c r="A965" s="294"/>
      <c r="B965" s="325"/>
      <c r="C965" s="325"/>
      <c r="D965" s="325"/>
      <c r="E965" s="325"/>
      <c r="F965" s="325"/>
      <c r="G965" s="326"/>
      <c r="H965" s="326"/>
      <c r="I965" s="327"/>
      <c r="J965" s="327"/>
      <c r="K965" s="327"/>
      <c r="L965" s="327"/>
      <c r="M965" s="327"/>
      <c r="N965" s="328" t="str">
        <f t="shared" ref="N965:N1028" ca="1" si="60">IF(A965="","",IF(ISERROR(MATCH($F965,CL,0)),"Unknown",INDIRECT("'C'!$A$"&amp;MATCH($F965,CL,0)+1)))</f>
        <v/>
      </c>
      <c r="O965" s="328"/>
      <c r="P965" s="329"/>
      <c r="Q965" s="330" t="str">
        <f t="shared" ref="Q965:Q1028" si="61">A965&amp;B965</f>
        <v/>
      </c>
      <c r="R965" s="330" t="b">
        <f t="shared" ref="R965:R1028" si="62">OR(ISBLANK(B965),ISBLANK(C965))</f>
        <v>1</v>
      </c>
      <c r="S965" s="330" t="str">
        <f t="shared" ref="S965:S1028" si="63">IF(R965,"",A965&amp;"+")</f>
        <v/>
      </c>
    </row>
    <row r="966" spans="1:19" s="330" customFormat="1" ht="20.149999999999999" customHeight="1">
      <c r="A966" s="294"/>
      <c r="B966" s="325"/>
      <c r="C966" s="325"/>
      <c r="D966" s="325"/>
      <c r="E966" s="325"/>
      <c r="F966" s="325"/>
      <c r="G966" s="326"/>
      <c r="H966" s="326"/>
      <c r="I966" s="327"/>
      <c r="J966" s="327"/>
      <c r="K966" s="327"/>
      <c r="L966" s="327"/>
      <c r="M966" s="327"/>
      <c r="N966" s="328" t="str">
        <f t="shared" ca="1" si="60"/>
        <v/>
      </c>
      <c r="O966" s="328"/>
      <c r="P966" s="329"/>
      <c r="Q966" s="330" t="str">
        <f t="shared" si="61"/>
        <v/>
      </c>
      <c r="R966" s="330" t="b">
        <f t="shared" si="62"/>
        <v>1</v>
      </c>
      <c r="S966" s="330" t="str">
        <f t="shared" si="63"/>
        <v/>
      </c>
    </row>
    <row r="967" spans="1:19" s="330" customFormat="1" ht="20.149999999999999" customHeight="1">
      <c r="A967" s="294"/>
      <c r="B967" s="325"/>
      <c r="C967" s="325"/>
      <c r="D967" s="325"/>
      <c r="E967" s="325"/>
      <c r="F967" s="325"/>
      <c r="G967" s="326"/>
      <c r="H967" s="326"/>
      <c r="I967" s="327"/>
      <c r="J967" s="327"/>
      <c r="K967" s="327"/>
      <c r="L967" s="327"/>
      <c r="M967" s="327"/>
      <c r="N967" s="328" t="str">
        <f t="shared" ca="1" si="60"/>
        <v/>
      </c>
      <c r="O967" s="328"/>
      <c r="P967" s="329"/>
      <c r="Q967" s="330" t="str">
        <f t="shared" si="61"/>
        <v/>
      </c>
      <c r="R967" s="330" t="b">
        <f t="shared" si="62"/>
        <v>1</v>
      </c>
      <c r="S967" s="330" t="str">
        <f t="shared" si="63"/>
        <v/>
      </c>
    </row>
    <row r="968" spans="1:19" s="330" customFormat="1" ht="20.149999999999999" customHeight="1">
      <c r="A968" s="294"/>
      <c r="B968" s="325"/>
      <c r="C968" s="325"/>
      <c r="D968" s="325"/>
      <c r="E968" s="325"/>
      <c r="F968" s="325"/>
      <c r="G968" s="326"/>
      <c r="H968" s="326"/>
      <c r="I968" s="327"/>
      <c r="J968" s="327"/>
      <c r="K968" s="327"/>
      <c r="L968" s="327"/>
      <c r="M968" s="327"/>
      <c r="N968" s="328" t="str">
        <f t="shared" ca="1" si="60"/>
        <v/>
      </c>
      <c r="O968" s="328"/>
      <c r="P968" s="329"/>
      <c r="Q968" s="330" t="str">
        <f t="shared" si="61"/>
        <v/>
      </c>
      <c r="R968" s="330" t="b">
        <f t="shared" si="62"/>
        <v>1</v>
      </c>
      <c r="S968" s="330" t="str">
        <f t="shared" si="63"/>
        <v/>
      </c>
    </row>
    <row r="969" spans="1:19" s="330" customFormat="1" ht="20.149999999999999" customHeight="1">
      <c r="A969" s="294"/>
      <c r="B969" s="325"/>
      <c r="C969" s="325"/>
      <c r="D969" s="325"/>
      <c r="E969" s="325"/>
      <c r="F969" s="325"/>
      <c r="G969" s="326"/>
      <c r="H969" s="326"/>
      <c r="I969" s="327"/>
      <c r="J969" s="327"/>
      <c r="K969" s="327"/>
      <c r="L969" s="327"/>
      <c r="M969" s="327"/>
      <c r="N969" s="328" t="str">
        <f t="shared" ca="1" si="60"/>
        <v/>
      </c>
      <c r="O969" s="328"/>
      <c r="P969" s="329"/>
      <c r="Q969" s="330" t="str">
        <f t="shared" si="61"/>
        <v/>
      </c>
      <c r="R969" s="330" t="b">
        <f t="shared" si="62"/>
        <v>1</v>
      </c>
      <c r="S969" s="330" t="str">
        <f t="shared" si="63"/>
        <v/>
      </c>
    </row>
    <row r="970" spans="1:19" s="330" customFormat="1" ht="20.149999999999999" customHeight="1">
      <c r="A970" s="294"/>
      <c r="B970" s="325"/>
      <c r="C970" s="325"/>
      <c r="D970" s="325"/>
      <c r="E970" s="325"/>
      <c r="F970" s="325"/>
      <c r="G970" s="326"/>
      <c r="H970" s="326"/>
      <c r="I970" s="327"/>
      <c r="J970" s="327"/>
      <c r="K970" s="327"/>
      <c r="L970" s="327"/>
      <c r="M970" s="327"/>
      <c r="N970" s="328" t="str">
        <f t="shared" ca="1" si="60"/>
        <v/>
      </c>
      <c r="O970" s="328"/>
      <c r="P970" s="329"/>
      <c r="Q970" s="330" t="str">
        <f t="shared" si="61"/>
        <v/>
      </c>
      <c r="R970" s="330" t="b">
        <f t="shared" si="62"/>
        <v>1</v>
      </c>
      <c r="S970" s="330" t="str">
        <f t="shared" si="63"/>
        <v/>
      </c>
    </row>
    <row r="971" spans="1:19" s="330" customFormat="1" ht="20.149999999999999" customHeight="1">
      <c r="A971" s="294"/>
      <c r="B971" s="325"/>
      <c r="C971" s="325"/>
      <c r="D971" s="325"/>
      <c r="E971" s="325"/>
      <c r="F971" s="325"/>
      <c r="G971" s="326"/>
      <c r="H971" s="326"/>
      <c r="I971" s="327"/>
      <c r="J971" s="327"/>
      <c r="K971" s="327"/>
      <c r="L971" s="327"/>
      <c r="M971" s="327"/>
      <c r="N971" s="328" t="str">
        <f t="shared" ca="1" si="60"/>
        <v/>
      </c>
      <c r="O971" s="328"/>
      <c r="P971" s="329"/>
      <c r="Q971" s="330" t="str">
        <f t="shared" si="61"/>
        <v/>
      </c>
      <c r="R971" s="330" t="b">
        <f t="shared" si="62"/>
        <v>1</v>
      </c>
      <c r="S971" s="330" t="str">
        <f t="shared" si="63"/>
        <v/>
      </c>
    </row>
    <row r="972" spans="1:19" s="330" customFormat="1" ht="20.149999999999999" customHeight="1">
      <c r="A972" s="294"/>
      <c r="B972" s="325"/>
      <c r="C972" s="325"/>
      <c r="D972" s="325"/>
      <c r="E972" s="325"/>
      <c r="F972" s="325"/>
      <c r="G972" s="326"/>
      <c r="H972" s="326"/>
      <c r="I972" s="327"/>
      <c r="J972" s="327"/>
      <c r="K972" s="327"/>
      <c r="L972" s="327"/>
      <c r="M972" s="327"/>
      <c r="N972" s="328" t="str">
        <f t="shared" ca="1" si="60"/>
        <v/>
      </c>
      <c r="O972" s="328"/>
      <c r="P972" s="329"/>
      <c r="Q972" s="330" t="str">
        <f t="shared" si="61"/>
        <v/>
      </c>
      <c r="R972" s="330" t="b">
        <f t="shared" si="62"/>
        <v>1</v>
      </c>
      <c r="S972" s="330" t="str">
        <f t="shared" si="63"/>
        <v/>
      </c>
    </row>
    <row r="973" spans="1:19" s="330" customFormat="1" ht="20.149999999999999" customHeight="1">
      <c r="A973" s="294"/>
      <c r="B973" s="325"/>
      <c r="C973" s="325"/>
      <c r="D973" s="325"/>
      <c r="E973" s="325"/>
      <c r="F973" s="325"/>
      <c r="G973" s="326"/>
      <c r="H973" s="326"/>
      <c r="I973" s="327"/>
      <c r="J973" s="327"/>
      <c r="K973" s="327"/>
      <c r="L973" s="327"/>
      <c r="M973" s="327"/>
      <c r="N973" s="328" t="str">
        <f t="shared" ca="1" si="60"/>
        <v/>
      </c>
      <c r="O973" s="328"/>
      <c r="P973" s="329"/>
      <c r="Q973" s="330" t="str">
        <f t="shared" si="61"/>
        <v/>
      </c>
      <c r="R973" s="330" t="b">
        <f t="shared" si="62"/>
        <v>1</v>
      </c>
      <c r="S973" s="330" t="str">
        <f t="shared" si="63"/>
        <v/>
      </c>
    </row>
    <row r="974" spans="1:19" s="330" customFormat="1" ht="20.149999999999999" customHeight="1">
      <c r="A974" s="294"/>
      <c r="B974" s="325"/>
      <c r="C974" s="325"/>
      <c r="D974" s="325"/>
      <c r="E974" s="325"/>
      <c r="F974" s="325"/>
      <c r="G974" s="326"/>
      <c r="H974" s="326"/>
      <c r="I974" s="327"/>
      <c r="J974" s="327"/>
      <c r="K974" s="327"/>
      <c r="L974" s="327"/>
      <c r="M974" s="327"/>
      <c r="N974" s="328" t="str">
        <f t="shared" ca="1" si="60"/>
        <v/>
      </c>
      <c r="O974" s="328"/>
      <c r="P974" s="329"/>
      <c r="Q974" s="330" t="str">
        <f t="shared" si="61"/>
        <v/>
      </c>
      <c r="R974" s="330" t="b">
        <f t="shared" si="62"/>
        <v>1</v>
      </c>
      <c r="S974" s="330" t="str">
        <f t="shared" si="63"/>
        <v/>
      </c>
    </row>
    <row r="975" spans="1:19" s="330" customFormat="1" ht="20.149999999999999" customHeight="1">
      <c r="A975" s="294"/>
      <c r="B975" s="325"/>
      <c r="C975" s="325"/>
      <c r="D975" s="325"/>
      <c r="E975" s="325"/>
      <c r="F975" s="325"/>
      <c r="G975" s="326"/>
      <c r="H975" s="326"/>
      <c r="I975" s="327"/>
      <c r="J975" s="327"/>
      <c r="K975" s="327"/>
      <c r="L975" s="327"/>
      <c r="M975" s="327"/>
      <c r="N975" s="328" t="str">
        <f t="shared" ca="1" si="60"/>
        <v/>
      </c>
      <c r="O975" s="328"/>
      <c r="P975" s="329"/>
      <c r="Q975" s="330" t="str">
        <f t="shared" si="61"/>
        <v/>
      </c>
      <c r="R975" s="330" t="b">
        <f t="shared" si="62"/>
        <v>1</v>
      </c>
      <c r="S975" s="330" t="str">
        <f t="shared" si="63"/>
        <v/>
      </c>
    </row>
    <row r="976" spans="1:19" s="330" customFormat="1" ht="20.149999999999999" customHeight="1">
      <c r="A976" s="294"/>
      <c r="B976" s="325"/>
      <c r="C976" s="325"/>
      <c r="D976" s="325"/>
      <c r="E976" s="325"/>
      <c r="F976" s="325"/>
      <c r="G976" s="326"/>
      <c r="H976" s="326"/>
      <c r="I976" s="327"/>
      <c r="J976" s="327"/>
      <c r="K976" s="327"/>
      <c r="L976" s="327"/>
      <c r="M976" s="327"/>
      <c r="N976" s="328" t="str">
        <f t="shared" ca="1" si="60"/>
        <v/>
      </c>
      <c r="O976" s="328"/>
      <c r="P976" s="329"/>
      <c r="Q976" s="330" t="str">
        <f t="shared" si="61"/>
        <v/>
      </c>
      <c r="R976" s="330" t="b">
        <f t="shared" si="62"/>
        <v>1</v>
      </c>
      <c r="S976" s="330" t="str">
        <f t="shared" si="63"/>
        <v/>
      </c>
    </row>
    <row r="977" spans="1:19" s="330" customFormat="1" ht="20.149999999999999" customHeight="1">
      <c r="A977" s="294"/>
      <c r="B977" s="325"/>
      <c r="C977" s="325"/>
      <c r="D977" s="325"/>
      <c r="E977" s="325"/>
      <c r="F977" s="325"/>
      <c r="G977" s="326"/>
      <c r="H977" s="326"/>
      <c r="I977" s="327"/>
      <c r="J977" s="327"/>
      <c r="K977" s="327"/>
      <c r="L977" s="327"/>
      <c r="M977" s="327"/>
      <c r="N977" s="328" t="str">
        <f t="shared" ca="1" si="60"/>
        <v/>
      </c>
      <c r="O977" s="328"/>
      <c r="P977" s="329"/>
      <c r="Q977" s="330" t="str">
        <f t="shared" si="61"/>
        <v/>
      </c>
      <c r="R977" s="330" t="b">
        <f t="shared" si="62"/>
        <v>1</v>
      </c>
      <c r="S977" s="330" t="str">
        <f t="shared" si="63"/>
        <v/>
      </c>
    </row>
    <row r="978" spans="1:19" s="330" customFormat="1" ht="20.149999999999999" customHeight="1">
      <c r="A978" s="294"/>
      <c r="B978" s="325"/>
      <c r="C978" s="325"/>
      <c r="D978" s="325"/>
      <c r="E978" s="325"/>
      <c r="F978" s="325"/>
      <c r="G978" s="326"/>
      <c r="H978" s="326"/>
      <c r="I978" s="327"/>
      <c r="J978" s="327"/>
      <c r="K978" s="327"/>
      <c r="L978" s="327"/>
      <c r="M978" s="327"/>
      <c r="N978" s="328" t="str">
        <f t="shared" ca="1" si="60"/>
        <v/>
      </c>
      <c r="O978" s="328"/>
      <c r="P978" s="329"/>
      <c r="Q978" s="330" t="str">
        <f t="shared" si="61"/>
        <v/>
      </c>
      <c r="R978" s="330" t="b">
        <f t="shared" si="62"/>
        <v>1</v>
      </c>
      <c r="S978" s="330" t="str">
        <f t="shared" si="63"/>
        <v/>
      </c>
    </row>
    <row r="979" spans="1:19" s="330" customFormat="1" ht="20.149999999999999" customHeight="1">
      <c r="A979" s="294"/>
      <c r="B979" s="325"/>
      <c r="C979" s="325"/>
      <c r="D979" s="325"/>
      <c r="E979" s="325"/>
      <c r="F979" s="325"/>
      <c r="G979" s="326"/>
      <c r="H979" s="326"/>
      <c r="I979" s="327"/>
      <c r="J979" s="327"/>
      <c r="K979" s="327"/>
      <c r="L979" s="327"/>
      <c r="M979" s="327"/>
      <c r="N979" s="328" t="str">
        <f t="shared" ca="1" si="60"/>
        <v/>
      </c>
      <c r="O979" s="328"/>
      <c r="P979" s="329"/>
      <c r="Q979" s="330" t="str">
        <f t="shared" si="61"/>
        <v/>
      </c>
      <c r="R979" s="330" t="b">
        <f t="shared" si="62"/>
        <v>1</v>
      </c>
      <c r="S979" s="330" t="str">
        <f t="shared" si="63"/>
        <v/>
      </c>
    </row>
    <row r="980" spans="1:19" s="330" customFormat="1" ht="20.149999999999999" customHeight="1">
      <c r="A980" s="294"/>
      <c r="B980" s="325"/>
      <c r="C980" s="325"/>
      <c r="D980" s="325"/>
      <c r="E980" s="325"/>
      <c r="F980" s="325"/>
      <c r="G980" s="326"/>
      <c r="H980" s="326"/>
      <c r="I980" s="327"/>
      <c r="J980" s="327"/>
      <c r="K980" s="327"/>
      <c r="L980" s="327"/>
      <c r="M980" s="327"/>
      <c r="N980" s="328" t="str">
        <f t="shared" ca="1" si="60"/>
        <v/>
      </c>
      <c r="O980" s="328"/>
      <c r="P980" s="329"/>
      <c r="Q980" s="330" t="str">
        <f t="shared" si="61"/>
        <v/>
      </c>
      <c r="R980" s="330" t="b">
        <f t="shared" si="62"/>
        <v>1</v>
      </c>
      <c r="S980" s="330" t="str">
        <f t="shared" si="63"/>
        <v/>
      </c>
    </row>
    <row r="981" spans="1:19" s="330" customFormat="1" ht="20.149999999999999" customHeight="1">
      <c r="A981" s="294"/>
      <c r="B981" s="325"/>
      <c r="C981" s="325"/>
      <c r="D981" s="325"/>
      <c r="E981" s="325"/>
      <c r="F981" s="325"/>
      <c r="G981" s="326"/>
      <c r="H981" s="326"/>
      <c r="I981" s="327"/>
      <c r="J981" s="327"/>
      <c r="K981" s="327"/>
      <c r="L981" s="327"/>
      <c r="M981" s="327"/>
      <c r="N981" s="328" t="str">
        <f t="shared" ca="1" si="60"/>
        <v/>
      </c>
      <c r="O981" s="328"/>
      <c r="P981" s="329"/>
      <c r="Q981" s="330" t="str">
        <f t="shared" si="61"/>
        <v/>
      </c>
      <c r="R981" s="330" t="b">
        <f t="shared" si="62"/>
        <v>1</v>
      </c>
      <c r="S981" s="330" t="str">
        <f t="shared" si="63"/>
        <v/>
      </c>
    </row>
    <row r="982" spans="1:19" s="330" customFormat="1" ht="20.149999999999999" customHeight="1">
      <c r="A982" s="294"/>
      <c r="B982" s="325"/>
      <c r="C982" s="325"/>
      <c r="D982" s="325"/>
      <c r="E982" s="325"/>
      <c r="F982" s="325"/>
      <c r="G982" s="326"/>
      <c r="H982" s="326"/>
      <c r="I982" s="327"/>
      <c r="J982" s="327"/>
      <c r="K982" s="327"/>
      <c r="L982" s="327"/>
      <c r="M982" s="327"/>
      <c r="N982" s="328" t="str">
        <f t="shared" ca="1" si="60"/>
        <v/>
      </c>
      <c r="O982" s="328"/>
      <c r="P982" s="329"/>
      <c r="Q982" s="330" t="str">
        <f t="shared" si="61"/>
        <v/>
      </c>
      <c r="R982" s="330" t="b">
        <f t="shared" si="62"/>
        <v>1</v>
      </c>
      <c r="S982" s="330" t="str">
        <f t="shared" si="63"/>
        <v/>
      </c>
    </row>
    <row r="983" spans="1:19" s="330" customFormat="1" ht="20.149999999999999" customHeight="1">
      <c r="A983" s="294"/>
      <c r="B983" s="325"/>
      <c r="C983" s="325"/>
      <c r="D983" s="325"/>
      <c r="E983" s="325"/>
      <c r="F983" s="325"/>
      <c r="G983" s="326"/>
      <c r="H983" s="326"/>
      <c r="I983" s="327"/>
      <c r="J983" s="327"/>
      <c r="K983" s="327"/>
      <c r="L983" s="327"/>
      <c r="M983" s="327"/>
      <c r="N983" s="328" t="str">
        <f t="shared" ca="1" si="60"/>
        <v/>
      </c>
      <c r="O983" s="328"/>
      <c r="P983" s="329"/>
      <c r="Q983" s="330" t="str">
        <f t="shared" si="61"/>
        <v/>
      </c>
      <c r="R983" s="330" t="b">
        <f t="shared" si="62"/>
        <v>1</v>
      </c>
      <c r="S983" s="330" t="str">
        <f t="shared" si="63"/>
        <v/>
      </c>
    </row>
    <row r="984" spans="1:19" s="330" customFormat="1" ht="20.149999999999999" customHeight="1">
      <c r="A984" s="294"/>
      <c r="B984" s="325"/>
      <c r="C984" s="325"/>
      <c r="D984" s="325"/>
      <c r="E984" s="325"/>
      <c r="F984" s="325"/>
      <c r="G984" s="326"/>
      <c r="H984" s="326"/>
      <c r="I984" s="327"/>
      <c r="J984" s="327"/>
      <c r="K984" s="327"/>
      <c r="L984" s="327"/>
      <c r="M984" s="327"/>
      <c r="N984" s="328" t="str">
        <f t="shared" ca="1" si="60"/>
        <v/>
      </c>
      <c r="O984" s="328"/>
      <c r="P984" s="329"/>
      <c r="Q984" s="330" t="str">
        <f t="shared" si="61"/>
        <v/>
      </c>
      <c r="R984" s="330" t="b">
        <f t="shared" si="62"/>
        <v>1</v>
      </c>
      <c r="S984" s="330" t="str">
        <f t="shared" si="63"/>
        <v/>
      </c>
    </row>
    <row r="985" spans="1:19" s="330" customFormat="1" ht="20.149999999999999" customHeight="1">
      <c r="A985" s="294"/>
      <c r="B985" s="325"/>
      <c r="C985" s="325"/>
      <c r="D985" s="325"/>
      <c r="E985" s="325"/>
      <c r="F985" s="325"/>
      <c r="G985" s="326"/>
      <c r="H985" s="326"/>
      <c r="I985" s="327"/>
      <c r="J985" s="327"/>
      <c r="K985" s="327"/>
      <c r="L985" s="327"/>
      <c r="M985" s="327"/>
      <c r="N985" s="328" t="str">
        <f t="shared" ca="1" si="60"/>
        <v/>
      </c>
      <c r="O985" s="328"/>
      <c r="P985" s="329"/>
      <c r="Q985" s="330" t="str">
        <f t="shared" si="61"/>
        <v/>
      </c>
      <c r="R985" s="330" t="b">
        <f t="shared" si="62"/>
        <v>1</v>
      </c>
      <c r="S985" s="330" t="str">
        <f t="shared" si="63"/>
        <v/>
      </c>
    </row>
    <row r="986" spans="1:19" s="330" customFormat="1" ht="20.149999999999999" customHeight="1">
      <c r="A986" s="294"/>
      <c r="B986" s="325"/>
      <c r="C986" s="325"/>
      <c r="D986" s="325"/>
      <c r="E986" s="325"/>
      <c r="F986" s="325"/>
      <c r="G986" s="326"/>
      <c r="H986" s="326"/>
      <c r="I986" s="327"/>
      <c r="J986" s="327"/>
      <c r="K986" s="327"/>
      <c r="L986" s="327"/>
      <c r="M986" s="327"/>
      <c r="N986" s="328" t="str">
        <f t="shared" ca="1" si="60"/>
        <v/>
      </c>
      <c r="O986" s="328"/>
      <c r="P986" s="329"/>
      <c r="Q986" s="330" t="str">
        <f t="shared" si="61"/>
        <v/>
      </c>
      <c r="R986" s="330" t="b">
        <f t="shared" si="62"/>
        <v>1</v>
      </c>
      <c r="S986" s="330" t="str">
        <f t="shared" si="63"/>
        <v/>
      </c>
    </row>
    <row r="987" spans="1:19" s="330" customFormat="1" ht="20.149999999999999" customHeight="1">
      <c r="A987" s="294"/>
      <c r="B987" s="325"/>
      <c r="C987" s="325"/>
      <c r="D987" s="325"/>
      <c r="E987" s="325"/>
      <c r="F987" s="325"/>
      <c r="G987" s="326"/>
      <c r="H987" s="326"/>
      <c r="I987" s="327"/>
      <c r="J987" s="327"/>
      <c r="K987" s="327"/>
      <c r="L987" s="327"/>
      <c r="M987" s="327"/>
      <c r="N987" s="328" t="str">
        <f t="shared" ca="1" si="60"/>
        <v/>
      </c>
      <c r="O987" s="328"/>
      <c r="P987" s="329"/>
      <c r="Q987" s="330" t="str">
        <f t="shared" si="61"/>
        <v/>
      </c>
      <c r="R987" s="330" t="b">
        <f t="shared" si="62"/>
        <v>1</v>
      </c>
      <c r="S987" s="330" t="str">
        <f t="shared" si="63"/>
        <v/>
      </c>
    </row>
    <row r="988" spans="1:19" s="330" customFormat="1" ht="20.149999999999999" customHeight="1">
      <c r="A988" s="294"/>
      <c r="B988" s="325"/>
      <c r="C988" s="325"/>
      <c r="D988" s="325"/>
      <c r="E988" s="325"/>
      <c r="F988" s="325"/>
      <c r="G988" s="326"/>
      <c r="H988" s="326"/>
      <c r="I988" s="327"/>
      <c r="J988" s="327"/>
      <c r="K988" s="327"/>
      <c r="L988" s="327"/>
      <c r="M988" s="327"/>
      <c r="N988" s="328" t="str">
        <f t="shared" ca="1" si="60"/>
        <v/>
      </c>
      <c r="O988" s="328"/>
      <c r="P988" s="329"/>
      <c r="Q988" s="330" t="str">
        <f t="shared" si="61"/>
        <v/>
      </c>
      <c r="R988" s="330" t="b">
        <f t="shared" si="62"/>
        <v>1</v>
      </c>
      <c r="S988" s="330" t="str">
        <f t="shared" si="63"/>
        <v/>
      </c>
    </row>
    <row r="989" spans="1:19" s="330" customFormat="1" ht="20.149999999999999" customHeight="1">
      <c r="A989" s="294"/>
      <c r="B989" s="325"/>
      <c r="C989" s="325"/>
      <c r="D989" s="325"/>
      <c r="E989" s="325"/>
      <c r="F989" s="325"/>
      <c r="G989" s="326"/>
      <c r="H989" s="326"/>
      <c r="I989" s="327"/>
      <c r="J989" s="327"/>
      <c r="K989" s="327"/>
      <c r="L989" s="327"/>
      <c r="M989" s="327"/>
      <c r="N989" s="328" t="str">
        <f t="shared" ca="1" si="60"/>
        <v/>
      </c>
      <c r="O989" s="328"/>
      <c r="P989" s="329"/>
      <c r="Q989" s="330" t="str">
        <f t="shared" si="61"/>
        <v/>
      </c>
      <c r="R989" s="330" t="b">
        <f t="shared" si="62"/>
        <v>1</v>
      </c>
      <c r="S989" s="330" t="str">
        <f t="shared" si="63"/>
        <v/>
      </c>
    </row>
    <row r="990" spans="1:19" s="330" customFormat="1" ht="20.149999999999999" customHeight="1">
      <c r="A990" s="294"/>
      <c r="B990" s="325"/>
      <c r="C990" s="325"/>
      <c r="D990" s="325"/>
      <c r="E990" s="325"/>
      <c r="F990" s="325"/>
      <c r="G990" s="326"/>
      <c r="H990" s="326"/>
      <c r="I990" s="327"/>
      <c r="J990" s="327"/>
      <c r="K990" s="327"/>
      <c r="L990" s="327"/>
      <c r="M990" s="327"/>
      <c r="N990" s="328" t="str">
        <f t="shared" ca="1" si="60"/>
        <v/>
      </c>
      <c r="O990" s="328"/>
      <c r="P990" s="329"/>
      <c r="Q990" s="330" t="str">
        <f t="shared" si="61"/>
        <v/>
      </c>
      <c r="R990" s="330" t="b">
        <f t="shared" si="62"/>
        <v>1</v>
      </c>
      <c r="S990" s="330" t="str">
        <f t="shared" si="63"/>
        <v/>
      </c>
    </row>
    <row r="991" spans="1:19" s="330" customFormat="1" ht="20.149999999999999" customHeight="1">
      <c r="A991" s="294"/>
      <c r="B991" s="325"/>
      <c r="C991" s="325"/>
      <c r="D991" s="325"/>
      <c r="E991" s="325"/>
      <c r="F991" s="325"/>
      <c r="G991" s="326"/>
      <c r="H991" s="326"/>
      <c r="I991" s="327"/>
      <c r="J991" s="327"/>
      <c r="K991" s="327"/>
      <c r="L991" s="327"/>
      <c r="M991" s="327"/>
      <c r="N991" s="328" t="str">
        <f t="shared" ca="1" si="60"/>
        <v/>
      </c>
      <c r="O991" s="328"/>
      <c r="P991" s="329"/>
      <c r="Q991" s="330" t="str">
        <f t="shared" si="61"/>
        <v/>
      </c>
      <c r="R991" s="330" t="b">
        <f t="shared" si="62"/>
        <v>1</v>
      </c>
      <c r="S991" s="330" t="str">
        <f t="shared" si="63"/>
        <v/>
      </c>
    </row>
    <row r="992" spans="1:19" s="330" customFormat="1" ht="20.149999999999999" customHeight="1">
      <c r="A992" s="294"/>
      <c r="B992" s="325"/>
      <c r="C992" s="325"/>
      <c r="D992" s="325"/>
      <c r="E992" s="325"/>
      <c r="F992" s="325"/>
      <c r="G992" s="326"/>
      <c r="H992" s="326"/>
      <c r="I992" s="327"/>
      <c r="J992" s="327"/>
      <c r="K992" s="327"/>
      <c r="L992" s="327"/>
      <c r="M992" s="327"/>
      <c r="N992" s="328" t="str">
        <f t="shared" ca="1" si="60"/>
        <v/>
      </c>
      <c r="O992" s="328"/>
      <c r="P992" s="329"/>
      <c r="Q992" s="330" t="str">
        <f t="shared" si="61"/>
        <v/>
      </c>
      <c r="R992" s="330" t="b">
        <f t="shared" si="62"/>
        <v>1</v>
      </c>
      <c r="S992" s="330" t="str">
        <f t="shared" si="63"/>
        <v/>
      </c>
    </row>
    <row r="993" spans="1:19" s="330" customFormat="1" ht="20.149999999999999" customHeight="1">
      <c r="A993" s="294"/>
      <c r="B993" s="325"/>
      <c r="C993" s="325"/>
      <c r="D993" s="325"/>
      <c r="E993" s="325"/>
      <c r="F993" s="325"/>
      <c r="G993" s="326"/>
      <c r="H993" s="326"/>
      <c r="I993" s="327"/>
      <c r="J993" s="327"/>
      <c r="K993" s="327"/>
      <c r="L993" s="327"/>
      <c r="M993" s="327"/>
      <c r="N993" s="328" t="str">
        <f t="shared" ca="1" si="60"/>
        <v/>
      </c>
      <c r="O993" s="328"/>
      <c r="P993" s="329"/>
      <c r="Q993" s="330" t="str">
        <f t="shared" si="61"/>
        <v/>
      </c>
      <c r="R993" s="330" t="b">
        <f t="shared" si="62"/>
        <v>1</v>
      </c>
      <c r="S993" s="330" t="str">
        <f t="shared" si="63"/>
        <v/>
      </c>
    </row>
    <row r="994" spans="1:19" s="330" customFormat="1" ht="20.149999999999999" customHeight="1">
      <c r="A994" s="294"/>
      <c r="B994" s="325"/>
      <c r="C994" s="325"/>
      <c r="D994" s="325"/>
      <c r="E994" s="325"/>
      <c r="F994" s="325"/>
      <c r="G994" s="326"/>
      <c r="H994" s="326"/>
      <c r="I994" s="327"/>
      <c r="J994" s="327"/>
      <c r="K994" s="327"/>
      <c r="L994" s="327"/>
      <c r="M994" s="327"/>
      <c r="N994" s="328" t="str">
        <f t="shared" ca="1" si="60"/>
        <v/>
      </c>
      <c r="O994" s="328"/>
      <c r="P994" s="329"/>
      <c r="Q994" s="330" t="str">
        <f t="shared" si="61"/>
        <v/>
      </c>
      <c r="R994" s="330" t="b">
        <f t="shared" si="62"/>
        <v>1</v>
      </c>
      <c r="S994" s="330" t="str">
        <f t="shared" si="63"/>
        <v/>
      </c>
    </row>
    <row r="995" spans="1:19" s="330" customFormat="1" ht="20.149999999999999" customHeight="1">
      <c r="A995" s="294"/>
      <c r="B995" s="325"/>
      <c r="C995" s="325"/>
      <c r="D995" s="325"/>
      <c r="E995" s="325"/>
      <c r="F995" s="325"/>
      <c r="G995" s="326"/>
      <c r="H995" s="326"/>
      <c r="I995" s="327"/>
      <c r="J995" s="327"/>
      <c r="K995" s="327"/>
      <c r="L995" s="327"/>
      <c r="M995" s="327"/>
      <c r="N995" s="328" t="str">
        <f t="shared" ca="1" si="60"/>
        <v/>
      </c>
      <c r="O995" s="328"/>
      <c r="P995" s="329"/>
      <c r="Q995" s="330" t="str">
        <f t="shared" si="61"/>
        <v/>
      </c>
      <c r="R995" s="330" t="b">
        <f t="shared" si="62"/>
        <v>1</v>
      </c>
      <c r="S995" s="330" t="str">
        <f t="shared" si="63"/>
        <v/>
      </c>
    </row>
    <row r="996" spans="1:19" s="330" customFormat="1" ht="20.149999999999999" customHeight="1">
      <c r="A996" s="294"/>
      <c r="B996" s="325"/>
      <c r="C996" s="325"/>
      <c r="D996" s="325"/>
      <c r="E996" s="325"/>
      <c r="F996" s="325"/>
      <c r="G996" s="326"/>
      <c r="H996" s="326"/>
      <c r="I996" s="327"/>
      <c r="J996" s="327"/>
      <c r="K996" s="327"/>
      <c r="L996" s="327"/>
      <c r="M996" s="327"/>
      <c r="N996" s="328" t="str">
        <f t="shared" ca="1" si="60"/>
        <v/>
      </c>
      <c r="O996" s="328"/>
      <c r="P996" s="329"/>
      <c r="Q996" s="330" t="str">
        <f t="shared" si="61"/>
        <v/>
      </c>
      <c r="R996" s="330" t="b">
        <f t="shared" si="62"/>
        <v>1</v>
      </c>
      <c r="S996" s="330" t="str">
        <f t="shared" si="63"/>
        <v/>
      </c>
    </row>
    <row r="997" spans="1:19" s="330" customFormat="1" ht="20.149999999999999" customHeight="1">
      <c r="A997" s="294"/>
      <c r="B997" s="325"/>
      <c r="C997" s="325"/>
      <c r="D997" s="325"/>
      <c r="E997" s="325"/>
      <c r="F997" s="325"/>
      <c r="G997" s="326"/>
      <c r="H997" s="326"/>
      <c r="I997" s="327"/>
      <c r="J997" s="327"/>
      <c r="K997" s="327"/>
      <c r="L997" s="327"/>
      <c r="M997" s="327"/>
      <c r="N997" s="328" t="str">
        <f t="shared" ca="1" si="60"/>
        <v/>
      </c>
      <c r="O997" s="328"/>
      <c r="P997" s="329"/>
      <c r="Q997" s="330" t="str">
        <f t="shared" si="61"/>
        <v/>
      </c>
      <c r="R997" s="330" t="b">
        <f t="shared" si="62"/>
        <v>1</v>
      </c>
      <c r="S997" s="330" t="str">
        <f t="shared" si="63"/>
        <v/>
      </c>
    </row>
    <row r="998" spans="1:19" s="330" customFormat="1" ht="20.149999999999999" customHeight="1">
      <c r="A998" s="294"/>
      <c r="B998" s="325"/>
      <c r="C998" s="325"/>
      <c r="D998" s="325"/>
      <c r="E998" s="325"/>
      <c r="F998" s="325"/>
      <c r="G998" s="326"/>
      <c r="H998" s="326"/>
      <c r="I998" s="327"/>
      <c r="J998" s="327"/>
      <c r="K998" s="327"/>
      <c r="L998" s="327"/>
      <c r="M998" s="327"/>
      <c r="N998" s="328" t="str">
        <f t="shared" ca="1" si="60"/>
        <v/>
      </c>
      <c r="O998" s="328"/>
      <c r="P998" s="329"/>
      <c r="Q998" s="330" t="str">
        <f t="shared" si="61"/>
        <v/>
      </c>
      <c r="R998" s="330" t="b">
        <f t="shared" si="62"/>
        <v>1</v>
      </c>
      <c r="S998" s="330" t="str">
        <f t="shared" si="63"/>
        <v/>
      </c>
    </row>
    <row r="999" spans="1:19" s="330" customFormat="1" ht="20.149999999999999" customHeight="1">
      <c r="A999" s="294"/>
      <c r="B999" s="325"/>
      <c r="C999" s="325"/>
      <c r="D999" s="325"/>
      <c r="E999" s="325"/>
      <c r="F999" s="325"/>
      <c r="G999" s="326"/>
      <c r="H999" s="326"/>
      <c r="I999" s="327"/>
      <c r="J999" s="327"/>
      <c r="K999" s="327"/>
      <c r="L999" s="327"/>
      <c r="M999" s="327"/>
      <c r="N999" s="328" t="str">
        <f t="shared" ca="1" si="60"/>
        <v/>
      </c>
      <c r="O999" s="328"/>
      <c r="P999" s="329"/>
      <c r="Q999" s="330" t="str">
        <f t="shared" si="61"/>
        <v/>
      </c>
      <c r="R999" s="330" t="b">
        <f t="shared" si="62"/>
        <v>1</v>
      </c>
      <c r="S999" s="330" t="str">
        <f t="shared" si="63"/>
        <v/>
      </c>
    </row>
    <row r="1000" spans="1:19" s="330" customFormat="1" ht="20.149999999999999" customHeight="1">
      <c r="A1000" s="294"/>
      <c r="B1000" s="325"/>
      <c r="C1000" s="325"/>
      <c r="D1000" s="325"/>
      <c r="E1000" s="325"/>
      <c r="F1000" s="325"/>
      <c r="G1000" s="326"/>
      <c r="H1000" s="326"/>
      <c r="I1000" s="327"/>
      <c r="J1000" s="327"/>
      <c r="K1000" s="327"/>
      <c r="L1000" s="327"/>
      <c r="M1000" s="327"/>
      <c r="N1000" s="328" t="str">
        <f t="shared" ca="1" si="60"/>
        <v/>
      </c>
      <c r="O1000" s="328"/>
      <c r="P1000" s="329"/>
      <c r="Q1000" s="330" t="str">
        <f t="shared" si="61"/>
        <v/>
      </c>
      <c r="R1000" s="330" t="b">
        <f t="shared" si="62"/>
        <v>1</v>
      </c>
      <c r="S1000" s="330" t="str">
        <f t="shared" si="63"/>
        <v/>
      </c>
    </row>
    <row r="1001" spans="1:19" s="330" customFormat="1" ht="20.149999999999999" customHeight="1">
      <c r="A1001" s="294"/>
      <c r="B1001" s="325"/>
      <c r="C1001" s="325"/>
      <c r="D1001" s="325"/>
      <c r="E1001" s="325"/>
      <c r="F1001" s="325"/>
      <c r="G1001" s="326"/>
      <c r="H1001" s="326"/>
      <c r="I1001" s="327"/>
      <c r="J1001" s="327"/>
      <c r="K1001" s="327"/>
      <c r="L1001" s="327"/>
      <c r="M1001" s="327"/>
      <c r="N1001" s="328" t="str">
        <f t="shared" ca="1" si="60"/>
        <v/>
      </c>
      <c r="O1001" s="328"/>
      <c r="P1001" s="329"/>
      <c r="Q1001" s="330" t="str">
        <f t="shared" si="61"/>
        <v/>
      </c>
      <c r="R1001" s="330" t="b">
        <f t="shared" si="62"/>
        <v>1</v>
      </c>
      <c r="S1001" s="330" t="str">
        <f t="shared" si="63"/>
        <v/>
      </c>
    </row>
    <row r="1002" spans="1:19" s="330" customFormat="1" ht="20.149999999999999" customHeight="1">
      <c r="A1002" s="294"/>
      <c r="B1002" s="325"/>
      <c r="C1002" s="325"/>
      <c r="D1002" s="325"/>
      <c r="E1002" s="325"/>
      <c r="F1002" s="325"/>
      <c r="G1002" s="326"/>
      <c r="H1002" s="326"/>
      <c r="I1002" s="327"/>
      <c r="J1002" s="327"/>
      <c r="K1002" s="327"/>
      <c r="L1002" s="327"/>
      <c r="M1002" s="327"/>
      <c r="N1002" s="328" t="str">
        <f t="shared" ca="1" si="60"/>
        <v/>
      </c>
      <c r="O1002" s="328"/>
      <c r="P1002" s="329"/>
      <c r="Q1002" s="330" t="str">
        <f t="shared" si="61"/>
        <v/>
      </c>
      <c r="R1002" s="330" t="b">
        <f t="shared" si="62"/>
        <v>1</v>
      </c>
      <c r="S1002" s="330" t="str">
        <f t="shared" si="63"/>
        <v/>
      </c>
    </row>
    <row r="1003" spans="1:19" s="330" customFormat="1" ht="20.149999999999999" customHeight="1">
      <c r="A1003" s="294"/>
      <c r="B1003" s="325"/>
      <c r="C1003" s="325"/>
      <c r="D1003" s="325"/>
      <c r="E1003" s="325"/>
      <c r="F1003" s="325"/>
      <c r="G1003" s="326"/>
      <c r="H1003" s="326"/>
      <c r="I1003" s="327"/>
      <c r="J1003" s="327"/>
      <c r="K1003" s="327"/>
      <c r="L1003" s="327"/>
      <c r="M1003" s="327"/>
      <c r="N1003" s="328" t="str">
        <f t="shared" ca="1" si="60"/>
        <v/>
      </c>
      <c r="O1003" s="328"/>
      <c r="P1003" s="329"/>
      <c r="Q1003" s="330" t="str">
        <f t="shared" si="61"/>
        <v/>
      </c>
      <c r="R1003" s="330" t="b">
        <f t="shared" si="62"/>
        <v>1</v>
      </c>
      <c r="S1003" s="330" t="str">
        <f t="shared" si="63"/>
        <v/>
      </c>
    </row>
    <row r="1004" spans="1:19" s="330" customFormat="1" ht="20.149999999999999" customHeight="1">
      <c r="A1004" s="294"/>
      <c r="B1004" s="325"/>
      <c r="C1004" s="325"/>
      <c r="D1004" s="325"/>
      <c r="E1004" s="325"/>
      <c r="F1004" s="325"/>
      <c r="G1004" s="326"/>
      <c r="H1004" s="326"/>
      <c r="I1004" s="327"/>
      <c r="J1004" s="327"/>
      <c r="K1004" s="327"/>
      <c r="L1004" s="327"/>
      <c r="M1004" s="327"/>
      <c r="N1004" s="328" t="str">
        <f t="shared" ca="1" si="60"/>
        <v/>
      </c>
      <c r="O1004" s="328"/>
      <c r="P1004" s="329"/>
      <c r="Q1004" s="330" t="str">
        <f t="shared" si="61"/>
        <v/>
      </c>
      <c r="R1004" s="330" t="b">
        <f t="shared" si="62"/>
        <v>1</v>
      </c>
      <c r="S1004" s="330" t="str">
        <f t="shared" si="63"/>
        <v/>
      </c>
    </row>
    <row r="1005" spans="1:19" s="330" customFormat="1" ht="20.149999999999999" customHeight="1">
      <c r="A1005" s="294"/>
      <c r="B1005" s="325"/>
      <c r="C1005" s="325"/>
      <c r="D1005" s="325"/>
      <c r="E1005" s="325"/>
      <c r="F1005" s="325"/>
      <c r="G1005" s="326"/>
      <c r="H1005" s="326"/>
      <c r="I1005" s="327"/>
      <c r="J1005" s="327"/>
      <c r="K1005" s="327"/>
      <c r="L1005" s="327"/>
      <c r="M1005" s="327"/>
      <c r="N1005" s="328" t="str">
        <f t="shared" ca="1" si="60"/>
        <v/>
      </c>
      <c r="O1005" s="328"/>
      <c r="P1005" s="329"/>
      <c r="Q1005" s="330" t="str">
        <f t="shared" si="61"/>
        <v/>
      </c>
      <c r="R1005" s="330" t="b">
        <f t="shared" si="62"/>
        <v>1</v>
      </c>
      <c r="S1005" s="330" t="str">
        <f t="shared" si="63"/>
        <v/>
      </c>
    </row>
    <row r="1006" spans="1:19" s="330" customFormat="1" ht="20.149999999999999" customHeight="1">
      <c r="A1006" s="294"/>
      <c r="B1006" s="325"/>
      <c r="C1006" s="325"/>
      <c r="D1006" s="325"/>
      <c r="E1006" s="325"/>
      <c r="F1006" s="325"/>
      <c r="G1006" s="326"/>
      <c r="H1006" s="326"/>
      <c r="I1006" s="327"/>
      <c r="J1006" s="327"/>
      <c r="K1006" s="327"/>
      <c r="L1006" s="327"/>
      <c r="M1006" s="327"/>
      <c r="N1006" s="328" t="str">
        <f t="shared" ca="1" si="60"/>
        <v/>
      </c>
      <c r="O1006" s="328"/>
      <c r="P1006" s="329"/>
      <c r="Q1006" s="330" t="str">
        <f t="shared" si="61"/>
        <v/>
      </c>
      <c r="R1006" s="330" t="b">
        <f t="shared" si="62"/>
        <v>1</v>
      </c>
      <c r="S1006" s="330" t="str">
        <f t="shared" si="63"/>
        <v/>
      </c>
    </row>
    <row r="1007" spans="1:19" s="330" customFormat="1" ht="20.149999999999999" customHeight="1">
      <c r="A1007" s="294"/>
      <c r="B1007" s="325"/>
      <c r="C1007" s="325"/>
      <c r="D1007" s="325"/>
      <c r="E1007" s="325"/>
      <c r="F1007" s="325"/>
      <c r="G1007" s="326"/>
      <c r="H1007" s="326"/>
      <c r="I1007" s="327"/>
      <c r="J1007" s="327"/>
      <c r="K1007" s="327"/>
      <c r="L1007" s="327"/>
      <c r="M1007" s="327"/>
      <c r="N1007" s="328" t="str">
        <f t="shared" ca="1" si="60"/>
        <v/>
      </c>
      <c r="O1007" s="328"/>
      <c r="P1007" s="329"/>
      <c r="Q1007" s="330" t="str">
        <f t="shared" si="61"/>
        <v/>
      </c>
      <c r="R1007" s="330" t="b">
        <f t="shared" si="62"/>
        <v>1</v>
      </c>
      <c r="S1007" s="330" t="str">
        <f t="shared" si="63"/>
        <v/>
      </c>
    </row>
    <row r="1008" spans="1:19" s="330" customFormat="1" ht="20.149999999999999" customHeight="1">
      <c r="A1008" s="294"/>
      <c r="B1008" s="325"/>
      <c r="C1008" s="325"/>
      <c r="D1008" s="325"/>
      <c r="E1008" s="325"/>
      <c r="F1008" s="325"/>
      <c r="G1008" s="326"/>
      <c r="H1008" s="326"/>
      <c r="I1008" s="327"/>
      <c r="J1008" s="327"/>
      <c r="K1008" s="327"/>
      <c r="L1008" s="327"/>
      <c r="M1008" s="327"/>
      <c r="N1008" s="328" t="str">
        <f t="shared" ca="1" si="60"/>
        <v/>
      </c>
      <c r="O1008" s="328"/>
      <c r="P1008" s="329"/>
      <c r="Q1008" s="330" t="str">
        <f t="shared" si="61"/>
        <v/>
      </c>
      <c r="R1008" s="330" t="b">
        <f t="shared" si="62"/>
        <v>1</v>
      </c>
      <c r="S1008" s="330" t="str">
        <f t="shared" si="63"/>
        <v/>
      </c>
    </row>
    <row r="1009" spans="1:19" s="330" customFormat="1" ht="20.149999999999999" customHeight="1">
      <c r="A1009" s="294"/>
      <c r="B1009" s="325"/>
      <c r="C1009" s="325"/>
      <c r="D1009" s="325"/>
      <c r="E1009" s="325"/>
      <c r="F1009" s="325"/>
      <c r="G1009" s="326"/>
      <c r="H1009" s="326"/>
      <c r="I1009" s="327"/>
      <c r="J1009" s="327"/>
      <c r="K1009" s="327"/>
      <c r="L1009" s="327"/>
      <c r="M1009" s="327"/>
      <c r="N1009" s="328" t="str">
        <f t="shared" ca="1" si="60"/>
        <v/>
      </c>
      <c r="O1009" s="328"/>
      <c r="P1009" s="329"/>
      <c r="Q1009" s="330" t="str">
        <f t="shared" si="61"/>
        <v/>
      </c>
      <c r="R1009" s="330" t="b">
        <f t="shared" si="62"/>
        <v>1</v>
      </c>
      <c r="S1009" s="330" t="str">
        <f t="shared" si="63"/>
        <v/>
      </c>
    </row>
    <row r="1010" spans="1:19" s="330" customFormat="1" ht="20.149999999999999" customHeight="1">
      <c r="A1010" s="294"/>
      <c r="B1010" s="325"/>
      <c r="C1010" s="325"/>
      <c r="D1010" s="325"/>
      <c r="E1010" s="325"/>
      <c r="F1010" s="325"/>
      <c r="G1010" s="326"/>
      <c r="H1010" s="326"/>
      <c r="I1010" s="327"/>
      <c r="J1010" s="327"/>
      <c r="K1010" s="327"/>
      <c r="L1010" s="327"/>
      <c r="M1010" s="327"/>
      <c r="N1010" s="328" t="str">
        <f t="shared" ca="1" si="60"/>
        <v/>
      </c>
      <c r="O1010" s="328"/>
      <c r="P1010" s="329"/>
      <c r="Q1010" s="330" t="str">
        <f t="shared" si="61"/>
        <v/>
      </c>
      <c r="R1010" s="330" t="b">
        <f t="shared" si="62"/>
        <v>1</v>
      </c>
      <c r="S1010" s="330" t="str">
        <f t="shared" si="63"/>
        <v/>
      </c>
    </row>
    <row r="1011" spans="1:19" s="330" customFormat="1" ht="20.149999999999999" customHeight="1">
      <c r="A1011" s="294"/>
      <c r="B1011" s="325"/>
      <c r="C1011" s="325"/>
      <c r="D1011" s="325"/>
      <c r="E1011" s="325"/>
      <c r="F1011" s="325"/>
      <c r="G1011" s="326"/>
      <c r="H1011" s="326"/>
      <c r="I1011" s="327"/>
      <c r="J1011" s="327"/>
      <c r="K1011" s="327"/>
      <c r="L1011" s="327"/>
      <c r="M1011" s="327"/>
      <c r="N1011" s="328" t="str">
        <f t="shared" ca="1" si="60"/>
        <v/>
      </c>
      <c r="O1011" s="328"/>
      <c r="P1011" s="329"/>
      <c r="Q1011" s="330" t="str">
        <f t="shared" si="61"/>
        <v/>
      </c>
      <c r="R1011" s="330" t="b">
        <f t="shared" si="62"/>
        <v>1</v>
      </c>
      <c r="S1011" s="330" t="str">
        <f t="shared" si="63"/>
        <v/>
      </c>
    </row>
    <row r="1012" spans="1:19" s="330" customFormat="1" ht="20.149999999999999" customHeight="1">
      <c r="A1012" s="294"/>
      <c r="B1012" s="325"/>
      <c r="C1012" s="325"/>
      <c r="D1012" s="325"/>
      <c r="E1012" s="325"/>
      <c r="F1012" s="325"/>
      <c r="G1012" s="326"/>
      <c r="H1012" s="326"/>
      <c r="I1012" s="327"/>
      <c r="J1012" s="327"/>
      <c r="K1012" s="327"/>
      <c r="L1012" s="327"/>
      <c r="M1012" s="327"/>
      <c r="N1012" s="328" t="str">
        <f t="shared" ca="1" si="60"/>
        <v/>
      </c>
      <c r="O1012" s="328"/>
      <c r="P1012" s="329"/>
      <c r="Q1012" s="330" t="str">
        <f t="shared" si="61"/>
        <v/>
      </c>
      <c r="R1012" s="330" t="b">
        <f t="shared" si="62"/>
        <v>1</v>
      </c>
      <c r="S1012" s="330" t="str">
        <f t="shared" si="63"/>
        <v/>
      </c>
    </row>
    <row r="1013" spans="1:19" s="330" customFormat="1" ht="20.149999999999999" customHeight="1">
      <c r="A1013" s="294"/>
      <c r="B1013" s="325"/>
      <c r="C1013" s="325"/>
      <c r="D1013" s="325"/>
      <c r="E1013" s="325"/>
      <c r="F1013" s="325"/>
      <c r="G1013" s="326"/>
      <c r="H1013" s="326"/>
      <c r="I1013" s="327"/>
      <c r="J1013" s="327"/>
      <c r="K1013" s="327"/>
      <c r="L1013" s="327"/>
      <c r="M1013" s="327"/>
      <c r="N1013" s="328" t="str">
        <f t="shared" ca="1" si="60"/>
        <v/>
      </c>
      <c r="O1013" s="328"/>
      <c r="P1013" s="329"/>
      <c r="Q1013" s="330" t="str">
        <f t="shared" si="61"/>
        <v/>
      </c>
      <c r="R1013" s="330" t="b">
        <f t="shared" si="62"/>
        <v>1</v>
      </c>
      <c r="S1013" s="330" t="str">
        <f t="shared" si="63"/>
        <v/>
      </c>
    </row>
    <row r="1014" spans="1:19" s="330" customFormat="1" ht="20.149999999999999" customHeight="1">
      <c r="A1014" s="294"/>
      <c r="B1014" s="325"/>
      <c r="C1014" s="325"/>
      <c r="D1014" s="325"/>
      <c r="E1014" s="325"/>
      <c r="F1014" s="325"/>
      <c r="G1014" s="326"/>
      <c r="H1014" s="326"/>
      <c r="I1014" s="327"/>
      <c r="J1014" s="327"/>
      <c r="K1014" s="327"/>
      <c r="L1014" s="327"/>
      <c r="M1014" s="327"/>
      <c r="N1014" s="328" t="str">
        <f t="shared" ca="1" si="60"/>
        <v/>
      </c>
      <c r="O1014" s="328"/>
      <c r="P1014" s="329"/>
      <c r="Q1014" s="330" t="str">
        <f t="shared" si="61"/>
        <v/>
      </c>
      <c r="R1014" s="330" t="b">
        <f t="shared" si="62"/>
        <v>1</v>
      </c>
      <c r="S1014" s="330" t="str">
        <f t="shared" si="63"/>
        <v/>
      </c>
    </row>
    <row r="1015" spans="1:19" s="330" customFormat="1" ht="20.149999999999999" customHeight="1">
      <c r="A1015" s="294"/>
      <c r="B1015" s="325"/>
      <c r="C1015" s="325"/>
      <c r="D1015" s="325"/>
      <c r="E1015" s="325"/>
      <c r="F1015" s="325"/>
      <c r="G1015" s="326"/>
      <c r="H1015" s="326"/>
      <c r="I1015" s="327"/>
      <c r="J1015" s="327"/>
      <c r="K1015" s="327"/>
      <c r="L1015" s="327"/>
      <c r="M1015" s="327"/>
      <c r="N1015" s="328" t="str">
        <f t="shared" ca="1" si="60"/>
        <v/>
      </c>
      <c r="O1015" s="328"/>
      <c r="P1015" s="329"/>
      <c r="Q1015" s="330" t="str">
        <f t="shared" si="61"/>
        <v/>
      </c>
      <c r="R1015" s="330" t="b">
        <f t="shared" si="62"/>
        <v>1</v>
      </c>
      <c r="S1015" s="330" t="str">
        <f t="shared" si="63"/>
        <v/>
      </c>
    </row>
    <row r="1016" spans="1:19" s="330" customFormat="1" ht="20.149999999999999" customHeight="1">
      <c r="A1016" s="294"/>
      <c r="B1016" s="325"/>
      <c r="C1016" s="325"/>
      <c r="D1016" s="325"/>
      <c r="E1016" s="325"/>
      <c r="F1016" s="325"/>
      <c r="G1016" s="326"/>
      <c r="H1016" s="326"/>
      <c r="I1016" s="327"/>
      <c r="J1016" s="327"/>
      <c r="K1016" s="327"/>
      <c r="L1016" s="327"/>
      <c r="M1016" s="327"/>
      <c r="N1016" s="328" t="str">
        <f t="shared" ca="1" si="60"/>
        <v/>
      </c>
      <c r="O1016" s="328"/>
      <c r="P1016" s="329"/>
      <c r="Q1016" s="330" t="str">
        <f t="shared" si="61"/>
        <v/>
      </c>
      <c r="R1016" s="330" t="b">
        <f t="shared" si="62"/>
        <v>1</v>
      </c>
      <c r="S1016" s="330" t="str">
        <f t="shared" si="63"/>
        <v/>
      </c>
    </row>
    <row r="1017" spans="1:19" s="330" customFormat="1" ht="20.149999999999999" customHeight="1">
      <c r="A1017" s="294"/>
      <c r="B1017" s="325"/>
      <c r="C1017" s="325"/>
      <c r="D1017" s="325"/>
      <c r="E1017" s="325"/>
      <c r="F1017" s="325"/>
      <c r="G1017" s="326"/>
      <c r="H1017" s="326"/>
      <c r="I1017" s="327"/>
      <c r="J1017" s="327"/>
      <c r="K1017" s="327"/>
      <c r="L1017" s="327"/>
      <c r="M1017" s="327"/>
      <c r="N1017" s="328" t="str">
        <f t="shared" ca="1" si="60"/>
        <v/>
      </c>
      <c r="O1017" s="328"/>
      <c r="P1017" s="329"/>
      <c r="Q1017" s="330" t="str">
        <f t="shared" si="61"/>
        <v/>
      </c>
      <c r="R1017" s="330" t="b">
        <f t="shared" si="62"/>
        <v>1</v>
      </c>
      <c r="S1017" s="330" t="str">
        <f t="shared" si="63"/>
        <v/>
      </c>
    </row>
    <row r="1018" spans="1:19" s="330" customFormat="1" ht="20.149999999999999" customHeight="1">
      <c r="A1018" s="294"/>
      <c r="B1018" s="325"/>
      <c r="C1018" s="325"/>
      <c r="D1018" s="325"/>
      <c r="E1018" s="325"/>
      <c r="F1018" s="325"/>
      <c r="G1018" s="326"/>
      <c r="H1018" s="326"/>
      <c r="I1018" s="327"/>
      <c r="J1018" s="327"/>
      <c r="K1018" s="327"/>
      <c r="L1018" s="327"/>
      <c r="M1018" s="327"/>
      <c r="N1018" s="328" t="str">
        <f t="shared" ca="1" si="60"/>
        <v/>
      </c>
      <c r="O1018" s="328"/>
      <c r="P1018" s="329"/>
      <c r="Q1018" s="330" t="str">
        <f t="shared" si="61"/>
        <v/>
      </c>
      <c r="R1018" s="330" t="b">
        <f t="shared" si="62"/>
        <v>1</v>
      </c>
      <c r="S1018" s="330" t="str">
        <f t="shared" si="63"/>
        <v/>
      </c>
    </row>
    <row r="1019" spans="1:19" s="330" customFormat="1" ht="20.149999999999999" customHeight="1">
      <c r="A1019" s="294"/>
      <c r="B1019" s="325"/>
      <c r="C1019" s="325"/>
      <c r="D1019" s="325"/>
      <c r="E1019" s="325"/>
      <c r="F1019" s="325"/>
      <c r="G1019" s="326"/>
      <c r="H1019" s="326"/>
      <c r="I1019" s="327"/>
      <c r="J1019" s="327"/>
      <c r="K1019" s="327"/>
      <c r="L1019" s="327"/>
      <c r="M1019" s="327"/>
      <c r="N1019" s="328" t="str">
        <f t="shared" ca="1" si="60"/>
        <v/>
      </c>
      <c r="O1019" s="328"/>
      <c r="P1019" s="329"/>
      <c r="Q1019" s="330" t="str">
        <f t="shared" si="61"/>
        <v/>
      </c>
      <c r="R1019" s="330" t="b">
        <f t="shared" si="62"/>
        <v>1</v>
      </c>
      <c r="S1019" s="330" t="str">
        <f t="shared" si="63"/>
        <v/>
      </c>
    </row>
    <row r="1020" spans="1:19" s="330" customFormat="1" ht="20.149999999999999" customHeight="1">
      <c r="A1020" s="294"/>
      <c r="B1020" s="325"/>
      <c r="C1020" s="325"/>
      <c r="D1020" s="325"/>
      <c r="E1020" s="325"/>
      <c r="F1020" s="325"/>
      <c r="G1020" s="326"/>
      <c r="H1020" s="326"/>
      <c r="I1020" s="327"/>
      <c r="J1020" s="327"/>
      <c r="K1020" s="327"/>
      <c r="L1020" s="327"/>
      <c r="M1020" s="327"/>
      <c r="N1020" s="328" t="str">
        <f t="shared" ca="1" si="60"/>
        <v/>
      </c>
      <c r="O1020" s="328"/>
      <c r="P1020" s="329"/>
      <c r="Q1020" s="330" t="str">
        <f t="shared" si="61"/>
        <v/>
      </c>
      <c r="R1020" s="330" t="b">
        <f t="shared" si="62"/>
        <v>1</v>
      </c>
      <c r="S1020" s="330" t="str">
        <f t="shared" si="63"/>
        <v/>
      </c>
    </row>
    <row r="1021" spans="1:19" s="330" customFormat="1" ht="20.149999999999999" customHeight="1">
      <c r="A1021" s="294"/>
      <c r="B1021" s="325"/>
      <c r="C1021" s="325"/>
      <c r="D1021" s="325"/>
      <c r="E1021" s="325"/>
      <c r="F1021" s="325"/>
      <c r="G1021" s="326"/>
      <c r="H1021" s="326"/>
      <c r="I1021" s="327"/>
      <c r="J1021" s="327"/>
      <c r="K1021" s="327"/>
      <c r="L1021" s="327"/>
      <c r="M1021" s="327"/>
      <c r="N1021" s="328" t="str">
        <f t="shared" ca="1" si="60"/>
        <v/>
      </c>
      <c r="O1021" s="328"/>
      <c r="P1021" s="329"/>
      <c r="Q1021" s="330" t="str">
        <f t="shared" si="61"/>
        <v/>
      </c>
      <c r="R1021" s="330" t="b">
        <f t="shared" si="62"/>
        <v>1</v>
      </c>
      <c r="S1021" s="330" t="str">
        <f t="shared" si="63"/>
        <v/>
      </c>
    </row>
    <row r="1022" spans="1:19" s="330" customFormat="1" ht="20.149999999999999" customHeight="1">
      <c r="A1022" s="294"/>
      <c r="B1022" s="325"/>
      <c r="C1022" s="325"/>
      <c r="D1022" s="325"/>
      <c r="E1022" s="325"/>
      <c r="F1022" s="325"/>
      <c r="G1022" s="326"/>
      <c r="H1022" s="326"/>
      <c r="I1022" s="327"/>
      <c r="J1022" s="327"/>
      <c r="K1022" s="327"/>
      <c r="L1022" s="327"/>
      <c r="M1022" s="327"/>
      <c r="N1022" s="328" t="str">
        <f t="shared" ca="1" si="60"/>
        <v/>
      </c>
      <c r="O1022" s="328"/>
      <c r="P1022" s="329"/>
      <c r="Q1022" s="330" t="str">
        <f t="shared" si="61"/>
        <v/>
      </c>
      <c r="R1022" s="330" t="b">
        <f t="shared" si="62"/>
        <v>1</v>
      </c>
      <c r="S1022" s="330" t="str">
        <f t="shared" si="63"/>
        <v/>
      </c>
    </row>
    <row r="1023" spans="1:19" s="330" customFormat="1" ht="20.149999999999999" customHeight="1">
      <c r="A1023" s="294"/>
      <c r="B1023" s="325"/>
      <c r="C1023" s="325"/>
      <c r="D1023" s="325"/>
      <c r="E1023" s="325"/>
      <c r="F1023" s="325"/>
      <c r="G1023" s="326"/>
      <c r="H1023" s="326"/>
      <c r="I1023" s="327"/>
      <c r="J1023" s="327"/>
      <c r="K1023" s="327"/>
      <c r="L1023" s="327"/>
      <c r="M1023" s="327"/>
      <c r="N1023" s="328" t="str">
        <f t="shared" ca="1" si="60"/>
        <v/>
      </c>
      <c r="O1023" s="328"/>
      <c r="P1023" s="329"/>
      <c r="Q1023" s="330" t="str">
        <f t="shared" si="61"/>
        <v/>
      </c>
      <c r="R1023" s="330" t="b">
        <f t="shared" si="62"/>
        <v>1</v>
      </c>
      <c r="S1023" s="330" t="str">
        <f t="shared" si="63"/>
        <v/>
      </c>
    </row>
    <row r="1024" spans="1:19" s="330" customFormat="1" ht="20.149999999999999" customHeight="1">
      <c r="A1024" s="294"/>
      <c r="B1024" s="325"/>
      <c r="C1024" s="325"/>
      <c r="D1024" s="325"/>
      <c r="E1024" s="325"/>
      <c r="F1024" s="325"/>
      <c r="G1024" s="326"/>
      <c r="H1024" s="326"/>
      <c r="I1024" s="327"/>
      <c r="J1024" s="327"/>
      <c r="K1024" s="327"/>
      <c r="L1024" s="327"/>
      <c r="M1024" s="327"/>
      <c r="N1024" s="328" t="str">
        <f t="shared" ca="1" si="60"/>
        <v/>
      </c>
      <c r="O1024" s="328"/>
      <c r="P1024" s="329"/>
      <c r="Q1024" s="330" t="str">
        <f t="shared" si="61"/>
        <v/>
      </c>
      <c r="R1024" s="330" t="b">
        <f t="shared" si="62"/>
        <v>1</v>
      </c>
      <c r="S1024" s="330" t="str">
        <f t="shared" si="63"/>
        <v/>
      </c>
    </row>
    <row r="1025" spans="1:19" s="330" customFormat="1" ht="20.149999999999999" customHeight="1">
      <c r="A1025" s="294"/>
      <c r="B1025" s="325"/>
      <c r="C1025" s="325"/>
      <c r="D1025" s="325"/>
      <c r="E1025" s="325"/>
      <c r="F1025" s="325"/>
      <c r="G1025" s="326"/>
      <c r="H1025" s="326"/>
      <c r="I1025" s="327"/>
      <c r="J1025" s="327"/>
      <c r="K1025" s="327"/>
      <c r="L1025" s="327"/>
      <c r="M1025" s="327"/>
      <c r="N1025" s="328" t="str">
        <f t="shared" ca="1" si="60"/>
        <v/>
      </c>
      <c r="O1025" s="328"/>
      <c r="P1025" s="329"/>
      <c r="Q1025" s="330" t="str">
        <f t="shared" si="61"/>
        <v/>
      </c>
      <c r="R1025" s="330" t="b">
        <f t="shared" si="62"/>
        <v>1</v>
      </c>
      <c r="S1025" s="330" t="str">
        <f t="shared" si="63"/>
        <v/>
      </c>
    </row>
    <row r="1026" spans="1:19" s="330" customFormat="1" ht="20.149999999999999" customHeight="1">
      <c r="A1026" s="294"/>
      <c r="B1026" s="325"/>
      <c r="C1026" s="325"/>
      <c r="D1026" s="325"/>
      <c r="E1026" s="325"/>
      <c r="F1026" s="325"/>
      <c r="G1026" s="326"/>
      <c r="H1026" s="326"/>
      <c r="I1026" s="327"/>
      <c r="J1026" s="327"/>
      <c r="K1026" s="327"/>
      <c r="L1026" s="327"/>
      <c r="M1026" s="327"/>
      <c r="N1026" s="328" t="str">
        <f t="shared" ca="1" si="60"/>
        <v/>
      </c>
      <c r="O1026" s="328"/>
      <c r="P1026" s="329"/>
      <c r="Q1026" s="330" t="str">
        <f t="shared" si="61"/>
        <v/>
      </c>
      <c r="R1026" s="330" t="b">
        <f t="shared" si="62"/>
        <v>1</v>
      </c>
      <c r="S1026" s="330" t="str">
        <f t="shared" si="63"/>
        <v/>
      </c>
    </row>
    <row r="1027" spans="1:19" s="330" customFormat="1" ht="20.149999999999999" customHeight="1">
      <c r="A1027" s="294"/>
      <c r="B1027" s="325"/>
      <c r="C1027" s="325"/>
      <c r="D1027" s="325"/>
      <c r="E1027" s="325"/>
      <c r="F1027" s="325"/>
      <c r="G1027" s="326"/>
      <c r="H1027" s="326"/>
      <c r="I1027" s="327"/>
      <c r="J1027" s="327"/>
      <c r="K1027" s="327"/>
      <c r="L1027" s="327"/>
      <c r="M1027" s="327"/>
      <c r="N1027" s="328" t="str">
        <f t="shared" ca="1" si="60"/>
        <v/>
      </c>
      <c r="O1027" s="328"/>
      <c r="P1027" s="329"/>
      <c r="Q1027" s="330" t="str">
        <f t="shared" si="61"/>
        <v/>
      </c>
      <c r="R1027" s="330" t="b">
        <f t="shared" si="62"/>
        <v>1</v>
      </c>
      <c r="S1027" s="330" t="str">
        <f t="shared" si="63"/>
        <v/>
      </c>
    </row>
    <row r="1028" spans="1:19" s="330" customFormat="1" ht="20.149999999999999" customHeight="1">
      <c r="A1028" s="294"/>
      <c r="B1028" s="325"/>
      <c r="C1028" s="325"/>
      <c r="D1028" s="325"/>
      <c r="E1028" s="325"/>
      <c r="F1028" s="325"/>
      <c r="G1028" s="326"/>
      <c r="H1028" s="326"/>
      <c r="I1028" s="327"/>
      <c r="J1028" s="327"/>
      <c r="K1028" s="327"/>
      <c r="L1028" s="327"/>
      <c r="M1028" s="327"/>
      <c r="N1028" s="328" t="str">
        <f t="shared" ca="1" si="60"/>
        <v/>
      </c>
      <c r="O1028" s="328"/>
      <c r="P1028" s="329"/>
      <c r="Q1028" s="330" t="str">
        <f t="shared" si="61"/>
        <v/>
      </c>
      <c r="R1028" s="330" t="b">
        <f t="shared" si="62"/>
        <v>1</v>
      </c>
      <c r="S1028" s="330" t="str">
        <f t="shared" si="63"/>
        <v/>
      </c>
    </row>
    <row r="1029" spans="1:19" s="330" customFormat="1" ht="20.149999999999999" customHeight="1">
      <c r="A1029" s="294"/>
      <c r="B1029" s="325"/>
      <c r="C1029" s="325"/>
      <c r="D1029" s="325"/>
      <c r="E1029" s="325"/>
      <c r="F1029" s="325"/>
      <c r="G1029" s="326"/>
      <c r="H1029" s="326"/>
      <c r="I1029" s="327"/>
      <c r="J1029" s="327"/>
      <c r="K1029" s="327"/>
      <c r="L1029" s="327"/>
      <c r="M1029" s="327"/>
      <c r="N1029" s="328" t="str">
        <f t="shared" ref="N1029:N1092" ca="1" si="64">IF(A1029="","",IF(ISERROR(MATCH($F1029,CL,0)),"Unknown",INDIRECT("'C'!$A$"&amp;MATCH($F1029,CL,0)+1)))</f>
        <v/>
      </c>
      <c r="O1029" s="328"/>
      <c r="P1029" s="329"/>
      <c r="Q1029" s="330" t="str">
        <f t="shared" ref="Q1029:Q1092" si="65">A1029&amp;B1029</f>
        <v/>
      </c>
      <c r="R1029" s="330" t="b">
        <f t="shared" ref="R1029:R1092" si="66">OR(ISBLANK(B1029),ISBLANK(C1029))</f>
        <v>1</v>
      </c>
      <c r="S1029" s="330" t="str">
        <f t="shared" ref="S1029:S1092" si="67">IF(R1029,"",A1029&amp;"+")</f>
        <v/>
      </c>
    </row>
    <row r="1030" spans="1:19" s="330" customFormat="1" ht="20.149999999999999" customHeight="1">
      <c r="A1030" s="294"/>
      <c r="B1030" s="325"/>
      <c r="C1030" s="325"/>
      <c r="D1030" s="325"/>
      <c r="E1030" s="325"/>
      <c r="F1030" s="325"/>
      <c r="G1030" s="326"/>
      <c r="H1030" s="326"/>
      <c r="I1030" s="327"/>
      <c r="J1030" s="327"/>
      <c r="K1030" s="327"/>
      <c r="L1030" s="327"/>
      <c r="M1030" s="327"/>
      <c r="N1030" s="328" t="str">
        <f t="shared" ca="1" si="64"/>
        <v/>
      </c>
      <c r="O1030" s="328"/>
      <c r="P1030" s="329"/>
      <c r="Q1030" s="330" t="str">
        <f t="shared" si="65"/>
        <v/>
      </c>
      <c r="R1030" s="330" t="b">
        <f t="shared" si="66"/>
        <v>1</v>
      </c>
      <c r="S1030" s="330" t="str">
        <f t="shared" si="67"/>
        <v/>
      </c>
    </row>
    <row r="1031" spans="1:19" s="330" customFormat="1" ht="20.149999999999999" customHeight="1">
      <c r="A1031" s="294"/>
      <c r="B1031" s="325"/>
      <c r="C1031" s="325"/>
      <c r="D1031" s="325"/>
      <c r="E1031" s="325"/>
      <c r="F1031" s="325"/>
      <c r="G1031" s="326"/>
      <c r="H1031" s="326"/>
      <c r="I1031" s="327"/>
      <c r="J1031" s="327"/>
      <c r="K1031" s="327"/>
      <c r="L1031" s="327"/>
      <c r="M1031" s="327"/>
      <c r="N1031" s="328" t="str">
        <f t="shared" ca="1" si="64"/>
        <v/>
      </c>
      <c r="O1031" s="328"/>
      <c r="P1031" s="329"/>
      <c r="Q1031" s="330" t="str">
        <f t="shared" si="65"/>
        <v/>
      </c>
      <c r="R1031" s="330" t="b">
        <f t="shared" si="66"/>
        <v>1</v>
      </c>
      <c r="S1031" s="330" t="str">
        <f t="shared" si="67"/>
        <v/>
      </c>
    </row>
    <row r="1032" spans="1:19" s="330" customFormat="1" ht="20.149999999999999" customHeight="1">
      <c r="A1032" s="294"/>
      <c r="B1032" s="325"/>
      <c r="C1032" s="325"/>
      <c r="D1032" s="325"/>
      <c r="E1032" s="325"/>
      <c r="F1032" s="325"/>
      <c r="G1032" s="326"/>
      <c r="H1032" s="326"/>
      <c r="I1032" s="327"/>
      <c r="J1032" s="327"/>
      <c r="K1032" s="327"/>
      <c r="L1032" s="327"/>
      <c r="M1032" s="327"/>
      <c r="N1032" s="328" t="str">
        <f t="shared" ca="1" si="64"/>
        <v/>
      </c>
      <c r="O1032" s="328"/>
      <c r="P1032" s="329"/>
      <c r="Q1032" s="330" t="str">
        <f t="shared" si="65"/>
        <v/>
      </c>
      <c r="R1032" s="330" t="b">
        <f t="shared" si="66"/>
        <v>1</v>
      </c>
      <c r="S1032" s="330" t="str">
        <f t="shared" si="67"/>
        <v/>
      </c>
    </row>
    <row r="1033" spans="1:19" s="330" customFormat="1" ht="20.149999999999999" customHeight="1">
      <c r="A1033" s="294"/>
      <c r="B1033" s="325"/>
      <c r="C1033" s="325"/>
      <c r="D1033" s="325"/>
      <c r="E1033" s="325"/>
      <c r="F1033" s="325"/>
      <c r="G1033" s="326"/>
      <c r="H1033" s="326"/>
      <c r="I1033" s="327"/>
      <c r="J1033" s="327"/>
      <c r="K1033" s="327"/>
      <c r="L1033" s="327"/>
      <c r="M1033" s="327"/>
      <c r="N1033" s="328" t="str">
        <f t="shared" ca="1" si="64"/>
        <v/>
      </c>
      <c r="O1033" s="328"/>
      <c r="P1033" s="329"/>
      <c r="Q1033" s="330" t="str">
        <f t="shared" si="65"/>
        <v/>
      </c>
      <c r="R1033" s="330" t="b">
        <f t="shared" si="66"/>
        <v>1</v>
      </c>
      <c r="S1033" s="330" t="str">
        <f t="shared" si="67"/>
        <v/>
      </c>
    </row>
    <row r="1034" spans="1:19" s="330" customFormat="1" ht="20.149999999999999" customHeight="1">
      <c r="A1034" s="294"/>
      <c r="B1034" s="325"/>
      <c r="C1034" s="325"/>
      <c r="D1034" s="325"/>
      <c r="E1034" s="325"/>
      <c r="F1034" s="325"/>
      <c r="G1034" s="326"/>
      <c r="H1034" s="326"/>
      <c r="I1034" s="327"/>
      <c r="J1034" s="327"/>
      <c r="K1034" s="327"/>
      <c r="L1034" s="327"/>
      <c r="M1034" s="327"/>
      <c r="N1034" s="328" t="str">
        <f t="shared" ca="1" si="64"/>
        <v/>
      </c>
      <c r="O1034" s="328"/>
      <c r="P1034" s="329"/>
      <c r="Q1034" s="330" t="str">
        <f t="shared" si="65"/>
        <v/>
      </c>
      <c r="R1034" s="330" t="b">
        <f t="shared" si="66"/>
        <v>1</v>
      </c>
      <c r="S1034" s="330" t="str">
        <f t="shared" si="67"/>
        <v/>
      </c>
    </row>
    <row r="1035" spans="1:19" s="330" customFormat="1" ht="20.149999999999999" customHeight="1">
      <c r="A1035" s="294"/>
      <c r="B1035" s="325"/>
      <c r="C1035" s="325"/>
      <c r="D1035" s="325"/>
      <c r="E1035" s="325"/>
      <c r="F1035" s="325"/>
      <c r="G1035" s="326"/>
      <c r="H1035" s="326"/>
      <c r="I1035" s="327"/>
      <c r="J1035" s="327"/>
      <c r="K1035" s="327"/>
      <c r="L1035" s="327"/>
      <c r="M1035" s="327"/>
      <c r="N1035" s="328" t="str">
        <f t="shared" ca="1" si="64"/>
        <v/>
      </c>
      <c r="O1035" s="328"/>
      <c r="P1035" s="329"/>
      <c r="Q1035" s="330" t="str">
        <f t="shared" si="65"/>
        <v/>
      </c>
      <c r="R1035" s="330" t="b">
        <f t="shared" si="66"/>
        <v>1</v>
      </c>
      <c r="S1035" s="330" t="str">
        <f t="shared" si="67"/>
        <v/>
      </c>
    </row>
    <row r="1036" spans="1:19" s="330" customFormat="1" ht="20.149999999999999" customHeight="1">
      <c r="A1036" s="294"/>
      <c r="B1036" s="325"/>
      <c r="C1036" s="325"/>
      <c r="D1036" s="325"/>
      <c r="E1036" s="325"/>
      <c r="F1036" s="325"/>
      <c r="G1036" s="326"/>
      <c r="H1036" s="326"/>
      <c r="I1036" s="327"/>
      <c r="J1036" s="327"/>
      <c r="K1036" s="327"/>
      <c r="L1036" s="327"/>
      <c r="M1036" s="327"/>
      <c r="N1036" s="328" t="str">
        <f t="shared" ca="1" si="64"/>
        <v/>
      </c>
      <c r="O1036" s="328"/>
      <c r="P1036" s="329"/>
      <c r="Q1036" s="330" t="str">
        <f t="shared" si="65"/>
        <v/>
      </c>
      <c r="R1036" s="330" t="b">
        <f t="shared" si="66"/>
        <v>1</v>
      </c>
      <c r="S1036" s="330" t="str">
        <f t="shared" si="67"/>
        <v/>
      </c>
    </row>
    <row r="1037" spans="1:19" s="330" customFormat="1" ht="20.149999999999999" customHeight="1">
      <c r="A1037" s="294"/>
      <c r="B1037" s="325"/>
      <c r="C1037" s="325"/>
      <c r="D1037" s="325"/>
      <c r="E1037" s="325"/>
      <c r="F1037" s="325"/>
      <c r="G1037" s="326"/>
      <c r="H1037" s="326"/>
      <c r="I1037" s="327"/>
      <c r="J1037" s="327"/>
      <c r="K1037" s="327"/>
      <c r="L1037" s="327"/>
      <c r="M1037" s="327"/>
      <c r="N1037" s="328" t="str">
        <f t="shared" ca="1" si="64"/>
        <v/>
      </c>
      <c r="O1037" s="328"/>
      <c r="P1037" s="329"/>
      <c r="Q1037" s="330" t="str">
        <f t="shared" si="65"/>
        <v/>
      </c>
      <c r="R1037" s="330" t="b">
        <f t="shared" si="66"/>
        <v>1</v>
      </c>
      <c r="S1037" s="330" t="str">
        <f t="shared" si="67"/>
        <v/>
      </c>
    </row>
    <row r="1038" spans="1:19" s="330" customFormat="1" ht="20.149999999999999" customHeight="1">
      <c r="A1038" s="294"/>
      <c r="B1038" s="325"/>
      <c r="C1038" s="325"/>
      <c r="D1038" s="325"/>
      <c r="E1038" s="325"/>
      <c r="F1038" s="325"/>
      <c r="G1038" s="326"/>
      <c r="H1038" s="326"/>
      <c r="I1038" s="327"/>
      <c r="J1038" s="327"/>
      <c r="K1038" s="327"/>
      <c r="L1038" s="327"/>
      <c r="M1038" s="327"/>
      <c r="N1038" s="328" t="str">
        <f t="shared" ca="1" si="64"/>
        <v/>
      </c>
      <c r="O1038" s="328"/>
      <c r="P1038" s="329"/>
      <c r="Q1038" s="330" t="str">
        <f t="shared" si="65"/>
        <v/>
      </c>
      <c r="R1038" s="330" t="b">
        <f t="shared" si="66"/>
        <v>1</v>
      </c>
      <c r="S1038" s="330" t="str">
        <f t="shared" si="67"/>
        <v/>
      </c>
    </row>
    <row r="1039" spans="1:19" s="330" customFormat="1" ht="20.149999999999999" customHeight="1">
      <c r="A1039" s="294"/>
      <c r="B1039" s="325"/>
      <c r="C1039" s="325"/>
      <c r="D1039" s="325"/>
      <c r="E1039" s="325"/>
      <c r="F1039" s="325"/>
      <c r="G1039" s="326"/>
      <c r="H1039" s="326"/>
      <c r="I1039" s="327"/>
      <c r="J1039" s="327"/>
      <c r="K1039" s="327"/>
      <c r="L1039" s="327"/>
      <c r="M1039" s="327"/>
      <c r="N1039" s="328" t="str">
        <f t="shared" ca="1" si="64"/>
        <v/>
      </c>
      <c r="O1039" s="328"/>
      <c r="P1039" s="329"/>
      <c r="Q1039" s="330" t="str">
        <f t="shared" si="65"/>
        <v/>
      </c>
      <c r="R1039" s="330" t="b">
        <f t="shared" si="66"/>
        <v>1</v>
      </c>
      <c r="S1039" s="330" t="str">
        <f t="shared" si="67"/>
        <v/>
      </c>
    </row>
    <row r="1040" spans="1:19" s="330" customFormat="1" ht="20.149999999999999" customHeight="1">
      <c r="A1040" s="294"/>
      <c r="B1040" s="325"/>
      <c r="C1040" s="325"/>
      <c r="D1040" s="325"/>
      <c r="E1040" s="325"/>
      <c r="F1040" s="325"/>
      <c r="G1040" s="326"/>
      <c r="H1040" s="326"/>
      <c r="I1040" s="327"/>
      <c r="J1040" s="327"/>
      <c r="K1040" s="327"/>
      <c r="L1040" s="327"/>
      <c r="M1040" s="327"/>
      <c r="N1040" s="328" t="str">
        <f t="shared" ca="1" si="64"/>
        <v/>
      </c>
      <c r="O1040" s="328"/>
      <c r="P1040" s="329"/>
      <c r="Q1040" s="330" t="str">
        <f t="shared" si="65"/>
        <v/>
      </c>
      <c r="R1040" s="330" t="b">
        <f t="shared" si="66"/>
        <v>1</v>
      </c>
      <c r="S1040" s="330" t="str">
        <f t="shared" si="67"/>
        <v/>
      </c>
    </row>
    <row r="1041" spans="1:19" s="330" customFormat="1" ht="20.149999999999999" customHeight="1">
      <c r="A1041" s="294"/>
      <c r="B1041" s="325"/>
      <c r="C1041" s="325"/>
      <c r="D1041" s="325"/>
      <c r="E1041" s="325"/>
      <c r="F1041" s="325"/>
      <c r="G1041" s="326"/>
      <c r="H1041" s="326"/>
      <c r="I1041" s="327"/>
      <c r="J1041" s="327"/>
      <c r="K1041" s="327"/>
      <c r="L1041" s="327"/>
      <c r="M1041" s="327"/>
      <c r="N1041" s="328" t="str">
        <f t="shared" ca="1" si="64"/>
        <v/>
      </c>
      <c r="O1041" s="328"/>
      <c r="P1041" s="329"/>
      <c r="Q1041" s="330" t="str">
        <f t="shared" si="65"/>
        <v/>
      </c>
      <c r="R1041" s="330" t="b">
        <f t="shared" si="66"/>
        <v>1</v>
      </c>
      <c r="S1041" s="330" t="str">
        <f t="shared" si="67"/>
        <v/>
      </c>
    </row>
    <row r="1042" spans="1:19" s="330" customFormat="1" ht="20.149999999999999" customHeight="1">
      <c r="A1042" s="294"/>
      <c r="B1042" s="325"/>
      <c r="C1042" s="325"/>
      <c r="D1042" s="325"/>
      <c r="E1042" s="325"/>
      <c r="F1042" s="325"/>
      <c r="G1042" s="326"/>
      <c r="H1042" s="326"/>
      <c r="I1042" s="327"/>
      <c r="J1042" s="327"/>
      <c r="K1042" s="327"/>
      <c r="L1042" s="327"/>
      <c r="M1042" s="327"/>
      <c r="N1042" s="328" t="str">
        <f t="shared" ca="1" si="64"/>
        <v/>
      </c>
      <c r="O1042" s="328"/>
      <c r="P1042" s="329"/>
      <c r="Q1042" s="330" t="str">
        <f t="shared" si="65"/>
        <v/>
      </c>
      <c r="R1042" s="330" t="b">
        <f t="shared" si="66"/>
        <v>1</v>
      </c>
      <c r="S1042" s="330" t="str">
        <f t="shared" si="67"/>
        <v/>
      </c>
    </row>
    <row r="1043" spans="1:19" s="330" customFormat="1" ht="20.149999999999999" customHeight="1">
      <c r="A1043" s="294"/>
      <c r="B1043" s="325"/>
      <c r="C1043" s="325"/>
      <c r="D1043" s="325"/>
      <c r="E1043" s="325"/>
      <c r="F1043" s="325"/>
      <c r="G1043" s="326"/>
      <c r="H1043" s="326"/>
      <c r="I1043" s="327"/>
      <c r="J1043" s="327"/>
      <c r="K1043" s="327"/>
      <c r="L1043" s="327"/>
      <c r="M1043" s="327"/>
      <c r="N1043" s="328" t="str">
        <f t="shared" ca="1" si="64"/>
        <v/>
      </c>
      <c r="O1043" s="328"/>
      <c r="P1043" s="329"/>
      <c r="Q1043" s="330" t="str">
        <f t="shared" si="65"/>
        <v/>
      </c>
      <c r="R1043" s="330" t="b">
        <f t="shared" si="66"/>
        <v>1</v>
      </c>
      <c r="S1043" s="330" t="str">
        <f t="shared" si="67"/>
        <v/>
      </c>
    </row>
    <row r="1044" spans="1:19" s="330" customFormat="1" ht="20.149999999999999" customHeight="1">
      <c r="A1044" s="294"/>
      <c r="B1044" s="325"/>
      <c r="C1044" s="325"/>
      <c r="D1044" s="325"/>
      <c r="E1044" s="325"/>
      <c r="F1044" s="325"/>
      <c r="G1044" s="326"/>
      <c r="H1044" s="326"/>
      <c r="I1044" s="327"/>
      <c r="J1044" s="327"/>
      <c r="K1044" s="327"/>
      <c r="L1044" s="327"/>
      <c r="M1044" s="327"/>
      <c r="N1044" s="328" t="str">
        <f t="shared" ca="1" si="64"/>
        <v/>
      </c>
      <c r="O1044" s="328"/>
      <c r="P1044" s="329"/>
      <c r="Q1044" s="330" t="str">
        <f t="shared" si="65"/>
        <v/>
      </c>
      <c r="R1044" s="330" t="b">
        <f t="shared" si="66"/>
        <v>1</v>
      </c>
      <c r="S1044" s="330" t="str">
        <f t="shared" si="67"/>
        <v/>
      </c>
    </row>
    <row r="1045" spans="1:19" s="330" customFormat="1" ht="20.149999999999999" customHeight="1">
      <c r="A1045" s="294"/>
      <c r="B1045" s="325"/>
      <c r="C1045" s="325"/>
      <c r="D1045" s="325"/>
      <c r="E1045" s="325"/>
      <c r="F1045" s="325"/>
      <c r="G1045" s="326"/>
      <c r="H1045" s="326"/>
      <c r="I1045" s="327"/>
      <c r="J1045" s="327"/>
      <c r="K1045" s="327"/>
      <c r="L1045" s="327"/>
      <c r="M1045" s="327"/>
      <c r="N1045" s="328" t="str">
        <f t="shared" ca="1" si="64"/>
        <v/>
      </c>
      <c r="O1045" s="328"/>
      <c r="P1045" s="329"/>
      <c r="Q1045" s="330" t="str">
        <f t="shared" si="65"/>
        <v/>
      </c>
      <c r="R1045" s="330" t="b">
        <f t="shared" si="66"/>
        <v>1</v>
      </c>
      <c r="S1045" s="330" t="str">
        <f t="shared" si="67"/>
        <v/>
      </c>
    </row>
    <row r="1046" spans="1:19" s="330" customFormat="1" ht="20.149999999999999" customHeight="1">
      <c r="A1046" s="294"/>
      <c r="B1046" s="325"/>
      <c r="C1046" s="325"/>
      <c r="D1046" s="325"/>
      <c r="E1046" s="325"/>
      <c r="F1046" s="325"/>
      <c r="G1046" s="326"/>
      <c r="H1046" s="326"/>
      <c r="I1046" s="327"/>
      <c r="J1046" s="327"/>
      <c r="K1046" s="327"/>
      <c r="L1046" s="327"/>
      <c r="M1046" s="327"/>
      <c r="N1046" s="328" t="str">
        <f t="shared" ca="1" si="64"/>
        <v/>
      </c>
      <c r="O1046" s="328"/>
      <c r="P1046" s="329"/>
      <c r="Q1046" s="330" t="str">
        <f t="shared" si="65"/>
        <v/>
      </c>
      <c r="R1046" s="330" t="b">
        <f t="shared" si="66"/>
        <v>1</v>
      </c>
      <c r="S1046" s="330" t="str">
        <f t="shared" si="67"/>
        <v/>
      </c>
    </row>
    <row r="1047" spans="1:19" s="330" customFormat="1" ht="20.149999999999999" customHeight="1">
      <c r="A1047" s="294"/>
      <c r="B1047" s="325"/>
      <c r="C1047" s="325"/>
      <c r="D1047" s="325"/>
      <c r="E1047" s="325"/>
      <c r="F1047" s="325"/>
      <c r="G1047" s="326"/>
      <c r="H1047" s="326"/>
      <c r="I1047" s="327"/>
      <c r="J1047" s="327"/>
      <c r="K1047" s="327"/>
      <c r="L1047" s="327"/>
      <c r="M1047" s="327"/>
      <c r="N1047" s="328" t="str">
        <f t="shared" ca="1" si="64"/>
        <v/>
      </c>
      <c r="O1047" s="328"/>
      <c r="P1047" s="329"/>
      <c r="Q1047" s="330" t="str">
        <f t="shared" si="65"/>
        <v/>
      </c>
      <c r="R1047" s="330" t="b">
        <f t="shared" si="66"/>
        <v>1</v>
      </c>
      <c r="S1047" s="330" t="str">
        <f t="shared" si="67"/>
        <v/>
      </c>
    </row>
    <row r="1048" spans="1:19" s="330" customFormat="1" ht="20.149999999999999" customHeight="1">
      <c r="A1048" s="294"/>
      <c r="B1048" s="325"/>
      <c r="C1048" s="325"/>
      <c r="D1048" s="325"/>
      <c r="E1048" s="325"/>
      <c r="F1048" s="325"/>
      <c r="G1048" s="326"/>
      <c r="H1048" s="326"/>
      <c r="I1048" s="327"/>
      <c r="J1048" s="327"/>
      <c r="K1048" s="327"/>
      <c r="L1048" s="327"/>
      <c r="M1048" s="327"/>
      <c r="N1048" s="328" t="str">
        <f t="shared" ca="1" si="64"/>
        <v/>
      </c>
      <c r="O1048" s="328"/>
      <c r="P1048" s="329"/>
      <c r="Q1048" s="330" t="str">
        <f t="shared" si="65"/>
        <v/>
      </c>
      <c r="R1048" s="330" t="b">
        <f t="shared" si="66"/>
        <v>1</v>
      </c>
      <c r="S1048" s="330" t="str">
        <f t="shared" si="67"/>
        <v/>
      </c>
    </row>
    <row r="1049" spans="1:19" s="330" customFormat="1" ht="20.149999999999999" customHeight="1">
      <c r="A1049" s="294"/>
      <c r="B1049" s="325"/>
      <c r="C1049" s="325"/>
      <c r="D1049" s="325"/>
      <c r="E1049" s="325"/>
      <c r="F1049" s="325"/>
      <c r="G1049" s="326"/>
      <c r="H1049" s="326"/>
      <c r="I1049" s="327"/>
      <c r="J1049" s="327"/>
      <c r="K1049" s="327"/>
      <c r="L1049" s="327"/>
      <c r="M1049" s="327"/>
      <c r="N1049" s="328" t="str">
        <f t="shared" ca="1" si="64"/>
        <v/>
      </c>
      <c r="O1049" s="328"/>
      <c r="P1049" s="329"/>
      <c r="Q1049" s="330" t="str">
        <f t="shared" si="65"/>
        <v/>
      </c>
      <c r="R1049" s="330" t="b">
        <f t="shared" si="66"/>
        <v>1</v>
      </c>
      <c r="S1049" s="330" t="str">
        <f t="shared" si="67"/>
        <v/>
      </c>
    </row>
    <row r="1050" spans="1:19" s="330" customFormat="1" ht="20.149999999999999" customHeight="1">
      <c r="A1050" s="294"/>
      <c r="B1050" s="325"/>
      <c r="C1050" s="325"/>
      <c r="D1050" s="325"/>
      <c r="E1050" s="325"/>
      <c r="F1050" s="325"/>
      <c r="G1050" s="326"/>
      <c r="H1050" s="326"/>
      <c r="I1050" s="327"/>
      <c r="J1050" s="327"/>
      <c r="K1050" s="327"/>
      <c r="L1050" s="327"/>
      <c r="M1050" s="327"/>
      <c r="N1050" s="328" t="str">
        <f t="shared" ca="1" si="64"/>
        <v/>
      </c>
      <c r="O1050" s="328"/>
      <c r="P1050" s="329"/>
      <c r="Q1050" s="330" t="str">
        <f t="shared" si="65"/>
        <v/>
      </c>
      <c r="R1050" s="330" t="b">
        <f t="shared" si="66"/>
        <v>1</v>
      </c>
      <c r="S1050" s="330" t="str">
        <f t="shared" si="67"/>
        <v/>
      </c>
    </row>
    <row r="1051" spans="1:19" s="330" customFormat="1" ht="20.149999999999999" customHeight="1">
      <c r="A1051" s="294"/>
      <c r="B1051" s="325"/>
      <c r="C1051" s="325"/>
      <c r="D1051" s="325"/>
      <c r="E1051" s="325"/>
      <c r="F1051" s="325"/>
      <c r="G1051" s="326"/>
      <c r="H1051" s="326"/>
      <c r="I1051" s="327"/>
      <c r="J1051" s="327"/>
      <c r="K1051" s="327"/>
      <c r="L1051" s="327"/>
      <c r="M1051" s="327"/>
      <c r="N1051" s="328" t="str">
        <f t="shared" ca="1" si="64"/>
        <v/>
      </c>
      <c r="O1051" s="328"/>
      <c r="P1051" s="329"/>
      <c r="Q1051" s="330" t="str">
        <f t="shared" si="65"/>
        <v/>
      </c>
      <c r="R1051" s="330" t="b">
        <f t="shared" si="66"/>
        <v>1</v>
      </c>
      <c r="S1051" s="330" t="str">
        <f t="shared" si="67"/>
        <v/>
      </c>
    </row>
    <row r="1052" spans="1:19" s="330" customFormat="1" ht="20.149999999999999" customHeight="1">
      <c r="A1052" s="294"/>
      <c r="B1052" s="325"/>
      <c r="C1052" s="325"/>
      <c r="D1052" s="325"/>
      <c r="E1052" s="325"/>
      <c r="F1052" s="325"/>
      <c r="G1052" s="326"/>
      <c r="H1052" s="326"/>
      <c r="I1052" s="327"/>
      <c r="J1052" s="327"/>
      <c r="K1052" s="327"/>
      <c r="L1052" s="327"/>
      <c r="M1052" s="327"/>
      <c r="N1052" s="328" t="str">
        <f t="shared" ca="1" si="64"/>
        <v/>
      </c>
      <c r="O1052" s="328"/>
      <c r="P1052" s="329"/>
      <c r="Q1052" s="330" t="str">
        <f t="shared" si="65"/>
        <v/>
      </c>
      <c r="R1052" s="330" t="b">
        <f t="shared" si="66"/>
        <v>1</v>
      </c>
      <c r="S1052" s="330" t="str">
        <f t="shared" si="67"/>
        <v/>
      </c>
    </row>
    <row r="1053" spans="1:19" s="330" customFormat="1" ht="20.149999999999999" customHeight="1">
      <c r="A1053" s="294"/>
      <c r="B1053" s="325"/>
      <c r="C1053" s="325"/>
      <c r="D1053" s="325"/>
      <c r="E1053" s="325"/>
      <c r="F1053" s="325"/>
      <c r="G1053" s="326"/>
      <c r="H1053" s="326"/>
      <c r="I1053" s="327"/>
      <c r="J1053" s="327"/>
      <c r="K1053" s="327"/>
      <c r="L1053" s="327"/>
      <c r="M1053" s="327"/>
      <c r="N1053" s="328" t="str">
        <f t="shared" ca="1" si="64"/>
        <v/>
      </c>
      <c r="O1053" s="328"/>
      <c r="P1053" s="329"/>
      <c r="Q1053" s="330" t="str">
        <f t="shared" si="65"/>
        <v/>
      </c>
      <c r="R1053" s="330" t="b">
        <f t="shared" si="66"/>
        <v>1</v>
      </c>
      <c r="S1053" s="330" t="str">
        <f t="shared" si="67"/>
        <v/>
      </c>
    </row>
    <row r="1054" spans="1:19" s="330" customFormat="1" ht="20.149999999999999" customHeight="1">
      <c r="A1054" s="294"/>
      <c r="B1054" s="325"/>
      <c r="C1054" s="325"/>
      <c r="D1054" s="325"/>
      <c r="E1054" s="325"/>
      <c r="F1054" s="325"/>
      <c r="G1054" s="326"/>
      <c r="H1054" s="326"/>
      <c r="I1054" s="327"/>
      <c r="J1054" s="327"/>
      <c r="K1054" s="327"/>
      <c r="L1054" s="327"/>
      <c r="M1054" s="327"/>
      <c r="N1054" s="328" t="str">
        <f t="shared" ca="1" si="64"/>
        <v/>
      </c>
      <c r="O1054" s="328"/>
      <c r="P1054" s="329"/>
      <c r="Q1054" s="330" t="str">
        <f t="shared" si="65"/>
        <v/>
      </c>
      <c r="R1054" s="330" t="b">
        <f t="shared" si="66"/>
        <v>1</v>
      </c>
      <c r="S1054" s="330" t="str">
        <f t="shared" si="67"/>
        <v/>
      </c>
    </row>
    <row r="1055" spans="1:19" s="330" customFormat="1" ht="20.149999999999999" customHeight="1">
      <c r="A1055" s="294"/>
      <c r="B1055" s="325"/>
      <c r="C1055" s="325"/>
      <c r="D1055" s="325"/>
      <c r="E1055" s="325"/>
      <c r="F1055" s="325"/>
      <c r="G1055" s="326"/>
      <c r="H1055" s="326"/>
      <c r="I1055" s="327"/>
      <c r="J1055" s="327"/>
      <c r="K1055" s="327"/>
      <c r="L1055" s="327"/>
      <c r="M1055" s="327"/>
      <c r="N1055" s="328" t="str">
        <f t="shared" ca="1" si="64"/>
        <v/>
      </c>
      <c r="O1055" s="328"/>
      <c r="P1055" s="329"/>
      <c r="Q1055" s="330" t="str">
        <f t="shared" si="65"/>
        <v/>
      </c>
      <c r="R1055" s="330" t="b">
        <f t="shared" si="66"/>
        <v>1</v>
      </c>
      <c r="S1055" s="330" t="str">
        <f t="shared" si="67"/>
        <v/>
      </c>
    </row>
    <row r="1056" spans="1:19" s="330" customFormat="1" ht="20.149999999999999" customHeight="1">
      <c r="A1056" s="294"/>
      <c r="B1056" s="325"/>
      <c r="C1056" s="325"/>
      <c r="D1056" s="325"/>
      <c r="E1056" s="325"/>
      <c r="F1056" s="325"/>
      <c r="G1056" s="326"/>
      <c r="H1056" s="326"/>
      <c r="I1056" s="327"/>
      <c r="J1056" s="327"/>
      <c r="K1056" s="327"/>
      <c r="L1056" s="327"/>
      <c r="M1056" s="327"/>
      <c r="N1056" s="328" t="str">
        <f t="shared" ca="1" si="64"/>
        <v/>
      </c>
      <c r="O1056" s="328"/>
      <c r="P1056" s="329"/>
      <c r="Q1056" s="330" t="str">
        <f t="shared" si="65"/>
        <v/>
      </c>
      <c r="R1056" s="330" t="b">
        <f t="shared" si="66"/>
        <v>1</v>
      </c>
      <c r="S1056" s="330" t="str">
        <f t="shared" si="67"/>
        <v/>
      </c>
    </row>
    <row r="1057" spans="1:19" s="330" customFormat="1" ht="20.149999999999999" customHeight="1">
      <c r="A1057" s="294"/>
      <c r="B1057" s="325"/>
      <c r="C1057" s="325"/>
      <c r="D1057" s="325"/>
      <c r="E1057" s="325"/>
      <c r="F1057" s="325"/>
      <c r="G1057" s="326"/>
      <c r="H1057" s="326"/>
      <c r="I1057" s="327"/>
      <c r="J1057" s="327"/>
      <c r="K1057" s="327"/>
      <c r="L1057" s="327"/>
      <c r="M1057" s="327"/>
      <c r="N1057" s="328" t="str">
        <f t="shared" ca="1" si="64"/>
        <v/>
      </c>
      <c r="O1057" s="328"/>
      <c r="P1057" s="329"/>
      <c r="Q1057" s="330" t="str">
        <f t="shared" si="65"/>
        <v/>
      </c>
      <c r="R1057" s="330" t="b">
        <f t="shared" si="66"/>
        <v>1</v>
      </c>
      <c r="S1057" s="330" t="str">
        <f t="shared" si="67"/>
        <v/>
      </c>
    </row>
    <row r="1058" spans="1:19" s="330" customFormat="1" ht="20.149999999999999" customHeight="1">
      <c r="A1058" s="294"/>
      <c r="B1058" s="325"/>
      <c r="C1058" s="325"/>
      <c r="D1058" s="325"/>
      <c r="E1058" s="325"/>
      <c r="F1058" s="325"/>
      <c r="G1058" s="326"/>
      <c r="H1058" s="326"/>
      <c r="I1058" s="327"/>
      <c r="J1058" s="327"/>
      <c r="K1058" s="327"/>
      <c r="L1058" s="327"/>
      <c r="M1058" s="327"/>
      <c r="N1058" s="328" t="str">
        <f t="shared" ca="1" si="64"/>
        <v/>
      </c>
      <c r="O1058" s="328"/>
      <c r="P1058" s="329"/>
      <c r="Q1058" s="330" t="str">
        <f t="shared" si="65"/>
        <v/>
      </c>
      <c r="R1058" s="330" t="b">
        <f t="shared" si="66"/>
        <v>1</v>
      </c>
      <c r="S1058" s="330" t="str">
        <f t="shared" si="67"/>
        <v/>
      </c>
    </row>
    <row r="1059" spans="1:19" s="330" customFormat="1" ht="20.149999999999999" customHeight="1">
      <c r="A1059" s="294"/>
      <c r="B1059" s="325"/>
      <c r="C1059" s="325"/>
      <c r="D1059" s="325"/>
      <c r="E1059" s="325"/>
      <c r="F1059" s="325"/>
      <c r="G1059" s="326"/>
      <c r="H1059" s="326"/>
      <c r="I1059" s="327"/>
      <c r="J1059" s="327"/>
      <c r="K1059" s="327"/>
      <c r="L1059" s="327"/>
      <c r="M1059" s="327"/>
      <c r="N1059" s="328" t="str">
        <f t="shared" ca="1" si="64"/>
        <v/>
      </c>
      <c r="O1059" s="328"/>
      <c r="P1059" s="329"/>
      <c r="Q1059" s="330" t="str">
        <f t="shared" si="65"/>
        <v/>
      </c>
      <c r="R1059" s="330" t="b">
        <f t="shared" si="66"/>
        <v>1</v>
      </c>
      <c r="S1059" s="330" t="str">
        <f t="shared" si="67"/>
        <v/>
      </c>
    </row>
    <row r="1060" spans="1:19" s="330" customFormat="1" ht="20.149999999999999" customHeight="1">
      <c r="A1060" s="294"/>
      <c r="B1060" s="325"/>
      <c r="C1060" s="325"/>
      <c r="D1060" s="325"/>
      <c r="E1060" s="325"/>
      <c r="F1060" s="325"/>
      <c r="G1060" s="326"/>
      <c r="H1060" s="326"/>
      <c r="I1060" s="327"/>
      <c r="J1060" s="327"/>
      <c r="K1060" s="327"/>
      <c r="L1060" s="327"/>
      <c r="M1060" s="327"/>
      <c r="N1060" s="328" t="str">
        <f t="shared" ca="1" si="64"/>
        <v/>
      </c>
      <c r="O1060" s="328"/>
      <c r="P1060" s="329"/>
      <c r="Q1060" s="330" t="str">
        <f t="shared" si="65"/>
        <v/>
      </c>
      <c r="R1060" s="330" t="b">
        <f t="shared" si="66"/>
        <v>1</v>
      </c>
      <c r="S1060" s="330" t="str">
        <f t="shared" si="67"/>
        <v/>
      </c>
    </row>
    <row r="1061" spans="1:19" s="330" customFormat="1" ht="20.149999999999999" customHeight="1">
      <c r="A1061" s="294"/>
      <c r="B1061" s="325"/>
      <c r="C1061" s="325"/>
      <c r="D1061" s="325"/>
      <c r="E1061" s="325"/>
      <c r="F1061" s="325"/>
      <c r="G1061" s="326"/>
      <c r="H1061" s="326"/>
      <c r="I1061" s="327"/>
      <c r="J1061" s="327"/>
      <c r="K1061" s="327"/>
      <c r="L1061" s="327"/>
      <c r="M1061" s="327"/>
      <c r="N1061" s="328" t="str">
        <f t="shared" ca="1" si="64"/>
        <v/>
      </c>
      <c r="O1061" s="328"/>
      <c r="P1061" s="329"/>
      <c r="Q1061" s="330" t="str">
        <f t="shared" si="65"/>
        <v/>
      </c>
      <c r="R1061" s="330" t="b">
        <f t="shared" si="66"/>
        <v>1</v>
      </c>
      <c r="S1061" s="330" t="str">
        <f t="shared" si="67"/>
        <v/>
      </c>
    </row>
    <row r="1062" spans="1:19" s="330" customFormat="1" ht="20.149999999999999" customHeight="1">
      <c r="A1062" s="294"/>
      <c r="B1062" s="325"/>
      <c r="C1062" s="325"/>
      <c r="D1062" s="325"/>
      <c r="E1062" s="325"/>
      <c r="F1062" s="325"/>
      <c r="G1062" s="326"/>
      <c r="H1062" s="326"/>
      <c r="I1062" s="327"/>
      <c r="J1062" s="327"/>
      <c r="K1062" s="327"/>
      <c r="L1062" s="327"/>
      <c r="M1062" s="327"/>
      <c r="N1062" s="328" t="str">
        <f t="shared" ca="1" si="64"/>
        <v/>
      </c>
      <c r="O1062" s="328"/>
      <c r="P1062" s="329"/>
      <c r="Q1062" s="330" t="str">
        <f t="shared" si="65"/>
        <v/>
      </c>
      <c r="R1062" s="330" t="b">
        <f t="shared" si="66"/>
        <v>1</v>
      </c>
      <c r="S1062" s="330" t="str">
        <f t="shared" si="67"/>
        <v/>
      </c>
    </row>
    <row r="1063" spans="1:19" s="330" customFormat="1" ht="20.149999999999999" customHeight="1">
      <c r="A1063" s="294"/>
      <c r="B1063" s="325"/>
      <c r="C1063" s="325"/>
      <c r="D1063" s="325"/>
      <c r="E1063" s="325"/>
      <c r="F1063" s="325"/>
      <c r="G1063" s="326"/>
      <c r="H1063" s="326"/>
      <c r="I1063" s="327"/>
      <c r="J1063" s="327"/>
      <c r="K1063" s="327"/>
      <c r="L1063" s="327"/>
      <c r="M1063" s="327"/>
      <c r="N1063" s="328" t="str">
        <f t="shared" ca="1" si="64"/>
        <v/>
      </c>
      <c r="O1063" s="328"/>
      <c r="P1063" s="329"/>
      <c r="Q1063" s="330" t="str">
        <f t="shared" si="65"/>
        <v/>
      </c>
      <c r="R1063" s="330" t="b">
        <f t="shared" si="66"/>
        <v>1</v>
      </c>
      <c r="S1063" s="330" t="str">
        <f t="shared" si="67"/>
        <v/>
      </c>
    </row>
    <row r="1064" spans="1:19" s="330" customFormat="1" ht="20.149999999999999" customHeight="1">
      <c r="A1064" s="294"/>
      <c r="B1064" s="325"/>
      <c r="C1064" s="325"/>
      <c r="D1064" s="325"/>
      <c r="E1064" s="325"/>
      <c r="F1064" s="325"/>
      <c r="G1064" s="326"/>
      <c r="H1064" s="326"/>
      <c r="I1064" s="327"/>
      <c r="J1064" s="327"/>
      <c r="K1064" s="327"/>
      <c r="L1064" s="327"/>
      <c r="M1064" s="327"/>
      <c r="N1064" s="328" t="str">
        <f t="shared" ca="1" si="64"/>
        <v/>
      </c>
      <c r="O1064" s="328"/>
      <c r="P1064" s="329"/>
      <c r="Q1064" s="330" t="str">
        <f t="shared" si="65"/>
        <v/>
      </c>
      <c r="R1064" s="330" t="b">
        <f t="shared" si="66"/>
        <v>1</v>
      </c>
      <c r="S1064" s="330" t="str">
        <f t="shared" si="67"/>
        <v/>
      </c>
    </row>
    <row r="1065" spans="1:19" s="330" customFormat="1" ht="20.149999999999999" customHeight="1">
      <c r="A1065" s="294"/>
      <c r="B1065" s="325"/>
      <c r="C1065" s="325"/>
      <c r="D1065" s="325"/>
      <c r="E1065" s="325"/>
      <c r="F1065" s="325"/>
      <c r="G1065" s="326"/>
      <c r="H1065" s="326"/>
      <c r="I1065" s="327"/>
      <c r="J1065" s="327"/>
      <c r="K1065" s="327"/>
      <c r="L1065" s="327"/>
      <c r="M1065" s="327"/>
      <c r="N1065" s="328" t="str">
        <f t="shared" ca="1" si="64"/>
        <v/>
      </c>
      <c r="O1065" s="328"/>
      <c r="P1065" s="329"/>
      <c r="Q1065" s="330" t="str">
        <f t="shared" si="65"/>
        <v/>
      </c>
      <c r="R1065" s="330" t="b">
        <f t="shared" si="66"/>
        <v>1</v>
      </c>
      <c r="S1065" s="330" t="str">
        <f t="shared" si="67"/>
        <v/>
      </c>
    </row>
    <row r="1066" spans="1:19" s="330" customFormat="1" ht="20.149999999999999" customHeight="1">
      <c r="A1066" s="294"/>
      <c r="B1066" s="325"/>
      <c r="C1066" s="325"/>
      <c r="D1066" s="325"/>
      <c r="E1066" s="325"/>
      <c r="F1066" s="325"/>
      <c r="G1066" s="326"/>
      <c r="H1066" s="326"/>
      <c r="I1066" s="327"/>
      <c r="J1066" s="327"/>
      <c r="K1066" s="327"/>
      <c r="L1066" s="327"/>
      <c r="M1066" s="327"/>
      <c r="N1066" s="328" t="str">
        <f t="shared" ca="1" si="64"/>
        <v/>
      </c>
      <c r="O1066" s="328"/>
      <c r="P1066" s="329"/>
      <c r="Q1066" s="330" t="str">
        <f t="shared" si="65"/>
        <v/>
      </c>
      <c r="R1066" s="330" t="b">
        <f t="shared" si="66"/>
        <v>1</v>
      </c>
      <c r="S1066" s="330" t="str">
        <f t="shared" si="67"/>
        <v/>
      </c>
    </row>
    <row r="1067" spans="1:19" s="330" customFormat="1" ht="20.149999999999999" customHeight="1">
      <c r="A1067" s="294"/>
      <c r="B1067" s="325"/>
      <c r="C1067" s="325"/>
      <c r="D1067" s="325"/>
      <c r="E1067" s="325"/>
      <c r="F1067" s="325"/>
      <c r="G1067" s="326"/>
      <c r="H1067" s="326"/>
      <c r="I1067" s="327"/>
      <c r="J1067" s="327"/>
      <c r="K1067" s="327"/>
      <c r="L1067" s="327"/>
      <c r="M1067" s="327"/>
      <c r="N1067" s="328" t="str">
        <f t="shared" ca="1" si="64"/>
        <v/>
      </c>
      <c r="O1067" s="328"/>
      <c r="P1067" s="329"/>
      <c r="Q1067" s="330" t="str">
        <f t="shared" si="65"/>
        <v/>
      </c>
      <c r="R1067" s="330" t="b">
        <f t="shared" si="66"/>
        <v>1</v>
      </c>
      <c r="S1067" s="330" t="str">
        <f t="shared" si="67"/>
        <v/>
      </c>
    </row>
    <row r="1068" spans="1:19" s="330" customFormat="1" ht="20.149999999999999" customHeight="1">
      <c r="A1068" s="294"/>
      <c r="B1068" s="325"/>
      <c r="C1068" s="325"/>
      <c r="D1068" s="325"/>
      <c r="E1068" s="325"/>
      <c r="F1068" s="325"/>
      <c r="G1068" s="326"/>
      <c r="H1068" s="326"/>
      <c r="I1068" s="327"/>
      <c r="J1068" s="327"/>
      <c r="K1068" s="327"/>
      <c r="L1068" s="327"/>
      <c r="M1068" s="327"/>
      <c r="N1068" s="328" t="str">
        <f t="shared" ca="1" si="64"/>
        <v/>
      </c>
      <c r="O1068" s="328"/>
      <c r="P1068" s="329"/>
      <c r="Q1068" s="330" t="str">
        <f t="shared" si="65"/>
        <v/>
      </c>
      <c r="R1068" s="330" t="b">
        <f t="shared" si="66"/>
        <v>1</v>
      </c>
      <c r="S1068" s="330" t="str">
        <f t="shared" si="67"/>
        <v/>
      </c>
    </row>
    <row r="1069" spans="1:19" s="330" customFormat="1" ht="20.149999999999999" customHeight="1">
      <c r="A1069" s="294"/>
      <c r="B1069" s="325"/>
      <c r="C1069" s="325"/>
      <c r="D1069" s="325"/>
      <c r="E1069" s="325"/>
      <c r="F1069" s="325"/>
      <c r="G1069" s="326"/>
      <c r="H1069" s="326"/>
      <c r="I1069" s="327"/>
      <c r="J1069" s="327"/>
      <c r="K1069" s="327"/>
      <c r="L1069" s="327"/>
      <c r="M1069" s="327"/>
      <c r="N1069" s="328" t="str">
        <f t="shared" ca="1" si="64"/>
        <v/>
      </c>
      <c r="O1069" s="328"/>
      <c r="P1069" s="329"/>
      <c r="Q1069" s="330" t="str">
        <f t="shared" si="65"/>
        <v/>
      </c>
      <c r="R1069" s="330" t="b">
        <f t="shared" si="66"/>
        <v>1</v>
      </c>
      <c r="S1069" s="330" t="str">
        <f t="shared" si="67"/>
        <v/>
      </c>
    </row>
    <row r="1070" spans="1:19" s="330" customFormat="1" ht="20.149999999999999" customHeight="1">
      <c r="A1070" s="294"/>
      <c r="B1070" s="325"/>
      <c r="C1070" s="325"/>
      <c r="D1070" s="325"/>
      <c r="E1070" s="325"/>
      <c r="F1070" s="325"/>
      <c r="G1070" s="326"/>
      <c r="H1070" s="326"/>
      <c r="I1070" s="327"/>
      <c r="J1070" s="327"/>
      <c r="K1070" s="327"/>
      <c r="L1070" s="327"/>
      <c r="M1070" s="327"/>
      <c r="N1070" s="328" t="str">
        <f t="shared" ca="1" si="64"/>
        <v/>
      </c>
      <c r="O1070" s="328"/>
      <c r="P1070" s="329"/>
      <c r="Q1070" s="330" t="str">
        <f t="shared" si="65"/>
        <v/>
      </c>
      <c r="R1070" s="330" t="b">
        <f t="shared" si="66"/>
        <v>1</v>
      </c>
      <c r="S1070" s="330" t="str">
        <f t="shared" si="67"/>
        <v/>
      </c>
    </row>
    <row r="1071" spans="1:19" s="330" customFormat="1" ht="20.149999999999999" customHeight="1">
      <c r="A1071" s="294"/>
      <c r="B1071" s="325"/>
      <c r="C1071" s="325"/>
      <c r="D1071" s="325"/>
      <c r="E1071" s="325"/>
      <c r="F1071" s="325"/>
      <c r="G1071" s="326"/>
      <c r="H1071" s="326"/>
      <c r="I1071" s="327"/>
      <c r="J1071" s="327"/>
      <c r="K1071" s="327"/>
      <c r="L1071" s="327"/>
      <c r="M1071" s="327"/>
      <c r="N1071" s="328" t="str">
        <f t="shared" ca="1" si="64"/>
        <v/>
      </c>
      <c r="O1071" s="328"/>
      <c r="P1071" s="329"/>
      <c r="Q1071" s="330" t="str">
        <f t="shared" si="65"/>
        <v/>
      </c>
      <c r="R1071" s="330" t="b">
        <f t="shared" si="66"/>
        <v>1</v>
      </c>
      <c r="S1071" s="330" t="str">
        <f t="shared" si="67"/>
        <v/>
      </c>
    </row>
    <row r="1072" spans="1:19" s="330" customFormat="1" ht="20.149999999999999" customHeight="1">
      <c r="A1072" s="294"/>
      <c r="B1072" s="325"/>
      <c r="C1072" s="325"/>
      <c r="D1072" s="325"/>
      <c r="E1072" s="325"/>
      <c r="F1072" s="325"/>
      <c r="G1072" s="326"/>
      <c r="H1072" s="326"/>
      <c r="I1072" s="327"/>
      <c r="J1072" s="327"/>
      <c r="K1072" s="327"/>
      <c r="L1072" s="327"/>
      <c r="M1072" s="327"/>
      <c r="N1072" s="328" t="str">
        <f t="shared" ca="1" si="64"/>
        <v/>
      </c>
      <c r="O1072" s="328"/>
      <c r="P1072" s="329"/>
      <c r="Q1072" s="330" t="str">
        <f t="shared" si="65"/>
        <v/>
      </c>
      <c r="R1072" s="330" t="b">
        <f t="shared" si="66"/>
        <v>1</v>
      </c>
      <c r="S1072" s="330" t="str">
        <f t="shared" si="67"/>
        <v/>
      </c>
    </row>
    <row r="1073" spans="1:19" s="330" customFormat="1" ht="20.149999999999999" customHeight="1">
      <c r="A1073" s="294"/>
      <c r="B1073" s="325"/>
      <c r="C1073" s="325"/>
      <c r="D1073" s="325"/>
      <c r="E1073" s="325"/>
      <c r="F1073" s="325"/>
      <c r="G1073" s="326"/>
      <c r="H1073" s="326"/>
      <c r="I1073" s="327"/>
      <c r="J1073" s="327"/>
      <c r="K1073" s="327"/>
      <c r="L1073" s="327"/>
      <c r="M1073" s="327"/>
      <c r="N1073" s="328" t="str">
        <f t="shared" ca="1" si="64"/>
        <v/>
      </c>
      <c r="O1073" s="328"/>
      <c r="P1073" s="329"/>
      <c r="Q1073" s="330" t="str">
        <f t="shared" si="65"/>
        <v/>
      </c>
      <c r="R1073" s="330" t="b">
        <f t="shared" si="66"/>
        <v>1</v>
      </c>
      <c r="S1073" s="330" t="str">
        <f t="shared" si="67"/>
        <v/>
      </c>
    </row>
    <row r="1074" spans="1:19" s="330" customFormat="1" ht="20.149999999999999" customHeight="1">
      <c r="A1074" s="294"/>
      <c r="B1074" s="325"/>
      <c r="C1074" s="325"/>
      <c r="D1074" s="325"/>
      <c r="E1074" s="325"/>
      <c r="F1074" s="325"/>
      <c r="G1074" s="326"/>
      <c r="H1074" s="326"/>
      <c r="I1074" s="327"/>
      <c r="J1074" s="327"/>
      <c r="K1074" s="327"/>
      <c r="L1074" s="327"/>
      <c r="M1074" s="327"/>
      <c r="N1074" s="328" t="str">
        <f t="shared" ca="1" si="64"/>
        <v/>
      </c>
      <c r="O1074" s="328"/>
      <c r="P1074" s="329"/>
      <c r="Q1074" s="330" t="str">
        <f t="shared" si="65"/>
        <v/>
      </c>
      <c r="R1074" s="330" t="b">
        <f t="shared" si="66"/>
        <v>1</v>
      </c>
      <c r="S1074" s="330" t="str">
        <f t="shared" si="67"/>
        <v/>
      </c>
    </row>
    <row r="1075" spans="1:19" s="330" customFormat="1" ht="20.149999999999999" customHeight="1">
      <c r="A1075" s="294"/>
      <c r="B1075" s="325"/>
      <c r="C1075" s="325"/>
      <c r="D1075" s="325"/>
      <c r="E1075" s="325"/>
      <c r="F1075" s="325"/>
      <c r="G1075" s="326"/>
      <c r="H1075" s="326"/>
      <c r="I1075" s="327"/>
      <c r="J1075" s="327"/>
      <c r="K1075" s="327"/>
      <c r="L1075" s="327"/>
      <c r="M1075" s="327"/>
      <c r="N1075" s="328" t="str">
        <f t="shared" ca="1" si="64"/>
        <v/>
      </c>
      <c r="O1075" s="328"/>
      <c r="P1075" s="329"/>
      <c r="Q1075" s="330" t="str">
        <f t="shared" si="65"/>
        <v/>
      </c>
      <c r="R1075" s="330" t="b">
        <f t="shared" si="66"/>
        <v>1</v>
      </c>
      <c r="S1075" s="330" t="str">
        <f t="shared" si="67"/>
        <v/>
      </c>
    </row>
    <row r="1076" spans="1:19" s="330" customFormat="1" ht="20.149999999999999" customHeight="1">
      <c r="A1076" s="294"/>
      <c r="B1076" s="325"/>
      <c r="C1076" s="325"/>
      <c r="D1076" s="325"/>
      <c r="E1076" s="325"/>
      <c r="F1076" s="325"/>
      <c r="G1076" s="326"/>
      <c r="H1076" s="326"/>
      <c r="I1076" s="327"/>
      <c r="J1076" s="327"/>
      <c r="K1076" s="327"/>
      <c r="L1076" s="327"/>
      <c r="M1076" s="327"/>
      <c r="N1076" s="328" t="str">
        <f t="shared" ca="1" si="64"/>
        <v/>
      </c>
      <c r="O1076" s="328"/>
      <c r="P1076" s="329"/>
      <c r="Q1076" s="330" t="str">
        <f t="shared" si="65"/>
        <v/>
      </c>
      <c r="R1076" s="330" t="b">
        <f t="shared" si="66"/>
        <v>1</v>
      </c>
      <c r="S1076" s="330" t="str">
        <f t="shared" si="67"/>
        <v/>
      </c>
    </row>
    <row r="1077" spans="1:19" s="330" customFormat="1" ht="20.149999999999999" customHeight="1">
      <c r="A1077" s="294"/>
      <c r="B1077" s="325"/>
      <c r="C1077" s="325"/>
      <c r="D1077" s="325"/>
      <c r="E1077" s="325"/>
      <c r="F1077" s="325"/>
      <c r="G1077" s="326"/>
      <c r="H1077" s="326"/>
      <c r="I1077" s="327"/>
      <c r="J1077" s="327"/>
      <c r="K1077" s="327"/>
      <c r="L1077" s="327"/>
      <c r="M1077" s="327"/>
      <c r="N1077" s="328" t="str">
        <f t="shared" ca="1" si="64"/>
        <v/>
      </c>
      <c r="O1077" s="328"/>
      <c r="P1077" s="329"/>
      <c r="Q1077" s="330" t="str">
        <f t="shared" si="65"/>
        <v/>
      </c>
      <c r="R1077" s="330" t="b">
        <f t="shared" si="66"/>
        <v>1</v>
      </c>
      <c r="S1077" s="330" t="str">
        <f t="shared" si="67"/>
        <v/>
      </c>
    </row>
    <row r="1078" spans="1:19" s="330" customFormat="1" ht="20.149999999999999" customHeight="1">
      <c r="A1078" s="294"/>
      <c r="B1078" s="325"/>
      <c r="C1078" s="325"/>
      <c r="D1078" s="325"/>
      <c r="E1078" s="325"/>
      <c r="F1078" s="325"/>
      <c r="G1078" s="326"/>
      <c r="H1078" s="326"/>
      <c r="I1078" s="327"/>
      <c r="J1078" s="327"/>
      <c r="K1078" s="327"/>
      <c r="L1078" s="327"/>
      <c r="M1078" s="327"/>
      <c r="N1078" s="328" t="str">
        <f t="shared" ca="1" si="64"/>
        <v/>
      </c>
      <c r="O1078" s="328"/>
      <c r="P1078" s="329"/>
      <c r="Q1078" s="330" t="str">
        <f t="shared" si="65"/>
        <v/>
      </c>
      <c r="R1078" s="330" t="b">
        <f t="shared" si="66"/>
        <v>1</v>
      </c>
      <c r="S1078" s="330" t="str">
        <f t="shared" si="67"/>
        <v/>
      </c>
    </row>
    <row r="1079" spans="1:19" s="330" customFormat="1" ht="20.149999999999999" customHeight="1">
      <c r="A1079" s="294"/>
      <c r="B1079" s="325"/>
      <c r="C1079" s="325"/>
      <c r="D1079" s="325"/>
      <c r="E1079" s="325"/>
      <c r="F1079" s="325"/>
      <c r="G1079" s="326"/>
      <c r="H1079" s="326"/>
      <c r="I1079" s="327"/>
      <c r="J1079" s="327"/>
      <c r="K1079" s="327"/>
      <c r="L1079" s="327"/>
      <c r="M1079" s="327"/>
      <c r="N1079" s="328" t="str">
        <f t="shared" ca="1" si="64"/>
        <v/>
      </c>
      <c r="O1079" s="328"/>
      <c r="P1079" s="329"/>
      <c r="Q1079" s="330" t="str">
        <f t="shared" si="65"/>
        <v/>
      </c>
      <c r="R1079" s="330" t="b">
        <f t="shared" si="66"/>
        <v>1</v>
      </c>
      <c r="S1079" s="330" t="str">
        <f t="shared" si="67"/>
        <v/>
      </c>
    </row>
    <row r="1080" spans="1:19" s="330" customFormat="1" ht="20.149999999999999" customHeight="1">
      <c r="A1080" s="294"/>
      <c r="B1080" s="325"/>
      <c r="C1080" s="325"/>
      <c r="D1080" s="325"/>
      <c r="E1080" s="325"/>
      <c r="F1080" s="325"/>
      <c r="G1080" s="326"/>
      <c r="H1080" s="326"/>
      <c r="I1080" s="327"/>
      <c r="J1080" s="327"/>
      <c r="K1080" s="327"/>
      <c r="L1080" s="327"/>
      <c r="M1080" s="327"/>
      <c r="N1080" s="328" t="str">
        <f t="shared" ca="1" si="64"/>
        <v/>
      </c>
      <c r="O1080" s="328"/>
      <c r="P1080" s="329"/>
      <c r="Q1080" s="330" t="str">
        <f t="shared" si="65"/>
        <v/>
      </c>
      <c r="R1080" s="330" t="b">
        <f t="shared" si="66"/>
        <v>1</v>
      </c>
      <c r="S1080" s="330" t="str">
        <f t="shared" si="67"/>
        <v/>
      </c>
    </row>
    <row r="1081" spans="1:19" s="330" customFormat="1" ht="20.149999999999999" customHeight="1">
      <c r="A1081" s="294"/>
      <c r="B1081" s="325"/>
      <c r="C1081" s="325"/>
      <c r="D1081" s="325"/>
      <c r="E1081" s="325"/>
      <c r="F1081" s="325"/>
      <c r="G1081" s="326"/>
      <c r="H1081" s="326"/>
      <c r="I1081" s="327"/>
      <c r="J1081" s="327"/>
      <c r="K1081" s="327"/>
      <c r="L1081" s="327"/>
      <c r="M1081" s="327"/>
      <c r="N1081" s="328" t="str">
        <f t="shared" ca="1" si="64"/>
        <v/>
      </c>
      <c r="O1081" s="328"/>
      <c r="P1081" s="329"/>
      <c r="Q1081" s="330" t="str">
        <f t="shared" si="65"/>
        <v/>
      </c>
      <c r="R1081" s="330" t="b">
        <f t="shared" si="66"/>
        <v>1</v>
      </c>
      <c r="S1081" s="330" t="str">
        <f t="shared" si="67"/>
        <v/>
      </c>
    </row>
    <row r="1082" spans="1:19" s="330" customFormat="1" ht="20.149999999999999" customHeight="1">
      <c r="A1082" s="294"/>
      <c r="B1082" s="325"/>
      <c r="C1082" s="325"/>
      <c r="D1082" s="325"/>
      <c r="E1082" s="325"/>
      <c r="F1082" s="325"/>
      <c r="G1082" s="326"/>
      <c r="H1082" s="326"/>
      <c r="I1082" s="327"/>
      <c r="J1082" s="327"/>
      <c r="K1082" s="327"/>
      <c r="L1082" s="327"/>
      <c r="M1082" s="327"/>
      <c r="N1082" s="328" t="str">
        <f t="shared" ca="1" si="64"/>
        <v/>
      </c>
      <c r="O1082" s="328"/>
      <c r="P1082" s="329"/>
      <c r="Q1082" s="330" t="str">
        <f t="shared" si="65"/>
        <v/>
      </c>
      <c r="R1082" s="330" t="b">
        <f t="shared" si="66"/>
        <v>1</v>
      </c>
      <c r="S1082" s="330" t="str">
        <f t="shared" si="67"/>
        <v/>
      </c>
    </row>
    <row r="1083" spans="1:19" s="330" customFormat="1" ht="20.149999999999999" customHeight="1">
      <c r="A1083" s="294"/>
      <c r="B1083" s="325"/>
      <c r="C1083" s="325"/>
      <c r="D1083" s="325"/>
      <c r="E1083" s="325"/>
      <c r="F1083" s="325"/>
      <c r="G1083" s="326"/>
      <c r="H1083" s="326"/>
      <c r="I1083" s="327"/>
      <c r="J1083" s="327"/>
      <c r="K1083" s="327"/>
      <c r="L1083" s="327"/>
      <c r="M1083" s="327"/>
      <c r="N1083" s="328" t="str">
        <f t="shared" ca="1" si="64"/>
        <v/>
      </c>
      <c r="O1083" s="328"/>
      <c r="P1083" s="329"/>
      <c r="Q1083" s="330" t="str">
        <f t="shared" si="65"/>
        <v/>
      </c>
      <c r="R1083" s="330" t="b">
        <f t="shared" si="66"/>
        <v>1</v>
      </c>
      <c r="S1083" s="330" t="str">
        <f t="shared" si="67"/>
        <v/>
      </c>
    </row>
    <row r="1084" spans="1:19" s="330" customFormat="1" ht="20.149999999999999" customHeight="1">
      <c r="A1084" s="294"/>
      <c r="B1084" s="325"/>
      <c r="C1084" s="325"/>
      <c r="D1084" s="325"/>
      <c r="E1084" s="325"/>
      <c r="F1084" s="325"/>
      <c r="G1084" s="326"/>
      <c r="H1084" s="326"/>
      <c r="I1084" s="327"/>
      <c r="J1084" s="327"/>
      <c r="K1084" s="327"/>
      <c r="L1084" s="327"/>
      <c r="M1084" s="327"/>
      <c r="N1084" s="328" t="str">
        <f t="shared" ca="1" si="64"/>
        <v/>
      </c>
      <c r="O1084" s="328"/>
      <c r="P1084" s="329"/>
      <c r="Q1084" s="330" t="str">
        <f t="shared" si="65"/>
        <v/>
      </c>
      <c r="R1084" s="330" t="b">
        <f t="shared" si="66"/>
        <v>1</v>
      </c>
      <c r="S1084" s="330" t="str">
        <f t="shared" si="67"/>
        <v/>
      </c>
    </row>
    <row r="1085" spans="1:19" s="330" customFormat="1" ht="20.149999999999999" customHeight="1">
      <c r="A1085" s="294"/>
      <c r="B1085" s="325"/>
      <c r="C1085" s="325"/>
      <c r="D1085" s="325"/>
      <c r="E1085" s="325"/>
      <c r="F1085" s="325"/>
      <c r="G1085" s="326"/>
      <c r="H1085" s="326"/>
      <c r="I1085" s="327"/>
      <c r="J1085" s="327"/>
      <c r="K1085" s="327"/>
      <c r="L1085" s="327"/>
      <c r="M1085" s="327"/>
      <c r="N1085" s="328" t="str">
        <f t="shared" ca="1" si="64"/>
        <v/>
      </c>
      <c r="O1085" s="328"/>
      <c r="P1085" s="329"/>
      <c r="Q1085" s="330" t="str">
        <f t="shared" si="65"/>
        <v/>
      </c>
      <c r="R1085" s="330" t="b">
        <f t="shared" si="66"/>
        <v>1</v>
      </c>
      <c r="S1085" s="330" t="str">
        <f t="shared" si="67"/>
        <v/>
      </c>
    </row>
    <row r="1086" spans="1:19" s="330" customFormat="1" ht="20.149999999999999" customHeight="1">
      <c r="A1086" s="294"/>
      <c r="B1086" s="325"/>
      <c r="C1086" s="325"/>
      <c r="D1086" s="325"/>
      <c r="E1086" s="325"/>
      <c r="F1086" s="325"/>
      <c r="G1086" s="326"/>
      <c r="H1086" s="326"/>
      <c r="I1086" s="327"/>
      <c r="J1086" s="327"/>
      <c r="K1086" s="327"/>
      <c r="L1086" s="327"/>
      <c r="M1086" s="327"/>
      <c r="N1086" s="328" t="str">
        <f t="shared" ca="1" si="64"/>
        <v/>
      </c>
      <c r="O1086" s="328"/>
      <c r="P1086" s="329"/>
      <c r="Q1086" s="330" t="str">
        <f t="shared" si="65"/>
        <v/>
      </c>
      <c r="R1086" s="330" t="b">
        <f t="shared" si="66"/>
        <v>1</v>
      </c>
      <c r="S1086" s="330" t="str">
        <f t="shared" si="67"/>
        <v/>
      </c>
    </row>
    <row r="1087" spans="1:19" s="330" customFormat="1" ht="20.149999999999999" customHeight="1">
      <c r="A1087" s="294"/>
      <c r="B1087" s="325"/>
      <c r="C1087" s="325"/>
      <c r="D1087" s="325"/>
      <c r="E1087" s="325"/>
      <c r="F1087" s="325"/>
      <c r="G1087" s="326"/>
      <c r="H1087" s="326"/>
      <c r="I1087" s="327"/>
      <c r="J1087" s="327"/>
      <c r="K1087" s="327"/>
      <c r="L1087" s="327"/>
      <c r="M1087" s="327"/>
      <c r="N1087" s="328" t="str">
        <f t="shared" ca="1" si="64"/>
        <v/>
      </c>
      <c r="O1087" s="328"/>
      <c r="P1087" s="329"/>
      <c r="Q1087" s="330" t="str">
        <f t="shared" si="65"/>
        <v/>
      </c>
      <c r="R1087" s="330" t="b">
        <f t="shared" si="66"/>
        <v>1</v>
      </c>
      <c r="S1087" s="330" t="str">
        <f t="shared" si="67"/>
        <v/>
      </c>
    </row>
    <row r="1088" spans="1:19" s="330" customFormat="1" ht="20.149999999999999" customHeight="1">
      <c r="A1088" s="294"/>
      <c r="B1088" s="325"/>
      <c r="C1088" s="325"/>
      <c r="D1088" s="325"/>
      <c r="E1088" s="325"/>
      <c r="F1088" s="325"/>
      <c r="G1088" s="326"/>
      <c r="H1088" s="326"/>
      <c r="I1088" s="327"/>
      <c r="J1088" s="327"/>
      <c r="K1088" s="327"/>
      <c r="L1088" s="327"/>
      <c r="M1088" s="327"/>
      <c r="N1088" s="328" t="str">
        <f t="shared" ca="1" si="64"/>
        <v/>
      </c>
      <c r="O1088" s="328"/>
      <c r="P1088" s="329"/>
      <c r="Q1088" s="330" t="str">
        <f t="shared" si="65"/>
        <v/>
      </c>
      <c r="R1088" s="330" t="b">
        <f t="shared" si="66"/>
        <v>1</v>
      </c>
      <c r="S1088" s="330" t="str">
        <f t="shared" si="67"/>
        <v/>
      </c>
    </row>
    <row r="1089" spans="1:19" s="330" customFormat="1" ht="20.149999999999999" customHeight="1">
      <c r="A1089" s="294"/>
      <c r="B1089" s="325"/>
      <c r="C1089" s="325"/>
      <c r="D1089" s="325"/>
      <c r="E1089" s="325"/>
      <c r="F1089" s="325"/>
      <c r="G1089" s="326"/>
      <c r="H1089" s="326"/>
      <c r="I1089" s="327"/>
      <c r="J1089" s="327"/>
      <c r="K1089" s="327"/>
      <c r="L1089" s="327"/>
      <c r="M1089" s="327"/>
      <c r="N1089" s="328" t="str">
        <f t="shared" ca="1" si="64"/>
        <v/>
      </c>
      <c r="O1089" s="328"/>
      <c r="P1089" s="329"/>
      <c r="Q1089" s="330" t="str">
        <f t="shared" si="65"/>
        <v/>
      </c>
      <c r="R1089" s="330" t="b">
        <f t="shared" si="66"/>
        <v>1</v>
      </c>
      <c r="S1089" s="330" t="str">
        <f t="shared" si="67"/>
        <v/>
      </c>
    </row>
    <row r="1090" spans="1:19" s="330" customFormat="1" ht="20.149999999999999" customHeight="1">
      <c r="A1090" s="294"/>
      <c r="B1090" s="325"/>
      <c r="C1090" s="325"/>
      <c r="D1090" s="325"/>
      <c r="E1090" s="325"/>
      <c r="F1090" s="325"/>
      <c r="G1090" s="326"/>
      <c r="H1090" s="326"/>
      <c r="I1090" s="327"/>
      <c r="J1090" s="327"/>
      <c r="K1090" s="327"/>
      <c r="L1090" s="327"/>
      <c r="M1090" s="327"/>
      <c r="N1090" s="328" t="str">
        <f t="shared" ca="1" si="64"/>
        <v/>
      </c>
      <c r="O1090" s="328"/>
      <c r="P1090" s="329"/>
      <c r="Q1090" s="330" t="str">
        <f t="shared" si="65"/>
        <v/>
      </c>
      <c r="R1090" s="330" t="b">
        <f t="shared" si="66"/>
        <v>1</v>
      </c>
      <c r="S1090" s="330" t="str">
        <f t="shared" si="67"/>
        <v/>
      </c>
    </row>
    <row r="1091" spans="1:19" s="330" customFormat="1" ht="20.149999999999999" customHeight="1">
      <c r="A1091" s="294"/>
      <c r="B1091" s="325"/>
      <c r="C1091" s="325"/>
      <c r="D1091" s="325"/>
      <c r="E1091" s="325"/>
      <c r="F1091" s="325"/>
      <c r="G1091" s="326"/>
      <c r="H1091" s="326"/>
      <c r="I1091" s="327"/>
      <c r="J1091" s="327"/>
      <c r="K1091" s="327"/>
      <c r="L1091" s="327"/>
      <c r="M1091" s="327"/>
      <c r="N1091" s="328" t="str">
        <f t="shared" ca="1" si="64"/>
        <v/>
      </c>
      <c r="O1091" s="328"/>
      <c r="P1091" s="329"/>
      <c r="Q1091" s="330" t="str">
        <f t="shared" si="65"/>
        <v/>
      </c>
      <c r="R1091" s="330" t="b">
        <f t="shared" si="66"/>
        <v>1</v>
      </c>
      <c r="S1091" s="330" t="str">
        <f t="shared" si="67"/>
        <v/>
      </c>
    </row>
    <row r="1092" spans="1:19" s="330" customFormat="1" ht="20.149999999999999" customHeight="1">
      <c r="A1092" s="294"/>
      <c r="B1092" s="325"/>
      <c r="C1092" s="325"/>
      <c r="D1092" s="325"/>
      <c r="E1092" s="325"/>
      <c r="F1092" s="325"/>
      <c r="G1092" s="326"/>
      <c r="H1092" s="326"/>
      <c r="I1092" s="327"/>
      <c r="J1092" s="327"/>
      <c r="K1092" s="327"/>
      <c r="L1092" s="327"/>
      <c r="M1092" s="327"/>
      <c r="N1092" s="328" t="str">
        <f t="shared" ca="1" si="64"/>
        <v/>
      </c>
      <c r="O1092" s="328"/>
      <c r="P1092" s="329"/>
      <c r="Q1092" s="330" t="str">
        <f t="shared" si="65"/>
        <v/>
      </c>
      <c r="R1092" s="330" t="b">
        <f t="shared" si="66"/>
        <v>1</v>
      </c>
      <c r="S1092" s="330" t="str">
        <f t="shared" si="67"/>
        <v/>
      </c>
    </row>
    <row r="1093" spans="1:19" s="330" customFormat="1" ht="20.149999999999999" customHeight="1">
      <c r="A1093" s="294"/>
      <c r="B1093" s="325"/>
      <c r="C1093" s="325"/>
      <c r="D1093" s="325"/>
      <c r="E1093" s="325"/>
      <c r="F1093" s="325"/>
      <c r="G1093" s="326"/>
      <c r="H1093" s="326"/>
      <c r="I1093" s="327"/>
      <c r="J1093" s="327"/>
      <c r="K1093" s="327"/>
      <c r="L1093" s="327"/>
      <c r="M1093" s="327"/>
      <c r="N1093" s="328" t="str">
        <f t="shared" ref="N1093:N1156" ca="1" si="68">IF(A1093="","",IF(ISERROR(MATCH($F1093,CL,0)),"Unknown",INDIRECT("'C'!$A$"&amp;MATCH($F1093,CL,0)+1)))</f>
        <v/>
      </c>
      <c r="O1093" s="328"/>
      <c r="P1093" s="329"/>
      <c r="Q1093" s="330" t="str">
        <f t="shared" ref="Q1093:Q1156" si="69">A1093&amp;B1093</f>
        <v/>
      </c>
      <c r="R1093" s="330" t="b">
        <f t="shared" ref="R1093:R1156" si="70">OR(ISBLANK(B1093),ISBLANK(C1093))</f>
        <v>1</v>
      </c>
      <c r="S1093" s="330" t="str">
        <f t="shared" ref="S1093:S1156" si="71">IF(R1093,"",A1093&amp;"+")</f>
        <v/>
      </c>
    </row>
    <row r="1094" spans="1:19" s="330" customFormat="1" ht="20.149999999999999" customHeight="1">
      <c r="A1094" s="294"/>
      <c r="B1094" s="325"/>
      <c r="C1094" s="325"/>
      <c r="D1094" s="325"/>
      <c r="E1094" s="325"/>
      <c r="F1094" s="325"/>
      <c r="G1094" s="326"/>
      <c r="H1094" s="326"/>
      <c r="I1094" s="327"/>
      <c r="J1094" s="327"/>
      <c r="K1094" s="327"/>
      <c r="L1094" s="327"/>
      <c r="M1094" s="327"/>
      <c r="N1094" s="328" t="str">
        <f t="shared" ca="1" si="68"/>
        <v/>
      </c>
      <c r="O1094" s="328"/>
      <c r="P1094" s="329"/>
      <c r="Q1094" s="330" t="str">
        <f t="shared" si="69"/>
        <v/>
      </c>
      <c r="R1094" s="330" t="b">
        <f t="shared" si="70"/>
        <v>1</v>
      </c>
      <c r="S1094" s="330" t="str">
        <f t="shared" si="71"/>
        <v/>
      </c>
    </row>
    <row r="1095" spans="1:19" s="330" customFormat="1" ht="20.149999999999999" customHeight="1">
      <c r="A1095" s="294"/>
      <c r="B1095" s="325"/>
      <c r="C1095" s="325"/>
      <c r="D1095" s="325"/>
      <c r="E1095" s="325"/>
      <c r="F1095" s="325"/>
      <c r="G1095" s="326"/>
      <c r="H1095" s="326"/>
      <c r="I1095" s="327"/>
      <c r="J1095" s="327"/>
      <c r="K1095" s="327"/>
      <c r="L1095" s="327"/>
      <c r="M1095" s="327"/>
      <c r="N1095" s="328" t="str">
        <f t="shared" ca="1" si="68"/>
        <v/>
      </c>
      <c r="O1095" s="328"/>
      <c r="P1095" s="329"/>
      <c r="Q1095" s="330" t="str">
        <f t="shared" si="69"/>
        <v/>
      </c>
      <c r="R1095" s="330" t="b">
        <f t="shared" si="70"/>
        <v>1</v>
      </c>
      <c r="S1095" s="330" t="str">
        <f t="shared" si="71"/>
        <v/>
      </c>
    </row>
    <row r="1096" spans="1:19" s="330" customFormat="1" ht="20.149999999999999" customHeight="1">
      <c r="A1096" s="294"/>
      <c r="B1096" s="325"/>
      <c r="C1096" s="325"/>
      <c r="D1096" s="325"/>
      <c r="E1096" s="325"/>
      <c r="F1096" s="325"/>
      <c r="G1096" s="326"/>
      <c r="H1096" s="326"/>
      <c r="I1096" s="327"/>
      <c r="J1096" s="327"/>
      <c r="K1096" s="327"/>
      <c r="L1096" s="327"/>
      <c r="M1096" s="327"/>
      <c r="N1096" s="328" t="str">
        <f t="shared" ca="1" si="68"/>
        <v/>
      </c>
      <c r="O1096" s="328"/>
      <c r="P1096" s="329"/>
      <c r="Q1096" s="330" t="str">
        <f t="shared" si="69"/>
        <v/>
      </c>
      <c r="R1096" s="330" t="b">
        <f t="shared" si="70"/>
        <v>1</v>
      </c>
      <c r="S1096" s="330" t="str">
        <f t="shared" si="71"/>
        <v/>
      </c>
    </row>
    <row r="1097" spans="1:19" s="330" customFormat="1" ht="20.149999999999999" customHeight="1">
      <c r="A1097" s="294"/>
      <c r="B1097" s="325"/>
      <c r="C1097" s="325"/>
      <c r="D1097" s="325"/>
      <c r="E1097" s="325"/>
      <c r="F1097" s="325"/>
      <c r="G1097" s="326"/>
      <c r="H1097" s="326"/>
      <c r="I1097" s="327"/>
      <c r="J1097" s="327"/>
      <c r="K1097" s="327"/>
      <c r="L1097" s="327"/>
      <c r="M1097" s="327"/>
      <c r="N1097" s="328" t="str">
        <f t="shared" ca="1" si="68"/>
        <v/>
      </c>
      <c r="O1097" s="328"/>
      <c r="P1097" s="329"/>
      <c r="Q1097" s="330" t="str">
        <f t="shared" si="69"/>
        <v/>
      </c>
      <c r="R1097" s="330" t="b">
        <f t="shared" si="70"/>
        <v>1</v>
      </c>
      <c r="S1097" s="330" t="str">
        <f t="shared" si="71"/>
        <v/>
      </c>
    </row>
    <row r="1098" spans="1:19" s="330" customFormat="1" ht="20.149999999999999" customHeight="1">
      <c r="A1098" s="294"/>
      <c r="B1098" s="325"/>
      <c r="C1098" s="325"/>
      <c r="D1098" s="325"/>
      <c r="E1098" s="325"/>
      <c r="F1098" s="325"/>
      <c r="G1098" s="326"/>
      <c r="H1098" s="326"/>
      <c r="I1098" s="327"/>
      <c r="J1098" s="327"/>
      <c r="K1098" s="327"/>
      <c r="L1098" s="327"/>
      <c r="M1098" s="327"/>
      <c r="N1098" s="328" t="str">
        <f t="shared" ca="1" si="68"/>
        <v/>
      </c>
      <c r="O1098" s="328"/>
      <c r="P1098" s="329"/>
      <c r="Q1098" s="330" t="str">
        <f t="shared" si="69"/>
        <v/>
      </c>
      <c r="R1098" s="330" t="b">
        <f t="shared" si="70"/>
        <v>1</v>
      </c>
      <c r="S1098" s="330" t="str">
        <f t="shared" si="71"/>
        <v/>
      </c>
    </row>
    <row r="1099" spans="1:19" s="330" customFormat="1" ht="20.149999999999999" customHeight="1">
      <c r="A1099" s="294"/>
      <c r="B1099" s="325"/>
      <c r="C1099" s="325"/>
      <c r="D1099" s="325"/>
      <c r="E1099" s="325"/>
      <c r="F1099" s="325"/>
      <c r="G1099" s="326"/>
      <c r="H1099" s="326"/>
      <c r="I1099" s="327"/>
      <c r="J1099" s="327"/>
      <c r="K1099" s="327"/>
      <c r="L1099" s="327"/>
      <c r="M1099" s="327"/>
      <c r="N1099" s="328" t="str">
        <f t="shared" ca="1" si="68"/>
        <v/>
      </c>
      <c r="O1099" s="328"/>
      <c r="P1099" s="329"/>
      <c r="Q1099" s="330" t="str">
        <f t="shared" si="69"/>
        <v/>
      </c>
      <c r="R1099" s="330" t="b">
        <f t="shared" si="70"/>
        <v>1</v>
      </c>
      <c r="S1099" s="330" t="str">
        <f t="shared" si="71"/>
        <v/>
      </c>
    </row>
    <row r="1100" spans="1:19" s="330" customFormat="1" ht="20.149999999999999" customHeight="1">
      <c r="A1100" s="294"/>
      <c r="B1100" s="325"/>
      <c r="C1100" s="325"/>
      <c r="D1100" s="325"/>
      <c r="E1100" s="325"/>
      <c r="F1100" s="325"/>
      <c r="G1100" s="326"/>
      <c r="H1100" s="326"/>
      <c r="I1100" s="327"/>
      <c r="J1100" s="327"/>
      <c r="K1100" s="327"/>
      <c r="L1100" s="327"/>
      <c r="M1100" s="327"/>
      <c r="N1100" s="328" t="str">
        <f t="shared" ca="1" si="68"/>
        <v/>
      </c>
      <c r="O1100" s="328"/>
      <c r="P1100" s="329"/>
      <c r="Q1100" s="330" t="str">
        <f t="shared" si="69"/>
        <v/>
      </c>
      <c r="R1100" s="330" t="b">
        <f t="shared" si="70"/>
        <v>1</v>
      </c>
      <c r="S1100" s="330" t="str">
        <f t="shared" si="71"/>
        <v/>
      </c>
    </row>
    <row r="1101" spans="1:19" s="330" customFormat="1" ht="20.149999999999999" customHeight="1">
      <c r="A1101" s="294"/>
      <c r="B1101" s="325"/>
      <c r="C1101" s="325"/>
      <c r="D1101" s="325"/>
      <c r="E1101" s="325"/>
      <c r="F1101" s="325"/>
      <c r="G1101" s="326"/>
      <c r="H1101" s="326"/>
      <c r="I1101" s="327"/>
      <c r="J1101" s="327"/>
      <c r="K1101" s="327"/>
      <c r="L1101" s="327"/>
      <c r="M1101" s="327"/>
      <c r="N1101" s="328" t="str">
        <f t="shared" ca="1" si="68"/>
        <v/>
      </c>
      <c r="O1101" s="328"/>
      <c r="P1101" s="329"/>
      <c r="Q1101" s="330" t="str">
        <f t="shared" si="69"/>
        <v/>
      </c>
      <c r="R1101" s="330" t="b">
        <f t="shared" si="70"/>
        <v>1</v>
      </c>
      <c r="S1101" s="330" t="str">
        <f t="shared" si="71"/>
        <v/>
      </c>
    </row>
    <row r="1102" spans="1:19" s="330" customFormat="1" ht="20.149999999999999" customHeight="1">
      <c r="A1102" s="294"/>
      <c r="B1102" s="325"/>
      <c r="C1102" s="325"/>
      <c r="D1102" s="325"/>
      <c r="E1102" s="325"/>
      <c r="F1102" s="325"/>
      <c r="G1102" s="326"/>
      <c r="H1102" s="326"/>
      <c r="I1102" s="327"/>
      <c r="J1102" s="327"/>
      <c r="K1102" s="327"/>
      <c r="L1102" s="327"/>
      <c r="M1102" s="327"/>
      <c r="N1102" s="328" t="str">
        <f t="shared" ca="1" si="68"/>
        <v/>
      </c>
      <c r="O1102" s="328"/>
      <c r="P1102" s="329"/>
      <c r="Q1102" s="330" t="str">
        <f t="shared" si="69"/>
        <v/>
      </c>
      <c r="R1102" s="330" t="b">
        <f t="shared" si="70"/>
        <v>1</v>
      </c>
      <c r="S1102" s="330" t="str">
        <f t="shared" si="71"/>
        <v/>
      </c>
    </row>
    <row r="1103" spans="1:19" s="330" customFormat="1" ht="20.149999999999999" customHeight="1">
      <c r="A1103" s="294"/>
      <c r="B1103" s="325"/>
      <c r="C1103" s="325"/>
      <c r="D1103" s="325"/>
      <c r="E1103" s="325"/>
      <c r="F1103" s="325"/>
      <c r="G1103" s="326"/>
      <c r="H1103" s="326"/>
      <c r="I1103" s="327"/>
      <c r="J1103" s="327"/>
      <c r="K1103" s="327"/>
      <c r="L1103" s="327"/>
      <c r="M1103" s="327"/>
      <c r="N1103" s="328" t="str">
        <f t="shared" ca="1" si="68"/>
        <v/>
      </c>
      <c r="O1103" s="328"/>
      <c r="P1103" s="329"/>
      <c r="Q1103" s="330" t="str">
        <f t="shared" si="69"/>
        <v/>
      </c>
      <c r="R1103" s="330" t="b">
        <f t="shared" si="70"/>
        <v>1</v>
      </c>
      <c r="S1103" s="330" t="str">
        <f t="shared" si="71"/>
        <v/>
      </c>
    </row>
    <row r="1104" spans="1:19" s="330" customFormat="1" ht="20.149999999999999" customHeight="1">
      <c r="A1104" s="294"/>
      <c r="B1104" s="325"/>
      <c r="C1104" s="325"/>
      <c r="D1104" s="325"/>
      <c r="E1104" s="325"/>
      <c r="F1104" s="325"/>
      <c r="G1104" s="326"/>
      <c r="H1104" s="326"/>
      <c r="I1104" s="327"/>
      <c r="J1104" s="327"/>
      <c r="K1104" s="327"/>
      <c r="L1104" s="327"/>
      <c r="M1104" s="327"/>
      <c r="N1104" s="328" t="str">
        <f t="shared" ca="1" si="68"/>
        <v/>
      </c>
      <c r="O1104" s="328"/>
      <c r="P1104" s="329"/>
      <c r="Q1104" s="330" t="str">
        <f t="shared" si="69"/>
        <v/>
      </c>
      <c r="R1104" s="330" t="b">
        <f t="shared" si="70"/>
        <v>1</v>
      </c>
      <c r="S1104" s="330" t="str">
        <f t="shared" si="71"/>
        <v/>
      </c>
    </row>
    <row r="1105" spans="1:19" s="330" customFormat="1" ht="20.149999999999999" customHeight="1">
      <c r="A1105" s="294"/>
      <c r="B1105" s="325"/>
      <c r="C1105" s="325"/>
      <c r="D1105" s="325"/>
      <c r="E1105" s="325"/>
      <c r="F1105" s="325"/>
      <c r="G1105" s="326"/>
      <c r="H1105" s="326"/>
      <c r="I1105" s="327"/>
      <c r="J1105" s="327"/>
      <c r="K1105" s="327"/>
      <c r="L1105" s="327"/>
      <c r="M1105" s="327"/>
      <c r="N1105" s="328" t="str">
        <f t="shared" ca="1" si="68"/>
        <v/>
      </c>
      <c r="O1105" s="328"/>
      <c r="P1105" s="329"/>
      <c r="Q1105" s="330" t="str">
        <f t="shared" si="69"/>
        <v/>
      </c>
      <c r="R1105" s="330" t="b">
        <f t="shared" si="70"/>
        <v>1</v>
      </c>
      <c r="S1105" s="330" t="str">
        <f t="shared" si="71"/>
        <v/>
      </c>
    </row>
    <row r="1106" spans="1:19" s="330" customFormat="1" ht="20.149999999999999" customHeight="1">
      <c r="A1106" s="294"/>
      <c r="B1106" s="325"/>
      <c r="C1106" s="325"/>
      <c r="D1106" s="325"/>
      <c r="E1106" s="325"/>
      <c r="F1106" s="325"/>
      <c r="G1106" s="326"/>
      <c r="H1106" s="326"/>
      <c r="I1106" s="327"/>
      <c r="J1106" s="327"/>
      <c r="K1106" s="327"/>
      <c r="L1106" s="327"/>
      <c r="M1106" s="327"/>
      <c r="N1106" s="328" t="str">
        <f t="shared" ca="1" si="68"/>
        <v/>
      </c>
      <c r="O1106" s="328"/>
      <c r="P1106" s="329"/>
      <c r="Q1106" s="330" t="str">
        <f t="shared" si="69"/>
        <v/>
      </c>
      <c r="R1106" s="330" t="b">
        <f t="shared" si="70"/>
        <v>1</v>
      </c>
      <c r="S1106" s="330" t="str">
        <f t="shared" si="71"/>
        <v/>
      </c>
    </row>
    <row r="1107" spans="1:19" s="330" customFormat="1" ht="20.149999999999999" customHeight="1">
      <c r="A1107" s="294"/>
      <c r="B1107" s="325"/>
      <c r="C1107" s="325"/>
      <c r="D1107" s="325"/>
      <c r="E1107" s="325"/>
      <c r="F1107" s="325"/>
      <c r="G1107" s="326"/>
      <c r="H1107" s="326"/>
      <c r="I1107" s="327"/>
      <c r="J1107" s="327"/>
      <c r="K1107" s="327"/>
      <c r="L1107" s="327"/>
      <c r="M1107" s="327"/>
      <c r="N1107" s="328" t="str">
        <f t="shared" ca="1" si="68"/>
        <v/>
      </c>
      <c r="O1107" s="328"/>
      <c r="P1107" s="329"/>
      <c r="Q1107" s="330" t="str">
        <f t="shared" si="69"/>
        <v/>
      </c>
      <c r="R1107" s="330" t="b">
        <f t="shared" si="70"/>
        <v>1</v>
      </c>
      <c r="S1107" s="330" t="str">
        <f t="shared" si="71"/>
        <v/>
      </c>
    </row>
    <row r="1108" spans="1:19" s="330" customFormat="1" ht="20.149999999999999" customHeight="1">
      <c r="A1108" s="294"/>
      <c r="B1108" s="325"/>
      <c r="C1108" s="325"/>
      <c r="D1108" s="325"/>
      <c r="E1108" s="325"/>
      <c r="F1108" s="325"/>
      <c r="G1108" s="326"/>
      <c r="H1108" s="326"/>
      <c r="I1108" s="327"/>
      <c r="J1108" s="327"/>
      <c r="K1108" s="327"/>
      <c r="L1108" s="327"/>
      <c r="M1108" s="327"/>
      <c r="N1108" s="328" t="str">
        <f t="shared" ca="1" si="68"/>
        <v/>
      </c>
      <c r="O1108" s="328"/>
      <c r="P1108" s="329"/>
      <c r="Q1108" s="330" t="str">
        <f t="shared" si="69"/>
        <v/>
      </c>
      <c r="R1108" s="330" t="b">
        <f t="shared" si="70"/>
        <v>1</v>
      </c>
      <c r="S1108" s="330" t="str">
        <f t="shared" si="71"/>
        <v/>
      </c>
    </row>
    <row r="1109" spans="1:19" s="330" customFormat="1" ht="20.149999999999999" customHeight="1">
      <c r="A1109" s="294"/>
      <c r="B1109" s="325"/>
      <c r="C1109" s="325"/>
      <c r="D1109" s="325"/>
      <c r="E1109" s="325"/>
      <c r="F1109" s="325"/>
      <c r="G1109" s="326"/>
      <c r="H1109" s="326"/>
      <c r="I1109" s="327"/>
      <c r="J1109" s="327"/>
      <c r="K1109" s="327"/>
      <c r="L1109" s="327"/>
      <c r="M1109" s="327"/>
      <c r="N1109" s="328" t="str">
        <f t="shared" ca="1" si="68"/>
        <v/>
      </c>
      <c r="O1109" s="328"/>
      <c r="P1109" s="329"/>
      <c r="Q1109" s="330" t="str">
        <f t="shared" si="69"/>
        <v/>
      </c>
      <c r="R1109" s="330" t="b">
        <f t="shared" si="70"/>
        <v>1</v>
      </c>
      <c r="S1109" s="330" t="str">
        <f t="shared" si="71"/>
        <v/>
      </c>
    </row>
    <row r="1110" spans="1:19" s="330" customFormat="1" ht="20.149999999999999" customHeight="1">
      <c r="A1110" s="294"/>
      <c r="B1110" s="325"/>
      <c r="C1110" s="325"/>
      <c r="D1110" s="325"/>
      <c r="E1110" s="325"/>
      <c r="F1110" s="325"/>
      <c r="G1110" s="326"/>
      <c r="H1110" s="326"/>
      <c r="I1110" s="327"/>
      <c r="J1110" s="327"/>
      <c r="K1110" s="327"/>
      <c r="L1110" s="327"/>
      <c r="M1110" s="327"/>
      <c r="N1110" s="328" t="str">
        <f t="shared" ca="1" si="68"/>
        <v/>
      </c>
      <c r="O1110" s="328"/>
      <c r="P1110" s="329"/>
      <c r="Q1110" s="330" t="str">
        <f t="shared" si="69"/>
        <v/>
      </c>
      <c r="R1110" s="330" t="b">
        <f t="shared" si="70"/>
        <v>1</v>
      </c>
      <c r="S1110" s="330" t="str">
        <f t="shared" si="71"/>
        <v/>
      </c>
    </row>
    <row r="1111" spans="1:19" s="330" customFormat="1" ht="20.149999999999999" customHeight="1">
      <c r="A1111" s="294"/>
      <c r="B1111" s="325"/>
      <c r="C1111" s="325"/>
      <c r="D1111" s="325"/>
      <c r="E1111" s="325"/>
      <c r="F1111" s="325"/>
      <c r="G1111" s="326"/>
      <c r="H1111" s="326"/>
      <c r="I1111" s="327"/>
      <c r="J1111" s="327"/>
      <c r="K1111" s="327"/>
      <c r="L1111" s="327"/>
      <c r="M1111" s="327"/>
      <c r="N1111" s="328" t="str">
        <f t="shared" ca="1" si="68"/>
        <v/>
      </c>
      <c r="O1111" s="328"/>
      <c r="P1111" s="329"/>
      <c r="Q1111" s="330" t="str">
        <f t="shared" si="69"/>
        <v/>
      </c>
      <c r="R1111" s="330" t="b">
        <f t="shared" si="70"/>
        <v>1</v>
      </c>
      <c r="S1111" s="330" t="str">
        <f t="shared" si="71"/>
        <v/>
      </c>
    </row>
    <row r="1112" spans="1:19" s="330" customFormat="1" ht="20.149999999999999" customHeight="1">
      <c r="A1112" s="294"/>
      <c r="B1112" s="325"/>
      <c r="C1112" s="325"/>
      <c r="D1112" s="325"/>
      <c r="E1112" s="325"/>
      <c r="F1112" s="325"/>
      <c r="G1112" s="326"/>
      <c r="H1112" s="326"/>
      <c r="I1112" s="327"/>
      <c r="J1112" s="327"/>
      <c r="K1112" s="327"/>
      <c r="L1112" s="327"/>
      <c r="M1112" s="327"/>
      <c r="N1112" s="328" t="str">
        <f t="shared" ca="1" si="68"/>
        <v/>
      </c>
      <c r="O1112" s="328"/>
      <c r="P1112" s="329"/>
      <c r="Q1112" s="330" t="str">
        <f t="shared" si="69"/>
        <v/>
      </c>
      <c r="R1112" s="330" t="b">
        <f t="shared" si="70"/>
        <v>1</v>
      </c>
      <c r="S1112" s="330" t="str">
        <f t="shared" si="71"/>
        <v/>
      </c>
    </row>
    <row r="1113" spans="1:19" s="330" customFormat="1" ht="20.149999999999999" customHeight="1">
      <c r="A1113" s="294"/>
      <c r="B1113" s="325"/>
      <c r="C1113" s="325"/>
      <c r="D1113" s="325"/>
      <c r="E1113" s="325"/>
      <c r="F1113" s="325"/>
      <c r="G1113" s="326"/>
      <c r="H1113" s="326"/>
      <c r="I1113" s="327"/>
      <c r="J1113" s="327"/>
      <c r="K1113" s="327"/>
      <c r="L1113" s="327"/>
      <c r="M1113" s="327"/>
      <c r="N1113" s="328" t="str">
        <f t="shared" ca="1" si="68"/>
        <v/>
      </c>
      <c r="O1113" s="328"/>
      <c r="P1113" s="329"/>
      <c r="Q1113" s="330" t="str">
        <f t="shared" si="69"/>
        <v/>
      </c>
      <c r="R1113" s="330" t="b">
        <f t="shared" si="70"/>
        <v>1</v>
      </c>
      <c r="S1113" s="330" t="str">
        <f t="shared" si="71"/>
        <v/>
      </c>
    </row>
    <row r="1114" spans="1:19" s="330" customFormat="1" ht="20.149999999999999" customHeight="1">
      <c r="A1114" s="294"/>
      <c r="B1114" s="325"/>
      <c r="C1114" s="325"/>
      <c r="D1114" s="325"/>
      <c r="E1114" s="325"/>
      <c r="F1114" s="325"/>
      <c r="G1114" s="326"/>
      <c r="H1114" s="326"/>
      <c r="I1114" s="327"/>
      <c r="J1114" s="327"/>
      <c r="K1114" s="327"/>
      <c r="L1114" s="327"/>
      <c r="M1114" s="327"/>
      <c r="N1114" s="328" t="str">
        <f t="shared" ca="1" si="68"/>
        <v/>
      </c>
      <c r="O1114" s="328"/>
      <c r="P1114" s="329"/>
      <c r="Q1114" s="330" t="str">
        <f t="shared" si="69"/>
        <v/>
      </c>
      <c r="R1114" s="330" t="b">
        <f t="shared" si="70"/>
        <v>1</v>
      </c>
      <c r="S1114" s="330" t="str">
        <f t="shared" si="71"/>
        <v/>
      </c>
    </row>
    <row r="1115" spans="1:19" s="330" customFormat="1" ht="20.149999999999999" customHeight="1">
      <c r="A1115" s="294"/>
      <c r="B1115" s="325"/>
      <c r="C1115" s="325"/>
      <c r="D1115" s="325"/>
      <c r="E1115" s="325"/>
      <c r="F1115" s="325"/>
      <c r="G1115" s="326"/>
      <c r="H1115" s="326"/>
      <c r="I1115" s="327"/>
      <c r="J1115" s="327"/>
      <c r="K1115" s="327"/>
      <c r="L1115" s="327"/>
      <c r="M1115" s="327"/>
      <c r="N1115" s="328" t="str">
        <f t="shared" ca="1" si="68"/>
        <v/>
      </c>
      <c r="O1115" s="328"/>
      <c r="P1115" s="329"/>
      <c r="Q1115" s="330" t="str">
        <f t="shared" si="69"/>
        <v/>
      </c>
      <c r="R1115" s="330" t="b">
        <f t="shared" si="70"/>
        <v>1</v>
      </c>
      <c r="S1115" s="330" t="str">
        <f t="shared" si="71"/>
        <v/>
      </c>
    </row>
    <row r="1116" spans="1:19" s="330" customFormat="1" ht="20.149999999999999" customHeight="1">
      <c r="A1116" s="294"/>
      <c r="B1116" s="325"/>
      <c r="C1116" s="325"/>
      <c r="D1116" s="325"/>
      <c r="E1116" s="325"/>
      <c r="F1116" s="325"/>
      <c r="G1116" s="326"/>
      <c r="H1116" s="326"/>
      <c r="I1116" s="327"/>
      <c r="J1116" s="327"/>
      <c r="K1116" s="327"/>
      <c r="L1116" s="327"/>
      <c r="M1116" s="327"/>
      <c r="N1116" s="328" t="str">
        <f t="shared" ca="1" si="68"/>
        <v/>
      </c>
      <c r="O1116" s="328"/>
      <c r="P1116" s="329"/>
      <c r="Q1116" s="330" t="str">
        <f t="shared" si="69"/>
        <v/>
      </c>
      <c r="R1116" s="330" t="b">
        <f t="shared" si="70"/>
        <v>1</v>
      </c>
      <c r="S1116" s="330" t="str">
        <f t="shared" si="71"/>
        <v/>
      </c>
    </row>
    <row r="1117" spans="1:19" s="330" customFormat="1" ht="20.149999999999999" customHeight="1">
      <c r="A1117" s="294"/>
      <c r="B1117" s="325"/>
      <c r="C1117" s="325"/>
      <c r="D1117" s="325"/>
      <c r="E1117" s="325"/>
      <c r="F1117" s="325"/>
      <c r="G1117" s="326"/>
      <c r="H1117" s="326"/>
      <c r="I1117" s="327"/>
      <c r="J1117" s="327"/>
      <c r="K1117" s="327"/>
      <c r="L1117" s="327"/>
      <c r="M1117" s="327"/>
      <c r="N1117" s="328" t="str">
        <f t="shared" ca="1" si="68"/>
        <v/>
      </c>
      <c r="O1117" s="328"/>
      <c r="P1117" s="329"/>
      <c r="Q1117" s="330" t="str">
        <f t="shared" si="69"/>
        <v/>
      </c>
      <c r="R1117" s="330" t="b">
        <f t="shared" si="70"/>
        <v>1</v>
      </c>
      <c r="S1117" s="330" t="str">
        <f t="shared" si="71"/>
        <v/>
      </c>
    </row>
    <row r="1118" spans="1:19" s="330" customFormat="1" ht="20.149999999999999" customHeight="1">
      <c r="A1118" s="294"/>
      <c r="B1118" s="325"/>
      <c r="C1118" s="325"/>
      <c r="D1118" s="325"/>
      <c r="E1118" s="325"/>
      <c r="F1118" s="325"/>
      <c r="G1118" s="326"/>
      <c r="H1118" s="326"/>
      <c r="I1118" s="327"/>
      <c r="J1118" s="327"/>
      <c r="K1118" s="327"/>
      <c r="L1118" s="327"/>
      <c r="M1118" s="327"/>
      <c r="N1118" s="328" t="str">
        <f t="shared" ca="1" si="68"/>
        <v/>
      </c>
      <c r="O1118" s="328"/>
      <c r="P1118" s="329"/>
      <c r="Q1118" s="330" t="str">
        <f t="shared" si="69"/>
        <v/>
      </c>
      <c r="R1118" s="330" t="b">
        <f t="shared" si="70"/>
        <v>1</v>
      </c>
      <c r="S1118" s="330" t="str">
        <f t="shared" si="71"/>
        <v/>
      </c>
    </row>
    <row r="1119" spans="1:19" s="330" customFormat="1" ht="20.149999999999999" customHeight="1">
      <c r="A1119" s="294"/>
      <c r="B1119" s="325"/>
      <c r="C1119" s="325"/>
      <c r="D1119" s="325"/>
      <c r="E1119" s="325"/>
      <c r="F1119" s="325"/>
      <c r="G1119" s="326"/>
      <c r="H1119" s="326"/>
      <c r="I1119" s="327"/>
      <c r="J1119" s="327"/>
      <c r="K1119" s="327"/>
      <c r="L1119" s="327"/>
      <c r="M1119" s="327"/>
      <c r="N1119" s="328" t="str">
        <f t="shared" ca="1" si="68"/>
        <v/>
      </c>
      <c r="O1119" s="328"/>
      <c r="P1119" s="329"/>
      <c r="Q1119" s="330" t="str">
        <f t="shared" si="69"/>
        <v/>
      </c>
      <c r="R1119" s="330" t="b">
        <f t="shared" si="70"/>
        <v>1</v>
      </c>
      <c r="S1119" s="330" t="str">
        <f t="shared" si="71"/>
        <v/>
      </c>
    </row>
    <row r="1120" spans="1:19" s="330" customFormat="1" ht="20.149999999999999" customHeight="1">
      <c r="A1120" s="294"/>
      <c r="B1120" s="325"/>
      <c r="C1120" s="325"/>
      <c r="D1120" s="325"/>
      <c r="E1120" s="325"/>
      <c r="F1120" s="325"/>
      <c r="G1120" s="326"/>
      <c r="H1120" s="326"/>
      <c r="I1120" s="327"/>
      <c r="J1120" s="327"/>
      <c r="K1120" s="327"/>
      <c r="L1120" s="327"/>
      <c r="M1120" s="327"/>
      <c r="N1120" s="328" t="str">
        <f t="shared" ca="1" si="68"/>
        <v/>
      </c>
      <c r="O1120" s="328"/>
      <c r="P1120" s="329"/>
      <c r="Q1120" s="330" t="str">
        <f t="shared" si="69"/>
        <v/>
      </c>
      <c r="R1120" s="330" t="b">
        <f t="shared" si="70"/>
        <v>1</v>
      </c>
      <c r="S1120" s="330" t="str">
        <f t="shared" si="71"/>
        <v/>
      </c>
    </row>
    <row r="1121" spans="1:19" s="330" customFormat="1" ht="20.149999999999999" customHeight="1">
      <c r="A1121" s="294"/>
      <c r="B1121" s="325"/>
      <c r="C1121" s="325"/>
      <c r="D1121" s="325"/>
      <c r="E1121" s="325"/>
      <c r="F1121" s="325"/>
      <c r="G1121" s="326"/>
      <c r="H1121" s="326"/>
      <c r="I1121" s="327"/>
      <c r="J1121" s="327"/>
      <c r="K1121" s="327"/>
      <c r="L1121" s="327"/>
      <c r="M1121" s="327"/>
      <c r="N1121" s="328" t="str">
        <f t="shared" ca="1" si="68"/>
        <v/>
      </c>
      <c r="O1121" s="328"/>
      <c r="P1121" s="329"/>
      <c r="Q1121" s="330" t="str">
        <f t="shared" si="69"/>
        <v/>
      </c>
      <c r="R1121" s="330" t="b">
        <f t="shared" si="70"/>
        <v>1</v>
      </c>
      <c r="S1121" s="330" t="str">
        <f t="shared" si="71"/>
        <v/>
      </c>
    </row>
    <row r="1122" spans="1:19" s="330" customFormat="1" ht="20.149999999999999" customHeight="1">
      <c r="A1122" s="294"/>
      <c r="B1122" s="325"/>
      <c r="C1122" s="325"/>
      <c r="D1122" s="325"/>
      <c r="E1122" s="325"/>
      <c r="F1122" s="325"/>
      <c r="G1122" s="326"/>
      <c r="H1122" s="326"/>
      <c r="I1122" s="327"/>
      <c r="J1122" s="327"/>
      <c r="K1122" s="327"/>
      <c r="L1122" s="327"/>
      <c r="M1122" s="327"/>
      <c r="N1122" s="328" t="str">
        <f t="shared" ca="1" si="68"/>
        <v/>
      </c>
      <c r="O1122" s="328"/>
      <c r="P1122" s="329"/>
      <c r="Q1122" s="330" t="str">
        <f t="shared" si="69"/>
        <v/>
      </c>
      <c r="R1122" s="330" t="b">
        <f t="shared" si="70"/>
        <v>1</v>
      </c>
      <c r="S1122" s="330" t="str">
        <f t="shared" si="71"/>
        <v/>
      </c>
    </row>
    <row r="1123" spans="1:19" s="330" customFormat="1" ht="20.149999999999999" customHeight="1">
      <c r="A1123" s="294"/>
      <c r="B1123" s="325"/>
      <c r="C1123" s="325"/>
      <c r="D1123" s="325"/>
      <c r="E1123" s="325"/>
      <c r="F1123" s="325"/>
      <c r="G1123" s="326"/>
      <c r="H1123" s="326"/>
      <c r="I1123" s="327"/>
      <c r="J1123" s="327"/>
      <c r="K1123" s="327"/>
      <c r="L1123" s="327"/>
      <c r="M1123" s="327"/>
      <c r="N1123" s="328" t="str">
        <f t="shared" ca="1" si="68"/>
        <v/>
      </c>
      <c r="O1123" s="328"/>
      <c r="P1123" s="329"/>
      <c r="Q1123" s="330" t="str">
        <f t="shared" si="69"/>
        <v/>
      </c>
      <c r="R1123" s="330" t="b">
        <f t="shared" si="70"/>
        <v>1</v>
      </c>
      <c r="S1123" s="330" t="str">
        <f t="shared" si="71"/>
        <v/>
      </c>
    </row>
    <row r="1124" spans="1:19" s="330" customFormat="1" ht="20.149999999999999" customHeight="1">
      <c r="A1124" s="294"/>
      <c r="B1124" s="325"/>
      <c r="C1124" s="325"/>
      <c r="D1124" s="325"/>
      <c r="E1124" s="325"/>
      <c r="F1124" s="325"/>
      <c r="G1124" s="326"/>
      <c r="H1124" s="326"/>
      <c r="I1124" s="327"/>
      <c r="J1124" s="327"/>
      <c r="K1124" s="327"/>
      <c r="L1124" s="327"/>
      <c r="M1124" s="327"/>
      <c r="N1124" s="328" t="str">
        <f t="shared" ca="1" si="68"/>
        <v/>
      </c>
      <c r="O1124" s="328"/>
      <c r="P1124" s="329"/>
      <c r="Q1124" s="330" t="str">
        <f t="shared" si="69"/>
        <v/>
      </c>
      <c r="R1124" s="330" t="b">
        <f t="shared" si="70"/>
        <v>1</v>
      </c>
      <c r="S1124" s="330" t="str">
        <f t="shared" si="71"/>
        <v/>
      </c>
    </row>
    <row r="1125" spans="1:19" s="330" customFormat="1" ht="20.149999999999999" customHeight="1">
      <c r="A1125" s="294"/>
      <c r="B1125" s="325"/>
      <c r="C1125" s="325"/>
      <c r="D1125" s="325"/>
      <c r="E1125" s="325"/>
      <c r="F1125" s="325"/>
      <c r="G1125" s="326"/>
      <c r="H1125" s="326"/>
      <c r="I1125" s="327"/>
      <c r="J1125" s="327"/>
      <c r="K1125" s="327"/>
      <c r="L1125" s="327"/>
      <c r="M1125" s="327"/>
      <c r="N1125" s="328" t="str">
        <f t="shared" ca="1" si="68"/>
        <v/>
      </c>
      <c r="O1125" s="328"/>
      <c r="P1125" s="329"/>
      <c r="Q1125" s="330" t="str">
        <f t="shared" si="69"/>
        <v/>
      </c>
      <c r="R1125" s="330" t="b">
        <f t="shared" si="70"/>
        <v>1</v>
      </c>
      <c r="S1125" s="330" t="str">
        <f t="shared" si="71"/>
        <v/>
      </c>
    </row>
    <row r="1126" spans="1:19" s="330" customFormat="1" ht="20.149999999999999" customHeight="1">
      <c r="A1126" s="294"/>
      <c r="B1126" s="325"/>
      <c r="C1126" s="325"/>
      <c r="D1126" s="325"/>
      <c r="E1126" s="325"/>
      <c r="F1126" s="325"/>
      <c r="G1126" s="326"/>
      <c r="H1126" s="326"/>
      <c r="I1126" s="327"/>
      <c r="J1126" s="327"/>
      <c r="K1126" s="327"/>
      <c r="L1126" s="327"/>
      <c r="M1126" s="327"/>
      <c r="N1126" s="328" t="str">
        <f t="shared" ca="1" si="68"/>
        <v/>
      </c>
      <c r="O1126" s="328"/>
      <c r="P1126" s="329"/>
      <c r="Q1126" s="330" t="str">
        <f t="shared" si="69"/>
        <v/>
      </c>
      <c r="R1126" s="330" t="b">
        <f t="shared" si="70"/>
        <v>1</v>
      </c>
      <c r="S1126" s="330" t="str">
        <f t="shared" si="71"/>
        <v/>
      </c>
    </row>
    <row r="1127" spans="1:19" s="330" customFormat="1" ht="20.149999999999999" customHeight="1">
      <c r="A1127" s="294"/>
      <c r="B1127" s="325"/>
      <c r="C1127" s="325"/>
      <c r="D1127" s="325"/>
      <c r="E1127" s="325"/>
      <c r="F1127" s="325"/>
      <c r="G1127" s="326"/>
      <c r="H1127" s="326"/>
      <c r="I1127" s="327"/>
      <c r="J1127" s="327"/>
      <c r="K1127" s="327"/>
      <c r="L1127" s="327"/>
      <c r="M1127" s="327"/>
      <c r="N1127" s="328" t="str">
        <f t="shared" ca="1" si="68"/>
        <v/>
      </c>
      <c r="O1127" s="328"/>
      <c r="P1127" s="329"/>
      <c r="Q1127" s="330" t="str">
        <f t="shared" si="69"/>
        <v/>
      </c>
      <c r="R1127" s="330" t="b">
        <f t="shared" si="70"/>
        <v>1</v>
      </c>
      <c r="S1127" s="330" t="str">
        <f t="shared" si="71"/>
        <v/>
      </c>
    </row>
    <row r="1128" spans="1:19" s="330" customFormat="1" ht="20.149999999999999" customHeight="1">
      <c r="A1128" s="294"/>
      <c r="B1128" s="325"/>
      <c r="C1128" s="325"/>
      <c r="D1128" s="325"/>
      <c r="E1128" s="325"/>
      <c r="F1128" s="325"/>
      <c r="G1128" s="326"/>
      <c r="H1128" s="326"/>
      <c r="I1128" s="327"/>
      <c r="J1128" s="327"/>
      <c r="K1128" s="327"/>
      <c r="L1128" s="327"/>
      <c r="M1128" s="327"/>
      <c r="N1128" s="328" t="str">
        <f t="shared" ca="1" si="68"/>
        <v/>
      </c>
      <c r="O1128" s="328"/>
      <c r="P1128" s="329"/>
      <c r="Q1128" s="330" t="str">
        <f t="shared" si="69"/>
        <v/>
      </c>
      <c r="R1128" s="330" t="b">
        <f t="shared" si="70"/>
        <v>1</v>
      </c>
      <c r="S1128" s="330" t="str">
        <f t="shared" si="71"/>
        <v/>
      </c>
    </row>
    <row r="1129" spans="1:19" s="330" customFormat="1" ht="20.149999999999999" customHeight="1">
      <c r="A1129" s="294"/>
      <c r="B1129" s="325"/>
      <c r="C1129" s="325"/>
      <c r="D1129" s="325"/>
      <c r="E1129" s="325"/>
      <c r="F1129" s="325"/>
      <c r="G1129" s="326"/>
      <c r="H1129" s="326"/>
      <c r="I1129" s="327"/>
      <c r="J1129" s="327"/>
      <c r="K1129" s="327"/>
      <c r="L1129" s="327"/>
      <c r="M1129" s="327"/>
      <c r="N1129" s="328" t="str">
        <f t="shared" ca="1" si="68"/>
        <v/>
      </c>
      <c r="O1129" s="328"/>
      <c r="P1129" s="329"/>
      <c r="Q1129" s="330" t="str">
        <f t="shared" si="69"/>
        <v/>
      </c>
      <c r="R1129" s="330" t="b">
        <f t="shared" si="70"/>
        <v>1</v>
      </c>
      <c r="S1129" s="330" t="str">
        <f t="shared" si="71"/>
        <v/>
      </c>
    </row>
    <row r="1130" spans="1:19" s="330" customFormat="1" ht="20.149999999999999" customHeight="1">
      <c r="A1130" s="294"/>
      <c r="B1130" s="325"/>
      <c r="C1130" s="325"/>
      <c r="D1130" s="325"/>
      <c r="E1130" s="325"/>
      <c r="F1130" s="325"/>
      <c r="G1130" s="326"/>
      <c r="H1130" s="326"/>
      <c r="I1130" s="327"/>
      <c r="J1130" s="327"/>
      <c r="K1130" s="327"/>
      <c r="L1130" s="327"/>
      <c r="M1130" s="327"/>
      <c r="N1130" s="328" t="str">
        <f t="shared" ca="1" si="68"/>
        <v/>
      </c>
      <c r="O1130" s="328"/>
      <c r="P1130" s="329"/>
      <c r="Q1130" s="330" t="str">
        <f t="shared" si="69"/>
        <v/>
      </c>
      <c r="R1130" s="330" t="b">
        <f t="shared" si="70"/>
        <v>1</v>
      </c>
      <c r="S1130" s="330" t="str">
        <f t="shared" si="71"/>
        <v/>
      </c>
    </row>
    <row r="1131" spans="1:19" s="330" customFormat="1" ht="20.149999999999999" customHeight="1">
      <c r="A1131" s="294"/>
      <c r="B1131" s="325"/>
      <c r="C1131" s="325"/>
      <c r="D1131" s="325"/>
      <c r="E1131" s="325"/>
      <c r="F1131" s="325"/>
      <c r="G1131" s="326"/>
      <c r="H1131" s="326"/>
      <c r="I1131" s="327"/>
      <c r="J1131" s="327"/>
      <c r="K1131" s="327"/>
      <c r="L1131" s="327"/>
      <c r="M1131" s="327"/>
      <c r="N1131" s="328" t="str">
        <f t="shared" ca="1" si="68"/>
        <v/>
      </c>
      <c r="O1131" s="328"/>
      <c r="P1131" s="329"/>
      <c r="Q1131" s="330" t="str">
        <f t="shared" si="69"/>
        <v/>
      </c>
      <c r="R1131" s="330" t="b">
        <f t="shared" si="70"/>
        <v>1</v>
      </c>
      <c r="S1131" s="330" t="str">
        <f t="shared" si="71"/>
        <v/>
      </c>
    </row>
    <row r="1132" spans="1:19" s="330" customFormat="1" ht="20.149999999999999" customHeight="1">
      <c r="A1132" s="294"/>
      <c r="B1132" s="325"/>
      <c r="C1132" s="325"/>
      <c r="D1132" s="325"/>
      <c r="E1132" s="325"/>
      <c r="F1132" s="325"/>
      <c r="G1132" s="326"/>
      <c r="H1132" s="326"/>
      <c r="I1132" s="327"/>
      <c r="J1132" s="327"/>
      <c r="K1132" s="327"/>
      <c r="L1132" s="327"/>
      <c r="M1132" s="327"/>
      <c r="N1132" s="328" t="str">
        <f t="shared" ca="1" si="68"/>
        <v/>
      </c>
      <c r="O1132" s="328"/>
      <c r="P1132" s="329"/>
      <c r="Q1132" s="330" t="str">
        <f t="shared" si="69"/>
        <v/>
      </c>
      <c r="R1132" s="330" t="b">
        <f t="shared" si="70"/>
        <v>1</v>
      </c>
      <c r="S1132" s="330" t="str">
        <f t="shared" si="71"/>
        <v/>
      </c>
    </row>
    <row r="1133" spans="1:19" s="330" customFormat="1" ht="20.149999999999999" customHeight="1">
      <c r="A1133" s="294"/>
      <c r="B1133" s="325"/>
      <c r="C1133" s="325"/>
      <c r="D1133" s="325"/>
      <c r="E1133" s="325"/>
      <c r="F1133" s="325"/>
      <c r="G1133" s="326"/>
      <c r="H1133" s="326"/>
      <c r="I1133" s="327"/>
      <c r="J1133" s="327"/>
      <c r="K1133" s="327"/>
      <c r="L1133" s="327"/>
      <c r="M1133" s="327"/>
      <c r="N1133" s="328" t="str">
        <f t="shared" ca="1" si="68"/>
        <v/>
      </c>
      <c r="O1133" s="328"/>
      <c r="P1133" s="329"/>
      <c r="Q1133" s="330" t="str">
        <f t="shared" si="69"/>
        <v/>
      </c>
      <c r="R1133" s="330" t="b">
        <f t="shared" si="70"/>
        <v>1</v>
      </c>
      <c r="S1133" s="330" t="str">
        <f t="shared" si="71"/>
        <v/>
      </c>
    </row>
    <row r="1134" spans="1:19" s="330" customFormat="1" ht="20.149999999999999" customHeight="1">
      <c r="A1134" s="294"/>
      <c r="B1134" s="325"/>
      <c r="C1134" s="325"/>
      <c r="D1134" s="325"/>
      <c r="E1134" s="325"/>
      <c r="F1134" s="325"/>
      <c r="G1134" s="326"/>
      <c r="H1134" s="326"/>
      <c r="I1134" s="327"/>
      <c r="J1134" s="327"/>
      <c r="K1134" s="327"/>
      <c r="L1134" s="327"/>
      <c r="M1134" s="327"/>
      <c r="N1134" s="328" t="str">
        <f t="shared" ca="1" si="68"/>
        <v/>
      </c>
      <c r="O1134" s="328"/>
      <c r="P1134" s="329"/>
      <c r="Q1134" s="330" t="str">
        <f t="shared" si="69"/>
        <v/>
      </c>
      <c r="R1134" s="330" t="b">
        <f t="shared" si="70"/>
        <v>1</v>
      </c>
      <c r="S1134" s="330" t="str">
        <f t="shared" si="71"/>
        <v/>
      </c>
    </row>
    <row r="1135" spans="1:19" s="330" customFormat="1" ht="20.149999999999999" customHeight="1">
      <c r="A1135" s="294"/>
      <c r="B1135" s="325"/>
      <c r="C1135" s="325"/>
      <c r="D1135" s="325"/>
      <c r="E1135" s="325"/>
      <c r="F1135" s="325"/>
      <c r="G1135" s="326"/>
      <c r="H1135" s="326"/>
      <c r="I1135" s="327"/>
      <c r="J1135" s="327"/>
      <c r="K1135" s="327"/>
      <c r="L1135" s="327"/>
      <c r="M1135" s="327"/>
      <c r="N1135" s="328" t="str">
        <f t="shared" ca="1" si="68"/>
        <v/>
      </c>
      <c r="O1135" s="328"/>
      <c r="P1135" s="329"/>
      <c r="Q1135" s="330" t="str">
        <f t="shared" si="69"/>
        <v/>
      </c>
      <c r="R1135" s="330" t="b">
        <f t="shared" si="70"/>
        <v>1</v>
      </c>
      <c r="S1135" s="330" t="str">
        <f t="shared" si="71"/>
        <v/>
      </c>
    </row>
    <row r="1136" spans="1:19" s="330" customFormat="1" ht="20.149999999999999" customHeight="1">
      <c r="A1136" s="294"/>
      <c r="B1136" s="325"/>
      <c r="C1136" s="325"/>
      <c r="D1136" s="325"/>
      <c r="E1136" s="325"/>
      <c r="F1136" s="325"/>
      <c r="G1136" s="326"/>
      <c r="H1136" s="326"/>
      <c r="I1136" s="327"/>
      <c r="J1136" s="327"/>
      <c r="K1136" s="327"/>
      <c r="L1136" s="327"/>
      <c r="M1136" s="327"/>
      <c r="N1136" s="328" t="str">
        <f t="shared" ca="1" si="68"/>
        <v/>
      </c>
      <c r="O1136" s="328"/>
      <c r="P1136" s="329"/>
      <c r="Q1136" s="330" t="str">
        <f t="shared" si="69"/>
        <v/>
      </c>
      <c r="R1136" s="330" t="b">
        <f t="shared" si="70"/>
        <v>1</v>
      </c>
      <c r="S1136" s="330" t="str">
        <f t="shared" si="71"/>
        <v/>
      </c>
    </row>
    <row r="1137" spans="1:19" s="330" customFormat="1" ht="20.149999999999999" customHeight="1">
      <c r="A1137" s="294"/>
      <c r="B1137" s="325"/>
      <c r="C1137" s="325"/>
      <c r="D1137" s="325"/>
      <c r="E1137" s="325"/>
      <c r="F1137" s="325"/>
      <c r="G1137" s="326"/>
      <c r="H1137" s="326"/>
      <c r="I1137" s="327"/>
      <c r="J1137" s="327"/>
      <c r="K1137" s="327"/>
      <c r="L1137" s="327"/>
      <c r="M1137" s="327"/>
      <c r="N1137" s="328" t="str">
        <f t="shared" ca="1" si="68"/>
        <v/>
      </c>
      <c r="O1137" s="328"/>
      <c r="P1137" s="329"/>
      <c r="Q1137" s="330" t="str">
        <f t="shared" si="69"/>
        <v/>
      </c>
      <c r="R1137" s="330" t="b">
        <f t="shared" si="70"/>
        <v>1</v>
      </c>
      <c r="S1137" s="330" t="str">
        <f t="shared" si="71"/>
        <v/>
      </c>
    </row>
    <row r="1138" spans="1:19" s="330" customFormat="1" ht="20.149999999999999" customHeight="1">
      <c r="A1138" s="294"/>
      <c r="B1138" s="325"/>
      <c r="C1138" s="325"/>
      <c r="D1138" s="325"/>
      <c r="E1138" s="325"/>
      <c r="F1138" s="325"/>
      <c r="G1138" s="326"/>
      <c r="H1138" s="326"/>
      <c r="I1138" s="327"/>
      <c r="J1138" s="327"/>
      <c r="K1138" s="327"/>
      <c r="L1138" s="327"/>
      <c r="M1138" s="327"/>
      <c r="N1138" s="328" t="str">
        <f t="shared" ca="1" si="68"/>
        <v/>
      </c>
      <c r="O1138" s="328"/>
      <c r="P1138" s="329"/>
      <c r="Q1138" s="330" t="str">
        <f t="shared" si="69"/>
        <v/>
      </c>
      <c r="R1138" s="330" t="b">
        <f t="shared" si="70"/>
        <v>1</v>
      </c>
      <c r="S1138" s="330" t="str">
        <f t="shared" si="71"/>
        <v/>
      </c>
    </row>
    <row r="1139" spans="1:19" s="330" customFormat="1" ht="20.149999999999999" customHeight="1">
      <c r="A1139" s="294"/>
      <c r="B1139" s="325"/>
      <c r="C1139" s="325"/>
      <c r="D1139" s="325"/>
      <c r="E1139" s="325"/>
      <c r="F1139" s="325"/>
      <c r="G1139" s="326"/>
      <c r="H1139" s="326"/>
      <c r="I1139" s="327"/>
      <c r="J1139" s="327"/>
      <c r="K1139" s="327"/>
      <c r="L1139" s="327"/>
      <c r="M1139" s="327"/>
      <c r="N1139" s="328" t="str">
        <f t="shared" ca="1" si="68"/>
        <v/>
      </c>
      <c r="O1139" s="328"/>
      <c r="P1139" s="329"/>
      <c r="Q1139" s="330" t="str">
        <f t="shared" si="69"/>
        <v/>
      </c>
      <c r="R1139" s="330" t="b">
        <f t="shared" si="70"/>
        <v>1</v>
      </c>
      <c r="S1139" s="330" t="str">
        <f t="shared" si="71"/>
        <v/>
      </c>
    </row>
    <row r="1140" spans="1:19" s="330" customFormat="1" ht="20.149999999999999" customHeight="1">
      <c r="A1140" s="294"/>
      <c r="B1140" s="325"/>
      <c r="C1140" s="325"/>
      <c r="D1140" s="325"/>
      <c r="E1140" s="325"/>
      <c r="F1140" s="325"/>
      <c r="G1140" s="326"/>
      <c r="H1140" s="326"/>
      <c r="I1140" s="327"/>
      <c r="J1140" s="327"/>
      <c r="K1140" s="327"/>
      <c r="L1140" s="327"/>
      <c r="M1140" s="327"/>
      <c r="N1140" s="328" t="str">
        <f t="shared" ca="1" si="68"/>
        <v/>
      </c>
      <c r="O1140" s="328"/>
      <c r="P1140" s="329"/>
      <c r="Q1140" s="330" t="str">
        <f t="shared" si="69"/>
        <v/>
      </c>
      <c r="R1140" s="330" t="b">
        <f t="shared" si="70"/>
        <v>1</v>
      </c>
      <c r="S1140" s="330" t="str">
        <f t="shared" si="71"/>
        <v/>
      </c>
    </row>
    <row r="1141" spans="1:19" s="330" customFormat="1" ht="20.149999999999999" customHeight="1">
      <c r="A1141" s="294"/>
      <c r="B1141" s="325"/>
      <c r="C1141" s="325"/>
      <c r="D1141" s="325"/>
      <c r="E1141" s="325"/>
      <c r="F1141" s="325"/>
      <c r="G1141" s="326"/>
      <c r="H1141" s="326"/>
      <c r="I1141" s="327"/>
      <c r="J1141" s="327"/>
      <c r="K1141" s="327"/>
      <c r="L1141" s="327"/>
      <c r="M1141" s="327"/>
      <c r="N1141" s="328" t="str">
        <f t="shared" ca="1" si="68"/>
        <v/>
      </c>
      <c r="O1141" s="328"/>
      <c r="P1141" s="329"/>
      <c r="Q1141" s="330" t="str">
        <f t="shared" si="69"/>
        <v/>
      </c>
      <c r="R1141" s="330" t="b">
        <f t="shared" si="70"/>
        <v>1</v>
      </c>
      <c r="S1141" s="330" t="str">
        <f t="shared" si="71"/>
        <v/>
      </c>
    </row>
    <row r="1142" spans="1:19" s="330" customFormat="1" ht="20.149999999999999" customHeight="1">
      <c r="A1142" s="294"/>
      <c r="B1142" s="325"/>
      <c r="C1142" s="325"/>
      <c r="D1142" s="325"/>
      <c r="E1142" s="325"/>
      <c r="F1142" s="325"/>
      <c r="G1142" s="326"/>
      <c r="H1142" s="326"/>
      <c r="I1142" s="327"/>
      <c r="J1142" s="327"/>
      <c r="K1142" s="327"/>
      <c r="L1142" s="327"/>
      <c r="M1142" s="327"/>
      <c r="N1142" s="328" t="str">
        <f t="shared" ca="1" si="68"/>
        <v/>
      </c>
      <c r="O1142" s="328"/>
      <c r="P1142" s="329"/>
      <c r="Q1142" s="330" t="str">
        <f t="shared" si="69"/>
        <v/>
      </c>
      <c r="R1142" s="330" t="b">
        <f t="shared" si="70"/>
        <v>1</v>
      </c>
      <c r="S1142" s="330" t="str">
        <f t="shared" si="71"/>
        <v/>
      </c>
    </row>
    <row r="1143" spans="1:19" s="330" customFormat="1" ht="20.149999999999999" customHeight="1">
      <c r="A1143" s="294"/>
      <c r="B1143" s="325"/>
      <c r="C1143" s="325"/>
      <c r="D1143" s="325"/>
      <c r="E1143" s="325"/>
      <c r="F1143" s="325"/>
      <c r="G1143" s="326"/>
      <c r="H1143" s="326"/>
      <c r="I1143" s="327"/>
      <c r="J1143" s="327"/>
      <c r="K1143" s="327"/>
      <c r="L1143" s="327"/>
      <c r="M1143" s="327"/>
      <c r="N1143" s="328" t="str">
        <f t="shared" ca="1" si="68"/>
        <v/>
      </c>
      <c r="O1143" s="328"/>
      <c r="P1143" s="329"/>
      <c r="Q1143" s="330" t="str">
        <f t="shared" si="69"/>
        <v/>
      </c>
      <c r="R1143" s="330" t="b">
        <f t="shared" si="70"/>
        <v>1</v>
      </c>
      <c r="S1143" s="330" t="str">
        <f t="shared" si="71"/>
        <v/>
      </c>
    </row>
    <row r="1144" spans="1:19" s="330" customFormat="1" ht="20.149999999999999" customHeight="1">
      <c r="A1144" s="294"/>
      <c r="B1144" s="325"/>
      <c r="C1144" s="325"/>
      <c r="D1144" s="325"/>
      <c r="E1144" s="325"/>
      <c r="F1144" s="325"/>
      <c r="G1144" s="326"/>
      <c r="H1144" s="326"/>
      <c r="I1144" s="327"/>
      <c r="J1144" s="327"/>
      <c r="K1144" s="327"/>
      <c r="L1144" s="327"/>
      <c r="M1144" s="327"/>
      <c r="N1144" s="328" t="str">
        <f t="shared" ca="1" si="68"/>
        <v/>
      </c>
      <c r="O1144" s="328"/>
      <c r="P1144" s="329"/>
      <c r="Q1144" s="330" t="str">
        <f t="shared" si="69"/>
        <v/>
      </c>
      <c r="R1144" s="330" t="b">
        <f t="shared" si="70"/>
        <v>1</v>
      </c>
      <c r="S1144" s="330" t="str">
        <f t="shared" si="71"/>
        <v/>
      </c>
    </row>
    <row r="1145" spans="1:19" s="330" customFormat="1" ht="20.149999999999999" customHeight="1">
      <c r="A1145" s="294"/>
      <c r="B1145" s="325"/>
      <c r="C1145" s="325"/>
      <c r="D1145" s="325"/>
      <c r="E1145" s="325"/>
      <c r="F1145" s="325"/>
      <c r="G1145" s="326"/>
      <c r="H1145" s="326"/>
      <c r="I1145" s="327"/>
      <c r="J1145" s="327"/>
      <c r="K1145" s="327"/>
      <c r="L1145" s="327"/>
      <c r="M1145" s="327"/>
      <c r="N1145" s="328" t="str">
        <f t="shared" ca="1" si="68"/>
        <v/>
      </c>
      <c r="O1145" s="328"/>
      <c r="P1145" s="329"/>
      <c r="Q1145" s="330" t="str">
        <f t="shared" si="69"/>
        <v/>
      </c>
      <c r="R1145" s="330" t="b">
        <f t="shared" si="70"/>
        <v>1</v>
      </c>
      <c r="S1145" s="330" t="str">
        <f t="shared" si="71"/>
        <v/>
      </c>
    </row>
    <row r="1146" spans="1:19" s="330" customFormat="1" ht="20.149999999999999" customHeight="1">
      <c r="A1146" s="294"/>
      <c r="B1146" s="325"/>
      <c r="C1146" s="325"/>
      <c r="D1146" s="325"/>
      <c r="E1146" s="325"/>
      <c r="F1146" s="325"/>
      <c r="G1146" s="326"/>
      <c r="H1146" s="326"/>
      <c r="I1146" s="327"/>
      <c r="J1146" s="327"/>
      <c r="K1146" s="327"/>
      <c r="L1146" s="327"/>
      <c r="M1146" s="327"/>
      <c r="N1146" s="328" t="str">
        <f t="shared" ca="1" si="68"/>
        <v/>
      </c>
      <c r="O1146" s="328"/>
      <c r="P1146" s="329"/>
      <c r="Q1146" s="330" t="str">
        <f t="shared" si="69"/>
        <v/>
      </c>
      <c r="R1146" s="330" t="b">
        <f t="shared" si="70"/>
        <v>1</v>
      </c>
      <c r="S1146" s="330" t="str">
        <f t="shared" si="71"/>
        <v/>
      </c>
    </row>
    <row r="1147" spans="1:19" s="330" customFormat="1" ht="20.149999999999999" customHeight="1">
      <c r="A1147" s="294"/>
      <c r="B1147" s="325"/>
      <c r="C1147" s="325"/>
      <c r="D1147" s="325"/>
      <c r="E1147" s="325"/>
      <c r="F1147" s="325"/>
      <c r="G1147" s="326"/>
      <c r="H1147" s="326"/>
      <c r="I1147" s="327"/>
      <c r="J1147" s="327"/>
      <c r="K1147" s="327"/>
      <c r="L1147" s="327"/>
      <c r="M1147" s="327"/>
      <c r="N1147" s="328" t="str">
        <f t="shared" ca="1" si="68"/>
        <v/>
      </c>
      <c r="O1147" s="328"/>
      <c r="P1147" s="329"/>
      <c r="Q1147" s="330" t="str">
        <f t="shared" si="69"/>
        <v/>
      </c>
      <c r="R1147" s="330" t="b">
        <f t="shared" si="70"/>
        <v>1</v>
      </c>
      <c r="S1147" s="330" t="str">
        <f t="shared" si="71"/>
        <v/>
      </c>
    </row>
    <row r="1148" spans="1:19" s="330" customFormat="1" ht="20.149999999999999" customHeight="1">
      <c r="A1148" s="294"/>
      <c r="B1148" s="325"/>
      <c r="C1148" s="325"/>
      <c r="D1148" s="325"/>
      <c r="E1148" s="325"/>
      <c r="F1148" s="325"/>
      <c r="G1148" s="326"/>
      <c r="H1148" s="326"/>
      <c r="I1148" s="327"/>
      <c r="J1148" s="327"/>
      <c r="K1148" s="327"/>
      <c r="L1148" s="327"/>
      <c r="M1148" s="327"/>
      <c r="N1148" s="328" t="str">
        <f t="shared" ca="1" si="68"/>
        <v/>
      </c>
      <c r="O1148" s="328"/>
      <c r="P1148" s="329"/>
      <c r="Q1148" s="330" t="str">
        <f t="shared" si="69"/>
        <v/>
      </c>
      <c r="R1148" s="330" t="b">
        <f t="shared" si="70"/>
        <v>1</v>
      </c>
      <c r="S1148" s="330" t="str">
        <f t="shared" si="71"/>
        <v/>
      </c>
    </row>
    <row r="1149" spans="1:19" s="330" customFormat="1" ht="20.149999999999999" customHeight="1">
      <c r="A1149" s="294"/>
      <c r="B1149" s="325"/>
      <c r="C1149" s="325"/>
      <c r="D1149" s="325"/>
      <c r="E1149" s="325"/>
      <c r="F1149" s="325"/>
      <c r="G1149" s="326"/>
      <c r="H1149" s="326"/>
      <c r="I1149" s="327"/>
      <c r="J1149" s="327"/>
      <c r="K1149" s="327"/>
      <c r="L1149" s="327"/>
      <c r="M1149" s="327"/>
      <c r="N1149" s="328" t="str">
        <f t="shared" ca="1" si="68"/>
        <v/>
      </c>
      <c r="O1149" s="328"/>
      <c r="P1149" s="329"/>
      <c r="Q1149" s="330" t="str">
        <f t="shared" si="69"/>
        <v/>
      </c>
      <c r="R1149" s="330" t="b">
        <f t="shared" si="70"/>
        <v>1</v>
      </c>
      <c r="S1149" s="330" t="str">
        <f t="shared" si="71"/>
        <v/>
      </c>
    </row>
    <row r="1150" spans="1:19" s="330" customFormat="1" ht="20.149999999999999" customHeight="1">
      <c r="A1150" s="294"/>
      <c r="B1150" s="325"/>
      <c r="C1150" s="325"/>
      <c r="D1150" s="325"/>
      <c r="E1150" s="325"/>
      <c r="F1150" s="325"/>
      <c r="G1150" s="326"/>
      <c r="H1150" s="326"/>
      <c r="I1150" s="327"/>
      <c r="J1150" s="327"/>
      <c r="K1150" s="327"/>
      <c r="L1150" s="327"/>
      <c r="M1150" s="327"/>
      <c r="N1150" s="328" t="str">
        <f t="shared" ca="1" si="68"/>
        <v/>
      </c>
      <c r="O1150" s="328"/>
      <c r="P1150" s="329"/>
      <c r="Q1150" s="330" t="str">
        <f t="shared" si="69"/>
        <v/>
      </c>
      <c r="R1150" s="330" t="b">
        <f t="shared" si="70"/>
        <v>1</v>
      </c>
      <c r="S1150" s="330" t="str">
        <f t="shared" si="71"/>
        <v/>
      </c>
    </row>
    <row r="1151" spans="1:19" s="330" customFormat="1" ht="20.149999999999999" customHeight="1">
      <c r="A1151" s="294"/>
      <c r="B1151" s="325"/>
      <c r="C1151" s="325"/>
      <c r="D1151" s="325"/>
      <c r="E1151" s="325"/>
      <c r="F1151" s="325"/>
      <c r="G1151" s="326"/>
      <c r="H1151" s="326"/>
      <c r="I1151" s="327"/>
      <c r="J1151" s="327"/>
      <c r="K1151" s="327"/>
      <c r="L1151" s="327"/>
      <c r="M1151" s="327"/>
      <c r="N1151" s="328" t="str">
        <f t="shared" ca="1" si="68"/>
        <v/>
      </c>
      <c r="O1151" s="328"/>
      <c r="P1151" s="329"/>
      <c r="Q1151" s="330" t="str">
        <f t="shared" si="69"/>
        <v/>
      </c>
      <c r="R1151" s="330" t="b">
        <f t="shared" si="70"/>
        <v>1</v>
      </c>
      <c r="S1151" s="330" t="str">
        <f t="shared" si="71"/>
        <v/>
      </c>
    </row>
    <row r="1152" spans="1:19" s="330" customFormat="1" ht="20.149999999999999" customHeight="1">
      <c r="A1152" s="294"/>
      <c r="B1152" s="325"/>
      <c r="C1152" s="325"/>
      <c r="D1152" s="325"/>
      <c r="E1152" s="325"/>
      <c r="F1152" s="325"/>
      <c r="G1152" s="326"/>
      <c r="H1152" s="326"/>
      <c r="I1152" s="327"/>
      <c r="J1152" s="327"/>
      <c r="K1152" s="327"/>
      <c r="L1152" s="327"/>
      <c r="M1152" s="327"/>
      <c r="N1152" s="328" t="str">
        <f t="shared" ca="1" si="68"/>
        <v/>
      </c>
      <c r="O1152" s="328"/>
      <c r="P1152" s="329"/>
      <c r="Q1152" s="330" t="str">
        <f t="shared" si="69"/>
        <v/>
      </c>
      <c r="R1152" s="330" t="b">
        <f t="shared" si="70"/>
        <v>1</v>
      </c>
      <c r="S1152" s="330" t="str">
        <f t="shared" si="71"/>
        <v/>
      </c>
    </row>
    <row r="1153" spans="1:19" s="330" customFormat="1" ht="20.149999999999999" customHeight="1">
      <c r="A1153" s="294"/>
      <c r="B1153" s="325"/>
      <c r="C1153" s="325"/>
      <c r="D1153" s="325"/>
      <c r="E1153" s="325"/>
      <c r="F1153" s="325"/>
      <c r="G1153" s="326"/>
      <c r="H1153" s="326"/>
      <c r="I1153" s="327"/>
      <c r="J1153" s="327"/>
      <c r="K1153" s="327"/>
      <c r="L1153" s="327"/>
      <c r="M1153" s="327"/>
      <c r="N1153" s="328" t="str">
        <f t="shared" ca="1" si="68"/>
        <v/>
      </c>
      <c r="O1153" s="328"/>
      <c r="P1153" s="329"/>
      <c r="Q1153" s="330" t="str">
        <f t="shared" si="69"/>
        <v/>
      </c>
      <c r="R1153" s="330" t="b">
        <f t="shared" si="70"/>
        <v>1</v>
      </c>
      <c r="S1153" s="330" t="str">
        <f t="shared" si="71"/>
        <v/>
      </c>
    </row>
    <row r="1154" spans="1:19" s="330" customFormat="1" ht="20.149999999999999" customHeight="1">
      <c r="A1154" s="294"/>
      <c r="B1154" s="325"/>
      <c r="C1154" s="325"/>
      <c r="D1154" s="325"/>
      <c r="E1154" s="325"/>
      <c r="F1154" s="325"/>
      <c r="G1154" s="326"/>
      <c r="H1154" s="326"/>
      <c r="I1154" s="327"/>
      <c r="J1154" s="327"/>
      <c r="K1154" s="327"/>
      <c r="L1154" s="327"/>
      <c r="M1154" s="327"/>
      <c r="N1154" s="328" t="str">
        <f t="shared" ca="1" si="68"/>
        <v/>
      </c>
      <c r="O1154" s="328"/>
      <c r="P1154" s="329"/>
      <c r="Q1154" s="330" t="str">
        <f t="shared" si="69"/>
        <v/>
      </c>
      <c r="R1154" s="330" t="b">
        <f t="shared" si="70"/>
        <v>1</v>
      </c>
      <c r="S1154" s="330" t="str">
        <f t="shared" si="71"/>
        <v/>
      </c>
    </row>
    <row r="1155" spans="1:19" s="330" customFormat="1" ht="20.149999999999999" customHeight="1">
      <c r="A1155" s="294"/>
      <c r="B1155" s="325"/>
      <c r="C1155" s="325"/>
      <c r="D1155" s="325"/>
      <c r="E1155" s="325"/>
      <c r="F1155" s="325"/>
      <c r="G1155" s="326"/>
      <c r="H1155" s="326"/>
      <c r="I1155" s="327"/>
      <c r="J1155" s="327"/>
      <c r="K1155" s="327"/>
      <c r="L1155" s="327"/>
      <c r="M1155" s="327"/>
      <c r="N1155" s="328" t="str">
        <f t="shared" ca="1" si="68"/>
        <v/>
      </c>
      <c r="O1155" s="328"/>
      <c r="P1155" s="329"/>
      <c r="Q1155" s="330" t="str">
        <f t="shared" si="69"/>
        <v/>
      </c>
      <c r="R1155" s="330" t="b">
        <f t="shared" si="70"/>
        <v>1</v>
      </c>
      <c r="S1155" s="330" t="str">
        <f t="shared" si="71"/>
        <v/>
      </c>
    </row>
    <row r="1156" spans="1:19" s="330" customFormat="1" ht="20.149999999999999" customHeight="1">
      <c r="A1156" s="294"/>
      <c r="B1156" s="325"/>
      <c r="C1156" s="325"/>
      <c r="D1156" s="325"/>
      <c r="E1156" s="325"/>
      <c r="F1156" s="325"/>
      <c r="G1156" s="326"/>
      <c r="H1156" s="326"/>
      <c r="I1156" s="327"/>
      <c r="J1156" s="327"/>
      <c r="K1156" s="327"/>
      <c r="L1156" s="327"/>
      <c r="M1156" s="327"/>
      <c r="N1156" s="328" t="str">
        <f t="shared" ca="1" si="68"/>
        <v/>
      </c>
      <c r="O1156" s="328"/>
      <c r="P1156" s="329"/>
      <c r="Q1156" s="330" t="str">
        <f t="shared" si="69"/>
        <v/>
      </c>
      <c r="R1156" s="330" t="b">
        <f t="shared" si="70"/>
        <v>1</v>
      </c>
      <c r="S1156" s="330" t="str">
        <f t="shared" si="71"/>
        <v/>
      </c>
    </row>
    <row r="1157" spans="1:19" s="330" customFormat="1" ht="20.149999999999999" customHeight="1">
      <c r="A1157" s="294"/>
      <c r="B1157" s="325"/>
      <c r="C1157" s="325"/>
      <c r="D1157" s="325"/>
      <c r="E1157" s="325"/>
      <c r="F1157" s="325"/>
      <c r="G1157" s="326"/>
      <c r="H1157" s="326"/>
      <c r="I1157" s="327"/>
      <c r="J1157" s="327"/>
      <c r="K1157" s="327"/>
      <c r="L1157" s="327"/>
      <c r="M1157" s="327"/>
      <c r="N1157" s="328" t="str">
        <f t="shared" ref="N1157:N1220" ca="1" si="72">IF(A1157="","",IF(ISERROR(MATCH($F1157,CL,0)),"Unknown",INDIRECT("'C'!$A$"&amp;MATCH($F1157,CL,0)+1)))</f>
        <v/>
      </c>
      <c r="O1157" s="328"/>
      <c r="P1157" s="329"/>
      <c r="Q1157" s="330" t="str">
        <f t="shared" ref="Q1157:Q1220" si="73">A1157&amp;B1157</f>
        <v/>
      </c>
      <c r="R1157" s="330" t="b">
        <f t="shared" ref="R1157:R1220" si="74">OR(ISBLANK(B1157),ISBLANK(C1157))</f>
        <v>1</v>
      </c>
      <c r="S1157" s="330" t="str">
        <f t="shared" ref="S1157:S1220" si="75">IF(R1157,"",A1157&amp;"+")</f>
        <v/>
      </c>
    </row>
    <row r="1158" spans="1:19" s="330" customFormat="1" ht="20.149999999999999" customHeight="1">
      <c r="A1158" s="294"/>
      <c r="B1158" s="325"/>
      <c r="C1158" s="325"/>
      <c r="D1158" s="325"/>
      <c r="E1158" s="325"/>
      <c r="F1158" s="325"/>
      <c r="G1158" s="326"/>
      <c r="H1158" s="326"/>
      <c r="I1158" s="327"/>
      <c r="J1158" s="327"/>
      <c r="K1158" s="327"/>
      <c r="L1158" s="327"/>
      <c r="M1158" s="327"/>
      <c r="N1158" s="328" t="str">
        <f t="shared" ca="1" si="72"/>
        <v/>
      </c>
      <c r="O1158" s="328"/>
      <c r="P1158" s="329"/>
      <c r="Q1158" s="330" t="str">
        <f t="shared" si="73"/>
        <v/>
      </c>
      <c r="R1158" s="330" t="b">
        <f t="shared" si="74"/>
        <v>1</v>
      </c>
      <c r="S1158" s="330" t="str">
        <f t="shared" si="75"/>
        <v/>
      </c>
    </row>
    <row r="1159" spans="1:19" s="330" customFormat="1" ht="20.149999999999999" customHeight="1">
      <c r="A1159" s="294"/>
      <c r="B1159" s="325"/>
      <c r="C1159" s="325"/>
      <c r="D1159" s="325"/>
      <c r="E1159" s="325"/>
      <c r="F1159" s="325"/>
      <c r="G1159" s="326"/>
      <c r="H1159" s="326"/>
      <c r="I1159" s="327"/>
      <c r="J1159" s="327"/>
      <c r="K1159" s="327"/>
      <c r="L1159" s="327"/>
      <c r="M1159" s="327"/>
      <c r="N1159" s="328" t="str">
        <f t="shared" ca="1" si="72"/>
        <v/>
      </c>
      <c r="O1159" s="328"/>
      <c r="P1159" s="329"/>
      <c r="Q1159" s="330" t="str">
        <f t="shared" si="73"/>
        <v/>
      </c>
      <c r="R1159" s="330" t="b">
        <f t="shared" si="74"/>
        <v>1</v>
      </c>
      <c r="S1159" s="330" t="str">
        <f t="shared" si="75"/>
        <v/>
      </c>
    </row>
    <row r="1160" spans="1:19" s="330" customFormat="1" ht="20.149999999999999" customHeight="1">
      <c r="A1160" s="294"/>
      <c r="B1160" s="325"/>
      <c r="C1160" s="325"/>
      <c r="D1160" s="325"/>
      <c r="E1160" s="325"/>
      <c r="F1160" s="325"/>
      <c r="G1160" s="326"/>
      <c r="H1160" s="326"/>
      <c r="I1160" s="327"/>
      <c r="J1160" s="327"/>
      <c r="K1160" s="327"/>
      <c r="L1160" s="327"/>
      <c r="M1160" s="327"/>
      <c r="N1160" s="328" t="str">
        <f t="shared" ca="1" si="72"/>
        <v/>
      </c>
      <c r="O1160" s="328"/>
      <c r="P1160" s="329"/>
      <c r="Q1160" s="330" t="str">
        <f t="shared" si="73"/>
        <v/>
      </c>
      <c r="R1160" s="330" t="b">
        <f t="shared" si="74"/>
        <v>1</v>
      </c>
      <c r="S1160" s="330" t="str">
        <f t="shared" si="75"/>
        <v/>
      </c>
    </row>
    <row r="1161" spans="1:19" s="330" customFormat="1" ht="20.149999999999999" customHeight="1">
      <c r="A1161" s="294"/>
      <c r="B1161" s="325"/>
      <c r="C1161" s="325"/>
      <c r="D1161" s="325"/>
      <c r="E1161" s="325"/>
      <c r="F1161" s="325"/>
      <c r="G1161" s="326"/>
      <c r="H1161" s="326"/>
      <c r="I1161" s="327"/>
      <c r="J1161" s="327"/>
      <c r="K1161" s="327"/>
      <c r="L1161" s="327"/>
      <c r="M1161" s="327"/>
      <c r="N1161" s="328" t="str">
        <f t="shared" ca="1" si="72"/>
        <v/>
      </c>
      <c r="O1161" s="328"/>
      <c r="P1161" s="329"/>
      <c r="Q1161" s="330" t="str">
        <f t="shared" si="73"/>
        <v/>
      </c>
      <c r="R1161" s="330" t="b">
        <f t="shared" si="74"/>
        <v>1</v>
      </c>
      <c r="S1161" s="330" t="str">
        <f t="shared" si="75"/>
        <v/>
      </c>
    </row>
    <row r="1162" spans="1:19" s="330" customFormat="1" ht="20.149999999999999" customHeight="1">
      <c r="A1162" s="294"/>
      <c r="B1162" s="325"/>
      <c r="C1162" s="325"/>
      <c r="D1162" s="325"/>
      <c r="E1162" s="325"/>
      <c r="F1162" s="325"/>
      <c r="G1162" s="326"/>
      <c r="H1162" s="326"/>
      <c r="I1162" s="327"/>
      <c r="J1162" s="327"/>
      <c r="K1162" s="327"/>
      <c r="L1162" s="327"/>
      <c r="M1162" s="327"/>
      <c r="N1162" s="328" t="str">
        <f t="shared" ca="1" si="72"/>
        <v/>
      </c>
      <c r="O1162" s="328"/>
      <c r="P1162" s="329"/>
      <c r="Q1162" s="330" t="str">
        <f t="shared" si="73"/>
        <v/>
      </c>
      <c r="R1162" s="330" t="b">
        <f t="shared" si="74"/>
        <v>1</v>
      </c>
      <c r="S1162" s="330" t="str">
        <f t="shared" si="75"/>
        <v/>
      </c>
    </row>
    <row r="1163" spans="1:19" s="330" customFormat="1" ht="20.149999999999999" customHeight="1">
      <c r="A1163" s="294"/>
      <c r="B1163" s="325"/>
      <c r="C1163" s="325"/>
      <c r="D1163" s="325"/>
      <c r="E1163" s="325"/>
      <c r="F1163" s="325"/>
      <c r="G1163" s="326"/>
      <c r="H1163" s="326"/>
      <c r="I1163" s="327"/>
      <c r="J1163" s="327"/>
      <c r="K1163" s="327"/>
      <c r="L1163" s="327"/>
      <c r="M1163" s="327"/>
      <c r="N1163" s="328" t="str">
        <f t="shared" ca="1" si="72"/>
        <v/>
      </c>
      <c r="O1163" s="328"/>
      <c r="P1163" s="329"/>
      <c r="Q1163" s="330" t="str">
        <f t="shared" si="73"/>
        <v/>
      </c>
      <c r="R1163" s="330" t="b">
        <f t="shared" si="74"/>
        <v>1</v>
      </c>
      <c r="S1163" s="330" t="str">
        <f t="shared" si="75"/>
        <v/>
      </c>
    </row>
    <row r="1164" spans="1:19" s="330" customFormat="1" ht="20.149999999999999" customHeight="1">
      <c r="A1164" s="294"/>
      <c r="B1164" s="325"/>
      <c r="C1164" s="325"/>
      <c r="D1164" s="325"/>
      <c r="E1164" s="325"/>
      <c r="F1164" s="325"/>
      <c r="G1164" s="326"/>
      <c r="H1164" s="326"/>
      <c r="I1164" s="327"/>
      <c r="J1164" s="327"/>
      <c r="K1164" s="327"/>
      <c r="L1164" s="327"/>
      <c r="M1164" s="327"/>
      <c r="N1164" s="328" t="str">
        <f t="shared" ca="1" si="72"/>
        <v/>
      </c>
      <c r="O1164" s="328"/>
      <c r="P1164" s="329"/>
      <c r="Q1164" s="330" t="str">
        <f t="shared" si="73"/>
        <v/>
      </c>
      <c r="R1164" s="330" t="b">
        <f t="shared" si="74"/>
        <v>1</v>
      </c>
      <c r="S1164" s="330" t="str">
        <f t="shared" si="75"/>
        <v/>
      </c>
    </row>
    <row r="1165" spans="1:19" s="330" customFormat="1" ht="20.149999999999999" customHeight="1">
      <c r="A1165" s="294"/>
      <c r="B1165" s="325"/>
      <c r="C1165" s="325"/>
      <c r="D1165" s="325"/>
      <c r="E1165" s="325"/>
      <c r="F1165" s="325"/>
      <c r="G1165" s="326"/>
      <c r="H1165" s="326"/>
      <c r="I1165" s="327"/>
      <c r="J1165" s="327"/>
      <c r="K1165" s="327"/>
      <c r="L1165" s="327"/>
      <c r="M1165" s="327"/>
      <c r="N1165" s="328" t="str">
        <f t="shared" ca="1" si="72"/>
        <v/>
      </c>
      <c r="O1165" s="328"/>
      <c r="P1165" s="329"/>
      <c r="Q1165" s="330" t="str">
        <f t="shared" si="73"/>
        <v/>
      </c>
      <c r="R1165" s="330" t="b">
        <f t="shared" si="74"/>
        <v>1</v>
      </c>
      <c r="S1165" s="330" t="str">
        <f t="shared" si="75"/>
        <v/>
      </c>
    </row>
    <row r="1166" spans="1:19" s="330" customFormat="1" ht="20.149999999999999" customHeight="1">
      <c r="A1166" s="294"/>
      <c r="B1166" s="325"/>
      <c r="C1166" s="325"/>
      <c r="D1166" s="325"/>
      <c r="E1166" s="325"/>
      <c r="F1166" s="325"/>
      <c r="G1166" s="326"/>
      <c r="H1166" s="326"/>
      <c r="I1166" s="327"/>
      <c r="J1166" s="327"/>
      <c r="K1166" s="327"/>
      <c r="L1166" s="327"/>
      <c r="M1166" s="327"/>
      <c r="N1166" s="328" t="str">
        <f t="shared" ca="1" si="72"/>
        <v/>
      </c>
      <c r="O1166" s="328"/>
      <c r="P1166" s="329"/>
      <c r="Q1166" s="330" t="str">
        <f t="shared" si="73"/>
        <v/>
      </c>
      <c r="R1166" s="330" t="b">
        <f t="shared" si="74"/>
        <v>1</v>
      </c>
      <c r="S1166" s="330" t="str">
        <f t="shared" si="75"/>
        <v/>
      </c>
    </row>
    <row r="1167" spans="1:19" s="330" customFormat="1" ht="20.149999999999999" customHeight="1">
      <c r="A1167" s="294"/>
      <c r="B1167" s="325"/>
      <c r="C1167" s="325"/>
      <c r="D1167" s="325"/>
      <c r="E1167" s="325"/>
      <c r="F1167" s="325"/>
      <c r="G1167" s="326"/>
      <c r="H1167" s="326"/>
      <c r="I1167" s="327"/>
      <c r="J1167" s="327"/>
      <c r="K1167" s="327"/>
      <c r="L1167" s="327"/>
      <c r="M1167" s="327"/>
      <c r="N1167" s="328" t="str">
        <f t="shared" ca="1" si="72"/>
        <v/>
      </c>
      <c r="O1167" s="328"/>
      <c r="P1167" s="329"/>
      <c r="Q1167" s="330" t="str">
        <f t="shared" si="73"/>
        <v/>
      </c>
      <c r="R1167" s="330" t="b">
        <f t="shared" si="74"/>
        <v>1</v>
      </c>
      <c r="S1167" s="330" t="str">
        <f t="shared" si="75"/>
        <v/>
      </c>
    </row>
    <row r="1168" spans="1:19" s="330" customFormat="1" ht="20.149999999999999" customHeight="1">
      <c r="A1168" s="294"/>
      <c r="B1168" s="325"/>
      <c r="C1168" s="325"/>
      <c r="D1168" s="325"/>
      <c r="E1168" s="325"/>
      <c r="F1168" s="325"/>
      <c r="G1168" s="326"/>
      <c r="H1168" s="326"/>
      <c r="I1168" s="327"/>
      <c r="J1168" s="327"/>
      <c r="K1168" s="327"/>
      <c r="L1168" s="327"/>
      <c r="M1168" s="327"/>
      <c r="N1168" s="328" t="str">
        <f t="shared" ca="1" si="72"/>
        <v/>
      </c>
      <c r="O1168" s="328"/>
      <c r="P1168" s="329"/>
      <c r="Q1168" s="330" t="str">
        <f t="shared" si="73"/>
        <v/>
      </c>
      <c r="R1168" s="330" t="b">
        <f t="shared" si="74"/>
        <v>1</v>
      </c>
      <c r="S1168" s="330" t="str">
        <f t="shared" si="75"/>
        <v/>
      </c>
    </row>
    <row r="1169" spans="1:19" s="330" customFormat="1" ht="20.149999999999999" customHeight="1">
      <c r="A1169" s="294"/>
      <c r="B1169" s="325"/>
      <c r="C1169" s="325"/>
      <c r="D1169" s="325"/>
      <c r="E1169" s="325"/>
      <c r="F1169" s="325"/>
      <c r="G1169" s="326"/>
      <c r="H1169" s="326"/>
      <c r="I1169" s="327"/>
      <c r="J1169" s="327"/>
      <c r="K1169" s="327"/>
      <c r="L1169" s="327"/>
      <c r="M1169" s="327"/>
      <c r="N1169" s="328" t="str">
        <f t="shared" ca="1" si="72"/>
        <v/>
      </c>
      <c r="O1169" s="328"/>
      <c r="P1169" s="329"/>
      <c r="Q1169" s="330" t="str">
        <f t="shared" si="73"/>
        <v/>
      </c>
      <c r="R1169" s="330" t="b">
        <f t="shared" si="74"/>
        <v>1</v>
      </c>
      <c r="S1169" s="330" t="str">
        <f t="shared" si="75"/>
        <v/>
      </c>
    </row>
    <row r="1170" spans="1:19" s="330" customFormat="1" ht="20.149999999999999" customHeight="1">
      <c r="A1170" s="294"/>
      <c r="B1170" s="325"/>
      <c r="C1170" s="325"/>
      <c r="D1170" s="325"/>
      <c r="E1170" s="325"/>
      <c r="F1170" s="325"/>
      <c r="G1170" s="326"/>
      <c r="H1170" s="326"/>
      <c r="I1170" s="327"/>
      <c r="J1170" s="327"/>
      <c r="K1170" s="327"/>
      <c r="L1170" s="327"/>
      <c r="M1170" s="327"/>
      <c r="N1170" s="328" t="str">
        <f t="shared" ca="1" si="72"/>
        <v/>
      </c>
      <c r="O1170" s="328"/>
      <c r="P1170" s="329"/>
      <c r="Q1170" s="330" t="str">
        <f t="shared" si="73"/>
        <v/>
      </c>
      <c r="R1170" s="330" t="b">
        <f t="shared" si="74"/>
        <v>1</v>
      </c>
      <c r="S1170" s="330" t="str">
        <f t="shared" si="75"/>
        <v/>
      </c>
    </row>
    <row r="1171" spans="1:19" s="330" customFormat="1" ht="20.149999999999999" customHeight="1">
      <c r="A1171" s="294"/>
      <c r="B1171" s="325"/>
      <c r="C1171" s="325"/>
      <c r="D1171" s="325"/>
      <c r="E1171" s="325"/>
      <c r="F1171" s="325"/>
      <c r="G1171" s="326"/>
      <c r="H1171" s="326"/>
      <c r="I1171" s="327"/>
      <c r="J1171" s="327"/>
      <c r="K1171" s="327"/>
      <c r="L1171" s="327"/>
      <c r="M1171" s="327"/>
      <c r="N1171" s="328" t="str">
        <f t="shared" ca="1" si="72"/>
        <v/>
      </c>
      <c r="O1171" s="328"/>
      <c r="P1171" s="329"/>
      <c r="Q1171" s="330" t="str">
        <f t="shared" si="73"/>
        <v/>
      </c>
      <c r="R1171" s="330" t="b">
        <f t="shared" si="74"/>
        <v>1</v>
      </c>
      <c r="S1171" s="330" t="str">
        <f t="shared" si="75"/>
        <v/>
      </c>
    </row>
    <row r="1172" spans="1:19" s="330" customFormat="1" ht="20.149999999999999" customHeight="1">
      <c r="A1172" s="294"/>
      <c r="B1172" s="325"/>
      <c r="C1172" s="325"/>
      <c r="D1172" s="325"/>
      <c r="E1172" s="325"/>
      <c r="F1172" s="325"/>
      <c r="G1172" s="326"/>
      <c r="H1172" s="326"/>
      <c r="I1172" s="327"/>
      <c r="J1172" s="327"/>
      <c r="K1172" s="327"/>
      <c r="L1172" s="327"/>
      <c r="M1172" s="327"/>
      <c r="N1172" s="328" t="str">
        <f t="shared" ca="1" si="72"/>
        <v/>
      </c>
      <c r="O1172" s="328"/>
      <c r="P1172" s="329"/>
      <c r="Q1172" s="330" t="str">
        <f t="shared" si="73"/>
        <v/>
      </c>
      <c r="R1172" s="330" t="b">
        <f t="shared" si="74"/>
        <v>1</v>
      </c>
      <c r="S1172" s="330" t="str">
        <f t="shared" si="75"/>
        <v/>
      </c>
    </row>
    <row r="1173" spans="1:19" s="330" customFormat="1" ht="20.149999999999999" customHeight="1">
      <c r="A1173" s="294"/>
      <c r="B1173" s="325"/>
      <c r="C1173" s="325"/>
      <c r="D1173" s="325"/>
      <c r="E1173" s="325"/>
      <c r="F1173" s="325"/>
      <c r="G1173" s="326"/>
      <c r="H1173" s="326"/>
      <c r="I1173" s="327"/>
      <c r="J1173" s="327"/>
      <c r="K1173" s="327"/>
      <c r="L1173" s="327"/>
      <c r="M1173" s="327"/>
      <c r="N1173" s="328" t="str">
        <f t="shared" ca="1" si="72"/>
        <v/>
      </c>
      <c r="O1173" s="328"/>
      <c r="P1173" s="329"/>
      <c r="Q1173" s="330" t="str">
        <f t="shared" si="73"/>
        <v/>
      </c>
      <c r="R1173" s="330" t="b">
        <f t="shared" si="74"/>
        <v>1</v>
      </c>
      <c r="S1173" s="330" t="str">
        <f t="shared" si="75"/>
        <v/>
      </c>
    </row>
    <row r="1174" spans="1:19" s="330" customFormat="1" ht="20.149999999999999" customHeight="1">
      <c r="A1174" s="294"/>
      <c r="B1174" s="325"/>
      <c r="C1174" s="325"/>
      <c r="D1174" s="325"/>
      <c r="E1174" s="325"/>
      <c r="F1174" s="325"/>
      <c r="G1174" s="326"/>
      <c r="H1174" s="326"/>
      <c r="I1174" s="327"/>
      <c r="J1174" s="327"/>
      <c r="K1174" s="327"/>
      <c r="L1174" s="327"/>
      <c r="M1174" s="327"/>
      <c r="N1174" s="328" t="str">
        <f t="shared" ca="1" si="72"/>
        <v/>
      </c>
      <c r="O1174" s="328"/>
      <c r="P1174" s="329"/>
      <c r="Q1174" s="330" t="str">
        <f t="shared" si="73"/>
        <v/>
      </c>
      <c r="R1174" s="330" t="b">
        <f t="shared" si="74"/>
        <v>1</v>
      </c>
      <c r="S1174" s="330" t="str">
        <f t="shared" si="75"/>
        <v/>
      </c>
    </row>
    <row r="1175" spans="1:19" s="330" customFormat="1" ht="20.149999999999999" customHeight="1">
      <c r="A1175" s="294"/>
      <c r="B1175" s="325"/>
      <c r="C1175" s="325"/>
      <c r="D1175" s="325"/>
      <c r="E1175" s="325"/>
      <c r="F1175" s="325"/>
      <c r="G1175" s="326"/>
      <c r="H1175" s="326"/>
      <c r="I1175" s="327"/>
      <c r="J1175" s="327"/>
      <c r="K1175" s="327"/>
      <c r="L1175" s="327"/>
      <c r="M1175" s="327"/>
      <c r="N1175" s="328" t="str">
        <f t="shared" ca="1" si="72"/>
        <v/>
      </c>
      <c r="O1175" s="328"/>
      <c r="P1175" s="329"/>
      <c r="Q1175" s="330" t="str">
        <f t="shared" si="73"/>
        <v/>
      </c>
      <c r="R1175" s="330" t="b">
        <f t="shared" si="74"/>
        <v>1</v>
      </c>
      <c r="S1175" s="330" t="str">
        <f t="shared" si="75"/>
        <v/>
      </c>
    </row>
    <row r="1176" spans="1:19" s="330" customFormat="1" ht="20.149999999999999" customHeight="1">
      <c r="A1176" s="294"/>
      <c r="B1176" s="325"/>
      <c r="C1176" s="325"/>
      <c r="D1176" s="325"/>
      <c r="E1176" s="325"/>
      <c r="F1176" s="325"/>
      <c r="G1176" s="326"/>
      <c r="H1176" s="326"/>
      <c r="I1176" s="327"/>
      <c r="J1176" s="327"/>
      <c r="K1176" s="327"/>
      <c r="L1176" s="327"/>
      <c r="M1176" s="327"/>
      <c r="N1176" s="328" t="str">
        <f t="shared" ca="1" si="72"/>
        <v/>
      </c>
      <c r="O1176" s="328"/>
      <c r="P1176" s="329"/>
      <c r="Q1176" s="330" t="str">
        <f t="shared" si="73"/>
        <v/>
      </c>
      <c r="R1176" s="330" t="b">
        <f t="shared" si="74"/>
        <v>1</v>
      </c>
      <c r="S1176" s="330" t="str">
        <f t="shared" si="75"/>
        <v/>
      </c>
    </row>
    <row r="1177" spans="1:19" s="330" customFormat="1" ht="20.149999999999999" customHeight="1">
      <c r="A1177" s="294"/>
      <c r="B1177" s="325"/>
      <c r="C1177" s="325"/>
      <c r="D1177" s="325"/>
      <c r="E1177" s="325"/>
      <c r="F1177" s="325"/>
      <c r="G1177" s="326"/>
      <c r="H1177" s="326"/>
      <c r="I1177" s="327"/>
      <c r="J1177" s="327"/>
      <c r="K1177" s="327"/>
      <c r="L1177" s="327"/>
      <c r="M1177" s="327"/>
      <c r="N1177" s="328" t="str">
        <f t="shared" ca="1" si="72"/>
        <v/>
      </c>
      <c r="O1177" s="328"/>
      <c r="P1177" s="329"/>
      <c r="Q1177" s="330" t="str">
        <f t="shared" si="73"/>
        <v/>
      </c>
      <c r="R1177" s="330" t="b">
        <f t="shared" si="74"/>
        <v>1</v>
      </c>
      <c r="S1177" s="330" t="str">
        <f t="shared" si="75"/>
        <v/>
      </c>
    </row>
    <row r="1178" spans="1:19" s="330" customFormat="1" ht="20.149999999999999" customHeight="1">
      <c r="A1178" s="294"/>
      <c r="B1178" s="325"/>
      <c r="C1178" s="325"/>
      <c r="D1178" s="325"/>
      <c r="E1178" s="325"/>
      <c r="F1178" s="325"/>
      <c r="G1178" s="326"/>
      <c r="H1178" s="326"/>
      <c r="I1178" s="327"/>
      <c r="J1178" s="327"/>
      <c r="K1178" s="327"/>
      <c r="L1178" s="327"/>
      <c r="M1178" s="327"/>
      <c r="N1178" s="328" t="str">
        <f t="shared" ca="1" si="72"/>
        <v/>
      </c>
      <c r="O1178" s="328"/>
      <c r="P1178" s="329"/>
      <c r="Q1178" s="330" t="str">
        <f t="shared" si="73"/>
        <v/>
      </c>
      <c r="R1178" s="330" t="b">
        <f t="shared" si="74"/>
        <v>1</v>
      </c>
      <c r="S1178" s="330" t="str">
        <f t="shared" si="75"/>
        <v/>
      </c>
    </row>
    <row r="1179" spans="1:19" s="330" customFormat="1" ht="20.149999999999999" customHeight="1">
      <c r="A1179" s="294"/>
      <c r="B1179" s="325"/>
      <c r="C1179" s="325"/>
      <c r="D1179" s="325"/>
      <c r="E1179" s="325"/>
      <c r="F1179" s="325"/>
      <c r="G1179" s="326"/>
      <c r="H1179" s="326"/>
      <c r="I1179" s="327"/>
      <c r="J1179" s="327"/>
      <c r="K1179" s="327"/>
      <c r="L1179" s="327"/>
      <c r="M1179" s="327"/>
      <c r="N1179" s="328" t="str">
        <f t="shared" ca="1" si="72"/>
        <v/>
      </c>
      <c r="O1179" s="328"/>
      <c r="P1179" s="329"/>
      <c r="Q1179" s="330" t="str">
        <f t="shared" si="73"/>
        <v/>
      </c>
      <c r="R1179" s="330" t="b">
        <f t="shared" si="74"/>
        <v>1</v>
      </c>
      <c r="S1179" s="330" t="str">
        <f t="shared" si="75"/>
        <v/>
      </c>
    </row>
    <row r="1180" spans="1:19" s="330" customFormat="1" ht="20.149999999999999" customHeight="1">
      <c r="A1180" s="294"/>
      <c r="B1180" s="325"/>
      <c r="C1180" s="325"/>
      <c r="D1180" s="325"/>
      <c r="E1180" s="325"/>
      <c r="F1180" s="325"/>
      <c r="G1180" s="326"/>
      <c r="H1180" s="326"/>
      <c r="I1180" s="327"/>
      <c r="J1180" s="327"/>
      <c r="K1180" s="327"/>
      <c r="L1180" s="327"/>
      <c r="M1180" s="327"/>
      <c r="N1180" s="328" t="str">
        <f t="shared" ca="1" si="72"/>
        <v/>
      </c>
      <c r="O1180" s="328"/>
      <c r="P1180" s="329"/>
      <c r="Q1180" s="330" t="str">
        <f t="shared" si="73"/>
        <v/>
      </c>
      <c r="R1180" s="330" t="b">
        <f t="shared" si="74"/>
        <v>1</v>
      </c>
      <c r="S1180" s="330" t="str">
        <f t="shared" si="75"/>
        <v/>
      </c>
    </row>
    <row r="1181" spans="1:19" s="330" customFormat="1" ht="20.149999999999999" customHeight="1">
      <c r="A1181" s="294"/>
      <c r="B1181" s="325"/>
      <c r="C1181" s="325"/>
      <c r="D1181" s="325"/>
      <c r="E1181" s="325"/>
      <c r="F1181" s="325"/>
      <c r="G1181" s="326"/>
      <c r="H1181" s="326"/>
      <c r="I1181" s="327"/>
      <c r="J1181" s="327"/>
      <c r="K1181" s="327"/>
      <c r="L1181" s="327"/>
      <c r="M1181" s="327"/>
      <c r="N1181" s="328" t="str">
        <f t="shared" ca="1" si="72"/>
        <v/>
      </c>
      <c r="O1181" s="328"/>
      <c r="P1181" s="329"/>
      <c r="Q1181" s="330" t="str">
        <f t="shared" si="73"/>
        <v/>
      </c>
      <c r="R1181" s="330" t="b">
        <f t="shared" si="74"/>
        <v>1</v>
      </c>
      <c r="S1181" s="330" t="str">
        <f t="shared" si="75"/>
        <v/>
      </c>
    </row>
    <row r="1182" spans="1:19" s="330" customFormat="1" ht="20.149999999999999" customHeight="1">
      <c r="A1182" s="294"/>
      <c r="B1182" s="325"/>
      <c r="C1182" s="325"/>
      <c r="D1182" s="325"/>
      <c r="E1182" s="325"/>
      <c r="F1182" s="325"/>
      <c r="G1182" s="326"/>
      <c r="H1182" s="326"/>
      <c r="I1182" s="327"/>
      <c r="J1182" s="327"/>
      <c r="K1182" s="327"/>
      <c r="L1182" s="327"/>
      <c r="M1182" s="327"/>
      <c r="N1182" s="328" t="str">
        <f t="shared" ca="1" si="72"/>
        <v/>
      </c>
      <c r="O1182" s="328"/>
      <c r="P1182" s="329"/>
      <c r="Q1182" s="330" t="str">
        <f t="shared" si="73"/>
        <v/>
      </c>
      <c r="R1182" s="330" t="b">
        <f t="shared" si="74"/>
        <v>1</v>
      </c>
      <c r="S1182" s="330" t="str">
        <f t="shared" si="75"/>
        <v/>
      </c>
    </row>
    <row r="1183" spans="1:19" s="330" customFormat="1" ht="20.149999999999999" customHeight="1">
      <c r="A1183" s="294"/>
      <c r="B1183" s="325"/>
      <c r="C1183" s="325"/>
      <c r="D1183" s="325"/>
      <c r="E1183" s="325"/>
      <c r="F1183" s="325"/>
      <c r="G1183" s="326"/>
      <c r="H1183" s="326"/>
      <c r="I1183" s="327"/>
      <c r="J1183" s="327"/>
      <c r="K1183" s="327"/>
      <c r="L1183" s="327"/>
      <c r="M1183" s="327"/>
      <c r="N1183" s="328" t="str">
        <f t="shared" ca="1" si="72"/>
        <v/>
      </c>
      <c r="O1183" s="328"/>
      <c r="P1183" s="329"/>
      <c r="Q1183" s="330" t="str">
        <f t="shared" si="73"/>
        <v/>
      </c>
      <c r="R1183" s="330" t="b">
        <f t="shared" si="74"/>
        <v>1</v>
      </c>
      <c r="S1183" s="330" t="str">
        <f t="shared" si="75"/>
        <v/>
      </c>
    </row>
    <row r="1184" spans="1:19" s="330" customFormat="1" ht="20.149999999999999" customHeight="1">
      <c r="A1184" s="294"/>
      <c r="B1184" s="325"/>
      <c r="C1184" s="325"/>
      <c r="D1184" s="325"/>
      <c r="E1184" s="325"/>
      <c r="F1184" s="325"/>
      <c r="G1184" s="326"/>
      <c r="H1184" s="326"/>
      <c r="I1184" s="327"/>
      <c r="J1184" s="327"/>
      <c r="K1184" s="327"/>
      <c r="L1184" s="327"/>
      <c r="M1184" s="327"/>
      <c r="N1184" s="328" t="str">
        <f t="shared" ca="1" si="72"/>
        <v/>
      </c>
      <c r="O1184" s="328"/>
      <c r="P1184" s="329"/>
      <c r="Q1184" s="330" t="str">
        <f t="shared" si="73"/>
        <v/>
      </c>
      <c r="R1184" s="330" t="b">
        <f t="shared" si="74"/>
        <v>1</v>
      </c>
      <c r="S1184" s="330" t="str">
        <f t="shared" si="75"/>
        <v/>
      </c>
    </row>
    <row r="1185" spans="1:19" s="330" customFormat="1" ht="20.149999999999999" customHeight="1">
      <c r="A1185" s="294"/>
      <c r="B1185" s="325"/>
      <c r="C1185" s="325"/>
      <c r="D1185" s="325"/>
      <c r="E1185" s="325"/>
      <c r="F1185" s="325"/>
      <c r="G1185" s="326"/>
      <c r="H1185" s="326"/>
      <c r="I1185" s="327"/>
      <c r="J1185" s="327"/>
      <c r="K1185" s="327"/>
      <c r="L1185" s="327"/>
      <c r="M1185" s="327"/>
      <c r="N1185" s="328" t="str">
        <f t="shared" ca="1" si="72"/>
        <v/>
      </c>
      <c r="O1185" s="328"/>
      <c r="P1185" s="329"/>
      <c r="Q1185" s="330" t="str">
        <f t="shared" si="73"/>
        <v/>
      </c>
      <c r="R1185" s="330" t="b">
        <f t="shared" si="74"/>
        <v>1</v>
      </c>
      <c r="S1185" s="330" t="str">
        <f t="shared" si="75"/>
        <v/>
      </c>
    </row>
    <row r="1186" spans="1:19" s="330" customFormat="1" ht="20.149999999999999" customHeight="1">
      <c r="A1186" s="294"/>
      <c r="B1186" s="325"/>
      <c r="C1186" s="325"/>
      <c r="D1186" s="325"/>
      <c r="E1186" s="325"/>
      <c r="F1186" s="325"/>
      <c r="G1186" s="326"/>
      <c r="H1186" s="326"/>
      <c r="I1186" s="327"/>
      <c r="J1186" s="327"/>
      <c r="K1186" s="327"/>
      <c r="L1186" s="327"/>
      <c r="M1186" s="327"/>
      <c r="N1186" s="328" t="str">
        <f t="shared" ca="1" si="72"/>
        <v/>
      </c>
      <c r="O1186" s="328"/>
      <c r="P1186" s="329"/>
      <c r="Q1186" s="330" t="str">
        <f t="shared" si="73"/>
        <v/>
      </c>
      <c r="R1186" s="330" t="b">
        <f t="shared" si="74"/>
        <v>1</v>
      </c>
      <c r="S1186" s="330" t="str">
        <f t="shared" si="75"/>
        <v/>
      </c>
    </row>
    <row r="1187" spans="1:19" s="330" customFormat="1" ht="20.149999999999999" customHeight="1">
      <c r="A1187" s="294"/>
      <c r="B1187" s="325"/>
      <c r="C1187" s="325"/>
      <c r="D1187" s="325"/>
      <c r="E1187" s="325"/>
      <c r="F1187" s="325"/>
      <c r="G1187" s="326"/>
      <c r="H1187" s="326"/>
      <c r="I1187" s="327"/>
      <c r="J1187" s="327"/>
      <c r="K1187" s="327"/>
      <c r="L1187" s="327"/>
      <c r="M1187" s="327"/>
      <c r="N1187" s="328" t="str">
        <f t="shared" ca="1" si="72"/>
        <v/>
      </c>
      <c r="O1187" s="328"/>
      <c r="P1187" s="329"/>
      <c r="Q1187" s="330" t="str">
        <f t="shared" si="73"/>
        <v/>
      </c>
      <c r="R1187" s="330" t="b">
        <f t="shared" si="74"/>
        <v>1</v>
      </c>
      <c r="S1187" s="330" t="str">
        <f t="shared" si="75"/>
        <v/>
      </c>
    </row>
    <row r="1188" spans="1:19" s="330" customFormat="1" ht="20.149999999999999" customHeight="1">
      <c r="A1188" s="294"/>
      <c r="B1188" s="325"/>
      <c r="C1188" s="325"/>
      <c r="D1188" s="325"/>
      <c r="E1188" s="325"/>
      <c r="F1188" s="325"/>
      <c r="G1188" s="326"/>
      <c r="H1188" s="326"/>
      <c r="I1188" s="327"/>
      <c r="J1188" s="327"/>
      <c r="K1188" s="327"/>
      <c r="L1188" s="327"/>
      <c r="M1188" s="327"/>
      <c r="N1188" s="328" t="str">
        <f t="shared" ca="1" si="72"/>
        <v/>
      </c>
      <c r="O1188" s="328"/>
      <c r="P1188" s="329"/>
      <c r="Q1188" s="330" t="str">
        <f t="shared" si="73"/>
        <v/>
      </c>
      <c r="R1188" s="330" t="b">
        <f t="shared" si="74"/>
        <v>1</v>
      </c>
      <c r="S1188" s="330" t="str">
        <f t="shared" si="75"/>
        <v/>
      </c>
    </row>
    <row r="1189" spans="1:19" s="330" customFormat="1" ht="20.149999999999999" customHeight="1">
      <c r="A1189" s="294"/>
      <c r="B1189" s="325"/>
      <c r="C1189" s="325"/>
      <c r="D1189" s="325"/>
      <c r="E1189" s="325"/>
      <c r="F1189" s="325"/>
      <c r="G1189" s="326"/>
      <c r="H1189" s="326"/>
      <c r="I1189" s="327"/>
      <c r="J1189" s="327"/>
      <c r="K1189" s="327"/>
      <c r="L1189" s="327"/>
      <c r="M1189" s="327"/>
      <c r="N1189" s="328" t="str">
        <f t="shared" ca="1" si="72"/>
        <v/>
      </c>
      <c r="O1189" s="328"/>
      <c r="P1189" s="329"/>
      <c r="Q1189" s="330" t="str">
        <f t="shared" si="73"/>
        <v/>
      </c>
      <c r="R1189" s="330" t="b">
        <f t="shared" si="74"/>
        <v>1</v>
      </c>
      <c r="S1189" s="330" t="str">
        <f t="shared" si="75"/>
        <v/>
      </c>
    </row>
    <row r="1190" spans="1:19" s="330" customFormat="1" ht="20.149999999999999" customHeight="1">
      <c r="A1190" s="294"/>
      <c r="B1190" s="325"/>
      <c r="C1190" s="325"/>
      <c r="D1190" s="325"/>
      <c r="E1190" s="325"/>
      <c r="F1190" s="325"/>
      <c r="G1190" s="326"/>
      <c r="H1190" s="326"/>
      <c r="I1190" s="327"/>
      <c r="J1190" s="327"/>
      <c r="K1190" s="327"/>
      <c r="L1190" s="327"/>
      <c r="M1190" s="327"/>
      <c r="N1190" s="328" t="str">
        <f t="shared" ca="1" si="72"/>
        <v/>
      </c>
      <c r="O1190" s="328"/>
      <c r="P1190" s="329"/>
      <c r="Q1190" s="330" t="str">
        <f t="shared" si="73"/>
        <v/>
      </c>
      <c r="R1190" s="330" t="b">
        <f t="shared" si="74"/>
        <v>1</v>
      </c>
      <c r="S1190" s="330" t="str">
        <f t="shared" si="75"/>
        <v/>
      </c>
    </row>
    <row r="1191" spans="1:19" s="330" customFormat="1" ht="20.149999999999999" customHeight="1">
      <c r="A1191" s="294"/>
      <c r="B1191" s="325"/>
      <c r="C1191" s="325"/>
      <c r="D1191" s="325"/>
      <c r="E1191" s="325"/>
      <c r="F1191" s="325"/>
      <c r="G1191" s="326"/>
      <c r="H1191" s="326"/>
      <c r="I1191" s="327"/>
      <c r="J1191" s="327"/>
      <c r="K1191" s="327"/>
      <c r="L1191" s="327"/>
      <c r="M1191" s="327"/>
      <c r="N1191" s="328" t="str">
        <f t="shared" ca="1" si="72"/>
        <v/>
      </c>
      <c r="O1191" s="328"/>
      <c r="P1191" s="329"/>
      <c r="Q1191" s="330" t="str">
        <f t="shared" si="73"/>
        <v/>
      </c>
      <c r="R1191" s="330" t="b">
        <f t="shared" si="74"/>
        <v>1</v>
      </c>
      <c r="S1191" s="330" t="str">
        <f t="shared" si="75"/>
        <v/>
      </c>
    </row>
    <row r="1192" spans="1:19" s="330" customFormat="1" ht="20.149999999999999" customHeight="1">
      <c r="A1192" s="294"/>
      <c r="B1192" s="325"/>
      <c r="C1192" s="325"/>
      <c r="D1192" s="325"/>
      <c r="E1192" s="325"/>
      <c r="F1192" s="325"/>
      <c r="G1192" s="326"/>
      <c r="H1192" s="326"/>
      <c r="I1192" s="327"/>
      <c r="J1192" s="327"/>
      <c r="K1192" s="327"/>
      <c r="L1192" s="327"/>
      <c r="M1192" s="327"/>
      <c r="N1192" s="328" t="str">
        <f t="shared" ca="1" si="72"/>
        <v/>
      </c>
      <c r="O1192" s="328"/>
      <c r="P1192" s="329"/>
      <c r="Q1192" s="330" t="str">
        <f t="shared" si="73"/>
        <v/>
      </c>
      <c r="R1192" s="330" t="b">
        <f t="shared" si="74"/>
        <v>1</v>
      </c>
      <c r="S1192" s="330" t="str">
        <f t="shared" si="75"/>
        <v/>
      </c>
    </row>
    <row r="1193" spans="1:19" s="330" customFormat="1" ht="20.149999999999999" customHeight="1">
      <c r="A1193" s="294"/>
      <c r="B1193" s="325"/>
      <c r="C1193" s="325"/>
      <c r="D1193" s="325"/>
      <c r="E1193" s="325"/>
      <c r="F1193" s="325"/>
      <c r="G1193" s="326"/>
      <c r="H1193" s="326"/>
      <c r="I1193" s="327"/>
      <c r="J1193" s="327"/>
      <c r="K1193" s="327"/>
      <c r="L1193" s="327"/>
      <c r="M1193" s="327"/>
      <c r="N1193" s="328" t="str">
        <f t="shared" ca="1" si="72"/>
        <v/>
      </c>
      <c r="O1193" s="328"/>
      <c r="P1193" s="329"/>
      <c r="Q1193" s="330" t="str">
        <f t="shared" si="73"/>
        <v/>
      </c>
      <c r="R1193" s="330" t="b">
        <f t="shared" si="74"/>
        <v>1</v>
      </c>
      <c r="S1193" s="330" t="str">
        <f t="shared" si="75"/>
        <v/>
      </c>
    </row>
    <row r="1194" spans="1:19" s="330" customFormat="1" ht="20.149999999999999" customHeight="1">
      <c r="A1194" s="294"/>
      <c r="B1194" s="325"/>
      <c r="C1194" s="325"/>
      <c r="D1194" s="325"/>
      <c r="E1194" s="325"/>
      <c r="F1194" s="325"/>
      <c r="G1194" s="326"/>
      <c r="H1194" s="326"/>
      <c r="I1194" s="327"/>
      <c r="J1194" s="327"/>
      <c r="K1194" s="327"/>
      <c r="L1194" s="327"/>
      <c r="M1194" s="327"/>
      <c r="N1194" s="328" t="str">
        <f t="shared" ca="1" si="72"/>
        <v/>
      </c>
      <c r="O1194" s="328"/>
      <c r="P1194" s="329"/>
      <c r="Q1194" s="330" t="str">
        <f t="shared" si="73"/>
        <v/>
      </c>
      <c r="R1194" s="330" t="b">
        <f t="shared" si="74"/>
        <v>1</v>
      </c>
      <c r="S1194" s="330" t="str">
        <f t="shared" si="75"/>
        <v/>
      </c>
    </row>
    <row r="1195" spans="1:19" s="330" customFormat="1" ht="20.149999999999999" customHeight="1">
      <c r="A1195" s="294"/>
      <c r="B1195" s="325"/>
      <c r="C1195" s="325"/>
      <c r="D1195" s="325"/>
      <c r="E1195" s="325"/>
      <c r="F1195" s="325"/>
      <c r="G1195" s="326"/>
      <c r="H1195" s="326"/>
      <c r="I1195" s="327"/>
      <c r="J1195" s="327"/>
      <c r="K1195" s="327"/>
      <c r="L1195" s="327"/>
      <c r="M1195" s="327"/>
      <c r="N1195" s="328" t="str">
        <f t="shared" ca="1" si="72"/>
        <v/>
      </c>
      <c r="O1195" s="328"/>
      <c r="P1195" s="329"/>
      <c r="Q1195" s="330" t="str">
        <f t="shared" si="73"/>
        <v/>
      </c>
      <c r="R1195" s="330" t="b">
        <f t="shared" si="74"/>
        <v>1</v>
      </c>
      <c r="S1195" s="330" t="str">
        <f t="shared" si="75"/>
        <v/>
      </c>
    </row>
    <row r="1196" spans="1:19" s="330" customFormat="1" ht="20.149999999999999" customHeight="1">
      <c r="A1196" s="294"/>
      <c r="B1196" s="325"/>
      <c r="C1196" s="325"/>
      <c r="D1196" s="325"/>
      <c r="E1196" s="325"/>
      <c r="F1196" s="325"/>
      <c r="G1196" s="326"/>
      <c r="H1196" s="326"/>
      <c r="I1196" s="327"/>
      <c r="J1196" s="327"/>
      <c r="K1196" s="327"/>
      <c r="L1196" s="327"/>
      <c r="M1196" s="327"/>
      <c r="N1196" s="328" t="str">
        <f t="shared" ca="1" si="72"/>
        <v/>
      </c>
      <c r="O1196" s="328"/>
      <c r="P1196" s="329"/>
      <c r="Q1196" s="330" t="str">
        <f t="shared" si="73"/>
        <v/>
      </c>
      <c r="R1196" s="330" t="b">
        <f t="shared" si="74"/>
        <v>1</v>
      </c>
      <c r="S1196" s="330" t="str">
        <f t="shared" si="75"/>
        <v/>
      </c>
    </row>
    <row r="1197" spans="1:19" s="330" customFormat="1" ht="20.149999999999999" customHeight="1">
      <c r="A1197" s="294"/>
      <c r="B1197" s="325"/>
      <c r="C1197" s="325"/>
      <c r="D1197" s="325"/>
      <c r="E1197" s="325"/>
      <c r="F1197" s="325"/>
      <c r="G1197" s="326"/>
      <c r="H1197" s="326"/>
      <c r="I1197" s="327"/>
      <c r="J1197" s="327"/>
      <c r="K1197" s="327"/>
      <c r="L1197" s="327"/>
      <c r="M1197" s="327"/>
      <c r="N1197" s="328" t="str">
        <f t="shared" ca="1" si="72"/>
        <v/>
      </c>
      <c r="O1197" s="328"/>
      <c r="P1197" s="329"/>
      <c r="Q1197" s="330" t="str">
        <f t="shared" si="73"/>
        <v/>
      </c>
      <c r="R1197" s="330" t="b">
        <f t="shared" si="74"/>
        <v>1</v>
      </c>
      <c r="S1197" s="330" t="str">
        <f t="shared" si="75"/>
        <v/>
      </c>
    </row>
    <row r="1198" spans="1:19" s="330" customFormat="1" ht="20.149999999999999" customHeight="1">
      <c r="A1198" s="294"/>
      <c r="B1198" s="325"/>
      <c r="C1198" s="325"/>
      <c r="D1198" s="325"/>
      <c r="E1198" s="325"/>
      <c r="F1198" s="325"/>
      <c r="G1198" s="326"/>
      <c r="H1198" s="326"/>
      <c r="I1198" s="327"/>
      <c r="J1198" s="327"/>
      <c r="K1198" s="327"/>
      <c r="L1198" s="327"/>
      <c r="M1198" s="327"/>
      <c r="N1198" s="328" t="str">
        <f t="shared" ca="1" si="72"/>
        <v/>
      </c>
      <c r="O1198" s="328"/>
      <c r="P1198" s="329"/>
      <c r="Q1198" s="330" t="str">
        <f t="shared" si="73"/>
        <v/>
      </c>
      <c r="R1198" s="330" t="b">
        <f t="shared" si="74"/>
        <v>1</v>
      </c>
      <c r="S1198" s="330" t="str">
        <f t="shared" si="75"/>
        <v/>
      </c>
    </row>
    <row r="1199" spans="1:19" s="330" customFormat="1" ht="20.149999999999999" customHeight="1">
      <c r="A1199" s="294"/>
      <c r="B1199" s="325"/>
      <c r="C1199" s="325"/>
      <c r="D1199" s="325"/>
      <c r="E1199" s="325"/>
      <c r="F1199" s="325"/>
      <c r="G1199" s="326"/>
      <c r="H1199" s="326"/>
      <c r="I1199" s="327"/>
      <c r="J1199" s="327"/>
      <c r="K1199" s="327"/>
      <c r="L1199" s="327"/>
      <c r="M1199" s="327"/>
      <c r="N1199" s="328" t="str">
        <f t="shared" ca="1" si="72"/>
        <v/>
      </c>
      <c r="O1199" s="328"/>
      <c r="P1199" s="329"/>
      <c r="Q1199" s="330" t="str">
        <f t="shared" si="73"/>
        <v/>
      </c>
      <c r="R1199" s="330" t="b">
        <f t="shared" si="74"/>
        <v>1</v>
      </c>
      <c r="S1199" s="330" t="str">
        <f t="shared" si="75"/>
        <v/>
      </c>
    </row>
    <row r="1200" spans="1:19" s="330" customFormat="1" ht="20.149999999999999" customHeight="1">
      <c r="A1200" s="294"/>
      <c r="B1200" s="325"/>
      <c r="C1200" s="325"/>
      <c r="D1200" s="325"/>
      <c r="E1200" s="325"/>
      <c r="F1200" s="325"/>
      <c r="G1200" s="326"/>
      <c r="H1200" s="326"/>
      <c r="I1200" s="327"/>
      <c r="J1200" s="327"/>
      <c r="K1200" s="327"/>
      <c r="L1200" s="327"/>
      <c r="M1200" s="327"/>
      <c r="N1200" s="328" t="str">
        <f t="shared" ca="1" si="72"/>
        <v/>
      </c>
      <c r="O1200" s="328"/>
      <c r="P1200" s="329"/>
      <c r="Q1200" s="330" t="str">
        <f t="shared" si="73"/>
        <v/>
      </c>
      <c r="R1200" s="330" t="b">
        <f t="shared" si="74"/>
        <v>1</v>
      </c>
      <c r="S1200" s="330" t="str">
        <f t="shared" si="75"/>
        <v/>
      </c>
    </row>
    <row r="1201" spans="1:19" s="330" customFormat="1" ht="20.149999999999999" customHeight="1">
      <c r="A1201" s="294"/>
      <c r="B1201" s="325"/>
      <c r="C1201" s="325"/>
      <c r="D1201" s="325"/>
      <c r="E1201" s="325"/>
      <c r="F1201" s="325"/>
      <c r="G1201" s="326"/>
      <c r="H1201" s="326"/>
      <c r="I1201" s="327"/>
      <c r="J1201" s="327"/>
      <c r="K1201" s="327"/>
      <c r="L1201" s="327"/>
      <c r="M1201" s="327"/>
      <c r="N1201" s="328" t="str">
        <f t="shared" ca="1" si="72"/>
        <v/>
      </c>
      <c r="O1201" s="328"/>
      <c r="P1201" s="329"/>
      <c r="Q1201" s="330" t="str">
        <f t="shared" si="73"/>
        <v/>
      </c>
      <c r="R1201" s="330" t="b">
        <f t="shared" si="74"/>
        <v>1</v>
      </c>
      <c r="S1201" s="330" t="str">
        <f t="shared" si="75"/>
        <v/>
      </c>
    </row>
    <row r="1202" spans="1:19" s="330" customFormat="1" ht="20.149999999999999" customHeight="1">
      <c r="A1202" s="294"/>
      <c r="B1202" s="325"/>
      <c r="C1202" s="325"/>
      <c r="D1202" s="325"/>
      <c r="E1202" s="325"/>
      <c r="F1202" s="325"/>
      <c r="G1202" s="326"/>
      <c r="H1202" s="326"/>
      <c r="I1202" s="327"/>
      <c r="J1202" s="327"/>
      <c r="K1202" s="327"/>
      <c r="L1202" s="327"/>
      <c r="M1202" s="327"/>
      <c r="N1202" s="328" t="str">
        <f t="shared" ca="1" si="72"/>
        <v/>
      </c>
      <c r="O1202" s="328"/>
      <c r="P1202" s="329"/>
      <c r="Q1202" s="330" t="str">
        <f t="shared" si="73"/>
        <v/>
      </c>
      <c r="R1202" s="330" t="b">
        <f t="shared" si="74"/>
        <v>1</v>
      </c>
      <c r="S1202" s="330" t="str">
        <f t="shared" si="75"/>
        <v/>
      </c>
    </row>
    <row r="1203" spans="1:19" s="330" customFormat="1" ht="20.149999999999999" customHeight="1">
      <c r="A1203" s="294"/>
      <c r="B1203" s="325"/>
      <c r="C1203" s="325"/>
      <c r="D1203" s="325"/>
      <c r="E1203" s="325"/>
      <c r="F1203" s="325"/>
      <c r="G1203" s="326"/>
      <c r="H1203" s="326"/>
      <c r="I1203" s="327"/>
      <c r="J1203" s="327"/>
      <c r="K1203" s="327"/>
      <c r="L1203" s="327"/>
      <c r="M1203" s="327"/>
      <c r="N1203" s="328" t="str">
        <f t="shared" ca="1" si="72"/>
        <v/>
      </c>
      <c r="O1203" s="328"/>
      <c r="P1203" s="329"/>
      <c r="Q1203" s="330" t="str">
        <f t="shared" si="73"/>
        <v/>
      </c>
      <c r="R1203" s="330" t="b">
        <f t="shared" si="74"/>
        <v>1</v>
      </c>
      <c r="S1203" s="330" t="str">
        <f t="shared" si="75"/>
        <v/>
      </c>
    </row>
    <row r="1204" spans="1:19" s="330" customFormat="1" ht="20.149999999999999" customHeight="1">
      <c r="A1204" s="294"/>
      <c r="B1204" s="325"/>
      <c r="C1204" s="325"/>
      <c r="D1204" s="325"/>
      <c r="E1204" s="325"/>
      <c r="F1204" s="325"/>
      <c r="G1204" s="326"/>
      <c r="H1204" s="326"/>
      <c r="I1204" s="327"/>
      <c r="J1204" s="327"/>
      <c r="K1204" s="327"/>
      <c r="L1204" s="327"/>
      <c r="M1204" s="327"/>
      <c r="N1204" s="328" t="str">
        <f t="shared" ca="1" si="72"/>
        <v/>
      </c>
      <c r="O1204" s="328"/>
      <c r="P1204" s="329"/>
      <c r="Q1204" s="330" t="str">
        <f t="shared" si="73"/>
        <v/>
      </c>
      <c r="R1204" s="330" t="b">
        <f t="shared" si="74"/>
        <v>1</v>
      </c>
      <c r="S1204" s="330" t="str">
        <f t="shared" si="75"/>
        <v/>
      </c>
    </row>
    <row r="1205" spans="1:19" s="330" customFormat="1" ht="20.149999999999999" customHeight="1">
      <c r="A1205" s="294"/>
      <c r="B1205" s="325"/>
      <c r="C1205" s="325"/>
      <c r="D1205" s="325"/>
      <c r="E1205" s="325"/>
      <c r="F1205" s="325"/>
      <c r="G1205" s="326"/>
      <c r="H1205" s="326"/>
      <c r="I1205" s="327"/>
      <c r="J1205" s="327"/>
      <c r="K1205" s="327"/>
      <c r="L1205" s="327"/>
      <c r="M1205" s="327"/>
      <c r="N1205" s="328" t="str">
        <f t="shared" ca="1" si="72"/>
        <v/>
      </c>
      <c r="O1205" s="328"/>
      <c r="P1205" s="329"/>
      <c r="Q1205" s="330" t="str">
        <f t="shared" si="73"/>
        <v/>
      </c>
      <c r="R1205" s="330" t="b">
        <f t="shared" si="74"/>
        <v>1</v>
      </c>
      <c r="S1205" s="330" t="str">
        <f t="shared" si="75"/>
        <v/>
      </c>
    </row>
    <row r="1206" spans="1:19" s="330" customFormat="1" ht="20.149999999999999" customHeight="1">
      <c r="A1206" s="294"/>
      <c r="B1206" s="325"/>
      <c r="C1206" s="325"/>
      <c r="D1206" s="325"/>
      <c r="E1206" s="325"/>
      <c r="F1206" s="325"/>
      <c r="G1206" s="326"/>
      <c r="H1206" s="326"/>
      <c r="I1206" s="327"/>
      <c r="J1206" s="327"/>
      <c r="K1206" s="327"/>
      <c r="L1206" s="327"/>
      <c r="M1206" s="327"/>
      <c r="N1206" s="328" t="str">
        <f t="shared" ca="1" si="72"/>
        <v/>
      </c>
      <c r="O1206" s="328"/>
      <c r="P1206" s="329"/>
      <c r="Q1206" s="330" t="str">
        <f t="shared" si="73"/>
        <v/>
      </c>
      <c r="R1206" s="330" t="b">
        <f t="shared" si="74"/>
        <v>1</v>
      </c>
      <c r="S1206" s="330" t="str">
        <f t="shared" si="75"/>
        <v/>
      </c>
    </row>
    <row r="1207" spans="1:19" s="330" customFormat="1" ht="20.149999999999999" customHeight="1">
      <c r="A1207" s="294"/>
      <c r="B1207" s="325"/>
      <c r="C1207" s="325"/>
      <c r="D1207" s="325"/>
      <c r="E1207" s="325"/>
      <c r="F1207" s="325"/>
      <c r="G1207" s="326"/>
      <c r="H1207" s="326"/>
      <c r="I1207" s="327"/>
      <c r="J1207" s="327"/>
      <c r="K1207" s="327"/>
      <c r="L1207" s="327"/>
      <c r="M1207" s="327"/>
      <c r="N1207" s="328" t="str">
        <f t="shared" ca="1" si="72"/>
        <v/>
      </c>
      <c r="O1207" s="328"/>
      <c r="P1207" s="329"/>
      <c r="Q1207" s="330" t="str">
        <f t="shared" si="73"/>
        <v/>
      </c>
      <c r="R1207" s="330" t="b">
        <f t="shared" si="74"/>
        <v>1</v>
      </c>
      <c r="S1207" s="330" t="str">
        <f t="shared" si="75"/>
        <v/>
      </c>
    </row>
    <row r="1208" spans="1:19" s="330" customFormat="1" ht="20.149999999999999" customHeight="1">
      <c r="A1208" s="294"/>
      <c r="B1208" s="325"/>
      <c r="C1208" s="325"/>
      <c r="D1208" s="325"/>
      <c r="E1208" s="325"/>
      <c r="F1208" s="325"/>
      <c r="G1208" s="326"/>
      <c r="H1208" s="326"/>
      <c r="I1208" s="327"/>
      <c r="J1208" s="327"/>
      <c r="K1208" s="327"/>
      <c r="L1208" s="327"/>
      <c r="M1208" s="327"/>
      <c r="N1208" s="328" t="str">
        <f t="shared" ca="1" si="72"/>
        <v/>
      </c>
      <c r="O1208" s="328"/>
      <c r="P1208" s="329"/>
      <c r="Q1208" s="330" t="str">
        <f t="shared" si="73"/>
        <v/>
      </c>
      <c r="R1208" s="330" t="b">
        <f t="shared" si="74"/>
        <v>1</v>
      </c>
      <c r="S1208" s="330" t="str">
        <f t="shared" si="75"/>
        <v/>
      </c>
    </row>
    <row r="1209" spans="1:19" s="330" customFormat="1" ht="20.149999999999999" customHeight="1">
      <c r="A1209" s="294"/>
      <c r="B1209" s="325"/>
      <c r="C1209" s="325"/>
      <c r="D1209" s="325"/>
      <c r="E1209" s="325"/>
      <c r="F1209" s="325"/>
      <c r="G1209" s="326"/>
      <c r="H1209" s="326"/>
      <c r="I1209" s="327"/>
      <c r="J1209" s="327"/>
      <c r="K1209" s="327"/>
      <c r="L1209" s="327"/>
      <c r="M1209" s="327"/>
      <c r="N1209" s="328" t="str">
        <f t="shared" ca="1" si="72"/>
        <v/>
      </c>
      <c r="O1209" s="328"/>
      <c r="P1209" s="329"/>
      <c r="Q1209" s="330" t="str">
        <f t="shared" si="73"/>
        <v/>
      </c>
      <c r="R1209" s="330" t="b">
        <f t="shared" si="74"/>
        <v>1</v>
      </c>
      <c r="S1209" s="330" t="str">
        <f t="shared" si="75"/>
        <v/>
      </c>
    </row>
    <row r="1210" spans="1:19" s="330" customFormat="1" ht="20.149999999999999" customHeight="1">
      <c r="A1210" s="294"/>
      <c r="B1210" s="325"/>
      <c r="C1210" s="325"/>
      <c r="D1210" s="325"/>
      <c r="E1210" s="325"/>
      <c r="F1210" s="325"/>
      <c r="G1210" s="326"/>
      <c r="H1210" s="326"/>
      <c r="I1210" s="327"/>
      <c r="J1210" s="327"/>
      <c r="K1210" s="327"/>
      <c r="L1210" s="327"/>
      <c r="M1210" s="327"/>
      <c r="N1210" s="328" t="str">
        <f t="shared" ca="1" si="72"/>
        <v/>
      </c>
      <c r="O1210" s="328"/>
      <c r="P1210" s="329"/>
      <c r="Q1210" s="330" t="str">
        <f t="shared" si="73"/>
        <v/>
      </c>
      <c r="R1210" s="330" t="b">
        <f t="shared" si="74"/>
        <v>1</v>
      </c>
      <c r="S1210" s="330" t="str">
        <f t="shared" si="75"/>
        <v/>
      </c>
    </row>
    <row r="1211" spans="1:19" s="330" customFormat="1" ht="20.149999999999999" customHeight="1">
      <c r="A1211" s="294"/>
      <c r="B1211" s="325"/>
      <c r="C1211" s="325"/>
      <c r="D1211" s="325"/>
      <c r="E1211" s="325"/>
      <c r="F1211" s="325"/>
      <c r="G1211" s="326"/>
      <c r="H1211" s="326"/>
      <c r="I1211" s="327"/>
      <c r="J1211" s="327"/>
      <c r="K1211" s="327"/>
      <c r="L1211" s="327"/>
      <c r="M1211" s="327"/>
      <c r="N1211" s="328" t="str">
        <f t="shared" ca="1" si="72"/>
        <v/>
      </c>
      <c r="O1211" s="328"/>
      <c r="P1211" s="329"/>
      <c r="Q1211" s="330" t="str">
        <f t="shared" si="73"/>
        <v/>
      </c>
      <c r="R1211" s="330" t="b">
        <f t="shared" si="74"/>
        <v>1</v>
      </c>
      <c r="S1211" s="330" t="str">
        <f t="shared" si="75"/>
        <v/>
      </c>
    </row>
    <row r="1212" spans="1:19" s="330" customFormat="1" ht="20.149999999999999" customHeight="1">
      <c r="A1212" s="294"/>
      <c r="B1212" s="325"/>
      <c r="C1212" s="325"/>
      <c r="D1212" s="325"/>
      <c r="E1212" s="325"/>
      <c r="F1212" s="325"/>
      <c r="G1212" s="326"/>
      <c r="H1212" s="326"/>
      <c r="I1212" s="327"/>
      <c r="J1212" s="327"/>
      <c r="K1212" s="327"/>
      <c r="L1212" s="327"/>
      <c r="M1212" s="327"/>
      <c r="N1212" s="328" t="str">
        <f t="shared" ca="1" si="72"/>
        <v/>
      </c>
      <c r="O1212" s="328"/>
      <c r="P1212" s="329"/>
      <c r="Q1212" s="330" t="str">
        <f t="shared" si="73"/>
        <v/>
      </c>
      <c r="R1212" s="330" t="b">
        <f t="shared" si="74"/>
        <v>1</v>
      </c>
      <c r="S1212" s="330" t="str">
        <f t="shared" si="75"/>
        <v/>
      </c>
    </row>
    <row r="1213" spans="1:19" s="330" customFormat="1" ht="20.149999999999999" customHeight="1">
      <c r="A1213" s="294"/>
      <c r="B1213" s="325"/>
      <c r="C1213" s="325"/>
      <c r="D1213" s="325"/>
      <c r="E1213" s="325"/>
      <c r="F1213" s="325"/>
      <c r="G1213" s="326"/>
      <c r="H1213" s="326"/>
      <c r="I1213" s="327"/>
      <c r="J1213" s="327"/>
      <c r="K1213" s="327"/>
      <c r="L1213" s="327"/>
      <c r="M1213" s="327"/>
      <c r="N1213" s="328" t="str">
        <f t="shared" ca="1" si="72"/>
        <v/>
      </c>
      <c r="O1213" s="328"/>
      <c r="P1213" s="329"/>
      <c r="Q1213" s="330" t="str">
        <f t="shared" si="73"/>
        <v/>
      </c>
      <c r="R1213" s="330" t="b">
        <f t="shared" si="74"/>
        <v>1</v>
      </c>
      <c r="S1213" s="330" t="str">
        <f t="shared" si="75"/>
        <v/>
      </c>
    </row>
    <row r="1214" spans="1:19" s="330" customFormat="1" ht="20.149999999999999" customHeight="1">
      <c r="A1214" s="294"/>
      <c r="B1214" s="325"/>
      <c r="C1214" s="325"/>
      <c r="D1214" s="325"/>
      <c r="E1214" s="325"/>
      <c r="F1214" s="325"/>
      <c r="G1214" s="326"/>
      <c r="H1214" s="326"/>
      <c r="I1214" s="327"/>
      <c r="J1214" s="327"/>
      <c r="K1214" s="327"/>
      <c r="L1214" s="327"/>
      <c r="M1214" s="327"/>
      <c r="N1214" s="328" t="str">
        <f t="shared" ca="1" si="72"/>
        <v/>
      </c>
      <c r="O1214" s="328"/>
      <c r="P1214" s="329"/>
      <c r="Q1214" s="330" t="str">
        <f t="shared" si="73"/>
        <v/>
      </c>
      <c r="R1214" s="330" t="b">
        <f t="shared" si="74"/>
        <v>1</v>
      </c>
      <c r="S1214" s="330" t="str">
        <f t="shared" si="75"/>
        <v/>
      </c>
    </row>
    <row r="1215" spans="1:19" s="330" customFormat="1" ht="20.149999999999999" customHeight="1">
      <c r="A1215" s="294"/>
      <c r="B1215" s="325"/>
      <c r="C1215" s="325"/>
      <c r="D1215" s="325"/>
      <c r="E1215" s="325"/>
      <c r="F1215" s="325"/>
      <c r="G1215" s="326"/>
      <c r="H1215" s="326"/>
      <c r="I1215" s="327"/>
      <c r="J1215" s="327"/>
      <c r="K1215" s="327"/>
      <c r="L1215" s="327"/>
      <c r="M1215" s="327"/>
      <c r="N1215" s="328" t="str">
        <f t="shared" ca="1" si="72"/>
        <v/>
      </c>
      <c r="O1215" s="328"/>
      <c r="P1215" s="329"/>
      <c r="Q1215" s="330" t="str">
        <f t="shared" si="73"/>
        <v/>
      </c>
      <c r="R1215" s="330" t="b">
        <f t="shared" si="74"/>
        <v>1</v>
      </c>
      <c r="S1215" s="330" t="str">
        <f t="shared" si="75"/>
        <v/>
      </c>
    </row>
    <row r="1216" spans="1:19" s="330" customFormat="1" ht="20.149999999999999" customHeight="1">
      <c r="A1216" s="294"/>
      <c r="B1216" s="325"/>
      <c r="C1216" s="325"/>
      <c r="D1216" s="325"/>
      <c r="E1216" s="325"/>
      <c r="F1216" s="325"/>
      <c r="G1216" s="326"/>
      <c r="H1216" s="326"/>
      <c r="I1216" s="327"/>
      <c r="J1216" s="327"/>
      <c r="K1216" s="327"/>
      <c r="L1216" s="327"/>
      <c r="M1216" s="327"/>
      <c r="N1216" s="328" t="str">
        <f t="shared" ca="1" si="72"/>
        <v/>
      </c>
      <c r="O1216" s="328"/>
      <c r="P1216" s="329"/>
      <c r="Q1216" s="330" t="str">
        <f t="shared" si="73"/>
        <v/>
      </c>
      <c r="R1216" s="330" t="b">
        <f t="shared" si="74"/>
        <v>1</v>
      </c>
      <c r="S1216" s="330" t="str">
        <f t="shared" si="75"/>
        <v/>
      </c>
    </row>
    <row r="1217" spans="1:19" s="330" customFormat="1" ht="20.149999999999999" customHeight="1">
      <c r="A1217" s="294"/>
      <c r="B1217" s="325"/>
      <c r="C1217" s="325"/>
      <c r="D1217" s="325"/>
      <c r="E1217" s="325"/>
      <c r="F1217" s="325"/>
      <c r="G1217" s="326"/>
      <c r="H1217" s="326"/>
      <c r="I1217" s="327"/>
      <c r="J1217" s="327"/>
      <c r="K1217" s="327"/>
      <c r="L1217" s="327"/>
      <c r="M1217" s="327"/>
      <c r="N1217" s="328" t="str">
        <f t="shared" ca="1" si="72"/>
        <v/>
      </c>
      <c r="O1217" s="328"/>
      <c r="P1217" s="329"/>
      <c r="Q1217" s="330" t="str">
        <f t="shared" si="73"/>
        <v/>
      </c>
      <c r="R1217" s="330" t="b">
        <f t="shared" si="74"/>
        <v>1</v>
      </c>
      <c r="S1217" s="330" t="str">
        <f t="shared" si="75"/>
        <v/>
      </c>
    </row>
    <row r="1218" spans="1:19" s="330" customFormat="1" ht="20.149999999999999" customHeight="1">
      <c r="A1218" s="294"/>
      <c r="B1218" s="325"/>
      <c r="C1218" s="325"/>
      <c r="D1218" s="325"/>
      <c r="E1218" s="325"/>
      <c r="F1218" s="325"/>
      <c r="G1218" s="326"/>
      <c r="H1218" s="326"/>
      <c r="I1218" s="327"/>
      <c r="J1218" s="327"/>
      <c r="K1218" s="327"/>
      <c r="L1218" s="327"/>
      <c r="M1218" s="327"/>
      <c r="N1218" s="328" t="str">
        <f t="shared" ca="1" si="72"/>
        <v/>
      </c>
      <c r="O1218" s="328"/>
      <c r="P1218" s="329"/>
      <c r="Q1218" s="330" t="str">
        <f t="shared" si="73"/>
        <v/>
      </c>
      <c r="R1218" s="330" t="b">
        <f t="shared" si="74"/>
        <v>1</v>
      </c>
      <c r="S1218" s="330" t="str">
        <f t="shared" si="75"/>
        <v/>
      </c>
    </row>
    <row r="1219" spans="1:19" s="330" customFormat="1" ht="20.149999999999999" customHeight="1">
      <c r="A1219" s="294"/>
      <c r="B1219" s="325"/>
      <c r="C1219" s="325"/>
      <c r="D1219" s="325"/>
      <c r="E1219" s="325"/>
      <c r="F1219" s="325"/>
      <c r="G1219" s="326"/>
      <c r="H1219" s="326"/>
      <c r="I1219" s="327"/>
      <c r="J1219" s="327"/>
      <c r="K1219" s="327"/>
      <c r="L1219" s="327"/>
      <c r="M1219" s="327"/>
      <c r="N1219" s="328" t="str">
        <f t="shared" ca="1" si="72"/>
        <v/>
      </c>
      <c r="O1219" s="328"/>
      <c r="P1219" s="329"/>
      <c r="Q1219" s="330" t="str">
        <f t="shared" si="73"/>
        <v/>
      </c>
      <c r="R1219" s="330" t="b">
        <f t="shared" si="74"/>
        <v>1</v>
      </c>
      <c r="S1219" s="330" t="str">
        <f t="shared" si="75"/>
        <v/>
      </c>
    </row>
    <row r="1220" spans="1:19" s="330" customFormat="1" ht="20.149999999999999" customHeight="1">
      <c r="A1220" s="294"/>
      <c r="B1220" s="325"/>
      <c r="C1220" s="325"/>
      <c r="D1220" s="325"/>
      <c r="E1220" s="325"/>
      <c r="F1220" s="325"/>
      <c r="G1220" s="326"/>
      <c r="H1220" s="326"/>
      <c r="I1220" s="327"/>
      <c r="J1220" s="327"/>
      <c r="K1220" s="327"/>
      <c r="L1220" s="327"/>
      <c r="M1220" s="327"/>
      <c r="N1220" s="328" t="str">
        <f t="shared" ca="1" si="72"/>
        <v/>
      </c>
      <c r="O1220" s="328"/>
      <c r="P1220" s="329"/>
      <c r="Q1220" s="330" t="str">
        <f t="shared" si="73"/>
        <v/>
      </c>
      <c r="R1220" s="330" t="b">
        <f t="shared" si="74"/>
        <v>1</v>
      </c>
      <c r="S1220" s="330" t="str">
        <f t="shared" si="75"/>
        <v/>
      </c>
    </row>
    <row r="1221" spans="1:19" s="330" customFormat="1" ht="20.149999999999999" customHeight="1">
      <c r="A1221" s="294"/>
      <c r="B1221" s="325"/>
      <c r="C1221" s="325"/>
      <c r="D1221" s="325"/>
      <c r="E1221" s="325"/>
      <c r="F1221" s="325"/>
      <c r="G1221" s="326"/>
      <c r="H1221" s="326"/>
      <c r="I1221" s="327"/>
      <c r="J1221" s="327"/>
      <c r="K1221" s="327"/>
      <c r="L1221" s="327"/>
      <c r="M1221" s="327"/>
      <c r="N1221" s="328" t="str">
        <f t="shared" ref="N1221:N1284" ca="1" si="76">IF(A1221="","",IF(ISERROR(MATCH($F1221,CL,0)),"Unknown",INDIRECT("'C'!$A$"&amp;MATCH($F1221,CL,0)+1)))</f>
        <v/>
      </c>
      <c r="O1221" s="328"/>
      <c r="P1221" s="329"/>
      <c r="Q1221" s="330" t="str">
        <f t="shared" ref="Q1221:Q1284" si="77">A1221&amp;B1221</f>
        <v/>
      </c>
      <c r="R1221" s="330" t="b">
        <f t="shared" ref="R1221:R1284" si="78">OR(ISBLANK(B1221),ISBLANK(C1221))</f>
        <v>1</v>
      </c>
      <c r="S1221" s="330" t="str">
        <f t="shared" ref="S1221:S1284" si="79">IF(R1221,"",A1221&amp;"+")</f>
        <v/>
      </c>
    </row>
    <row r="1222" spans="1:19" s="330" customFormat="1" ht="20.149999999999999" customHeight="1">
      <c r="A1222" s="294"/>
      <c r="B1222" s="325"/>
      <c r="C1222" s="325"/>
      <c r="D1222" s="325"/>
      <c r="E1222" s="325"/>
      <c r="F1222" s="325"/>
      <c r="G1222" s="326"/>
      <c r="H1222" s="326"/>
      <c r="I1222" s="327"/>
      <c r="J1222" s="327"/>
      <c r="K1222" s="327"/>
      <c r="L1222" s="327"/>
      <c r="M1222" s="327"/>
      <c r="N1222" s="328" t="str">
        <f t="shared" ca="1" si="76"/>
        <v/>
      </c>
      <c r="O1222" s="328"/>
      <c r="P1222" s="329"/>
      <c r="Q1222" s="330" t="str">
        <f t="shared" si="77"/>
        <v/>
      </c>
      <c r="R1222" s="330" t="b">
        <f t="shared" si="78"/>
        <v>1</v>
      </c>
      <c r="S1222" s="330" t="str">
        <f t="shared" si="79"/>
        <v/>
      </c>
    </row>
    <row r="1223" spans="1:19" s="330" customFormat="1" ht="20.149999999999999" customHeight="1">
      <c r="A1223" s="294"/>
      <c r="B1223" s="325"/>
      <c r="C1223" s="325"/>
      <c r="D1223" s="325"/>
      <c r="E1223" s="325"/>
      <c r="F1223" s="325"/>
      <c r="G1223" s="326"/>
      <c r="H1223" s="326"/>
      <c r="I1223" s="327"/>
      <c r="J1223" s="327"/>
      <c r="K1223" s="327"/>
      <c r="L1223" s="327"/>
      <c r="M1223" s="327"/>
      <c r="N1223" s="328" t="str">
        <f t="shared" ca="1" si="76"/>
        <v/>
      </c>
      <c r="O1223" s="328"/>
      <c r="P1223" s="329"/>
      <c r="Q1223" s="330" t="str">
        <f t="shared" si="77"/>
        <v/>
      </c>
      <c r="R1223" s="330" t="b">
        <f t="shared" si="78"/>
        <v>1</v>
      </c>
      <c r="S1223" s="330" t="str">
        <f t="shared" si="79"/>
        <v/>
      </c>
    </row>
    <row r="1224" spans="1:19" s="330" customFormat="1" ht="20.149999999999999" customHeight="1">
      <c r="A1224" s="294"/>
      <c r="B1224" s="325"/>
      <c r="C1224" s="325"/>
      <c r="D1224" s="325"/>
      <c r="E1224" s="325"/>
      <c r="F1224" s="325"/>
      <c r="G1224" s="326"/>
      <c r="H1224" s="326"/>
      <c r="I1224" s="327"/>
      <c r="J1224" s="327"/>
      <c r="K1224" s="327"/>
      <c r="L1224" s="327"/>
      <c r="M1224" s="327"/>
      <c r="N1224" s="328" t="str">
        <f t="shared" ca="1" si="76"/>
        <v/>
      </c>
      <c r="O1224" s="328"/>
      <c r="P1224" s="329"/>
      <c r="Q1224" s="330" t="str">
        <f t="shared" si="77"/>
        <v/>
      </c>
      <c r="R1224" s="330" t="b">
        <f t="shared" si="78"/>
        <v>1</v>
      </c>
      <c r="S1224" s="330" t="str">
        <f t="shared" si="79"/>
        <v/>
      </c>
    </row>
    <row r="1225" spans="1:19" s="330" customFormat="1" ht="20.149999999999999" customHeight="1">
      <c r="A1225" s="294"/>
      <c r="B1225" s="325"/>
      <c r="C1225" s="325"/>
      <c r="D1225" s="325"/>
      <c r="E1225" s="325"/>
      <c r="F1225" s="325"/>
      <c r="G1225" s="326"/>
      <c r="H1225" s="326"/>
      <c r="I1225" s="327"/>
      <c r="J1225" s="327"/>
      <c r="K1225" s="327"/>
      <c r="L1225" s="327"/>
      <c r="M1225" s="327"/>
      <c r="N1225" s="328" t="str">
        <f t="shared" ca="1" si="76"/>
        <v/>
      </c>
      <c r="O1225" s="328"/>
      <c r="P1225" s="329"/>
      <c r="Q1225" s="330" t="str">
        <f t="shared" si="77"/>
        <v/>
      </c>
      <c r="R1225" s="330" t="b">
        <f t="shared" si="78"/>
        <v>1</v>
      </c>
      <c r="S1225" s="330" t="str">
        <f t="shared" si="79"/>
        <v/>
      </c>
    </row>
    <row r="1226" spans="1:19" s="330" customFormat="1" ht="20.149999999999999" customHeight="1">
      <c r="A1226" s="294"/>
      <c r="B1226" s="325"/>
      <c r="C1226" s="325"/>
      <c r="D1226" s="325"/>
      <c r="E1226" s="325"/>
      <c r="F1226" s="325"/>
      <c r="G1226" s="326"/>
      <c r="H1226" s="326"/>
      <c r="I1226" s="327"/>
      <c r="J1226" s="327"/>
      <c r="K1226" s="327"/>
      <c r="L1226" s="327"/>
      <c r="M1226" s="327"/>
      <c r="N1226" s="328" t="str">
        <f t="shared" ca="1" si="76"/>
        <v/>
      </c>
      <c r="O1226" s="328"/>
      <c r="P1226" s="329"/>
      <c r="Q1226" s="330" t="str">
        <f t="shared" si="77"/>
        <v/>
      </c>
      <c r="R1226" s="330" t="b">
        <f t="shared" si="78"/>
        <v>1</v>
      </c>
      <c r="S1226" s="330" t="str">
        <f t="shared" si="79"/>
        <v/>
      </c>
    </row>
    <row r="1227" spans="1:19" s="330" customFormat="1" ht="20.149999999999999" customHeight="1">
      <c r="A1227" s="294"/>
      <c r="B1227" s="325"/>
      <c r="C1227" s="325"/>
      <c r="D1227" s="325"/>
      <c r="E1227" s="325"/>
      <c r="F1227" s="325"/>
      <c r="G1227" s="326"/>
      <c r="H1227" s="326"/>
      <c r="I1227" s="327"/>
      <c r="J1227" s="327"/>
      <c r="K1227" s="327"/>
      <c r="L1227" s="327"/>
      <c r="M1227" s="327"/>
      <c r="N1227" s="328" t="str">
        <f t="shared" ca="1" si="76"/>
        <v/>
      </c>
      <c r="O1227" s="328"/>
      <c r="P1227" s="329"/>
      <c r="Q1227" s="330" t="str">
        <f t="shared" si="77"/>
        <v/>
      </c>
      <c r="R1227" s="330" t="b">
        <f t="shared" si="78"/>
        <v>1</v>
      </c>
      <c r="S1227" s="330" t="str">
        <f t="shared" si="79"/>
        <v/>
      </c>
    </row>
    <row r="1228" spans="1:19" s="330" customFormat="1" ht="20.149999999999999" customHeight="1">
      <c r="A1228" s="294"/>
      <c r="B1228" s="325"/>
      <c r="C1228" s="325"/>
      <c r="D1228" s="325"/>
      <c r="E1228" s="325"/>
      <c r="F1228" s="325"/>
      <c r="G1228" s="326"/>
      <c r="H1228" s="326"/>
      <c r="I1228" s="327"/>
      <c r="J1228" s="327"/>
      <c r="K1228" s="327"/>
      <c r="L1228" s="327"/>
      <c r="M1228" s="327"/>
      <c r="N1228" s="328" t="str">
        <f t="shared" ca="1" si="76"/>
        <v/>
      </c>
      <c r="O1228" s="328"/>
      <c r="P1228" s="329"/>
      <c r="Q1228" s="330" t="str">
        <f t="shared" si="77"/>
        <v/>
      </c>
      <c r="R1228" s="330" t="b">
        <f t="shared" si="78"/>
        <v>1</v>
      </c>
      <c r="S1228" s="330" t="str">
        <f t="shared" si="79"/>
        <v/>
      </c>
    </row>
    <row r="1229" spans="1:19" s="330" customFormat="1" ht="20.149999999999999" customHeight="1">
      <c r="A1229" s="294"/>
      <c r="B1229" s="325"/>
      <c r="C1229" s="325"/>
      <c r="D1229" s="325"/>
      <c r="E1229" s="325"/>
      <c r="F1229" s="325"/>
      <c r="G1229" s="326"/>
      <c r="H1229" s="326"/>
      <c r="I1229" s="327"/>
      <c r="J1229" s="327"/>
      <c r="K1229" s="327"/>
      <c r="L1229" s="327"/>
      <c r="M1229" s="327"/>
      <c r="N1229" s="328" t="str">
        <f t="shared" ca="1" si="76"/>
        <v/>
      </c>
      <c r="O1229" s="328"/>
      <c r="P1229" s="329"/>
      <c r="Q1229" s="330" t="str">
        <f t="shared" si="77"/>
        <v/>
      </c>
      <c r="R1229" s="330" t="b">
        <f t="shared" si="78"/>
        <v>1</v>
      </c>
      <c r="S1229" s="330" t="str">
        <f t="shared" si="79"/>
        <v/>
      </c>
    </row>
    <row r="1230" spans="1:19" s="330" customFormat="1" ht="20.149999999999999" customHeight="1">
      <c r="A1230" s="294"/>
      <c r="B1230" s="325"/>
      <c r="C1230" s="325"/>
      <c r="D1230" s="325"/>
      <c r="E1230" s="325"/>
      <c r="F1230" s="325"/>
      <c r="G1230" s="326"/>
      <c r="H1230" s="326"/>
      <c r="I1230" s="327"/>
      <c r="J1230" s="327"/>
      <c r="K1230" s="327"/>
      <c r="L1230" s="327"/>
      <c r="M1230" s="327"/>
      <c r="N1230" s="328" t="str">
        <f t="shared" ca="1" si="76"/>
        <v/>
      </c>
      <c r="O1230" s="328"/>
      <c r="P1230" s="329"/>
      <c r="Q1230" s="330" t="str">
        <f t="shared" si="77"/>
        <v/>
      </c>
      <c r="R1230" s="330" t="b">
        <f t="shared" si="78"/>
        <v>1</v>
      </c>
      <c r="S1230" s="330" t="str">
        <f t="shared" si="79"/>
        <v/>
      </c>
    </row>
    <row r="1231" spans="1:19" s="330" customFormat="1" ht="20.149999999999999" customHeight="1">
      <c r="A1231" s="294"/>
      <c r="B1231" s="325"/>
      <c r="C1231" s="325"/>
      <c r="D1231" s="325"/>
      <c r="E1231" s="325"/>
      <c r="F1231" s="325"/>
      <c r="G1231" s="326"/>
      <c r="H1231" s="326"/>
      <c r="I1231" s="327"/>
      <c r="J1231" s="327"/>
      <c r="K1231" s="327"/>
      <c r="L1231" s="327"/>
      <c r="M1231" s="327"/>
      <c r="N1231" s="328" t="str">
        <f t="shared" ca="1" si="76"/>
        <v/>
      </c>
      <c r="O1231" s="328"/>
      <c r="P1231" s="329"/>
      <c r="Q1231" s="330" t="str">
        <f t="shared" si="77"/>
        <v/>
      </c>
      <c r="R1231" s="330" t="b">
        <f t="shared" si="78"/>
        <v>1</v>
      </c>
      <c r="S1231" s="330" t="str">
        <f t="shared" si="79"/>
        <v/>
      </c>
    </row>
    <row r="1232" spans="1:19" s="330" customFormat="1" ht="20.149999999999999" customHeight="1">
      <c r="A1232" s="294"/>
      <c r="B1232" s="325"/>
      <c r="C1232" s="325"/>
      <c r="D1232" s="325"/>
      <c r="E1232" s="325"/>
      <c r="F1232" s="325"/>
      <c r="G1232" s="326"/>
      <c r="H1232" s="326"/>
      <c r="I1232" s="327"/>
      <c r="J1232" s="327"/>
      <c r="K1232" s="327"/>
      <c r="L1232" s="327"/>
      <c r="M1232" s="327"/>
      <c r="N1232" s="328" t="str">
        <f t="shared" ca="1" si="76"/>
        <v/>
      </c>
      <c r="O1232" s="328"/>
      <c r="P1232" s="329"/>
      <c r="Q1232" s="330" t="str">
        <f t="shared" si="77"/>
        <v/>
      </c>
      <c r="R1232" s="330" t="b">
        <f t="shared" si="78"/>
        <v>1</v>
      </c>
      <c r="S1232" s="330" t="str">
        <f t="shared" si="79"/>
        <v/>
      </c>
    </row>
    <row r="1233" spans="1:19" s="330" customFormat="1" ht="20.149999999999999" customHeight="1">
      <c r="A1233" s="294"/>
      <c r="B1233" s="325"/>
      <c r="C1233" s="325"/>
      <c r="D1233" s="325"/>
      <c r="E1233" s="325"/>
      <c r="F1233" s="325"/>
      <c r="G1233" s="326"/>
      <c r="H1233" s="326"/>
      <c r="I1233" s="327"/>
      <c r="J1233" s="327"/>
      <c r="K1233" s="327"/>
      <c r="L1233" s="327"/>
      <c r="M1233" s="327"/>
      <c r="N1233" s="328" t="str">
        <f t="shared" ca="1" si="76"/>
        <v/>
      </c>
      <c r="O1233" s="328"/>
      <c r="P1233" s="329"/>
      <c r="Q1233" s="330" t="str">
        <f t="shared" si="77"/>
        <v/>
      </c>
      <c r="R1233" s="330" t="b">
        <f t="shared" si="78"/>
        <v>1</v>
      </c>
      <c r="S1233" s="330" t="str">
        <f t="shared" si="79"/>
        <v/>
      </c>
    </row>
    <row r="1234" spans="1:19" s="330" customFormat="1" ht="20.149999999999999" customHeight="1">
      <c r="A1234" s="294"/>
      <c r="B1234" s="325"/>
      <c r="C1234" s="325"/>
      <c r="D1234" s="325"/>
      <c r="E1234" s="325"/>
      <c r="F1234" s="325"/>
      <c r="G1234" s="326"/>
      <c r="H1234" s="326"/>
      <c r="I1234" s="327"/>
      <c r="J1234" s="327"/>
      <c r="K1234" s="327"/>
      <c r="L1234" s="327"/>
      <c r="M1234" s="327"/>
      <c r="N1234" s="328" t="str">
        <f t="shared" ca="1" si="76"/>
        <v/>
      </c>
      <c r="O1234" s="328"/>
      <c r="P1234" s="329"/>
      <c r="Q1234" s="330" t="str">
        <f t="shared" si="77"/>
        <v/>
      </c>
      <c r="R1234" s="330" t="b">
        <f t="shared" si="78"/>
        <v>1</v>
      </c>
      <c r="S1234" s="330" t="str">
        <f t="shared" si="79"/>
        <v/>
      </c>
    </row>
    <row r="1235" spans="1:19" s="330" customFormat="1" ht="20.149999999999999" customHeight="1">
      <c r="A1235" s="294"/>
      <c r="B1235" s="325"/>
      <c r="C1235" s="325"/>
      <c r="D1235" s="325"/>
      <c r="E1235" s="325"/>
      <c r="F1235" s="325"/>
      <c r="G1235" s="326"/>
      <c r="H1235" s="326"/>
      <c r="I1235" s="327"/>
      <c r="J1235" s="327"/>
      <c r="K1235" s="327"/>
      <c r="L1235" s="327"/>
      <c r="M1235" s="327"/>
      <c r="N1235" s="328" t="str">
        <f t="shared" ca="1" si="76"/>
        <v/>
      </c>
      <c r="O1235" s="328"/>
      <c r="P1235" s="329"/>
      <c r="Q1235" s="330" t="str">
        <f t="shared" si="77"/>
        <v/>
      </c>
      <c r="R1235" s="330" t="b">
        <f t="shared" si="78"/>
        <v>1</v>
      </c>
      <c r="S1235" s="330" t="str">
        <f t="shared" si="79"/>
        <v/>
      </c>
    </row>
    <row r="1236" spans="1:19" s="330" customFormat="1" ht="20.149999999999999" customHeight="1">
      <c r="A1236" s="294"/>
      <c r="B1236" s="325"/>
      <c r="C1236" s="325"/>
      <c r="D1236" s="325"/>
      <c r="E1236" s="325"/>
      <c r="F1236" s="325"/>
      <c r="G1236" s="326"/>
      <c r="H1236" s="326"/>
      <c r="I1236" s="327"/>
      <c r="J1236" s="327"/>
      <c r="K1236" s="327"/>
      <c r="L1236" s="327"/>
      <c r="M1236" s="327"/>
      <c r="N1236" s="328" t="str">
        <f t="shared" ca="1" si="76"/>
        <v/>
      </c>
      <c r="O1236" s="328"/>
      <c r="P1236" s="329"/>
      <c r="Q1236" s="330" t="str">
        <f t="shared" si="77"/>
        <v/>
      </c>
      <c r="R1236" s="330" t="b">
        <f t="shared" si="78"/>
        <v>1</v>
      </c>
      <c r="S1236" s="330" t="str">
        <f t="shared" si="79"/>
        <v/>
      </c>
    </row>
    <row r="1237" spans="1:19" s="330" customFormat="1" ht="20.149999999999999" customHeight="1">
      <c r="A1237" s="294"/>
      <c r="B1237" s="325"/>
      <c r="C1237" s="325"/>
      <c r="D1237" s="325"/>
      <c r="E1237" s="325"/>
      <c r="F1237" s="325"/>
      <c r="G1237" s="326"/>
      <c r="H1237" s="326"/>
      <c r="I1237" s="327"/>
      <c r="J1237" s="327"/>
      <c r="K1237" s="327"/>
      <c r="L1237" s="327"/>
      <c r="M1237" s="327"/>
      <c r="N1237" s="328" t="str">
        <f t="shared" ca="1" si="76"/>
        <v/>
      </c>
      <c r="O1237" s="328"/>
      <c r="P1237" s="329"/>
      <c r="Q1237" s="330" t="str">
        <f t="shared" si="77"/>
        <v/>
      </c>
      <c r="R1237" s="330" t="b">
        <f t="shared" si="78"/>
        <v>1</v>
      </c>
      <c r="S1237" s="330" t="str">
        <f t="shared" si="79"/>
        <v/>
      </c>
    </row>
    <row r="1238" spans="1:19" s="330" customFormat="1" ht="20.149999999999999" customHeight="1">
      <c r="A1238" s="294"/>
      <c r="B1238" s="325"/>
      <c r="C1238" s="325"/>
      <c r="D1238" s="325"/>
      <c r="E1238" s="325"/>
      <c r="F1238" s="325"/>
      <c r="G1238" s="326"/>
      <c r="H1238" s="326"/>
      <c r="I1238" s="327"/>
      <c r="J1238" s="327"/>
      <c r="K1238" s="327"/>
      <c r="L1238" s="327"/>
      <c r="M1238" s="327"/>
      <c r="N1238" s="328" t="str">
        <f t="shared" ca="1" si="76"/>
        <v/>
      </c>
      <c r="O1238" s="328"/>
      <c r="P1238" s="329"/>
      <c r="Q1238" s="330" t="str">
        <f t="shared" si="77"/>
        <v/>
      </c>
      <c r="R1238" s="330" t="b">
        <f t="shared" si="78"/>
        <v>1</v>
      </c>
      <c r="S1238" s="330" t="str">
        <f t="shared" si="79"/>
        <v/>
      </c>
    </row>
    <row r="1239" spans="1:19" s="330" customFormat="1" ht="20.149999999999999" customHeight="1">
      <c r="A1239" s="294"/>
      <c r="B1239" s="325"/>
      <c r="C1239" s="325"/>
      <c r="D1239" s="325"/>
      <c r="E1239" s="325"/>
      <c r="F1239" s="325"/>
      <c r="G1239" s="326"/>
      <c r="H1239" s="326"/>
      <c r="I1239" s="327"/>
      <c r="J1239" s="327"/>
      <c r="K1239" s="327"/>
      <c r="L1239" s="327"/>
      <c r="M1239" s="327"/>
      <c r="N1239" s="328" t="str">
        <f t="shared" ca="1" si="76"/>
        <v/>
      </c>
      <c r="O1239" s="328"/>
      <c r="P1239" s="329"/>
      <c r="Q1239" s="330" t="str">
        <f t="shared" si="77"/>
        <v/>
      </c>
      <c r="R1239" s="330" t="b">
        <f t="shared" si="78"/>
        <v>1</v>
      </c>
      <c r="S1239" s="330" t="str">
        <f t="shared" si="79"/>
        <v/>
      </c>
    </row>
    <row r="1240" spans="1:19" s="330" customFormat="1" ht="20.149999999999999" customHeight="1">
      <c r="A1240" s="294"/>
      <c r="B1240" s="325"/>
      <c r="C1240" s="325"/>
      <c r="D1240" s="325"/>
      <c r="E1240" s="325"/>
      <c r="F1240" s="325"/>
      <c r="G1240" s="326"/>
      <c r="H1240" s="326"/>
      <c r="I1240" s="327"/>
      <c r="J1240" s="327"/>
      <c r="K1240" s="327"/>
      <c r="L1240" s="327"/>
      <c r="M1240" s="327"/>
      <c r="N1240" s="328" t="str">
        <f t="shared" ca="1" si="76"/>
        <v/>
      </c>
      <c r="O1240" s="328"/>
      <c r="P1240" s="329"/>
      <c r="Q1240" s="330" t="str">
        <f t="shared" si="77"/>
        <v/>
      </c>
      <c r="R1240" s="330" t="b">
        <f t="shared" si="78"/>
        <v>1</v>
      </c>
      <c r="S1240" s="330" t="str">
        <f t="shared" si="79"/>
        <v/>
      </c>
    </row>
    <row r="1241" spans="1:19" s="330" customFormat="1" ht="20.149999999999999" customHeight="1">
      <c r="A1241" s="294"/>
      <c r="B1241" s="325"/>
      <c r="C1241" s="325"/>
      <c r="D1241" s="325"/>
      <c r="E1241" s="325"/>
      <c r="F1241" s="325"/>
      <c r="G1241" s="326"/>
      <c r="H1241" s="326"/>
      <c r="I1241" s="327"/>
      <c r="J1241" s="327"/>
      <c r="K1241" s="327"/>
      <c r="L1241" s="327"/>
      <c r="M1241" s="327"/>
      <c r="N1241" s="328" t="str">
        <f t="shared" ca="1" si="76"/>
        <v/>
      </c>
      <c r="O1241" s="328"/>
      <c r="P1241" s="329"/>
      <c r="Q1241" s="330" t="str">
        <f t="shared" si="77"/>
        <v/>
      </c>
      <c r="R1241" s="330" t="b">
        <f t="shared" si="78"/>
        <v>1</v>
      </c>
      <c r="S1241" s="330" t="str">
        <f t="shared" si="79"/>
        <v/>
      </c>
    </row>
    <row r="1242" spans="1:19" s="330" customFormat="1" ht="20.149999999999999" customHeight="1">
      <c r="A1242" s="294"/>
      <c r="B1242" s="325"/>
      <c r="C1242" s="325"/>
      <c r="D1242" s="325"/>
      <c r="E1242" s="325"/>
      <c r="F1242" s="325"/>
      <c r="G1242" s="326"/>
      <c r="H1242" s="326"/>
      <c r="I1242" s="327"/>
      <c r="J1242" s="327"/>
      <c r="K1242" s="327"/>
      <c r="L1242" s="327"/>
      <c r="M1242" s="327"/>
      <c r="N1242" s="328" t="str">
        <f t="shared" ca="1" si="76"/>
        <v/>
      </c>
      <c r="O1242" s="328"/>
      <c r="P1242" s="329"/>
      <c r="Q1242" s="330" t="str">
        <f t="shared" si="77"/>
        <v/>
      </c>
      <c r="R1242" s="330" t="b">
        <f t="shared" si="78"/>
        <v>1</v>
      </c>
      <c r="S1242" s="330" t="str">
        <f t="shared" si="79"/>
        <v/>
      </c>
    </row>
    <row r="1243" spans="1:19" s="330" customFormat="1" ht="20.149999999999999" customHeight="1">
      <c r="A1243" s="294"/>
      <c r="B1243" s="325"/>
      <c r="C1243" s="325"/>
      <c r="D1243" s="325"/>
      <c r="E1243" s="325"/>
      <c r="F1243" s="325"/>
      <c r="G1243" s="326"/>
      <c r="H1243" s="326"/>
      <c r="I1243" s="327"/>
      <c r="J1243" s="327"/>
      <c r="K1243" s="327"/>
      <c r="L1243" s="327"/>
      <c r="M1243" s="327"/>
      <c r="N1243" s="328" t="str">
        <f t="shared" ca="1" si="76"/>
        <v/>
      </c>
      <c r="O1243" s="328"/>
      <c r="P1243" s="329"/>
      <c r="Q1243" s="330" t="str">
        <f t="shared" si="77"/>
        <v/>
      </c>
      <c r="R1243" s="330" t="b">
        <f t="shared" si="78"/>
        <v>1</v>
      </c>
      <c r="S1243" s="330" t="str">
        <f t="shared" si="79"/>
        <v/>
      </c>
    </row>
    <row r="1244" spans="1:19" s="330" customFormat="1" ht="20.149999999999999" customHeight="1">
      <c r="A1244" s="294"/>
      <c r="B1244" s="325"/>
      <c r="C1244" s="325"/>
      <c r="D1244" s="325"/>
      <c r="E1244" s="325"/>
      <c r="F1244" s="325"/>
      <c r="G1244" s="326"/>
      <c r="H1244" s="326"/>
      <c r="I1244" s="327"/>
      <c r="J1244" s="327"/>
      <c r="K1244" s="327"/>
      <c r="L1244" s="327"/>
      <c r="M1244" s="327"/>
      <c r="N1244" s="328" t="str">
        <f t="shared" ca="1" si="76"/>
        <v/>
      </c>
      <c r="O1244" s="328"/>
      <c r="P1244" s="329"/>
      <c r="Q1244" s="330" t="str">
        <f t="shared" si="77"/>
        <v/>
      </c>
      <c r="R1244" s="330" t="b">
        <f t="shared" si="78"/>
        <v>1</v>
      </c>
      <c r="S1244" s="330" t="str">
        <f t="shared" si="79"/>
        <v/>
      </c>
    </row>
    <row r="1245" spans="1:19" s="330" customFormat="1" ht="20.149999999999999" customHeight="1">
      <c r="A1245" s="294"/>
      <c r="B1245" s="325"/>
      <c r="C1245" s="325"/>
      <c r="D1245" s="325"/>
      <c r="E1245" s="325"/>
      <c r="F1245" s="325"/>
      <c r="G1245" s="326"/>
      <c r="H1245" s="326"/>
      <c r="I1245" s="327"/>
      <c r="J1245" s="327"/>
      <c r="K1245" s="327"/>
      <c r="L1245" s="327"/>
      <c r="M1245" s="327"/>
      <c r="N1245" s="328" t="str">
        <f t="shared" ca="1" si="76"/>
        <v/>
      </c>
      <c r="O1245" s="328"/>
      <c r="P1245" s="329"/>
      <c r="Q1245" s="330" t="str">
        <f t="shared" si="77"/>
        <v/>
      </c>
      <c r="R1245" s="330" t="b">
        <f t="shared" si="78"/>
        <v>1</v>
      </c>
      <c r="S1245" s="330" t="str">
        <f t="shared" si="79"/>
        <v/>
      </c>
    </row>
    <row r="1246" spans="1:19" s="330" customFormat="1" ht="20.149999999999999" customHeight="1">
      <c r="A1246" s="294"/>
      <c r="B1246" s="325"/>
      <c r="C1246" s="325"/>
      <c r="D1246" s="325"/>
      <c r="E1246" s="325"/>
      <c r="F1246" s="325"/>
      <c r="G1246" s="326"/>
      <c r="H1246" s="326"/>
      <c r="I1246" s="327"/>
      <c r="J1246" s="327"/>
      <c r="K1246" s="327"/>
      <c r="L1246" s="327"/>
      <c r="M1246" s="327"/>
      <c r="N1246" s="328" t="str">
        <f t="shared" ca="1" si="76"/>
        <v/>
      </c>
      <c r="O1246" s="328"/>
      <c r="P1246" s="329"/>
      <c r="Q1246" s="330" t="str">
        <f t="shared" si="77"/>
        <v/>
      </c>
      <c r="R1246" s="330" t="b">
        <f t="shared" si="78"/>
        <v>1</v>
      </c>
      <c r="S1246" s="330" t="str">
        <f t="shared" si="79"/>
        <v/>
      </c>
    </row>
    <row r="1247" spans="1:19" s="330" customFormat="1" ht="20.149999999999999" customHeight="1">
      <c r="A1247" s="294"/>
      <c r="B1247" s="325"/>
      <c r="C1247" s="325"/>
      <c r="D1247" s="325"/>
      <c r="E1247" s="325"/>
      <c r="F1247" s="325"/>
      <c r="G1247" s="326"/>
      <c r="H1247" s="326"/>
      <c r="I1247" s="327"/>
      <c r="J1247" s="327"/>
      <c r="K1247" s="327"/>
      <c r="L1247" s="327"/>
      <c r="M1247" s="327"/>
      <c r="N1247" s="328" t="str">
        <f t="shared" ca="1" si="76"/>
        <v/>
      </c>
      <c r="O1247" s="328"/>
      <c r="P1247" s="329"/>
      <c r="Q1247" s="330" t="str">
        <f t="shared" si="77"/>
        <v/>
      </c>
      <c r="R1247" s="330" t="b">
        <f t="shared" si="78"/>
        <v>1</v>
      </c>
      <c r="S1247" s="330" t="str">
        <f t="shared" si="79"/>
        <v/>
      </c>
    </row>
    <row r="1248" spans="1:19" s="330" customFormat="1" ht="20.149999999999999" customHeight="1">
      <c r="A1248" s="294"/>
      <c r="B1248" s="325"/>
      <c r="C1248" s="325"/>
      <c r="D1248" s="325"/>
      <c r="E1248" s="325"/>
      <c r="F1248" s="325"/>
      <c r="G1248" s="326"/>
      <c r="H1248" s="326"/>
      <c r="I1248" s="327"/>
      <c r="J1248" s="327"/>
      <c r="K1248" s="327"/>
      <c r="L1248" s="327"/>
      <c r="M1248" s="327"/>
      <c r="N1248" s="328" t="str">
        <f t="shared" ca="1" si="76"/>
        <v/>
      </c>
      <c r="O1248" s="328"/>
      <c r="P1248" s="329"/>
      <c r="Q1248" s="330" t="str">
        <f t="shared" si="77"/>
        <v/>
      </c>
      <c r="R1248" s="330" t="b">
        <f t="shared" si="78"/>
        <v>1</v>
      </c>
      <c r="S1248" s="330" t="str">
        <f t="shared" si="79"/>
        <v/>
      </c>
    </row>
    <row r="1249" spans="1:19" s="330" customFormat="1" ht="20.149999999999999" customHeight="1">
      <c r="A1249" s="294"/>
      <c r="B1249" s="325"/>
      <c r="C1249" s="325"/>
      <c r="D1249" s="325"/>
      <c r="E1249" s="325"/>
      <c r="F1249" s="325"/>
      <c r="G1249" s="326"/>
      <c r="H1249" s="326"/>
      <c r="I1249" s="327"/>
      <c r="J1249" s="327"/>
      <c r="K1249" s="327"/>
      <c r="L1249" s="327"/>
      <c r="M1249" s="327"/>
      <c r="N1249" s="328" t="str">
        <f t="shared" ca="1" si="76"/>
        <v/>
      </c>
      <c r="O1249" s="328"/>
      <c r="P1249" s="329"/>
      <c r="Q1249" s="330" t="str">
        <f t="shared" si="77"/>
        <v/>
      </c>
      <c r="R1249" s="330" t="b">
        <f t="shared" si="78"/>
        <v>1</v>
      </c>
      <c r="S1249" s="330" t="str">
        <f t="shared" si="79"/>
        <v/>
      </c>
    </row>
    <row r="1250" spans="1:19" s="330" customFormat="1" ht="20.149999999999999" customHeight="1">
      <c r="A1250" s="294"/>
      <c r="B1250" s="325"/>
      <c r="C1250" s="325"/>
      <c r="D1250" s="325"/>
      <c r="E1250" s="325"/>
      <c r="F1250" s="325"/>
      <c r="G1250" s="326"/>
      <c r="H1250" s="326"/>
      <c r="I1250" s="327"/>
      <c r="J1250" s="327"/>
      <c r="K1250" s="327"/>
      <c r="L1250" s="327"/>
      <c r="M1250" s="327"/>
      <c r="N1250" s="328" t="str">
        <f t="shared" ca="1" si="76"/>
        <v/>
      </c>
      <c r="O1250" s="328"/>
      <c r="P1250" s="329"/>
      <c r="Q1250" s="330" t="str">
        <f t="shared" si="77"/>
        <v/>
      </c>
      <c r="R1250" s="330" t="b">
        <f t="shared" si="78"/>
        <v>1</v>
      </c>
      <c r="S1250" s="330" t="str">
        <f t="shared" si="79"/>
        <v/>
      </c>
    </row>
    <row r="1251" spans="1:19" s="330" customFormat="1" ht="20.149999999999999" customHeight="1">
      <c r="A1251" s="294"/>
      <c r="B1251" s="325"/>
      <c r="C1251" s="325"/>
      <c r="D1251" s="325"/>
      <c r="E1251" s="325"/>
      <c r="F1251" s="325"/>
      <c r="G1251" s="326"/>
      <c r="H1251" s="326"/>
      <c r="I1251" s="327"/>
      <c r="J1251" s="327"/>
      <c r="K1251" s="327"/>
      <c r="L1251" s="327"/>
      <c r="M1251" s="327"/>
      <c r="N1251" s="328" t="str">
        <f t="shared" ca="1" si="76"/>
        <v/>
      </c>
      <c r="O1251" s="328"/>
      <c r="P1251" s="329"/>
      <c r="Q1251" s="330" t="str">
        <f t="shared" si="77"/>
        <v/>
      </c>
      <c r="R1251" s="330" t="b">
        <f t="shared" si="78"/>
        <v>1</v>
      </c>
      <c r="S1251" s="330" t="str">
        <f t="shared" si="79"/>
        <v/>
      </c>
    </row>
    <row r="1252" spans="1:19" s="330" customFormat="1" ht="20.149999999999999" customHeight="1">
      <c r="A1252" s="294"/>
      <c r="B1252" s="325"/>
      <c r="C1252" s="325"/>
      <c r="D1252" s="325"/>
      <c r="E1252" s="325"/>
      <c r="F1252" s="325"/>
      <c r="G1252" s="326"/>
      <c r="H1252" s="326"/>
      <c r="I1252" s="327"/>
      <c r="J1252" s="327"/>
      <c r="K1252" s="327"/>
      <c r="L1252" s="327"/>
      <c r="M1252" s="327"/>
      <c r="N1252" s="328" t="str">
        <f t="shared" ca="1" si="76"/>
        <v/>
      </c>
      <c r="O1252" s="328"/>
      <c r="P1252" s="329"/>
      <c r="Q1252" s="330" t="str">
        <f t="shared" si="77"/>
        <v/>
      </c>
      <c r="R1252" s="330" t="b">
        <f t="shared" si="78"/>
        <v>1</v>
      </c>
      <c r="S1252" s="330" t="str">
        <f t="shared" si="79"/>
        <v/>
      </c>
    </row>
    <row r="1253" spans="1:19" s="330" customFormat="1" ht="20.149999999999999" customHeight="1">
      <c r="A1253" s="294"/>
      <c r="B1253" s="325"/>
      <c r="C1253" s="325"/>
      <c r="D1253" s="325"/>
      <c r="E1253" s="325"/>
      <c r="F1253" s="325"/>
      <c r="G1253" s="326"/>
      <c r="H1253" s="326"/>
      <c r="I1253" s="327"/>
      <c r="J1253" s="327"/>
      <c r="K1253" s="327"/>
      <c r="L1253" s="327"/>
      <c r="M1253" s="327"/>
      <c r="N1253" s="328" t="str">
        <f t="shared" ca="1" si="76"/>
        <v/>
      </c>
      <c r="O1253" s="328"/>
      <c r="P1253" s="329"/>
      <c r="Q1253" s="330" t="str">
        <f t="shared" si="77"/>
        <v/>
      </c>
      <c r="R1253" s="330" t="b">
        <f t="shared" si="78"/>
        <v>1</v>
      </c>
      <c r="S1253" s="330" t="str">
        <f t="shared" si="79"/>
        <v/>
      </c>
    </row>
    <row r="1254" spans="1:19" s="330" customFormat="1" ht="20.149999999999999" customHeight="1">
      <c r="A1254" s="294"/>
      <c r="B1254" s="325"/>
      <c r="C1254" s="325"/>
      <c r="D1254" s="325"/>
      <c r="E1254" s="325"/>
      <c r="F1254" s="325"/>
      <c r="G1254" s="326"/>
      <c r="H1254" s="326"/>
      <c r="I1254" s="327"/>
      <c r="J1254" s="327"/>
      <c r="K1254" s="327"/>
      <c r="L1254" s="327"/>
      <c r="M1254" s="327"/>
      <c r="N1254" s="328" t="str">
        <f t="shared" ca="1" si="76"/>
        <v/>
      </c>
      <c r="O1254" s="328"/>
      <c r="P1254" s="329"/>
      <c r="Q1254" s="330" t="str">
        <f t="shared" si="77"/>
        <v/>
      </c>
      <c r="R1254" s="330" t="b">
        <f t="shared" si="78"/>
        <v>1</v>
      </c>
      <c r="S1254" s="330" t="str">
        <f t="shared" si="79"/>
        <v/>
      </c>
    </row>
    <row r="1255" spans="1:19" s="330" customFormat="1" ht="20.149999999999999" customHeight="1">
      <c r="A1255" s="294"/>
      <c r="B1255" s="325"/>
      <c r="C1255" s="325"/>
      <c r="D1255" s="325"/>
      <c r="E1255" s="325"/>
      <c r="F1255" s="325"/>
      <c r="G1255" s="326"/>
      <c r="H1255" s="326"/>
      <c r="I1255" s="327"/>
      <c r="J1255" s="327"/>
      <c r="K1255" s="327"/>
      <c r="L1255" s="327"/>
      <c r="M1255" s="327"/>
      <c r="N1255" s="328" t="str">
        <f t="shared" ca="1" si="76"/>
        <v/>
      </c>
      <c r="O1255" s="328"/>
      <c r="P1255" s="329"/>
      <c r="Q1255" s="330" t="str">
        <f t="shared" si="77"/>
        <v/>
      </c>
      <c r="R1255" s="330" t="b">
        <f t="shared" si="78"/>
        <v>1</v>
      </c>
      <c r="S1255" s="330" t="str">
        <f t="shared" si="79"/>
        <v/>
      </c>
    </row>
    <row r="1256" spans="1:19" s="330" customFormat="1" ht="20.149999999999999" customHeight="1">
      <c r="A1256" s="294"/>
      <c r="B1256" s="325"/>
      <c r="C1256" s="325"/>
      <c r="D1256" s="325"/>
      <c r="E1256" s="325"/>
      <c r="F1256" s="325"/>
      <c r="G1256" s="326"/>
      <c r="H1256" s="326"/>
      <c r="I1256" s="327"/>
      <c r="J1256" s="327"/>
      <c r="K1256" s="327"/>
      <c r="L1256" s="327"/>
      <c r="M1256" s="327"/>
      <c r="N1256" s="328" t="str">
        <f t="shared" ca="1" si="76"/>
        <v/>
      </c>
      <c r="O1256" s="328"/>
      <c r="P1256" s="329"/>
      <c r="Q1256" s="330" t="str">
        <f t="shared" si="77"/>
        <v/>
      </c>
      <c r="R1256" s="330" t="b">
        <f t="shared" si="78"/>
        <v>1</v>
      </c>
      <c r="S1256" s="330" t="str">
        <f t="shared" si="79"/>
        <v/>
      </c>
    </row>
    <row r="1257" spans="1:19" s="330" customFormat="1" ht="20.149999999999999" customHeight="1">
      <c r="A1257" s="294"/>
      <c r="B1257" s="325"/>
      <c r="C1257" s="325"/>
      <c r="D1257" s="325"/>
      <c r="E1257" s="325"/>
      <c r="F1257" s="325"/>
      <c r="G1257" s="326"/>
      <c r="H1257" s="326"/>
      <c r="I1257" s="327"/>
      <c r="J1257" s="327"/>
      <c r="K1257" s="327"/>
      <c r="L1257" s="327"/>
      <c r="M1257" s="327"/>
      <c r="N1257" s="328" t="str">
        <f t="shared" ca="1" si="76"/>
        <v/>
      </c>
      <c r="O1257" s="328"/>
      <c r="P1257" s="329"/>
      <c r="Q1257" s="330" t="str">
        <f t="shared" si="77"/>
        <v/>
      </c>
      <c r="R1257" s="330" t="b">
        <f t="shared" si="78"/>
        <v>1</v>
      </c>
      <c r="S1257" s="330" t="str">
        <f t="shared" si="79"/>
        <v/>
      </c>
    </row>
    <row r="1258" spans="1:19" s="330" customFormat="1" ht="20.149999999999999" customHeight="1">
      <c r="A1258" s="294"/>
      <c r="B1258" s="325"/>
      <c r="C1258" s="325"/>
      <c r="D1258" s="325"/>
      <c r="E1258" s="325"/>
      <c r="F1258" s="325"/>
      <c r="G1258" s="326"/>
      <c r="H1258" s="326"/>
      <c r="I1258" s="327"/>
      <c r="J1258" s="327"/>
      <c r="K1258" s="327"/>
      <c r="L1258" s="327"/>
      <c r="M1258" s="327"/>
      <c r="N1258" s="328" t="str">
        <f t="shared" ca="1" si="76"/>
        <v/>
      </c>
      <c r="O1258" s="328"/>
      <c r="P1258" s="329"/>
      <c r="Q1258" s="330" t="str">
        <f t="shared" si="77"/>
        <v/>
      </c>
      <c r="R1258" s="330" t="b">
        <f t="shared" si="78"/>
        <v>1</v>
      </c>
      <c r="S1258" s="330" t="str">
        <f t="shared" si="79"/>
        <v/>
      </c>
    </row>
    <row r="1259" spans="1:19" s="330" customFormat="1" ht="20.149999999999999" customHeight="1">
      <c r="A1259" s="294"/>
      <c r="B1259" s="325"/>
      <c r="C1259" s="325"/>
      <c r="D1259" s="325"/>
      <c r="E1259" s="325"/>
      <c r="F1259" s="325"/>
      <c r="G1259" s="326"/>
      <c r="H1259" s="326"/>
      <c r="I1259" s="327"/>
      <c r="J1259" s="327"/>
      <c r="K1259" s="327"/>
      <c r="L1259" s="327"/>
      <c r="M1259" s="327"/>
      <c r="N1259" s="328" t="str">
        <f t="shared" ca="1" si="76"/>
        <v/>
      </c>
      <c r="O1259" s="328"/>
      <c r="P1259" s="329"/>
      <c r="Q1259" s="330" t="str">
        <f t="shared" si="77"/>
        <v/>
      </c>
      <c r="R1259" s="330" t="b">
        <f t="shared" si="78"/>
        <v>1</v>
      </c>
      <c r="S1259" s="330" t="str">
        <f t="shared" si="79"/>
        <v/>
      </c>
    </row>
    <row r="1260" spans="1:19" s="330" customFormat="1" ht="20.149999999999999" customHeight="1">
      <c r="A1260" s="294"/>
      <c r="B1260" s="325"/>
      <c r="C1260" s="325"/>
      <c r="D1260" s="325"/>
      <c r="E1260" s="325"/>
      <c r="F1260" s="325"/>
      <c r="G1260" s="326"/>
      <c r="H1260" s="326"/>
      <c r="I1260" s="327"/>
      <c r="J1260" s="327"/>
      <c r="K1260" s="327"/>
      <c r="L1260" s="327"/>
      <c r="M1260" s="327"/>
      <c r="N1260" s="328" t="str">
        <f t="shared" ca="1" si="76"/>
        <v/>
      </c>
      <c r="O1260" s="328"/>
      <c r="P1260" s="329"/>
      <c r="Q1260" s="330" t="str">
        <f t="shared" si="77"/>
        <v/>
      </c>
      <c r="R1260" s="330" t="b">
        <f t="shared" si="78"/>
        <v>1</v>
      </c>
      <c r="S1260" s="330" t="str">
        <f t="shared" si="79"/>
        <v/>
      </c>
    </row>
    <row r="1261" spans="1:19" s="330" customFormat="1" ht="20.149999999999999" customHeight="1">
      <c r="A1261" s="294"/>
      <c r="B1261" s="325"/>
      <c r="C1261" s="325"/>
      <c r="D1261" s="325"/>
      <c r="E1261" s="325"/>
      <c r="F1261" s="325"/>
      <c r="G1261" s="326"/>
      <c r="H1261" s="326"/>
      <c r="I1261" s="327"/>
      <c r="J1261" s="327"/>
      <c r="K1261" s="327"/>
      <c r="L1261" s="327"/>
      <c r="M1261" s="327"/>
      <c r="N1261" s="328" t="str">
        <f t="shared" ca="1" si="76"/>
        <v/>
      </c>
      <c r="O1261" s="328"/>
      <c r="P1261" s="329"/>
      <c r="Q1261" s="330" t="str">
        <f t="shared" si="77"/>
        <v/>
      </c>
      <c r="R1261" s="330" t="b">
        <f t="shared" si="78"/>
        <v>1</v>
      </c>
      <c r="S1261" s="330" t="str">
        <f t="shared" si="79"/>
        <v/>
      </c>
    </row>
    <row r="1262" spans="1:19" s="330" customFormat="1" ht="20.149999999999999" customHeight="1">
      <c r="A1262" s="294"/>
      <c r="B1262" s="325"/>
      <c r="C1262" s="325"/>
      <c r="D1262" s="325"/>
      <c r="E1262" s="325"/>
      <c r="F1262" s="325"/>
      <c r="G1262" s="326"/>
      <c r="H1262" s="326"/>
      <c r="I1262" s="327"/>
      <c r="J1262" s="327"/>
      <c r="K1262" s="327"/>
      <c r="L1262" s="327"/>
      <c r="M1262" s="327"/>
      <c r="N1262" s="328" t="str">
        <f t="shared" ca="1" si="76"/>
        <v/>
      </c>
      <c r="O1262" s="328"/>
      <c r="P1262" s="329"/>
      <c r="Q1262" s="330" t="str">
        <f t="shared" si="77"/>
        <v/>
      </c>
      <c r="R1262" s="330" t="b">
        <f t="shared" si="78"/>
        <v>1</v>
      </c>
      <c r="S1262" s="330" t="str">
        <f t="shared" si="79"/>
        <v/>
      </c>
    </row>
    <row r="1263" spans="1:19" s="330" customFormat="1" ht="20.149999999999999" customHeight="1">
      <c r="A1263" s="294"/>
      <c r="B1263" s="325"/>
      <c r="C1263" s="325"/>
      <c r="D1263" s="325"/>
      <c r="E1263" s="325"/>
      <c r="F1263" s="325"/>
      <c r="G1263" s="326"/>
      <c r="H1263" s="326"/>
      <c r="I1263" s="327"/>
      <c r="J1263" s="327"/>
      <c r="K1263" s="327"/>
      <c r="L1263" s="327"/>
      <c r="M1263" s="327"/>
      <c r="N1263" s="328" t="str">
        <f t="shared" ca="1" si="76"/>
        <v/>
      </c>
      <c r="O1263" s="328"/>
      <c r="P1263" s="329"/>
      <c r="Q1263" s="330" t="str">
        <f t="shared" si="77"/>
        <v/>
      </c>
      <c r="R1263" s="330" t="b">
        <f t="shared" si="78"/>
        <v>1</v>
      </c>
      <c r="S1263" s="330" t="str">
        <f t="shared" si="79"/>
        <v/>
      </c>
    </row>
    <row r="1264" spans="1:19" s="330" customFormat="1" ht="20.149999999999999" customHeight="1">
      <c r="A1264" s="294"/>
      <c r="B1264" s="325"/>
      <c r="C1264" s="325"/>
      <c r="D1264" s="325"/>
      <c r="E1264" s="325"/>
      <c r="F1264" s="325"/>
      <c r="G1264" s="326"/>
      <c r="H1264" s="326"/>
      <c r="I1264" s="327"/>
      <c r="J1264" s="327"/>
      <c r="K1264" s="327"/>
      <c r="L1264" s="327"/>
      <c r="M1264" s="327"/>
      <c r="N1264" s="328" t="str">
        <f t="shared" ca="1" si="76"/>
        <v/>
      </c>
      <c r="O1264" s="328"/>
      <c r="P1264" s="329"/>
      <c r="Q1264" s="330" t="str">
        <f t="shared" si="77"/>
        <v/>
      </c>
      <c r="R1264" s="330" t="b">
        <f t="shared" si="78"/>
        <v>1</v>
      </c>
      <c r="S1264" s="330" t="str">
        <f t="shared" si="79"/>
        <v/>
      </c>
    </row>
    <row r="1265" spans="1:19" s="330" customFormat="1" ht="20.149999999999999" customHeight="1">
      <c r="A1265" s="294"/>
      <c r="B1265" s="325"/>
      <c r="C1265" s="325"/>
      <c r="D1265" s="325"/>
      <c r="E1265" s="325"/>
      <c r="F1265" s="325"/>
      <c r="G1265" s="326"/>
      <c r="H1265" s="326"/>
      <c r="I1265" s="327"/>
      <c r="J1265" s="327"/>
      <c r="K1265" s="327"/>
      <c r="L1265" s="327"/>
      <c r="M1265" s="327"/>
      <c r="N1265" s="328" t="str">
        <f t="shared" ca="1" si="76"/>
        <v/>
      </c>
      <c r="O1265" s="328"/>
      <c r="P1265" s="329"/>
      <c r="Q1265" s="330" t="str">
        <f t="shared" si="77"/>
        <v/>
      </c>
      <c r="R1265" s="330" t="b">
        <f t="shared" si="78"/>
        <v>1</v>
      </c>
      <c r="S1265" s="330" t="str">
        <f t="shared" si="79"/>
        <v/>
      </c>
    </row>
    <row r="1266" spans="1:19" s="330" customFormat="1" ht="20.149999999999999" customHeight="1">
      <c r="A1266" s="294"/>
      <c r="B1266" s="325"/>
      <c r="C1266" s="325"/>
      <c r="D1266" s="325"/>
      <c r="E1266" s="325"/>
      <c r="F1266" s="325"/>
      <c r="G1266" s="326"/>
      <c r="H1266" s="326"/>
      <c r="I1266" s="327"/>
      <c r="J1266" s="327"/>
      <c r="K1266" s="327"/>
      <c r="L1266" s="327"/>
      <c r="M1266" s="327"/>
      <c r="N1266" s="328" t="str">
        <f t="shared" ca="1" si="76"/>
        <v/>
      </c>
      <c r="O1266" s="328"/>
      <c r="P1266" s="329"/>
      <c r="Q1266" s="330" t="str">
        <f t="shared" si="77"/>
        <v/>
      </c>
      <c r="R1266" s="330" t="b">
        <f t="shared" si="78"/>
        <v>1</v>
      </c>
      <c r="S1266" s="330" t="str">
        <f t="shared" si="79"/>
        <v/>
      </c>
    </row>
    <row r="1267" spans="1:19" s="330" customFormat="1" ht="20.149999999999999" customHeight="1">
      <c r="A1267" s="294"/>
      <c r="B1267" s="325"/>
      <c r="C1267" s="325"/>
      <c r="D1267" s="325"/>
      <c r="E1267" s="325"/>
      <c r="F1267" s="325"/>
      <c r="G1267" s="326"/>
      <c r="H1267" s="326"/>
      <c r="I1267" s="327"/>
      <c r="J1267" s="327"/>
      <c r="K1267" s="327"/>
      <c r="L1267" s="327"/>
      <c r="M1267" s="327"/>
      <c r="N1267" s="328" t="str">
        <f t="shared" ca="1" si="76"/>
        <v/>
      </c>
      <c r="O1267" s="328"/>
      <c r="P1267" s="329"/>
      <c r="Q1267" s="330" t="str">
        <f t="shared" si="77"/>
        <v/>
      </c>
      <c r="R1267" s="330" t="b">
        <f t="shared" si="78"/>
        <v>1</v>
      </c>
      <c r="S1267" s="330" t="str">
        <f t="shared" si="79"/>
        <v/>
      </c>
    </row>
    <row r="1268" spans="1:19" s="330" customFormat="1" ht="20.149999999999999" customHeight="1">
      <c r="A1268" s="294"/>
      <c r="B1268" s="325"/>
      <c r="C1268" s="325"/>
      <c r="D1268" s="325"/>
      <c r="E1268" s="325"/>
      <c r="F1268" s="325"/>
      <c r="G1268" s="326"/>
      <c r="H1268" s="326"/>
      <c r="I1268" s="327"/>
      <c r="J1268" s="327"/>
      <c r="K1268" s="327"/>
      <c r="L1268" s="327"/>
      <c r="M1268" s="327"/>
      <c r="N1268" s="328" t="str">
        <f t="shared" ca="1" si="76"/>
        <v/>
      </c>
      <c r="O1268" s="328"/>
      <c r="P1268" s="329"/>
      <c r="Q1268" s="330" t="str">
        <f t="shared" si="77"/>
        <v/>
      </c>
      <c r="R1268" s="330" t="b">
        <f t="shared" si="78"/>
        <v>1</v>
      </c>
      <c r="S1268" s="330" t="str">
        <f t="shared" si="79"/>
        <v/>
      </c>
    </row>
    <row r="1269" spans="1:19" s="330" customFormat="1" ht="20.149999999999999" customHeight="1">
      <c r="A1269" s="294"/>
      <c r="B1269" s="325"/>
      <c r="C1269" s="325"/>
      <c r="D1269" s="325"/>
      <c r="E1269" s="325"/>
      <c r="F1269" s="325"/>
      <c r="G1269" s="326"/>
      <c r="H1269" s="326"/>
      <c r="I1269" s="327"/>
      <c r="J1269" s="327"/>
      <c r="K1269" s="327"/>
      <c r="L1269" s="327"/>
      <c r="M1269" s="327"/>
      <c r="N1269" s="328" t="str">
        <f t="shared" ca="1" si="76"/>
        <v/>
      </c>
      <c r="O1269" s="328"/>
      <c r="P1269" s="329"/>
      <c r="Q1269" s="330" t="str">
        <f t="shared" si="77"/>
        <v/>
      </c>
      <c r="R1269" s="330" t="b">
        <f t="shared" si="78"/>
        <v>1</v>
      </c>
      <c r="S1269" s="330" t="str">
        <f t="shared" si="79"/>
        <v/>
      </c>
    </row>
    <row r="1270" spans="1:19" s="330" customFormat="1" ht="20.149999999999999" customHeight="1">
      <c r="A1270" s="294"/>
      <c r="B1270" s="325"/>
      <c r="C1270" s="325"/>
      <c r="D1270" s="325"/>
      <c r="E1270" s="325"/>
      <c r="F1270" s="325"/>
      <c r="G1270" s="326"/>
      <c r="H1270" s="326"/>
      <c r="I1270" s="327"/>
      <c r="J1270" s="327"/>
      <c r="K1270" s="327"/>
      <c r="L1270" s="327"/>
      <c r="M1270" s="327"/>
      <c r="N1270" s="328" t="str">
        <f t="shared" ca="1" si="76"/>
        <v/>
      </c>
      <c r="O1270" s="328"/>
      <c r="P1270" s="329"/>
      <c r="Q1270" s="330" t="str">
        <f t="shared" si="77"/>
        <v/>
      </c>
      <c r="R1270" s="330" t="b">
        <f t="shared" si="78"/>
        <v>1</v>
      </c>
      <c r="S1270" s="330" t="str">
        <f t="shared" si="79"/>
        <v/>
      </c>
    </row>
    <row r="1271" spans="1:19" s="330" customFormat="1" ht="20.149999999999999" customHeight="1">
      <c r="A1271" s="294"/>
      <c r="B1271" s="325"/>
      <c r="C1271" s="325"/>
      <c r="D1271" s="325"/>
      <c r="E1271" s="325"/>
      <c r="F1271" s="325"/>
      <c r="G1271" s="326"/>
      <c r="H1271" s="326"/>
      <c r="I1271" s="327"/>
      <c r="J1271" s="327"/>
      <c r="K1271" s="327"/>
      <c r="L1271" s="327"/>
      <c r="M1271" s="327"/>
      <c r="N1271" s="328" t="str">
        <f t="shared" ca="1" si="76"/>
        <v/>
      </c>
      <c r="O1271" s="328"/>
      <c r="P1271" s="329"/>
      <c r="Q1271" s="330" t="str">
        <f t="shared" si="77"/>
        <v/>
      </c>
      <c r="R1271" s="330" t="b">
        <f t="shared" si="78"/>
        <v>1</v>
      </c>
      <c r="S1271" s="330" t="str">
        <f t="shared" si="79"/>
        <v/>
      </c>
    </row>
    <row r="1272" spans="1:19" s="330" customFormat="1" ht="20.149999999999999" customHeight="1">
      <c r="A1272" s="294"/>
      <c r="B1272" s="325"/>
      <c r="C1272" s="325"/>
      <c r="D1272" s="325"/>
      <c r="E1272" s="325"/>
      <c r="F1272" s="325"/>
      <c r="G1272" s="326"/>
      <c r="H1272" s="326"/>
      <c r="I1272" s="327"/>
      <c r="J1272" s="327"/>
      <c r="K1272" s="327"/>
      <c r="L1272" s="327"/>
      <c r="M1272" s="327"/>
      <c r="N1272" s="328" t="str">
        <f t="shared" ca="1" si="76"/>
        <v/>
      </c>
      <c r="O1272" s="328"/>
      <c r="P1272" s="329"/>
      <c r="Q1272" s="330" t="str">
        <f t="shared" si="77"/>
        <v/>
      </c>
      <c r="R1272" s="330" t="b">
        <f t="shared" si="78"/>
        <v>1</v>
      </c>
      <c r="S1272" s="330" t="str">
        <f t="shared" si="79"/>
        <v/>
      </c>
    </row>
    <row r="1273" spans="1:19" s="330" customFormat="1" ht="20.149999999999999" customHeight="1">
      <c r="A1273" s="294"/>
      <c r="B1273" s="325"/>
      <c r="C1273" s="325"/>
      <c r="D1273" s="325"/>
      <c r="E1273" s="325"/>
      <c r="F1273" s="325"/>
      <c r="G1273" s="326"/>
      <c r="H1273" s="326"/>
      <c r="I1273" s="327"/>
      <c r="J1273" s="327"/>
      <c r="K1273" s="327"/>
      <c r="L1273" s="327"/>
      <c r="M1273" s="327"/>
      <c r="N1273" s="328" t="str">
        <f t="shared" ca="1" si="76"/>
        <v/>
      </c>
      <c r="O1273" s="328"/>
      <c r="P1273" s="329"/>
      <c r="Q1273" s="330" t="str">
        <f t="shared" si="77"/>
        <v/>
      </c>
      <c r="R1273" s="330" t="b">
        <f t="shared" si="78"/>
        <v>1</v>
      </c>
      <c r="S1273" s="330" t="str">
        <f t="shared" si="79"/>
        <v/>
      </c>
    </row>
    <row r="1274" spans="1:19" s="330" customFormat="1" ht="20.149999999999999" customHeight="1">
      <c r="A1274" s="294"/>
      <c r="B1274" s="325"/>
      <c r="C1274" s="325"/>
      <c r="D1274" s="325"/>
      <c r="E1274" s="325"/>
      <c r="F1274" s="325"/>
      <c r="G1274" s="326"/>
      <c r="H1274" s="326"/>
      <c r="I1274" s="327"/>
      <c r="J1274" s="327"/>
      <c r="K1274" s="327"/>
      <c r="L1274" s="327"/>
      <c r="M1274" s="327"/>
      <c r="N1274" s="328" t="str">
        <f t="shared" ca="1" si="76"/>
        <v/>
      </c>
      <c r="O1274" s="328"/>
      <c r="P1274" s="329"/>
      <c r="Q1274" s="330" t="str">
        <f t="shared" si="77"/>
        <v/>
      </c>
      <c r="R1274" s="330" t="b">
        <f t="shared" si="78"/>
        <v>1</v>
      </c>
      <c r="S1274" s="330" t="str">
        <f t="shared" si="79"/>
        <v/>
      </c>
    </row>
    <row r="1275" spans="1:19" s="330" customFormat="1" ht="20.149999999999999" customHeight="1">
      <c r="A1275" s="294"/>
      <c r="B1275" s="325"/>
      <c r="C1275" s="325"/>
      <c r="D1275" s="325"/>
      <c r="E1275" s="325"/>
      <c r="F1275" s="325"/>
      <c r="G1275" s="326"/>
      <c r="H1275" s="326"/>
      <c r="I1275" s="327"/>
      <c r="J1275" s="327"/>
      <c r="K1275" s="327"/>
      <c r="L1275" s="327"/>
      <c r="M1275" s="327"/>
      <c r="N1275" s="328" t="str">
        <f t="shared" ca="1" si="76"/>
        <v/>
      </c>
      <c r="O1275" s="328"/>
      <c r="P1275" s="329"/>
      <c r="Q1275" s="330" t="str">
        <f t="shared" si="77"/>
        <v/>
      </c>
      <c r="R1275" s="330" t="b">
        <f t="shared" si="78"/>
        <v>1</v>
      </c>
      <c r="S1275" s="330" t="str">
        <f t="shared" si="79"/>
        <v/>
      </c>
    </row>
    <row r="1276" spans="1:19" s="330" customFormat="1" ht="20.149999999999999" customHeight="1">
      <c r="A1276" s="294"/>
      <c r="B1276" s="325"/>
      <c r="C1276" s="325"/>
      <c r="D1276" s="325"/>
      <c r="E1276" s="325"/>
      <c r="F1276" s="325"/>
      <c r="G1276" s="326"/>
      <c r="H1276" s="326"/>
      <c r="I1276" s="327"/>
      <c r="J1276" s="327"/>
      <c r="K1276" s="327"/>
      <c r="L1276" s="327"/>
      <c r="M1276" s="327"/>
      <c r="N1276" s="328" t="str">
        <f t="shared" ca="1" si="76"/>
        <v/>
      </c>
      <c r="O1276" s="328"/>
      <c r="P1276" s="329"/>
      <c r="Q1276" s="330" t="str">
        <f t="shared" si="77"/>
        <v/>
      </c>
      <c r="R1276" s="330" t="b">
        <f t="shared" si="78"/>
        <v>1</v>
      </c>
      <c r="S1276" s="330" t="str">
        <f t="shared" si="79"/>
        <v/>
      </c>
    </row>
    <row r="1277" spans="1:19" s="330" customFormat="1" ht="20.149999999999999" customHeight="1">
      <c r="A1277" s="294"/>
      <c r="B1277" s="325"/>
      <c r="C1277" s="325"/>
      <c r="D1277" s="325"/>
      <c r="E1277" s="325"/>
      <c r="F1277" s="325"/>
      <c r="G1277" s="326"/>
      <c r="H1277" s="326"/>
      <c r="I1277" s="327"/>
      <c r="J1277" s="327"/>
      <c r="K1277" s="327"/>
      <c r="L1277" s="327"/>
      <c r="M1277" s="327"/>
      <c r="N1277" s="328" t="str">
        <f t="shared" ca="1" si="76"/>
        <v/>
      </c>
      <c r="O1277" s="328"/>
      <c r="P1277" s="329"/>
      <c r="Q1277" s="330" t="str">
        <f t="shared" si="77"/>
        <v/>
      </c>
      <c r="R1277" s="330" t="b">
        <f t="shared" si="78"/>
        <v>1</v>
      </c>
      <c r="S1277" s="330" t="str">
        <f t="shared" si="79"/>
        <v/>
      </c>
    </row>
    <row r="1278" spans="1:19" s="330" customFormat="1" ht="20.149999999999999" customHeight="1">
      <c r="A1278" s="294"/>
      <c r="B1278" s="325"/>
      <c r="C1278" s="325"/>
      <c r="D1278" s="325"/>
      <c r="E1278" s="325"/>
      <c r="F1278" s="325"/>
      <c r="G1278" s="326"/>
      <c r="H1278" s="326"/>
      <c r="I1278" s="327"/>
      <c r="J1278" s="327"/>
      <c r="K1278" s="327"/>
      <c r="L1278" s="327"/>
      <c r="M1278" s="327"/>
      <c r="N1278" s="328" t="str">
        <f t="shared" ca="1" si="76"/>
        <v/>
      </c>
      <c r="O1278" s="328"/>
      <c r="P1278" s="329"/>
      <c r="Q1278" s="330" t="str">
        <f t="shared" si="77"/>
        <v/>
      </c>
      <c r="R1278" s="330" t="b">
        <f t="shared" si="78"/>
        <v>1</v>
      </c>
      <c r="S1278" s="330" t="str">
        <f t="shared" si="79"/>
        <v/>
      </c>
    </row>
    <row r="1279" spans="1:19" s="330" customFormat="1" ht="20.149999999999999" customHeight="1">
      <c r="A1279" s="294"/>
      <c r="B1279" s="325"/>
      <c r="C1279" s="325"/>
      <c r="D1279" s="325"/>
      <c r="E1279" s="325"/>
      <c r="F1279" s="325"/>
      <c r="G1279" s="326"/>
      <c r="H1279" s="326"/>
      <c r="I1279" s="327"/>
      <c r="J1279" s="327"/>
      <c r="K1279" s="327"/>
      <c r="L1279" s="327"/>
      <c r="M1279" s="327"/>
      <c r="N1279" s="328" t="str">
        <f t="shared" ca="1" si="76"/>
        <v/>
      </c>
      <c r="O1279" s="328"/>
      <c r="P1279" s="329"/>
      <c r="Q1279" s="330" t="str">
        <f t="shared" si="77"/>
        <v/>
      </c>
      <c r="R1279" s="330" t="b">
        <f t="shared" si="78"/>
        <v>1</v>
      </c>
      <c r="S1279" s="330" t="str">
        <f t="shared" si="79"/>
        <v/>
      </c>
    </row>
    <row r="1280" spans="1:19" s="330" customFormat="1" ht="20.149999999999999" customHeight="1">
      <c r="A1280" s="294"/>
      <c r="B1280" s="325"/>
      <c r="C1280" s="325"/>
      <c r="D1280" s="325"/>
      <c r="E1280" s="325"/>
      <c r="F1280" s="325"/>
      <c r="G1280" s="326"/>
      <c r="H1280" s="326"/>
      <c r="I1280" s="327"/>
      <c r="J1280" s="327"/>
      <c r="K1280" s="327"/>
      <c r="L1280" s="327"/>
      <c r="M1280" s="327"/>
      <c r="N1280" s="328" t="str">
        <f t="shared" ca="1" si="76"/>
        <v/>
      </c>
      <c r="O1280" s="328"/>
      <c r="P1280" s="329"/>
      <c r="Q1280" s="330" t="str">
        <f t="shared" si="77"/>
        <v/>
      </c>
      <c r="R1280" s="330" t="b">
        <f t="shared" si="78"/>
        <v>1</v>
      </c>
      <c r="S1280" s="330" t="str">
        <f t="shared" si="79"/>
        <v/>
      </c>
    </row>
    <row r="1281" spans="1:19" s="330" customFormat="1" ht="20.149999999999999" customHeight="1">
      <c r="A1281" s="294"/>
      <c r="B1281" s="325"/>
      <c r="C1281" s="325"/>
      <c r="D1281" s="325"/>
      <c r="E1281" s="325"/>
      <c r="F1281" s="325"/>
      <c r="G1281" s="326"/>
      <c r="H1281" s="326"/>
      <c r="I1281" s="327"/>
      <c r="J1281" s="327"/>
      <c r="K1281" s="327"/>
      <c r="L1281" s="327"/>
      <c r="M1281" s="327"/>
      <c r="N1281" s="328" t="str">
        <f t="shared" ca="1" si="76"/>
        <v/>
      </c>
      <c r="O1281" s="328"/>
      <c r="P1281" s="329"/>
      <c r="Q1281" s="330" t="str">
        <f t="shared" si="77"/>
        <v/>
      </c>
      <c r="R1281" s="330" t="b">
        <f t="shared" si="78"/>
        <v>1</v>
      </c>
      <c r="S1281" s="330" t="str">
        <f t="shared" si="79"/>
        <v/>
      </c>
    </row>
    <row r="1282" spans="1:19" s="330" customFormat="1" ht="20.149999999999999" customHeight="1">
      <c r="A1282" s="294"/>
      <c r="B1282" s="325"/>
      <c r="C1282" s="325"/>
      <c r="D1282" s="325"/>
      <c r="E1282" s="325"/>
      <c r="F1282" s="325"/>
      <c r="G1282" s="326"/>
      <c r="H1282" s="326"/>
      <c r="I1282" s="327"/>
      <c r="J1282" s="327"/>
      <c r="K1282" s="327"/>
      <c r="L1282" s="327"/>
      <c r="M1282" s="327"/>
      <c r="N1282" s="328" t="str">
        <f t="shared" ca="1" si="76"/>
        <v/>
      </c>
      <c r="O1282" s="328"/>
      <c r="P1282" s="329"/>
      <c r="Q1282" s="330" t="str">
        <f t="shared" si="77"/>
        <v/>
      </c>
      <c r="R1282" s="330" t="b">
        <f t="shared" si="78"/>
        <v>1</v>
      </c>
      <c r="S1282" s="330" t="str">
        <f t="shared" si="79"/>
        <v/>
      </c>
    </row>
    <row r="1283" spans="1:19" s="330" customFormat="1" ht="20.149999999999999" customHeight="1">
      <c r="A1283" s="294"/>
      <c r="B1283" s="325"/>
      <c r="C1283" s="325"/>
      <c r="D1283" s="325"/>
      <c r="E1283" s="325"/>
      <c r="F1283" s="325"/>
      <c r="G1283" s="326"/>
      <c r="H1283" s="326"/>
      <c r="I1283" s="327"/>
      <c r="J1283" s="327"/>
      <c r="K1283" s="327"/>
      <c r="L1283" s="327"/>
      <c r="M1283" s="327"/>
      <c r="N1283" s="328" t="str">
        <f t="shared" ca="1" si="76"/>
        <v/>
      </c>
      <c r="O1283" s="328"/>
      <c r="P1283" s="329"/>
      <c r="Q1283" s="330" t="str">
        <f t="shared" si="77"/>
        <v/>
      </c>
      <c r="R1283" s="330" t="b">
        <f t="shared" si="78"/>
        <v>1</v>
      </c>
      <c r="S1283" s="330" t="str">
        <f t="shared" si="79"/>
        <v/>
      </c>
    </row>
    <row r="1284" spans="1:19" s="330" customFormat="1" ht="20.149999999999999" customHeight="1">
      <c r="A1284" s="294"/>
      <c r="B1284" s="325"/>
      <c r="C1284" s="325"/>
      <c r="D1284" s="325"/>
      <c r="E1284" s="325"/>
      <c r="F1284" s="325"/>
      <c r="G1284" s="326"/>
      <c r="H1284" s="326"/>
      <c r="I1284" s="327"/>
      <c r="J1284" s="327"/>
      <c r="K1284" s="327"/>
      <c r="L1284" s="327"/>
      <c r="M1284" s="327"/>
      <c r="N1284" s="328" t="str">
        <f t="shared" ca="1" si="76"/>
        <v/>
      </c>
      <c r="O1284" s="328"/>
      <c r="P1284" s="329"/>
      <c r="Q1284" s="330" t="str">
        <f t="shared" si="77"/>
        <v/>
      </c>
      <c r="R1284" s="330" t="b">
        <f t="shared" si="78"/>
        <v>1</v>
      </c>
      <c r="S1284" s="330" t="str">
        <f t="shared" si="79"/>
        <v/>
      </c>
    </row>
    <row r="1285" spans="1:19" s="330" customFormat="1" ht="20.149999999999999" customHeight="1">
      <c r="A1285" s="294"/>
      <c r="B1285" s="325"/>
      <c r="C1285" s="325"/>
      <c r="D1285" s="325"/>
      <c r="E1285" s="325"/>
      <c r="F1285" s="325"/>
      <c r="G1285" s="326"/>
      <c r="H1285" s="326"/>
      <c r="I1285" s="327"/>
      <c r="J1285" s="327"/>
      <c r="K1285" s="327"/>
      <c r="L1285" s="327"/>
      <c r="M1285" s="327"/>
      <c r="N1285" s="328" t="str">
        <f t="shared" ref="N1285:N1348" ca="1" si="80">IF(A1285="","",IF(ISERROR(MATCH($F1285,CL,0)),"Unknown",INDIRECT("'C'!$A$"&amp;MATCH($F1285,CL,0)+1)))</f>
        <v/>
      </c>
      <c r="O1285" s="328"/>
      <c r="P1285" s="329"/>
      <c r="Q1285" s="330" t="str">
        <f t="shared" ref="Q1285:Q1348" si="81">A1285&amp;B1285</f>
        <v/>
      </c>
      <c r="R1285" s="330" t="b">
        <f t="shared" ref="R1285:R1348" si="82">OR(ISBLANK(B1285),ISBLANK(C1285))</f>
        <v>1</v>
      </c>
      <c r="S1285" s="330" t="str">
        <f t="shared" ref="S1285:S1348" si="83">IF(R1285,"",A1285&amp;"+")</f>
        <v/>
      </c>
    </row>
    <row r="1286" spans="1:19" s="330" customFormat="1" ht="20.149999999999999" customHeight="1">
      <c r="A1286" s="294"/>
      <c r="B1286" s="325"/>
      <c r="C1286" s="325"/>
      <c r="D1286" s="325"/>
      <c r="E1286" s="325"/>
      <c r="F1286" s="325"/>
      <c r="G1286" s="326"/>
      <c r="H1286" s="326"/>
      <c r="I1286" s="327"/>
      <c r="J1286" s="327"/>
      <c r="K1286" s="327"/>
      <c r="L1286" s="327"/>
      <c r="M1286" s="327"/>
      <c r="N1286" s="328" t="str">
        <f t="shared" ca="1" si="80"/>
        <v/>
      </c>
      <c r="O1286" s="328"/>
      <c r="P1286" s="329"/>
      <c r="Q1286" s="330" t="str">
        <f t="shared" si="81"/>
        <v/>
      </c>
      <c r="R1286" s="330" t="b">
        <f t="shared" si="82"/>
        <v>1</v>
      </c>
      <c r="S1286" s="330" t="str">
        <f t="shared" si="83"/>
        <v/>
      </c>
    </row>
    <row r="1287" spans="1:19" s="330" customFormat="1" ht="20.149999999999999" customHeight="1">
      <c r="A1287" s="294"/>
      <c r="B1287" s="325"/>
      <c r="C1287" s="325"/>
      <c r="D1287" s="325"/>
      <c r="E1287" s="325"/>
      <c r="F1287" s="325"/>
      <c r="G1287" s="326"/>
      <c r="H1287" s="326"/>
      <c r="I1287" s="327"/>
      <c r="J1287" s="327"/>
      <c r="K1287" s="327"/>
      <c r="L1287" s="327"/>
      <c r="M1287" s="327"/>
      <c r="N1287" s="328" t="str">
        <f t="shared" ca="1" si="80"/>
        <v/>
      </c>
      <c r="O1287" s="328"/>
      <c r="P1287" s="329"/>
      <c r="Q1287" s="330" t="str">
        <f t="shared" si="81"/>
        <v/>
      </c>
      <c r="R1287" s="330" t="b">
        <f t="shared" si="82"/>
        <v>1</v>
      </c>
      <c r="S1287" s="330" t="str">
        <f t="shared" si="83"/>
        <v/>
      </c>
    </row>
    <row r="1288" spans="1:19" s="330" customFormat="1" ht="20.149999999999999" customHeight="1">
      <c r="A1288" s="294"/>
      <c r="B1288" s="325"/>
      <c r="C1288" s="325"/>
      <c r="D1288" s="325"/>
      <c r="E1288" s="325"/>
      <c r="F1288" s="325"/>
      <c r="G1288" s="326"/>
      <c r="H1288" s="326"/>
      <c r="I1288" s="327"/>
      <c r="J1288" s="327"/>
      <c r="K1288" s="327"/>
      <c r="L1288" s="327"/>
      <c r="M1288" s="327"/>
      <c r="N1288" s="328" t="str">
        <f t="shared" ca="1" si="80"/>
        <v/>
      </c>
      <c r="O1288" s="328"/>
      <c r="P1288" s="329"/>
      <c r="Q1288" s="330" t="str">
        <f t="shared" si="81"/>
        <v/>
      </c>
      <c r="R1288" s="330" t="b">
        <f t="shared" si="82"/>
        <v>1</v>
      </c>
      <c r="S1288" s="330" t="str">
        <f t="shared" si="83"/>
        <v/>
      </c>
    </row>
    <row r="1289" spans="1:19" s="330" customFormat="1" ht="20.149999999999999" customHeight="1">
      <c r="A1289" s="294"/>
      <c r="B1289" s="325"/>
      <c r="C1289" s="325"/>
      <c r="D1289" s="325"/>
      <c r="E1289" s="325"/>
      <c r="F1289" s="325"/>
      <c r="G1289" s="326"/>
      <c r="H1289" s="326"/>
      <c r="I1289" s="327"/>
      <c r="J1289" s="327"/>
      <c r="K1289" s="327"/>
      <c r="L1289" s="327"/>
      <c r="M1289" s="327"/>
      <c r="N1289" s="328" t="str">
        <f t="shared" ca="1" si="80"/>
        <v/>
      </c>
      <c r="O1289" s="328"/>
      <c r="P1289" s="329"/>
      <c r="Q1289" s="330" t="str">
        <f t="shared" si="81"/>
        <v/>
      </c>
      <c r="R1289" s="330" t="b">
        <f t="shared" si="82"/>
        <v>1</v>
      </c>
      <c r="S1289" s="330" t="str">
        <f t="shared" si="83"/>
        <v/>
      </c>
    </row>
    <row r="1290" spans="1:19" s="330" customFormat="1" ht="20.149999999999999" customHeight="1">
      <c r="A1290" s="294"/>
      <c r="B1290" s="325"/>
      <c r="C1290" s="325"/>
      <c r="D1290" s="325"/>
      <c r="E1290" s="325"/>
      <c r="F1290" s="325"/>
      <c r="G1290" s="326"/>
      <c r="H1290" s="326"/>
      <c r="I1290" s="327"/>
      <c r="J1290" s="327"/>
      <c r="K1290" s="327"/>
      <c r="L1290" s="327"/>
      <c r="M1290" s="327"/>
      <c r="N1290" s="328" t="str">
        <f t="shared" ca="1" si="80"/>
        <v/>
      </c>
      <c r="O1290" s="328"/>
      <c r="P1290" s="329"/>
      <c r="Q1290" s="330" t="str">
        <f t="shared" si="81"/>
        <v/>
      </c>
      <c r="R1290" s="330" t="b">
        <f t="shared" si="82"/>
        <v>1</v>
      </c>
      <c r="S1290" s="330" t="str">
        <f t="shared" si="83"/>
        <v/>
      </c>
    </row>
    <row r="1291" spans="1:19" s="330" customFormat="1" ht="20.149999999999999" customHeight="1">
      <c r="A1291" s="294"/>
      <c r="B1291" s="325"/>
      <c r="C1291" s="325"/>
      <c r="D1291" s="325"/>
      <c r="E1291" s="325"/>
      <c r="F1291" s="325"/>
      <c r="G1291" s="326"/>
      <c r="H1291" s="326"/>
      <c r="I1291" s="327"/>
      <c r="J1291" s="327"/>
      <c r="K1291" s="327"/>
      <c r="L1291" s="327"/>
      <c r="M1291" s="327"/>
      <c r="N1291" s="328" t="str">
        <f t="shared" ca="1" si="80"/>
        <v/>
      </c>
      <c r="O1291" s="328"/>
      <c r="P1291" s="329"/>
      <c r="Q1291" s="330" t="str">
        <f t="shared" si="81"/>
        <v/>
      </c>
      <c r="R1291" s="330" t="b">
        <f t="shared" si="82"/>
        <v>1</v>
      </c>
      <c r="S1291" s="330" t="str">
        <f t="shared" si="83"/>
        <v/>
      </c>
    </row>
    <row r="1292" spans="1:19" s="330" customFormat="1" ht="20.149999999999999" customHeight="1">
      <c r="A1292" s="294"/>
      <c r="B1292" s="325"/>
      <c r="C1292" s="325"/>
      <c r="D1292" s="325"/>
      <c r="E1292" s="325"/>
      <c r="F1292" s="325"/>
      <c r="G1292" s="326"/>
      <c r="H1292" s="326"/>
      <c r="I1292" s="327"/>
      <c r="J1292" s="327"/>
      <c r="K1292" s="327"/>
      <c r="L1292" s="327"/>
      <c r="M1292" s="327"/>
      <c r="N1292" s="328" t="str">
        <f t="shared" ca="1" si="80"/>
        <v/>
      </c>
      <c r="O1292" s="328"/>
      <c r="P1292" s="329"/>
      <c r="Q1292" s="330" t="str">
        <f t="shared" si="81"/>
        <v/>
      </c>
      <c r="R1292" s="330" t="b">
        <f t="shared" si="82"/>
        <v>1</v>
      </c>
      <c r="S1292" s="330" t="str">
        <f t="shared" si="83"/>
        <v/>
      </c>
    </row>
    <row r="1293" spans="1:19" s="330" customFormat="1" ht="20.149999999999999" customHeight="1">
      <c r="A1293" s="294"/>
      <c r="B1293" s="325"/>
      <c r="C1293" s="325"/>
      <c r="D1293" s="325"/>
      <c r="E1293" s="325"/>
      <c r="F1293" s="325"/>
      <c r="G1293" s="326"/>
      <c r="H1293" s="326"/>
      <c r="I1293" s="327"/>
      <c r="J1293" s="327"/>
      <c r="K1293" s="327"/>
      <c r="L1293" s="327"/>
      <c r="M1293" s="327"/>
      <c r="N1293" s="328" t="str">
        <f t="shared" ca="1" si="80"/>
        <v/>
      </c>
      <c r="O1293" s="328"/>
      <c r="P1293" s="329"/>
      <c r="Q1293" s="330" t="str">
        <f t="shared" si="81"/>
        <v/>
      </c>
      <c r="R1293" s="330" t="b">
        <f t="shared" si="82"/>
        <v>1</v>
      </c>
      <c r="S1293" s="330" t="str">
        <f t="shared" si="83"/>
        <v/>
      </c>
    </row>
    <row r="1294" spans="1:19" s="330" customFormat="1" ht="20.149999999999999" customHeight="1">
      <c r="A1294" s="294"/>
      <c r="B1294" s="325"/>
      <c r="C1294" s="325"/>
      <c r="D1294" s="325"/>
      <c r="E1294" s="325"/>
      <c r="F1294" s="325"/>
      <c r="G1294" s="326"/>
      <c r="H1294" s="326"/>
      <c r="I1294" s="327"/>
      <c r="J1294" s="327"/>
      <c r="K1294" s="327"/>
      <c r="L1294" s="327"/>
      <c r="M1294" s="327"/>
      <c r="N1294" s="328" t="str">
        <f t="shared" ca="1" si="80"/>
        <v/>
      </c>
      <c r="O1294" s="328"/>
      <c r="P1294" s="329"/>
      <c r="Q1294" s="330" t="str">
        <f t="shared" si="81"/>
        <v/>
      </c>
      <c r="R1294" s="330" t="b">
        <f t="shared" si="82"/>
        <v>1</v>
      </c>
      <c r="S1294" s="330" t="str">
        <f t="shared" si="83"/>
        <v/>
      </c>
    </row>
    <row r="1295" spans="1:19" s="330" customFormat="1" ht="20.149999999999999" customHeight="1">
      <c r="A1295" s="294"/>
      <c r="B1295" s="325"/>
      <c r="C1295" s="325"/>
      <c r="D1295" s="325"/>
      <c r="E1295" s="325"/>
      <c r="F1295" s="325"/>
      <c r="G1295" s="326"/>
      <c r="H1295" s="326"/>
      <c r="I1295" s="327"/>
      <c r="J1295" s="327"/>
      <c r="K1295" s="327"/>
      <c r="L1295" s="327"/>
      <c r="M1295" s="327"/>
      <c r="N1295" s="328" t="str">
        <f t="shared" ca="1" si="80"/>
        <v/>
      </c>
      <c r="O1295" s="328"/>
      <c r="P1295" s="329"/>
      <c r="Q1295" s="330" t="str">
        <f t="shared" si="81"/>
        <v/>
      </c>
      <c r="R1295" s="330" t="b">
        <f t="shared" si="82"/>
        <v>1</v>
      </c>
      <c r="S1295" s="330" t="str">
        <f t="shared" si="83"/>
        <v/>
      </c>
    </row>
    <row r="1296" spans="1:19" s="330" customFormat="1" ht="20.149999999999999" customHeight="1">
      <c r="A1296" s="294"/>
      <c r="B1296" s="325"/>
      <c r="C1296" s="325"/>
      <c r="D1296" s="325"/>
      <c r="E1296" s="325"/>
      <c r="F1296" s="325"/>
      <c r="G1296" s="326"/>
      <c r="H1296" s="326"/>
      <c r="I1296" s="327"/>
      <c r="J1296" s="327"/>
      <c r="K1296" s="327"/>
      <c r="L1296" s="327"/>
      <c r="M1296" s="327"/>
      <c r="N1296" s="328" t="str">
        <f t="shared" ca="1" si="80"/>
        <v/>
      </c>
      <c r="O1296" s="328"/>
      <c r="P1296" s="329"/>
      <c r="Q1296" s="330" t="str">
        <f t="shared" si="81"/>
        <v/>
      </c>
      <c r="R1296" s="330" t="b">
        <f t="shared" si="82"/>
        <v>1</v>
      </c>
      <c r="S1296" s="330" t="str">
        <f t="shared" si="83"/>
        <v/>
      </c>
    </row>
    <row r="1297" spans="1:19" s="330" customFormat="1" ht="20.149999999999999" customHeight="1">
      <c r="A1297" s="294"/>
      <c r="B1297" s="325"/>
      <c r="C1297" s="325"/>
      <c r="D1297" s="325"/>
      <c r="E1297" s="325"/>
      <c r="F1297" s="325"/>
      <c r="G1297" s="326"/>
      <c r="H1297" s="326"/>
      <c r="I1297" s="327"/>
      <c r="J1297" s="327"/>
      <c r="K1297" s="327"/>
      <c r="L1297" s="327"/>
      <c r="M1297" s="327"/>
      <c r="N1297" s="328" t="str">
        <f t="shared" ca="1" si="80"/>
        <v/>
      </c>
      <c r="O1297" s="328"/>
      <c r="P1297" s="329"/>
      <c r="Q1297" s="330" t="str">
        <f t="shared" si="81"/>
        <v/>
      </c>
      <c r="R1297" s="330" t="b">
        <f t="shared" si="82"/>
        <v>1</v>
      </c>
      <c r="S1297" s="330" t="str">
        <f t="shared" si="83"/>
        <v/>
      </c>
    </row>
    <row r="1298" spans="1:19" s="330" customFormat="1" ht="20.149999999999999" customHeight="1">
      <c r="A1298" s="294"/>
      <c r="B1298" s="325"/>
      <c r="C1298" s="325"/>
      <c r="D1298" s="325"/>
      <c r="E1298" s="325"/>
      <c r="F1298" s="325"/>
      <c r="G1298" s="326"/>
      <c r="H1298" s="326"/>
      <c r="I1298" s="327"/>
      <c r="J1298" s="327"/>
      <c r="K1298" s="327"/>
      <c r="L1298" s="327"/>
      <c r="M1298" s="327"/>
      <c r="N1298" s="328" t="str">
        <f t="shared" ca="1" si="80"/>
        <v/>
      </c>
      <c r="O1298" s="328"/>
      <c r="P1298" s="329"/>
      <c r="Q1298" s="330" t="str">
        <f t="shared" si="81"/>
        <v/>
      </c>
      <c r="R1298" s="330" t="b">
        <f t="shared" si="82"/>
        <v>1</v>
      </c>
      <c r="S1298" s="330" t="str">
        <f t="shared" si="83"/>
        <v/>
      </c>
    </row>
    <row r="1299" spans="1:19" s="330" customFormat="1" ht="20.149999999999999" customHeight="1">
      <c r="A1299" s="294"/>
      <c r="B1299" s="325"/>
      <c r="C1299" s="325"/>
      <c r="D1299" s="325"/>
      <c r="E1299" s="325"/>
      <c r="F1299" s="325"/>
      <c r="G1299" s="326"/>
      <c r="H1299" s="326"/>
      <c r="I1299" s="327"/>
      <c r="J1299" s="327"/>
      <c r="K1299" s="327"/>
      <c r="L1299" s="327"/>
      <c r="M1299" s="327"/>
      <c r="N1299" s="328" t="str">
        <f t="shared" ca="1" si="80"/>
        <v/>
      </c>
      <c r="O1299" s="328"/>
      <c r="P1299" s="329"/>
      <c r="Q1299" s="330" t="str">
        <f t="shared" si="81"/>
        <v/>
      </c>
      <c r="R1299" s="330" t="b">
        <f t="shared" si="82"/>
        <v>1</v>
      </c>
      <c r="S1299" s="330" t="str">
        <f t="shared" si="83"/>
        <v/>
      </c>
    </row>
    <row r="1300" spans="1:19" s="330" customFormat="1" ht="20.149999999999999" customHeight="1">
      <c r="A1300" s="294"/>
      <c r="B1300" s="325"/>
      <c r="C1300" s="325"/>
      <c r="D1300" s="325"/>
      <c r="E1300" s="325"/>
      <c r="F1300" s="325"/>
      <c r="G1300" s="326"/>
      <c r="H1300" s="326"/>
      <c r="I1300" s="327"/>
      <c r="J1300" s="327"/>
      <c r="K1300" s="327"/>
      <c r="L1300" s="327"/>
      <c r="M1300" s="327"/>
      <c r="N1300" s="328" t="str">
        <f t="shared" ca="1" si="80"/>
        <v/>
      </c>
      <c r="O1300" s="328"/>
      <c r="P1300" s="329"/>
      <c r="Q1300" s="330" t="str">
        <f t="shared" si="81"/>
        <v/>
      </c>
      <c r="R1300" s="330" t="b">
        <f t="shared" si="82"/>
        <v>1</v>
      </c>
      <c r="S1300" s="330" t="str">
        <f t="shared" si="83"/>
        <v/>
      </c>
    </row>
    <row r="1301" spans="1:19" s="330" customFormat="1" ht="20.149999999999999" customHeight="1">
      <c r="A1301" s="294"/>
      <c r="B1301" s="325"/>
      <c r="C1301" s="325"/>
      <c r="D1301" s="325"/>
      <c r="E1301" s="325"/>
      <c r="F1301" s="325"/>
      <c r="G1301" s="326"/>
      <c r="H1301" s="326"/>
      <c r="I1301" s="327"/>
      <c r="J1301" s="327"/>
      <c r="K1301" s="327"/>
      <c r="L1301" s="327"/>
      <c r="M1301" s="327"/>
      <c r="N1301" s="328" t="str">
        <f t="shared" ca="1" si="80"/>
        <v/>
      </c>
      <c r="O1301" s="328"/>
      <c r="P1301" s="329"/>
      <c r="Q1301" s="330" t="str">
        <f t="shared" si="81"/>
        <v/>
      </c>
      <c r="R1301" s="330" t="b">
        <f t="shared" si="82"/>
        <v>1</v>
      </c>
      <c r="S1301" s="330" t="str">
        <f t="shared" si="83"/>
        <v/>
      </c>
    </row>
    <row r="1302" spans="1:19" s="330" customFormat="1" ht="20.149999999999999" customHeight="1">
      <c r="A1302" s="294"/>
      <c r="B1302" s="325"/>
      <c r="C1302" s="325"/>
      <c r="D1302" s="325"/>
      <c r="E1302" s="325"/>
      <c r="F1302" s="325"/>
      <c r="G1302" s="326"/>
      <c r="H1302" s="326"/>
      <c r="I1302" s="327"/>
      <c r="J1302" s="327"/>
      <c r="K1302" s="327"/>
      <c r="L1302" s="327"/>
      <c r="M1302" s="327"/>
      <c r="N1302" s="328" t="str">
        <f t="shared" ca="1" si="80"/>
        <v/>
      </c>
      <c r="O1302" s="328"/>
      <c r="P1302" s="329"/>
      <c r="Q1302" s="330" t="str">
        <f t="shared" si="81"/>
        <v/>
      </c>
      <c r="R1302" s="330" t="b">
        <f t="shared" si="82"/>
        <v>1</v>
      </c>
      <c r="S1302" s="330" t="str">
        <f t="shared" si="83"/>
        <v/>
      </c>
    </row>
    <row r="1303" spans="1:19" s="330" customFormat="1" ht="20.149999999999999" customHeight="1">
      <c r="A1303" s="294"/>
      <c r="B1303" s="325"/>
      <c r="C1303" s="325"/>
      <c r="D1303" s="325"/>
      <c r="E1303" s="325"/>
      <c r="F1303" s="325"/>
      <c r="G1303" s="326"/>
      <c r="H1303" s="326"/>
      <c r="I1303" s="327"/>
      <c r="J1303" s="327"/>
      <c r="K1303" s="327"/>
      <c r="L1303" s="327"/>
      <c r="M1303" s="327"/>
      <c r="N1303" s="328" t="str">
        <f t="shared" ca="1" si="80"/>
        <v/>
      </c>
      <c r="O1303" s="328"/>
      <c r="P1303" s="329"/>
      <c r="Q1303" s="330" t="str">
        <f t="shared" si="81"/>
        <v/>
      </c>
      <c r="R1303" s="330" t="b">
        <f t="shared" si="82"/>
        <v>1</v>
      </c>
      <c r="S1303" s="330" t="str">
        <f t="shared" si="83"/>
        <v/>
      </c>
    </row>
    <row r="1304" spans="1:19" s="330" customFormat="1" ht="20.149999999999999" customHeight="1">
      <c r="A1304" s="294"/>
      <c r="B1304" s="325"/>
      <c r="C1304" s="325"/>
      <c r="D1304" s="325"/>
      <c r="E1304" s="325"/>
      <c r="F1304" s="325"/>
      <c r="G1304" s="326"/>
      <c r="H1304" s="326"/>
      <c r="I1304" s="327"/>
      <c r="J1304" s="327"/>
      <c r="K1304" s="327"/>
      <c r="L1304" s="327"/>
      <c r="M1304" s="327"/>
      <c r="N1304" s="328" t="str">
        <f t="shared" ca="1" si="80"/>
        <v/>
      </c>
      <c r="O1304" s="328"/>
      <c r="P1304" s="329"/>
      <c r="Q1304" s="330" t="str">
        <f t="shared" si="81"/>
        <v/>
      </c>
      <c r="R1304" s="330" t="b">
        <f t="shared" si="82"/>
        <v>1</v>
      </c>
      <c r="S1304" s="330" t="str">
        <f t="shared" si="83"/>
        <v/>
      </c>
    </row>
    <row r="1305" spans="1:19" s="330" customFormat="1" ht="20.149999999999999" customHeight="1">
      <c r="A1305" s="294"/>
      <c r="B1305" s="325"/>
      <c r="C1305" s="325"/>
      <c r="D1305" s="325"/>
      <c r="E1305" s="325"/>
      <c r="F1305" s="325"/>
      <c r="G1305" s="326"/>
      <c r="H1305" s="326"/>
      <c r="I1305" s="327"/>
      <c r="J1305" s="327"/>
      <c r="K1305" s="327"/>
      <c r="L1305" s="327"/>
      <c r="M1305" s="327"/>
      <c r="N1305" s="328" t="str">
        <f t="shared" ca="1" si="80"/>
        <v/>
      </c>
      <c r="O1305" s="328"/>
      <c r="P1305" s="329"/>
      <c r="Q1305" s="330" t="str">
        <f t="shared" si="81"/>
        <v/>
      </c>
      <c r="R1305" s="330" t="b">
        <f t="shared" si="82"/>
        <v>1</v>
      </c>
      <c r="S1305" s="330" t="str">
        <f t="shared" si="83"/>
        <v/>
      </c>
    </row>
    <row r="1306" spans="1:19" s="330" customFormat="1" ht="20.149999999999999" customHeight="1">
      <c r="A1306" s="294"/>
      <c r="B1306" s="325"/>
      <c r="C1306" s="325"/>
      <c r="D1306" s="325"/>
      <c r="E1306" s="325"/>
      <c r="F1306" s="325"/>
      <c r="G1306" s="326"/>
      <c r="H1306" s="326"/>
      <c r="I1306" s="327"/>
      <c r="J1306" s="327"/>
      <c r="K1306" s="327"/>
      <c r="L1306" s="327"/>
      <c r="M1306" s="327"/>
      <c r="N1306" s="328" t="str">
        <f t="shared" ca="1" si="80"/>
        <v/>
      </c>
      <c r="O1306" s="328"/>
      <c r="P1306" s="329"/>
      <c r="Q1306" s="330" t="str">
        <f t="shared" si="81"/>
        <v/>
      </c>
      <c r="R1306" s="330" t="b">
        <f t="shared" si="82"/>
        <v>1</v>
      </c>
      <c r="S1306" s="330" t="str">
        <f t="shared" si="83"/>
        <v/>
      </c>
    </row>
    <row r="1307" spans="1:19" s="330" customFormat="1" ht="20.149999999999999" customHeight="1">
      <c r="A1307" s="294"/>
      <c r="B1307" s="325"/>
      <c r="C1307" s="325"/>
      <c r="D1307" s="325"/>
      <c r="E1307" s="325"/>
      <c r="F1307" s="325"/>
      <c r="G1307" s="326"/>
      <c r="H1307" s="326"/>
      <c r="I1307" s="327"/>
      <c r="J1307" s="327"/>
      <c r="K1307" s="327"/>
      <c r="L1307" s="327"/>
      <c r="M1307" s="327"/>
      <c r="N1307" s="328" t="str">
        <f t="shared" ca="1" si="80"/>
        <v/>
      </c>
      <c r="O1307" s="328"/>
      <c r="P1307" s="329"/>
      <c r="Q1307" s="330" t="str">
        <f t="shared" si="81"/>
        <v/>
      </c>
      <c r="R1307" s="330" t="b">
        <f t="shared" si="82"/>
        <v>1</v>
      </c>
      <c r="S1307" s="330" t="str">
        <f t="shared" si="83"/>
        <v/>
      </c>
    </row>
    <row r="1308" spans="1:19" s="330" customFormat="1" ht="20.149999999999999" customHeight="1">
      <c r="A1308" s="294"/>
      <c r="B1308" s="325"/>
      <c r="C1308" s="325"/>
      <c r="D1308" s="325"/>
      <c r="E1308" s="325"/>
      <c r="F1308" s="325"/>
      <c r="G1308" s="326"/>
      <c r="H1308" s="326"/>
      <c r="I1308" s="327"/>
      <c r="J1308" s="327"/>
      <c r="K1308" s="327"/>
      <c r="L1308" s="327"/>
      <c r="M1308" s="327"/>
      <c r="N1308" s="328" t="str">
        <f t="shared" ca="1" si="80"/>
        <v/>
      </c>
      <c r="O1308" s="328"/>
      <c r="P1308" s="329"/>
      <c r="Q1308" s="330" t="str">
        <f t="shared" si="81"/>
        <v/>
      </c>
      <c r="R1308" s="330" t="b">
        <f t="shared" si="82"/>
        <v>1</v>
      </c>
      <c r="S1308" s="330" t="str">
        <f t="shared" si="83"/>
        <v/>
      </c>
    </row>
    <row r="1309" spans="1:19" s="330" customFormat="1" ht="20.149999999999999" customHeight="1">
      <c r="A1309" s="294"/>
      <c r="B1309" s="325"/>
      <c r="C1309" s="325"/>
      <c r="D1309" s="325"/>
      <c r="E1309" s="325"/>
      <c r="F1309" s="325"/>
      <c r="G1309" s="326"/>
      <c r="H1309" s="326"/>
      <c r="I1309" s="327"/>
      <c r="J1309" s="327"/>
      <c r="K1309" s="327"/>
      <c r="L1309" s="327"/>
      <c r="M1309" s="327"/>
      <c r="N1309" s="328" t="str">
        <f t="shared" ca="1" si="80"/>
        <v/>
      </c>
      <c r="O1309" s="328"/>
      <c r="P1309" s="329"/>
      <c r="Q1309" s="330" t="str">
        <f t="shared" si="81"/>
        <v/>
      </c>
      <c r="R1309" s="330" t="b">
        <f t="shared" si="82"/>
        <v>1</v>
      </c>
      <c r="S1309" s="330" t="str">
        <f t="shared" si="83"/>
        <v/>
      </c>
    </row>
    <row r="1310" spans="1:19" s="330" customFormat="1" ht="20.149999999999999" customHeight="1">
      <c r="A1310" s="294"/>
      <c r="B1310" s="325"/>
      <c r="C1310" s="325"/>
      <c r="D1310" s="325"/>
      <c r="E1310" s="325"/>
      <c r="F1310" s="325"/>
      <c r="G1310" s="326"/>
      <c r="H1310" s="326"/>
      <c r="I1310" s="327"/>
      <c r="J1310" s="327"/>
      <c r="K1310" s="327"/>
      <c r="L1310" s="327"/>
      <c r="M1310" s="327"/>
      <c r="N1310" s="328" t="str">
        <f t="shared" ca="1" si="80"/>
        <v/>
      </c>
      <c r="O1310" s="328"/>
      <c r="P1310" s="329"/>
      <c r="Q1310" s="330" t="str">
        <f t="shared" si="81"/>
        <v/>
      </c>
      <c r="R1310" s="330" t="b">
        <f t="shared" si="82"/>
        <v>1</v>
      </c>
      <c r="S1310" s="330" t="str">
        <f t="shared" si="83"/>
        <v/>
      </c>
    </row>
    <row r="1311" spans="1:19" s="330" customFormat="1" ht="20.149999999999999" customHeight="1">
      <c r="A1311" s="294"/>
      <c r="B1311" s="325"/>
      <c r="C1311" s="325"/>
      <c r="D1311" s="325"/>
      <c r="E1311" s="325"/>
      <c r="F1311" s="325"/>
      <c r="G1311" s="326"/>
      <c r="H1311" s="326"/>
      <c r="I1311" s="327"/>
      <c r="J1311" s="327"/>
      <c r="K1311" s="327"/>
      <c r="L1311" s="327"/>
      <c r="M1311" s="327"/>
      <c r="N1311" s="328" t="str">
        <f t="shared" ca="1" si="80"/>
        <v/>
      </c>
      <c r="O1311" s="328"/>
      <c r="P1311" s="329"/>
      <c r="Q1311" s="330" t="str">
        <f t="shared" si="81"/>
        <v/>
      </c>
      <c r="R1311" s="330" t="b">
        <f t="shared" si="82"/>
        <v>1</v>
      </c>
      <c r="S1311" s="330" t="str">
        <f t="shared" si="83"/>
        <v/>
      </c>
    </row>
    <row r="1312" spans="1:19" s="330" customFormat="1" ht="20.149999999999999" customHeight="1">
      <c r="A1312" s="294"/>
      <c r="B1312" s="325"/>
      <c r="C1312" s="325"/>
      <c r="D1312" s="325"/>
      <c r="E1312" s="325"/>
      <c r="F1312" s="325"/>
      <c r="G1312" s="326"/>
      <c r="H1312" s="326"/>
      <c r="I1312" s="327"/>
      <c r="J1312" s="327"/>
      <c r="K1312" s="327"/>
      <c r="L1312" s="327"/>
      <c r="M1312" s="327"/>
      <c r="N1312" s="328" t="str">
        <f t="shared" ca="1" si="80"/>
        <v/>
      </c>
      <c r="O1312" s="328"/>
      <c r="P1312" s="329"/>
      <c r="Q1312" s="330" t="str">
        <f t="shared" si="81"/>
        <v/>
      </c>
      <c r="R1312" s="330" t="b">
        <f t="shared" si="82"/>
        <v>1</v>
      </c>
      <c r="S1312" s="330" t="str">
        <f t="shared" si="83"/>
        <v/>
      </c>
    </row>
    <row r="1313" spans="1:19" s="330" customFormat="1" ht="20.149999999999999" customHeight="1">
      <c r="A1313" s="294"/>
      <c r="B1313" s="325"/>
      <c r="C1313" s="325"/>
      <c r="D1313" s="325"/>
      <c r="E1313" s="325"/>
      <c r="F1313" s="325"/>
      <c r="G1313" s="326"/>
      <c r="H1313" s="326"/>
      <c r="I1313" s="327"/>
      <c r="J1313" s="327"/>
      <c r="K1313" s="327"/>
      <c r="L1313" s="327"/>
      <c r="M1313" s="327"/>
      <c r="N1313" s="328" t="str">
        <f t="shared" ca="1" si="80"/>
        <v/>
      </c>
      <c r="O1313" s="328"/>
      <c r="P1313" s="329"/>
      <c r="Q1313" s="330" t="str">
        <f t="shared" si="81"/>
        <v/>
      </c>
      <c r="R1313" s="330" t="b">
        <f t="shared" si="82"/>
        <v>1</v>
      </c>
      <c r="S1313" s="330" t="str">
        <f t="shared" si="83"/>
        <v/>
      </c>
    </row>
    <row r="1314" spans="1:19" s="330" customFormat="1" ht="20.149999999999999" customHeight="1">
      <c r="A1314" s="294"/>
      <c r="B1314" s="325"/>
      <c r="C1314" s="325"/>
      <c r="D1314" s="325"/>
      <c r="E1314" s="325"/>
      <c r="F1314" s="325"/>
      <c r="G1314" s="326"/>
      <c r="H1314" s="326"/>
      <c r="I1314" s="327"/>
      <c r="J1314" s="327"/>
      <c r="K1314" s="327"/>
      <c r="L1314" s="327"/>
      <c r="M1314" s="327"/>
      <c r="N1314" s="328" t="str">
        <f t="shared" ca="1" si="80"/>
        <v/>
      </c>
      <c r="O1314" s="328"/>
      <c r="P1314" s="329"/>
      <c r="Q1314" s="330" t="str">
        <f t="shared" si="81"/>
        <v/>
      </c>
      <c r="R1314" s="330" t="b">
        <f t="shared" si="82"/>
        <v>1</v>
      </c>
      <c r="S1314" s="330" t="str">
        <f t="shared" si="83"/>
        <v/>
      </c>
    </row>
    <row r="1315" spans="1:19" s="330" customFormat="1" ht="20.149999999999999" customHeight="1">
      <c r="A1315" s="294"/>
      <c r="B1315" s="325"/>
      <c r="C1315" s="325"/>
      <c r="D1315" s="325"/>
      <c r="E1315" s="325"/>
      <c r="F1315" s="325"/>
      <c r="G1315" s="326"/>
      <c r="H1315" s="326"/>
      <c r="I1315" s="327"/>
      <c r="J1315" s="327"/>
      <c r="K1315" s="327"/>
      <c r="L1315" s="327"/>
      <c r="M1315" s="327"/>
      <c r="N1315" s="328" t="str">
        <f t="shared" ca="1" si="80"/>
        <v/>
      </c>
      <c r="O1315" s="328"/>
      <c r="P1315" s="329"/>
      <c r="Q1315" s="330" t="str">
        <f t="shared" si="81"/>
        <v/>
      </c>
      <c r="R1315" s="330" t="b">
        <f t="shared" si="82"/>
        <v>1</v>
      </c>
      <c r="S1315" s="330" t="str">
        <f t="shared" si="83"/>
        <v/>
      </c>
    </row>
    <row r="1316" spans="1:19" s="330" customFormat="1" ht="20.149999999999999" customHeight="1">
      <c r="A1316" s="294"/>
      <c r="B1316" s="325"/>
      <c r="C1316" s="325"/>
      <c r="D1316" s="325"/>
      <c r="E1316" s="325"/>
      <c r="F1316" s="325"/>
      <c r="G1316" s="326"/>
      <c r="H1316" s="326"/>
      <c r="I1316" s="327"/>
      <c r="J1316" s="327"/>
      <c r="K1316" s="327"/>
      <c r="L1316" s="327"/>
      <c r="M1316" s="327"/>
      <c r="N1316" s="328" t="str">
        <f t="shared" ca="1" si="80"/>
        <v/>
      </c>
      <c r="O1316" s="328"/>
      <c r="P1316" s="329"/>
      <c r="Q1316" s="330" t="str">
        <f t="shared" si="81"/>
        <v/>
      </c>
      <c r="R1316" s="330" t="b">
        <f t="shared" si="82"/>
        <v>1</v>
      </c>
      <c r="S1316" s="330" t="str">
        <f t="shared" si="83"/>
        <v/>
      </c>
    </row>
    <row r="1317" spans="1:19" s="330" customFormat="1" ht="20.149999999999999" customHeight="1">
      <c r="A1317" s="294"/>
      <c r="B1317" s="325"/>
      <c r="C1317" s="325"/>
      <c r="D1317" s="325"/>
      <c r="E1317" s="325"/>
      <c r="F1317" s="325"/>
      <c r="G1317" s="326"/>
      <c r="H1317" s="326"/>
      <c r="I1317" s="327"/>
      <c r="J1317" s="327"/>
      <c r="K1317" s="327"/>
      <c r="L1317" s="327"/>
      <c r="M1317" s="327"/>
      <c r="N1317" s="328" t="str">
        <f t="shared" ca="1" si="80"/>
        <v/>
      </c>
      <c r="O1317" s="328"/>
      <c r="P1317" s="329"/>
      <c r="Q1317" s="330" t="str">
        <f t="shared" si="81"/>
        <v/>
      </c>
      <c r="R1317" s="330" t="b">
        <f t="shared" si="82"/>
        <v>1</v>
      </c>
      <c r="S1317" s="330" t="str">
        <f t="shared" si="83"/>
        <v/>
      </c>
    </row>
    <row r="1318" spans="1:19" s="330" customFormat="1" ht="20.149999999999999" customHeight="1">
      <c r="A1318" s="294"/>
      <c r="B1318" s="325"/>
      <c r="C1318" s="325"/>
      <c r="D1318" s="325"/>
      <c r="E1318" s="325"/>
      <c r="F1318" s="325"/>
      <c r="G1318" s="326"/>
      <c r="H1318" s="326"/>
      <c r="I1318" s="327"/>
      <c r="J1318" s="327"/>
      <c r="K1318" s="327"/>
      <c r="L1318" s="327"/>
      <c r="M1318" s="327"/>
      <c r="N1318" s="328" t="str">
        <f t="shared" ca="1" si="80"/>
        <v/>
      </c>
      <c r="O1318" s="328"/>
      <c r="P1318" s="329"/>
      <c r="Q1318" s="330" t="str">
        <f t="shared" si="81"/>
        <v/>
      </c>
      <c r="R1318" s="330" t="b">
        <f t="shared" si="82"/>
        <v>1</v>
      </c>
      <c r="S1318" s="330" t="str">
        <f t="shared" si="83"/>
        <v/>
      </c>
    </row>
    <row r="1319" spans="1:19" s="330" customFormat="1" ht="20.149999999999999" customHeight="1">
      <c r="A1319" s="294"/>
      <c r="B1319" s="325"/>
      <c r="C1319" s="325"/>
      <c r="D1319" s="325"/>
      <c r="E1319" s="325"/>
      <c r="F1319" s="325"/>
      <c r="G1319" s="326"/>
      <c r="H1319" s="326"/>
      <c r="I1319" s="327"/>
      <c r="J1319" s="327"/>
      <c r="K1319" s="327"/>
      <c r="L1319" s="327"/>
      <c r="M1319" s="327"/>
      <c r="N1319" s="328" t="str">
        <f t="shared" ca="1" si="80"/>
        <v/>
      </c>
      <c r="O1319" s="328"/>
      <c r="P1319" s="329"/>
      <c r="Q1319" s="330" t="str">
        <f t="shared" si="81"/>
        <v/>
      </c>
      <c r="R1319" s="330" t="b">
        <f t="shared" si="82"/>
        <v>1</v>
      </c>
      <c r="S1319" s="330" t="str">
        <f t="shared" si="83"/>
        <v/>
      </c>
    </row>
    <row r="1320" spans="1:19" s="330" customFormat="1" ht="20.149999999999999" customHeight="1">
      <c r="A1320" s="294"/>
      <c r="B1320" s="325"/>
      <c r="C1320" s="325"/>
      <c r="D1320" s="325"/>
      <c r="E1320" s="325"/>
      <c r="F1320" s="325"/>
      <c r="G1320" s="326"/>
      <c r="H1320" s="326"/>
      <c r="I1320" s="327"/>
      <c r="J1320" s="327"/>
      <c r="K1320" s="327"/>
      <c r="L1320" s="327"/>
      <c r="M1320" s="327"/>
      <c r="N1320" s="328" t="str">
        <f t="shared" ca="1" si="80"/>
        <v/>
      </c>
      <c r="O1320" s="328"/>
      <c r="P1320" s="329"/>
      <c r="Q1320" s="330" t="str">
        <f t="shared" si="81"/>
        <v/>
      </c>
      <c r="R1320" s="330" t="b">
        <f t="shared" si="82"/>
        <v>1</v>
      </c>
      <c r="S1320" s="330" t="str">
        <f t="shared" si="83"/>
        <v/>
      </c>
    </row>
    <row r="1321" spans="1:19" s="330" customFormat="1" ht="20.149999999999999" customHeight="1">
      <c r="A1321" s="294"/>
      <c r="B1321" s="325"/>
      <c r="C1321" s="325"/>
      <c r="D1321" s="325"/>
      <c r="E1321" s="325"/>
      <c r="F1321" s="325"/>
      <c r="G1321" s="326"/>
      <c r="H1321" s="326"/>
      <c r="I1321" s="327"/>
      <c r="J1321" s="327"/>
      <c r="K1321" s="327"/>
      <c r="L1321" s="327"/>
      <c r="M1321" s="327"/>
      <c r="N1321" s="328" t="str">
        <f t="shared" ca="1" si="80"/>
        <v/>
      </c>
      <c r="O1321" s="328"/>
      <c r="P1321" s="329"/>
      <c r="Q1321" s="330" t="str">
        <f t="shared" si="81"/>
        <v/>
      </c>
      <c r="R1321" s="330" t="b">
        <f t="shared" si="82"/>
        <v>1</v>
      </c>
      <c r="S1321" s="330" t="str">
        <f t="shared" si="83"/>
        <v/>
      </c>
    </row>
    <row r="1322" spans="1:19" s="330" customFormat="1" ht="20.149999999999999" customHeight="1">
      <c r="A1322" s="294"/>
      <c r="B1322" s="325"/>
      <c r="C1322" s="325"/>
      <c r="D1322" s="325"/>
      <c r="E1322" s="325"/>
      <c r="F1322" s="325"/>
      <c r="G1322" s="326"/>
      <c r="H1322" s="326"/>
      <c r="I1322" s="327"/>
      <c r="J1322" s="327"/>
      <c r="K1322" s="327"/>
      <c r="L1322" s="327"/>
      <c r="M1322" s="327"/>
      <c r="N1322" s="328" t="str">
        <f t="shared" ca="1" si="80"/>
        <v/>
      </c>
      <c r="O1322" s="328"/>
      <c r="P1322" s="329"/>
      <c r="Q1322" s="330" t="str">
        <f t="shared" si="81"/>
        <v/>
      </c>
      <c r="R1322" s="330" t="b">
        <f t="shared" si="82"/>
        <v>1</v>
      </c>
      <c r="S1322" s="330" t="str">
        <f t="shared" si="83"/>
        <v/>
      </c>
    </row>
    <row r="1323" spans="1:19" s="330" customFormat="1" ht="20.149999999999999" customHeight="1">
      <c r="A1323" s="294"/>
      <c r="B1323" s="325"/>
      <c r="C1323" s="325"/>
      <c r="D1323" s="325"/>
      <c r="E1323" s="325"/>
      <c r="F1323" s="325"/>
      <c r="G1323" s="326"/>
      <c r="H1323" s="326"/>
      <c r="I1323" s="327"/>
      <c r="J1323" s="327"/>
      <c r="K1323" s="327"/>
      <c r="L1323" s="327"/>
      <c r="M1323" s="327"/>
      <c r="N1323" s="328" t="str">
        <f t="shared" ca="1" si="80"/>
        <v/>
      </c>
      <c r="O1323" s="328"/>
      <c r="P1323" s="329"/>
      <c r="Q1323" s="330" t="str">
        <f t="shared" si="81"/>
        <v/>
      </c>
      <c r="R1323" s="330" t="b">
        <f t="shared" si="82"/>
        <v>1</v>
      </c>
      <c r="S1323" s="330" t="str">
        <f t="shared" si="83"/>
        <v/>
      </c>
    </row>
    <row r="1324" spans="1:19" s="330" customFormat="1" ht="20.149999999999999" customHeight="1">
      <c r="A1324" s="294"/>
      <c r="B1324" s="325"/>
      <c r="C1324" s="325"/>
      <c r="D1324" s="325"/>
      <c r="E1324" s="325"/>
      <c r="F1324" s="325"/>
      <c r="G1324" s="326"/>
      <c r="H1324" s="326"/>
      <c r="I1324" s="327"/>
      <c r="J1324" s="327"/>
      <c r="K1324" s="327"/>
      <c r="L1324" s="327"/>
      <c r="M1324" s="327"/>
      <c r="N1324" s="328" t="str">
        <f t="shared" ca="1" si="80"/>
        <v/>
      </c>
      <c r="O1324" s="328"/>
      <c r="P1324" s="329"/>
      <c r="Q1324" s="330" t="str">
        <f t="shared" si="81"/>
        <v/>
      </c>
      <c r="R1324" s="330" t="b">
        <f t="shared" si="82"/>
        <v>1</v>
      </c>
      <c r="S1324" s="330" t="str">
        <f t="shared" si="83"/>
        <v/>
      </c>
    </row>
    <row r="1325" spans="1:19" s="330" customFormat="1" ht="20.149999999999999" customHeight="1">
      <c r="A1325" s="294"/>
      <c r="B1325" s="325"/>
      <c r="C1325" s="325"/>
      <c r="D1325" s="325"/>
      <c r="E1325" s="325"/>
      <c r="F1325" s="325"/>
      <c r="G1325" s="326"/>
      <c r="H1325" s="326"/>
      <c r="I1325" s="327"/>
      <c r="J1325" s="327"/>
      <c r="K1325" s="327"/>
      <c r="L1325" s="327"/>
      <c r="M1325" s="327"/>
      <c r="N1325" s="328" t="str">
        <f t="shared" ca="1" si="80"/>
        <v/>
      </c>
      <c r="O1325" s="328"/>
      <c r="P1325" s="329"/>
      <c r="Q1325" s="330" t="str">
        <f t="shared" si="81"/>
        <v/>
      </c>
      <c r="R1325" s="330" t="b">
        <f t="shared" si="82"/>
        <v>1</v>
      </c>
      <c r="S1325" s="330" t="str">
        <f t="shared" si="83"/>
        <v/>
      </c>
    </row>
    <row r="1326" spans="1:19" s="330" customFormat="1" ht="20.149999999999999" customHeight="1">
      <c r="A1326" s="294"/>
      <c r="B1326" s="325"/>
      <c r="C1326" s="325"/>
      <c r="D1326" s="325"/>
      <c r="E1326" s="325"/>
      <c r="F1326" s="325"/>
      <c r="G1326" s="326"/>
      <c r="H1326" s="326"/>
      <c r="I1326" s="327"/>
      <c r="J1326" s="327"/>
      <c r="K1326" s="327"/>
      <c r="L1326" s="327"/>
      <c r="M1326" s="327"/>
      <c r="N1326" s="328" t="str">
        <f t="shared" ca="1" si="80"/>
        <v/>
      </c>
      <c r="O1326" s="328"/>
      <c r="P1326" s="329"/>
      <c r="Q1326" s="330" t="str">
        <f t="shared" si="81"/>
        <v/>
      </c>
      <c r="R1326" s="330" t="b">
        <f t="shared" si="82"/>
        <v>1</v>
      </c>
      <c r="S1326" s="330" t="str">
        <f t="shared" si="83"/>
        <v/>
      </c>
    </row>
    <row r="1327" spans="1:19" s="330" customFormat="1" ht="20.149999999999999" customHeight="1">
      <c r="A1327" s="294"/>
      <c r="B1327" s="325"/>
      <c r="C1327" s="325"/>
      <c r="D1327" s="325"/>
      <c r="E1327" s="325"/>
      <c r="F1327" s="325"/>
      <c r="G1327" s="326"/>
      <c r="H1327" s="326"/>
      <c r="I1327" s="327"/>
      <c r="J1327" s="327"/>
      <c r="K1327" s="327"/>
      <c r="L1327" s="327"/>
      <c r="M1327" s="327"/>
      <c r="N1327" s="328" t="str">
        <f t="shared" ca="1" si="80"/>
        <v/>
      </c>
      <c r="O1327" s="328"/>
      <c r="P1327" s="329"/>
      <c r="Q1327" s="330" t="str">
        <f t="shared" si="81"/>
        <v/>
      </c>
      <c r="R1327" s="330" t="b">
        <f t="shared" si="82"/>
        <v>1</v>
      </c>
      <c r="S1327" s="330" t="str">
        <f t="shared" si="83"/>
        <v/>
      </c>
    </row>
    <row r="1328" spans="1:19" s="330" customFormat="1" ht="20.149999999999999" customHeight="1">
      <c r="A1328" s="294"/>
      <c r="B1328" s="325"/>
      <c r="C1328" s="325"/>
      <c r="D1328" s="325"/>
      <c r="E1328" s="325"/>
      <c r="F1328" s="325"/>
      <c r="G1328" s="326"/>
      <c r="H1328" s="326"/>
      <c r="I1328" s="327"/>
      <c r="J1328" s="327"/>
      <c r="K1328" s="327"/>
      <c r="L1328" s="327"/>
      <c r="M1328" s="327"/>
      <c r="N1328" s="328" t="str">
        <f t="shared" ca="1" si="80"/>
        <v/>
      </c>
      <c r="O1328" s="328"/>
      <c r="P1328" s="329"/>
      <c r="Q1328" s="330" t="str">
        <f t="shared" si="81"/>
        <v/>
      </c>
      <c r="R1328" s="330" t="b">
        <f t="shared" si="82"/>
        <v>1</v>
      </c>
      <c r="S1328" s="330" t="str">
        <f t="shared" si="83"/>
        <v/>
      </c>
    </row>
    <row r="1329" spans="1:19" s="330" customFormat="1" ht="20.149999999999999" customHeight="1">
      <c r="A1329" s="294"/>
      <c r="B1329" s="325"/>
      <c r="C1329" s="325"/>
      <c r="D1329" s="325"/>
      <c r="E1329" s="325"/>
      <c r="F1329" s="325"/>
      <c r="G1329" s="326"/>
      <c r="H1329" s="326"/>
      <c r="I1329" s="327"/>
      <c r="J1329" s="327"/>
      <c r="K1329" s="327"/>
      <c r="L1329" s="327"/>
      <c r="M1329" s="327"/>
      <c r="N1329" s="328" t="str">
        <f t="shared" ca="1" si="80"/>
        <v/>
      </c>
      <c r="O1329" s="328"/>
      <c r="P1329" s="329"/>
      <c r="Q1329" s="330" t="str">
        <f t="shared" si="81"/>
        <v/>
      </c>
      <c r="R1329" s="330" t="b">
        <f t="shared" si="82"/>
        <v>1</v>
      </c>
      <c r="S1329" s="330" t="str">
        <f t="shared" si="83"/>
        <v/>
      </c>
    </row>
    <row r="1330" spans="1:19" s="330" customFormat="1" ht="20.149999999999999" customHeight="1">
      <c r="A1330" s="294"/>
      <c r="B1330" s="325"/>
      <c r="C1330" s="325"/>
      <c r="D1330" s="325"/>
      <c r="E1330" s="325"/>
      <c r="F1330" s="325"/>
      <c r="G1330" s="326"/>
      <c r="H1330" s="326"/>
      <c r="I1330" s="327"/>
      <c r="J1330" s="327"/>
      <c r="K1330" s="327"/>
      <c r="L1330" s="327"/>
      <c r="M1330" s="327"/>
      <c r="N1330" s="328" t="str">
        <f t="shared" ca="1" si="80"/>
        <v/>
      </c>
      <c r="O1330" s="328"/>
      <c r="P1330" s="329"/>
      <c r="Q1330" s="330" t="str">
        <f t="shared" si="81"/>
        <v/>
      </c>
      <c r="R1330" s="330" t="b">
        <f t="shared" si="82"/>
        <v>1</v>
      </c>
      <c r="S1330" s="330" t="str">
        <f t="shared" si="83"/>
        <v/>
      </c>
    </row>
    <row r="1331" spans="1:19" s="330" customFormat="1" ht="20.149999999999999" customHeight="1">
      <c r="A1331" s="294"/>
      <c r="B1331" s="325"/>
      <c r="C1331" s="325"/>
      <c r="D1331" s="325"/>
      <c r="E1331" s="325"/>
      <c r="F1331" s="325"/>
      <c r="G1331" s="326"/>
      <c r="H1331" s="326"/>
      <c r="I1331" s="327"/>
      <c r="J1331" s="327"/>
      <c r="K1331" s="327"/>
      <c r="L1331" s="327"/>
      <c r="M1331" s="327"/>
      <c r="N1331" s="328" t="str">
        <f t="shared" ca="1" si="80"/>
        <v/>
      </c>
      <c r="O1331" s="328"/>
      <c r="P1331" s="329"/>
      <c r="Q1331" s="330" t="str">
        <f t="shared" si="81"/>
        <v/>
      </c>
      <c r="R1331" s="330" t="b">
        <f t="shared" si="82"/>
        <v>1</v>
      </c>
      <c r="S1331" s="330" t="str">
        <f t="shared" si="83"/>
        <v/>
      </c>
    </row>
    <row r="1332" spans="1:19" s="330" customFormat="1" ht="20.149999999999999" customHeight="1">
      <c r="A1332" s="294"/>
      <c r="B1332" s="325"/>
      <c r="C1332" s="325"/>
      <c r="D1332" s="325"/>
      <c r="E1332" s="325"/>
      <c r="F1332" s="325"/>
      <c r="G1332" s="326"/>
      <c r="H1332" s="326"/>
      <c r="I1332" s="327"/>
      <c r="J1332" s="327"/>
      <c r="K1332" s="327"/>
      <c r="L1332" s="327"/>
      <c r="M1332" s="327"/>
      <c r="N1332" s="328" t="str">
        <f t="shared" ca="1" si="80"/>
        <v/>
      </c>
      <c r="O1332" s="328"/>
      <c r="P1332" s="329"/>
      <c r="Q1332" s="330" t="str">
        <f t="shared" si="81"/>
        <v/>
      </c>
      <c r="R1332" s="330" t="b">
        <f t="shared" si="82"/>
        <v>1</v>
      </c>
      <c r="S1332" s="330" t="str">
        <f t="shared" si="83"/>
        <v/>
      </c>
    </row>
    <row r="1333" spans="1:19" s="330" customFormat="1" ht="20.149999999999999" customHeight="1">
      <c r="A1333" s="294"/>
      <c r="B1333" s="325"/>
      <c r="C1333" s="325"/>
      <c r="D1333" s="325"/>
      <c r="E1333" s="325"/>
      <c r="F1333" s="325"/>
      <c r="G1333" s="326"/>
      <c r="H1333" s="326"/>
      <c r="I1333" s="327"/>
      <c r="J1333" s="327"/>
      <c r="K1333" s="327"/>
      <c r="L1333" s="327"/>
      <c r="M1333" s="327"/>
      <c r="N1333" s="328" t="str">
        <f t="shared" ca="1" si="80"/>
        <v/>
      </c>
      <c r="O1333" s="328"/>
      <c r="P1333" s="329"/>
      <c r="Q1333" s="330" t="str">
        <f t="shared" si="81"/>
        <v/>
      </c>
      <c r="R1333" s="330" t="b">
        <f t="shared" si="82"/>
        <v>1</v>
      </c>
      <c r="S1333" s="330" t="str">
        <f t="shared" si="83"/>
        <v/>
      </c>
    </row>
    <row r="1334" spans="1:19" s="330" customFormat="1" ht="20.149999999999999" customHeight="1">
      <c r="A1334" s="294"/>
      <c r="B1334" s="325"/>
      <c r="C1334" s="325"/>
      <c r="D1334" s="325"/>
      <c r="E1334" s="325"/>
      <c r="F1334" s="325"/>
      <c r="G1334" s="326"/>
      <c r="H1334" s="326"/>
      <c r="I1334" s="327"/>
      <c r="J1334" s="327"/>
      <c r="K1334" s="327"/>
      <c r="L1334" s="327"/>
      <c r="M1334" s="327"/>
      <c r="N1334" s="328" t="str">
        <f t="shared" ca="1" si="80"/>
        <v/>
      </c>
      <c r="O1334" s="328"/>
      <c r="P1334" s="329"/>
      <c r="Q1334" s="330" t="str">
        <f t="shared" si="81"/>
        <v/>
      </c>
      <c r="R1334" s="330" t="b">
        <f t="shared" si="82"/>
        <v>1</v>
      </c>
      <c r="S1334" s="330" t="str">
        <f t="shared" si="83"/>
        <v/>
      </c>
    </row>
    <row r="1335" spans="1:19" s="330" customFormat="1" ht="20.149999999999999" customHeight="1">
      <c r="A1335" s="294"/>
      <c r="B1335" s="325"/>
      <c r="C1335" s="325"/>
      <c r="D1335" s="325"/>
      <c r="E1335" s="325"/>
      <c r="F1335" s="325"/>
      <c r="G1335" s="326"/>
      <c r="H1335" s="326"/>
      <c r="I1335" s="327"/>
      <c r="J1335" s="327"/>
      <c r="K1335" s="327"/>
      <c r="L1335" s="327"/>
      <c r="M1335" s="327"/>
      <c r="N1335" s="328" t="str">
        <f t="shared" ca="1" si="80"/>
        <v/>
      </c>
      <c r="O1335" s="328"/>
      <c r="P1335" s="329"/>
      <c r="Q1335" s="330" t="str">
        <f t="shared" si="81"/>
        <v/>
      </c>
      <c r="R1335" s="330" t="b">
        <f t="shared" si="82"/>
        <v>1</v>
      </c>
      <c r="S1335" s="330" t="str">
        <f t="shared" si="83"/>
        <v/>
      </c>
    </row>
    <row r="1336" spans="1:19" s="330" customFormat="1" ht="20.149999999999999" customHeight="1">
      <c r="A1336" s="294"/>
      <c r="B1336" s="325"/>
      <c r="C1336" s="325"/>
      <c r="D1336" s="325"/>
      <c r="E1336" s="325"/>
      <c r="F1336" s="325"/>
      <c r="G1336" s="326"/>
      <c r="H1336" s="326"/>
      <c r="I1336" s="327"/>
      <c r="J1336" s="327"/>
      <c r="K1336" s="327"/>
      <c r="L1336" s="327"/>
      <c r="M1336" s="327"/>
      <c r="N1336" s="328" t="str">
        <f t="shared" ca="1" si="80"/>
        <v/>
      </c>
      <c r="O1336" s="328"/>
      <c r="P1336" s="329"/>
      <c r="Q1336" s="330" t="str">
        <f t="shared" si="81"/>
        <v/>
      </c>
      <c r="R1336" s="330" t="b">
        <f t="shared" si="82"/>
        <v>1</v>
      </c>
      <c r="S1336" s="330" t="str">
        <f t="shared" si="83"/>
        <v/>
      </c>
    </row>
    <row r="1337" spans="1:19" s="330" customFormat="1" ht="20.149999999999999" customHeight="1">
      <c r="A1337" s="294"/>
      <c r="B1337" s="325"/>
      <c r="C1337" s="325"/>
      <c r="D1337" s="325"/>
      <c r="E1337" s="325"/>
      <c r="F1337" s="325"/>
      <c r="G1337" s="326"/>
      <c r="H1337" s="326"/>
      <c r="I1337" s="327"/>
      <c r="J1337" s="327"/>
      <c r="K1337" s="327"/>
      <c r="L1337" s="327"/>
      <c r="M1337" s="327"/>
      <c r="N1337" s="328" t="str">
        <f t="shared" ca="1" si="80"/>
        <v/>
      </c>
      <c r="O1337" s="328"/>
      <c r="P1337" s="329"/>
      <c r="Q1337" s="330" t="str">
        <f t="shared" si="81"/>
        <v/>
      </c>
      <c r="R1337" s="330" t="b">
        <f t="shared" si="82"/>
        <v>1</v>
      </c>
      <c r="S1337" s="330" t="str">
        <f t="shared" si="83"/>
        <v/>
      </c>
    </row>
    <row r="1338" spans="1:19" s="330" customFormat="1" ht="20.149999999999999" customHeight="1">
      <c r="A1338" s="294"/>
      <c r="B1338" s="325"/>
      <c r="C1338" s="325"/>
      <c r="D1338" s="325"/>
      <c r="E1338" s="325"/>
      <c r="F1338" s="325"/>
      <c r="G1338" s="326"/>
      <c r="H1338" s="326"/>
      <c r="I1338" s="327"/>
      <c r="J1338" s="327"/>
      <c r="K1338" s="327"/>
      <c r="L1338" s="327"/>
      <c r="M1338" s="327"/>
      <c r="N1338" s="328" t="str">
        <f t="shared" ca="1" si="80"/>
        <v/>
      </c>
      <c r="O1338" s="328"/>
      <c r="P1338" s="329"/>
      <c r="Q1338" s="330" t="str">
        <f t="shared" si="81"/>
        <v/>
      </c>
      <c r="R1338" s="330" t="b">
        <f t="shared" si="82"/>
        <v>1</v>
      </c>
      <c r="S1338" s="330" t="str">
        <f t="shared" si="83"/>
        <v/>
      </c>
    </row>
    <row r="1339" spans="1:19" s="330" customFormat="1" ht="20.149999999999999" customHeight="1">
      <c r="A1339" s="294"/>
      <c r="B1339" s="325"/>
      <c r="C1339" s="325"/>
      <c r="D1339" s="325"/>
      <c r="E1339" s="325"/>
      <c r="F1339" s="325"/>
      <c r="G1339" s="326"/>
      <c r="H1339" s="326"/>
      <c r="I1339" s="327"/>
      <c r="J1339" s="327"/>
      <c r="K1339" s="327"/>
      <c r="L1339" s="327"/>
      <c r="M1339" s="327"/>
      <c r="N1339" s="328" t="str">
        <f t="shared" ca="1" si="80"/>
        <v/>
      </c>
      <c r="O1339" s="328"/>
      <c r="P1339" s="329"/>
      <c r="Q1339" s="330" t="str">
        <f t="shared" si="81"/>
        <v/>
      </c>
      <c r="R1339" s="330" t="b">
        <f t="shared" si="82"/>
        <v>1</v>
      </c>
      <c r="S1339" s="330" t="str">
        <f t="shared" si="83"/>
        <v/>
      </c>
    </row>
    <row r="1340" spans="1:19" s="330" customFormat="1" ht="20.149999999999999" customHeight="1">
      <c r="A1340" s="294"/>
      <c r="B1340" s="325"/>
      <c r="C1340" s="325"/>
      <c r="D1340" s="325"/>
      <c r="E1340" s="325"/>
      <c r="F1340" s="325"/>
      <c r="G1340" s="326"/>
      <c r="H1340" s="326"/>
      <c r="I1340" s="327"/>
      <c r="J1340" s="327"/>
      <c r="K1340" s="327"/>
      <c r="L1340" s="327"/>
      <c r="M1340" s="327"/>
      <c r="N1340" s="328" t="str">
        <f t="shared" ca="1" si="80"/>
        <v/>
      </c>
      <c r="O1340" s="328"/>
      <c r="P1340" s="329"/>
      <c r="Q1340" s="330" t="str">
        <f t="shared" si="81"/>
        <v/>
      </c>
      <c r="R1340" s="330" t="b">
        <f t="shared" si="82"/>
        <v>1</v>
      </c>
      <c r="S1340" s="330" t="str">
        <f t="shared" si="83"/>
        <v/>
      </c>
    </row>
    <row r="1341" spans="1:19" s="330" customFormat="1" ht="20.149999999999999" customHeight="1">
      <c r="A1341" s="294"/>
      <c r="B1341" s="325"/>
      <c r="C1341" s="325"/>
      <c r="D1341" s="325"/>
      <c r="E1341" s="325"/>
      <c r="F1341" s="325"/>
      <c r="G1341" s="326"/>
      <c r="H1341" s="326"/>
      <c r="I1341" s="327"/>
      <c r="J1341" s="327"/>
      <c r="K1341" s="327"/>
      <c r="L1341" s="327"/>
      <c r="M1341" s="327"/>
      <c r="N1341" s="328" t="str">
        <f t="shared" ca="1" si="80"/>
        <v/>
      </c>
      <c r="O1341" s="328"/>
      <c r="P1341" s="329"/>
      <c r="Q1341" s="330" t="str">
        <f t="shared" si="81"/>
        <v/>
      </c>
      <c r="R1341" s="330" t="b">
        <f t="shared" si="82"/>
        <v>1</v>
      </c>
      <c r="S1341" s="330" t="str">
        <f t="shared" si="83"/>
        <v/>
      </c>
    </row>
    <row r="1342" spans="1:19" s="330" customFormat="1" ht="20.149999999999999" customHeight="1">
      <c r="A1342" s="294"/>
      <c r="B1342" s="325"/>
      <c r="C1342" s="325"/>
      <c r="D1342" s="325"/>
      <c r="E1342" s="325"/>
      <c r="F1342" s="325"/>
      <c r="G1342" s="326"/>
      <c r="H1342" s="326"/>
      <c r="I1342" s="327"/>
      <c r="J1342" s="327"/>
      <c r="K1342" s="327"/>
      <c r="L1342" s="327"/>
      <c r="M1342" s="327"/>
      <c r="N1342" s="328" t="str">
        <f t="shared" ca="1" si="80"/>
        <v/>
      </c>
      <c r="O1342" s="328"/>
      <c r="P1342" s="329"/>
      <c r="Q1342" s="330" t="str">
        <f t="shared" si="81"/>
        <v/>
      </c>
      <c r="R1342" s="330" t="b">
        <f t="shared" si="82"/>
        <v>1</v>
      </c>
      <c r="S1342" s="330" t="str">
        <f t="shared" si="83"/>
        <v/>
      </c>
    </row>
    <row r="1343" spans="1:19" s="330" customFormat="1" ht="20.149999999999999" customHeight="1">
      <c r="A1343" s="294"/>
      <c r="B1343" s="325"/>
      <c r="C1343" s="325"/>
      <c r="D1343" s="325"/>
      <c r="E1343" s="325"/>
      <c r="F1343" s="325"/>
      <c r="G1343" s="326"/>
      <c r="H1343" s="326"/>
      <c r="I1343" s="327"/>
      <c r="J1343" s="327"/>
      <c r="K1343" s="327"/>
      <c r="L1343" s="327"/>
      <c r="M1343" s="327"/>
      <c r="N1343" s="328" t="str">
        <f t="shared" ca="1" si="80"/>
        <v/>
      </c>
      <c r="O1343" s="328"/>
      <c r="P1343" s="329"/>
      <c r="Q1343" s="330" t="str">
        <f t="shared" si="81"/>
        <v/>
      </c>
      <c r="R1343" s="330" t="b">
        <f t="shared" si="82"/>
        <v>1</v>
      </c>
      <c r="S1343" s="330" t="str">
        <f t="shared" si="83"/>
        <v/>
      </c>
    </row>
    <row r="1344" spans="1:19" s="330" customFormat="1" ht="20.149999999999999" customHeight="1">
      <c r="A1344" s="294"/>
      <c r="B1344" s="325"/>
      <c r="C1344" s="325"/>
      <c r="D1344" s="325"/>
      <c r="E1344" s="325"/>
      <c r="F1344" s="325"/>
      <c r="G1344" s="326"/>
      <c r="H1344" s="326"/>
      <c r="I1344" s="327"/>
      <c r="J1344" s="327"/>
      <c r="K1344" s="327"/>
      <c r="L1344" s="327"/>
      <c r="M1344" s="327"/>
      <c r="N1344" s="328" t="str">
        <f t="shared" ca="1" si="80"/>
        <v/>
      </c>
      <c r="O1344" s="328"/>
      <c r="P1344" s="329"/>
      <c r="Q1344" s="330" t="str">
        <f t="shared" si="81"/>
        <v/>
      </c>
      <c r="R1344" s="330" t="b">
        <f t="shared" si="82"/>
        <v>1</v>
      </c>
      <c r="S1344" s="330" t="str">
        <f t="shared" si="83"/>
        <v/>
      </c>
    </row>
    <row r="1345" spans="1:19" s="330" customFormat="1" ht="20.149999999999999" customHeight="1">
      <c r="A1345" s="294"/>
      <c r="B1345" s="325"/>
      <c r="C1345" s="325"/>
      <c r="D1345" s="325"/>
      <c r="E1345" s="325"/>
      <c r="F1345" s="325"/>
      <c r="G1345" s="326"/>
      <c r="H1345" s="326"/>
      <c r="I1345" s="327"/>
      <c r="J1345" s="327"/>
      <c r="K1345" s="327"/>
      <c r="L1345" s="327"/>
      <c r="M1345" s="327"/>
      <c r="N1345" s="328" t="str">
        <f t="shared" ca="1" si="80"/>
        <v/>
      </c>
      <c r="O1345" s="328"/>
      <c r="P1345" s="329"/>
      <c r="Q1345" s="330" t="str">
        <f t="shared" si="81"/>
        <v/>
      </c>
      <c r="R1345" s="330" t="b">
        <f t="shared" si="82"/>
        <v>1</v>
      </c>
      <c r="S1345" s="330" t="str">
        <f t="shared" si="83"/>
        <v/>
      </c>
    </row>
    <row r="1346" spans="1:19" s="330" customFormat="1" ht="20.149999999999999" customHeight="1">
      <c r="A1346" s="294"/>
      <c r="B1346" s="325"/>
      <c r="C1346" s="325"/>
      <c r="D1346" s="325"/>
      <c r="E1346" s="325"/>
      <c r="F1346" s="325"/>
      <c r="G1346" s="326"/>
      <c r="H1346" s="326"/>
      <c r="I1346" s="327"/>
      <c r="J1346" s="327"/>
      <c r="K1346" s="327"/>
      <c r="L1346" s="327"/>
      <c r="M1346" s="327"/>
      <c r="N1346" s="328" t="str">
        <f t="shared" ca="1" si="80"/>
        <v/>
      </c>
      <c r="O1346" s="328"/>
      <c r="P1346" s="329"/>
      <c r="Q1346" s="330" t="str">
        <f t="shared" si="81"/>
        <v/>
      </c>
      <c r="R1346" s="330" t="b">
        <f t="shared" si="82"/>
        <v>1</v>
      </c>
      <c r="S1346" s="330" t="str">
        <f t="shared" si="83"/>
        <v/>
      </c>
    </row>
    <row r="1347" spans="1:19" s="330" customFormat="1" ht="20.149999999999999" customHeight="1">
      <c r="A1347" s="294"/>
      <c r="B1347" s="325"/>
      <c r="C1347" s="325"/>
      <c r="D1347" s="325"/>
      <c r="E1347" s="325"/>
      <c r="F1347" s="325"/>
      <c r="G1347" s="326"/>
      <c r="H1347" s="326"/>
      <c r="I1347" s="327"/>
      <c r="J1347" s="327"/>
      <c r="K1347" s="327"/>
      <c r="L1347" s="327"/>
      <c r="M1347" s="327"/>
      <c r="N1347" s="328" t="str">
        <f t="shared" ca="1" si="80"/>
        <v/>
      </c>
      <c r="O1347" s="328"/>
      <c r="P1347" s="329"/>
      <c r="Q1347" s="330" t="str">
        <f t="shared" si="81"/>
        <v/>
      </c>
      <c r="R1347" s="330" t="b">
        <f t="shared" si="82"/>
        <v>1</v>
      </c>
      <c r="S1347" s="330" t="str">
        <f t="shared" si="83"/>
        <v/>
      </c>
    </row>
    <row r="1348" spans="1:19" s="330" customFormat="1" ht="20.149999999999999" customHeight="1">
      <c r="A1348" s="294"/>
      <c r="B1348" s="325"/>
      <c r="C1348" s="325"/>
      <c r="D1348" s="325"/>
      <c r="E1348" s="325"/>
      <c r="F1348" s="325"/>
      <c r="G1348" s="326"/>
      <c r="H1348" s="326"/>
      <c r="I1348" s="327"/>
      <c r="J1348" s="327"/>
      <c r="K1348" s="327"/>
      <c r="L1348" s="327"/>
      <c r="M1348" s="327"/>
      <c r="N1348" s="328" t="str">
        <f t="shared" ca="1" si="80"/>
        <v/>
      </c>
      <c r="O1348" s="328"/>
      <c r="P1348" s="329"/>
      <c r="Q1348" s="330" t="str">
        <f t="shared" si="81"/>
        <v/>
      </c>
      <c r="R1348" s="330" t="b">
        <f t="shared" si="82"/>
        <v>1</v>
      </c>
      <c r="S1348" s="330" t="str">
        <f t="shared" si="83"/>
        <v/>
      </c>
    </row>
    <row r="1349" spans="1:19" s="330" customFormat="1" ht="20.149999999999999" customHeight="1">
      <c r="A1349" s="294"/>
      <c r="B1349" s="325"/>
      <c r="C1349" s="325"/>
      <c r="D1349" s="325"/>
      <c r="E1349" s="325"/>
      <c r="F1349" s="325"/>
      <c r="G1349" s="326"/>
      <c r="H1349" s="326"/>
      <c r="I1349" s="327"/>
      <c r="J1349" s="327"/>
      <c r="K1349" s="327"/>
      <c r="L1349" s="327"/>
      <c r="M1349" s="327"/>
      <c r="N1349" s="328" t="str">
        <f t="shared" ref="N1349:N1412" ca="1" si="84">IF(A1349="","",IF(ISERROR(MATCH($F1349,CL,0)),"Unknown",INDIRECT("'C'!$A$"&amp;MATCH($F1349,CL,0)+1)))</f>
        <v/>
      </c>
      <c r="O1349" s="328"/>
      <c r="P1349" s="329"/>
      <c r="Q1349" s="330" t="str">
        <f t="shared" ref="Q1349:Q1412" si="85">A1349&amp;B1349</f>
        <v/>
      </c>
      <c r="R1349" s="330" t="b">
        <f t="shared" ref="R1349:R1412" si="86">OR(ISBLANK(B1349),ISBLANK(C1349))</f>
        <v>1</v>
      </c>
      <c r="S1349" s="330" t="str">
        <f t="shared" ref="S1349:S1412" si="87">IF(R1349,"",A1349&amp;"+")</f>
        <v/>
      </c>
    </row>
    <row r="1350" spans="1:19" s="330" customFormat="1" ht="20.149999999999999" customHeight="1">
      <c r="A1350" s="294"/>
      <c r="B1350" s="325"/>
      <c r="C1350" s="325"/>
      <c r="D1350" s="325"/>
      <c r="E1350" s="325"/>
      <c r="F1350" s="325"/>
      <c r="G1350" s="326"/>
      <c r="H1350" s="326"/>
      <c r="I1350" s="327"/>
      <c r="J1350" s="327"/>
      <c r="K1350" s="327"/>
      <c r="L1350" s="327"/>
      <c r="M1350" s="327"/>
      <c r="N1350" s="328" t="str">
        <f t="shared" ca="1" si="84"/>
        <v/>
      </c>
      <c r="O1350" s="328"/>
      <c r="P1350" s="329"/>
      <c r="Q1350" s="330" t="str">
        <f t="shared" si="85"/>
        <v/>
      </c>
      <c r="R1350" s="330" t="b">
        <f t="shared" si="86"/>
        <v>1</v>
      </c>
      <c r="S1350" s="330" t="str">
        <f t="shared" si="87"/>
        <v/>
      </c>
    </row>
    <row r="1351" spans="1:19" s="330" customFormat="1" ht="20.149999999999999" customHeight="1">
      <c r="A1351" s="294"/>
      <c r="B1351" s="325"/>
      <c r="C1351" s="325"/>
      <c r="D1351" s="325"/>
      <c r="E1351" s="325"/>
      <c r="F1351" s="325"/>
      <c r="G1351" s="326"/>
      <c r="H1351" s="326"/>
      <c r="I1351" s="327"/>
      <c r="J1351" s="327"/>
      <c r="K1351" s="327"/>
      <c r="L1351" s="327"/>
      <c r="M1351" s="327"/>
      <c r="N1351" s="328" t="str">
        <f t="shared" ca="1" si="84"/>
        <v/>
      </c>
      <c r="O1351" s="328"/>
      <c r="P1351" s="329"/>
      <c r="Q1351" s="330" t="str">
        <f t="shared" si="85"/>
        <v/>
      </c>
      <c r="R1351" s="330" t="b">
        <f t="shared" si="86"/>
        <v>1</v>
      </c>
      <c r="S1351" s="330" t="str">
        <f t="shared" si="87"/>
        <v/>
      </c>
    </row>
    <row r="1352" spans="1:19" s="330" customFormat="1" ht="20.149999999999999" customHeight="1">
      <c r="A1352" s="294"/>
      <c r="B1352" s="325"/>
      <c r="C1352" s="325"/>
      <c r="D1352" s="325"/>
      <c r="E1352" s="325"/>
      <c r="F1352" s="325"/>
      <c r="G1352" s="326"/>
      <c r="H1352" s="326"/>
      <c r="I1352" s="327"/>
      <c r="J1352" s="327"/>
      <c r="K1352" s="327"/>
      <c r="L1352" s="327"/>
      <c r="M1352" s="327"/>
      <c r="N1352" s="328" t="str">
        <f t="shared" ca="1" si="84"/>
        <v/>
      </c>
      <c r="O1352" s="328"/>
      <c r="P1352" s="329"/>
      <c r="Q1352" s="330" t="str">
        <f t="shared" si="85"/>
        <v/>
      </c>
      <c r="R1352" s="330" t="b">
        <f t="shared" si="86"/>
        <v>1</v>
      </c>
      <c r="S1352" s="330" t="str">
        <f t="shared" si="87"/>
        <v/>
      </c>
    </row>
    <row r="1353" spans="1:19" s="330" customFormat="1" ht="20.149999999999999" customHeight="1">
      <c r="A1353" s="294"/>
      <c r="B1353" s="325"/>
      <c r="C1353" s="325"/>
      <c r="D1353" s="325"/>
      <c r="E1353" s="325"/>
      <c r="F1353" s="325"/>
      <c r="G1353" s="326"/>
      <c r="H1353" s="326"/>
      <c r="I1353" s="327"/>
      <c r="J1353" s="327"/>
      <c r="K1353" s="327"/>
      <c r="L1353" s="327"/>
      <c r="M1353" s="327"/>
      <c r="N1353" s="328" t="str">
        <f t="shared" ca="1" si="84"/>
        <v/>
      </c>
      <c r="O1353" s="328"/>
      <c r="P1353" s="329"/>
      <c r="Q1353" s="330" t="str">
        <f t="shared" si="85"/>
        <v/>
      </c>
      <c r="R1353" s="330" t="b">
        <f t="shared" si="86"/>
        <v>1</v>
      </c>
      <c r="S1353" s="330" t="str">
        <f t="shared" si="87"/>
        <v/>
      </c>
    </row>
    <row r="1354" spans="1:19" s="330" customFormat="1" ht="20.149999999999999" customHeight="1">
      <c r="A1354" s="294"/>
      <c r="B1354" s="325"/>
      <c r="C1354" s="325"/>
      <c r="D1354" s="325"/>
      <c r="E1354" s="325"/>
      <c r="F1354" s="325"/>
      <c r="G1354" s="326"/>
      <c r="H1354" s="326"/>
      <c r="I1354" s="327"/>
      <c r="J1354" s="327"/>
      <c r="K1354" s="327"/>
      <c r="L1354" s="327"/>
      <c r="M1354" s="327"/>
      <c r="N1354" s="328" t="str">
        <f t="shared" ca="1" si="84"/>
        <v/>
      </c>
      <c r="O1354" s="328"/>
      <c r="P1354" s="329"/>
      <c r="Q1354" s="330" t="str">
        <f t="shared" si="85"/>
        <v/>
      </c>
      <c r="R1354" s="330" t="b">
        <f t="shared" si="86"/>
        <v>1</v>
      </c>
      <c r="S1354" s="330" t="str">
        <f t="shared" si="87"/>
        <v/>
      </c>
    </row>
    <row r="1355" spans="1:19" s="330" customFormat="1" ht="20.149999999999999" customHeight="1">
      <c r="A1355" s="294"/>
      <c r="B1355" s="325"/>
      <c r="C1355" s="325"/>
      <c r="D1355" s="325"/>
      <c r="E1355" s="325"/>
      <c r="F1355" s="325"/>
      <c r="G1355" s="326"/>
      <c r="H1355" s="326"/>
      <c r="I1355" s="327"/>
      <c r="J1355" s="327"/>
      <c r="K1355" s="327"/>
      <c r="L1355" s="327"/>
      <c r="M1355" s="327"/>
      <c r="N1355" s="328" t="str">
        <f t="shared" ca="1" si="84"/>
        <v/>
      </c>
      <c r="O1355" s="328"/>
      <c r="P1355" s="329"/>
      <c r="Q1355" s="330" t="str">
        <f t="shared" si="85"/>
        <v/>
      </c>
      <c r="R1355" s="330" t="b">
        <f t="shared" si="86"/>
        <v>1</v>
      </c>
      <c r="S1355" s="330" t="str">
        <f t="shared" si="87"/>
        <v/>
      </c>
    </row>
    <row r="1356" spans="1:19" s="330" customFormat="1" ht="20.149999999999999" customHeight="1">
      <c r="A1356" s="294"/>
      <c r="B1356" s="325"/>
      <c r="C1356" s="325"/>
      <c r="D1356" s="325"/>
      <c r="E1356" s="325"/>
      <c r="F1356" s="325"/>
      <c r="G1356" s="326"/>
      <c r="H1356" s="326"/>
      <c r="I1356" s="327"/>
      <c r="J1356" s="327"/>
      <c r="K1356" s="327"/>
      <c r="L1356" s="327"/>
      <c r="M1356" s="327"/>
      <c r="N1356" s="328" t="str">
        <f t="shared" ca="1" si="84"/>
        <v/>
      </c>
      <c r="O1356" s="328"/>
      <c r="P1356" s="329"/>
      <c r="Q1356" s="330" t="str">
        <f t="shared" si="85"/>
        <v/>
      </c>
      <c r="R1356" s="330" t="b">
        <f t="shared" si="86"/>
        <v>1</v>
      </c>
      <c r="S1356" s="330" t="str">
        <f t="shared" si="87"/>
        <v/>
      </c>
    </row>
    <row r="1357" spans="1:19" s="330" customFormat="1" ht="20.149999999999999" customHeight="1">
      <c r="A1357" s="294"/>
      <c r="B1357" s="325"/>
      <c r="C1357" s="325"/>
      <c r="D1357" s="325"/>
      <c r="E1357" s="325"/>
      <c r="F1357" s="325"/>
      <c r="G1357" s="326"/>
      <c r="H1357" s="326"/>
      <c r="I1357" s="327"/>
      <c r="J1357" s="327"/>
      <c r="K1357" s="327"/>
      <c r="L1357" s="327"/>
      <c r="M1357" s="327"/>
      <c r="N1357" s="328" t="str">
        <f t="shared" ca="1" si="84"/>
        <v/>
      </c>
      <c r="O1357" s="328"/>
      <c r="P1357" s="329"/>
      <c r="Q1357" s="330" t="str">
        <f t="shared" si="85"/>
        <v/>
      </c>
      <c r="R1357" s="330" t="b">
        <f t="shared" si="86"/>
        <v>1</v>
      </c>
      <c r="S1357" s="330" t="str">
        <f t="shared" si="87"/>
        <v/>
      </c>
    </row>
    <row r="1358" spans="1:19" s="330" customFormat="1" ht="20.149999999999999" customHeight="1">
      <c r="A1358" s="294"/>
      <c r="B1358" s="325"/>
      <c r="C1358" s="325"/>
      <c r="D1358" s="325"/>
      <c r="E1358" s="325"/>
      <c r="F1358" s="325"/>
      <c r="G1358" s="326"/>
      <c r="H1358" s="326"/>
      <c r="I1358" s="327"/>
      <c r="J1358" s="327"/>
      <c r="K1358" s="327"/>
      <c r="L1358" s="327"/>
      <c r="M1358" s="327"/>
      <c r="N1358" s="328" t="str">
        <f t="shared" ca="1" si="84"/>
        <v/>
      </c>
      <c r="O1358" s="328"/>
      <c r="P1358" s="329"/>
      <c r="Q1358" s="330" t="str">
        <f t="shared" si="85"/>
        <v/>
      </c>
      <c r="R1358" s="330" t="b">
        <f t="shared" si="86"/>
        <v>1</v>
      </c>
      <c r="S1358" s="330" t="str">
        <f t="shared" si="87"/>
        <v/>
      </c>
    </row>
    <row r="1359" spans="1:19" s="330" customFormat="1" ht="20.149999999999999" customHeight="1">
      <c r="A1359" s="294"/>
      <c r="B1359" s="325"/>
      <c r="C1359" s="325"/>
      <c r="D1359" s="325"/>
      <c r="E1359" s="325"/>
      <c r="F1359" s="325"/>
      <c r="G1359" s="326"/>
      <c r="H1359" s="326"/>
      <c r="I1359" s="327"/>
      <c r="J1359" s="327"/>
      <c r="K1359" s="327"/>
      <c r="L1359" s="327"/>
      <c r="M1359" s="327"/>
      <c r="N1359" s="328" t="str">
        <f t="shared" ca="1" si="84"/>
        <v/>
      </c>
      <c r="O1359" s="328"/>
      <c r="P1359" s="329"/>
      <c r="Q1359" s="330" t="str">
        <f t="shared" si="85"/>
        <v/>
      </c>
      <c r="R1359" s="330" t="b">
        <f t="shared" si="86"/>
        <v>1</v>
      </c>
      <c r="S1359" s="330" t="str">
        <f t="shared" si="87"/>
        <v/>
      </c>
    </row>
    <row r="1360" spans="1:19" s="330" customFormat="1" ht="20.149999999999999" customHeight="1">
      <c r="A1360" s="294"/>
      <c r="B1360" s="325"/>
      <c r="C1360" s="325"/>
      <c r="D1360" s="325"/>
      <c r="E1360" s="325"/>
      <c r="F1360" s="325"/>
      <c r="G1360" s="326"/>
      <c r="H1360" s="326"/>
      <c r="I1360" s="327"/>
      <c r="J1360" s="327"/>
      <c r="K1360" s="327"/>
      <c r="L1360" s="327"/>
      <c r="M1360" s="327"/>
      <c r="N1360" s="328" t="str">
        <f t="shared" ca="1" si="84"/>
        <v/>
      </c>
      <c r="O1360" s="328"/>
      <c r="P1360" s="329"/>
      <c r="Q1360" s="330" t="str">
        <f t="shared" si="85"/>
        <v/>
      </c>
      <c r="R1360" s="330" t="b">
        <f t="shared" si="86"/>
        <v>1</v>
      </c>
      <c r="S1360" s="330" t="str">
        <f t="shared" si="87"/>
        <v/>
      </c>
    </row>
    <row r="1361" spans="1:19" s="330" customFormat="1" ht="20.149999999999999" customHeight="1">
      <c r="A1361" s="294"/>
      <c r="B1361" s="325"/>
      <c r="C1361" s="325"/>
      <c r="D1361" s="325"/>
      <c r="E1361" s="325"/>
      <c r="F1361" s="325"/>
      <c r="G1361" s="326"/>
      <c r="H1361" s="326"/>
      <c r="I1361" s="327"/>
      <c r="J1361" s="327"/>
      <c r="K1361" s="327"/>
      <c r="L1361" s="327"/>
      <c r="M1361" s="327"/>
      <c r="N1361" s="328" t="str">
        <f t="shared" ca="1" si="84"/>
        <v/>
      </c>
      <c r="O1361" s="328"/>
      <c r="P1361" s="329"/>
      <c r="Q1361" s="330" t="str">
        <f t="shared" si="85"/>
        <v/>
      </c>
      <c r="R1361" s="330" t="b">
        <f t="shared" si="86"/>
        <v>1</v>
      </c>
      <c r="S1361" s="330" t="str">
        <f t="shared" si="87"/>
        <v/>
      </c>
    </row>
    <row r="1362" spans="1:19" s="330" customFormat="1" ht="20.149999999999999" customHeight="1">
      <c r="A1362" s="294"/>
      <c r="B1362" s="325"/>
      <c r="C1362" s="325"/>
      <c r="D1362" s="325"/>
      <c r="E1362" s="325"/>
      <c r="F1362" s="325"/>
      <c r="G1362" s="326"/>
      <c r="H1362" s="326"/>
      <c r="I1362" s="327"/>
      <c r="J1362" s="327"/>
      <c r="K1362" s="327"/>
      <c r="L1362" s="327"/>
      <c r="M1362" s="327"/>
      <c r="N1362" s="328" t="str">
        <f t="shared" ca="1" si="84"/>
        <v/>
      </c>
      <c r="O1362" s="328"/>
      <c r="P1362" s="329"/>
      <c r="Q1362" s="330" t="str">
        <f t="shared" si="85"/>
        <v/>
      </c>
      <c r="R1362" s="330" t="b">
        <f t="shared" si="86"/>
        <v>1</v>
      </c>
      <c r="S1362" s="330" t="str">
        <f t="shared" si="87"/>
        <v/>
      </c>
    </row>
    <row r="1363" spans="1:19" s="330" customFormat="1" ht="20.149999999999999" customHeight="1">
      <c r="A1363" s="294"/>
      <c r="B1363" s="325"/>
      <c r="C1363" s="325"/>
      <c r="D1363" s="325"/>
      <c r="E1363" s="325"/>
      <c r="F1363" s="325"/>
      <c r="G1363" s="326"/>
      <c r="H1363" s="326"/>
      <c r="I1363" s="327"/>
      <c r="J1363" s="327"/>
      <c r="K1363" s="327"/>
      <c r="L1363" s="327"/>
      <c r="M1363" s="327"/>
      <c r="N1363" s="328" t="str">
        <f t="shared" ca="1" si="84"/>
        <v/>
      </c>
      <c r="O1363" s="328"/>
      <c r="P1363" s="329"/>
      <c r="Q1363" s="330" t="str">
        <f t="shared" si="85"/>
        <v/>
      </c>
      <c r="R1363" s="330" t="b">
        <f t="shared" si="86"/>
        <v>1</v>
      </c>
      <c r="S1363" s="330" t="str">
        <f t="shared" si="87"/>
        <v/>
      </c>
    </row>
    <row r="1364" spans="1:19" s="330" customFormat="1" ht="20.149999999999999" customHeight="1">
      <c r="A1364" s="294"/>
      <c r="B1364" s="325"/>
      <c r="C1364" s="325"/>
      <c r="D1364" s="325"/>
      <c r="E1364" s="325"/>
      <c r="F1364" s="325"/>
      <c r="G1364" s="326"/>
      <c r="H1364" s="326"/>
      <c r="I1364" s="327"/>
      <c r="J1364" s="327"/>
      <c r="K1364" s="327"/>
      <c r="L1364" s="327"/>
      <c r="M1364" s="327"/>
      <c r="N1364" s="328" t="str">
        <f t="shared" ca="1" si="84"/>
        <v/>
      </c>
      <c r="O1364" s="328"/>
      <c r="P1364" s="329"/>
      <c r="Q1364" s="330" t="str">
        <f t="shared" si="85"/>
        <v/>
      </c>
      <c r="R1364" s="330" t="b">
        <f t="shared" si="86"/>
        <v>1</v>
      </c>
      <c r="S1364" s="330" t="str">
        <f t="shared" si="87"/>
        <v/>
      </c>
    </row>
    <row r="1365" spans="1:19" s="330" customFormat="1" ht="20.149999999999999" customHeight="1">
      <c r="A1365" s="294"/>
      <c r="B1365" s="325"/>
      <c r="C1365" s="325"/>
      <c r="D1365" s="325"/>
      <c r="E1365" s="325"/>
      <c r="F1365" s="325"/>
      <c r="G1365" s="326"/>
      <c r="H1365" s="326"/>
      <c r="I1365" s="327"/>
      <c r="J1365" s="327"/>
      <c r="K1365" s="327"/>
      <c r="L1365" s="327"/>
      <c r="M1365" s="327"/>
      <c r="N1365" s="328" t="str">
        <f t="shared" ca="1" si="84"/>
        <v/>
      </c>
      <c r="O1365" s="328"/>
      <c r="P1365" s="329"/>
      <c r="Q1365" s="330" t="str">
        <f t="shared" si="85"/>
        <v/>
      </c>
      <c r="R1365" s="330" t="b">
        <f t="shared" si="86"/>
        <v>1</v>
      </c>
      <c r="S1365" s="330" t="str">
        <f t="shared" si="87"/>
        <v/>
      </c>
    </row>
    <row r="1366" spans="1:19" s="330" customFormat="1" ht="20.149999999999999" customHeight="1">
      <c r="A1366" s="294"/>
      <c r="B1366" s="325"/>
      <c r="C1366" s="325"/>
      <c r="D1366" s="325"/>
      <c r="E1366" s="325"/>
      <c r="F1366" s="325"/>
      <c r="G1366" s="326"/>
      <c r="H1366" s="326"/>
      <c r="I1366" s="327"/>
      <c r="J1366" s="327"/>
      <c r="K1366" s="327"/>
      <c r="L1366" s="327"/>
      <c r="M1366" s="327"/>
      <c r="N1366" s="328" t="str">
        <f t="shared" ca="1" si="84"/>
        <v/>
      </c>
      <c r="O1366" s="328"/>
      <c r="P1366" s="329"/>
      <c r="Q1366" s="330" t="str">
        <f t="shared" si="85"/>
        <v/>
      </c>
      <c r="R1366" s="330" t="b">
        <f t="shared" si="86"/>
        <v>1</v>
      </c>
      <c r="S1366" s="330" t="str">
        <f t="shared" si="87"/>
        <v/>
      </c>
    </row>
    <row r="1367" spans="1:19" s="330" customFormat="1" ht="20.149999999999999" customHeight="1">
      <c r="A1367" s="294"/>
      <c r="B1367" s="325"/>
      <c r="C1367" s="325"/>
      <c r="D1367" s="325"/>
      <c r="E1367" s="325"/>
      <c r="F1367" s="325"/>
      <c r="G1367" s="326"/>
      <c r="H1367" s="326"/>
      <c r="I1367" s="327"/>
      <c r="J1367" s="327"/>
      <c r="K1367" s="327"/>
      <c r="L1367" s="327"/>
      <c r="M1367" s="327"/>
      <c r="N1367" s="328" t="str">
        <f t="shared" ca="1" si="84"/>
        <v/>
      </c>
      <c r="O1367" s="328"/>
      <c r="P1367" s="329"/>
      <c r="Q1367" s="330" t="str">
        <f t="shared" si="85"/>
        <v/>
      </c>
      <c r="R1367" s="330" t="b">
        <f t="shared" si="86"/>
        <v>1</v>
      </c>
      <c r="S1367" s="330" t="str">
        <f t="shared" si="87"/>
        <v/>
      </c>
    </row>
    <row r="1368" spans="1:19" s="330" customFormat="1" ht="20.149999999999999" customHeight="1">
      <c r="A1368" s="294"/>
      <c r="B1368" s="325"/>
      <c r="C1368" s="325"/>
      <c r="D1368" s="325"/>
      <c r="E1368" s="325"/>
      <c r="F1368" s="325"/>
      <c r="G1368" s="326"/>
      <c r="H1368" s="326"/>
      <c r="I1368" s="327"/>
      <c r="J1368" s="327"/>
      <c r="K1368" s="327"/>
      <c r="L1368" s="327"/>
      <c r="M1368" s="327"/>
      <c r="N1368" s="328" t="str">
        <f t="shared" ca="1" si="84"/>
        <v/>
      </c>
      <c r="O1368" s="328"/>
      <c r="P1368" s="329"/>
      <c r="Q1368" s="330" t="str">
        <f t="shared" si="85"/>
        <v/>
      </c>
      <c r="R1368" s="330" t="b">
        <f t="shared" si="86"/>
        <v>1</v>
      </c>
      <c r="S1368" s="330" t="str">
        <f t="shared" si="87"/>
        <v/>
      </c>
    </row>
    <row r="1369" spans="1:19" s="330" customFormat="1" ht="20.149999999999999" customHeight="1">
      <c r="A1369" s="294"/>
      <c r="B1369" s="325"/>
      <c r="C1369" s="325"/>
      <c r="D1369" s="325"/>
      <c r="E1369" s="325"/>
      <c r="F1369" s="325"/>
      <c r="G1369" s="326"/>
      <c r="H1369" s="326"/>
      <c r="I1369" s="327"/>
      <c r="J1369" s="327"/>
      <c r="K1369" s="327"/>
      <c r="L1369" s="327"/>
      <c r="M1369" s="327"/>
      <c r="N1369" s="328" t="str">
        <f t="shared" ca="1" si="84"/>
        <v/>
      </c>
      <c r="O1369" s="328"/>
      <c r="P1369" s="329"/>
      <c r="Q1369" s="330" t="str">
        <f t="shared" si="85"/>
        <v/>
      </c>
      <c r="R1369" s="330" t="b">
        <f t="shared" si="86"/>
        <v>1</v>
      </c>
      <c r="S1369" s="330" t="str">
        <f t="shared" si="87"/>
        <v/>
      </c>
    </row>
    <row r="1370" spans="1:19" s="330" customFormat="1" ht="20.149999999999999" customHeight="1">
      <c r="A1370" s="294"/>
      <c r="B1370" s="325"/>
      <c r="C1370" s="325"/>
      <c r="D1370" s="325"/>
      <c r="E1370" s="325"/>
      <c r="F1370" s="325"/>
      <c r="G1370" s="326"/>
      <c r="H1370" s="326"/>
      <c r="I1370" s="327"/>
      <c r="J1370" s="327"/>
      <c r="K1370" s="327"/>
      <c r="L1370" s="327"/>
      <c r="M1370" s="327"/>
      <c r="N1370" s="328" t="str">
        <f t="shared" ca="1" si="84"/>
        <v/>
      </c>
      <c r="O1370" s="328"/>
      <c r="P1370" s="329"/>
      <c r="Q1370" s="330" t="str">
        <f t="shared" si="85"/>
        <v/>
      </c>
      <c r="R1370" s="330" t="b">
        <f t="shared" si="86"/>
        <v>1</v>
      </c>
      <c r="S1370" s="330" t="str">
        <f t="shared" si="87"/>
        <v/>
      </c>
    </row>
    <row r="1371" spans="1:19" s="330" customFormat="1" ht="20.149999999999999" customHeight="1">
      <c r="A1371" s="294"/>
      <c r="B1371" s="325"/>
      <c r="C1371" s="325"/>
      <c r="D1371" s="325"/>
      <c r="E1371" s="325"/>
      <c r="F1371" s="325"/>
      <c r="G1371" s="326"/>
      <c r="H1371" s="326"/>
      <c r="I1371" s="327"/>
      <c r="J1371" s="327"/>
      <c r="K1371" s="327"/>
      <c r="L1371" s="327"/>
      <c r="M1371" s="327"/>
      <c r="N1371" s="328" t="str">
        <f t="shared" ca="1" si="84"/>
        <v/>
      </c>
      <c r="O1371" s="328"/>
      <c r="P1371" s="329"/>
      <c r="Q1371" s="330" t="str">
        <f t="shared" si="85"/>
        <v/>
      </c>
      <c r="R1371" s="330" t="b">
        <f t="shared" si="86"/>
        <v>1</v>
      </c>
      <c r="S1371" s="330" t="str">
        <f t="shared" si="87"/>
        <v/>
      </c>
    </row>
    <row r="1372" spans="1:19" s="330" customFormat="1" ht="20.149999999999999" customHeight="1">
      <c r="A1372" s="294"/>
      <c r="B1372" s="325"/>
      <c r="C1372" s="325"/>
      <c r="D1372" s="325"/>
      <c r="E1372" s="325"/>
      <c r="F1372" s="325"/>
      <c r="G1372" s="326"/>
      <c r="H1372" s="326"/>
      <c r="I1372" s="327"/>
      <c r="J1372" s="327"/>
      <c r="K1372" s="327"/>
      <c r="L1372" s="327"/>
      <c r="M1372" s="327"/>
      <c r="N1372" s="328" t="str">
        <f t="shared" ca="1" si="84"/>
        <v/>
      </c>
      <c r="O1372" s="328"/>
      <c r="P1372" s="329"/>
      <c r="Q1372" s="330" t="str">
        <f t="shared" si="85"/>
        <v/>
      </c>
      <c r="R1372" s="330" t="b">
        <f t="shared" si="86"/>
        <v>1</v>
      </c>
      <c r="S1372" s="330" t="str">
        <f t="shared" si="87"/>
        <v/>
      </c>
    </row>
    <row r="1373" spans="1:19" s="330" customFormat="1" ht="20.149999999999999" customHeight="1">
      <c r="A1373" s="294"/>
      <c r="B1373" s="325"/>
      <c r="C1373" s="325"/>
      <c r="D1373" s="325"/>
      <c r="E1373" s="325"/>
      <c r="F1373" s="325"/>
      <c r="G1373" s="326"/>
      <c r="H1373" s="326"/>
      <c r="I1373" s="327"/>
      <c r="J1373" s="327"/>
      <c r="K1373" s="327"/>
      <c r="L1373" s="327"/>
      <c r="M1373" s="327"/>
      <c r="N1373" s="328" t="str">
        <f t="shared" ca="1" si="84"/>
        <v/>
      </c>
      <c r="O1373" s="328"/>
      <c r="P1373" s="329"/>
      <c r="Q1373" s="330" t="str">
        <f t="shared" si="85"/>
        <v/>
      </c>
      <c r="R1373" s="330" t="b">
        <f t="shared" si="86"/>
        <v>1</v>
      </c>
      <c r="S1373" s="330" t="str">
        <f t="shared" si="87"/>
        <v/>
      </c>
    </row>
    <row r="1374" spans="1:19" s="330" customFormat="1" ht="20.149999999999999" customHeight="1">
      <c r="A1374" s="294"/>
      <c r="B1374" s="325"/>
      <c r="C1374" s="325"/>
      <c r="D1374" s="325"/>
      <c r="E1374" s="325"/>
      <c r="F1374" s="325"/>
      <c r="G1374" s="326"/>
      <c r="H1374" s="326"/>
      <c r="I1374" s="327"/>
      <c r="J1374" s="327"/>
      <c r="K1374" s="327"/>
      <c r="L1374" s="327"/>
      <c r="M1374" s="327"/>
      <c r="N1374" s="328" t="str">
        <f t="shared" ca="1" si="84"/>
        <v/>
      </c>
      <c r="O1374" s="328"/>
      <c r="P1374" s="329"/>
      <c r="Q1374" s="330" t="str">
        <f t="shared" si="85"/>
        <v/>
      </c>
      <c r="R1374" s="330" t="b">
        <f t="shared" si="86"/>
        <v>1</v>
      </c>
      <c r="S1374" s="330" t="str">
        <f t="shared" si="87"/>
        <v/>
      </c>
    </row>
    <row r="1375" spans="1:19" s="330" customFormat="1" ht="20.149999999999999" customHeight="1">
      <c r="A1375" s="294"/>
      <c r="B1375" s="325"/>
      <c r="C1375" s="325"/>
      <c r="D1375" s="325"/>
      <c r="E1375" s="325"/>
      <c r="F1375" s="325"/>
      <c r="G1375" s="326"/>
      <c r="H1375" s="326"/>
      <c r="I1375" s="327"/>
      <c r="J1375" s="327"/>
      <c r="K1375" s="327"/>
      <c r="L1375" s="327"/>
      <c r="M1375" s="327"/>
      <c r="N1375" s="328" t="str">
        <f t="shared" ca="1" si="84"/>
        <v/>
      </c>
      <c r="O1375" s="328"/>
      <c r="P1375" s="329"/>
      <c r="Q1375" s="330" t="str">
        <f t="shared" si="85"/>
        <v/>
      </c>
      <c r="R1375" s="330" t="b">
        <f t="shared" si="86"/>
        <v>1</v>
      </c>
      <c r="S1375" s="330" t="str">
        <f t="shared" si="87"/>
        <v/>
      </c>
    </row>
    <row r="1376" spans="1:19" s="330" customFormat="1" ht="20.149999999999999" customHeight="1">
      <c r="A1376" s="294"/>
      <c r="B1376" s="325"/>
      <c r="C1376" s="325"/>
      <c r="D1376" s="325"/>
      <c r="E1376" s="325"/>
      <c r="F1376" s="325"/>
      <c r="G1376" s="326"/>
      <c r="H1376" s="326"/>
      <c r="I1376" s="327"/>
      <c r="J1376" s="327"/>
      <c r="K1376" s="327"/>
      <c r="L1376" s="327"/>
      <c r="M1376" s="327"/>
      <c r="N1376" s="328" t="str">
        <f t="shared" ca="1" si="84"/>
        <v/>
      </c>
      <c r="O1376" s="328"/>
      <c r="P1376" s="329"/>
      <c r="Q1376" s="330" t="str">
        <f t="shared" si="85"/>
        <v/>
      </c>
      <c r="R1376" s="330" t="b">
        <f t="shared" si="86"/>
        <v>1</v>
      </c>
      <c r="S1376" s="330" t="str">
        <f t="shared" si="87"/>
        <v/>
      </c>
    </row>
    <row r="1377" spans="1:19" s="330" customFormat="1" ht="20.149999999999999" customHeight="1">
      <c r="A1377" s="294"/>
      <c r="B1377" s="325"/>
      <c r="C1377" s="325"/>
      <c r="D1377" s="325"/>
      <c r="E1377" s="325"/>
      <c r="F1377" s="325"/>
      <c r="G1377" s="326"/>
      <c r="H1377" s="326"/>
      <c r="I1377" s="327"/>
      <c r="J1377" s="327"/>
      <c r="K1377" s="327"/>
      <c r="L1377" s="327"/>
      <c r="M1377" s="327"/>
      <c r="N1377" s="328" t="str">
        <f t="shared" ca="1" si="84"/>
        <v/>
      </c>
      <c r="O1377" s="328"/>
      <c r="P1377" s="329"/>
      <c r="Q1377" s="330" t="str">
        <f t="shared" si="85"/>
        <v/>
      </c>
      <c r="R1377" s="330" t="b">
        <f t="shared" si="86"/>
        <v>1</v>
      </c>
      <c r="S1377" s="330" t="str">
        <f t="shared" si="87"/>
        <v/>
      </c>
    </row>
    <row r="1378" spans="1:19" s="330" customFormat="1" ht="20.149999999999999" customHeight="1">
      <c r="A1378" s="294"/>
      <c r="B1378" s="325"/>
      <c r="C1378" s="325"/>
      <c r="D1378" s="325"/>
      <c r="E1378" s="325"/>
      <c r="F1378" s="325"/>
      <c r="G1378" s="326"/>
      <c r="H1378" s="326"/>
      <c r="I1378" s="327"/>
      <c r="J1378" s="327"/>
      <c r="K1378" s="327"/>
      <c r="L1378" s="327"/>
      <c r="M1378" s="327"/>
      <c r="N1378" s="328" t="str">
        <f t="shared" ca="1" si="84"/>
        <v/>
      </c>
      <c r="O1378" s="328"/>
      <c r="P1378" s="329"/>
      <c r="Q1378" s="330" t="str">
        <f t="shared" si="85"/>
        <v/>
      </c>
      <c r="R1378" s="330" t="b">
        <f t="shared" si="86"/>
        <v>1</v>
      </c>
      <c r="S1378" s="330" t="str">
        <f t="shared" si="87"/>
        <v/>
      </c>
    </row>
    <row r="1379" spans="1:19" s="330" customFormat="1" ht="20.149999999999999" customHeight="1">
      <c r="A1379" s="294"/>
      <c r="B1379" s="325"/>
      <c r="C1379" s="325"/>
      <c r="D1379" s="325"/>
      <c r="E1379" s="325"/>
      <c r="F1379" s="325"/>
      <c r="G1379" s="326"/>
      <c r="H1379" s="326"/>
      <c r="I1379" s="327"/>
      <c r="J1379" s="327"/>
      <c r="K1379" s="327"/>
      <c r="L1379" s="327"/>
      <c r="M1379" s="327"/>
      <c r="N1379" s="328" t="str">
        <f t="shared" ca="1" si="84"/>
        <v/>
      </c>
      <c r="O1379" s="328"/>
      <c r="P1379" s="329"/>
      <c r="Q1379" s="330" t="str">
        <f t="shared" si="85"/>
        <v/>
      </c>
      <c r="R1379" s="330" t="b">
        <f t="shared" si="86"/>
        <v>1</v>
      </c>
      <c r="S1379" s="330" t="str">
        <f t="shared" si="87"/>
        <v/>
      </c>
    </row>
    <row r="1380" spans="1:19" s="330" customFormat="1" ht="20.149999999999999" customHeight="1">
      <c r="A1380" s="294"/>
      <c r="B1380" s="325"/>
      <c r="C1380" s="325"/>
      <c r="D1380" s="325"/>
      <c r="E1380" s="325"/>
      <c r="F1380" s="325"/>
      <c r="G1380" s="326"/>
      <c r="H1380" s="326"/>
      <c r="I1380" s="327"/>
      <c r="J1380" s="327"/>
      <c r="K1380" s="327"/>
      <c r="L1380" s="327"/>
      <c r="M1380" s="327"/>
      <c r="N1380" s="328" t="str">
        <f t="shared" ca="1" si="84"/>
        <v/>
      </c>
      <c r="O1380" s="328"/>
      <c r="P1380" s="329"/>
      <c r="Q1380" s="330" t="str">
        <f t="shared" si="85"/>
        <v/>
      </c>
      <c r="R1380" s="330" t="b">
        <f t="shared" si="86"/>
        <v>1</v>
      </c>
      <c r="S1380" s="330" t="str">
        <f t="shared" si="87"/>
        <v/>
      </c>
    </row>
    <row r="1381" spans="1:19" s="330" customFormat="1" ht="20.149999999999999" customHeight="1">
      <c r="A1381" s="294"/>
      <c r="B1381" s="325"/>
      <c r="C1381" s="325"/>
      <c r="D1381" s="325"/>
      <c r="E1381" s="325"/>
      <c r="F1381" s="325"/>
      <c r="G1381" s="326"/>
      <c r="H1381" s="326"/>
      <c r="I1381" s="327"/>
      <c r="J1381" s="327"/>
      <c r="K1381" s="327"/>
      <c r="L1381" s="327"/>
      <c r="M1381" s="327"/>
      <c r="N1381" s="328" t="str">
        <f t="shared" ca="1" si="84"/>
        <v/>
      </c>
      <c r="O1381" s="328"/>
      <c r="P1381" s="329"/>
      <c r="Q1381" s="330" t="str">
        <f t="shared" si="85"/>
        <v/>
      </c>
      <c r="R1381" s="330" t="b">
        <f t="shared" si="86"/>
        <v>1</v>
      </c>
      <c r="S1381" s="330" t="str">
        <f t="shared" si="87"/>
        <v/>
      </c>
    </row>
    <row r="1382" spans="1:19" s="330" customFormat="1" ht="20.149999999999999" customHeight="1">
      <c r="A1382" s="294"/>
      <c r="B1382" s="325"/>
      <c r="C1382" s="325"/>
      <c r="D1382" s="325"/>
      <c r="E1382" s="325"/>
      <c r="F1382" s="325"/>
      <c r="G1382" s="326"/>
      <c r="H1382" s="326"/>
      <c r="I1382" s="327"/>
      <c r="J1382" s="327"/>
      <c r="K1382" s="327"/>
      <c r="L1382" s="327"/>
      <c r="M1382" s="327"/>
      <c r="N1382" s="328" t="str">
        <f t="shared" ca="1" si="84"/>
        <v/>
      </c>
      <c r="O1382" s="328"/>
      <c r="P1382" s="329"/>
      <c r="Q1382" s="330" t="str">
        <f t="shared" si="85"/>
        <v/>
      </c>
      <c r="R1382" s="330" t="b">
        <f t="shared" si="86"/>
        <v>1</v>
      </c>
      <c r="S1382" s="330" t="str">
        <f t="shared" si="87"/>
        <v/>
      </c>
    </row>
    <row r="1383" spans="1:19" s="330" customFormat="1" ht="20.149999999999999" customHeight="1">
      <c r="A1383" s="294"/>
      <c r="B1383" s="325"/>
      <c r="C1383" s="325"/>
      <c r="D1383" s="325"/>
      <c r="E1383" s="325"/>
      <c r="F1383" s="325"/>
      <c r="G1383" s="326"/>
      <c r="H1383" s="326"/>
      <c r="I1383" s="327"/>
      <c r="J1383" s="327"/>
      <c r="K1383" s="327"/>
      <c r="L1383" s="327"/>
      <c r="M1383" s="327"/>
      <c r="N1383" s="328" t="str">
        <f t="shared" ca="1" si="84"/>
        <v/>
      </c>
      <c r="O1383" s="328"/>
      <c r="P1383" s="329"/>
      <c r="Q1383" s="330" t="str">
        <f t="shared" si="85"/>
        <v/>
      </c>
      <c r="R1383" s="330" t="b">
        <f t="shared" si="86"/>
        <v>1</v>
      </c>
      <c r="S1383" s="330" t="str">
        <f t="shared" si="87"/>
        <v/>
      </c>
    </row>
    <row r="1384" spans="1:19" s="330" customFormat="1" ht="20.149999999999999" customHeight="1">
      <c r="A1384" s="294"/>
      <c r="B1384" s="325"/>
      <c r="C1384" s="325"/>
      <c r="D1384" s="325"/>
      <c r="E1384" s="325"/>
      <c r="F1384" s="325"/>
      <c r="G1384" s="326"/>
      <c r="H1384" s="326"/>
      <c r="I1384" s="327"/>
      <c r="J1384" s="327"/>
      <c r="K1384" s="327"/>
      <c r="L1384" s="327"/>
      <c r="M1384" s="327"/>
      <c r="N1384" s="328" t="str">
        <f t="shared" ca="1" si="84"/>
        <v/>
      </c>
      <c r="O1384" s="328"/>
      <c r="P1384" s="329"/>
      <c r="Q1384" s="330" t="str">
        <f t="shared" si="85"/>
        <v/>
      </c>
      <c r="R1384" s="330" t="b">
        <f t="shared" si="86"/>
        <v>1</v>
      </c>
      <c r="S1384" s="330" t="str">
        <f t="shared" si="87"/>
        <v/>
      </c>
    </row>
    <row r="1385" spans="1:19" s="330" customFormat="1" ht="20.149999999999999" customHeight="1">
      <c r="A1385" s="294"/>
      <c r="B1385" s="325"/>
      <c r="C1385" s="325"/>
      <c r="D1385" s="325"/>
      <c r="E1385" s="325"/>
      <c r="F1385" s="325"/>
      <c r="G1385" s="326"/>
      <c r="H1385" s="326"/>
      <c r="I1385" s="327"/>
      <c r="J1385" s="327"/>
      <c r="K1385" s="327"/>
      <c r="L1385" s="327"/>
      <c r="M1385" s="327"/>
      <c r="N1385" s="328" t="str">
        <f t="shared" ca="1" si="84"/>
        <v/>
      </c>
      <c r="O1385" s="328"/>
      <c r="P1385" s="329"/>
      <c r="Q1385" s="330" t="str">
        <f t="shared" si="85"/>
        <v/>
      </c>
      <c r="R1385" s="330" t="b">
        <f t="shared" si="86"/>
        <v>1</v>
      </c>
      <c r="S1385" s="330" t="str">
        <f t="shared" si="87"/>
        <v/>
      </c>
    </row>
    <row r="1386" spans="1:19" s="330" customFormat="1" ht="20.149999999999999" customHeight="1">
      <c r="A1386" s="294"/>
      <c r="B1386" s="325"/>
      <c r="C1386" s="325"/>
      <c r="D1386" s="325"/>
      <c r="E1386" s="325"/>
      <c r="F1386" s="325"/>
      <c r="G1386" s="326"/>
      <c r="H1386" s="326"/>
      <c r="I1386" s="327"/>
      <c r="J1386" s="327"/>
      <c r="K1386" s="327"/>
      <c r="L1386" s="327"/>
      <c r="M1386" s="327"/>
      <c r="N1386" s="328" t="str">
        <f t="shared" ca="1" si="84"/>
        <v/>
      </c>
      <c r="O1386" s="328"/>
      <c r="P1386" s="329"/>
      <c r="Q1386" s="330" t="str">
        <f t="shared" si="85"/>
        <v/>
      </c>
      <c r="R1386" s="330" t="b">
        <f t="shared" si="86"/>
        <v>1</v>
      </c>
      <c r="S1386" s="330" t="str">
        <f t="shared" si="87"/>
        <v/>
      </c>
    </row>
    <row r="1387" spans="1:19" s="330" customFormat="1" ht="20.149999999999999" customHeight="1">
      <c r="A1387" s="294"/>
      <c r="B1387" s="325"/>
      <c r="C1387" s="325"/>
      <c r="D1387" s="325"/>
      <c r="E1387" s="325"/>
      <c r="F1387" s="325"/>
      <c r="G1387" s="326"/>
      <c r="H1387" s="326"/>
      <c r="I1387" s="327"/>
      <c r="J1387" s="327"/>
      <c r="K1387" s="327"/>
      <c r="L1387" s="327"/>
      <c r="M1387" s="327"/>
      <c r="N1387" s="328" t="str">
        <f t="shared" ca="1" si="84"/>
        <v/>
      </c>
      <c r="O1387" s="328"/>
      <c r="P1387" s="329"/>
      <c r="Q1387" s="330" t="str">
        <f t="shared" si="85"/>
        <v/>
      </c>
      <c r="R1387" s="330" t="b">
        <f t="shared" si="86"/>
        <v>1</v>
      </c>
      <c r="S1387" s="330" t="str">
        <f t="shared" si="87"/>
        <v/>
      </c>
    </row>
    <row r="1388" spans="1:19" s="330" customFormat="1" ht="20.149999999999999" customHeight="1">
      <c r="A1388" s="294"/>
      <c r="B1388" s="325"/>
      <c r="C1388" s="325"/>
      <c r="D1388" s="325"/>
      <c r="E1388" s="325"/>
      <c r="F1388" s="325"/>
      <c r="G1388" s="326"/>
      <c r="H1388" s="326"/>
      <c r="I1388" s="327"/>
      <c r="J1388" s="327"/>
      <c r="K1388" s="327"/>
      <c r="L1388" s="327"/>
      <c r="M1388" s="327"/>
      <c r="N1388" s="328" t="str">
        <f t="shared" ca="1" si="84"/>
        <v/>
      </c>
      <c r="O1388" s="328"/>
      <c r="P1388" s="329"/>
      <c r="Q1388" s="330" t="str">
        <f t="shared" si="85"/>
        <v/>
      </c>
      <c r="R1388" s="330" t="b">
        <f t="shared" si="86"/>
        <v>1</v>
      </c>
      <c r="S1388" s="330" t="str">
        <f t="shared" si="87"/>
        <v/>
      </c>
    </row>
    <row r="1389" spans="1:19" s="330" customFormat="1" ht="20.149999999999999" customHeight="1">
      <c r="A1389" s="294"/>
      <c r="B1389" s="325"/>
      <c r="C1389" s="325"/>
      <c r="D1389" s="325"/>
      <c r="E1389" s="325"/>
      <c r="F1389" s="325"/>
      <c r="G1389" s="326"/>
      <c r="H1389" s="326"/>
      <c r="I1389" s="327"/>
      <c r="J1389" s="327"/>
      <c r="K1389" s="327"/>
      <c r="L1389" s="327"/>
      <c r="M1389" s="327"/>
      <c r="N1389" s="328" t="str">
        <f t="shared" ca="1" si="84"/>
        <v/>
      </c>
      <c r="O1389" s="328"/>
      <c r="P1389" s="329"/>
      <c r="Q1389" s="330" t="str">
        <f t="shared" si="85"/>
        <v/>
      </c>
      <c r="R1389" s="330" t="b">
        <f t="shared" si="86"/>
        <v>1</v>
      </c>
      <c r="S1389" s="330" t="str">
        <f t="shared" si="87"/>
        <v/>
      </c>
    </row>
    <row r="1390" spans="1:19" s="330" customFormat="1" ht="20.149999999999999" customHeight="1">
      <c r="A1390" s="294"/>
      <c r="B1390" s="325"/>
      <c r="C1390" s="325"/>
      <c r="D1390" s="325"/>
      <c r="E1390" s="325"/>
      <c r="F1390" s="325"/>
      <c r="G1390" s="326"/>
      <c r="H1390" s="326"/>
      <c r="I1390" s="327"/>
      <c r="J1390" s="327"/>
      <c r="K1390" s="327"/>
      <c r="L1390" s="327"/>
      <c r="M1390" s="327"/>
      <c r="N1390" s="328" t="str">
        <f t="shared" ca="1" si="84"/>
        <v/>
      </c>
      <c r="O1390" s="328"/>
      <c r="P1390" s="329"/>
      <c r="Q1390" s="330" t="str">
        <f t="shared" si="85"/>
        <v/>
      </c>
      <c r="R1390" s="330" t="b">
        <f t="shared" si="86"/>
        <v>1</v>
      </c>
      <c r="S1390" s="330" t="str">
        <f t="shared" si="87"/>
        <v/>
      </c>
    </row>
    <row r="1391" spans="1:19" s="330" customFormat="1" ht="20.149999999999999" customHeight="1">
      <c r="A1391" s="294"/>
      <c r="B1391" s="325"/>
      <c r="C1391" s="325"/>
      <c r="D1391" s="325"/>
      <c r="E1391" s="325"/>
      <c r="F1391" s="325"/>
      <c r="G1391" s="326"/>
      <c r="H1391" s="326"/>
      <c r="I1391" s="327"/>
      <c r="J1391" s="327"/>
      <c r="K1391" s="327"/>
      <c r="L1391" s="327"/>
      <c r="M1391" s="327"/>
      <c r="N1391" s="328" t="str">
        <f t="shared" ca="1" si="84"/>
        <v/>
      </c>
      <c r="O1391" s="328"/>
      <c r="P1391" s="329"/>
      <c r="Q1391" s="330" t="str">
        <f t="shared" si="85"/>
        <v/>
      </c>
      <c r="R1391" s="330" t="b">
        <f t="shared" si="86"/>
        <v>1</v>
      </c>
      <c r="S1391" s="330" t="str">
        <f t="shared" si="87"/>
        <v/>
      </c>
    </row>
    <row r="1392" spans="1:19" s="330" customFormat="1" ht="20.149999999999999" customHeight="1">
      <c r="A1392" s="294"/>
      <c r="B1392" s="325"/>
      <c r="C1392" s="325"/>
      <c r="D1392" s="325"/>
      <c r="E1392" s="325"/>
      <c r="F1392" s="325"/>
      <c r="G1392" s="326"/>
      <c r="H1392" s="326"/>
      <c r="I1392" s="327"/>
      <c r="J1392" s="327"/>
      <c r="K1392" s="327"/>
      <c r="L1392" s="327"/>
      <c r="M1392" s="327"/>
      <c r="N1392" s="328" t="str">
        <f t="shared" ca="1" si="84"/>
        <v/>
      </c>
      <c r="O1392" s="328"/>
      <c r="P1392" s="329"/>
      <c r="Q1392" s="330" t="str">
        <f t="shared" si="85"/>
        <v/>
      </c>
      <c r="R1392" s="330" t="b">
        <f t="shared" si="86"/>
        <v>1</v>
      </c>
      <c r="S1392" s="330" t="str">
        <f t="shared" si="87"/>
        <v/>
      </c>
    </row>
    <row r="1393" spans="1:19" s="330" customFormat="1" ht="20.149999999999999" customHeight="1">
      <c r="A1393" s="294"/>
      <c r="B1393" s="325"/>
      <c r="C1393" s="325"/>
      <c r="D1393" s="325"/>
      <c r="E1393" s="325"/>
      <c r="F1393" s="325"/>
      <c r="G1393" s="326"/>
      <c r="H1393" s="326"/>
      <c r="I1393" s="327"/>
      <c r="J1393" s="327"/>
      <c r="K1393" s="327"/>
      <c r="L1393" s="327"/>
      <c r="M1393" s="327"/>
      <c r="N1393" s="328" t="str">
        <f t="shared" ca="1" si="84"/>
        <v/>
      </c>
      <c r="O1393" s="328"/>
      <c r="P1393" s="329"/>
      <c r="Q1393" s="330" t="str">
        <f t="shared" si="85"/>
        <v/>
      </c>
      <c r="R1393" s="330" t="b">
        <f t="shared" si="86"/>
        <v>1</v>
      </c>
      <c r="S1393" s="330" t="str">
        <f t="shared" si="87"/>
        <v/>
      </c>
    </row>
    <row r="1394" spans="1:19" s="330" customFormat="1" ht="20.149999999999999" customHeight="1">
      <c r="A1394" s="294"/>
      <c r="B1394" s="325"/>
      <c r="C1394" s="325"/>
      <c r="D1394" s="325"/>
      <c r="E1394" s="325"/>
      <c r="F1394" s="325"/>
      <c r="G1394" s="326"/>
      <c r="H1394" s="326"/>
      <c r="I1394" s="327"/>
      <c r="J1394" s="327"/>
      <c r="K1394" s="327"/>
      <c r="L1394" s="327"/>
      <c r="M1394" s="327"/>
      <c r="N1394" s="328" t="str">
        <f t="shared" ca="1" si="84"/>
        <v/>
      </c>
      <c r="O1394" s="328"/>
      <c r="P1394" s="329"/>
      <c r="Q1394" s="330" t="str">
        <f t="shared" si="85"/>
        <v/>
      </c>
      <c r="R1394" s="330" t="b">
        <f t="shared" si="86"/>
        <v>1</v>
      </c>
      <c r="S1394" s="330" t="str">
        <f t="shared" si="87"/>
        <v/>
      </c>
    </row>
    <row r="1395" spans="1:19" s="330" customFormat="1" ht="20.149999999999999" customHeight="1">
      <c r="A1395" s="294"/>
      <c r="B1395" s="325"/>
      <c r="C1395" s="325"/>
      <c r="D1395" s="325"/>
      <c r="E1395" s="325"/>
      <c r="F1395" s="325"/>
      <c r="G1395" s="326"/>
      <c r="H1395" s="326"/>
      <c r="I1395" s="327"/>
      <c r="J1395" s="327"/>
      <c r="K1395" s="327"/>
      <c r="L1395" s="327"/>
      <c r="M1395" s="327"/>
      <c r="N1395" s="328" t="str">
        <f t="shared" ca="1" si="84"/>
        <v/>
      </c>
      <c r="O1395" s="328"/>
      <c r="P1395" s="329"/>
      <c r="Q1395" s="330" t="str">
        <f t="shared" si="85"/>
        <v/>
      </c>
      <c r="R1395" s="330" t="b">
        <f t="shared" si="86"/>
        <v>1</v>
      </c>
      <c r="S1395" s="330" t="str">
        <f t="shared" si="87"/>
        <v/>
      </c>
    </row>
    <row r="1396" spans="1:19" s="330" customFormat="1" ht="20.149999999999999" customHeight="1">
      <c r="A1396" s="294"/>
      <c r="B1396" s="325"/>
      <c r="C1396" s="325"/>
      <c r="D1396" s="325"/>
      <c r="E1396" s="325"/>
      <c r="F1396" s="325"/>
      <c r="G1396" s="326"/>
      <c r="H1396" s="326"/>
      <c r="I1396" s="327"/>
      <c r="J1396" s="327"/>
      <c r="K1396" s="327"/>
      <c r="L1396" s="327"/>
      <c r="M1396" s="327"/>
      <c r="N1396" s="328" t="str">
        <f t="shared" ca="1" si="84"/>
        <v/>
      </c>
      <c r="O1396" s="328"/>
      <c r="P1396" s="329"/>
      <c r="Q1396" s="330" t="str">
        <f t="shared" si="85"/>
        <v/>
      </c>
      <c r="R1396" s="330" t="b">
        <f t="shared" si="86"/>
        <v>1</v>
      </c>
      <c r="S1396" s="330" t="str">
        <f t="shared" si="87"/>
        <v/>
      </c>
    </row>
    <row r="1397" spans="1:19" s="330" customFormat="1" ht="20.149999999999999" customHeight="1">
      <c r="A1397" s="294"/>
      <c r="B1397" s="325"/>
      <c r="C1397" s="325"/>
      <c r="D1397" s="325"/>
      <c r="E1397" s="325"/>
      <c r="F1397" s="325"/>
      <c r="G1397" s="326"/>
      <c r="H1397" s="326"/>
      <c r="I1397" s="327"/>
      <c r="J1397" s="327"/>
      <c r="K1397" s="327"/>
      <c r="L1397" s="327"/>
      <c r="M1397" s="327"/>
      <c r="N1397" s="328" t="str">
        <f t="shared" ca="1" si="84"/>
        <v/>
      </c>
      <c r="O1397" s="328"/>
      <c r="P1397" s="329"/>
      <c r="Q1397" s="330" t="str">
        <f t="shared" si="85"/>
        <v/>
      </c>
      <c r="R1397" s="330" t="b">
        <f t="shared" si="86"/>
        <v>1</v>
      </c>
      <c r="S1397" s="330" t="str">
        <f t="shared" si="87"/>
        <v/>
      </c>
    </row>
    <row r="1398" spans="1:19" s="330" customFormat="1" ht="20.149999999999999" customHeight="1">
      <c r="A1398" s="294"/>
      <c r="B1398" s="325"/>
      <c r="C1398" s="325"/>
      <c r="D1398" s="325"/>
      <c r="E1398" s="325"/>
      <c r="F1398" s="325"/>
      <c r="G1398" s="326"/>
      <c r="H1398" s="326"/>
      <c r="I1398" s="327"/>
      <c r="J1398" s="327"/>
      <c r="K1398" s="327"/>
      <c r="L1398" s="327"/>
      <c r="M1398" s="327"/>
      <c r="N1398" s="328" t="str">
        <f t="shared" ca="1" si="84"/>
        <v/>
      </c>
      <c r="O1398" s="328"/>
      <c r="P1398" s="329"/>
      <c r="Q1398" s="330" t="str">
        <f t="shared" si="85"/>
        <v/>
      </c>
      <c r="R1398" s="330" t="b">
        <f t="shared" si="86"/>
        <v>1</v>
      </c>
      <c r="S1398" s="330" t="str">
        <f t="shared" si="87"/>
        <v/>
      </c>
    </row>
    <row r="1399" spans="1:19" s="330" customFormat="1" ht="20.149999999999999" customHeight="1">
      <c r="A1399" s="294"/>
      <c r="B1399" s="325"/>
      <c r="C1399" s="325"/>
      <c r="D1399" s="325"/>
      <c r="E1399" s="325"/>
      <c r="F1399" s="325"/>
      <c r="G1399" s="326"/>
      <c r="H1399" s="326"/>
      <c r="I1399" s="327"/>
      <c r="J1399" s="327"/>
      <c r="K1399" s="327"/>
      <c r="L1399" s="327"/>
      <c r="M1399" s="327"/>
      <c r="N1399" s="328" t="str">
        <f t="shared" ca="1" si="84"/>
        <v/>
      </c>
      <c r="O1399" s="328"/>
      <c r="P1399" s="329"/>
      <c r="Q1399" s="330" t="str">
        <f t="shared" si="85"/>
        <v/>
      </c>
      <c r="R1399" s="330" t="b">
        <f t="shared" si="86"/>
        <v>1</v>
      </c>
      <c r="S1399" s="330" t="str">
        <f t="shared" si="87"/>
        <v/>
      </c>
    </row>
    <row r="1400" spans="1:19" s="330" customFormat="1" ht="20.149999999999999" customHeight="1">
      <c r="A1400" s="294"/>
      <c r="B1400" s="325"/>
      <c r="C1400" s="325"/>
      <c r="D1400" s="325"/>
      <c r="E1400" s="325"/>
      <c r="F1400" s="325"/>
      <c r="G1400" s="326"/>
      <c r="H1400" s="326"/>
      <c r="I1400" s="327"/>
      <c r="J1400" s="327"/>
      <c r="K1400" s="327"/>
      <c r="L1400" s="327"/>
      <c r="M1400" s="327"/>
      <c r="N1400" s="328" t="str">
        <f t="shared" ca="1" si="84"/>
        <v/>
      </c>
      <c r="O1400" s="328"/>
      <c r="P1400" s="329"/>
      <c r="Q1400" s="330" t="str">
        <f t="shared" si="85"/>
        <v/>
      </c>
      <c r="R1400" s="330" t="b">
        <f t="shared" si="86"/>
        <v>1</v>
      </c>
      <c r="S1400" s="330" t="str">
        <f t="shared" si="87"/>
        <v/>
      </c>
    </row>
    <row r="1401" spans="1:19" s="330" customFormat="1" ht="20.149999999999999" customHeight="1">
      <c r="A1401" s="294"/>
      <c r="B1401" s="325"/>
      <c r="C1401" s="325"/>
      <c r="D1401" s="325"/>
      <c r="E1401" s="325"/>
      <c r="F1401" s="325"/>
      <c r="G1401" s="326"/>
      <c r="H1401" s="326"/>
      <c r="I1401" s="327"/>
      <c r="J1401" s="327"/>
      <c r="K1401" s="327"/>
      <c r="L1401" s="327"/>
      <c r="M1401" s="327"/>
      <c r="N1401" s="328" t="str">
        <f t="shared" ca="1" si="84"/>
        <v/>
      </c>
      <c r="O1401" s="328"/>
      <c r="P1401" s="329"/>
      <c r="Q1401" s="330" t="str">
        <f t="shared" si="85"/>
        <v/>
      </c>
      <c r="R1401" s="330" t="b">
        <f t="shared" si="86"/>
        <v>1</v>
      </c>
      <c r="S1401" s="330" t="str">
        <f t="shared" si="87"/>
        <v/>
      </c>
    </row>
    <row r="1402" spans="1:19" s="330" customFormat="1" ht="20.149999999999999" customHeight="1">
      <c r="A1402" s="294"/>
      <c r="B1402" s="325"/>
      <c r="C1402" s="325"/>
      <c r="D1402" s="325"/>
      <c r="E1402" s="325"/>
      <c r="F1402" s="325"/>
      <c r="G1402" s="326"/>
      <c r="H1402" s="326"/>
      <c r="I1402" s="327"/>
      <c r="J1402" s="327"/>
      <c r="K1402" s="327"/>
      <c r="L1402" s="327"/>
      <c r="M1402" s="327"/>
      <c r="N1402" s="328" t="str">
        <f t="shared" ca="1" si="84"/>
        <v/>
      </c>
      <c r="O1402" s="328"/>
      <c r="P1402" s="329"/>
      <c r="Q1402" s="330" t="str">
        <f t="shared" si="85"/>
        <v/>
      </c>
      <c r="R1402" s="330" t="b">
        <f t="shared" si="86"/>
        <v>1</v>
      </c>
      <c r="S1402" s="330" t="str">
        <f t="shared" si="87"/>
        <v/>
      </c>
    </row>
    <row r="1403" spans="1:19" s="330" customFormat="1" ht="20.149999999999999" customHeight="1">
      <c r="A1403" s="294"/>
      <c r="B1403" s="325"/>
      <c r="C1403" s="325"/>
      <c r="D1403" s="325"/>
      <c r="E1403" s="325"/>
      <c r="F1403" s="325"/>
      <c r="G1403" s="326"/>
      <c r="H1403" s="326"/>
      <c r="I1403" s="327"/>
      <c r="J1403" s="327"/>
      <c r="K1403" s="327"/>
      <c r="L1403" s="327"/>
      <c r="M1403" s="327"/>
      <c r="N1403" s="328" t="str">
        <f t="shared" ca="1" si="84"/>
        <v/>
      </c>
      <c r="O1403" s="328"/>
      <c r="P1403" s="329"/>
      <c r="Q1403" s="330" t="str">
        <f t="shared" si="85"/>
        <v/>
      </c>
      <c r="R1403" s="330" t="b">
        <f t="shared" si="86"/>
        <v>1</v>
      </c>
      <c r="S1403" s="330" t="str">
        <f t="shared" si="87"/>
        <v/>
      </c>
    </row>
    <row r="1404" spans="1:19" s="330" customFormat="1" ht="20.149999999999999" customHeight="1">
      <c r="A1404" s="294"/>
      <c r="B1404" s="325"/>
      <c r="C1404" s="325"/>
      <c r="D1404" s="325"/>
      <c r="E1404" s="325"/>
      <c r="F1404" s="325"/>
      <c r="G1404" s="326"/>
      <c r="H1404" s="326"/>
      <c r="I1404" s="327"/>
      <c r="J1404" s="327"/>
      <c r="K1404" s="327"/>
      <c r="L1404" s="327"/>
      <c r="M1404" s="327"/>
      <c r="N1404" s="328" t="str">
        <f t="shared" ca="1" si="84"/>
        <v/>
      </c>
      <c r="O1404" s="328"/>
      <c r="P1404" s="329"/>
      <c r="Q1404" s="330" t="str">
        <f t="shared" si="85"/>
        <v/>
      </c>
      <c r="R1404" s="330" t="b">
        <f t="shared" si="86"/>
        <v>1</v>
      </c>
      <c r="S1404" s="330" t="str">
        <f t="shared" si="87"/>
        <v/>
      </c>
    </row>
    <row r="1405" spans="1:19" s="330" customFormat="1" ht="20.149999999999999" customHeight="1">
      <c r="A1405" s="294"/>
      <c r="B1405" s="325"/>
      <c r="C1405" s="325"/>
      <c r="D1405" s="325"/>
      <c r="E1405" s="325"/>
      <c r="F1405" s="325"/>
      <c r="G1405" s="326"/>
      <c r="H1405" s="326"/>
      <c r="I1405" s="327"/>
      <c r="J1405" s="327"/>
      <c r="K1405" s="327"/>
      <c r="L1405" s="327"/>
      <c r="M1405" s="327"/>
      <c r="N1405" s="328" t="str">
        <f t="shared" ca="1" si="84"/>
        <v/>
      </c>
      <c r="O1405" s="328"/>
      <c r="P1405" s="329"/>
      <c r="Q1405" s="330" t="str">
        <f t="shared" si="85"/>
        <v/>
      </c>
      <c r="R1405" s="330" t="b">
        <f t="shared" si="86"/>
        <v>1</v>
      </c>
      <c r="S1405" s="330" t="str">
        <f t="shared" si="87"/>
        <v/>
      </c>
    </row>
    <row r="1406" spans="1:19" s="330" customFormat="1" ht="20.149999999999999" customHeight="1">
      <c r="A1406" s="294"/>
      <c r="B1406" s="325"/>
      <c r="C1406" s="325"/>
      <c r="D1406" s="325"/>
      <c r="E1406" s="325"/>
      <c r="F1406" s="325"/>
      <c r="G1406" s="326"/>
      <c r="H1406" s="326"/>
      <c r="I1406" s="327"/>
      <c r="J1406" s="327"/>
      <c r="K1406" s="327"/>
      <c r="L1406" s="327"/>
      <c r="M1406" s="327"/>
      <c r="N1406" s="328" t="str">
        <f t="shared" ca="1" si="84"/>
        <v/>
      </c>
      <c r="O1406" s="328"/>
      <c r="P1406" s="329"/>
      <c r="Q1406" s="330" t="str">
        <f t="shared" si="85"/>
        <v/>
      </c>
      <c r="R1406" s="330" t="b">
        <f t="shared" si="86"/>
        <v>1</v>
      </c>
      <c r="S1406" s="330" t="str">
        <f t="shared" si="87"/>
        <v/>
      </c>
    </row>
    <row r="1407" spans="1:19" s="330" customFormat="1" ht="20.149999999999999" customHeight="1">
      <c r="A1407" s="294"/>
      <c r="B1407" s="325"/>
      <c r="C1407" s="325"/>
      <c r="D1407" s="325"/>
      <c r="E1407" s="325"/>
      <c r="F1407" s="325"/>
      <c r="G1407" s="326"/>
      <c r="H1407" s="326"/>
      <c r="I1407" s="327"/>
      <c r="J1407" s="327"/>
      <c r="K1407" s="327"/>
      <c r="L1407" s="327"/>
      <c r="M1407" s="327"/>
      <c r="N1407" s="328" t="str">
        <f t="shared" ca="1" si="84"/>
        <v/>
      </c>
      <c r="O1407" s="328"/>
      <c r="P1407" s="329"/>
      <c r="Q1407" s="330" t="str">
        <f t="shared" si="85"/>
        <v/>
      </c>
      <c r="R1407" s="330" t="b">
        <f t="shared" si="86"/>
        <v>1</v>
      </c>
      <c r="S1407" s="330" t="str">
        <f t="shared" si="87"/>
        <v/>
      </c>
    </row>
    <row r="1408" spans="1:19" s="330" customFormat="1" ht="20.149999999999999" customHeight="1">
      <c r="A1408" s="294"/>
      <c r="B1408" s="325"/>
      <c r="C1408" s="325"/>
      <c r="D1408" s="325"/>
      <c r="E1408" s="325"/>
      <c r="F1408" s="325"/>
      <c r="G1408" s="326"/>
      <c r="H1408" s="326"/>
      <c r="I1408" s="327"/>
      <c r="J1408" s="327"/>
      <c r="K1408" s="327"/>
      <c r="L1408" s="327"/>
      <c r="M1408" s="327"/>
      <c r="N1408" s="328" t="str">
        <f t="shared" ca="1" si="84"/>
        <v/>
      </c>
      <c r="O1408" s="328"/>
      <c r="P1408" s="329"/>
      <c r="Q1408" s="330" t="str">
        <f t="shared" si="85"/>
        <v/>
      </c>
      <c r="R1408" s="330" t="b">
        <f t="shared" si="86"/>
        <v>1</v>
      </c>
      <c r="S1408" s="330" t="str">
        <f t="shared" si="87"/>
        <v/>
      </c>
    </row>
    <row r="1409" spans="1:19" s="330" customFormat="1" ht="20.149999999999999" customHeight="1">
      <c r="A1409" s="294"/>
      <c r="B1409" s="325"/>
      <c r="C1409" s="325"/>
      <c r="D1409" s="325"/>
      <c r="E1409" s="325"/>
      <c r="F1409" s="325"/>
      <c r="G1409" s="326"/>
      <c r="H1409" s="326"/>
      <c r="I1409" s="327"/>
      <c r="J1409" s="327"/>
      <c r="K1409" s="327"/>
      <c r="L1409" s="327"/>
      <c r="M1409" s="327"/>
      <c r="N1409" s="328" t="str">
        <f t="shared" ca="1" si="84"/>
        <v/>
      </c>
      <c r="O1409" s="328"/>
      <c r="P1409" s="329"/>
      <c r="Q1409" s="330" t="str">
        <f t="shared" si="85"/>
        <v/>
      </c>
      <c r="R1409" s="330" t="b">
        <f t="shared" si="86"/>
        <v>1</v>
      </c>
      <c r="S1409" s="330" t="str">
        <f t="shared" si="87"/>
        <v/>
      </c>
    </row>
    <row r="1410" spans="1:19" s="330" customFormat="1" ht="20.149999999999999" customHeight="1">
      <c r="A1410" s="294"/>
      <c r="B1410" s="325"/>
      <c r="C1410" s="325"/>
      <c r="D1410" s="325"/>
      <c r="E1410" s="325"/>
      <c r="F1410" s="325"/>
      <c r="G1410" s="326"/>
      <c r="H1410" s="326"/>
      <c r="I1410" s="327"/>
      <c r="J1410" s="327"/>
      <c r="K1410" s="327"/>
      <c r="L1410" s="327"/>
      <c r="M1410" s="327"/>
      <c r="N1410" s="328" t="str">
        <f t="shared" ca="1" si="84"/>
        <v/>
      </c>
      <c r="O1410" s="328"/>
      <c r="P1410" s="329"/>
      <c r="Q1410" s="330" t="str">
        <f t="shared" si="85"/>
        <v/>
      </c>
      <c r="R1410" s="330" t="b">
        <f t="shared" si="86"/>
        <v>1</v>
      </c>
      <c r="S1410" s="330" t="str">
        <f t="shared" si="87"/>
        <v/>
      </c>
    </row>
    <row r="1411" spans="1:19" s="330" customFormat="1" ht="20.149999999999999" customHeight="1">
      <c r="A1411" s="294"/>
      <c r="B1411" s="325"/>
      <c r="C1411" s="325"/>
      <c r="D1411" s="325"/>
      <c r="E1411" s="325"/>
      <c r="F1411" s="325"/>
      <c r="G1411" s="326"/>
      <c r="H1411" s="326"/>
      <c r="I1411" s="327"/>
      <c r="J1411" s="327"/>
      <c r="K1411" s="327"/>
      <c r="L1411" s="327"/>
      <c r="M1411" s="327"/>
      <c r="N1411" s="328" t="str">
        <f t="shared" ca="1" si="84"/>
        <v/>
      </c>
      <c r="O1411" s="328"/>
      <c r="P1411" s="329"/>
      <c r="Q1411" s="330" t="str">
        <f t="shared" si="85"/>
        <v/>
      </c>
      <c r="R1411" s="330" t="b">
        <f t="shared" si="86"/>
        <v>1</v>
      </c>
      <c r="S1411" s="330" t="str">
        <f t="shared" si="87"/>
        <v/>
      </c>
    </row>
    <row r="1412" spans="1:19" s="330" customFormat="1" ht="20.149999999999999" customHeight="1">
      <c r="A1412" s="294"/>
      <c r="B1412" s="325"/>
      <c r="C1412" s="325"/>
      <c r="D1412" s="325"/>
      <c r="E1412" s="325"/>
      <c r="F1412" s="325"/>
      <c r="G1412" s="326"/>
      <c r="H1412" s="326"/>
      <c r="I1412" s="327"/>
      <c r="J1412" s="327"/>
      <c r="K1412" s="327"/>
      <c r="L1412" s="327"/>
      <c r="M1412" s="327"/>
      <c r="N1412" s="328" t="str">
        <f t="shared" ca="1" si="84"/>
        <v/>
      </c>
      <c r="O1412" s="328"/>
      <c r="P1412" s="329"/>
      <c r="Q1412" s="330" t="str">
        <f t="shared" si="85"/>
        <v/>
      </c>
      <c r="R1412" s="330" t="b">
        <f t="shared" si="86"/>
        <v>1</v>
      </c>
      <c r="S1412" s="330" t="str">
        <f t="shared" si="87"/>
        <v/>
      </c>
    </row>
    <row r="1413" spans="1:19" s="330" customFormat="1" ht="20.149999999999999" customHeight="1">
      <c r="A1413" s="294"/>
      <c r="B1413" s="325"/>
      <c r="C1413" s="325"/>
      <c r="D1413" s="325"/>
      <c r="E1413" s="325"/>
      <c r="F1413" s="325"/>
      <c r="G1413" s="326"/>
      <c r="H1413" s="326"/>
      <c r="I1413" s="327"/>
      <c r="J1413" s="327"/>
      <c r="K1413" s="327"/>
      <c r="L1413" s="327"/>
      <c r="M1413" s="327"/>
      <c r="N1413" s="328" t="str">
        <f t="shared" ref="N1413:N1476" ca="1" si="88">IF(A1413="","",IF(ISERROR(MATCH($F1413,CL,0)),"Unknown",INDIRECT("'C'!$A$"&amp;MATCH($F1413,CL,0)+1)))</f>
        <v/>
      </c>
      <c r="O1413" s="328"/>
      <c r="P1413" s="329"/>
      <c r="Q1413" s="330" t="str">
        <f t="shared" ref="Q1413:Q1476" si="89">A1413&amp;B1413</f>
        <v/>
      </c>
      <c r="R1413" s="330" t="b">
        <f t="shared" ref="R1413:R1476" si="90">OR(ISBLANK(B1413),ISBLANK(C1413))</f>
        <v>1</v>
      </c>
      <c r="S1413" s="330" t="str">
        <f t="shared" ref="S1413:S1476" si="91">IF(R1413,"",A1413&amp;"+")</f>
        <v/>
      </c>
    </row>
    <row r="1414" spans="1:19" s="330" customFormat="1" ht="20.149999999999999" customHeight="1">
      <c r="A1414" s="294"/>
      <c r="B1414" s="325"/>
      <c r="C1414" s="325"/>
      <c r="D1414" s="325"/>
      <c r="E1414" s="325"/>
      <c r="F1414" s="325"/>
      <c r="G1414" s="326"/>
      <c r="H1414" s="326"/>
      <c r="I1414" s="327"/>
      <c r="J1414" s="327"/>
      <c r="K1414" s="327"/>
      <c r="L1414" s="327"/>
      <c r="M1414" s="327"/>
      <c r="N1414" s="328" t="str">
        <f t="shared" ca="1" si="88"/>
        <v/>
      </c>
      <c r="O1414" s="328"/>
      <c r="P1414" s="329"/>
      <c r="Q1414" s="330" t="str">
        <f t="shared" si="89"/>
        <v/>
      </c>
      <c r="R1414" s="330" t="b">
        <f t="shared" si="90"/>
        <v>1</v>
      </c>
      <c r="S1414" s="330" t="str">
        <f t="shared" si="91"/>
        <v/>
      </c>
    </row>
    <row r="1415" spans="1:19" s="330" customFormat="1" ht="20.149999999999999" customHeight="1">
      <c r="A1415" s="294"/>
      <c r="B1415" s="325"/>
      <c r="C1415" s="325"/>
      <c r="D1415" s="325"/>
      <c r="E1415" s="325"/>
      <c r="F1415" s="325"/>
      <c r="G1415" s="326"/>
      <c r="H1415" s="326"/>
      <c r="I1415" s="327"/>
      <c r="J1415" s="327"/>
      <c r="K1415" s="327"/>
      <c r="L1415" s="327"/>
      <c r="M1415" s="327"/>
      <c r="N1415" s="328" t="str">
        <f t="shared" ca="1" si="88"/>
        <v/>
      </c>
      <c r="O1415" s="328"/>
      <c r="P1415" s="329"/>
      <c r="Q1415" s="330" t="str">
        <f t="shared" si="89"/>
        <v/>
      </c>
      <c r="R1415" s="330" t="b">
        <f t="shared" si="90"/>
        <v>1</v>
      </c>
      <c r="S1415" s="330" t="str">
        <f t="shared" si="91"/>
        <v/>
      </c>
    </row>
    <row r="1416" spans="1:19" s="330" customFormat="1" ht="20.149999999999999" customHeight="1">
      <c r="A1416" s="294"/>
      <c r="B1416" s="325"/>
      <c r="C1416" s="325"/>
      <c r="D1416" s="325"/>
      <c r="E1416" s="325"/>
      <c r="F1416" s="325"/>
      <c r="G1416" s="326"/>
      <c r="H1416" s="326"/>
      <c r="I1416" s="327"/>
      <c r="J1416" s="327"/>
      <c r="K1416" s="327"/>
      <c r="L1416" s="327"/>
      <c r="M1416" s="327"/>
      <c r="N1416" s="328" t="str">
        <f t="shared" ca="1" si="88"/>
        <v/>
      </c>
      <c r="O1416" s="328"/>
      <c r="P1416" s="329"/>
      <c r="Q1416" s="330" t="str">
        <f t="shared" si="89"/>
        <v/>
      </c>
      <c r="R1416" s="330" t="b">
        <f t="shared" si="90"/>
        <v>1</v>
      </c>
      <c r="S1416" s="330" t="str">
        <f t="shared" si="91"/>
        <v/>
      </c>
    </row>
    <row r="1417" spans="1:19" s="330" customFormat="1" ht="20.149999999999999" customHeight="1">
      <c r="A1417" s="294"/>
      <c r="B1417" s="325"/>
      <c r="C1417" s="325"/>
      <c r="D1417" s="325"/>
      <c r="E1417" s="325"/>
      <c r="F1417" s="325"/>
      <c r="G1417" s="326"/>
      <c r="H1417" s="326"/>
      <c r="I1417" s="327"/>
      <c r="J1417" s="327"/>
      <c r="K1417" s="327"/>
      <c r="L1417" s="327"/>
      <c r="M1417" s="327"/>
      <c r="N1417" s="328" t="str">
        <f t="shared" ca="1" si="88"/>
        <v/>
      </c>
      <c r="O1417" s="328"/>
      <c r="P1417" s="329"/>
      <c r="Q1417" s="330" t="str">
        <f t="shared" si="89"/>
        <v/>
      </c>
      <c r="R1417" s="330" t="b">
        <f t="shared" si="90"/>
        <v>1</v>
      </c>
      <c r="S1417" s="330" t="str">
        <f t="shared" si="91"/>
        <v/>
      </c>
    </row>
    <row r="1418" spans="1:19" s="330" customFormat="1" ht="20.149999999999999" customHeight="1">
      <c r="A1418" s="294"/>
      <c r="B1418" s="325"/>
      <c r="C1418" s="325"/>
      <c r="D1418" s="325"/>
      <c r="E1418" s="325"/>
      <c r="F1418" s="325"/>
      <c r="G1418" s="326"/>
      <c r="H1418" s="326"/>
      <c r="I1418" s="327"/>
      <c r="J1418" s="327"/>
      <c r="K1418" s="327"/>
      <c r="L1418" s="327"/>
      <c r="M1418" s="327"/>
      <c r="N1418" s="328" t="str">
        <f t="shared" ca="1" si="88"/>
        <v/>
      </c>
      <c r="O1418" s="328"/>
      <c r="P1418" s="329"/>
      <c r="Q1418" s="330" t="str">
        <f t="shared" si="89"/>
        <v/>
      </c>
      <c r="R1418" s="330" t="b">
        <f t="shared" si="90"/>
        <v>1</v>
      </c>
      <c r="S1418" s="330" t="str">
        <f t="shared" si="91"/>
        <v/>
      </c>
    </row>
    <row r="1419" spans="1:19" s="330" customFormat="1" ht="20.149999999999999" customHeight="1">
      <c r="A1419" s="294"/>
      <c r="B1419" s="325"/>
      <c r="C1419" s="325"/>
      <c r="D1419" s="325"/>
      <c r="E1419" s="325"/>
      <c r="F1419" s="325"/>
      <c r="G1419" s="326"/>
      <c r="H1419" s="326"/>
      <c r="I1419" s="327"/>
      <c r="J1419" s="327"/>
      <c r="K1419" s="327"/>
      <c r="L1419" s="327"/>
      <c r="M1419" s="327"/>
      <c r="N1419" s="328" t="str">
        <f t="shared" ca="1" si="88"/>
        <v/>
      </c>
      <c r="O1419" s="328"/>
      <c r="P1419" s="329"/>
      <c r="Q1419" s="330" t="str">
        <f t="shared" si="89"/>
        <v/>
      </c>
      <c r="R1419" s="330" t="b">
        <f t="shared" si="90"/>
        <v>1</v>
      </c>
      <c r="S1419" s="330" t="str">
        <f t="shared" si="91"/>
        <v/>
      </c>
    </row>
    <row r="1420" spans="1:19" s="330" customFormat="1" ht="20.149999999999999" customHeight="1">
      <c r="A1420" s="294"/>
      <c r="B1420" s="325"/>
      <c r="C1420" s="325"/>
      <c r="D1420" s="325"/>
      <c r="E1420" s="325"/>
      <c r="F1420" s="325"/>
      <c r="G1420" s="326"/>
      <c r="H1420" s="326"/>
      <c r="I1420" s="327"/>
      <c r="J1420" s="327"/>
      <c r="K1420" s="327"/>
      <c r="L1420" s="327"/>
      <c r="M1420" s="327"/>
      <c r="N1420" s="328" t="str">
        <f t="shared" ca="1" si="88"/>
        <v/>
      </c>
      <c r="O1420" s="328"/>
      <c r="P1420" s="329"/>
      <c r="Q1420" s="330" t="str">
        <f t="shared" si="89"/>
        <v/>
      </c>
      <c r="R1420" s="330" t="b">
        <f t="shared" si="90"/>
        <v>1</v>
      </c>
      <c r="S1420" s="330" t="str">
        <f t="shared" si="91"/>
        <v/>
      </c>
    </row>
    <row r="1421" spans="1:19" s="330" customFormat="1" ht="20.149999999999999" customHeight="1">
      <c r="A1421" s="294"/>
      <c r="B1421" s="325"/>
      <c r="C1421" s="325"/>
      <c r="D1421" s="325"/>
      <c r="E1421" s="325"/>
      <c r="F1421" s="325"/>
      <c r="G1421" s="326"/>
      <c r="H1421" s="326"/>
      <c r="I1421" s="327"/>
      <c r="J1421" s="327"/>
      <c r="K1421" s="327"/>
      <c r="L1421" s="327"/>
      <c r="M1421" s="327"/>
      <c r="N1421" s="328" t="str">
        <f t="shared" ca="1" si="88"/>
        <v/>
      </c>
      <c r="O1421" s="328"/>
      <c r="P1421" s="329"/>
      <c r="Q1421" s="330" t="str">
        <f t="shared" si="89"/>
        <v/>
      </c>
      <c r="R1421" s="330" t="b">
        <f t="shared" si="90"/>
        <v>1</v>
      </c>
      <c r="S1421" s="330" t="str">
        <f t="shared" si="91"/>
        <v/>
      </c>
    </row>
    <row r="1422" spans="1:19" s="330" customFormat="1" ht="20.149999999999999" customHeight="1">
      <c r="A1422" s="294"/>
      <c r="B1422" s="325"/>
      <c r="C1422" s="325"/>
      <c r="D1422" s="325"/>
      <c r="E1422" s="325"/>
      <c r="F1422" s="325"/>
      <c r="G1422" s="326"/>
      <c r="H1422" s="326"/>
      <c r="I1422" s="327"/>
      <c r="J1422" s="327"/>
      <c r="K1422" s="327"/>
      <c r="L1422" s="327"/>
      <c r="M1422" s="327"/>
      <c r="N1422" s="328" t="str">
        <f t="shared" ca="1" si="88"/>
        <v/>
      </c>
      <c r="O1422" s="328"/>
      <c r="P1422" s="329"/>
      <c r="Q1422" s="330" t="str">
        <f t="shared" si="89"/>
        <v/>
      </c>
      <c r="R1422" s="330" t="b">
        <f t="shared" si="90"/>
        <v>1</v>
      </c>
      <c r="S1422" s="330" t="str">
        <f t="shared" si="91"/>
        <v/>
      </c>
    </row>
    <row r="1423" spans="1:19" s="330" customFormat="1" ht="20.149999999999999" customHeight="1">
      <c r="A1423" s="294"/>
      <c r="B1423" s="325"/>
      <c r="C1423" s="325"/>
      <c r="D1423" s="325"/>
      <c r="E1423" s="325"/>
      <c r="F1423" s="325"/>
      <c r="G1423" s="326"/>
      <c r="H1423" s="326"/>
      <c r="I1423" s="327"/>
      <c r="J1423" s="327"/>
      <c r="K1423" s="327"/>
      <c r="L1423" s="327"/>
      <c r="M1423" s="327"/>
      <c r="N1423" s="328" t="str">
        <f t="shared" ca="1" si="88"/>
        <v/>
      </c>
      <c r="O1423" s="328"/>
      <c r="P1423" s="329"/>
      <c r="Q1423" s="330" t="str">
        <f t="shared" si="89"/>
        <v/>
      </c>
      <c r="R1423" s="330" t="b">
        <f t="shared" si="90"/>
        <v>1</v>
      </c>
      <c r="S1423" s="330" t="str">
        <f t="shared" si="91"/>
        <v/>
      </c>
    </row>
    <row r="1424" spans="1:19" s="330" customFormat="1" ht="20.149999999999999" customHeight="1">
      <c r="A1424" s="294"/>
      <c r="B1424" s="325"/>
      <c r="C1424" s="325"/>
      <c r="D1424" s="325"/>
      <c r="E1424" s="325"/>
      <c r="F1424" s="325"/>
      <c r="G1424" s="326"/>
      <c r="H1424" s="326"/>
      <c r="I1424" s="327"/>
      <c r="J1424" s="327"/>
      <c r="K1424" s="327"/>
      <c r="L1424" s="327"/>
      <c r="M1424" s="327"/>
      <c r="N1424" s="328" t="str">
        <f t="shared" ca="1" si="88"/>
        <v/>
      </c>
      <c r="O1424" s="328"/>
      <c r="P1424" s="329"/>
      <c r="Q1424" s="330" t="str">
        <f t="shared" si="89"/>
        <v/>
      </c>
      <c r="R1424" s="330" t="b">
        <f t="shared" si="90"/>
        <v>1</v>
      </c>
      <c r="S1424" s="330" t="str">
        <f t="shared" si="91"/>
        <v/>
      </c>
    </row>
    <row r="1425" spans="1:19" s="330" customFormat="1" ht="20.149999999999999" customHeight="1">
      <c r="A1425" s="294"/>
      <c r="B1425" s="325"/>
      <c r="C1425" s="325"/>
      <c r="D1425" s="325"/>
      <c r="E1425" s="325"/>
      <c r="F1425" s="325"/>
      <c r="G1425" s="326"/>
      <c r="H1425" s="326"/>
      <c r="I1425" s="327"/>
      <c r="J1425" s="327"/>
      <c r="K1425" s="327"/>
      <c r="L1425" s="327"/>
      <c r="M1425" s="327"/>
      <c r="N1425" s="328" t="str">
        <f t="shared" ca="1" si="88"/>
        <v/>
      </c>
      <c r="O1425" s="328"/>
      <c r="P1425" s="329"/>
      <c r="Q1425" s="330" t="str">
        <f t="shared" si="89"/>
        <v/>
      </c>
      <c r="R1425" s="330" t="b">
        <f t="shared" si="90"/>
        <v>1</v>
      </c>
      <c r="S1425" s="330" t="str">
        <f t="shared" si="91"/>
        <v/>
      </c>
    </row>
    <row r="1426" spans="1:19" s="330" customFormat="1" ht="20.149999999999999" customHeight="1">
      <c r="A1426" s="294"/>
      <c r="B1426" s="325"/>
      <c r="C1426" s="325"/>
      <c r="D1426" s="325"/>
      <c r="E1426" s="325"/>
      <c r="F1426" s="325"/>
      <c r="G1426" s="326"/>
      <c r="H1426" s="326"/>
      <c r="I1426" s="327"/>
      <c r="J1426" s="327"/>
      <c r="K1426" s="327"/>
      <c r="L1426" s="327"/>
      <c r="M1426" s="327"/>
      <c r="N1426" s="328" t="str">
        <f t="shared" ca="1" si="88"/>
        <v/>
      </c>
      <c r="O1426" s="328"/>
      <c r="P1426" s="329"/>
      <c r="Q1426" s="330" t="str">
        <f t="shared" si="89"/>
        <v/>
      </c>
      <c r="R1426" s="330" t="b">
        <f t="shared" si="90"/>
        <v>1</v>
      </c>
      <c r="S1426" s="330" t="str">
        <f t="shared" si="91"/>
        <v/>
      </c>
    </row>
    <row r="1427" spans="1:19" s="330" customFormat="1" ht="20.149999999999999" customHeight="1">
      <c r="A1427" s="294"/>
      <c r="B1427" s="325"/>
      <c r="C1427" s="325"/>
      <c r="D1427" s="325"/>
      <c r="E1427" s="325"/>
      <c r="F1427" s="325"/>
      <c r="G1427" s="326"/>
      <c r="H1427" s="326"/>
      <c r="I1427" s="327"/>
      <c r="J1427" s="327"/>
      <c r="K1427" s="327"/>
      <c r="L1427" s="327"/>
      <c r="M1427" s="327"/>
      <c r="N1427" s="328" t="str">
        <f t="shared" ca="1" si="88"/>
        <v/>
      </c>
      <c r="O1427" s="328"/>
      <c r="P1427" s="329"/>
      <c r="Q1427" s="330" t="str">
        <f t="shared" si="89"/>
        <v/>
      </c>
      <c r="R1427" s="330" t="b">
        <f t="shared" si="90"/>
        <v>1</v>
      </c>
      <c r="S1427" s="330" t="str">
        <f t="shared" si="91"/>
        <v/>
      </c>
    </row>
    <row r="1428" spans="1:19" s="330" customFormat="1" ht="20.149999999999999" customHeight="1">
      <c r="A1428" s="294"/>
      <c r="B1428" s="325"/>
      <c r="C1428" s="325"/>
      <c r="D1428" s="325"/>
      <c r="E1428" s="325"/>
      <c r="F1428" s="325"/>
      <c r="G1428" s="326"/>
      <c r="H1428" s="326"/>
      <c r="I1428" s="327"/>
      <c r="J1428" s="327"/>
      <c r="K1428" s="327"/>
      <c r="L1428" s="327"/>
      <c r="M1428" s="327"/>
      <c r="N1428" s="328" t="str">
        <f t="shared" ca="1" si="88"/>
        <v/>
      </c>
      <c r="O1428" s="328"/>
      <c r="P1428" s="329"/>
      <c r="Q1428" s="330" t="str">
        <f t="shared" si="89"/>
        <v/>
      </c>
      <c r="R1428" s="330" t="b">
        <f t="shared" si="90"/>
        <v>1</v>
      </c>
      <c r="S1428" s="330" t="str">
        <f t="shared" si="91"/>
        <v/>
      </c>
    </row>
    <row r="1429" spans="1:19" s="330" customFormat="1" ht="20.149999999999999" customHeight="1">
      <c r="A1429" s="294"/>
      <c r="B1429" s="325"/>
      <c r="C1429" s="325"/>
      <c r="D1429" s="325"/>
      <c r="E1429" s="325"/>
      <c r="F1429" s="325"/>
      <c r="G1429" s="326"/>
      <c r="H1429" s="326"/>
      <c r="I1429" s="327"/>
      <c r="J1429" s="327"/>
      <c r="K1429" s="327"/>
      <c r="L1429" s="327"/>
      <c r="M1429" s="327"/>
      <c r="N1429" s="328" t="str">
        <f t="shared" ca="1" si="88"/>
        <v/>
      </c>
      <c r="O1429" s="328"/>
      <c r="P1429" s="329"/>
      <c r="Q1429" s="330" t="str">
        <f t="shared" si="89"/>
        <v/>
      </c>
      <c r="R1429" s="330" t="b">
        <f t="shared" si="90"/>
        <v>1</v>
      </c>
      <c r="S1429" s="330" t="str">
        <f t="shared" si="91"/>
        <v/>
      </c>
    </row>
    <row r="1430" spans="1:19" s="330" customFormat="1" ht="20.149999999999999" customHeight="1">
      <c r="A1430" s="294"/>
      <c r="B1430" s="325"/>
      <c r="C1430" s="325"/>
      <c r="D1430" s="325"/>
      <c r="E1430" s="325"/>
      <c r="F1430" s="325"/>
      <c r="G1430" s="326"/>
      <c r="H1430" s="326"/>
      <c r="I1430" s="327"/>
      <c r="J1430" s="327"/>
      <c r="K1430" s="327"/>
      <c r="L1430" s="327"/>
      <c r="M1430" s="327"/>
      <c r="N1430" s="328" t="str">
        <f t="shared" ca="1" si="88"/>
        <v/>
      </c>
      <c r="O1430" s="328"/>
      <c r="P1430" s="329"/>
      <c r="Q1430" s="330" t="str">
        <f t="shared" si="89"/>
        <v/>
      </c>
      <c r="R1430" s="330" t="b">
        <f t="shared" si="90"/>
        <v>1</v>
      </c>
      <c r="S1430" s="330" t="str">
        <f t="shared" si="91"/>
        <v/>
      </c>
    </row>
    <row r="1431" spans="1:19" s="330" customFormat="1" ht="20.149999999999999" customHeight="1">
      <c r="A1431" s="294"/>
      <c r="B1431" s="325"/>
      <c r="C1431" s="325"/>
      <c r="D1431" s="325"/>
      <c r="E1431" s="325"/>
      <c r="F1431" s="325"/>
      <c r="G1431" s="326"/>
      <c r="H1431" s="326"/>
      <c r="I1431" s="327"/>
      <c r="J1431" s="327"/>
      <c r="K1431" s="327"/>
      <c r="L1431" s="327"/>
      <c r="M1431" s="327"/>
      <c r="N1431" s="328" t="str">
        <f t="shared" ca="1" si="88"/>
        <v/>
      </c>
      <c r="O1431" s="328"/>
      <c r="P1431" s="329"/>
      <c r="Q1431" s="330" t="str">
        <f t="shared" si="89"/>
        <v/>
      </c>
      <c r="R1431" s="330" t="b">
        <f t="shared" si="90"/>
        <v>1</v>
      </c>
      <c r="S1431" s="330" t="str">
        <f t="shared" si="91"/>
        <v/>
      </c>
    </row>
    <row r="1432" spans="1:19" s="330" customFormat="1" ht="20.149999999999999" customHeight="1">
      <c r="A1432" s="294"/>
      <c r="B1432" s="325"/>
      <c r="C1432" s="325"/>
      <c r="D1432" s="325"/>
      <c r="E1432" s="325"/>
      <c r="F1432" s="325"/>
      <c r="G1432" s="326"/>
      <c r="H1432" s="326"/>
      <c r="I1432" s="327"/>
      <c r="J1432" s="327"/>
      <c r="K1432" s="327"/>
      <c r="L1432" s="327"/>
      <c r="M1432" s="327"/>
      <c r="N1432" s="328" t="str">
        <f t="shared" ca="1" si="88"/>
        <v/>
      </c>
      <c r="O1432" s="328"/>
      <c r="P1432" s="329"/>
      <c r="Q1432" s="330" t="str">
        <f t="shared" si="89"/>
        <v/>
      </c>
      <c r="R1432" s="330" t="b">
        <f t="shared" si="90"/>
        <v>1</v>
      </c>
      <c r="S1432" s="330" t="str">
        <f t="shared" si="91"/>
        <v/>
      </c>
    </row>
    <row r="1433" spans="1:19" s="330" customFormat="1" ht="20.149999999999999" customHeight="1">
      <c r="A1433" s="294"/>
      <c r="B1433" s="325"/>
      <c r="C1433" s="325"/>
      <c r="D1433" s="325"/>
      <c r="E1433" s="325"/>
      <c r="F1433" s="325"/>
      <c r="G1433" s="326"/>
      <c r="H1433" s="326"/>
      <c r="I1433" s="327"/>
      <c r="J1433" s="327"/>
      <c r="K1433" s="327"/>
      <c r="L1433" s="327"/>
      <c r="M1433" s="327"/>
      <c r="N1433" s="328" t="str">
        <f t="shared" ca="1" si="88"/>
        <v/>
      </c>
      <c r="O1433" s="328"/>
      <c r="P1433" s="329"/>
      <c r="Q1433" s="330" t="str">
        <f t="shared" si="89"/>
        <v/>
      </c>
      <c r="R1433" s="330" t="b">
        <f t="shared" si="90"/>
        <v>1</v>
      </c>
      <c r="S1433" s="330" t="str">
        <f t="shared" si="91"/>
        <v/>
      </c>
    </row>
    <row r="1434" spans="1:19" s="330" customFormat="1" ht="20.149999999999999" customHeight="1">
      <c r="A1434" s="294"/>
      <c r="B1434" s="325"/>
      <c r="C1434" s="325"/>
      <c r="D1434" s="325"/>
      <c r="E1434" s="325"/>
      <c r="F1434" s="325"/>
      <c r="G1434" s="326"/>
      <c r="H1434" s="326"/>
      <c r="I1434" s="327"/>
      <c r="J1434" s="327"/>
      <c r="K1434" s="327"/>
      <c r="L1434" s="327"/>
      <c r="M1434" s="327"/>
      <c r="N1434" s="328" t="str">
        <f t="shared" ca="1" si="88"/>
        <v/>
      </c>
      <c r="O1434" s="328"/>
      <c r="P1434" s="329"/>
      <c r="Q1434" s="330" t="str">
        <f t="shared" si="89"/>
        <v/>
      </c>
      <c r="R1434" s="330" t="b">
        <f t="shared" si="90"/>
        <v>1</v>
      </c>
      <c r="S1434" s="330" t="str">
        <f t="shared" si="91"/>
        <v/>
      </c>
    </row>
    <row r="1435" spans="1:19" s="330" customFormat="1" ht="20.149999999999999" customHeight="1">
      <c r="A1435" s="294"/>
      <c r="B1435" s="325"/>
      <c r="C1435" s="325"/>
      <c r="D1435" s="325"/>
      <c r="E1435" s="325"/>
      <c r="F1435" s="325"/>
      <c r="G1435" s="326"/>
      <c r="H1435" s="326"/>
      <c r="I1435" s="327"/>
      <c r="J1435" s="327"/>
      <c r="K1435" s="327"/>
      <c r="L1435" s="327"/>
      <c r="M1435" s="327"/>
      <c r="N1435" s="328" t="str">
        <f t="shared" ca="1" si="88"/>
        <v/>
      </c>
      <c r="O1435" s="328"/>
      <c r="P1435" s="329"/>
      <c r="Q1435" s="330" t="str">
        <f t="shared" si="89"/>
        <v/>
      </c>
      <c r="R1435" s="330" t="b">
        <f t="shared" si="90"/>
        <v>1</v>
      </c>
      <c r="S1435" s="330" t="str">
        <f t="shared" si="91"/>
        <v/>
      </c>
    </row>
    <row r="1436" spans="1:19" s="330" customFormat="1" ht="20.149999999999999" customHeight="1">
      <c r="A1436" s="294"/>
      <c r="B1436" s="325"/>
      <c r="C1436" s="325"/>
      <c r="D1436" s="325"/>
      <c r="E1436" s="325"/>
      <c r="F1436" s="325"/>
      <c r="G1436" s="326"/>
      <c r="H1436" s="326"/>
      <c r="I1436" s="327"/>
      <c r="J1436" s="327"/>
      <c r="K1436" s="327"/>
      <c r="L1436" s="327"/>
      <c r="M1436" s="327"/>
      <c r="N1436" s="328" t="str">
        <f t="shared" ca="1" si="88"/>
        <v/>
      </c>
      <c r="O1436" s="328"/>
      <c r="P1436" s="329"/>
      <c r="Q1436" s="330" t="str">
        <f t="shared" si="89"/>
        <v/>
      </c>
      <c r="R1436" s="330" t="b">
        <f t="shared" si="90"/>
        <v>1</v>
      </c>
      <c r="S1436" s="330" t="str">
        <f t="shared" si="91"/>
        <v/>
      </c>
    </row>
    <row r="1437" spans="1:19" s="330" customFormat="1" ht="20.149999999999999" customHeight="1">
      <c r="A1437" s="294"/>
      <c r="B1437" s="325"/>
      <c r="C1437" s="325"/>
      <c r="D1437" s="325"/>
      <c r="E1437" s="325"/>
      <c r="F1437" s="325"/>
      <c r="G1437" s="326"/>
      <c r="H1437" s="326"/>
      <c r="I1437" s="327"/>
      <c r="J1437" s="327"/>
      <c r="K1437" s="327"/>
      <c r="L1437" s="327"/>
      <c r="M1437" s="327"/>
      <c r="N1437" s="328" t="str">
        <f t="shared" ca="1" si="88"/>
        <v/>
      </c>
      <c r="O1437" s="328"/>
      <c r="P1437" s="329"/>
      <c r="Q1437" s="330" t="str">
        <f t="shared" si="89"/>
        <v/>
      </c>
      <c r="R1437" s="330" t="b">
        <f t="shared" si="90"/>
        <v>1</v>
      </c>
      <c r="S1437" s="330" t="str">
        <f t="shared" si="91"/>
        <v/>
      </c>
    </row>
    <row r="1438" spans="1:19" s="330" customFormat="1" ht="20.149999999999999" customHeight="1">
      <c r="A1438" s="294"/>
      <c r="B1438" s="325"/>
      <c r="C1438" s="325"/>
      <c r="D1438" s="325"/>
      <c r="E1438" s="325"/>
      <c r="F1438" s="325"/>
      <c r="G1438" s="326"/>
      <c r="H1438" s="326"/>
      <c r="I1438" s="327"/>
      <c r="J1438" s="327"/>
      <c r="K1438" s="327"/>
      <c r="L1438" s="327"/>
      <c r="M1438" s="327"/>
      <c r="N1438" s="328" t="str">
        <f t="shared" ca="1" si="88"/>
        <v/>
      </c>
      <c r="O1438" s="328"/>
      <c r="P1438" s="329"/>
      <c r="Q1438" s="330" t="str">
        <f t="shared" si="89"/>
        <v/>
      </c>
      <c r="R1438" s="330" t="b">
        <f t="shared" si="90"/>
        <v>1</v>
      </c>
      <c r="S1438" s="330" t="str">
        <f t="shared" si="91"/>
        <v/>
      </c>
    </row>
    <row r="1439" spans="1:19" s="330" customFormat="1" ht="20.149999999999999" customHeight="1">
      <c r="A1439" s="294"/>
      <c r="B1439" s="325"/>
      <c r="C1439" s="325"/>
      <c r="D1439" s="325"/>
      <c r="E1439" s="325"/>
      <c r="F1439" s="325"/>
      <c r="G1439" s="326"/>
      <c r="H1439" s="326"/>
      <c r="I1439" s="327"/>
      <c r="J1439" s="327"/>
      <c r="K1439" s="327"/>
      <c r="L1439" s="327"/>
      <c r="M1439" s="327"/>
      <c r="N1439" s="328" t="str">
        <f t="shared" ca="1" si="88"/>
        <v/>
      </c>
      <c r="O1439" s="328"/>
      <c r="P1439" s="329"/>
      <c r="Q1439" s="330" t="str">
        <f t="shared" si="89"/>
        <v/>
      </c>
      <c r="R1439" s="330" t="b">
        <f t="shared" si="90"/>
        <v>1</v>
      </c>
      <c r="S1439" s="330" t="str">
        <f t="shared" si="91"/>
        <v/>
      </c>
    </row>
    <row r="1440" spans="1:19" s="330" customFormat="1" ht="20.149999999999999" customHeight="1">
      <c r="A1440" s="294"/>
      <c r="B1440" s="325"/>
      <c r="C1440" s="325"/>
      <c r="D1440" s="325"/>
      <c r="E1440" s="325"/>
      <c r="F1440" s="325"/>
      <c r="G1440" s="326"/>
      <c r="H1440" s="326"/>
      <c r="I1440" s="327"/>
      <c r="J1440" s="327"/>
      <c r="K1440" s="327"/>
      <c r="L1440" s="327"/>
      <c r="M1440" s="327"/>
      <c r="N1440" s="328" t="str">
        <f t="shared" ca="1" si="88"/>
        <v/>
      </c>
      <c r="O1440" s="328"/>
      <c r="P1440" s="329"/>
      <c r="Q1440" s="330" t="str">
        <f t="shared" si="89"/>
        <v/>
      </c>
      <c r="R1440" s="330" t="b">
        <f t="shared" si="90"/>
        <v>1</v>
      </c>
      <c r="S1440" s="330" t="str">
        <f t="shared" si="91"/>
        <v/>
      </c>
    </row>
    <row r="1441" spans="1:19" s="330" customFormat="1" ht="20.149999999999999" customHeight="1">
      <c r="A1441" s="294"/>
      <c r="B1441" s="325"/>
      <c r="C1441" s="325"/>
      <c r="D1441" s="325"/>
      <c r="E1441" s="325"/>
      <c r="F1441" s="325"/>
      <c r="G1441" s="326"/>
      <c r="H1441" s="326"/>
      <c r="I1441" s="327"/>
      <c r="J1441" s="327"/>
      <c r="K1441" s="327"/>
      <c r="L1441" s="327"/>
      <c r="M1441" s="327"/>
      <c r="N1441" s="328" t="str">
        <f t="shared" ca="1" si="88"/>
        <v/>
      </c>
      <c r="O1441" s="328"/>
      <c r="P1441" s="329"/>
      <c r="Q1441" s="330" t="str">
        <f t="shared" si="89"/>
        <v/>
      </c>
      <c r="R1441" s="330" t="b">
        <f t="shared" si="90"/>
        <v>1</v>
      </c>
      <c r="S1441" s="330" t="str">
        <f t="shared" si="91"/>
        <v/>
      </c>
    </row>
    <row r="1442" spans="1:19" s="330" customFormat="1" ht="20.149999999999999" customHeight="1">
      <c r="A1442" s="294"/>
      <c r="B1442" s="325"/>
      <c r="C1442" s="325"/>
      <c r="D1442" s="325"/>
      <c r="E1442" s="325"/>
      <c r="F1442" s="325"/>
      <c r="G1442" s="326"/>
      <c r="H1442" s="326"/>
      <c r="I1442" s="327"/>
      <c r="J1442" s="327"/>
      <c r="K1442" s="327"/>
      <c r="L1442" s="327"/>
      <c r="M1442" s="327"/>
      <c r="N1442" s="328" t="str">
        <f t="shared" ca="1" si="88"/>
        <v/>
      </c>
      <c r="O1442" s="328"/>
      <c r="P1442" s="329"/>
      <c r="Q1442" s="330" t="str">
        <f t="shared" si="89"/>
        <v/>
      </c>
      <c r="R1442" s="330" t="b">
        <f t="shared" si="90"/>
        <v>1</v>
      </c>
      <c r="S1442" s="330" t="str">
        <f t="shared" si="91"/>
        <v/>
      </c>
    </row>
    <row r="1443" spans="1:19" s="330" customFormat="1" ht="20.149999999999999" customHeight="1">
      <c r="A1443" s="294"/>
      <c r="B1443" s="325"/>
      <c r="C1443" s="325"/>
      <c r="D1443" s="325"/>
      <c r="E1443" s="325"/>
      <c r="F1443" s="325"/>
      <c r="G1443" s="326"/>
      <c r="H1443" s="326"/>
      <c r="I1443" s="327"/>
      <c r="J1443" s="327"/>
      <c r="K1443" s="327"/>
      <c r="L1443" s="327"/>
      <c r="M1443" s="327"/>
      <c r="N1443" s="328" t="str">
        <f t="shared" ca="1" si="88"/>
        <v/>
      </c>
      <c r="O1443" s="328"/>
      <c r="P1443" s="329"/>
      <c r="Q1443" s="330" t="str">
        <f t="shared" si="89"/>
        <v/>
      </c>
      <c r="R1443" s="330" t="b">
        <f t="shared" si="90"/>
        <v>1</v>
      </c>
      <c r="S1443" s="330" t="str">
        <f t="shared" si="91"/>
        <v/>
      </c>
    </row>
    <row r="1444" spans="1:19" s="330" customFormat="1" ht="20.149999999999999" customHeight="1">
      <c r="A1444" s="294"/>
      <c r="B1444" s="325"/>
      <c r="C1444" s="325"/>
      <c r="D1444" s="325"/>
      <c r="E1444" s="325"/>
      <c r="F1444" s="325"/>
      <c r="G1444" s="326"/>
      <c r="H1444" s="326"/>
      <c r="I1444" s="327"/>
      <c r="J1444" s="327"/>
      <c r="K1444" s="327"/>
      <c r="L1444" s="327"/>
      <c r="M1444" s="327"/>
      <c r="N1444" s="328" t="str">
        <f t="shared" ca="1" si="88"/>
        <v/>
      </c>
      <c r="O1444" s="328"/>
      <c r="P1444" s="329"/>
      <c r="Q1444" s="330" t="str">
        <f t="shared" si="89"/>
        <v/>
      </c>
      <c r="R1444" s="330" t="b">
        <f t="shared" si="90"/>
        <v>1</v>
      </c>
      <c r="S1444" s="330" t="str">
        <f t="shared" si="91"/>
        <v/>
      </c>
    </row>
    <row r="1445" spans="1:19" s="330" customFormat="1" ht="20.149999999999999" customHeight="1">
      <c r="A1445" s="294"/>
      <c r="B1445" s="325"/>
      <c r="C1445" s="325"/>
      <c r="D1445" s="325"/>
      <c r="E1445" s="325"/>
      <c r="F1445" s="325"/>
      <c r="G1445" s="326"/>
      <c r="H1445" s="326"/>
      <c r="I1445" s="327"/>
      <c r="J1445" s="327"/>
      <c r="K1445" s="327"/>
      <c r="L1445" s="327"/>
      <c r="M1445" s="327"/>
      <c r="N1445" s="328" t="str">
        <f t="shared" ca="1" si="88"/>
        <v/>
      </c>
      <c r="O1445" s="328"/>
      <c r="P1445" s="329"/>
      <c r="Q1445" s="330" t="str">
        <f t="shared" si="89"/>
        <v/>
      </c>
      <c r="R1445" s="330" t="b">
        <f t="shared" si="90"/>
        <v>1</v>
      </c>
      <c r="S1445" s="330" t="str">
        <f t="shared" si="91"/>
        <v/>
      </c>
    </row>
    <row r="1446" spans="1:19" s="330" customFormat="1" ht="20.149999999999999" customHeight="1">
      <c r="A1446" s="294"/>
      <c r="B1446" s="325"/>
      <c r="C1446" s="325"/>
      <c r="D1446" s="325"/>
      <c r="E1446" s="325"/>
      <c r="F1446" s="325"/>
      <c r="G1446" s="326"/>
      <c r="H1446" s="326"/>
      <c r="I1446" s="327"/>
      <c r="J1446" s="327"/>
      <c r="K1446" s="327"/>
      <c r="L1446" s="327"/>
      <c r="M1446" s="327"/>
      <c r="N1446" s="328" t="str">
        <f t="shared" ca="1" si="88"/>
        <v/>
      </c>
      <c r="O1446" s="328"/>
      <c r="P1446" s="329"/>
      <c r="Q1446" s="330" t="str">
        <f t="shared" si="89"/>
        <v/>
      </c>
      <c r="R1446" s="330" t="b">
        <f t="shared" si="90"/>
        <v>1</v>
      </c>
      <c r="S1446" s="330" t="str">
        <f t="shared" si="91"/>
        <v/>
      </c>
    </row>
    <row r="1447" spans="1:19" s="330" customFormat="1" ht="20.149999999999999" customHeight="1">
      <c r="A1447" s="294"/>
      <c r="B1447" s="325"/>
      <c r="C1447" s="325"/>
      <c r="D1447" s="325"/>
      <c r="E1447" s="325"/>
      <c r="F1447" s="325"/>
      <c r="G1447" s="326"/>
      <c r="H1447" s="326"/>
      <c r="I1447" s="327"/>
      <c r="J1447" s="327"/>
      <c r="K1447" s="327"/>
      <c r="L1447" s="327"/>
      <c r="M1447" s="327"/>
      <c r="N1447" s="328" t="str">
        <f t="shared" ca="1" si="88"/>
        <v/>
      </c>
      <c r="O1447" s="328"/>
      <c r="P1447" s="329"/>
      <c r="Q1447" s="330" t="str">
        <f t="shared" si="89"/>
        <v/>
      </c>
      <c r="R1447" s="330" t="b">
        <f t="shared" si="90"/>
        <v>1</v>
      </c>
      <c r="S1447" s="330" t="str">
        <f t="shared" si="91"/>
        <v/>
      </c>
    </row>
    <row r="1448" spans="1:19" s="330" customFormat="1" ht="20.149999999999999" customHeight="1">
      <c r="A1448" s="294"/>
      <c r="B1448" s="325"/>
      <c r="C1448" s="325"/>
      <c r="D1448" s="325"/>
      <c r="E1448" s="325"/>
      <c r="F1448" s="325"/>
      <c r="G1448" s="326"/>
      <c r="H1448" s="326"/>
      <c r="I1448" s="327"/>
      <c r="J1448" s="327"/>
      <c r="K1448" s="327"/>
      <c r="L1448" s="327"/>
      <c r="M1448" s="327"/>
      <c r="N1448" s="328" t="str">
        <f t="shared" ca="1" si="88"/>
        <v/>
      </c>
      <c r="O1448" s="328"/>
      <c r="P1448" s="329"/>
      <c r="Q1448" s="330" t="str">
        <f t="shared" si="89"/>
        <v/>
      </c>
      <c r="R1448" s="330" t="b">
        <f t="shared" si="90"/>
        <v>1</v>
      </c>
      <c r="S1448" s="330" t="str">
        <f t="shared" si="91"/>
        <v/>
      </c>
    </row>
    <row r="1449" spans="1:19" s="330" customFormat="1" ht="20.149999999999999" customHeight="1">
      <c r="A1449" s="294"/>
      <c r="B1449" s="325"/>
      <c r="C1449" s="325"/>
      <c r="D1449" s="325"/>
      <c r="E1449" s="325"/>
      <c r="F1449" s="325"/>
      <c r="G1449" s="326"/>
      <c r="H1449" s="326"/>
      <c r="I1449" s="327"/>
      <c r="J1449" s="327"/>
      <c r="K1449" s="327"/>
      <c r="L1449" s="327"/>
      <c r="M1449" s="327"/>
      <c r="N1449" s="328" t="str">
        <f t="shared" ca="1" si="88"/>
        <v/>
      </c>
      <c r="O1449" s="328"/>
      <c r="P1449" s="329"/>
      <c r="Q1449" s="330" t="str">
        <f t="shared" si="89"/>
        <v/>
      </c>
      <c r="R1449" s="330" t="b">
        <f t="shared" si="90"/>
        <v>1</v>
      </c>
      <c r="S1449" s="330" t="str">
        <f t="shared" si="91"/>
        <v/>
      </c>
    </row>
    <row r="1450" spans="1:19" s="330" customFormat="1" ht="20.149999999999999" customHeight="1">
      <c r="A1450" s="294"/>
      <c r="B1450" s="325"/>
      <c r="C1450" s="325"/>
      <c r="D1450" s="325"/>
      <c r="E1450" s="325"/>
      <c r="F1450" s="325"/>
      <c r="G1450" s="326"/>
      <c r="H1450" s="326"/>
      <c r="I1450" s="327"/>
      <c r="J1450" s="327"/>
      <c r="K1450" s="327"/>
      <c r="L1450" s="327"/>
      <c r="M1450" s="327"/>
      <c r="N1450" s="328" t="str">
        <f t="shared" ca="1" si="88"/>
        <v/>
      </c>
      <c r="O1450" s="328"/>
      <c r="P1450" s="329"/>
      <c r="Q1450" s="330" t="str">
        <f t="shared" si="89"/>
        <v/>
      </c>
      <c r="R1450" s="330" t="b">
        <f t="shared" si="90"/>
        <v>1</v>
      </c>
      <c r="S1450" s="330" t="str">
        <f t="shared" si="91"/>
        <v/>
      </c>
    </row>
    <row r="1451" spans="1:19" s="330" customFormat="1" ht="20.149999999999999" customHeight="1">
      <c r="A1451" s="294"/>
      <c r="B1451" s="325"/>
      <c r="C1451" s="325"/>
      <c r="D1451" s="325"/>
      <c r="E1451" s="325"/>
      <c r="F1451" s="325"/>
      <c r="G1451" s="326"/>
      <c r="H1451" s="326"/>
      <c r="I1451" s="327"/>
      <c r="J1451" s="327"/>
      <c r="K1451" s="327"/>
      <c r="L1451" s="327"/>
      <c r="M1451" s="327"/>
      <c r="N1451" s="328" t="str">
        <f t="shared" ca="1" si="88"/>
        <v/>
      </c>
      <c r="O1451" s="328"/>
      <c r="P1451" s="329"/>
      <c r="Q1451" s="330" t="str">
        <f t="shared" si="89"/>
        <v/>
      </c>
      <c r="R1451" s="330" t="b">
        <f t="shared" si="90"/>
        <v>1</v>
      </c>
      <c r="S1451" s="330" t="str">
        <f t="shared" si="91"/>
        <v/>
      </c>
    </row>
    <row r="1452" spans="1:19" s="330" customFormat="1" ht="20.149999999999999" customHeight="1">
      <c r="A1452" s="294"/>
      <c r="B1452" s="325"/>
      <c r="C1452" s="325"/>
      <c r="D1452" s="325"/>
      <c r="E1452" s="325"/>
      <c r="F1452" s="325"/>
      <c r="G1452" s="326"/>
      <c r="H1452" s="326"/>
      <c r="I1452" s="327"/>
      <c r="J1452" s="327"/>
      <c r="K1452" s="327"/>
      <c r="L1452" s="327"/>
      <c r="M1452" s="327"/>
      <c r="N1452" s="328" t="str">
        <f t="shared" ca="1" si="88"/>
        <v/>
      </c>
      <c r="O1452" s="328"/>
      <c r="P1452" s="329"/>
      <c r="Q1452" s="330" t="str">
        <f t="shared" si="89"/>
        <v/>
      </c>
      <c r="R1452" s="330" t="b">
        <f t="shared" si="90"/>
        <v>1</v>
      </c>
      <c r="S1452" s="330" t="str">
        <f t="shared" si="91"/>
        <v/>
      </c>
    </row>
    <row r="1453" spans="1:19" s="330" customFormat="1" ht="20.149999999999999" customHeight="1">
      <c r="A1453" s="294"/>
      <c r="B1453" s="325"/>
      <c r="C1453" s="325"/>
      <c r="D1453" s="325"/>
      <c r="E1453" s="325"/>
      <c r="F1453" s="325"/>
      <c r="G1453" s="326"/>
      <c r="H1453" s="326"/>
      <c r="I1453" s="327"/>
      <c r="J1453" s="327"/>
      <c r="K1453" s="327"/>
      <c r="L1453" s="327"/>
      <c r="M1453" s="327"/>
      <c r="N1453" s="328" t="str">
        <f t="shared" ca="1" si="88"/>
        <v/>
      </c>
      <c r="O1453" s="328"/>
      <c r="P1453" s="329"/>
      <c r="Q1453" s="330" t="str">
        <f t="shared" si="89"/>
        <v/>
      </c>
      <c r="R1453" s="330" t="b">
        <f t="shared" si="90"/>
        <v>1</v>
      </c>
      <c r="S1453" s="330" t="str">
        <f t="shared" si="91"/>
        <v/>
      </c>
    </row>
    <row r="1454" spans="1:19" s="330" customFormat="1" ht="20.149999999999999" customHeight="1">
      <c r="A1454" s="294"/>
      <c r="B1454" s="325"/>
      <c r="C1454" s="325"/>
      <c r="D1454" s="325"/>
      <c r="E1454" s="325"/>
      <c r="F1454" s="325"/>
      <c r="G1454" s="326"/>
      <c r="H1454" s="326"/>
      <c r="I1454" s="327"/>
      <c r="J1454" s="327"/>
      <c r="K1454" s="327"/>
      <c r="L1454" s="327"/>
      <c r="M1454" s="327"/>
      <c r="N1454" s="328" t="str">
        <f t="shared" ca="1" si="88"/>
        <v/>
      </c>
      <c r="O1454" s="328"/>
      <c r="P1454" s="329"/>
      <c r="Q1454" s="330" t="str">
        <f t="shared" si="89"/>
        <v/>
      </c>
      <c r="R1454" s="330" t="b">
        <f t="shared" si="90"/>
        <v>1</v>
      </c>
      <c r="S1454" s="330" t="str">
        <f t="shared" si="91"/>
        <v/>
      </c>
    </row>
    <row r="1455" spans="1:19" s="330" customFormat="1" ht="20.149999999999999" customHeight="1">
      <c r="A1455" s="294"/>
      <c r="B1455" s="325"/>
      <c r="C1455" s="325"/>
      <c r="D1455" s="325"/>
      <c r="E1455" s="325"/>
      <c r="F1455" s="325"/>
      <c r="G1455" s="326"/>
      <c r="H1455" s="326"/>
      <c r="I1455" s="327"/>
      <c r="J1455" s="327"/>
      <c r="K1455" s="327"/>
      <c r="L1455" s="327"/>
      <c r="M1455" s="327"/>
      <c r="N1455" s="328" t="str">
        <f t="shared" ca="1" si="88"/>
        <v/>
      </c>
      <c r="O1455" s="328"/>
      <c r="P1455" s="329"/>
      <c r="Q1455" s="330" t="str">
        <f t="shared" si="89"/>
        <v/>
      </c>
      <c r="R1455" s="330" t="b">
        <f t="shared" si="90"/>
        <v>1</v>
      </c>
      <c r="S1455" s="330" t="str">
        <f t="shared" si="91"/>
        <v/>
      </c>
    </row>
    <row r="1456" spans="1:19" s="330" customFormat="1" ht="20.149999999999999" customHeight="1">
      <c r="A1456" s="294"/>
      <c r="B1456" s="325"/>
      <c r="C1456" s="325"/>
      <c r="D1456" s="325"/>
      <c r="E1456" s="325"/>
      <c r="F1456" s="325"/>
      <c r="G1456" s="326"/>
      <c r="H1456" s="326"/>
      <c r="I1456" s="327"/>
      <c r="J1456" s="327"/>
      <c r="K1456" s="327"/>
      <c r="L1456" s="327"/>
      <c r="M1456" s="327"/>
      <c r="N1456" s="328" t="str">
        <f t="shared" ca="1" si="88"/>
        <v/>
      </c>
      <c r="O1456" s="328"/>
      <c r="P1456" s="329"/>
      <c r="Q1456" s="330" t="str">
        <f t="shared" si="89"/>
        <v/>
      </c>
      <c r="R1456" s="330" t="b">
        <f t="shared" si="90"/>
        <v>1</v>
      </c>
      <c r="S1456" s="330" t="str">
        <f t="shared" si="91"/>
        <v/>
      </c>
    </row>
    <row r="1457" spans="1:19" s="330" customFormat="1" ht="20.149999999999999" customHeight="1">
      <c r="A1457" s="294"/>
      <c r="B1457" s="325"/>
      <c r="C1457" s="325"/>
      <c r="D1457" s="325"/>
      <c r="E1457" s="325"/>
      <c r="F1457" s="325"/>
      <c r="G1457" s="326"/>
      <c r="H1457" s="326"/>
      <c r="I1457" s="327"/>
      <c r="J1457" s="327"/>
      <c r="K1457" s="327"/>
      <c r="L1457" s="327"/>
      <c r="M1457" s="327"/>
      <c r="N1457" s="328" t="str">
        <f t="shared" ca="1" si="88"/>
        <v/>
      </c>
      <c r="O1457" s="328"/>
      <c r="P1457" s="329"/>
      <c r="Q1457" s="330" t="str">
        <f t="shared" si="89"/>
        <v/>
      </c>
      <c r="R1457" s="330" t="b">
        <f t="shared" si="90"/>
        <v>1</v>
      </c>
      <c r="S1457" s="330" t="str">
        <f t="shared" si="91"/>
        <v/>
      </c>
    </row>
    <row r="1458" spans="1:19" s="330" customFormat="1" ht="20.149999999999999" customHeight="1">
      <c r="A1458" s="294"/>
      <c r="B1458" s="325"/>
      <c r="C1458" s="325"/>
      <c r="D1458" s="325"/>
      <c r="E1458" s="325"/>
      <c r="F1458" s="325"/>
      <c r="G1458" s="326"/>
      <c r="H1458" s="326"/>
      <c r="I1458" s="327"/>
      <c r="J1458" s="327"/>
      <c r="K1458" s="327"/>
      <c r="L1458" s="327"/>
      <c r="M1458" s="327"/>
      <c r="N1458" s="328" t="str">
        <f t="shared" ca="1" si="88"/>
        <v/>
      </c>
      <c r="O1458" s="328"/>
      <c r="P1458" s="329"/>
      <c r="Q1458" s="330" t="str">
        <f t="shared" si="89"/>
        <v/>
      </c>
      <c r="R1458" s="330" t="b">
        <f t="shared" si="90"/>
        <v>1</v>
      </c>
      <c r="S1458" s="330" t="str">
        <f t="shared" si="91"/>
        <v/>
      </c>
    </row>
    <row r="1459" spans="1:19" s="330" customFormat="1" ht="20.149999999999999" customHeight="1">
      <c r="A1459" s="294"/>
      <c r="B1459" s="325"/>
      <c r="C1459" s="325"/>
      <c r="D1459" s="325"/>
      <c r="E1459" s="325"/>
      <c r="F1459" s="325"/>
      <c r="G1459" s="326"/>
      <c r="H1459" s="326"/>
      <c r="I1459" s="327"/>
      <c r="J1459" s="327"/>
      <c r="K1459" s="327"/>
      <c r="L1459" s="327"/>
      <c r="M1459" s="327"/>
      <c r="N1459" s="328" t="str">
        <f t="shared" ca="1" si="88"/>
        <v/>
      </c>
      <c r="O1459" s="328"/>
      <c r="P1459" s="329"/>
      <c r="Q1459" s="330" t="str">
        <f t="shared" si="89"/>
        <v/>
      </c>
      <c r="R1459" s="330" t="b">
        <f t="shared" si="90"/>
        <v>1</v>
      </c>
      <c r="S1459" s="330" t="str">
        <f t="shared" si="91"/>
        <v/>
      </c>
    </row>
    <row r="1460" spans="1:19" s="330" customFormat="1" ht="20.149999999999999" customHeight="1">
      <c r="A1460" s="294"/>
      <c r="B1460" s="325"/>
      <c r="C1460" s="325"/>
      <c r="D1460" s="325"/>
      <c r="E1460" s="325"/>
      <c r="F1460" s="325"/>
      <c r="G1460" s="326"/>
      <c r="H1460" s="326"/>
      <c r="I1460" s="327"/>
      <c r="J1460" s="327"/>
      <c r="K1460" s="327"/>
      <c r="L1460" s="327"/>
      <c r="M1460" s="327"/>
      <c r="N1460" s="328" t="str">
        <f t="shared" ca="1" si="88"/>
        <v/>
      </c>
      <c r="O1460" s="328"/>
      <c r="P1460" s="329"/>
      <c r="Q1460" s="330" t="str">
        <f t="shared" si="89"/>
        <v/>
      </c>
      <c r="R1460" s="330" t="b">
        <f t="shared" si="90"/>
        <v>1</v>
      </c>
      <c r="S1460" s="330" t="str">
        <f t="shared" si="91"/>
        <v/>
      </c>
    </row>
    <row r="1461" spans="1:19" s="330" customFormat="1" ht="20.149999999999999" customHeight="1">
      <c r="A1461" s="294"/>
      <c r="B1461" s="325"/>
      <c r="C1461" s="325"/>
      <c r="D1461" s="325"/>
      <c r="E1461" s="325"/>
      <c r="F1461" s="325"/>
      <c r="G1461" s="326"/>
      <c r="H1461" s="326"/>
      <c r="I1461" s="327"/>
      <c r="J1461" s="327"/>
      <c r="K1461" s="327"/>
      <c r="L1461" s="327"/>
      <c r="M1461" s="327"/>
      <c r="N1461" s="328" t="str">
        <f t="shared" ca="1" si="88"/>
        <v/>
      </c>
      <c r="O1461" s="328"/>
      <c r="P1461" s="329"/>
      <c r="Q1461" s="330" t="str">
        <f t="shared" si="89"/>
        <v/>
      </c>
      <c r="R1461" s="330" t="b">
        <f t="shared" si="90"/>
        <v>1</v>
      </c>
      <c r="S1461" s="330" t="str">
        <f t="shared" si="91"/>
        <v/>
      </c>
    </row>
    <row r="1462" spans="1:19" s="330" customFormat="1" ht="20.149999999999999" customHeight="1">
      <c r="A1462" s="294"/>
      <c r="B1462" s="325"/>
      <c r="C1462" s="325"/>
      <c r="D1462" s="325"/>
      <c r="E1462" s="325"/>
      <c r="F1462" s="325"/>
      <c r="G1462" s="326"/>
      <c r="H1462" s="326"/>
      <c r="I1462" s="327"/>
      <c r="J1462" s="327"/>
      <c r="K1462" s="327"/>
      <c r="L1462" s="327"/>
      <c r="M1462" s="327"/>
      <c r="N1462" s="328" t="str">
        <f t="shared" ca="1" si="88"/>
        <v/>
      </c>
      <c r="O1462" s="328"/>
      <c r="P1462" s="329"/>
      <c r="Q1462" s="330" t="str">
        <f t="shared" si="89"/>
        <v/>
      </c>
      <c r="R1462" s="330" t="b">
        <f t="shared" si="90"/>
        <v>1</v>
      </c>
      <c r="S1462" s="330" t="str">
        <f t="shared" si="91"/>
        <v/>
      </c>
    </row>
    <row r="1463" spans="1:19" s="330" customFormat="1" ht="20.149999999999999" customHeight="1">
      <c r="A1463" s="294"/>
      <c r="B1463" s="325"/>
      <c r="C1463" s="325"/>
      <c r="D1463" s="325"/>
      <c r="E1463" s="325"/>
      <c r="F1463" s="325"/>
      <c r="G1463" s="326"/>
      <c r="H1463" s="326"/>
      <c r="I1463" s="327"/>
      <c r="J1463" s="327"/>
      <c r="K1463" s="327"/>
      <c r="L1463" s="327"/>
      <c r="M1463" s="327"/>
      <c r="N1463" s="328" t="str">
        <f t="shared" ca="1" si="88"/>
        <v/>
      </c>
      <c r="O1463" s="328"/>
      <c r="P1463" s="329"/>
      <c r="Q1463" s="330" t="str">
        <f t="shared" si="89"/>
        <v/>
      </c>
      <c r="R1463" s="330" t="b">
        <f t="shared" si="90"/>
        <v>1</v>
      </c>
      <c r="S1463" s="330" t="str">
        <f t="shared" si="91"/>
        <v/>
      </c>
    </row>
    <row r="1464" spans="1:19" s="330" customFormat="1" ht="20.149999999999999" customHeight="1">
      <c r="A1464" s="294"/>
      <c r="B1464" s="325"/>
      <c r="C1464" s="325"/>
      <c r="D1464" s="325"/>
      <c r="E1464" s="325"/>
      <c r="F1464" s="325"/>
      <c r="G1464" s="326"/>
      <c r="H1464" s="326"/>
      <c r="I1464" s="327"/>
      <c r="J1464" s="327"/>
      <c r="K1464" s="327"/>
      <c r="L1464" s="327"/>
      <c r="M1464" s="327"/>
      <c r="N1464" s="328" t="str">
        <f t="shared" ca="1" si="88"/>
        <v/>
      </c>
      <c r="O1464" s="328"/>
      <c r="P1464" s="329"/>
      <c r="Q1464" s="330" t="str">
        <f t="shared" si="89"/>
        <v/>
      </c>
      <c r="R1464" s="330" t="b">
        <f t="shared" si="90"/>
        <v>1</v>
      </c>
      <c r="S1464" s="330" t="str">
        <f t="shared" si="91"/>
        <v/>
      </c>
    </row>
    <row r="1465" spans="1:19" s="330" customFormat="1" ht="20.149999999999999" customHeight="1">
      <c r="A1465" s="294"/>
      <c r="B1465" s="325"/>
      <c r="C1465" s="325"/>
      <c r="D1465" s="325"/>
      <c r="E1465" s="325"/>
      <c r="F1465" s="325"/>
      <c r="G1465" s="326"/>
      <c r="H1465" s="326"/>
      <c r="I1465" s="327"/>
      <c r="J1465" s="327"/>
      <c r="K1465" s="327"/>
      <c r="L1465" s="327"/>
      <c r="M1465" s="327"/>
      <c r="N1465" s="328" t="str">
        <f t="shared" ca="1" si="88"/>
        <v/>
      </c>
      <c r="O1465" s="328"/>
      <c r="P1465" s="329"/>
      <c r="Q1465" s="330" t="str">
        <f t="shared" si="89"/>
        <v/>
      </c>
      <c r="R1465" s="330" t="b">
        <f t="shared" si="90"/>
        <v>1</v>
      </c>
      <c r="S1465" s="330" t="str">
        <f t="shared" si="91"/>
        <v/>
      </c>
    </row>
    <row r="1466" spans="1:19" s="330" customFormat="1" ht="20.149999999999999" customHeight="1">
      <c r="A1466" s="294"/>
      <c r="B1466" s="325"/>
      <c r="C1466" s="325"/>
      <c r="D1466" s="325"/>
      <c r="E1466" s="325"/>
      <c r="F1466" s="325"/>
      <c r="G1466" s="326"/>
      <c r="H1466" s="326"/>
      <c r="I1466" s="327"/>
      <c r="J1466" s="327"/>
      <c r="K1466" s="327"/>
      <c r="L1466" s="327"/>
      <c r="M1466" s="327"/>
      <c r="N1466" s="328" t="str">
        <f t="shared" ca="1" si="88"/>
        <v/>
      </c>
      <c r="O1466" s="328"/>
      <c r="P1466" s="329"/>
      <c r="Q1466" s="330" t="str">
        <f t="shared" si="89"/>
        <v/>
      </c>
      <c r="R1466" s="330" t="b">
        <f t="shared" si="90"/>
        <v>1</v>
      </c>
      <c r="S1466" s="330" t="str">
        <f t="shared" si="91"/>
        <v/>
      </c>
    </row>
    <row r="1467" spans="1:19" s="330" customFormat="1" ht="20.149999999999999" customHeight="1">
      <c r="A1467" s="294"/>
      <c r="B1467" s="325"/>
      <c r="C1467" s="325"/>
      <c r="D1467" s="325"/>
      <c r="E1467" s="325"/>
      <c r="F1467" s="325"/>
      <c r="G1467" s="326"/>
      <c r="H1467" s="326"/>
      <c r="I1467" s="327"/>
      <c r="J1467" s="327"/>
      <c r="K1467" s="327"/>
      <c r="L1467" s="327"/>
      <c r="M1467" s="327"/>
      <c r="N1467" s="328" t="str">
        <f t="shared" ca="1" si="88"/>
        <v/>
      </c>
      <c r="O1467" s="328"/>
      <c r="P1467" s="329"/>
      <c r="Q1467" s="330" t="str">
        <f t="shared" si="89"/>
        <v/>
      </c>
      <c r="R1467" s="330" t="b">
        <f t="shared" si="90"/>
        <v>1</v>
      </c>
      <c r="S1467" s="330" t="str">
        <f t="shared" si="91"/>
        <v/>
      </c>
    </row>
    <row r="1468" spans="1:19" s="330" customFormat="1" ht="20.149999999999999" customHeight="1">
      <c r="A1468" s="294"/>
      <c r="B1468" s="325"/>
      <c r="C1468" s="325"/>
      <c r="D1468" s="325"/>
      <c r="E1468" s="325"/>
      <c r="F1468" s="325"/>
      <c r="G1468" s="326"/>
      <c r="H1468" s="326"/>
      <c r="I1468" s="327"/>
      <c r="J1468" s="327"/>
      <c r="K1468" s="327"/>
      <c r="L1468" s="327"/>
      <c r="M1468" s="327"/>
      <c r="N1468" s="328" t="str">
        <f t="shared" ca="1" si="88"/>
        <v/>
      </c>
      <c r="O1468" s="328"/>
      <c r="P1468" s="329"/>
      <c r="Q1468" s="330" t="str">
        <f t="shared" si="89"/>
        <v/>
      </c>
      <c r="R1468" s="330" t="b">
        <f t="shared" si="90"/>
        <v>1</v>
      </c>
      <c r="S1468" s="330" t="str">
        <f t="shared" si="91"/>
        <v/>
      </c>
    </row>
    <row r="1469" spans="1:19" s="330" customFormat="1" ht="20.149999999999999" customHeight="1">
      <c r="A1469" s="294"/>
      <c r="B1469" s="325"/>
      <c r="C1469" s="325"/>
      <c r="D1469" s="325"/>
      <c r="E1469" s="325"/>
      <c r="F1469" s="325"/>
      <c r="G1469" s="326"/>
      <c r="H1469" s="326"/>
      <c r="I1469" s="327"/>
      <c r="J1469" s="327"/>
      <c r="K1469" s="327"/>
      <c r="L1469" s="327"/>
      <c r="M1469" s="327"/>
      <c r="N1469" s="328" t="str">
        <f t="shared" ca="1" si="88"/>
        <v/>
      </c>
      <c r="O1469" s="328"/>
      <c r="P1469" s="329"/>
      <c r="Q1469" s="330" t="str">
        <f t="shared" si="89"/>
        <v/>
      </c>
      <c r="R1469" s="330" t="b">
        <f t="shared" si="90"/>
        <v>1</v>
      </c>
      <c r="S1469" s="330" t="str">
        <f t="shared" si="91"/>
        <v/>
      </c>
    </row>
    <row r="1470" spans="1:19" s="330" customFormat="1" ht="20.149999999999999" customHeight="1">
      <c r="A1470" s="294"/>
      <c r="B1470" s="325"/>
      <c r="C1470" s="325"/>
      <c r="D1470" s="325"/>
      <c r="E1470" s="325"/>
      <c r="F1470" s="325"/>
      <c r="G1470" s="326"/>
      <c r="H1470" s="326"/>
      <c r="I1470" s="327"/>
      <c r="J1470" s="327"/>
      <c r="K1470" s="327"/>
      <c r="L1470" s="327"/>
      <c r="M1470" s="327"/>
      <c r="N1470" s="328" t="str">
        <f t="shared" ca="1" si="88"/>
        <v/>
      </c>
      <c r="O1470" s="328"/>
      <c r="P1470" s="329"/>
      <c r="Q1470" s="330" t="str">
        <f t="shared" si="89"/>
        <v/>
      </c>
      <c r="R1470" s="330" t="b">
        <f t="shared" si="90"/>
        <v>1</v>
      </c>
      <c r="S1470" s="330" t="str">
        <f t="shared" si="91"/>
        <v/>
      </c>
    </row>
    <row r="1471" spans="1:19" s="330" customFormat="1" ht="20.149999999999999" customHeight="1">
      <c r="A1471" s="294"/>
      <c r="B1471" s="325"/>
      <c r="C1471" s="325"/>
      <c r="D1471" s="325"/>
      <c r="E1471" s="325"/>
      <c r="F1471" s="325"/>
      <c r="G1471" s="326"/>
      <c r="H1471" s="326"/>
      <c r="I1471" s="327"/>
      <c r="J1471" s="327"/>
      <c r="K1471" s="327"/>
      <c r="L1471" s="327"/>
      <c r="M1471" s="327"/>
      <c r="N1471" s="328" t="str">
        <f t="shared" ca="1" si="88"/>
        <v/>
      </c>
      <c r="O1471" s="328"/>
      <c r="P1471" s="329"/>
      <c r="Q1471" s="330" t="str">
        <f t="shared" si="89"/>
        <v/>
      </c>
      <c r="R1471" s="330" t="b">
        <f t="shared" si="90"/>
        <v>1</v>
      </c>
      <c r="S1471" s="330" t="str">
        <f t="shared" si="91"/>
        <v/>
      </c>
    </row>
    <row r="1472" spans="1:19" s="330" customFormat="1" ht="20.149999999999999" customHeight="1">
      <c r="A1472" s="294"/>
      <c r="B1472" s="325"/>
      <c r="C1472" s="325"/>
      <c r="D1472" s="325"/>
      <c r="E1472" s="325"/>
      <c r="F1472" s="325"/>
      <c r="G1472" s="326"/>
      <c r="H1472" s="326"/>
      <c r="I1472" s="327"/>
      <c r="J1472" s="327"/>
      <c r="K1472" s="327"/>
      <c r="L1472" s="327"/>
      <c r="M1472" s="327"/>
      <c r="N1472" s="328" t="str">
        <f t="shared" ca="1" si="88"/>
        <v/>
      </c>
      <c r="O1472" s="328"/>
      <c r="P1472" s="329"/>
      <c r="Q1472" s="330" t="str">
        <f t="shared" si="89"/>
        <v/>
      </c>
      <c r="R1472" s="330" t="b">
        <f t="shared" si="90"/>
        <v>1</v>
      </c>
      <c r="S1472" s="330" t="str">
        <f t="shared" si="91"/>
        <v/>
      </c>
    </row>
    <row r="1473" spans="1:19" s="330" customFormat="1" ht="20.149999999999999" customHeight="1">
      <c r="A1473" s="294"/>
      <c r="B1473" s="325"/>
      <c r="C1473" s="325"/>
      <c r="D1473" s="325"/>
      <c r="E1473" s="325"/>
      <c r="F1473" s="325"/>
      <c r="G1473" s="326"/>
      <c r="H1473" s="326"/>
      <c r="I1473" s="327"/>
      <c r="J1473" s="327"/>
      <c r="K1473" s="327"/>
      <c r="L1473" s="327"/>
      <c r="M1473" s="327"/>
      <c r="N1473" s="328" t="str">
        <f t="shared" ca="1" si="88"/>
        <v/>
      </c>
      <c r="O1473" s="328"/>
      <c r="P1473" s="329"/>
      <c r="Q1473" s="330" t="str">
        <f t="shared" si="89"/>
        <v/>
      </c>
      <c r="R1473" s="330" t="b">
        <f t="shared" si="90"/>
        <v>1</v>
      </c>
      <c r="S1473" s="330" t="str">
        <f t="shared" si="91"/>
        <v/>
      </c>
    </row>
    <row r="1474" spans="1:19" s="330" customFormat="1" ht="20.149999999999999" customHeight="1">
      <c r="A1474" s="294"/>
      <c r="B1474" s="325"/>
      <c r="C1474" s="325"/>
      <c r="D1474" s="325"/>
      <c r="E1474" s="325"/>
      <c r="F1474" s="325"/>
      <c r="G1474" s="326"/>
      <c r="H1474" s="326"/>
      <c r="I1474" s="327"/>
      <c r="J1474" s="327"/>
      <c r="K1474" s="327"/>
      <c r="L1474" s="327"/>
      <c r="M1474" s="327"/>
      <c r="N1474" s="328" t="str">
        <f t="shared" ca="1" si="88"/>
        <v/>
      </c>
      <c r="O1474" s="328"/>
      <c r="P1474" s="329"/>
      <c r="Q1474" s="330" t="str">
        <f t="shared" si="89"/>
        <v/>
      </c>
      <c r="R1474" s="330" t="b">
        <f t="shared" si="90"/>
        <v>1</v>
      </c>
      <c r="S1474" s="330" t="str">
        <f t="shared" si="91"/>
        <v/>
      </c>
    </row>
    <row r="1475" spans="1:19" s="330" customFormat="1" ht="20.149999999999999" customHeight="1">
      <c r="A1475" s="294"/>
      <c r="B1475" s="325"/>
      <c r="C1475" s="325"/>
      <c r="D1475" s="325"/>
      <c r="E1475" s="325"/>
      <c r="F1475" s="325"/>
      <c r="G1475" s="326"/>
      <c r="H1475" s="326"/>
      <c r="I1475" s="327"/>
      <c r="J1475" s="327"/>
      <c r="K1475" s="327"/>
      <c r="L1475" s="327"/>
      <c r="M1475" s="327"/>
      <c r="N1475" s="328" t="str">
        <f t="shared" ca="1" si="88"/>
        <v/>
      </c>
      <c r="O1475" s="328"/>
      <c r="P1475" s="329"/>
      <c r="Q1475" s="330" t="str">
        <f t="shared" si="89"/>
        <v/>
      </c>
      <c r="R1475" s="330" t="b">
        <f t="shared" si="90"/>
        <v>1</v>
      </c>
      <c r="S1475" s="330" t="str">
        <f t="shared" si="91"/>
        <v/>
      </c>
    </row>
    <row r="1476" spans="1:19" s="330" customFormat="1" ht="20.149999999999999" customHeight="1">
      <c r="A1476" s="294"/>
      <c r="B1476" s="325"/>
      <c r="C1476" s="325"/>
      <c r="D1476" s="325"/>
      <c r="E1476" s="325"/>
      <c r="F1476" s="325"/>
      <c r="G1476" s="326"/>
      <c r="H1476" s="326"/>
      <c r="I1476" s="327"/>
      <c r="J1476" s="327"/>
      <c r="K1476" s="327"/>
      <c r="L1476" s="327"/>
      <c r="M1476" s="327"/>
      <c r="N1476" s="328" t="str">
        <f t="shared" ca="1" si="88"/>
        <v/>
      </c>
      <c r="O1476" s="328"/>
      <c r="P1476" s="329"/>
      <c r="Q1476" s="330" t="str">
        <f t="shared" si="89"/>
        <v/>
      </c>
      <c r="R1476" s="330" t="b">
        <f t="shared" si="90"/>
        <v>1</v>
      </c>
      <c r="S1476" s="330" t="str">
        <f t="shared" si="91"/>
        <v/>
      </c>
    </row>
    <row r="1477" spans="1:19" s="330" customFormat="1" ht="20.149999999999999" customHeight="1">
      <c r="A1477" s="294"/>
      <c r="B1477" s="325"/>
      <c r="C1477" s="325"/>
      <c r="D1477" s="325"/>
      <c r="E1477" s="325"/>
      <c r="F1477" s="325"/>
      <c r="G1477" s="326"/>
      <c r="H1477" s="326"/>
      <c r="I1477" s="327"/>
      <c r="J1477" s="327"/>
      <c r="K1477" s="327"/>
      <c r="L1477" s="327"/>
      <c r="M1477" s="327"/>
      <c r="N1477" s="328" t="str">
        <f t="shared" ref="N1477:N1540" ca="1" si="92">IF(A1477="","",IF(ISERROR(MATCH($F1477,CL,0)),"Unknown",INDIRECT("'C'!$A$"&amp;MATCH($F1477,CL,0)+1)))</f>
        <v/>
      </c>
      <c r="O1477" s="328"/>
      <c r="P1477" s="329"/>
      <c r="Q1477" s="330" t="str">
        <f t="shared" ref="Q1477:Q1540" si="93">A1477&amp;B1477</f>
        <v/>
      </c>
      <c r="R1477" s="330" t="b">
        <f t="shared" ref="R1477:R1540" si="94">OR(ISBLANK(B1477),ISBLANK(C1477))</f>
        <v>1</v>
      </c>
      <c r="S1477" s="330" t="str">
        <f t="shared" ref="S1477:S1540" si="95">IF(R1477,"",A1477&amp;"+")</f>
        <v/>
      </c>
    </row>
    <row r="1478" spans="1:19" s="330" customFormat="1" ht="20.149999999999999" customHeight="1">
      <c r="A1478" s="294"/>
      <c r="B1478" s="325"/>
      <c r="C1478" s="325"/>
      <c r="D1478" s="325"/>
      <c r="E1478" s="325"/>
      <c r="F1478" s="325"/>
      <c r="G1478" s="326"/>
      <c r="H1478" s="326"/>
      <c r="I1478" s="327"/>
      <c r="J1478" s="327"/>
      <c r="K1478" s="327"/>
      <c r="L1478" s="327"/>
      <c r="M1478" s="327"/>
      <c r="N1478" s="328" t="str">
        <f t="shared" ca="1" si="92"/>
        <v/>
      </c>
      <c r="O1478" s="328"/>
      <c r="P1478" s="329"/>
      <c r="Q1478" s="330" t="str">
        <f t="shared" si="93"/>
        <v/>
      </c>
      <c r="R1478" s="330" t="b">
        <f t="shared" si="94"/>
        <v>1</v>
      </c>
      <c r="S1478" s="330" t="str">
        <f t="shared" si="95"/>
        <v/>
      </c>
    </row>
    <row r="1479" spans="1:19" s="330" customFormat="1" ht="20.149999999999999" customHeight="1">
      <c r="A1479" s="294"/>
      <c r="B1479" s="325"/>
      <c r="C1479" s="325"/>
      <c r="D1479" s="325"/>
      <c r="E1479" s="325"/>
      <c r="F1479" s="325"/>
      <c r="G1479" s="326"/>
      <c r="H1479" s="326"/>
      <c r="I1479" s="327"/>
      <c r="J1479" s="327"/>
      <c r="K1479" s="327"/>
      <c r="L1479" s="327"/>
      <c r="M1479" s="327"/>
      <c r="N1479" s="328" t="str">
        <f t="shared" ca="1" si="92"/>
        <v/>
      </c>
      <c r="O1479" s="328"/>
      <c r="P1479" s="329"/>
      <c r="Q1479" s="330" t="str">
        <f t="shared" si="93"/>
        <v/>
      </c>
      <c r="R1479" s="330" t="b">
        <f t="shared" si="94"/>
        <v>1</v>
      </c>
      <c r="S1479" s="330" t="str">
        <f t="shared" si="95"/>
        <v/>
      </c>
    </row>
    <row r="1480" spans="1:19" s="330" customFormat="1" ht="20.149999999999999" customHeight="1">
      <c r="A1480" s="294"/>
      <c r="B1480" s="325"/>
      <c r="C1480" s="325"/>
      <c r="D1480" s="325"/>
      <c r="E1480" s="325"/>
      <c r="F1480" s="325"/>
      <c r="G1480" s="326"/>
      <c r="H1480" s="326"/>
      <c r="I1480" s="327"/>
      <c r="J1480" s="327"/>
      <c r="K1480" s="327"/>
      <c r="L1480" s="327"/>
      <c r="M1480" s="327"/>
      <c r="N1480" s="328" t="str">
        <f t="shared" ca="1" si="92"/>
        <v/>
      </c>
      <c r="O1480" s="328"/>
      <c r="P1480" s="329"/>
      <c r="Q1480" s="330" t="str">
        <f t="shared" si="93"/>
        <v/>
      </c>
      <c r="R1480" s="330" t="b">
        <f t="shared" si="94"/>
        <v>1</v>
      </c>
      <c r="S1480" s="330" t="str">
        <f t="shared" si="95"/>
        <v/>
      </c>
    </row>
    <row r="1481" spans="1:19" s="330" customFormat="1" ht="20.149999999999999" customHeight="1">
      <c r="A1481" s="294"/>
      <c r="B1481" s="325"/>
      <c r="C1481" s="325"/>
      <c r="D1481" s="325"/>
      <c r="E1481" s="325"/>
      <c r="F1481" s="325"/>
      <c r="G1481" s="326"/>
      <c r="H1481" s="326"/>
      <c r="I1481" s="327"/>
      <c r="J1481" s="327"/>
      <c r="K1481" s="327"/>
      <c r="L1481" s="327"/>
      <c r="M1481" s="327"/>
      <c r="N1481" s="328" t="str">
        <f t="shared" ca="1" si="92"/>
        <v/>
      </c>
      <c r="O1481" s="328"/>
      <c r="P1481" s="329"/>
      <c r="Q1481" s="330" t="str">
        <f t="shared" si="93"/>
        <v/>
      </c>
      <c r="R1481" s="330" t="b">
        <f t="shared" si="94"/>
        <v>1</v>
      </c>
      <c r="S1481" s="330" t="str">
        <f t="shared" si="95"/>
        <v/>
      </c>
    </row>
    <row r="1482" spans="1:19" s="330" customFormat="1" ht="20.149999999999999" customHeight="1">
      <c r="A1482" s="294"/>
      <c r="B1482" s="325"/>
      <c r="C1482" s="325"/>
      <c r="D1482" s="325"/>
      <c r="E1482" s="325"/>
      <c r="F1482" s="325"/>
      <c r="G1482" s="326"/>
      <c r="H1482" s="326"/>
      <c r="I1482" s="327"/>
      <c r="J1482" s="327"/>
      <c r="K1482" s="327"/>
      <c r="L1482" s="327"/>
      <c r="M1482" s="327"/>
      <c r="N1482" s="328" t="str">
        <f t="shared" ca="1" si="92"/>
        <v/>
      </c>
      <c r="O1482" s="328"/>
      <c r="P1482" s="329"/>
      <c r="Q1482" s="330" t="str">
        <f t="shared" si="93"/>
        <v/>
      </c>
      <c r="R1482" s="330" t="b">
        <f t="shared" si="94"/>
        <v>1</v>
      </c>
      <c r="S1482" s="330" t="str">
        <f t="shared" si="95"/>
        <v/>
      </c>
    </row>
    <row r="1483" spans="1:19" s="330" customFormat="1" ht="20.149999999999999" customHeight="1">
      <c r="A1483" s="294"/>
      <c r="B1483" s="325"/>
      <c r="C1483" s="325"/>
      <c r="D1483" s="325"/>
      <c r="E1483" s="325"/>
      <c r="F1483" s="325"/>
      <c r="G1483" s="326"/>
      <c r="H1483" s="326"/>
      <c r="I1483" s="327"/>
      <c r="J1483" s="327"/>
      <c r="K1483" s="327"/>
      <c r="L1483" s="327"/>
      <c r="M1483" s="327"/>
      <c r="N1483" s="328" t="str">
        <f t="shared" ca="1" si="92"/>
        <v/>
      </c>
      <c r="O1483" s="328"/>
      <c r="P1483" s="329"/>
      <c r="Q1483" s="330" t="str">
        <f t="shared" si="93"/>
        <v/>
      </c>
      <c r="R1483" s="330" t="b">
        <f t="shared" si="94"/>
        <v>1</v>
      </c>
      <c r="S1483" s="330" t="str">
        <f t="shared" si="95"/>
        <v/>
      </c>
    </row>
    <row r="1484" spans="1:19" s="330" customFormat="1" ht="20.149999999999999" customHeight="1">
      <c r="A1484" s="294"/>
      <c r="B1484" s="325"/>
      <c r="C1484" s="325"/>
      <c r="D1484" s="325"/>
      <c r="E1484" s="325"/>
      <c r="F1484" s="325"/>
      <c r="G1484" s="326"/>
      <c r="H1484" s="326"/>
      <c r="I1484" s="327"/>
      <c r="J1484" s="327"/>
      <c r="K1484" s="327"/>
      <c r="L1484" s="327"/>
      <c r="M1484" s="327"/>
      <c r="N1484" s="328" t="str">
        <f t="shared" ca="1" si="92"/>
        <v/>
      </c>
      <c r="O1484" s="328"/>
      <c r="P1484" s="329"/>
      <c r="Q1484" s="330" t="str">
        <f t="shared" si="93"/>
        <v/>
      </c>
      <c r="R1484" s="330" t="b">
        <f t="shared" si="94"/>
        <v>1</v>
      </c>
      <c r="S1484" s="330" t="str">
        <f t="shared" si="95"/>
        <v/>
      </c>
    </row>
    <row r="1485" spans="1:19" s="330" customFormat="1" ht="20.149999999999999" customHeight="1">
      <c r="A1485" s="294"/>
      <c r="B1485" s="325"/>
      <c r="C1485" s="325"/>
      <c r="D1485" s="325"/>
      <c r="E1485" s="325"/>
      <c r="F1485" s="325"/>
      <c r="G1485" s="326"/>
      <c r="H1485" s="326"/>
      <c r="I1485" s="327"/>
      <c r="J1485" s="327"/>
      <c r="K1485" s="327"/>
      <c r="L1485" s="327"/>
      <c r="M1485" s="327"/>
      <c r="N1485" s="328" t="str">
        <f t="shared" ca="1" si="92"/>
        <v/>
      </c>
      <c r="O1485" s="328"/>
      <c r="P1485" s="329"/>
      <c r="Q1485" s="330" t="str">
        <f t="shared" si="93"/>
        <v/>
      </c>
      <c r="R1485" s="330" t="b">
        <f t="shared" si="94"/>
        <v>1</v>
      </c>
      <c r="S1485" s="330" t="str">
        <f t="shared" si="95"/>
        <v/>
      </c>
    </row>
    <row r="1486" spans="1:19" s="330" customFormat="1" ht="20.149999999999999" customHeight="1">
      <c r="A1486" s="294"/>
      <c r="B1486" s="325"/>
      <c r="C1486" s="325"/>
      <c r="D1486" s="325"/>
      <c r="E1486" s="325"/>
      <c r="F1486" s="325"/>
      <c r="G1486" s="326"/>
      <c r="H1486" s="326"/>
      <c r="I1486" s="327"/>
      <c r="J1486" s="327"/>
      <c r="K1486" s="327"/>
      <c r="L1486" s="327"/>
      <c r="M1486" s="327"/>
      <c r="N1486" s="328" t="str">
        <f t="shared" ca="1" si="92"/>
        <v/>
      </c>
      <c r="O1486" s="328"/>
      <c r="P1486" s="329"/>
      <c r="Q1486" s="330" t="str">
        <f t="shared" si="93"/>
        <v/>
      </c>
      <c r="R1486" s="330" t="b">
        <f t="shared" si="94"/>
        <v>1</v>
      </c>
      <c r="S1486" s="330" t="str">
        <f t="shared" si="95"/>
        <v/>
      </c>
    </row>
    <row r="1487" spans="1:19" s="330" customFormat="1" ht="20.149999999999999" customHeight="1">
      <c r="A1487" s="294"/>
      <c r="B1487" s="325"/>
      <c r="C1487" s="325"/>
      <c r="D1487" s="325"/>
      <c r="E1487" s="325"/>
      <c r="F1487" s="325"/>
      <c r="G1487" s="326"/>
      <c r="H1487" s="326"/>
      <c r="I1487" s="327"/>
      <c r="J1487" s="327"/>
      <c r="K1487" s="327"/>
      <c r="L1487" s="327"/>
      <c r="M1487" s="327"/>
      <c r="N1487" s="328" t="str">
        <f t="shared" ca="1" si="92"/>
        <v/>
      </c>
      <c r="O1487" s="328"/>
      <c r="P1487" s="329"/>
      <c r="Q1487" s="330" t="str">
        <f t="shared" si="93"/>
        <v/>
      </c>
      <c r="R1487" s="330" t="b">
        <f t="shared" si="94"/>
        <v>1</v>
      </c>
      <c r="S1487" s="330" t="str">
        <f t="shared" si="95"/>
        <v/>
      </c>
    </row>
    <row r="1488" spans="1:19" s="330" customFormat="1" ht="20.149999999999999" customHeight="1">
      <c r="A1488" s="294"/>
      <c r="B1488" s="325"/>
      <c r="C1488" s="325"/>
      <c r="D1488" s="325"/>
      <c r="E1488" s="325"/>
      <c r="F1488" s="325"/>
      <c r="G1488" s="326"/>
      <c r="H1488" s="326"/>
      <c r="I1488" s="327"/>
      <c r="J1488" s="327"/>
      <c r="K1488" s="327"/>
      <c r="L1488" s="327"/>
      <c r="M1488" s="327"/>
      <c r="N1488" s="328" t="str">
        <f t="shared" ca="1" si="92"/>
        <v/>
      </c>
      <c r="O1488" s="328"/>
      <c r="P1488" s="329"/>
      <c r="Q1488" s="330" t="str">
        <f t="shared" si="93"/>
        <v/>
      </c>
      <c r="R1488" s="330" t="b">
        <f t="shared" si="94"/>
        <v>1</v>
      </c>
      <c r="S1488" s="330" t="str">
        <f t="shared" si="95"/>
        <v/>
      </c>
    </row>
    <row r="1489" spans="1:19" s="330" customFormat="1" ht="20.149999999999999" customHeight="1">
      <c r="A1489" s="294"/>
      <c r="B1489" s="325"/>
      <c r="C1489" s="325"/>
      <c r="D1489" s="325"/>
      <c r="E1489" s="325"/>
      <c r="F1489" s="325"/>
      <c r="G1489" s="326"/>
      <c r="H1489" s="326"/>
      <c r="I1489" s="327"/>
      <c r="J1489" s="327"/>
      <c r="K1489" s="327"/>
      <c r="L1489" s="327"/>
      <c r="M1489" s="327"/>
      <c r="N1489" s="328" t="str">
        <f t="shared" ca="1" si="92"/>
        <v/>
      </c>
      <c r="O1489" s="328"/>
      <c r="P1489" s="329"/>
      <c r="Q1489" s="330" t="str">
        <f t="shared" si="93"/>
        <v/>
      </c>
      <c r="R1489" s="330" t="b">
        <f t="shared" si="94"/>
        <v>1</v>
      </c>
      <c r="S1489" s="330" t="str">
        <f t="shared" si="95"/>
        <v/>
      </c>
    </row>
    <row r="1490" spans="1:19" s="330" customFormat="1" ht="20.149999999999999" customHeight="1">
      <c r="A1490" s="294"/>
      <c r="B1490" s="325"/>
      <c r="C1490" s="325"/>
      <c r="D1490" s="325"/>
      <c r="E1490" s="325"/>
      <c r="F1490" s="325"/>
      <c r="G1490" s="326"/>
      <c r="H1490" s="326"/>
      <c r="I1490" s="327"/>
      <c r="J1490" s="327"/>
      <c r="K1490" s="327"/>
      <c r="L1490" s="327"/>
      <c r="M1490" s="327"/>
      <c r="N1490" s="328" t="str">
        <f t="shared" ca="1" si="92"/>
        <v/>
      </c>
      <c r="O1490" s="328"/>
      <c r="P1490" s="329"/>
      <c r="Q1490" s="330" t="str">
        <f t="shared" si="93"/>
        <v/>
      </c>
      <c r="R1490" s="330" t="b">
        <f t="shared" si="94"/>
        <v>1</v>
      </c>
      <c r="S1490" s="330" t="str">
        <f t="shared" si="95"/>
        <v/>
      </c>
    </row>
    <row r="1491" spans="1:19" s="330" customFormat="1" ht="20.149999999999999" customHeight="1">
      <c r="A1491" s="294"/>
      <c r="B1491" s="325"/>
      <c r="C1491" s="325"/>
      <c r="D1491" s="325"/>
      <c r="E1491" s="325"/>
      <c r="F1491" s="325"/>
      <c r="G1491" s="326"/>
      <c r="H1491" s="326"/>
      <c r="I1491" s="327"/>
      <c r="J1491" s="327"/>
      <c r="K1491" s="327"/>
      <c r="L1491" s="327"/>
      <c r="M1491" s="327"/>
      <c r="N1491" s="328" t="str">
        <f t="shared" ca="1" si="92"/>
        <v/>
      </c>
      <c r="O1491" s="328"/>
      <c r="P1491" s="329"/>
      <c r="Q1491" s="330" t="str">
        <f t="shared" si="93"/>
        <v/>
      </c>
      <c r="R1491" s="330" t="b">
        <f t="shared" si="94"/>
        <v>1</v>
      </c>
      <c r="S1491" s="330" t="str">
        <f t="shared" si="95"/>
        <v/>
      </c>
    </row>
    <row r="1492" spans="1:19" s="330" customFormat="1" ht="20.149999999999999" customHeight="1">
      <c r="A1492" s="294"/>
      <c r="B1492" s="325"/>
      <c r="C1492" s="325"/>
      <c r="D1492" s="325"/>
      <c r="E1492" s="325"/>
      <c r="F1492" s="325"/>
      <c r="G1492" s="326"/>
      <c r="H1492" s="326"/>
      <c r="I1492" s="327"/>
      <c r="J1492" s="327"/>
      <c r="K1492" s="327"/>
      <c r="L1492" s="327"/>
      <c r="M1492" s="327"/>
      <c r="N1492" s="328" t="str">
        <f t="shared" ca="1" si="92"/>
        <v/>
      </c>
      <c r="O1492" s="328"/>
      <c r="P1492" s="329"/>
      <c r="Q1492" s="330" t="str">
        <f t="shared" si="93"/>
        <v/>
      </c>
      <c r="R1492" s="330" t="b">
        <f t="shared" si="94"/>
        <v>1</v>
      </c>
      <c r="S1492" s="330" t="str">
        <f t="shared" si="95"/>
        <v/>
      </c>
    </row>
    <row r="1493" spans="1:19" s="330" customFormat="1" ht="20.149999999999999" customHeight="1">
      <c r="A1493" s="294"/>
      <c r="B1493" s="325"/>
      <c r="C1493" s="325"/>
      <c r="D1493" s="325"/>
      <c r="E1493" s="325"/>
      <c r="F1493" s="325"/>
      <c r="G1493" s="326"/>
      <c r="H1493" s="326"/>
      <c r="I1493" s="327"/>
      <c r="J1493" s="327"/>
      <c r="K1493" s="327"/>
      <c r="L1493" s="327"/>
      <c r="M1493" s="327"/>
      <c r="N1493" s="328" t="str">
        <f t="shared" ca="1" si="92"/>
        <v/>
      </c>
      <c r="O1493" s="328"/>
      <c r="P1493" s="329"/>
      <c r="Q1493" s="330" t="str">
        <f t="shared" si="93"/>
        <v/>
      </c>
      <c r="R1493" s="330" t="b">
        <f t="shared" si="94"/>
        <v>1</v>
      </c>
      <c r="S1493" s="330" t="str">
        <f t="shared" si="95"/>
        <v/>
      </c>
    </row>
    <row r="1494" spans="1:19" s="330" customFormat="1" ht="20.149999999999999" customHeight="1">
      <c r="A1494" s="294"/>
      <c r="B1494" s="325"/>
      <c r="C1494" s="325"/>
      <c r="D1494" s="325"/>
      <c r="E1494" s="325"/>
      <c r="F1494" s="325"/>
      <c r="G1494" s="326"/>
      <c r="H1494" s="326"/>
      <c r="I1494" s="327"/>
      <c r="J1494" s="327"/>
      <c r="K1494" s="327"/>
      <c r="L1494" s="327"/>
      <c r="M1494" s="327"/>
      <c r="N1494" s="328" t="str">
        <f t="shared" ca="1" si="92"/>
        <v/>
      </c>
      <c r="O1494" s="328"/>
      <c r="P1494" s="329"/>
      <c r="Q1494" s="330" t="str">
        <f t="shared" si="93"/>
        <v/>
      </c>
      <c r="R1494" s="330" t="b">
        <f t="shared" si="94"/>
        <v>1</v>
      </c>
      <c r="S1494" s="330" t="str">
        <f t="shared" si="95"/>
        <v/>
      </c>
    </row>
    <row r="1495" spans="1:19" s="330" customFormat="1" ht="20.149999999999999" customHeight="1">
      <c r="A1495" s="294"/>
      <c r="B1495" s="325"/>
      <c r="C1495" s="325"/>
      <c r="D1495" s="325"/>
      <c r="E1495" s="325"/>
      <c r="F1495" s="325"/>
      <c r="G1495" s="326"/>
      <c r="H1495" s="326"/>
      <c r="I1495" s="327"/>
      <c r="J1495" s="327"/>
      <c r="K1495" s="327"/>
      <c r="L1495" s="327"/>
      <c r="M1495" s="327"/>
      <c r="N1495" s="328" t="str">
        <f t="shared" ca="1" si="92"/>
        <v/>
      </c>
      <c r="O1495" s="328"/>
      <c r="P1495" s="329"/>
      <c r="Q1495" s="330" t="str">
        <f t="shared" si="93"/>
        <v/>
      </c>
      <c r="R1495" s="330" t="b">
        <f t="shared" si="94"/>
        <v>1</v>
      </c>
      <c r="S1495" s="330" t="str">
        <f t="shared" si="95"/>
        <v/>
      </c>
    </row>
    <row r="1496" spans="1:19" s="330" customFormat="1" ht="20.149999999999999" customHeight="1">
      <c r="A1496" s="294"/>
      <c r="B1496" s="325"/>
      <c r="C1496" s="325"/>
      <c r="D1496" s="325"/>
      <c r="E1496" s="325"/>
      <c r="F1496" s="325"/>
      <c r="G1496" s="326"/>
      <c r="H1496" s="326"/>
      <c r="I1496" s="327"/>
      <c r="J1496" s="327"/>
      <c r="K1496" s="327"/>
      <c r="L1496" s="327"/>
      <c r="M1496" s="327"/>
      <c r="N1496" s="328" t="str">
        <f t="shared" ca="1" si="92"/>
        <v/>
      </c>
      <c r="O1496" s="328"/>
      <c r="P1496" s="329"/>
      <c r="Q1496" s="330" t="str">
        <f t="shared" si="93"/>
        <v/>
      </c>
      <c r="R1496" s="330" t="b">
        <f t="shared" si="94"/>
        <v>1</v>
      </c>
      <c r="S1496" s="330" t="str">
        <f t="shared" si="95"/>
        <v/>
      </c>
    </row>
    <row r="1497" spans="1:19" s="330" customFormat="1" ht="20.149999999999999" customHeight="1">
      <c r="A1497" s="294"/>
      <c r="B1497" s="325"/>
      <c r="C1497" s="325"/>
      <c r="D1497" s="325"/>
      <c r="E1497" s="325"/>
      <c r="F1497" s="325"/>
      <c r="G1497" s="326"/>
      <c r="H1497" s="326"/>
      <c r="I1497" s="327"/>
      <c r="J1497" s="327"/>
      <c r="K1497" s="327"/>
      <c r="L1497" s="327"/>
      <c r="M1497" s="327"/>
      <c r="N1497" s="328" t="str">
        <f t="shared" ca="1" si="92"/>
        <v/>
      </c>
      <c r="O1497" s="328"/>
      <c r="P1497" s="329"/>
      <c r="Q1497" s="330" t="str">
        <f t="shared" si="93"/>
        <v/>
      </c>
      <c r="R1497" s="330" t="b">
        <f t="shared" si="94"/>
        <v>1</v>
      </c>
      <c r="S1497" s="330" t="str">
        <f t="shared" si="95"/>
        <v/>
      </c>
    </row>
    <row r="1498" spans="1:19" s="330" customFormat="1" ht="20.149999999999999" customHeight="1">
      <c r="A1498" s="294"/>
      <c r="B1498" s="325"/>
      <c r="C1498" s="325"/>
      <c r="D1498" s="325"/>
      <c r="E1498" s="325"/>
      <c r="F1498" s="325"/>
      <c r="G1498" s="326"/>
      <c r="H1498" s="326"/>
      <c r="I1498" s="327"/>
      <c r="J1498" s="327"/>
      <c r="K1498" s="327"/>
      <c r="L1498" s="327"/>
      <c r="M1498" s="327"/>
      <c r="N1498" s="328" t="str">
        <f t="shared" ca="1" si="92"/>
        <v/>
      </c>
      <c r="O1498" s="328"/>
      <c r="P1498" s="329"/>
      <c r="Q1498" s="330" t="str">
        <f t="shared" si="93"/>
        <v/>
      </c>
      <c r="R1498" s="330" t="b">
        <f t="shared" si="94"/>
        <v>1</v>
      </c>
      <c r="S1498" s="330" t="str">
        <f t="shared" si="95"/>
        <v/>
      </c>
    </row>
    <row r="1499" spans="1:19" s="330" customFormat="1" ht="20.149999999999999" customHeight="1">
      <c r="A1499" s="294"/>
      <c r="B1499" s="325"/>
      <c r="C1499" s="325"/>
      <c r="D1499" s="325"/>
      <c r="E1499" s="325"/>
      <c r="F1499" s="325"/>
      <c r="G1499" s="326"/>
      <c r="H1499" s="326"/>
      <c r="I1499" s="327"/>
      <c r="J1499" s="327"/>
      <c r="K1499" s="327"/>
      <c r="L1499" s="327"/>
      <c r="M1499" s="327"/>
      <c r="N1499" s="328" t="str">
        <f t="shared" ca="1" si="92"/>
        <v/>
      </c>
      <c r="O1499" s="328"/>
      <c r="P1499" s="329"/>
      <c r="Q1499" s="330" t="str">
        <f t="shared" si="93"/>
        <v/>
      </c>
      <c r="R1499" s="330" t="b">
        <f t="shared" si="94"/>
        <v>1</v>
      </c>
      <c r="S1499" s="330" t="str">
        <f t="shared" si="95"/>
        <v/>
      </c>
    </row>
    <row r="1500" spans="1:19" s="330" customFormat="1" ht="20.149999999999999" customHeight="1">
      <c r="A1500" s="294"/>
      <c r="B1500" s="325"/>
      <c r="C1500" s="325"/>
      <c r="D1500" s="325"/>
      <c r="E1500" s="325"/>
      <c r="F1500" s="325"/>
      <c r="G1500" s="326"/>
      <c r="H1500" s="326"/>
      <c r="I1500" s="327"/>
      <c r="J1500" s="327"/>
      <c r="K1500" s="327"/>
      <c r="L1500" s="327"/>
      <c r="M1500" s="327"/>
      <c r="N1500" s="328" t="str">
        <f t="shared" ca="1" si="92"/>
        <v/>
      </c>
      <c r="O1500" s="328"/>
      <c r="P1500" s="329"/>
      <c r="Q1500" s="330" t="str">
        <f t="shared" si="93"/>
        <v/>
      </c>
      <c r="R1500" s="330" t="b">
        <f t="shared" si="94"/>
        <v>1</v>
      </c>
      <c r="S1500" s="330" t="str">
        <f t="shared" si="95"/>
        <v/>
      </c>
    </row>
    <row r="1501" spans="1:19" s="330" customFormat="1" ht="20.149999999999999" customHeight="1">
      <c r="A1501" s="294"/>
      <c r="B1501" s="325"/>
      <c r="C1501" s="325"/>
      <c r="D1501" s="325"/>
      <c r="E1501" s="325"/>
      <c r="F1501" s="325"/>
      <c r="G1501" s="326"/>
      <c r="H1501" s="326"/>
      <c r="I1501" s="327"/>
      <c r="J1501" s="327"/>
      <c r="K1501" s="327"/>
      <c r="L1501" s="327"/>
      <c r="M1501" s="327"/>
      <c r="N1501" s="328" t="str">
        <f t="shared" ca="1" si="92"/>
        <v/>
      </c>
      <c r="O1501" s="328"/>
      <c r="P1501" s="329"/>
      <c r="Q1501" s="330" t="str">
        <f t="shared" si="93"/>
        <v/>
      </c>
      <c r="R1501" s="330" t="b">
        <f t="shared" si="94"/>
        <v>1</v>
      </c>
      <c r="S1501" s="330" t="str">
        <f t="shared" si="95"/>
        <v/>
      </c>
    </row>
    <row r="1502" spans="1:19" s="330" customFormat="1" ht="20.149999999999999" customHeight="1">
      <c r="A1502" s="294"/>
      <c r="B1502" s="325"/>
      <c r="C1502" s="325"/>
      <c r="D1502" s="325"/>
      <c r="E1502" s="325"/>
      <c r="F1502" s="325"/>
      <c r="G1502" s="326"/>
      <c r="H1502" s="326"/>
      <c r="I1502" s="327"/>
      <c r="J1502" s="327"/>
      <c r="K1502" s="327"/>
      <c r="L1502" s="327"/>
      <c r="M1502" s="327"/>
      <c r="N1502" s="328" t="str">
        <f t="shared" ca="1" si="92"/>
        <v/>
      </c>
      <c r="O1502" s="328"/>
      <c r="P1502" s="329"/>
      <c r="Q1502" s="330" t="str">
        <f t="shared" si="93"/>
        <v/>
      </c>
      <c r="R1502" s="330" t="b">
        <f t="shared" si="94"/>
        <v>1</v>
      </c>
      <c r="S1502" s="330" t="str">
        <f t="shared" si="95"/>
        <v/>
      </c>
    </row>
    <row r="1503" spans="1:19" s="330" customFormat="1" ht="20.149999999999999" customHeight="1">
      <c r="A1503" s="294"/>
      <c r="B1503" s="325"/>
      <c r="C1503" s="325"/>
      <c r="D1503" s="325"/>
      <c r="E1503" s="325"/>
      <c r="F1503" s="325"/>
      <c r="G1503" s="326"/>
      <c r="H1503" s="326"/>
      <c r="I1503" s="327"/>
      <c r="J1503" s="327"/>
      <c r="K1503" s="327"/>
      <c r="L1503" s="327"/>
      <c r="M1503" s="327"/>
      <c r="N1503" s="328" t="str">
        <f t="shared" ca="1" si="92"/>
        <v/>
      </c>
      <c r="O1503" s="328"/>
      <c r="P1503" s="329"/>
      <c r="Q1503" s="330" t="str">
        <f t="shared" si="93"/>
        <v/>
      </c>
      <c r="R1503" s="330" t="b">
        <f t="shared" si="94"/>
        <v>1</v>
      </c>
      <c r="S1503" s="330" t="str">
        <f t="shared" si="95"/>
        <v/>
      </c>
    </row>
    <row r="1504" spans="1:19" s="330" customFormat="1" ht="20.149999999999999" customHeight="1">
      <c r="A1504" s="294"/>
      <c r="B1504" s="325"/>
      <c r="C1504" s="325"/>
      <c r="D1504" s="325"/>
      <c r="E1504" s="325"/>
      <c r="F1504" s="325"/>
      <c r="G1504" s="326"/>
      <c r="H1504" s="326"/>
      <c r="I1504" s="327"/>
      <c r="J1504" s="327"/>
      <c r="K1504" s="327"/>
      <c r="L1504" s="327"/>
      <c r="M1504" s="327"/>
      <c r="N1504" s="328" t="str">
        <f t="shared" ca="1" si="92"/>
        <v/>
      </c>
      <c r="O1504" s="328"/>
      <c r="P1504" s="329"/>
      <c r="Q1504" s="330" t="str">
        <f t="shared" si="93"/>
        <v/>
      </c>
      <c r="R1504" s="330" t="b">
        <f t="shared" si="94"/>
        <v>1</v>
      </c>
      <c r="S1504" s="330" t="str">
        <f t="shared" si="95"/>
        <v/>
      </c>
    </row>
    <row r="1505" spans="1:19" s="330" customFormat="1" ht="20.149999999999999" customHeight="1">
      <c r="A1505" s="294"/>
      <c r="B1505" s="325"/>
      <c r="C1505" s="325"/>
      <c r="D1505" s="325"/>
      <c r="E1505" s="325"/>
      <c r="F1505" s="325"/>
      <c r="G1505" s="326"/>
      <c r="H1505" s="326"/>
      <c r="I1505" s="327"/>
      <c r="J1505" s="327"/>
      <c r="K1505" s="327"/>
      <c r="L1505" s="327"/>
      <c r="M1505" s="327"/>
      <c r="N1505" s="328" t="str">
        <f t="shared" ca="1" si="92"/>
        <v/>
      </c>
      <c r="O1505" s="328"/>
      <c r="P1505" s="329"/>
      <c r="Q1505" s="330" t="str">
        <f t="shared" si="93"/>
        <v/>
      </c>
      <c r="R1505" s="330" t="b">
        <f t="shared" si="94"/>
        <v>1</v>
      </c>
      <c r="S1505" s="330" t="str">
        <f t="shared" si="95"/>
        <v/>
      </c>
    </row>
    <row r="1506" spans="1:19" s="330" customFormat="1" ht="20.149999999999999" customHeight="1">
      <c r="A1506" s="294"/>
      <c r="B1506" s="325"/>
      <c r="C1506" s="325"/>
      <c r="D1506" s="325"/>
      <c r="E1506" s="325"/>
      <c r="F1506" s="325"/>
      <c r="G1506" s="326"/>
      <c r="H1506" s="326"/>
      <c r="I1506" s="327"/>
      <c r="J1506" s="327"/>
      <c r="K1506" s="327"/>
      <c r="L1506" s="327"/>
      <c r="M1506" s="327"/>
      <c r="N1506" s="328" t="str">
        <f t="shared" ca="1" si="92"/>
        <v/>
      </c>
      <c r="O1506" s="328"/>
      <c r="P1506" s="329"/>
      <c r="Q1506" s="330" t="str">
        <f t="shared" si="93"/>
        <v/>
      </c>
      <c r="R1506" s="330" t="b">
        <f t="shared" si="94"/>
        <v>1</v>
      </c>
      <c r="S1506" s="330" t="str">
        <f t="shared" si="95"/>
        <v/>
      </c>
    </row>
    <row r="1507" spans="1:19" s="330" customFormat="1" ht="20.149999999999999" customHeight="1">
      <c r="A1507" s="294"/>
      <c r="B1507" s="325"/>
      <c r="C1507" s="325"/>
      <c r="D1507" s="325"/>
      <c r="E1507" s="325"/>
      <c r="F1507" s="325"/>
      <c r="G1507" s="326"/>
      <c r="H1507" s="326"/>
      <c r="I1507" s="327"/>
      <c r="J1507" s="327"/>
      <c r="K1507" s="327"/>
      <c r="L1507" s="327"/>
      <c r="M1507" s="327"/>
      <c r="N1507" s="328" t="str">
        <f t="shared" ca="1" si="92"/>
        <v/>
      </c>
      <c r="O1507" s="328"/>
      <c r="P1507" s="329"/>
      <c r="Q1507" s="330" t="str">
        <f t="shared" si="93"/>
        <v/>
      </c>
      <c r="R1507" s="330" t="b">
        <f t="shared" si="94"/>
        <v>1</v>
      </c>
      <c r="S1507" s="330" t="str">
        <f t="shared" si="95"/>
        <v/>
      </c>
    </row>
    <row r="1508" spans="1:19" s="330" customFormat="1" ht="20.149999999999999" customHeight="1">
      <c r="A1508" s="294"/>
      <c r="B1508" s="325"/>
      <c r="C1508" s="325"/>
      <c r="D1508" s="325"/>
      <c r="E1508" s="325"/>
      <c r="F1508" s="325"/>
      <c r="G1508" s="326"/>
      <c r="H1508" s="326"/>
      <c r="I1508" s="327"/>
      <c r="J1508" s="327"/>
      <c r="K1508" s="327"/>
      <c r="L1508" s="327"/>
      <c r="M1508" s="327"/>
      <c r="N1508" s="328" t="str">
        <f t="shared" ca="1" si="92"/>
        <v/>
      </c>
      <c r="O1508" s="328"/>
      <c r="P1508" s="329"/>
      <c r="Q1508" s="330" t="str">
        <f t="shared" si="93"/>
        <v/>
      </c>
      <c r="R1508" s="330" t="b">
        <f t="shared" si="94"/>
        <v>1</v>
      </c>
      <c r="S1508" s="330" t="str">
        <f t="shared" si="95"/>
        <v/>
      </c>
    </row>
    <row r="1509" spans="1:19" s="330" customFormat="1" ht="20.149999999999999" customHeight="1">
      <c r="A1509" s="294"/>
      <c r="B1509" s="325"/>
      <c r="C1509" s="325"/>
      <c r="D1509" s="325"/>
      <c r="E1509" s="325"/>
      <c r="F1509" s="325"/>
      <c r="G1509" s="326"/>
      <c r="H1509" s="326"/>
      <c r="I1509" s="327"/>
      <c r="J1509" s="327"/>
      <c r="K1509" s="327"/>
      <c r="L1509" s="327"/>
      <c r="M1509" s="327"/>
      <c r="N1509" s="328" t="str">
        <f t="shared" ca="1" si="92"/>
        <v/>
      </c>
      <c r="O1509" s="328"/>
      <c r="P1509" s="329"/>
      <c r="Q1509" s="330" t="str">
        <f t="shared" si="93"/>
        <v/>
      </c>
      <c r="R1509" s="330" t="b">
        <f t="shared" si="94"/>
        <v>1</v>
      </c>
      <c r="S1509" s="330" t="str">
        <f t="shared" si="95"/>
        <v/>
      </c>
    </row>
    <row r="1510" spans="1:19" s="330" customFormat="1" ht="20.149999999999999" customHeight="1">
      <c r="A1510" s="294"/>
      <c r="B1510" s="325"/>
      <c r="C1510" s="325"/>
      <c r="D1510" s="325"/>
      <c r="E1510" s="325"/>
      <c r="F1510" s="325"/>
      <c r="G1510" s="326"/>
      <c r="H1510" s="326"/>
      <c r="I1510" s="327"/>
      <c r="J1510" s="327"/>
      <c r="K1510" s="327"/>
      <c r="L1510" s="327"/>
      <c r="M1510" s="327"/>
      <c r="N1510" s="328" t="str">
        <f t="shared" ca="1" si="92"/>
        <v/>
      </c>
      <c r="O1510" s="328"/>
      <c r="P1510" s="329"/>
      <c r="Q1510" s="330" t="str">
        <f t="shared" si="93"/>
        <v/>
      </c>
      <c r="R1510" s="330" t="b">
        <f t="shared" si="94"/>
        <v>1</v>
      </c>
      <c r="S1510" s="330" t="str">
        <f t="shared" si="95"/>
        <v/>
      </c>
    </row>
    <row r="1511" spans="1:19" s="330" customFormat="1" ht="20.149999999999999" customHeight="1">
      <c r="A1511" s="294"/>
      <c r="B1511" s="325"/>
      <c r="C1511" s="325"/>
      <c r="D1511" s="325"/>
      <c r="E1511" s="325"/>
      <c r="F1511" s="325"/>
      <c r="G1511" s="326"/>
      <c r="H1511" s="326"/>
      <c r="I1511" s="327"/>
      <c r="J1511" s="327"/>
      <c r="K1511" s="327"/>
      <c r="L1511" s="327"/>
      <c r="M1511" s="327"/>
      <c r="N1511" s="328" t="str">
        <f t="shared" ca="1" si="92"/>
        <v/>
      </c>
      <c r="O1511" s="328"/>
      <c r="P1511" s="329"/>
      <c r="Q1511" s="330" t="str">
        <f t="shared" si="93"/>
        <v/>
      </c>
      <c r="R1511" s="330" t="b">
        <f t="shared" si="94"/>
        <v>1</v>
      </c>
      <c r="S1511" s="330" t="str">
        <f t="shared" si="95"/>
        <v/>
      </c>
    </row>
    <row r="1512" spans="1:19" s="330" customFormat="1" ht="20.149999999999999" customHeight="1">
      <c r="A1512" s="294"/>
      <c r="B1512" s="325"/>
      <c r="C1512" s="325"/>
      <c r="D1512" s="325"/>
      <c r="E1512" s="325"/>
      <c r="F1512" s="325"/>
      <c r="G1512" s="326"/>
      <c r="H1512" s="326"/>
      <c r="I1512" s="327"/>
      <c r="J1512" s="327"/>
      <c r="K1512" s="327"/>
      <c r="L1512" s="327"/>
      <c r="M1512" s="327"/>
      <c r="N1512" s="328" t="str">
        <f t="shared" ca="1" si="92"/>
        <v/>
      </c>
      <c r="O1512" s="328"/>
      <c r="P1512" s="329"/>
      <c r="Q1512" s="330" t="str">
        <f t="shared" si="93"/>
        <v/>
      </c>
      <c r="R1512" s="330" t="b">
        <f t="shared" si="94"/>
        <v>1</v>
      </c>
      <c r="S1512" s="330" t="str">
        <f t="shared" si="95"/>
        <v/>
      </c>
    </row>
    <row r="1513" spans="1:19" s="330" customFormat="1" ht="20.149999999999999" customHeight="1">
      <c r="A1513" s="294"/>
      <c r="B1513" s="325"/>
      <c r="C1513" s="325"/>
      <c r="D1513" s="325"/>
      <c r="E1513" s="325"/>
      <c r="F1513" s="325"/>
      <c r="G1513" s="326"/>
      <c r="H1513" s="326"/>
      <c r="I1513" s="327"/>
      <c r="J1513" s="327"/>
      <c r="K1513" s="327"/>
      <c r="L1513" s="327"/>
      <c r="M1513" s="327"/>
      <c r="N1513" s="328" t="str">
        <f t="shared" ca="1" si="92"/>
        <v/>
      </c>
      <c r="O1513" s="328"/>
      <c r="P1513" s="329"/>
      <c r="Q1513" s="330" t="str">
        <f t="shared" si="93"/>
        <v/>
      </c>
      <c r="R1513" s="330" t="b">
        <f t="shared" si="94"/>
        <v>1</v>
      </c>
      <c r="S1513" s="330" t="str">
        <f t="shared" si="95"/>
        <v/>
      </c>
    </row>
    <row r="1514" spans="1:19" s="330" customFormat="1" ht="20.149999999999999" customHeight="1">
      <c r="A1514" s="294"/>
      <c r="B1514" s="325"/>
      <c r="C1514" s="325"/>
      <c r="D1514" s="325"/>
      <c r="E1514" s="325"/>
      <c r="F1514" s="325"/>
      <c r="G1514" s="326"/>
      <c r="H1514" s="326"/>
      <c r="I1514" s="327"/>
      <c r="J1514" s="327"/>
      <c r="K1514" s="327"/>
      <c r="L1514" s="327"/>
      <c r="M1514" s="327"/>
      <c r="N1514" s="328" t="str">
        <f t="shared" ca="1" si="92"/>
        <v/>
      </c>
      <c r="O1514" s="328"/>
      <c r="P1514" s="329"/>
      <c r="Q1514" s="330" t="str">
        <f t="shared" si="93"/>
        <v/>
      </c>
      <c r="R1514" s="330" t="b">
        <f t="shared" si="94"/>
        <v>1</v>
      </c>
      <c r="S1514" s="330" t="str">
        <f t="shared" si="95"/>
        <v/>
      </c>
    </row>
    <row r="1515" spans="1:19" s="330" customFormat="1" ht="20.149999999999999" customHeight="1">
      <c r="A1515" s="294"/>
      <c r="B1515" s="325"/>
      <c r="C1515" s="325"/>
      <c r="D1515" s="325"/>
      <c r="E1515" s="325"/>
      <c r="F1515" s="325"/>
      <c r="G1515" s="326"/>
      <c r="H1515" s="326"/>
      <c r="I1515" s="327"/>
      <c r="J1515" s="327"/>
      <c r="K1515" s="327"/>
      <c r="L1515" s="327"/>
      <c r="M1515" s="327"/>
      <c r="N1515" s="328" t="str">
        <f t="shared" ca="1" si="92"/>
        <v/>
      </c>
      <c r="O1515" s="328"/>
      <c r="P1515" s="329"/>
      <c r="Q1515" s="330" t="str">
        <f t="shared" si="93"/>
        <v/>
      </c>
      <c r="R1515" s="330" t="b">
        <f t="shared" si="94"/>
        <v>1</v>
      </c>
      <c r="S1515" s="330" t="str">
        <f t="shared" si="95"/>
        <v/>
      </c>
    </row>
    <row r="1516" spans="1:19" s="330" customFormat="1" ht="20.149999999999999" customHeight="1">
      <c r="A1516" s="294"/>
      <c r="B1516" s="325"/>
      <c r="C1516" s="325"/>
      <c r="D1516" s="325"/>
      <c r="E1516" s="325"/>
      <c r="F1516" s="325"/>
      <c r="G1516" s="326"/>
      <c r="H1516" s="326"/>
      <c r="I1516" s="327"/>
      <c r="J1516" s="327"/>
      <c r="K1516" s="327"/>
      <c r="L1516" s="327"/>
      <c r="M1516" s="327"/>
      <c r="N1516" s="328" t="str">
        <f t="shared" ca="1" si="92"/>
        <v/>
      </c>
      <c r="O1516" s="328"/>
      <c r="P1516" s="329"/>
      <c r="Q1516" s="330" t="str">
        <f t="shared" si="93"/>
        <v/>
      </c>
      <c r="R1516" s="330" t="b">
        <f t="shared" si="94"/>
        <v>1</v>
      </c>
      <c r="S1516" s="330" t="str">
        <f t="shared" si="95"/>
        <v/>
      </c>
    </row>
    <row r="1517" spans="1:19" s="330" customFormat="1" ht="20.149999999999999" customHeight="1">
      <c r="A1517" s="294"/>
      <c r="B1517" s="325"/>
      <c r="C1517" s="325"/>
      <c r="D1517" s="325"/>
      <c r="E1517" s="325"/>
      <c r="F1517" s="325"/>
      <c r="G1517" s="326"/>
      <c r="H1517" s="326"/>
      <c r="I1517" s="327"/>
      <c r="J1517" s="327"/>
      <c r="K1517" s="327"/>
      <c r="L1517" s="327"/>
      <c r="M1517" s="327"/>
      <c r="N1517" s="328" t="str">
        <f t="shared" ca="1" si="92"/>
        <v/>
      </c>
      <c r="O1517" s="328"/>
      <c r="P1517" s="329"/>
      <c r="Q1517" s="330" t="str">
        <f t="shared" si="93"/>
        <v/>
      </c>
      <c r="R1517" s="330" t="b">
        <f t="shared" si="94"/>
        <v>1</v>
      </c>
      <c r="S1517" s="330" t="str">
        <f t="shared" si="95"/>
        <v/>
      </c>
    </row>
    <row r="1518" spans="1:19" s="330" customFormat="1" ht="20.149999999999999" customHeight="1">
      <c r="A1518" s="294"/>
      <c r="B1518" s="325"/>
      <c r="C1518" s="325"/>
      <c r="D1518" s="325"/>
      <c r="E1518" s="325"/>
      <c r="F1518" s="325"/>
      <c r="G1518" s="326"/>
      <c r="H1518" s="326"/>
      <c r="I1518" s="327"/>
      <c r="J1518" s="327"/>
      <c r="K1518" s="327"/>
      <c r="L1518" s="327"/>
      <c r="M1518" s="327"/>
      <c r="N1518" s="328" t="str">
        <f t="shared" ca="1" si="92"/>
        <v/>
      </c>
      <c r="O1518" s="328"/>
      <c r="P1518" s="329"/>
      <c r="Q1518" s="330" t="str">
        <f t="shared" si="93"/>
        <v/>
      </c>
      <c r="R1518" s="330" t="b">
        <f t="shared" si="94"/>
        <v>1</v>
      </c>
      <c r="S1518" s="330" t="str">
        <f t="shared" si="95"/>
        <v/>
      </c>
    </row>
    <row r="1519" spans="1:19" s="330" customFormat="1" ht="20.149999999999999" customHeight="1">
      <c r="A1519" s="294"/>
      <c r="B1519" s="325"/>
      <c r="C1519" s="325"/>
      <c r="D1519" s="325"/>
      <c r="E1519" s="325"/>
      <c r="F1519" s="325"/>
      <c r="G1519" s="326"/>
      <c r="H1519" s="326"/>
      <c r="I1519" s="327"/>
      <c r="J1519" s="327"/>
      <c r="K1519" s="327"/>
      <c r="L1519" s="327"/>
      <c r="M1519" s="327"/>
      <c r="N1519" s="328" t="str">
        <f t="shared" ca="1" si="92"/>
        <v/>
      </c>
      <c r="O1519" s="328"/>
      <c r="P1519" s="329"/>
      <c r="Q1519" s="330" t="str">
        <f t="shared" si="93"/>
        <v/>
      </c>
      <c r="R1519" s="330" t="b">
        <f t="shared" si="94"/>
        <v>1</v>
      </c>
      <c r="S1519" s="330" t="str">
        <f t="shared" si="95"/>
        <v/>
      </c>
    </row>
    <row r="1520" spans="1:19" s="330" customFormat="1" ht="20.149999999999999" customHeight="1">
      <c r="A1520" s="294"/>
      <c r="B1520" s="325"/>
      <c r="C1520" s="325"/>
      <c r="D1520" s="325"/>
      <c r="E1520" s="325"/>
      <c r="F1520" s="325"/>
      <c r="G1520" s="326"/>
      <c r="H1520" s="326"/>
      <c r="I1520" s="327"/>
      <c r="J1520" s="327"/>
      <c r="K1520" s="327"/>
      <c r="L1520" s="327"/>
      <c r="M1520" s="327"/>
      <c r="N1520" s="328" t="str">
        <f t="shared" ca="1" si="92"/>
        <v/>
      </c>
      <c r="O1520" s="328"/>
      <c r="P1520" s="329"/>
      <c r="Q1520" s="330" t="str">
        <f t="shared" si="93"/>
        <v/>
      </c>
      <c r="R1520" s="330" t="b">
        <f t="shared" si="94"/>
        <v>1</v>
      </c>
      <c r="S1520" s="330" t="str">
        <f t="shared" si="95"/>
        <v/>
      </c>
    </row>
    <row r="1521" spans="1:19" s="330" customFormat="1" ht="20.149999999999999" customHeight="1">
      <c r="A1521" s="294"/>
      <c r="B1521" s="325"/>
      <c r="C1521" s="325"/>
      <c r="D1521" s="325"/>
      <c r="E1521" s="325"/>
      <c r="F1521" s="325"/>
      <c r="G1521" s="326"/>
      <c r="H1521" s="326"/>
      <c r="I1521" s="327"/>
      <c r="J1521" s="327"/>
      <c r="K1521" s="327"/>
      <c r="L1521" s="327"/>
      <c r="M1521" s="327"/>
      <c r="N1521" s="328" t="str">
        <f t="shared" ca="1" si="92"/>
        <v/>
      </c>
      <c r="O1521" s="328"/>
      <c r="P1521" s="329"/>
      <c r="Q1521" s="330" t="str">
        <f t="shared" si="93"/>
        <v/>
      </c>
      <c r="R1521" s="330" t="b">
        <f t="shared" si="94"/>
        <v>1</v>
      </c>
      <c r="S1521" s="330" t="str">
        <f t="shared" si="95"/>
        <v/>
      </c>
    </row>
    <row r="1522" spans="1:19" s="330" customFormat="1" ht="20.149999999999999" customHeight="1">
      <c r="A1522" s="294"/>
      <c r="B1522" s="325"/>
      <c r="C1522" s="325"/>
      <c r="D1522" s="325"/>
      <c r="E1522" s="325"/>
      <c r="F1522" s="325"/>
      <c r="G1522" s="326"/>
      <c r="H1522" s="326"/>
      <c r="I1522" s="327"/>
      <c r="J1522" s="327"/>
      <c r="K1522" s="327"/>
      <c r="L1522" s="327"/>
      <c r="M1522" s="327"/>
      <c r="N1522" s="328" t="str">
        <f t="shared" ca="1" si="92"/>
        <v/>
      </c>
      <c r="O1522" s="328"/>
      <c r="P1522" s="329"/>
      <c r="Q1522" s="330" t="str">
        <f t="shared" si="93"/>
        <v/>
      </c>
      <c r="R1522" s="330" t="b">
        <f t="shared" si="94"/>
        <v>1</v>
      </c>
      <c r="S1522" s="330" t="str">
        <f t="shared" si="95"/>
        <v/>
      </c>
    </row>
    <row r="1523" spans="1:19" s="330" customFormat="1" ht="20.149999999999999" customHeight="1">
      <c r="A1523" s="294"/>
      <c r="B1523" s="325"/>
      <c r="C1523" s="325"/>
      <c r="D1523" s="325"/>
      <c r="E1523" s="325"/>
      <c r="F1523" s="325"/>
      <c r="G1523" s="326"/>
      <c r="H1523" s="326"/>
      <c r="I1523" s="327"/>
      <c r="J1523" s="327"/>
      <c r="K1523" s="327"/>
      <c r="L1523" s="327"/>
      <c r="M1523" s="327"/>
      <c r="N1523" s="328" t="str">
        <f t="shared" ca="1" si="92"/>
        <v/>
      </c>
      <c r="O1523" s="328"/>
      <c r="P1523" s="329"/>
      <c r="Q1523" s="330" t="str">
        <f t="shared" si="93"/>
        <v/>
      </c>
      <c r="R1523" s="330" t="b">
        <f t="shared" si="94"/>
        <v>1</v>
      </c>
      <c r="S1523" s="330" t="str">
        <f t="shared" si="95"/>
        <v/>
      </c>
    </row>
    <row r="1524" spans="1:19" s="330" customFormat="1" ht="20.149999999999999" customHeight="1">
      <c r="A1524" s="294"/>
      <c r="B1524" s="325"/>
      <c r="C1524" s="325"/>
      <c r="D1524" s="325"/>
      <c r="E1524" s="325"/>
      <c r="F1524" s="325"/>
      <c r="G1524" s="326"/>
      <c r="H1524" s="326"/>
      <c r="I1524" s="327"/>
      <c r="J1524" s="327"/>
      <c r="K1524" s="327"/>
      <c r="L1524" s="327"/>
      <c r="M1524" s="327"/>
      <c r="N1524" s="328" t="str">
        <f t="shared" ca="1" si="92"/>
        <v/>
      </c>
      <c r="O1524" s="328"/>
      <c r="P1524" s="329"/>
      <c r="Q1524" s="330" t="str">
        <f t="shared" si="93"/>
        <v/>
      </c>
      <c r="R1524" s="330" t="b">
        <f t="shared" si="94"/>
        <v>1</v>
      </c>
      <c r="S1524" s="330" t="str">
        <f t="shared" si="95"/>
        <v/>
      </c>
    </row>
    <row r="1525" spans="1:19" s="330" customFormat="1" ht="20.149999999999999" customHeight="1">
      <c r="A1525" s="294"/>
      <c r="B1525" s="325"/>
      <c r="C1525" s="325"/>
      <c r="D1525" s="325"/>
      <c r="E1525" s="325"/>
      <c r="F1525" s="325"/>
      <c r="G1525" s="326"/>
      <c r="H1525" s="326"/>
      <c r="I1525" s="327"/>
      <c r="J1525" s="327"/>
      <c r="K1525" s="327"/>
      <c r="L1525" s="327"/>
      <c r="M1525" s="327"/>
      <c r="N1525" s="328" t="str">
        <f t="shared" ca="1" si="92"/>
        <v/>
      </c>
      <c r="O1525" s="328"/>
      <c r="P1525" s="329"/>
      <c r="Q1525" s="330" t="str">
        <f t="shared" si="93"/>
        <v/>
      </c>
      <c r="R1525" s="330" t="b">
        <f t="shared" si="94"/>
        <v>1</v>
      </c>
      <c r="S1525" s="330" t="str">
        <f t="shared" si="95"/>
        <v/>
      </c>
    </row>
    <row r="1526" spans="1:19" s="330" customFormat="1" ht="20.149999999999999" customHeight="1">
      <c r="A1526" s="294"/>
      <c r="B1526" s="325"/>
      <c r="C1526" s="325"/>
      <c r="D1526" s="325"/>
      <c r="E1526" s="325"/>
      <c r="F1526" s="325"/>
      <c r="G1526" s="326"/>
      <c r="H1526" s="326"/>
      <c r="I1526" s="327"/>
      <c r="J1526" s="327"/>
      <c r="K1526" s="327"/>
      <c r="L1526" s="327"/>
      <c r="M1526" s="327"/>
      <c r="N1526" s="328" t="str">
        <f t="shared" ca="1" si="92"/>
        <v/>
      </c>
      <c r="O1526" s="328"/>
      <c r="P1526" s="329"/>
      <c r="Q1526" s="330" t="str">
        <f t="shared" si="93"/>
        <v/>
      </c>
      <c r="R1526" s="330" t="b">
        <f t="shared" si="94"/>
        <v>1</v>
      </c>
      <c r="S1526" s="330" t="str">
        <f t="shared" si="95"/>
        <v/>
      </c>
    </row>
    <row r="1527" spans="1:19" s="330" customFormat="1" ht="20.149999999999999" customHeight="1">
      <c r="A1527" s="294"/>
      <c r="B1527" s="325"/>
      <c r="C1527" s="325"/>
      <c r="D1527" s="325"/>
      <c r="E1527" s="325"/>
      <c r="F1527" s="325"/>
      <c r="G1527" s="326"/>
      <c r="H1527" s="326"/>
      <c r="I1527" s="327"/>
      <c r="J1527" s="327"/>
      <c r="K1527" s="327"/>
      <c r="L1527" s="327"/>
      <c r="M1527" s="327"/>
      <c r="N1527" s="328" t="str">
        <f t="shared" ca="1" si="92"/>
        <v/>
      </c>
      <c r="O1527" s="328"/>
      <c r="P1527" s="329"/>
      <c r="Q1527" s="330" t="str">
        <f t="shared" si="93"/>
        <v/>
      </c>
      <c r="R1527" s="330" t="b">
        <f t="shared" si="94"/>
        <v>1</v>
      </c>
      <c r="S1527" s="330" t="str">
        <f t="shared" si="95"/>
        <v/>
      </c>
    </row>
    <row r="1528" spans="1:19" s="330" customFormat="1" ht="20.149999999999999" customHeight="1">
      <c r="A1528" s="294"/>
      <c r="B1528" s="325"/>
      <c r="C1528" s="325"/>
      <c r="D1528" s="325"/>
      <c r="E1528" s="325"/>
      <c r="F1528" s="325"/>
      <c r="G1528" s="326"/>
      <c r="H1528" s="326"/>
      <c r="I1528" s="327"/>
      <c r="J1528" s="327"/>
      <c r="K1528" s="327"/>
      <c r="L1528" s="327"/>
      <c r="M1528" s="327"/>
      <c r="N1528" s="328" t="str">
        <f t="shared" ca="1" si="92"/>
        <v/>
      </c>
      <c r="O1528" s="328"/>
      <c r="P1528" s="329"/>
      <c r="Q1528" s="330" t="str">
        <f t="shared" si="93"/>
        <v/>
      </c>
      <c r="R1528" s="330" t="b">
        <f t="shared" si="94"/>
        <v>1</v>
      </c>
      <c r="S1528" s="330" t="str">
        <f t="shared" si="95"/>
        <v/>
      </c>
    </row>
    <row r="1529" spans="1:19" s="330" customFormat="1" ht="20.149999999999999" customHeight="1">
      <c r="A1529" s="294"/>
      <c r="B1529" s="325"/>
      <c r="C1529" s="325"/>
      <c r="D1529" s="325"/>
      <c r="E1529" s="325"/>
      <c r="F1529" s="325"/>
      <c r="G1529" s="326"/>
      <c r="H1529" s="326"/>
      <c r="I1529" s="327"/>
      <c r="J1529" s="327"/>
      <c r="K1529" s="327"/>
      <c r="L1529" s="327"/>
      <c r="M1529" s="327"/>
      <c r="N1529" s="328" t="str">
        <f t="shared" ca="1" si="92"/>
        <v/>
      </c>
      <c r="O1529" s="328"/>
      <c r="P1529" s="329"/>
      <c r="Q1529" s="330" t="str">
        <f t="shared" si="93"/>
        <v/>
      </c>
      <c r="R1529" s="330" t="b">
        <f t="shared" si="94"/>
        <v>1</v>
      </c>
      <c r="S1529" s="330" t="str">
        <f t="shared" si="95"/>
        <v/>
      </c>
    </row>
    <row r="1530" spans="1:19" s="330" customFormat="1" ht="20.149999999999999" customHeight="1">
      <c r="A1530" s="294"/>
      <c r="B1530" s="325"/>
      <c r="C1530" s="325"/>
      <c r="D1530" s="325"/>
      <c r="E1530" s="325"/>
      <c r="F1530" s="325"/>
      <c r="G1530" s="326"/>
      <c r="H1530" s="326"/>
      <c r="I1530" s="327"/>
      <c r="J1530" s="327"/>
      <c r="K1530" s="327"/>
      <c r="L1530" s="327"/>
      <c r="M1530" s="327"/>
      <c r="N1530" s="328" t="str">
        <f t="shared" ca="1" si="92"/>
        <v/>
      </c>
      <c r="O1530" s="328"/>
      <c r="P1530" s="329"/>
      <c r="Q1530" s="330" t="str">
        <f t="shared" si="93"/>
        <v/>
      </c>
      <c r="R1530" s="330" t="b">
        <f t="shared" si="94"/>
        <v>1</v>
      </c>
      <c r="S1530" s="330" t="str">
        <f t="shared" si="95"/>
        <v/>
      </c>
    </row>
    <row r="1531" spans="1:19" s="330" customFormat="1" ht="20.149999999999999" customHeight="1">
      <c r="A1531" s="294"/>
      <c r="B1531" s="325"/>
      <c r="C1531" s="325"/>
      <c r="D1531" s="325"/>
      <c r="E1531" s="325"/>
      <c r="F1531" s="325"/>
      <c r="G1531" s="326"/>
      <c r="H1531" s="326"/>
      <c r="I1531" s="327"/>
      <c r="J1531" s="327"/>
      <c r="K1531" s="327"/>
      <c r="L1531" s="327"/>
      <c r="M1531" s="327"/>
      <c r="N1531" s="328" t="str">
        <f t="shared" ca="1" si="92"/>
        <v/>
      </c>
      <c r="O1531" s="328"/>
      <c r="P1531" s="329"/>
      <c r="Q1531" s="330" t="str">
        <f t="shared" si="93"/>
        <v/>
      </c>
      <c r="R1531" s="330" t="b">
        <f t="shared" si="94"/>
        <v>1</v>
      </c>
      <c r="S1531" s="330" t="str">
        <f t="shared" si="95"/>
        <v/>
      </c>
    </row>
    <row r="1532" spans="1:19" s="330" customFormat="1" ht="20.149999999999999" customHeight="1">
      <c r="A1532" s="294"/>
      <c r="B1532" s="325"/>
      <c r="C1532" s="325"/>
      <c r="D1532" s="325"/>
      <c r="E1532" s="325"/>
      <c r="F1532" s="325"/>
      <c r="G1532" s="326"/>
      <c r="H1532" s="326"/>
      <c r="I1532" s="327"/>
      <c r="J1532" s="327"/>
      <c r="K1532" s="327"/>
      <c r="L1532" s="327"/>
      <c r="M1532" s="327"/>
      <c r="N1532" s="328" t="str">
        <f t="shared" ca="1" si="92"/>
        <v/>
      </c>
      <c r="O1532" s="328"/>
      <c r="P1532" s="329"/>
      <c r="Q1532" s="330" t="str">
        <f t="shared" si="93"/>
        <v/>
      </c>
      <c r="R1532" s="330" t="b">
        <f t="shared" si="94"/>
        <v>1</v>
      </c>
      <c r="S1532" s="330" t="str">
        <f t="shared" si="95"/>
        <v/>
      </c>
    </row>
    <row r="1533" spans="1:19" s="330" customFormat="1" ht="20.149999999999999" customHeight="1">
      <c r="A1533" s="294"/>
      <c r="B1533" s="325"/>
      <c r="C1533" s="325"/>
      <c r="D1533" s="325"/>
      <c r="E1533" s="325"/>
      <c r="F1533" s="325"/>
      <c r="G1533" s="326"/>
      <c r="H1533" s="326"/>
      <c r="I1533" s="327"/>
      <c r="J1533" s="327"/>
      <c r="K1533" s="327"/>
      <c r="L1533" s="327"/>
      <c r="M1533" s="327"/>
      <c r="N1533" s="328" t="str">
        <f t="shared" ca="1" si="92"/>
        <v/>
      </c>
      <c r="O1533" s="328"/>
      <c r="P1533" s="329"/>
      <c r="Q1533" s="330" t="str">
        <f t="shared" si="93"/>
        <v/>
      </c>
      <c r="R1533" s="330" t="b">
        <f t="shared" si="94"/>
        <v>1</v>
      </c>
      <c r="S1533" s="330" t="str">
        <f t="shared" si="95"/>
        <v/>
      </c>
    </row>
    <row r="1534" spans="1:19" s="330" customFormat="1" ht="20.149999999999999" customHeight="1">
      <c r="A1534" s="294"/>
      <c r="B1534" s="325"/>
      <c r="C1534" s="325"/>
      <c r="D1534" s="325"/>
      <c r="E1534" s="325"/>
      <c r="F1534" s="325"/>
      <c r="G1534" s="326"/>
      <c r="H1534" s="326"/>
      <c r="I1534" s="327"/>
      <c r="J1534" s="327"/>
      <c r="K1534" s="327"/>
      <c r="L1534" s="327"/>
      <c r="M1534" s="327"/>
      <c r="N1534" s="328" t="str">
        <f t="shared" ca="1" si="92"/>
        <v/>
      </c>
      <c r="O1534" s="328"/>
      <c r="P1534" s="329"/>
      <c r="Q1534" s="330" t="str">
        <f t="shared" si="93"/>
        <v/>
      </c>
      <c r="R1534" s="330" t="b">
        <f t="shared" si="94"/>
        <v>1</v>
      </c>
      <c r="S1534" s="330" t="str">
        <f t="shared" si="95"/>
        <v/>
      </c>
    </row>
    <row r="1535" spans="1:19" s="330" customFormat="1" ht="20.149999999999999" customHeight="1">
      <c r="A1535" s="294"/>
      <c r="B1535" s="325"/>
      <c r="C1535" s="325"/>
      <c r="D1535" s="325"/>
      <c r="E1535" s="325"/>
      <c r="F1535" s="325"/>
      <c r="G1535" s="326"/>
      <c r="H1535" s="326"/>
      <c r="I1535" s="327"/>
      <c r="J1535" s="327"/>
      <c r="K1535" s="327"/>
      <c r="L1535" s="327"/>
      <c r="M1535" s="327"/>
      <c r="N1535" s="328" t="str">
        <f t="shared" ca="1" si="92"/>
        <v/>
      </c>
      <c r="O1535" s="328"/>
      <c r="P1535" s="329"/>
      <c r="Q1535" s="330" t="str">
        <f t="shared" si="93"/>
        <v/>
      </c>
      <c r="R1535" s="330" t="b">
        <f t="shared" si="94"/>
        <v>1</v>
      </c>
      <c r="S1535" s="330" t="str">
        <f t="shared" si="95"/>
        <v/>
      </c>
    </row>
    <row r="1536" spans="1:19" s="330" customFormat="1" ht="20.149999999999999" customHeight="1">
      <c r="A1536" s="294"/>
      <c r="B1536" s="325"/>
      <c r="C1536" s="325"/>
      <c r="D1536" s="325"/>
      <c r="E1536" s="325"/>
      <c r="F1536" s="325"/>
      <c r="G1536" s="326"/>
      <c r="H1536" s="326"/>
      <c r="I1536" s="327"/>
      <c r="J1536" s="327"/>
      <c r="K1536" s="327"/>
      <c r="L1536" s="327"/>
      <c r="M1536" s="327"/>
      <c r="N1536" s="328" t="str">
        <f t="shared" ca="1" si="92"/>
        <v/>
      </c>
      <c r="O1536" s="328"/>
      <c r="P1536" s="329"/>
      <c r="Q1536" s="330" t="str">
        <f t="shared" si="93"/>
        <v/>
      </c>
      <c r="R1536" s="330" t="b">
        <f t="shared" si="94"/>
        <v>1</v>
      </c>
      <c r="S1536" s="330" t="str">
        <f t="shared" si="95"/>
        <v/>
      </c>
    </row>
    <row r="1537" spans="1:19" s="330" customFormat="1" ht="20.149999999999999" customHeight="1">
      <c r="A1537" s="294"/>
      <c r="B1537" s="325"/>
      <c r="C1537" s="325"/>
      <c r="D1537" s="325"/>
      <c r="E1537" s="325"/>
      <c r="F1537" s="325"/>
      <c r="G1537" s="326"/>
      <c r="H1537" s="326"/>
      <c r="I1537" s="327"/>
      <c r="J1537" s="327"/>
      <c r="K1537" s="327"/>
      <c r="L1537" s="327"/>
      <c r="M1537" s="327"/>
      <c r="N1537" s="328" t="str">
        <f t="shared" ca="1" si="92"/>
        <v/>
      </c>
      <c r="O1537" s="328"/>
      <c r="P1537" s="329"/>
      <c r="Q1537" s="330" t="str">
        <f t="shared" si="93"/>
        <v/>
      </c>
      <c r="R1537" s="330" t="b">
        <f t="shared" si="94"/>
        <v>1</v>
      </c>
      <c r="S1537" s="330" t="str">
        <f t="shared" si="95"/>
        <v/>
      </c>
    </row>
    <row r="1538" spans="1:19" s="330" customFormat="1" ht="20.149999999999999" customHeight="1">
      <c r="A1538" s="294"/>
      <c r="B1538" s="325"/>
      <c r="C1538" s="325"/>
      <c r="D1538" s="325"/>
      <c r="E1538" s="325"/>
      <c r="F1538" s="325"/>
      <c r="G1538" s="326"/>
      <c r="H1538" s="326"/>
      <c r="I1538" s="327"/>
      <c r="J1538" s="327"/>
      <c r="K1538" s="327"/>
      <c r="L1538" s="327"/>
      <c r="M1538" s="327"/>
      <c r="N1538" s="328" t="str">
        <f t="shared" ca="1" si="92"/>
        <v/>
      </c>
      <c r="O1538" s="328"/>
      <c r="P1538" s="329"/>
      <c r="Q1538" s="330" t="str">
        <f t="shared" si="93"/>
        <v/>
      </c>
      <c r="R1538" s="330" t="b">
        <f t="shared" si="94"/>
        <v>1</v>
      </c>
      <c r="S1538" s="330" t="str">
        <f t="shared" si="95"/>
        <v/>
      </c>
    </row>
    <row r="1539" spans="1:19" s="330" customFormat="1" ht="20.149999999999999" customHeight="1">
      <c r="A1539" s="294"/>
      <c r="B1539" s="325"/>
      <c r="C1539" s="325"/>
      <c r="D1539" s="325"/>
      <c r="E1539" s="325"/>
      <c r="F1539" s="325"/>
      <c r="G1539" s="326"/>
      <c r="H1539" s="326"/>
      <c r="I1539" s="327"/>
      <c r="J1539" s="327"/>
      <c r="K1539" s="327"/>
      <c r="L1539" s="327"/>
      <c r="M1539" s="327"/>
      <c r="N1539" s="328" t="str">
        <f t="shared" ca="1" si="92"/>
        <v/>
      </c>
      <c r="O1539" s="328"/>
      <c r="P1539" s="329"/>
      <c r="Q1539" s="330" t="str">
        <f t="shared" si="93"/>
        <v/>
      </c>
      <c r="R1539" s="330" t="b">
        <f t="shared" si="94"/>
        <v>1</v>
      </c>
      <c r="S1539" s="330" t="str">
        <f t="shared" si="95"/>
        <v/>
      </c>
    </row>
    <row r="1540" spans="1:19" s="330" customFormat="1" ht="20.149999999999999" customHeight="1">
      <c r="A1540" s="294"/>
      <c r="B1540" s="325"/>
      <c r="C1540" s="325"/>
      <c r="D1540" s="325"/>
      <c r="E1540" s="325"/>
      <c r="F1540" s="325"/>
      <c r="G1540" s="326"/>
      <c r="H1540" s="326"/>
      <c r="I1540" s="327"/>
      <c r="J1540" s="327"/>
      <c r="K1540" s="327"/>
      <c r="L1540" s="327"/>
      <c r="M1540" s="327"/>
      <c r="N1540" s="328" t="str">
        <f t="shared" ca="1" si="92"/>
        <v/>
      </c>
      <c r="O1540" s="328"/>
      <c r="P1540" s="329"/>
      <c r="Q1540" s="330" t="str">
        <f t="shared" si="93"/>
        <v/>
      </c>
      <c r="R1540" s="330" t="b">
        <f t="shared" si="94"/>
        <v>1</v>
      </c>
      <c r="S1540" s="330" t="str">
        <f t="shared" si="95"/>
        <v/>
      </c>
    </row>
    <row r="1541" spans="1:19" s="330" customFormat="1" ht="20.149999999999999" customHeight="1">
      <c r="A1541" s="294"/>
      <c r="B1541" s="325"/>
      <c r="C1541" s="325"/>
      <c r="D1541" s="325"/>
      <c r="E1541" s="325"/>
      <c r="F1541" s="325"/>
      <c r="G1541" s="326"/>
      <c r="H1541" s="326"/>
      <c r="I1541" s="327"/>
      <c r="J1541" s="327"/>
      <c r="K1541" s="327"/>
      <c r="L1541" s="327"/>
      <c r="M1541" s="327"/>
      <c r="N1541" s="328" t="str">
        <f t="shared" ref="N1541:N1604" ca="1" si="96">IF(A1541="","",IF(ISERROR(MATCH($F1541,CL,0)),"Unknown",INDIRECT("'C'!$A$"&amp;MATCH($F1541,CL,0)+1)))</f>
        <v/>
      </c>
      <c r="O1541" s="328"/>
      <c r="P1541" s="329"/>
      <c r="Q1541" s="330" t="str">
        <f t="shared" ref="Q1541:Q1604" si="97">A1541&amp;B1541</f>
        <v/>
      </c>
      <c r="R1541" s="330" t="b">
        <f t="shared" ref="R1541:R1604" si="98">OR(ISBLANK(B1541),ISBLANK(C1541))</f>
        <v>1</v>
      </c>
      <c r="S1541" s="330" t="str">
        <f t="shared" ref="S1541:S1604" si="99">IF(R1541,"",A1541&amp;"+")</f>
        <v/>
      </c>
    </row>
    <row r="1542" spans="1:19" s="330" customFormat="1" ht="20.149999999999999" customHeight="1">
      <c r="A1542" s="294"/>
      <c r="B1542" s="325"/>
      <c r="C1542" s="325"/>
      <c r="D1542" s="325"/>
      <c r="E1542" s="325"/>
      <c r="F1542" s="325"/>
      <c r="G1542" s="326"/>
      <c r="H1542" s="326"/>
      <c r="I1542" s="327"/>
      <c r="J1542" s="327"/>
      <c r="K1542" s="327"/>
      <c r="L1542" s="327"/>
      <c r="M1542" s="327"/>
      <c r="N1542" s="328" t="str">
        <f t="shared" ca="1" si="96"/>
        <v/>
      </c>
      <c r="O1542" s="328"/>
      <c r="P1542" s="329"/>
      <c r="Q1542" s="330" t="str">
        <f t="shared" si="97"/>
        <v/>
      </c>
      <c r="R1542" s="330" t="b">
        <f t="shared" si="98"/>
        <v>1</v>
      </c>
      <c r="S1542" s="330" t="str">
        <f t="shared" si="99"/>
        <v/>
      </c>
    </row>
    <row r="1543" spans="1:19" s="330" customFormat="1" ht="20.149999999999999" customHeight="1">
      <c r="A1543" s="294"/>
      <c r="B1543" s="325"/>
      <c r="C1543" s="325"/>
      <c r="D1543" s="325"/>
      <c r="E1543" s="325"/>
      <c r="F1543" s="325"/>
      <c r="G1543" s="326"/>
      <c r="H1543" s="326"/>
      <c r="I1543" s="327"/>
      <c r="J1543" s="327"/>
      <c r="K1543" s="327"/>
      <c r="L1543" s="327"/>
      <c r="M1543" s="327"/>
      <c r="N1543" s="328" t="str">
        <f t="shared" ca="1" si="96"/>
        <v/>
      </c>
      <c r="O1543" s="328"/>
      <c r="P1543" s="329"/>
      <c r="Q1543" s="330" t="str">
        <f t="shared" si="97"/>
        <v/>
      </c>
      <c r="R1543" s="330" t="b">
        <f t="shared" si="98"/>
        <v>1</v>
      </c>
      <c r="S1543" s="330" t="str">
        <f t="shared" si="99"/>
        <v/>
      </c>
    </row>
    <row r="1544" spans="1:19" s="330" customFormat="1" ht="20.149999999999999" customHeight="1">
      <c r="A1544" s="294"/>
      <c r="B1544" s="325"/>
      <c r="C1544" s="325"/>
      <c r="D1544" s="325"/>
      <c r="E1544" s="325"/>
      <c r="F1544" s="325"/>
      <c r="G1544" s="326"/>
      <c r="H1544" s="326"/>
      <c r="I1544" s="327"/>
      <c r="J1544" s="327"/>
      <c r="K1544" s="327"/>
      <c r="L1544" s="327"/>
      <c r="M1544" s="327"/>
      <c r="N1544" s="328" t="str">
        <f t="shared" ca="1" si="96"/>
        <v/>
      </c>
      <c r="O1544" s="328"/>
      <c r="P1544" s="329"/>
      <c r="Q1544" s="330" t="str">
        <f t="shared" si="97"/>
        <v/>
      </c>
      <c r="R1544" s="330" t="b">
        <f t="shared" si="98"/>
        <v>1</v>
      </c>
      <c r="S1544" s="330" t="str">
        <f t="shared" si="99"/>
        <v/>
      </c>
    </row>
    <row r="1545" spans="1:19" s="330" customFormat="1" ht="20.149999999999999" customHeight="1">
      <c r="A1545" s="294"/>
      <c r="B1545" s="325"/>
      <c r="C1545" s="325"/>
      <c r="D1545" s="325"/>
      <c r="E1545" s="325"/>
      <c r="F1545" s="325"/>
      <c r="G1545" s="326"/>
      <c r="H1545" s="326"/>
      <c r="I1545" s="327"/>
      <c r="J1545" s="327"/>
      <c r="K1545" s="327"/>
      <c r="L1545" s="327"/>
      <c r="M1545" s="327"/>
      <c r="N1545" s="328" t="str">
        <f t="shared" ca="1" si="96"/>
        <v/>
      </c>
      <c r="O1545" s="328"/>
      <c r="P1545" s="329"/>
      <c r="Q1545" s="330" t="str">
        <f t="shared" si="97"/>
        <v/>
      </c>
      <c r="R1545" s="330" t="b">
        <f t="shared" si="98"/>
        <v>1</v>
      </c>
      <c r="S1545" s="330" t="str">
        <f t="shared" si="99"/>
        <v/>
      </c>
    </row>
    <row r="1546" spans="1:19" s="330" customFormat="1" ht="20.149999999999999" customHeight="1">
      <c r="A1546" s="294"/>
      <c r="B1546" s="325"/>
      <c r="C1546" s="325"/>
      <c r="D1546" s="325"/>
      <c r="E1546" s="325"/>
      <c r="F1546" s="325"/>
      <c r="G1546" s="326"/>
      <c r="H1546" s="326"/>
      <c r="I1546" s="327"/>
      <c r="J1546" s="327"/>
      <c r="K1546" s="327"/>
      <c r="L1546" s="327"/>
      <c r="M1546" s="327"/>
      <c r="N1546" s="328" t="str">
        <f t="shared" ca="1" si="96"/>
        <v/>
      </c>
      <c r="O1546" s="328"/>
      <c r="P1546" s="329"/>
      <c r="Q1546" s="330" t="str">
        <f t="shared" si="97"/>
        <v/>
      </c>
      <c r="R1546" s="330" t="b">
        <f t="shared" si="98"/>
        <v>1</v>
      </c>
      <c r="S1546" s="330" t="str">
        <f t="shared" si="99"/>
        <v/>
      </c>
    </row>
    <row r="1547" spans="1:19" s="330" customFormat="1" ht="20.149999999999999" customHeight="1">
      <c r="A1547" s="294"/>
      <c r="B1547" s="325"/>
      <c r="C1547" s="325"/>
      <c r="D1547" s="325"/>
      <c r="E1547" s="325"/>
      <c r="F1547" s="325"/>
      <c r="G1547" s="326"/>
      <c r="H1547" s="326"/>
      <c r="I1547" s="327"/>
      <c r="J1547" s="327"/>
      <c r="K1547" s="327"/>
      <c r="L1547" s="327"/>
      <c r="M1547" s="327"/>
      <c r="N1547" s="328" t="str">
        <f t="shared" ca="1" si="96"/>
        <v/>
      </c>
      <c r="O1547" s="328"/>
      <c r="P1547" s="329"/>
      <c r="Q1547" s="330" t="str">
        <f t="shared" si="97"/>
        <v/>
      </c>
      <c r="R1547" s="330" t="b">
        <f t="shared" si="98"/>
        <v>1</v>
      </c>
      <c r="S1547" s="330" t="str">
        <f t="shared" si="99"/>
        <v/>
      </c>
    </row>
    <row r="1548" spans="1:19" s="330" customFormat="1" ht="20.149999999999999" customHeight="1">
      <c r="A1548" s="294"/>
      <c r="B1548" s="325"/>
      <c r="C1548" s="325"/>
      <c r="D1548" s="325"/>
      <c r="E1548" s="325"/>
      <c r="F1548" s="325"/>
      <c r="G1548" s="326"/>
      <c r="H1548" s="326"/>
      <c r="I1548" s="327"/>
      <c r="J1548" s="327"/>
      <c r="K1548" s="327"/>
      <c r="L1548" s="327"/>
      <c r="M1548" s="327"/>
      <c r="N1548" s="328" t="str">
        <f t="shared" ca="1" si="96"/>
        <v/>
      </c>
      <c r="O1548" s="328"/>
      <c r="P1548" s="329"/>
      <c r="Q1548" s="330" t="str">
        <f t="shared" si="97"/>
        <v/>
      </c>
      <c r="R1548" s="330" t="b">
        <f t="shared" si="98"/>
        <v>1</v>
      </c>
      <c r="S1548" s="330" t="str">
        <f t="shared" si="99"/>
        <v/>
      </c>
    </row>
    <row r="1549" spans="1:19" s="330" customFormat="1" ht="20.149999999999999" customHeight="1">
      <c r="A1549" s="294"/>
      <c r="B1549" s="325"/>
      <c r="C1549" s="325"/>
      <c r="D1549" s="325"/>
      <c r="E1549" s="325"/>
      <c r="F1549" s="325"/>
      <c r="G1549" s="326"/>
      <c r="H1549" s="326"/>
      <c r="I1549" s="327"/>
      <c r="J1549" s="327"/>
      <c r="K1549" s="327"/>
      <c r="L1549" s="327"/>
      <c r="M1549" s="327"/>
      <c r="N1549" s="328" t="str">
        <f t="shared" ca="1" si="96"/>
        <v/>
      </c>
      <c r="O1549" s="328"/>
      <c r="P1549" s="329"/>
      <c r="Q1549" s="330" t="str">
        <f t="shared" si="97"/>
        <v/>
      </c>
      <c r="R1549" s="330" t="b">
        <f t="shared" si="98"/>
        <v>1</v>
      </c>
      <c r="S1549" s="330" t="str">
        <f t="shared" si="99"/>
        <v/>
      </c>
    </row>
    <row r="1550" spans="1:19" s="330" customFormat="1" ht="20.149999999999999" customHeight="1">
      <c r="A1550" s="294"/>
      <c r="B1550" s="325"/>
      <c r="C1550" s="325"/>
      <c r="D1550" s="325"/>
      <c r="E1550" s="325"/>
      <c r="F1550" s="325"/>
      <c r="G1550" s="326"/>
      <c r="H1550" s="326"/>
      <c r="I1550" s="327"/>
      <c r="J1550" s="327"/>
      <c r="K1550" s="327"/>
      <c r="L1550" s="327"/>
      <c r="M1550" s="327"/>
      <c r="N1550" s="328" t="str">
        <f t="shared" ca="1" si="96"/>
        <v/>
      </c>
      <c r="O1550" s="328"/>
      <c r="P1550" s="329"/>
      <c r="Q1550" s="330" t="str">
        <f t="shared" si="97"/>
        <v/>
      </c>
      <c r="R1550" s="330" t="b">
        <f t="shared" si="98"/>
        <v>1</v>
      </c>
      <c r="S1550" s="330" t="str">
        <f t="shared" si="99"/>
        <v/>
      </c>
    </row>
    <row r="1551" spans="1:19" s="330" customFormat="1" ht="20.149999999999999" customHeight="1">
      <c r="A1551" s="294"/>
      <c r="B1551" s="325"/>
      <c r="C1551" s="325"/>
      <c r="D1551" s="325"/>
      <c r="E1551" s="325"/>
      <c r="F1551" s="325"/>
      <c r="G1551" s="326"/>
      <c r="H1551" s="326"/>
      <c r="I1551" s="327"/>
      <c r="J1551" s="327"/>
      <c r="K1551" s="327"/>
      <c r="L1551" s="327"/>
      <c r="M1551" s="327"/>
      <c r="N1551" s="328" t="str">
        <f t="shared" ca="1" si="96"/>
        <v/>
      </c>
      <c r="O1551" s="328"/>
      <c r="P1551" s="329"/>
      <c r="Q1551" s="330" t="str">
        <f t="shared" si="97"/>
        <v/>
      </c>
      <c r="R1551" s="330" t="b">
        <f t="shared" si="98"/>
        <v>1</v>
      </c>
      <c r="S1551" s="330" t="str">
        <f t="shared" si="99"/>
        <v/>
      </c>
    </row>
    <row r="1552" spans="1:19" s="330" customFormat="1" ht="20.149999999999999" customHeight="1">
      <c r="A1552" s="294"/>
      <c r="B1552" s="325"/>
      <c r="C1552" s="325"/>
      <c r="D1552" s="325"/>
      <c r="E1552" s="325"/>
      <c r="F1552" s="325"/>
      <c r="G1552" s="326"/>
      <c r="H1552" s="326"/>
      <c r="I1552" s="327"/>
      <c r="J1552" s="327"/>
      <c r="K1552" s="327"/>
      <c r="L1552" s="327"/>
      <c r="M1552" s="327"/>
      <c r="N1552" s="328" t="str">
        <f t="shared" ca="1" si="96"/>
        <v/>
      </c>
      <c r="O1552" s="328"/>
      <c r="P1552" s="329"/>
      <c r="Q1552" s="330" t="str">
        <f t="shared" si="97"/>
        <v/>
      </c>
      <c r="R1552" s="330" t="b">
        <f t="shared" si="98"/>
        <v>1</v>
      </c>
      <c r="S1552" s="330" t="str">
        <f t="shared" si="99"/>
        <v/>
      </c>
    </row>
    <row r="1553" spans="1:19" s="330" customFormat="1" ht="20.149999999999999" customHeight="1">
      <c r="A1553" s="294"/>
      <c r="B1553" s="325"/>
      <c r="C1553" s="325"/>
      <c r="D1553" s="325"/>
      <c r="E1553" s="325"/>
      <c r="F1553" s="325"/>
      <c r="G1553" s="326"/>
      <c r="H1553" s="326"/>
      <c r="I1553" s="327"/>
      <c r="J1553" s="327"/>
      <c r="K1553" s="327"/>
      <c r="L1553" s="327"/>
      <c r="M1553" s="327"/>
      <c r="N1553" s="328" t="str">
        <f t="shared" ca="1" si="96"/>
        <v/>
      </c>
      <c r="O1553" s="328"/>
      <c r="P1553" s="329"/>
      <c r="Q1553" s="330" t="str">
        <f t="shared" si="97"/>
        <v/>
      </c>
      <c r="R1553" s="330" t="b">
        <f t="shared" si="98"/>
        <v>1</v>
      </c>
      <c r="S1553" s="330" t="str">
        <f t="shared" si="99"/>
        <v/>
      </c>
    </row>
    <row r="1554" spans="1:19" s="330" customFormat="1" ht="20.149999999999999" customHeight="1">
      <c r="A1554" s="294"/>
      <c r="B1554" s="325"/>
      <c r="C1554" s="325"/>
      <c r="D1554" s="325"/>
      <c r="E1554" s="325"/>
      <c r="F1554" s="325"/>
      <c r="G1554" s="326"/>
      <c r="H1554" s="326"/>
      <c r="I1554" s="327"/>
      <c r="J1554" s="327"/>
      <c r="K1554" s="327"/>
      <c r="L1554" s="327"/>
      <c r="M1554" s="327"/>
      <c r="N1554" s="328" t="str">
        <f t="shared" ca="1" si="96"/>
        <v/>
      </c>
      <c r="O1554" s="328"/>
      <c r="P1554" s="329"/>
      <c r="Q1554" s="330" t="str">
        <f t="shared" si="97"/>
        <v/>
      </c>
      <c r="R1554" s="330" t="b">
        <f t="shared" si="98"/>
        <v>1</v>
      </c>
      <c r="S1554" s="330" t="str">
        <f t="shared" si="99"/>
        <v/>
      </c>
    </row>
    <row r="1555" spans="1:19" s="330" customFormat="1" ht="20.149999999999999" customHeight="1">
      <c r="A1555" s="294"/>
      <c r="B1555" s="325"/>
      <c r="C1555" s="325"/>
      <c r="D1555" s="325"/>
      <c r="E1555" s="325"/>
      <c r="F1555" s="325"/>
      <c r="G1555" s="326"/>
      <c r="H1555" s="326"/>
      <c r="I1555" s="327"/>
      <c r="J1555" s="327"/>
      <c r="K1555" s="327"/>
      <c r="L1555" s="327"/>
      <c r="M1555" s="327"/>
      <c r="N1555" s="328" t="str">
        <f t="shared" ca="1" si="96"/>
        <v/>
      </c>
      <c r="O1555" s="328"/>
      <c r="P1555" s="329"/>
      <c r="Q1555" s="330" t="str">
        <f t="shared" si="97"/>
        <v/>
      </c>
      <c r="R1555" s="330" t="b">
        <f t="shared" si="98"/>
        <v>1</v>
      </c>
      <c r="S1555" s="330" t="str">
        <f t="shared" si="99"/>
        <v/>
      </c>
    </row>
    <row r="1556" spans="1:19" s="330" customFormat="1" ht="20.149999999999999" customHeight="1">
      <c r="A1556" s="294"/>
      <c r="B1556" s="325"/>
      <c r="C1556" s="325"/>
      <c r="D1556" s="325"/>
      <c r="E1556" s="325"/>
      <c r="F1556" s="325"/>
      <c r="G1556" s="326"/>
      <c r="H1556" s="326"/>
      <c r="I1556" s="327"/>
      <c r="J1556" s="327"/>
      <c r="K1556" s="327"/>
      <c r="L1556" s="327"/>
      <c r="M1556" s="327"/>
      <c r="N1556" s="328" t="str">
        <f t="shared" ca="1" si="96"/>
        <v/>
      </c>
      <c r="O1556" s="328"/>
      <c r="P1556" s="329"/>
      <c r="Q1556" s="330" t="str">
        <f t="shared" si="97"/>
        <v/>
      </c>
      <c r="R1556" s="330" t="b">
        <f t="shared" si="98"/>
        <v>1</v>
      </c>
      <c r="S1556" s="330" t="str">
        <f t="shared" si="99"/>
        <v/>
      </c>
    </row>
    <row r="1557" spans="1:19" s="330" customFormat="1" ht="20.149999999999999" customHeight="1">
      <c r="A1557" s="294"/>
      <c r="B1557" s="325"/>
      <c r="C1557" s="325"/>
      <c r="D1557" s="325"/>
      <c r="E1557" s="325"/>
      <c r="F1557" s="325"/>
      <c r="G1557" s="326"/>
      <c r="H1557" s="326"/>
      <c r="I1557" s="327"/>
      <c r="J1557" s="327"/>
      <c r="K1557" s="327"/>
      <c r="L1557" s="327"/>
      <c r="M1557" s="327"/>
      <c r="N1557" s="328" t="str">
        <f t="shared" ca="1" si="96"/>
        <v/>
      </c>
      <c r="O1557" s="328"/>
      <c r="P1557" s="329"/>
      <c r="Q1557" s="330" t="str">
        <f t="shared" si="97"/>
        <v/>
      </c>
      <c r="R1557" s="330" t="b">
        <f t="shared" si="98"/>
        <v>1</v>
      </c>
      <c r="S1557" s="330" t="str">
        <f t="shared" si="99"/>
        <v/>
      </c>
    </row>
    <row r="1558" spans="1:19" s="330" customFormat="1" ht="20.149999999999999" customHeight="1">
      <c r="A1558" s="294"/>
      <c r="B1558" s="325"/>
      <c r="C1558" s="325"/>
      <c r="D1558" s="325"/>
      <c r="E1558" s="325"/>
      <c r="F1558" s="325"/>
      <c r="G1558" s="326"/>
      <c r="H1558" s="326"/>
      <c r="I1558" s="327"/>
      <c r="J1558" s="327"/>
      <c r="K1558" s="327"/>
      <c r="L1558" s="327"/>
      <c r="M1558" s="327"/>
      <c r="N1558" s="328" t="str">
        <f t="shared" ca="1" si="96"/>
        <v/>
      </c>
      <c r="O1558" s="328"/>
      <c r="P1558" s="329"/>
      <c r="Q1558" s="330" t="str">
        <f t="shared" si="97"/>
        <v/>
      </c>
      <c r="R1558" s="330" t="b">
        <f t="shared" si="98"/>
        <v>1</v>
      </c>
      <c r="S1558" s="330" t="str">
        <f t="shared" si="99"/>
        <v/>
      </c>
    </row>
    <row r="1559" spans="1:19" s="330" customFormat="1" ht="20.149999999999999" customHeight="1">
      <c r="A1559" s="294"/>
      <c r="B1559" s="325"/>
      <c r="C1559" s="325"/>
      <c r="D1559" s="325"/>
      <c r="E1559" s="325"/>
      <c r="F1559" s="325"/>
      <c r="G1559" s="326"/>
      <c r="H1559" s="326"/>
      <c r="I1559" s="327"/>
      <c r="J1559" s="327"/>
      <c r="K1559" s="327"/>
      <c r="L1559" s="327"/>
      <c r="M1559" s="327"/>
      <c r="N1559" s="328" t="str">
        <f t="shared" ca="1" si="96"/>
        <v/>
      </c>
      <c r="O1559" s="328"/>
      <c r="P1559" s="329"/>
      <c r="Q1559" s="330" t="str">
        <f t="shared" si="97"/>
        <v/>
      </c>
      <c r="R1559" s="330" t="b">
        <f t="shared" si="98"/>
        <v>1</v>
      </c>
      <c r="S1559" s="330" t="str">
        <f t="shared" si="99"/>
        <v/>
      </c>
    </row>
    <row r="1560" spans="1:19" s="330" customFormat="1" ht="20.149999999999999" customHeight="1">
      <c r="A1560" s="294"/>
      <c r="B1560" s="325"/>
      <c r="C1560" s="325"/>
      <c r="D1560" s="325"/>
      <c r="E1560" s="325"/>
      <c r="F1560" s="325"/>
      <c r="G1560" s="326"/>
      <c r="H1560" s="326"/>
      <c r="I1560" s="327"/>
      <c r="J1560" s="327"/>
      <c r="K1560" s="327"/>
      <c r="L1560" s="327"/>
      <c r="M1560" s="327"/>
      <c r="N1560" s="328" t="str">
        <f t="shared" ca="1" si="96"/>
        <v/>
      </c>
      <c r="O1560" s="328"/>
      <c r="P1560" s="329"/>
      <c r="Q1560" s="330" t="str">
        <f t="shared" si="97"/>
        <v/>
      </c>
      <c r="R1560" s="330" t="b">
        <f t="shared" si="98"/>
        <v>1</v>
      </c>
      <c r="S1560" s="330" t="str">
        <f t="shared" si="99"/>
        <v/>
      </c>
    </row>
    <row r="1561" spans="1:19" s="330" customFormat="1" ht="20.149999999999999" customHeight="1">
      <c r="A1561" s="294"/>
      <c r="B1561" s="325"/>
      <c r="C1561" s="325"/>
      <c r="D1561" s="325"/>
      <c r="E1561" s="325"/>
      <c r="F1561" s="325"/>
      <c r="G1561" s="326"/>
      <c r="H1561" s="326"/>
      <c r="I1561" s="327"/>
      <c r="J1561" s="327"/>
      <c r="K1561" s="327"/>
      <c r="L1561" s="327"/>
      <c r="M1561" s="327"/>
      <c r="N1561" s="328" t="str">
        <f t="shared" ca="1" si="96"/>
        <v/>
      </c>
      <c r="O1561" s="328"/>
      <c r="P1561" s="329"/>
      <c r="Q1561" s="330" t="str">
        <f t="shared" si="97"/>
        <v/>
      </c>
      <c r="R1561" s="330" t="b">
        <f t="shared" si="98"/>
        <v>1</v>
      </c>
      <c r="S1561" s="330" t="str">
        <f t="shared" si="99"/>
        <v/>
      </c>
    </row>
    <row r="1562" spans="1:19" s="330" customFormat="1" ht="20.149999999999999" customHeight="1">
      <c r="A1562" s="294"/>
      <c r="B1562" s="325"/>
      <c r="C1562" s="325"/>
      <c r="D1562" s="325"/>
      <c r="E1562" s="325"/>
      <c r="F1562" s="325"/>
      <c r="G1562" s="326"/>
      <c r="H1562" s="326"/>
      <c r="I1562" s="327"/>
      <c r="J1562" s="327"/>
      <c r="K1562" s="327"/>
      <c r="L1562" s="327"/>
      <c r="M1562" s="327"/>
      <c r="N1562" s="328" t="str">
        <f t="shared" ca="1" si="96"/>
        <v/>
      </c>
      <c r="O1562" s="328"/>
      <c r="P1562" s="329"/>
      <c r="Q1562" s="330" t="str">
        <f t="shared" si="97"/>
        <v/>
      </c>
      <c r="R1562" s="330" t="b">
        <f t="shared" si="98"/>
        <v>1</v>
      </c>
      <c r="S1562" s="330" t="str">
        <f t="shared" si="99"/>
        <v/>
      </c>
    </row>
    <row r="1563" spans="1:19" s="330" customFormat="1" ht="20.149999999999999" customHeight="1">
      <c r="A1563" s="294"/>
      <c r="B1563" s="325"/>
      <c r="C1563" s="325"/>
      <c r="D1563" s="325"/>
      <c r="E1563" s="325"/>
      <c r="F1563" s="325"/>
      <c r="G1563" s="326"/>
      <c r="H1563" s="326"/>
      <c r="I1563" s="327"/>
      <c r="J1563" s="327"/>
      <c r="K1563" s="327"/>
      <c r="L1563" s="327"/>
      <c r="M1563" s="327"/>
      <c r="N1563" s="328" t="str">
        <f t="shared" ca="1" si="96"/>
        <v/>
      </c>
      <c r="O1563" s="328"/>
      <c r="P1563" s="329"/>
      <c r="Q1563" s="330" t="str">
        <f t="shared" si="97"/>
        <v/>
      </c>
      <c r="R1563" s="330" t="b">
        <f t="shared" si="98"/>
        <v>1</v>
      </c>
      <c r="S1563" s="330" t="str">
        <f t="shared" si="99"/>
        <v/>
      </c>
    </row>
    <row r="1564" spans="1:19" s="330" customFormat="1" ht="20.149999999999999" customHeight="1">
      <c r="A1564" s="294"/>
      <c r="B1564" s="325"/>
      <c r="C1564" s="325"/>
      <c r="D1564" s="325"/>
      <c r="E1564" s="325"/>
      <c r="F1564" s="325"/>
      <c r="G1564" s="326"/>
      <c r="H1564" s="326"/>
      <c r="I1564" s="327"/>
      <c r="J1564" s="327"/>
      <c r="K1564" s="327"/>
      <c r="L1564" s="327"/>
      <c r="M1564" s="327"/>
      <c r="N1564" s="328" t="str">
        <f t="shared" ca="1" si="96"/>
        <v/>
      </c>
      <c r="O1564" s="328"/>
      <c r="P1564" s="329"/>
      <c r="Q1564" s="330" t="str">
        <f t="shared" si="97"/>
        <v/>
      </c>
      <c r="R1564" s="330" t="b">
        <f t="shared" si="98"/>
        <v>1</v>
      </c>
      <c r="S1564" s="330" t="str">
        <f t="shared" si="99"/>
        <v/>
      </c>
    </row>
    <row r="1565" spans="1:19" s="330" customFormat="1" ht="20.149999999999999" customHeight="1">
      <c r="A1565" s="294"/>
      <c r="B1565" s="325"/>
      <c r="C1565" s="325"/>
      <c r="D1565" s="325"/>
      <c r="E1565" s="325"/>
      <c r="F1565" s="325"/>
      <c r="G1565" s="326"/>
      <c r="H1565" s="326"/>
      <c r="I1565" s="327"/>
      <c r="J1565" s="327"/>
      <c r="K1565" s="327"/>
      <c r="L1565" s="327"/>
      <c r="M1565" s="327"/>
      <c r="N1565" s="328" t="str">
        <f t="shared" ca="1" si="96"/>
        <v/>
      </c>
      <c r="O1565" s="328"/>
      <c r="P1565" s="329"/>
      <c r="Q1565" s="330" t="str">
        <f t="shared" si="97"/>
        <v/>
      </c>
      <c r="R1565" s="330" t="b">
        <f t="shared" si="98"/>
        <v>1</v>
      </c>
      <c r="S1565" s="330" t="str">
        <f t="shared" si="99"/>
        <v/>
      </c>
    </row>
    <row r="1566" spans="1:19" s="330" customFormat="1" ht="20.149999999999999" customHeight="1">
      <c r="A1566" s="294"/>
      <c r="B1566" s="325"/>
      <c r="C1566" s="325"/>
      <c r="D1566" s="325"/>
      <c r="E1566" s="325"/>
      <c r="F1566" s="325"/>
      <c r="G1566" s="326"/>
      <c r="H1566" s="326"/>
      <c r="I1566" s="327"/>
      <c r="J1566" s="327"/>
      <c r="K1566" s="327"/>
      <c r="L1566" s="327"/>
      <c r="M1566" s="327"/>
      <c r="N1566" s="328" t="str">
        <f t="shared" ca="1" si="96"/>
        <v/>
      </c>
      <c r="O1566" s="328"/>
      <c r="P1566" s="329"/>
      <c r="Q1566" s="330" t="str">
        <f t="shared" si="97"/>
        <v/>
      </c>
      <c r="R1566" s="330" t="b">
        <f t="shared" si="98"/>
        <v>1</v>
      </c>
      <c r="S1566" s="330" t="str">
        <f t="shared" si="99"/>
        <v/>
      </c>
    </row>
    <row r="1567" spans="1:19" s="330" customFormat="1" ht="20.149999999999999" customHeight="1">
      <c r="A1567" s="294"/>
      <c r="B1567" s="325"/>
      <c r="C1567" s="325"/>
      <c r="D1567" s="325"/>
      <c r="E1567" s="325"/>
      <c r="F1567" s="325"/>
      <c r="G1567" s="326"/>
      <c r="H1567" s="326"/>
      <c r="I1567" s="327"/>
      <c r="J1567" s="327"/>
      <c r="K1567" s="327"/>
      <c r="L1567" s="327"/>
      <c r="M1567" s="327"/>
      <c r="N1567" s="328" t="str">
        <f t="shared" ca="1" si="96"/>
        <v/>
      </c>
      <c r="O1567" s="328"/>
      <c r="P1567" s="329"/>
      <c r="Q1567" s="330" t="str">
        <f t="shared" si="97"/>
        <v/>
      </c>
      <c r="R1567" s="330" t="b">
        <f t="shared" si="98"/>
        <v>1</v>
      </c>
      <c r="S1567" s="330" t="str">
        <f t="shared" si="99"/>
        <v/>
      </c>
    </row>
    <row r="1568" spans="1:19" s="330" customFormat="1" ht="20.149999999999999" customHeight="1">
      <c r="A1568" s="294"/>
      <c r="B1568" s="325"/>
      <c r="C1568" s="325"/>
      <c r="D1568" s="325"/>
      <c r="E1568" s="325"/>
      <c r="F1568" s="325"/>
      <c r="G1568" s="326"/>
      <c r="H1568" s="326"/>
      <c r="I1568" s="327"/>
      <c r="J1568" s="327"/>
      <c r="K1568" s="327"/>
      <c r="L1568" s="327"/>
      <c r="M1568" s="327"/>
      <c r="N1568" s="328" t="str">
        <f t="shared" ca="1" si="96"/>
        <v/>
      </c>
      <c r="O1568" s="328"/>
      <c r="P1568" s="329"/>
      <c r="Q1568" s="330" t="str">
        <f t="shared" si="97"/>
        <v/>
      </c>
      <c r="R1568" s="330" t="b">
        <f t="shared" si="98"/>
        <v>1</v>
      </c>
      <c r="S1568" s="330" t="str">
        <f t="shared" si="99"/>
        <v/>
      </c>
    </row>
    <row r="1569" spans="1:19" s="330" customFormat="1" ht="20.149999999999999" customHeight="1">
      <c r="A1569" s="294"/>
      <c r="B1569" s="325"/>
      <c r="C1569" s="325"/>
      <c r="D1569" s="325"/>
      <c r="E1569" s="325"/>
      <c r="F1569" s="325"/>
      <c r="G1569" s="326"/>
      <c r="H1569" s="326"/>
      <c r="I1569" s="327"/>
      <c r="J1569" s="327"/>
      <c r="K1569" s="327"/>
      <c r="L1569" s="327"/>
      <c r="M1569" s="327"/>
      <c r="N1569" s="328" t="str">
        <f t="shared" ca="1" si="96"/>
        <v/>
      </c>
      <c r="O1569" s="328"/>
      <c r="P1569" s="329"/>
      <c r="Q1569" s="330" t="str">
        <f t="shared" si="97"/>
        <v/>
      </c>
      <c r="R1569" s="330" t="b">
        <f t="shared" si="98"/>
        <v>1</v>
      </c>
      <c r="S1569" s="330" t="str">
        <f t="shared" si="99"/>
        <v/>
      </c>
    </row>
    <row r="1570" spans="1:19" s="330" customFormat="1" ht="20.149999999999999" customHeight="1">
      <c r="A1570" s="294"/>
      <c r="B1570" s="325"/>
      <c r="C1570" s="325"/>
      <c r="D1570" s="325"/>
      <c r="E1570" s="325"/>
      <c r="F1570" s="325"/>
      <c r="G1570" s="326"/>
      <c r="H1570" s="326"/>
      <c r="I1570" s="327"/>
      <c r="J1570" s="327"/>
      <c r="K1570" s="327"/>
      <c r="L1570" s="327"/>
      <c r="M1570" s="327"/>
      <c r="N1570" s="328" t="str">
        <f t="shared" ca="1" si="96"/>
        <v/>
      </c>
      <c r="O1570" s="328"/>
      <c r="P1570" s="329"/>
      <c r="Q1570" s="330" t="str">
        <f t="shared" si="97"/>
        <v/>
      </c>
      <c r="R1570" s="330" t="b">
        <f t="shared" si="98"/>
        <v>1</v>
      </c>
      <c r="S1570" s="330" t="str">
        <f t="shared" si="99"/>
        <v/>
      </c>
    </row>
    <row r="1571" spans="1:19" s="330" customFormat="1" ht="20.149999999999999" customHeight="1">
      <c r="A1571" s="294"/>
      <c r="B1571" s="325"/>
      <c r="C1571" s="325"/>
      <c r="D1571" s="325"/>
      <c r="E1571" s="325"/>
      <c r="F1571" s="325"/>
      <c r="G1571" s="326"/>
      <c r="H1571" s="326"/>
      <c r="I1571" s="327"/>
      <c r="J1571" s="327"/>
      <c r="K1571" s="327"/>
      <c r="L1571" s="327"/>
      <c r="M1571" s="327"/>
      <c r="N1571" s="328" t="str">
        <f t="shared" ca="1" si="96"/>
        <v/>
      </c>
      <c r="O1571" s="328"/>
      <c r="P1571" s="329"/>
      <c r="Q1571" s="330" t="str">
        <f t="shared" si="97"/>
        <v/>
      </c>
      <c r="R1571" s="330" t="b">
        <f t="shared" si="98"/>
        <v>1</v>
      </c>
      <c r="S1571" s="330" t="str">
        <f t="shared" si="99"/>
        <v/>
      </c>
    </row>
    <row r="1572" spans="1:19" s="330" customFormat="1" ht="20.149999999999999" customHeight="1">
      <c r="A1572" s="294"/>
      <c r="B1572" s="325"/>
      <c r="C1572" s="325"/>
      <c r="D1572" s="325"/>
      <c r="E1572" s="325"/>
      <c r="F1572" s="325"/>
      <c r="G1572" s="326"/>
      <c r="H1572" s="326"/>
      <c r="I1572" s="327"/>
      <c r="J1572" s="327"/>
      <c r="K1572" s="327"/>
      <c r="L1572" s="327"/>
      <c r="M1572" s="327"/>
      <c r="N1572" s="328" t="str">
        <f t="shared" ca="1" si="96"/>
        <v/>
      </c>
      <c r="O1572" s="328"/>
      <c r="P1572" s="329"/>
      <c r="Q1572" s="330" t="str">
        <f t="shared" si="97"/>
        <v/>
      </c>
      <c r="R1572" s="330" t="b">
        <f t="shared" si="98"/>
        <v>1</v>
      </c>
      <c r="S1572" s="330" t="str">
        <f t="shared" si="99"/>
        <v/>
      </c>
    </row>
    <row r="1573" spans="1:19" s="330" customFormat="1" ht="20.149999999999999" customHeight="1">
      <c r="A1573" s="294"/>
      <c r="B1573" s="325"/>
      <c r="C1573" s="325"/>
      <c r="D1573" s="325"/>
      <c r="E1573" s="325"/>
      <c r="F1573" s="325"/>
      <c r="G1573" s="326"/>
      <c r="H1573" s="326"/>
      <c r="I1573" s="327"/>
      <c r="J1573" s="327"/>
      <c r="K1573" s="327"/>
      <c r="L1573" s="327"/>
      <c r="M1573" s="327"/>
      <c r="N1573" s="328" t="str">
        <f t="shared" ca="1" si="96"/>
        <v/>
      </c>
      <c r="O1573" s="328"/>
      <c r="P1573" s="329"/>
      <c r="Q1573" s="330" t="str">
        <f t="shared" si="97"/>
        <v/>
      </c>
      <c r="R1573" s="330" t="b">
        <f t="shared" si="98"/>
        <v>1</v>
      </c>
      <c r="S1573" s="330" t="str">
        <f t="shared" si="99"/>
        <v/>
      </c>
    </row>
    <row r="1574" spans="1:19" s="330" customFormat="1" ht="20.149999999999999" customHeight="1">
      <c r="A1574" s="294"/>
      <c r="B1574" s="325"/>
      <c r="C1574" s="325"/>
      <c r="D1574" s="325"/>
      <c r="E1574" s="325"/>
      <c r="F1574" s="325"/>
      <c r="G1574" s="326"/>
      <c r="H1574" s="326"/>
      <c r="I1574" s="327"/>
      <c r="J1574" s="327"/>
      <c r="K1574" s="327"/>
      <c r="L1574" s="327"/>
      <c r="M1574" s="327"/>
      <c r="N1574" s="328" t="str">
        <f t="shared" ca="1" si="96"/>
        <v/>
      </c>
      <c r="O1574" s="328"/>
      <c r="P1574" s="329"/>
      <c r="Q1574" s="330" t="str">
        <f t="shared" si="97"/>
        <v/>
      </c>
      <c r="R1574" s="330" t="b">
        <f t="shared" si="98"/>
        <v>1</v>
      </c>
      <c r="S1574" s="330" t="str">
        <f t="shared" si="99"/>
        <v/>
      </c>
    </row>
    <row r="1575" spans="1:19" s="330" customFormat="1" ht="20.149999999999999" customHeight="1">
      <c r="A1575" s="294"/>
      <c r="B1575" s="325"/>
      <c r="C1575" s="325"/>
      <c r="D1575" s="325"/>
      <c r="E1575" s="325"/>
      <c r="F1575" s="325"/>
      <c r="G1575" s="326"/>
      <c r="H1575" s="326"/>
      <c r="I1575" s="327"/>
      <c r="J1575" s="327"/>
      <c r="K1575" s="327"/>
      <c r="L1575" s="327"/>
      <c r="M1575" s="327"/>
      <c r="N1575" s="328" t="str">
        <f t="shared" ca="1" si="96"/>
        <v/>
      </c>
      <c r="O1575" s="328"/>
      <c r="P1575" s="329"/>
      <c r="Q1575" s="330" t="str">
        <f t="shared" si="97"/>
        <v/>
      </c>
      <c r="R1575" s="330" t="b">
        <f t="shared" si="98"/>
        <v>1</v>
      </c>
      <c r="S1575" s="330" t="str">
        <f t="shared" si="99"/>
        <v/>
      </c>
    </row>
    <row r="1576" spans="1:19" s="330" customFormat="1" ht="20.149999999999999" customHeight="1">
      <c r="A1576" s="294"/>
      <c r="B1576" s="325"/>
      <c r="C1576" s="325"/>
      <c r="D1576" s="325"/>
      <c r="E1576" s="325"/>
      <c r="F1576" s="325"/>
      <c r="G1576" s="326"/>
      <c r="H1576" s="326"/>
      <c r="I1576" s="327"/>
      <c r="J1576" s="327"/>
      <c r="K1576" s="327"/>
      <c r="L1576" s="327"/>
      <c r="M1576" s="327"/>
      <c r="N1576" s="328" t="str">
        <f t="shared" ca="1" si="96"/>
        <v/>
      </c>
      <c r="O1576" s="328"/>
      <c r="P1576" s="329"/>
      <c r="Q1576" s="330" t="str">
        <f t="shared" si="97"/>
        <v/>
      </c>
      <c r="R1576" s="330" t="b">
        <f t="shared" si="98"/>
        <v>1</v>
      </c>
      <c r="S1576" s="330" t="str">
        <f t="shared" si="99"/>
        <v/>
      </c>
    </row>
    <row r="1577" spans="1:19" s="330" customFormat="1" ht="20.149999999999999" customHeight="1">
      <c r="A1577" s="294"/>
      <c r="B1577" s="325"/>
      <c r="C1577" s="325"/>
      <c r="D1577" s="325"/>
      <c r="E1577" s="325"/>
      <c r="F1577" s="325"/>
      <c r="G1577" s="326"/>
      <c r="H1577" s="326"/>
      <c r="I1577" s="327"/>
      <c r="J1577" s="327"/>
      <c r="K1577" s="327"/>
      <c r="L1577" s="327"/>
      <c r="M1577" s="327"/>
      <c r="N1577" s="328" t="str">
        <f t="shared" ca="1" si="96"/>
        <v/>
      </c>
      <c r="O1577" s="328"/>
      <c r="P1577" s="329"/>
      <c r="Q1577" s="330" t="str">
        <f t="shared" si="97"/>
        <v/>
      </c>
      <c r="R1577" s="330" t="b">
        <f t="shared" si="98"/>
        <v>1</v>
      </c>
      <c r="S1577" s="330" t="str">
        <f t="shared" si="99"/>
        <v/>
      </c>
    </row>
    <row r="1578" spans="1:19" s="330" customFormat="1" ht="20.149999999999999" customHeight="1">
      <c r="A1578" s="294"/>
      <c r="B1578" s="325"/>
      <c r="C1578" s="325"/>
      <c r="D1578" s="325"/>
      <c r="E1578" s="325"/>
      <c r="F1578" s="325"/>
      <c r="G1578" s="326"/>
      <c r="H1578" s="326"/>
      <c r="I1578" s="327"/>
      <c r="J1578" s="327"/>
      <c r="K1578" s="327"/>
      <c r="L1578" s="327"/>
      <c r="M1578" s="327"/>
      <c r="N1578" s="328" t="str">
        <f t="shared" ca="1" si="96"/>
        <v/>
      </c>
      <c r="O1578" s="328"/>
      <c r="P1578" s="329"/>
      <c r="Q1578" s="330" t="str">
        <f t="shared" si="97"/>
        <v/>
      </c>
      <c r="R1578" s="330" t="b">
        <f t="shared" si="98"/>
        <v>1</v>
      </c>
      <c r="S1578" s="330" t="str">
        <f t="shared" si="99"/>
        <v/>
      </c>
    </row>
    <row r="1579" spans="1:19" s="330" customFormat="1" ht="20.149999999999999" customHeight="1">
      <c r="A1579" s="294"/>
      <c r="B1579" s="325"/>
      <c r="C1579" s="325"/>
      <c r="D1579" s="325"/>
      <c r="E1579" s="325"/>
      <c r="F1579" s="325"/>
      <c r="G1579" s="326"/>
      <c r="H1579" s="326"/>
      <c r="I1579" s="327"/>
      <c r="J1579" s="327"/>
      <c r="K1579" s="327"/>
      <c r="L1579" s="327"/>
      <c r="M1579" s="327"/>
      <c r="N1579" s="328" t="str">
        <f t="shared" ca="1" si="96"/>
        <v/>
      </c>
      <c r="O1579" s="328"/>
      <c r="P1579" s="329"/>
      <c r="Q1579" s="330" t="str">
        <f t="shared" si="97"/>
        <v/>
      </c>
      <c r="R1579" s="330" t="b">
        <f t="shared" si="98"/>
        <v>1</v>
      </c>
      <c r="S1579" s="330" t="str">
        <f t="shared" si="99"/>
        <v/>
      </c>
    </row>
    <row r="1580" spans="1:19" s="330" customFormat="1" ht="20.149999999999999" customHeight="1">
      <c r="A1580" s="294"/>
      <c r="B1580" s="325"/>
      <c r="C1580" s="325"/>
      <c r="D1580" s="325"/>
      <c r="E1580" s="325"/>
      <c r="F1580" s="325"/>
      <c r="G1580" s="326"/>
      <c r="H1580" s="326"/>
      <c r="I1580" s="327"/>
      <c r="J1580" s="327"/>
      <c r="K1580" s="327"/>
      <c r="L1580" s="327"/>
      <c r="M1580" s="327"/>
      <c r="N1580" s="328" t="str">
        <f t="shared" ca="1" si="96"/>
        <v/>
      </c>
      <c r="O1580" s="328"/>
      <c r="P1580" s="329"/>
      <c r="Q1580" s="330" t="str">
        <f t="shared" si="97"/>
        <v/>
      </c>
      <c r="R1580" s="330" t="b">
        <f t="shared" si="98"/>
        <v>1</v>
      </c>
      <c r="S1580" s="330" t="str">
        <f t="shared" si="99"/>
        <v/>
      </c>
    </row>
    <row r="1581" spans="1:19" s="330" customFormat="1" ht="20.149999999999999" customHeight="1">
      <c r="A1581" s="294"/>
      <c r="B1581" s="325"/>
      <c r="C1581" s="325"/>
      <c r="D1581" s="325"/>
      <c r="E1581" s="325"/>
      <c r="F1581" s="325"/>
      <c r="G1581" s="326"/>
      <c r="H1581" s="326"/>
      <c r="I1581" s="327"/>
      <c r="J1581" s="327"/>
      <c r="K1581" s="327"/>
      <c r="L1581" s="327"/>
      <c r="M1581" s="327"/>
      <c r="N1581" s="328" t="str">
        <f t="shared" ca="1" si="96"/>
        <v/>
      </c>
      <c r="O1581" s="328"/>
      <c r="P1581" s="329"/>
      <c r="Q1581" s="330" t="str">
        <f t="shared" si="97"/>
        <v/>
      </c>
      <c r="R1581" s="330" t="b">
        <f t="shared" si="98"/>
        <v>1</v>
      </c>
      <c r="S1581" s="330" t="str">
        <f t="shared" si="99"/>
        <v/>
      </c>
    </row>
    <row r="1582" spans="1:19" s="330" customFormat="1" ht="20.149999999999999" customHeight="1">
      <c r="A1582" s="294"/>
      <c r="B1582" s="325"/>
      <c r="C1582" s="325"/>
      <c r="D1582" s="325"/>
      <c r="E1582" s="325"/>
      <c r="F1582" s="325"/>
      <c r="G1582" s="326"/>
      <c r="H1582" s="326"/>
      <c r="I1582" s="327"/>
      <c r="J1582" s="327"/>
      <c r="K1582" s="327"/>
      <c r="L1582" s="327"/>
      <c r="M1582" s="327"/>
      <c r="N1582" s="328" t="str">
        <f t="shared" ca="1" si="96"/>
        <v/>
      </c>
      <c r="O1582" s="328"/>
      <c r="P1582" s="329"/>
      <c r="Q1582" s="330" t="str">
        <f t="shared" si="97"/>
        <v/>
      </c>
      <c r="R1582" s="330" t="b">
        <f t="shared" si="98"/>
        <v>1</v>
      </c>
      <c r="S1582" s="330" t="str">
        <f t="shared" si="99"/>
        <v/>
      </c>
    </row>
    <row r="1583" spans="1:19" s="330" customFormat="1" ht="20.149999999999999" customHeight="1">
      <c r="A1583" s="294"/>
      <c r="B1583" s="325"/>
      <c r="C1583" s="325"/>
      <c r="D1583" s="325"/>
      <c r="E1583" s="325"/>
      <c r="F1583" s="325"/>
      <c r="G1583" s="326"/>
      <c r="H1583" s="326"/>
      <c r="I1583" s="327"/>
      <c r="J1583" s="327"/>
      <c r="K1583" s="327"/>
      <c r="L1583" s="327"/>
      <c r="M1583" s="327"/>
      <c r="N1583" s="328" t="str">
        <f t="shared" ca="1" si="96"/>
        <v/>
      </c>
      <c r="O1583" s="328"/>
      <c r="P1583" s="329"/>
      <c r="Q1583" s="330" t="str">
        <f t="shared" si="97"/>
        <v/>
      </c>
      <c r="R1583" s="330" t="b">
        <f t="shared" si="98"/>
        <v>1</v>
      </c>
      <c r="S1583" s="330" t="str">
        <f t="shared" si="99"/>
        <v/>
      </c>
    </row>
    <row r="1584" spans="1:19" s="330" customFormat="1" ht="20.149999999999999" customHeight="1">
      <c r="A1584" s="294"/>
      <c r="B1584" s="325"/>
      <c r="C1584" s="325"/>
      <c r="D1584" s="325"/>
      <c r="E1584" s="325"/>
      <c r="F1584" s="325"/>
      <c r="G1584" s="326"/>
      <c r="H1584" s="326"/>
      <c r="I1584" s="327"/>
      <c r="J1584" s="327"/>
      <c r="K1584" s="327"/>
      <c r="L1584" s="327"/>
      <c r="M1584" s="327"/>
      <c r="N1584" s="328" t="str">
        <f t="shared" ca="1" si="96"/>
        <v/>
      </c>
      <c r="O1584" s="328"/>
      <c r="P1584" s="329"/>
      <c r="Q1584" s="330" t="str">
        <f t="shared" si="97"/>
        <v/>
      </c>
      <c r="R1584" s="330" t="b">
        <f t="shared" si="98"/>
        <v>1</v>
      </c>
      <c r="S1584" s="330" t="str">
        <f t="shared" si="99"/>
        <v/>
      </c>
    </row>
    <row r="1585" spans="1:19" s="330" customFormat="1" ht="20.149999999999999" customHeight="1">
      <c r="A1585" s="294"/>
      <c r="B1585" s="325"/>
      <c r="C1585" s="325"/>
      <c r="D1585" s="325"/>
      <c r="E1585" s="325"/>
      <c r="F1585" s="325"/>
      <c r="G1585" s="326"/>
      <c r="H1585" s="326"/>
      <c r="I1585" s="327"/>
      <c r="J1585" s="327"/>
      <c r="K1585" s="327"/>
      <c r="L1585" s="327"/>
      <c r="M1585" s="327"/>
      <c r="N1585" s="328" t="str">
        <f t="shared" ca="1" si="96"/>
        <v/>
      </c>
      <c r="O1585" s="328"/>
      <c r="P1585" s="329"/>
      <c r="Q1585" s="330" t="str">
        <f t="shared" si="97"/>
        <v/>
      </c>
      <c r="R1585" s="330" t="b">
        <f t="shared" si="98"/>
        <v>1</v>
      </c>
      <c r="S1585" s="330" t="str">
        <f t="shared" si="99"/>
        <v/>
      </c>
    </row>
    <row r="1586" spans="1:19" s="330" customFormat="1" ht="20.149999999999999" customHeight="1">
      <c r="A1586" s="294"/>
      <c r="B1586" s="325"/>
      <c r="C1586" s="325"/>
      <c r="D1586" s="325"/>
      <c r="E1586" s="325"/>
      <c r="F1586" s="325"/>
      <c r="G1586" s="326"/>
      <c r="H1586" s="326"/>
      <c r="I1586" s="327"/>
      <c r="J1586" s="327"/>
      <c r="K1586" s="327"/>
      <c r="L1586" s="327"/>
      <c r="M1586" s="327"/>
      <c r="N1586" s="328" t="str">
        <f t="shared" ca="1" si="96"/>
        <v/>
      </c>
      <c r="O1586" s="328"/>
      <c r="P1586" s="329"/>
      <c r="Q1586" s="330" t="str">
        <f t="shared" si="97"/>
        <v/>
      </c>
      <c r="R1586" s="330" t="b">
        <f t="shared" si="98"/>
        <v>1</v>
      </c>
      <c r="S1586" s="330" t="str">
        <f t="shared" si="99"/>
        <v/>
      </c>
    </row>
    <row r="1587" spans="1:19" s="330" customFormat="1" ht="20.149999999999999" customHeight="1">
      <c r="A1587" s="294"/>
      <c r="B1587" s="325"/>
      <c r="C1587" s="325"/>
      <c r="D1587" s="325"/>
      <c r="E1587" s="325"/>
      <c r="F1587" s="325"/>
      <c r="G1587" s="326"/>
      <c r="H1587" s="326"/>
      <c r="I1587" s="327"/>
      <c r="J1587" s="327"/>
      <c r="K1587" s="327"/>
      <c r="L1587" s="327"/>
      <c r="M1587" s="327"/>
      <c r="N1587" s="328" t="str">
        <f t="shared" ca="1" si="96"/>
        <v/>
      </c>
      <c r="O1587" s="328"/>
      <c r="P1587" s="329"/>
      <c r="Q1587" s="330" t="str">
        <f t="shared" si="97"/>
        <v/>
      </c>
      <c r="R1587" s="330" t="b">
        <f t="shared" si="98"/>
        <v>1</v>
      </c>
      <c r="S1587" s="330" t="str">
        <f t="shared" si="99"/>
        <v/>
      </c>
    </row>
    <row r="1588" spans="1:19" s="330" customFormat="1" ht="20.149999999999999" customHeight="1">
      <c r="A1588" s="294"/>
      <c r="B1588" s="325"/>
      <c r="C1588" s="325"/>
      <c r="D1588" s="325"/>
      <c r="E1588" s="325"/>
      <c r="F1588" s="325"/>
      <c r="G1588" s="326"/>
      <c r="H1588" s="326"/>
      <c r="I1588" s="327"/>
      <c r="J1588" s="327"/>
      <c r="K1588" s="327"/>
      <c r="L1588" s="327"/>
      <c r="M1588" s="327"/>
      <c r="N1588" s="328" t="str">
        <f t="shared" ca="1" si="96"/>
        <v/>
      </c>
      <c r="O1588" s="328"/>
      <c r="P1588" s="329"/>
      <c r="Q1588" s="330" t="str">
        <f t="shared" si="97"/>
        <v/>
      </c>
      <c r="R1588" s="330" t="b">
        <f t="shared" si="98"/>
        <v>1</v>
      </c>
      <c r="S1588" s="330" t="str">
        <f t="shared" si="99"/>
        <v/>
      </c>
    </row>
    <row r="1589" spans="1:19" s="330" customFormat="1" ht="20.149999999999999" customHeight="1">
      <c r="A1589" s="294"/>
      <c r="B1589" s="325"/>
      <c r="C1589" s="325"/>
      <c r="D1589" s="325"/>
      <c r="E1589" s="325"/>
      <c r="F1589" s="325"/>
      <c r="G1589" s="326"/>
      <c r="H1589" s="326"/>
      <c r="I1589" s="327"/>
      <c r="J1589" s="327"/>
      <c r="K1589" s="327"/>
      <c r="L1589" s="327"/>
      <c r="M1589" s="327"/>
      <c r="N1589" s="328" t="str">
        <f t="shared" ca="1" si="96"/>
        <v/>
      </c>
      <c r="O1589" s="328"/>
      <c r="P1589" s="329"/>
      <c r="Q1589" s="330" t="str">
        <f t="shared" si="97"/>
        <v/>
      </c>
      <c r="R1589" s="330" t="b">
        <f t="shared" si="98"/>
        <v>1</v>
      </c>
      <c r="S1589" s="330" t="str">
        <f t="shared" si="99"/>
        <v/>
      </c>
    </row>
    <row r="1590" spans="1:19" s="330" customFormat="1" ht="20.149999999999999" customHeight="1">
      <c r="A1590" s="294"/>
      <c r="B1590" s="325"/>
      <c r="C1590" s="325"/>
      <c r="D1590" s="325"/>
      <c r="E1590" s="325"/>
      <c r="F1590" s="325"/>
      <c r="G1590" s="326"/>
      <c r="H1590" s="326"/>
      <c r="I1590" s="327"/>
      <c r="J1590" s="327"/>
      <c r="K1590" s="327"/>
      <c r="L1590" s="327"/>
      <c r="M1590" s="327"/>
      <c r="N1590" s="328" t="str">
        <f t="shared" ca="1" si="96"/>
        <v/>
      </c>
      <c r="O1590" s="328"/>
      <c r="P1590" s="329"/>
      <c r="Q1590" s="330" t="str">
        <f t="shared" si="97"/>
        <v/>
      </c>
      <c r="R1590" s="330" t="b">
        <f t="shared" si="98"/>
        <v>1</v>
      </c>
      <c r="S1590" s="330" t="str">
        <f t="shared" si="99"/>
        <v/>
      </c>
    </row>
    <row r="1591" spans="1:19" s="330" customFormat="1" ht="20.149999999999999" customHeight="1">
      <c r="A1591" s="294"/>
      <c r="B1591" s="325"/>
      <c r="C1591" s="325"/>
      <c r="D1591" s="325"/>
      <c r="E1591" s="325"/>
      <c r="F1591" s="325"/>
      <c r="G1591" s="326"/>
      <c r="H1591" s="326"/>
      <c r="I1591" s="327"/>
      <c r="J1591" s="327"/>
      <c r="K1591" s="327"/>
      <c r="L1591" s="327"/>
      <c r="M1591" s="327"/>
      <c r="N1591" s="328" t="str">
        <f t="shared" ca="1" si="96"/>
        <v/>
      </c>
      <c r="O1591" s="328"/>
      <c r="P1591" s="329"/>
      <c r="Q1591" s="330" t="str">
        <f t="shared" si="97"/>
        <v/>
      </c>
      <c r="R1591" s="330" t="b">
        <f t="shared" si="98"/>
        <v>1</v>
      </c>
      <c r="S1591" s="330" t="str">
        <f t="shared" si="99"/>
        <v/>
      </c>
    </row>
    <row r="1592" spans="1:19" s="330" customFormat="1" ht="20.149999999999999" customHeight="1">
      <c r="A1592" s="294"/>
      <c r="B1592" s="325"/>
      <c r="C1592" s="325"/>
      <c r="D1592" s="325"/>
      <c r="E1592" s="325"/>
      <c r="F1592" s="325"/>
      <c r="G1592" s="326"/>
      <c r="H1592" s="326"/>
      <c r="I1592" s="327"/>
      <c r="J1592" s="327"/>
      <c r="K1592" s="327"/>
      <c r="L1592" s="327"/>
      <c r="M1592" s="327"/>
      <c r="N1592" s="328" t="str">
        <f t="shared" ca="1" si="96"/>
        <v/>
      </c>
      <c r="O1592" s="328"/>
      <c r="P1592" s="329"/>
      <c r="Q1592" s="330" t="str">
        <f t="shared" si="97"/>
        <v/>
      </c>
      <c r="R1592" s="330" t="b">
        <f t="shared" si="98"/>
        <v>1</v>
      </c>
      <c r="S1592" s="330" t="str">
        <f t="shared" si="99"/>
        <v/>
      </c>
    </row>
    <row r="1593" spans="1:19" s="330" customFormat="1" ht="20.149999999999999" customHeight="1">
      <c r="A1593" s="294"/>
      <c r="B1593" s="325"/>
      <c r="C1593" s="325"/>
      <c r="D1593" s="325"/>
      <c r="E1593" s="325"/>
      <c r="F1593" s="325"/>
      <c r="G1593" s="326"/>
      <c r="H1593" s="326"/>
      <c r="I1593" s="327"/>
      <c r="J1593" s="327"/>
      <c r="K1593" s="327"/>
      <c r="L1593" s="327"/>
      <c r="M1593" s="327"/>
      <c r="N1593" s="328" t="str">
        <f t="shared" ca="1" si="96"/>
        <v/>
      </c>
      <c r="O1593" s="328"/>
      <c r="P1593" s="329"/>
      <c r="Q1593" s="330" t="str">
        <f t="shared" si="97"/>
        <v/>
      </c>
      <c r="R1593" s="330" t="b">
        <f t="shared" si="98"/>
        <v>1</v>
      </c>
      <c r="S1593" s="330" t="str">
        <f t="shared" si="99"/>
        <v/>
      </c>
    </row>
    <row r="1594" spans="1:19" s="330" customFormat="1" ht="20.149999999999999" customHeight="1">
      <c r="A1594" s="294"/>
      <c r="B1594" s="325"/>
      <c r="C1594" s="325"/>
      <c r="D1594" s="325"/>
      <c r="E1594" s="325"/>
      <c r="F1594" s="325"/>
      <c r="G1594" s="326"/>
      <c r="H1594" s="326"/>
      <c r="I1594" s="327"/>
      <c r="J1594" s="327"/>
      <c r="K1594" s="327"/>
      <c r="L1594" s="327"/>
      <c r="M1594" s="327"/>
      <c r="N1594" s="328" t="str">
        <f t="shared" ca="1" si="96"/>
        <v/>
      </c>
      <c r="O1594" s="328"/>
      <c r="P1594" s="329"/>
      <c r="Q1594" s="330" t="str">
        <f t="shared" si="97"/>
        <v/>
      </c>
      <c r="R1594" s="330" t="b">
        <f t="shared" si="98"/>
        <v>1</v>
      </c>
      <c r="S1594" s="330" t="str">
        <f t="shared" si="99"/>
        <v/>
      </c>
    </row>
    <row r="1595" spans="1:19" s="330" customFormat="1" ht="20.149999999999999" customHeight="1">
      <c r="A1595" s="294"/>
      <c r="B1595" s="325"/>
      <c r="C1595" s="325"/>
      <c r="D1595" s="325"/>
      <c r="E1595" s="325"/>
      <c r="F1595" s="325"/>
      <c r="G1595" s="326"/>
      <c r="H1595" s="326"/>
      <c r="I1595" s="327"/>
      <c r="J1595" s="327"/>
      <c r="K1595" s="327"/>
      <c r="L1595" s="327"/>
      <c r="M1595" s="327"/>
      <c r="N1595" s="328" t="str">
        <f t="shared" ca="1" si="96"/>
        <v/>
      </c>
      <c r="O1595" s="328"/>
      <c r="P1595" s="329"/>
      <c r="Q1595" s="330" t="str">
        <f t="shared" si="97"/>
        <v/>
      </c>
      <c r="R1595" s="330" t="b">
        <f t="shared" si="98"/>
        <v>1</v>
      </c>
      <c r="S1595" s="330" t="str">
        <f t="shared" si="99"/>
        <v/>
      </c>
    </row>
    <row r="1596" spans="1:19" s="330" customFormat="1" ht="20.149999999999999" customHeight="1">
      <c r="A1596" s="294"/>
      <c r="B1596" s="325"/>
      <c r="C1596" s="325"/>
      <c r="D1596" s="325"/>
      <c r="E1596" s="325"/>
      <c r="F1596" s="325"/>
      <c r="G1596" s="326"/>
      <c r="H1596" s="326"/>
      <c r="I1596" s="327"/>
      <c r="J1596" s="327"/>
      <c r="K1596" s="327"/>
      <c r="L1596" s="327"/>
      <c r="M1596" s="327"/>
      <c r="N1596" s="328" t="str">
        <f t="shared" ca="1" si="96"/>
        <v/>
      </c>
      <c r="O1596" s="328"/>
      <c r="P1596" s="329"/>
      <c r="Q1596" s="330" t="str">
        <f t="shared" si="97"/>
        <v/>
      </c>
      <c r="R1596" s="330" t="b">
        <f t="shared" si="98"/>
        <v>1</v>
      </c>
      <c r="S1596" s="330" t="str">
        <f t="shared" si="99"/>
        <v/>
      </c>
    </row>
    <row r="1597" spans="1:19" s="330" customFormat="1" ht="20.149999999999999" customHeight="1">
      <c r="A1597" s="294"/>
      <c r="B1597" s="325"/>
      <c r="C1597" s="325"/>
      <c r="D1597" s="325"/>
      <c r="E1597" s="325"/>
      <c r="F1597" s="325"/>
      <c r="G1597" s="326"/>
      <c r="H1597" s="326"/>
      <c r="I1597" s="327"/>
      <c r="J1597" s="327"/>
      <c r="K1597" s="327"/>
      <c r="L1597" s="327"/>
      <c r="M1597" s="327"/>
      <c r="N1597" s="328" t="str">
        <f t="shared" ca="1" si="96"/>
        <v/>
      </c>
      <c r="O1597" s="328"/>
      <c r="P1597" s="329"/>
      <c r="Q1597" s="330" t="str">
        <f t="shared" si="97"/>
        <v/>
      </c>
      <c r="R1597" s="330" t="b">
        <f t="shared" si="98"/>
        <v>1</v>
      </c>
      <c r="S1597" s="330" t="str">
        <f t="shared" si="99"/>
        <v/>
      </c>
    </row>
    <row r="1598" spans="1:19" s="330" customFormat="1" ht="20.149999999999999" customHeight="1">
      <c r="A1598" s="294"/>
      <c r="B1598" s="325"/>
      <c r="C1598" s="325"/>
      <c r="D1598" s="325"/>
      <c r="E1598" s="325"/>
      <c r="F1598" s="325"/>
      <c r="G1598" s="326"/>
      <c r="H1598" s="326"/>
      <c r="I1598" s="327"/>
      <c r="J1598" s="327"/>
      <c r="K1598" s="327"/>
      <c r="L1598" s="327"/>
      <c r="M1598" s="327"/>
      <c r="N1598" s="328" t="str">
        <f t="shared" ca="1" si="96"/>
        <v/>
      </c>
      <c r="O1598" s="328"/>
      <c r="P1598" s="329"/>
      <c r="Q1598" s="330" t="str">
        <f t="shared" si="97"/>
        <v/>
      </c>
      <c r="R1598" s="330" t="b">
        <f t="shared" si="98"/>
        <v>1</v>
      </c>
      <c r="S1598" s="330" t="str">
        <f t="shared" si="99"/>
        <v/>
      </c>
    </row>
    <row r="1599" spans="1:19" s="330" customFormat="1" ht="20.149999999999999" customHeight="1">
      <c r="A1599" s="294"/>
      <c r="B1599" s="325"/>
      <c r="C1599" s="325"/>
      <c r="D1599" s="325"/>
      <c r="E1599" s="325"/>
      <c r="F1599" s="325"/>
      <c r="G1599" s="326"/>
      <c r="H1599" s="326"/>
      <c r="I1599" s="327"/>
      <c r="J1599" s="327"/>
      <c r="K1599" s="327"/>
      <c r="L1599" s="327"/>
      <c r="M1599" s="327"/>
      <c r="N1599" s="328" t="str">
        <f t="shared" ca="1" si="96"/>
        <v/>
      </c>
      <c r="O1599" s="328"/>
      <c r="P1599" s="329"/>
      <c r="Q1599" s="330" t="str">
        <f t="shared" si="97"/>
        <v/>
      </c>
      <c r="R1599" s="330" t="b">
        <f t="shared" si="98"/>
        <v>1</v>
      </c>
      <c r="S1599" s="330" t="str">
        <f t="shared" si="99"/>
        <v/>
      </c>
    </row>
    <row r="1600" spans="1:19" s="330" customFormat="1" ht="20.149999999999999" customHeight="1">
      <c r="A1600" s="294"/>
      <c r="B1600" s="325"/>
      <c r="C1600" s="325"/>
      <c r="D1600" s="325"/>
      <c r="E1600" s="325"/>
      <c r="F1600" s="325"/>
      <c r="G1600" s="326"/>
      <c r="H1600" s="326"/>
      <c r="I1600" s="327"/>
      <c r="J1600" s="327"/>
      <c r="K1600" s="327"/>
      <c r="L1600" s="327"/>
      <c r="M1600" s="327"/>
      <c r="N1600" s="328" t="str">
        <f t="shared" ca="1" si="96"/>
        <v/>
      </c>
      <c r="O1600" s="328"/>
      <c r="P1600" s="329"/>
      <c r="Q1600" s="330" t="str">
        <f t="shared" si="97"/>
        <v/>
      </c>
      <c r="R1600" s="330" t="b">
        <f t="shared" si="98"/>
        <v>1</v>
      </c>
      <c r="S1600" s="330" t="str">
        <f t="shared" si="99"/>
        <v/>
      </c>
    </row>
    <row r="1601" spans="1:19" s="330" customFormat="1" ht="20.149999999999999" customHeight="1">
      <c r="A1601" s="294"/>
      <c r="B1601" s="325"/>
      <c r="C1601" s="325"/>
      <c r="D1601" s="325"/>
      <c r="E1601" s="325"/>
      <c r="F1601" s="325"/>
      <c r="G1601" s="326"/>
      <c r="H1601" s="326"/>
      <c r="I1601" s="327"/>
      <c r="J1601" s="327"/>
      <c r="K1601" s="327"/>
      <c r="L1601" s="327"/>
      <c r="M1601" s="327"/>
      <c r="N1601" s="328" t="str">
        <f t="shared" ca="1" si="96"/>
        <v/>
      </c>
      <c r="O1601" s="328"/>
      <c r="P1601" s="329"/>
      <c r="Q1601" s="330" t="str">
        <f t="shared" si="97"/>
        <v/>
      </c>
      <c r="R1601" s="330" t="b">
        <f t="shared" si="98"/>
        <v>1</v>
      </c>
      <c r="S1601" s="330" t="str">
        <f t="shared" si="99"/>
        <v/>
      </c>
    </row>
    <row r="1602" spans="1:19" s="330" customFormat="1" ht="20.149999999999999" customHeight="1">
      <c r="A1602" s="294"/>
      <c r="B1602" s="325"/>
      <c r="C1602" s="325"/>
      <c r="D1602" s="325"/>
      <c r="E1602" s="325"/>
      <c r="F1602" s="325"/>
      <c r="G1602" s="326"/>
      <c r="H1602" s="326"/>
      <c r="I1602" s="327"/>
      <c r="J1602" s="327"/>
      <c r="K1602" s="327"/>
      <c r="L1602" s="327"/>
      <c r="M1602" s="327"/>
      <c r="N1602" s="328" t="str">
        <f t="shared" ca="1" si="96"/>
        <v/>
      </c>
      <c r="O1602" s="328"/>
      <c r="P1602" s="329"/>
      <c r="Q1602" s="330" t="str">
        <f t="shared" si="97"/>
        <v/>
      </c>
      <c r="R1602" s="330" t="b">
        <f t="shared" si="98"/>
        <v>1</v>
      </c>
      <c r="S1602" s="330" t="str">
        <f t="shared" si="99"/>
        <v/>
      </c>
    </row>
    <row r="1603" spans="1:19" s="330" customFormat="1" ht="20.149999999999999" customHeight="1">
      <c r="A1603" s="294"/>
      <c r="B1603" s="325"/>
      <c r="C1603" s="325"/>
      <c r="D1603" s="325"/>
      <c r="E1603" s="325"/>
      <c r="F1603" s="325"/>
      <c r="G1603" s="326"/>
      <c r="H1603" s="326"/>
      <c r="I1603" s="327"/>
      <c r="J1603" s="327"/>
      <c r="K1603" s="327"/>
      <c r="L1603" s="327"/>
      <c r="M1603" s="327"/>
      <c r="N1603" s="328" t="str">
        <f t="shared" ca="1" si="96"/>
        <v/>
      </c>
      <c r="O1603" s="328"/>
      <c r="P1603" s="329"/>
      <c r="Q1603" s="330" t="str">
        <f t="shared" si="97"/>
        <v/>
      </c>
      <c r="R1603" s="330" t="b">
        <f t="shared" si="98"/>
        <v>1</v>
      </c>
      <c r="S1603" s="330" t="str">
        <f t="shared" si="99"/>
        <v/>
      </c>
    </row>
    <row r="1604" spans="1:19" s="330" customFormat="1" ht="20.149999999999999" customHeight="1">
      <c r="A1604" s="294"/>
      <c r="B1604" s="325"/>
      <c r="C1604" s="325"/>
      <c r="D1604" s="325"/>
      <c r="E1604" s="325"/>
      <c r="F1604" s="325"/>
      <c r="G1604" s="326"/>
      <c r="H1604" s="326"/>
      <c r="I1604" s="327"/>
      <c r="J1604" s="327"/>
      <c r="K1604" s="327"/>
      <c r="L1604" s="327"/>
      <c r="M1604" s="327"/>
      <c r="N1604" s="328" t="str">
        <f t="shared" ca="1" si="96"/>
        <v/>
      </c>
      <c r="O1604" s="328"/>
      <c r="P1604" s="329"/>
      <c r="Q1604" s="330" t="str">
        <f t="shared" si="97"/>
        <v/>
      </c>
      <c r="R1604" s="330" t="b">
        <f t="shared" si="98"/>
        <v>1</v>
      </c>
      <c r="S1604" s="330" t="str">
        <f t="shared" si="99"/>
        <v/>
      </c>
    </row>
    <row r="1605" spans="1:19" s="330" customFormat="1" ht="20.149999999999999" customHeight="1">
      <c r="A1605" s="294"/>
      <c r="B1605" s="325"/>
      <c r="C1605" s="325"/>
      <c r="D1605" s="325"/>
      <c r="E1605" s="325"/>
      <c r="F1605" s="325"/>
      <c r="G1605" s="326"/>
      <c r="H1605" s="326"/>
      <c r="I1605" s="327"/>
      <c r="J1605" s="327"/>
      <c r="K1605" s="327"/>
      <c r="L1605" s="327"/>
      <c r="M1605" s="327"/>
      <c r="N1605" s="328" t="str">
        <f t="shared" ref="N1605:N1668" ca="1" si="100">IF(A1605="","",IF(ISERROR(MATCH($F1605,CL,0)),"Unknown",INDIRECT("'C'!$A$"&amp;MATCH($F1605,CL,0)+1)))</f>
        <v/>
      </c>
      <c r="O1605" s="328"/>
      <c r="P1605" s="329"/>
      <c r="Q1605" s="330" t="str">
        <f t="shared" ref="Q1605:Q1668" si="101">A1605&amp;B1605</f>
        <v/>
      </c>
      <c r="R1605" s="330" t="b">
        <f t="shared" ref="R1605:R1668" si="102">OR(ISBLANK(B1605),ISBLANK(C1605))</f>
        <v>1</v>
      </c>
      <c r="S1605" s="330" t="str">
        <f t="shared" ref="S1605:S1668" si="103">IF(R1605,"",A1605&amp;"+")</f>
        <v/>
      </c>
    </row>
    <row r="1606" spans="1:19" s="330" customFormat="1" ht="20.149999999999999" customHeight="1">
      <c r="A1606" s="294"/>
      <c r="B1606" s="325"/>
      <c r="C1606" s="325"/>
      <c r="D1606" s="325"/>
      <c r="E1606" s="325"/>
      <c r="F1606" s="325"/>
      <c r="G1606" s="326"/>
      <c r="H1606" s="326"/>
      <c r="I1606" s="327"/>
      <c r="J1606" s="327"/>
      <c r="K1606" s="327"/>
      <c r="L1606" s="327"/>
      <c r="M1606" s="327"/>
      <c r="N1606" s="328" t="str">
        <f t="shared" ca="1" si="100"/>
        <v/>
      </c>
      <c r="O1606" s="328"/>
      <c r="P1606" s="329"/>
      <c r="Q1606" s="330" t="str">
        <f t="shared" si="101"/>
        <v/>
      </c>
      <c r="R1606" s="330" t="b">
        <f t="shared" si="102"/>
        <v>1</v>
      </c>
      <c r="S1606" s="330" t="str">
        <f t="shared" si="103"/>
        <v/>
      </c>
    </row>
    <row r="1607" spans="1:19" s="330" customFormat="1" ht="20.149999999999999" customHeight="1">
      <c r="A1607" s="294"/>
      <c r="B1607" s="325"/>
      <c r="C1607" s="325"/>
      <c r="D1607" s="325"/>
      <c r="E1607" s="325"/>
      <c r="F1607" s="325"/>
      <c r="G1607" s="326"/>
      <c r="H1607" s="326"/>
      <c r="I1607" s="327"/>
      <c r="J1607" s="327"/>
      <c r="K1607" s="327"/>
      <c r="L1607" s="327"/>
      <c r="M1607" s="327"/>
      <c r="N1607" s="328" t="str">
        <f t="shared" ca="1" si="100"/>
        <v/>
      </c>
      <c r="O1607" s="328"/>
      <c r="P1607" s="329"/>
      <c r="Q1607" s="330" t="str">
        <f t="shared" si="101"/>
        <v/>
      </c>
      <c r="R1607" s="330" t="b">
        <f t="shared" si="102"/>
        <v>1</v>
      </c>
      <c r="S1607" s="330" t="str">
        <f t="shared" si="103"/>
        <v/>
      </c>
    </row>
    <row r="1608" spans="1:19" s="330" customFormat="1" ht="20.149999999999999" customHeight="1">
      <c r="A1608" s="294"/>
      <c r="B1608" s="325"/>
      <c r="C1608" s="325"/>
      <c r="D1608" s="325"/>
      <c r="E1608" s="325"/>
      <c r="F1608" s="325"/>
      <c r="G1608" s="326"/>
      <c r="H1608" s="326"/>
      <c r="I1608" s="327"/>
      <c r="J1608" s="327"/>
      <c r="K1608" s="327"/>
      <c r="L1608" s="327"/>
      <c r="M1608" s="327"/>
      <c r="N1608" s="328" t="str">
        <f t="shared" ca="1" si="100"/>
        <v/>
      </c>
      <c r="O1608" s="328"/>
      <c r="P1608" s="329"/>
      <c r="Q1608" s="330" t="str">
        <f t="shared" si="101"/>
        <v/>
      </c>
      <c r="R1608" s="330" t="b">
        <f t="shared" si="102"/>
        <v>1</v>
      </c>
      <c r="S1608" s="330" t="str">
        <f t="shared" si="103"/>
        <v/>
      </c>
    </row>
    <row r="1609" spans="1:19" s="330" customFormat="1" ht="20.149999999999999" customHeight="1">
      <c r="A1609" s="294"/>
      <c r="B1609" s="325"/>
      <c r="C1609" s="325"/>
      <c r="D1609" s="325"/>
      <c r="E1609" s="325"/>
      <c r="F1609" s="325"/>
      <c r="G1609" s="326"/>
      <c r="H1609" s="326"/>
      <c r="I1609" s="327"/>
      <c r="J1609" s="327"/>
      <c r="K1609" s="327"/>
      <c r="L1609" s="327"/>
      <c r="M1609" s="327"/>
      <c r="N1609" s="328" t="str">
        <f t="shared" ca="1" si="100"/>
        <v/>
      </c>
      <c r="O1609" s="328"/>
      <c r="P1609" s="329"/>
      <c r="Q1609" s="330" t="str">
        <f t="shared" si="101"/>
        <v/>
      </c>
      <c r="R1609" s="330" t="b">
        <f t="shared" si="102"/>
        <v>1</v>
      </c>
      <c r="S1609" s="330" t="str">
        <f t="shared" si="103"/>
        <v/>
      </c>
    </row>
    <row r="1610" spans="1:19" s="330" customFormat="1" ht="20.149999999999999" customHeight="1">
      <c r="A1610" s="294"/>
      <c r="B1610" s="325"/>
      <c r="C1610" s="325"/>
      <c r="D1610" s="325"/>
      <c r="E1610" s="325"/>
      <c r="F1610" s="325"/>
      <c r="G1610" s="326"/>
      <c r="H1610" s="326"/>
      <c r="I1610" s="327"/>
      <c r="J1610" s="327"/>
      <c r="K1610" s="327"/>
      <c r="L1610" s="327"/>
      <c r="M1610" s="327"/>
      <c r="N1610" s="328" t="str">
        <f t="shared" ca="1" si="100"/>
        <v/>
      </c>
      <c r="O1610" s="328"/>
      <c r="P1610" s="329"/>
      <c r="Q1610" s="330" t="str">
        <f t="shared" si="101"/>
        <v/>
      </c>
      <c r="R1610" s="330" t="b">
        <f t="shared" si="102"/>
        <v>1</v>
      </c>
      <c r="S1610" s="330" t="str">
        <f t="shared" si="103"/>
        <v/>
      </c>
    </row>
    <row r="1611" spans="1:19" s="330" customFormat="1" ht="20.149999999999999" customHeight="1">
      <c r="A1611" s="294"/>
      <c r="B1611" s="325"/>
      <c r="C1611" s="325"/>
      <c r="D1611" s="325"/>
      <c r="E1611" s="325"/>
      <c r="F1611" s="325"/>
      <c r="G1611" s="326"/>
      <c r="H1611" s="326"/>
      <c r="I1611" s="327"/>
      <c r="J1611" s="327"/>
      <c r="K1611" s="327"/>
      <c r="L1611" s="327"/>
      <c r="M1611" s="327"/>
      <c r="N1611" s="328" t="str">
        <f t="shared" ca="1" si="100"/>
        <v/>
      </c>
      <c r="O1611" s="328"/>
      <c r="P1611" s="329"/>
      <c r="Q1611" s="330" t="str">
        <f t="shared" si="101"/>
        <v/>
      </c>
      <c r="R1611" s="330" t="b">
        <f t="shared" si="102"/>
        <v>1</v>
      </c>
      <c r="S1611" s="330" t="str">
        <f t="shared" si="103"/>
        <v/>
      </c>
    </row>
    <row r="1612" spans="1:19" s="330" customFormat="1" ht="20.149999999999999" customHeight="1">
      <c r="A1612" s="294"/>
      <c r="B1612" s="325"/>
      <c r="C1612" s="325"/>
      <c r="D1612" s="325"/>
      <c r="E1612" s="325"/>
      <c r="F1612" s="325"/>
      <c r="G1612" s="326"/>
      <c r="H1612" s="326"/>
      <c r="I1612" s="327"/>
      <c r="J1612" s="327"/>
      <c r="K1612" s="327"/>
      <c r="L1612" s="327"/>
      <c r="M1612" s="327"/>
      <c r="N1612" s="328" t="str">
        <f t="shared" ca="1" si="100"/>
        <v/>
      </c>
      <c r="O1612" s="328"/>
      <c r="P1612" s="329"/>
      <c r="Q1612" s="330" t="str">
        <f t="shared" si="101"/>
        <v/>
      </c>
      <c r="R1612" s="330" t="b">
        <f t="shared" si="102"/>
        <v>1</v>
      </c>
      <c r="S1612" s="330" t="str">
        <f t="shared" si="103"/>
        <v/>
      </c>
    </row>
    <row r="1613" spans="1:19" s="330" customFormat="1" ht="20.149999999999999" customHeight="1">
      <c r="A1613" s="294"/>
      <c r="B1613" s="325"/>
      <c r="C1613" s="325"/>
      <c r="D1613" s="325"/>
      <c r="E1613" s="325"/>
      <c r="F1613" s="325"/>
      <c r="G1613" s="326"/>
      <c r="H1613" s="326"/>
      <c r="I1613" s="327"/>
      <c r="J1613" s="327"/>
      <c r="K1613" s="327"/>
      <c r="L1613" s="327"/>
      <c r="M1613" s="327"/>
      <c r="N1613" s="328" t="str">
        <f t="shared" ca="1" si="100"/>
        <v/>
      </c>
      <c r="O1613" s="328"/>
      <c r="P1613" s="329"/>
      <c r="Q1613" s="330" t="str">
        <f t="shared" si="101"/>
        <v/>
      </c>
      <c r="R1613" s="330" t="b">
        <f t="shared" si="102"/>
        <v>1</v>
      </c>
      <c r="S1613" s="330" t="str">
        <f t="shared" si="103"/>
        <v/>
      </c>
    </row>
    <row r="1614" spans="1:19" s="330" customFormat="1" ht="20.149999999999999" customHeight="1">
      <c r="A1614" s="294"/>
      <c r="B1614" s="325"/>
      <c r="C1614" s="325"/>
      <c r="D1614" s="325"/>
      <c r="E1614" s="325"/>
      <c r="F1614" s="325"/>
      <c r="G1614" s="326"/>
      <c r="H1614" s="326"/>
      <c r="I1614" s="327"/>
      <c r="J1614" s="327"/>
      <c r="K1614" s="327"/>
      <c r="L1614" s="327"/>
      <c r="M1614" s="327"/>
      <c r="N1614" s="328" t="str">
        <f t="shared" ca="1" si="100"/>
        <v/>
      </c>
      <c r="O1614" s="328"/>
      <c r="P1614" s="329"/>
      <c r="Q1614" s="330" t="str">
        <f t="shared" si="101"/>
        <v/>
      </c>
      <c r="R1614" s="330" t="b">
        <f t="shared" si="102"/>
        <v>1</v>
      </c>
      <c r="S1614" s="330" t="str">
        <f t="shared" si="103"/>
        <v/>
      </c>
    </row>
    <row r="1615" spans="1:19" s="330" customFormat="1" ht="20.149999999999999" customHeight="1">
      <c r="A1615" s="294"/>
      <c r="B1615" s="325"/>
      <c r="C1615" s="325"/>
      <c r="D1615" s="325"/>
      <c r="E1615" s="325"/>
      <c r="F1615" s="325"/>
      <c r="G1615" s="326"/>
      <c r="H1615" s="326"/>
      <c r="I1615" s="327"/>
      <c r="J1615" s="327"/>
      <c r="K1615" s="327"/>
      <c r="L1615" s="327"/>
      <c r="M1615" s="327"/>
      <c r="N1615" s="328" t="str">
        <f t="shared" ca="1" si="100"/>
        <v/>
      </c>
      <c r="O1615" s="328"/>
      <c r="P1615" s="329"/>
      <c r="Q1615" s="330" t="str">
        <f t="shared" si="101"/>
        <v/>
      </c>
      <c r="R1615" s="330" t="b">
        <f t="shared" si="102"/>
        <v>1</v>
      </c>
      <c r="S1615" s="330" t="str">
        <f t="shared" si="103"/>
        <v/>
      </c>
    </row>
    <row r="1616" spans="1:19" s="330" customFormat="1" ht="20.149999999999999" customHeight="1">
      <c r="A1616" s="294"/>
      <c r="B1616" s="325"/>
      <c r="C1616" s="325"/>
      <c r="D1616" s="325"/>
      <c r="E1616" s="325"/>
      <c r="F1616" s="325"/>
      <c r="G1616" s="326"/>
      <c r="H1616" s="326"/>
      <c r="I1616" s="327"/>
      <c r="J1616" s="327"/>
      <c r="K1616" s="327"/>
      <c r="L1616" s="327"/>
      <c r="M1616" s="327"/>
      <c r="N1616" s="328" t="str">
        <f t="shared" ca="1" si="100"/>
        <v/>
      </c>
      <c r="O1616" s="328"/>
      <c r="P1616" s="329"/>
      <c r="Q1616" s="330" t="str">
        <f t="shared" si="101"/>
        <v/>
      </c>
      <c r="R1616" s="330" t="b">
        <f t="shared" si="102"/>
        <v>1</v>
      </c>
      <c r="S1616" s="330" t="str">
        <f t="shared" si="103"/>
        <v/>
      </c>
    </row>
    <row r="1617" spans="1:19" s="330" customFormat="1" ht="20.149999999999999" customHeight="1">
      <c r="A1617" s="294"/>
      <c r="B1617" s="325"/>
      <c r="C1617" s="325"/>
      <c r="D1617" s="325"/>
      <c r="E1617" s="325"/>
      <c r="F1617" s="325"/>
      <c r="G1617" s="326"/>
      <c r="H1617" s="326"/>
      <c r="I1617" s="327"/>
      <c r="J1617" s="327"/>
      <c r="K1617" s="327"/>
      <c r="L1617" s="327"/>
      <c r="M1617" s="327"/>
      <c r="N1617" s="328" t="str">
        <f t="shared" ca="1" si="100"/>
        <v/>
      </c>
      <c r="O1617" s="328"/>
      <c r="P1617" s="329"/>
      <c r="Q1617" s="330" t="str">
        <f t="shared" si="101"/>
        <v/>
      </c>
      <c r="R1617" s="330" t="b">
        <f t="shared" si="102"/>
        <v>1</v>
      </c>
      <c r="S1617" s="330" t="str">
        <f t="shared" si="103"/>
        <v/>
      </c>
    </row>
    <row r="1618" spans="1:19" s="330" customFormat="1" ht="20.149999999999999" customHeight="1">
      <c r="A1618" s="294"/>
      <c r="B1618" s="325"/>
      <c r="C1618" s="325"/>
      <c r="D1618" s="325"/>
      <c r="E1618" s="325"/>
      <c r="F1618" s="325"/>
      <c r="G1618" s="326"/>
      <c r="H1618" s="326"/>
      <c r="I1618" s="327"/>
      <c r="J1618" s="327"/>
      <c r="K1618" s="327"/>
      <c r="L1618" s="327"/>
      <c r="M1618" s="327"/>
      <c r="N1618" s="328" t="str">
        <f t="shared" ca="1" si="100"/>
        <v/>
      </c>
      <c r="O1618" s="328"/>
      <c r="P1618" s="329"/>
      <c r="Q1618" s="330" t="str">
        <f t="shared" si="101"/>
        <v/>
      </c>
      <c r="R1618" s="330" t="b">
        <f t="shared" si="102"/>
        <v>1</v>
      </c>
      <c r="S1618" s="330" t="str">
        <f t="shared" si="103"/>
        <v/>
      </c>
    </row>
    <row r="1619" spans="1:19" s="330" customFormat="1" ht="20.149999999999999" customHeight="1">
      <c r="A1619" s="294"/>
      <c r="B1619" s="325"/>
      <c r="C1619" s="325"/>
      <c r="D1619" s="325"/>
      <c r="E1619" s="325"/>
      <c r="F1619" s="325"/>
      <c r="G1619" s="326"/>
      <c r="H1619" s="326"/>
      <c r="I1619" s="327"/>
      <c r="J1619" s="327"/>
      <c r="K1619" s="327"/>
      <c r="L1619" s="327"/>
      <c r="M1619" s="327"/>
      <c r="N1619" s="328" t="str">
        <f t="shared" ca="1" si="100"/>
        <v/>
      </c>
      <c r="O1619" s="328"/>
      <c r="P1619" s="329"/>
      <c r="Q1619" s="330" t="str">
        <f t="shared" si="101"/>
        <v/>
      </c>
      <c r="R1619" s="330" t="b">
        <f t="shared" si="102"/>
        <v>1</v>
      </c>
      <c r="S1619" s="330" t="str">
        <f t="shared" si="103"/>
        <v/>
      </c>
    </row>
    <row r="1620" spans="1:19" s="330" customFormat="1" ht="20.149999999999999" customHeight="1">
      <c r="A1620" s="294"/>
      <c r="B1620" s="325"/>
      <c r="C1620" s="325"/>
      <c r="D1620" s="325"/>
      <c r="E1620" s="325"/>
      <c r="F1620" s="325"/>
      <c r="G1620" s="326"/>
      <c r="H1620" s="326"/>
      <c r="I1620" s="327"/>
      <c r="J1620" s="327"/>
      <c r="K1620" s="327"/>
      <c r="L1620" s="327"/>
      <c r="M1620" s="327"/>
      <c r="N1620" s="328" t="str">
        <f t="shared" ca="1" si="100"/>
        <v/>
      </c>
      <c r="O1620" s="328"/>
      <c r="P1620" s="329"/>
      <c r="Q1620" s="330" t="str">
        <f t="shared" si="101"/>
        <v/>
      </c>
      <c r="R1620" s="330" t="b">
        <f t="shared" si="102"/>
        <v>1</v>
      </c>
      <c r="S1620" s="330" t="str">
        <f t="shared" si="103"/>
        <v/>
      </c>
    </row>
    <row r="1621" spans="1:19" s="330" customFormat="1" ht="20.149999999999999" customHeight="1">
      <c r="A1621" s="294"/>
      <c r="B1621" s="325"/>
      <c r="C1621" s="325"/>
      <c r="D1621" s="325"/>
      <c r="E1621" s="325"/>
      <c r="F1621" s="325"/>
      <c r="G1621" s="326"/>
      <c r="H1621" s="326"/>
      <c r="I1621" s="327"/>
      <c r="J1621" s="327"/>
      <c r="K1621" s="327"/>
      <c r="L1621" s="327"/>
      <c r="M1621" s="327"/>
      <c r="N1621" s="328" t="str">
        <f t="shared" ca="1" si="100"/>
        <v/>
      </c>
      <c r="O1621" s="328"/>
      <c r="P1621" s="329"/>
      <c r="Q1621" s="330" t="str">
        <f t="shared" si="101"/>
        <v/>
      </c>
      <c r="R1621" s="330" t="b">
        <f t="shared" si="102"/>
        <v>1</v>
      </c>
      <c r="S1621" s="330" t="str">
        <f t="shared" si="103"/>
        <v/>
      </c>
    </row>
    <row r="1622" spans="1:19" s="330" customFormat="1" ht="20.149999999999999" customHeight="1">
      <c r="A1622" s="294"/>
      <c r="B1622" s="325"/>
      <c r="C1622" s="325"/>
      <c r="D1622" s="325"/>
      <c r="E1622" s="325"/>
      <c r="F1622" s="325"/>
      <c r="G1622" s="326"/>
      <c r="H1622" s="326"/>
      <c r="I1622" s="327"/>
      <c r="J1622" s="327"/>
      <c r="K1622" s="327"/>
      <c r="L1622" s="327"/>
      <c r="M1622" s="327"/>
      <c r="N1622" s="328" t="str">
        <f t="shared" ca="1" si="100"/>
        <v/>
      </c>
      <c r="O1622" s="328"/>
      <c r="P1622" s="329"/>
      <c r="Q1622" s="330" t="str">
        <f t="shared" si="101"/>
        <v/>
      </c>
      <c r="R1622" s="330" t="b">
        <f t="shared" si="102"/>
        <v>1</v>
      </c>
      <c r="S1622" s="330" t="str">
        <f t="shared" si="103"/>
        <v/>
      </c>
    </row>
    <row r="1623" spans="1:19" s="330" customFormat="1" ht="20.149999999999999" customHeight="1">
      <c r="A1623" s="294"/>
      <c r="B1623" s="325"/>
      <c r="C1623" s="325"/>
      <c r="D1623" s="325"/>
      <c r="E1623" s="325"/>
      <c r="F1623" s="325"/>
      <c r="G1623" s="326"/>
      <c r="H1623" s="326"/>
      <c r="I1623" s="327"/>
      <c r="J1623" s="327"/>
      <c r="K1623" s="327"/>
      <c r="L1623" s="327"/>
      <c r="M1623" s="327"/>
      <c r="N1623" s="328" t="str">
        <f t="shared" ca="1" si="100"/>
        <v/>
      </c>
      <c r="O1623" s="328"/>
      <c r="P1623" s="329"/>
      <c r="Q1623" s="330" t="str">
        <f t="shared" si="101"/>
        <v/>
      </c>
      <c r="R1623" s="330" t="b">
        <f t="shared" si="102"/>
        <v>1</v>
      </c>
      <c r="S1623" s="330" t="str">
        <f t="shared" si="103"/>
        <v/>
      </c>
    </row>
    <row r="1624" spans="1:19" s="330" customFormat="1" ht="20.149999999999999" customHeight="1">
      <c r="A1624" s="294"/>
      <c r="B1624" s="325"/>
      <c r="C1624" s="325"/>
      <c r="D1624" s="325"/>
      <c r="E1624" s="325"/>
      <c r="F1624" s="325"/>
      <c r="G1624" s="326"/>
      <c r="H1624" s="326"/>
      <c r="I1624" s="327"/>
      <c r="J1624" s="327"/>
      <c r="K1624" s="327"/>
      <c r="L1624" s="327"/>
      <c r="M1624" s="327"/>
      <c r="N1624" s="328" t="str">
        <f t="shared" ca="1" si="100"/>
        <v/>
      </c>
      <c r="O1624" s="328"/>
      <c r="P1624" s="329"/>
      <c r="Q1624" s="330" t="str">
        <f t="shared" si="101"/>
        <v/>
      </c>
      <c r="R1624" s="330" t="b">
        <f t="shared" si="102"/>
        <v>1</v>
      </c>
      <c r="S1624" s="330" t="str">
        <f t="shared" si="103"/>
        <v/>
      </c>
    </row>
    <row r="1625" spans="1:19" s="330" customFormat="1" ht="20.149999999999999" customHeight="1">
      <c r="A1625" s="294"/>
      <c r="B1625" s="325"/>
      <c r="C1625" s="325"/>
      <c r="D1625" s="325"/>
      <c r="E1625" s="325"/>
      <c r="F1625" s="325"/>
      <c r="G1625" s="326"/>
      <c r="H1625" s="326"/>
      <c r="I1625" s="327"/>
      <c r="J1625" s="327"/>
      <c r="K1625" s="327"/>
      <c r="L1625" s="327"/>
      <c r="M1625" s="327"/>
      <c r="N1625" s="328" t="str">
        <f t="shared" ca="1" si="100"/>
        <v/>
      </c>
      <c r="O1625" s="328"/>
      <c r="P1625" s="329"/>
      <c r="Q1625" s="330" t="str">
        <f t="shared" si="101"/>
        <v/>
      </c>
      <c r="R1625" s="330" t="b">
        <f t="shared" si="102"/>
        <v>1</v>
      </c>
      <c r="S1625" s="330" t="str">
        <f t="shared" si="103"/>
        <v/>
      </c>
    </row>
    <row r="1626" spans="1:19" s="330" customFormat="1" ht="20.149999999999999" customHeight="1">
      <c r="A1626" s="294"/>
      <c r="B1626" s="325"/>
      <c r="C1626" s="325"/>
      <c r="D1626" s="325"/>
      <c r="E1626" s="325"/>
      <c r="F1626" s="325"/>
      <c r="G1626" s="326"/>
      <c r="H1626" s="326"/>
      <c r="I1626" s="327"/>
      <c r="J1626" s="327"/>
      <c r="K1626" s="327"/>
      <c r="L1626" s="327"/>
      <c r="M1626" s="327"/>
      <c r="N1626" s="328" t="str">
        <f t="shared" ca="1" si="100"/>
        <v/>
      </c>
      <c r="O1626" s="328"/>
      <c r="P1626" s="329"/>
      <c r="Q1626" s="330" t="str">
        <f t="shared" si="101"/>
        <v/>
      </c>
      <c r="R1626" s="330" t="b">
        <f t="shared" si="102"/>
        <v>1</v>
      </c>
      <c r="S1626" s="330" t="str">
        <f t="shared" si="103"/>
        <v/>
      </c>
    </row>
    <row r="1627" spans="1:19" s="330" customFormat="1" ht="20.149999999999999" customHeight="1">
      <c r="A1627" s="294"/>
      <c r="B1627" s="325"/>
      <c r="C1627" s="325"/>
      <c r="D1627" s="325"/>
      <c r="E1627" s="325"/>
      <c r="F1627" s="325"/>
      <c r="G1627" s="326"/>
      <c r="H1627" s="326"/>
      <c r="I1627" s="327"/>
      <c r="J1627" s="327"/>
      <c r="K1627" s="327"/>
      <c r="L1627" s="327"/>
      <c r="M1627" s="327"/>
      <c r="N1627" s="328" t="str">
        <f t="shared" ca="1" si="100"/>
        <v/>
      </c>
      <c r="O1627" s="328"/>
      <c r="P1627" s="329"/>
      <c r="Q1627" s="330" t="str">
        <f t="shared" si="101"/>
        <v/>
      </c>
      <c r="R1627" s="330" t="b">
        <f t="shared" si="102"/>
        <v>1</v>
      </c>
      <c r="S1627" s="330" t="str">
        <f t="shared" si="103"/>
        <v/>
      </c>
    </row>
    <row r="1628" spans="1:19" s="330" customFormat="1" ht="20.149999999999999" customHeight="1">
      <c r="A1628" s="294"/>
      <c r="B1628" s="325"/>
      <c r="C1628" s="325"/>
      <c r="D1628" s="325"/>
      <c r="E1628" s="325"/>
      <c r="F1628" s="325"/>
      <c r="G1628" s="326"/>
      <c r="H1628" s="326"/>
      <c r="I1628" s="327"/>
      <c r="J1628" s="327"/>
      <c r="K1628" s="327"/>
      <c r="L1628" s="327"/>
      <c r="M1628" s="327"/>
      <c r="N1628" s="328" t="str">
        <f t="shared" ca="1" si="100"/>
        <v/>
      </c>
      <c r="O1628" s="328"/>
      <c r="P1628" s="329"/>
      <c r="Q1628" s="330" t="str">
        <f t="shared" si="101"/>
        <v/>
      </c>
      <c r="R1628" s="330" t="b">
        <f t="shared" si="102"/>
        <v>1</v>
      </c>
      <c r="S1628" s="330" t="str">
        <f t="shared" si="103"/>
        <v/>
      </c>
    </row>
    <row r="1629" spans="1:19" s="330" customFormat="1" ht="20.149999999999999" customHeight="1">
      <c r="A1629" s="294"/>
      <c r="B1629" s="325"/>
      <c r="C1629" s="325"/>
      <c r="D1629" s="325"/>
      <c r="E1629" s="325"/>
      <c r="F1629" s="325"/>
      <c r="G1629" s="326"/>
      <c r="H1629" s="326"/>
      <c r="I1629" s="327"/>
      <c r="J1629" s="327"/>
      <c r="K1629" s="327"/>
      <c r="L1629" s="327"/>
      <c r="M1629" s="327"/>
      <c r="N1629" s="328" t="str">
        <f t="shared" ca="1" si="100"/>
        <v/>
      </c>
      <c r="O1629" s="328"/>
      <c r="P1629" s="329"/>
      <c r="Q1629" s="330" t="str">
        <f t="shared" si="101"/>
        <v/>
      </c>
      <c r="R1629" s="330" t="b">
        <f t="shared" si="102"/>
        <v>1</v>
      </c>
      <c r="S1629" s="330" t="str">
        <f t="shared" si="103"/>
        <v/>
      </c>
    </row>
    <row r="1630" spans="1:19" s="330" customFormat="1" ht="20.149999999999999" customHeight="1">
      <c r="A1630" s="294"/>
      <c r="B1630" s="325"/>
      <c r="C1630" s="325"/>
      <c r="D1630" s="325"/>
      <c r="E1630" s="325"/>
      <c r="F1630" s="325"/>
      <c r="G1630" s="326"/>
      <c r="H1630" s="326"/>
      <c r="I1630" s="327"/>
      <c r="J1630" s="327"/>
      <c r="K1630" s="327"/>
      <c r="L1630" s="327"/>
      <c r="M1630" s="327"/>
      <c r="N1630" s="328" t="str">
        <f t="shared" ca="1" si="100"/>
        <v/>
      </c>
      <c r="O1630" s="328"/>
      <c r="P1630" s="329"/>
      <c r="Q1630" s="330" t="str">
        <f t="shared" si="101"/>
        <v/>
      </c>
      <c r="R1630" s="330" t="b">
        <f t="shared" si="102"/>
        <v>1</v>
      </c>
      <c r="S1630" s="330" t="str">
        <f t="shared" si="103"/>
        <v/>
      </c>
    </row>
    <row r="1631" spans="1:19" s="330" customFormat="1" ht="20.149999999999999" customHeight="1">
      <c r="A1631" s="294"/>
      <c r="B1631" s="325"/>
      <c r="C1631" s="325"/>
      <c r="D1631" s="325"/>
      <c r="E1631" s="325"/>
      <c r="F1631" s="325"/>
      <c r="G1631" s="326"/>
      <c r="H1631" s="326"/>
      <c r="I1631" s="327"/>
      <c r="J1631" s="327"/>
      <c r="K1631" s="327"/>
      <c r="L1631" s="327"/>
      <c r="M1631" s="327"/>
      <c r="N1631" s="328" t="str">
        <f t="shared" ca="1" si="100"/>
        <v/>
      </c>
      <c r="O1631" s="328"/>
      <c r="P1631" s="329"/>
      <c r="Q1631" s="330" t="str">
        <f t="shared" si="101"/>
        <v/>
      </c>
      <c r="R1631" s="330" t="b">
        <f t="shared" si="102"/>
        <v>1</v>
      </c>
      <c r="S1631" s="330" t="str">
        <f t="shared" si="103"/>
        <v/>
      </c>
    </row>
    <row r="1632" spans="1:19" s="330" customFormat="1" ht="20.149999999999999" customHeight="1">
      <c r="A1632" s="294"/>
      <c r="B1632" s="325"/>
      <c r="C1632" s="325"/>
      <c r="D1632" s="325"/>
      <c r="E1632" s="325"/>
      <c r="F1632" s="325"/>
      <c r="G1632" s="326"/>
      <c r="H1632" s="326"/>
      <c r="I1632" s="327"/>
      <c r="J1632" s="327"/>
      <c r="K1632" s="327"/>
      <c r="L1632" s="327"/>
      <c r="M1632" s="327"/>
      <c r="N1632" s="328" t="str">
        <f t="shared" ca="1" si="100"/>
        <v/>
      </c>
      <c r="O1632" s="328"/>
      <c r="P1632" s="329"/>
      <c r="Q1632" s="330" t="str">
        <f t="shared" si="101"/>
        <v/>
      </c>
      <c r="R1632" s="330" t="b">
        <f t="shared" si="102"/>
        <v>1</v>
      </c>
      <c r="S1632" s="330" t="str">
        <f t="shared" si="103"/>
        <v/>
      </c>
    </row>
    <row r="1633" spans="1:19" s="330" customFormat="1" ht="20.149999999999999" customHeight="1">
      <c r="A1633" s="294"/>
      <c r="B1633" s="325"/>
      <c r="C1633" s="325"/>
      <c r="D1633" s="325"/>
      <c r="E1633" s="325"/>
      <c r="F1633" s="325"/>
      <c r="G1633" s="326"/>
      <c r="H1633" s="326"/>
      <c r="I1633" s="327"/>
      <c r="J1633" s="327"/>
      <c r="K1633" s="327"/>
      <c r="L1633" s="327"/>
      <c r="M1633" s="327"/>
      <c r="N1633" s="328" t="str">
        <f t="shared" ca="1" si="100"/>
        <v/>
      </c>
      <c r="O1633" s="328"/>
      <c r="P1633" s="329"/>
      <c r="Q1633" s="330" t="str">
        <f t="shared" si="101"/>
        <v/>
      </c>
      <c r="R1633" s="330" t="b">
        <f t="shared" si="102"/>
        <v>1</v>
      </c>
      <c r="S1633" s="330" t="str">
        <f t="shared" si="103"/>
        <v/>
      </c>
    </row>
    <row r="1634" spans="1:19" s="330" customFormat="1" ht="20.149999999999999" customHeight="1">
      <c r="A1634" s="294"/>
      <c r="B1634" s="325"/>
      <c r="C1634" s="325"/>
      <c r="D1634" s="325"/>
      <c r="E1634" s="325"/>
      <c r="F1634" s="325"/>
      <c r="G1634" s="326"/>
      <c r="H1634" s="326"/>
      <c r="I1634" s="327"/>
      <c r="J1634" s="327"/>
      <c r="K1634" s="327"/>
      <c r="L1634" s="327"/>
      <c r="M1634" s="327"/>
      <c r="N1634" s="328" t="str">
        <f t="shared" ca="1" si="100"/>
        <v/>
      </c>
      <c r="O1634" s="328"/>
      <c r="P1634" s="329"/>
      <c r="Q1634" s="330" t="str">
        <f t="shared" si="101"/>
        <v/>
      </c>
      <c r="R1634" s="330" t="b">
        <f t="shared" si="102"/>
        <v>1</v>
      </c>
      <c r="S1634" s="330" t="str">
        <f t="shared" si="103"/>
        <v/>
      </c>
    </row>
    <row r="1635" spans="1:19" s="330" customFormat="1" ht="20.149999999999999" customHeight="1">
      <c r="A1635" s="294"/>
      <c r="B1635" s="325"/>
      <c r="C1635" s="325"/>
      <c r="D1635" s="325"/>
      <c r="E1635" s="325"/>
      <c r="F1635" s="325"/>
      <c r="G1635" s="326"/>
      <c r="H1635" s="326"/>
      <c r="I1635" s="327"/>
      <c r="J1635" s="327"/>
      <c r="K1635" s="327"/>
      <c r="L1635" s="327"/>
      <c r="M1635" s="327"/>
      <c r="N1635" s="328" t="str">
        <f t="shared" ca="1" si="100"/>
        <v/>
      </c>
      <c r="O1635" s="328"/>
      <c r="P1635" s="329"/>
      <c r="Q1635" s="330" t="str">
        <f t="shared" si="101"/>
        <v/>
      </c>
      <c r="R1635" s="330" t="b">
        <f t="shared" si="102"/>
        <v>1</v>
      </c>
      <c r="S1635" s="330" t="str">
        <f t="shared" si="103"/>
        <v/>
      </c>
    </row>
    <row r="1636" spans="1:19" s="330" customFormat="1" ht="20.149999999999999" customHeight="1">
      <c r="A1636" s="294"/>
      <c r="B1636" s="325"/>
      <c r="C1636" s="325"/>
      <c r="D1636" s="325"/>
      <c r="E1636" s="325"/>
      <c r="F1636" s="325"/>
      <c r="G1636" s="326"/>
      <c r="H1636" s="326"/>
      <c r="I1636" s="327"/>
      <c r="J1636" s="327"/>
      <c r="K1636" s="327"/>
      <c r="L1636" s="327"/>
      <c r="M1636" s="327"/>
      <c r="N1636" s="328" t="str">
        <f t="shared" ca="1" si="100"/>
        <v/>
      </c>
      <c r="O1636" s="328"/>
      <c r="P1636" s="329"/>
      <c r="Q1636" s="330" t="str">
        <f t="shared" si="101"/>
        <v/>
      </c>
      <c r="R1636" s="330" t="b">
        <f t="shared" si="102"/>
        <v>1</v>
      </c>
      <c r="S1636" s="330" t="str">
        <f t="shared" si="103"/>
        <v/>
      </c>
    </row>
    <row r="1637" spans="1:19" s="330" customFormat="1" ht="20.149999999999999" customHeight="1">
      <c r="A1637" s="294"/>
      <c r="B1637" s="325"/>
      <c r="C1637" s="325"/>
      <c r="D1637" s="325"/>
      <c r="E1637" s="325"/>
      <c r="F1637" s="325"/>
      <c r="G1637" s="326"/>
      <c r="H1637" s="326"/>
      <c r="I1637" s="327"/>
      <c r="J1637" s="327"/>
      <c r="K1637" s="327"/>
      <c r="L1637" s="327"/>
      <c r="M1637" s="327"/>
      <c r="N1637" s="328" t="str">
        <f t="shared" ca="1" si="100"/>
        <v/>
      </c>
      <c r="O1637" s="328"/>
      <c r="P1637" s="329"/>
      <c r="Q1637" s="330" t="str">
        <f t="shared" si="101"/>
        <v/>
      </c>
      <c r="R1637" s="330" t="b">
        <f t="shared" si="102"/>
        <v>1</v>
      </c>
      <c r="S1637" s="330" t="str">
        <f t="shared" si="103"/>
        <v/>
      </c>
    </row>
    <row r="1638" spans="1:19" s="330" customFormat="1" ht="20.149999999999999" customHeight="1">
      <c r="A1638" s="294"/>
      <c r="B1638" s="325"/>
      <c r="C1638" s="325"/>
      <c r="D1638" s="325"/>
      <c r="E1638" s="325"/>
      <c r="F1638" s="325"/>
      <c r="G1638" s="326"/>
      <c r="H1638" s="326"/>
      <c r="I1638" s="327"/>
      <c r="J1638" s="327"/>
      <c r="K1638" s="327"/>
      <c r="L1638" s="327"/>
      <c r="M1638" s="327"/>
      <c r="N1638" s="328" t="str">
        <f t="shared" ca="1" si="100"/>
        <v/>
      </c>
      <c r="O1638" s="328"/>
      <c r="P1638" s="329"/>
      <c r="Q1638" s="330" t="str">
        <f t="shared" si="101"/>
        <v/>
      </c>
      <c r="R1638" s="330" t="b">
        <f t="shared" si="102"/>
        <v>1</v>
      </c>
      <c r="S1638" s="330" t="str">
        <f t="shared" si="103"/>
        <v/>
      </c>
    </row>
    <row r="1639" spans="1:19" s="330" customFormat="1" ht="20.149999999999999" customHeight="1">
      <c r="A1639" s="294"/>
      <c r="B1639" s="325"/>
      <c r="C1639" s="325"/>
      <c r="D1639" s="325"/>
      <c r="E1639" s="325"/>
      <c r="F1639" s="325"/>
      <c r="G1639" s="326"/>
      <c r="H1639" s="326"/>
      <c r="I1639" s="327"/>
      <c r="J1639" s="327"/>
      <c r="K1639" s="327"/>
      <c r="L1639" s="327"/>
      <c r="M1639" s="327"/>
      <c r="N1639" s="328" t="str">
        <f t="shared" ca="1" si="100"/>
        <v/>
      </c>
      <c r="O1639" s="328"/>
      <c r="P1639" s="329"/>
      <c r="Q1639" s="330" t="str">
        <f t="shared" si="101"/>
        <v/>
      </c>
      <c r="R1639" s="330" t="b">
        <f t="shared" si="102"/>
        <v>1</v>
      </c>
      <c r="S1639" s="330" t="str">
        <f t="shared" si="103"/>
        <v/>
      </c>
    </row>
    <row r="1640" spans="1:19" s="330" customFormat="1" ht="20.149999999999999" customHeight="1">
      <c r="A1640" s="294"/>
      <c r="B1640" s="325"/>
      <c r="C1640" s="325"/>
      <c r="D1640" s="325"/>
      <c r="E1640" s="325"/>
      <c r="F1640" s="325"/>
      <c r="G1640" s="326"/>
      <c r="H1640" s="326"/>
      <c r="I1640" s="327"/>
      <c r="J1640" s="327"/>
      <c r="K1640" s="327"/>
      <c r="L1640" s="327"/>
      <c r="M1640" s="327"/>
      <c r="N1640" s="328" t="str">
        <f t="shared" ca="1" si="100"/>
        <v/>
      </c>
      <c r="O1640" s="328"/>
      <c r="P1640" s="329"/>
      <c r="Q1640" s="330" t="str">
        <f t="shared" si="101"/>
        <v/>
      </c>
      <c r="R1640" s="330" t="b">
        <f t="shared" si="102"/>
        <v>1</v>
      </c>
      <c r="S1640" s="330" t="str">
        <f t="shared" si="103"/>
        <v/>
      </c>
    </row>
    <row r="1641" spans="1:19" s="330" customFormat="1" ht="20.149999999999999" customHeight="1">
      <c r="A1641" s="294"/>
      <c r="B1641" s="325"/>
      <c r="C1641" s="325"/>
      <c r="D1641" s="325"/>
      <c r="E1641" s="325"/>
      <c r="F1641" s="325"/>
      <c r="G1641" s="326"/>
      <c r="H1641" s="326"/>
      <c r="I1641" s="327"/>
      <c r="J1641" s="327"/>
      <c r="K1641" s="327"/>
      <c r="L1641" s="327"/>
      <c r="M1641" s="327"/>
      <c r="N1641" s="328" t="str">
        <f t="shared" ca="1" si="100"/>
        <v/>
      </c>
      <c r="O1641" s="328"/>
      <c r="P1641" s="329"/>
      <c r="Q1641" s="330" t="str">
        <f t="shared" si="101"/>
        <v/>
      </c>
      <c r="R1641" s="330" t="b">
        <f t="shared" si="102"/>
        <v>1</v>
      </c>
      <c r="S1641" s="330" t="str">
        <f t="shared" si="103"/>
        <v/>
      </c>
    </row>
    <row r="1642" spans="1:19" s="330" customFormat="1" ht="20.149999999999999" customHeight="1">
      <c r="A1642" s="294"/>
      <c r="B1642" s="325"/>
      <c r="C1642" s="325"/>
      <c r="D1642" s="325"/>
      <c r="E1642" s="325"/>
      <c r="F1642" s="325"/>
      <c r="G1642" s="326"/>
      <c r="H1642" s="326"/>
      <c r="I1642" s="327"/>
      <c r="J1642" s="327"/>
      <c r="K1642" s="327"/>
      <c r="L1642" s="327"/>
      <c r="M1642" s="327"/>
      <c r="N1642" s="328" t="str">
        <f t="shared" ca="1" si="100"/>
        <v/>
      </c>
      <c r="O1642" s="328"/>
      <c r="P1642" s="329"/>
      <c r="Q1642" s="330" t="str">
        <f t="shared" si="101"/>
        <v/>
      </c>
      <c r="R1642" s="330" t="b">
        <f t="shared" si="102"/>
        <v>1</v>
      </c>
      <c r="S1642" s="330" t="str">
        <f t="shared" si="103"/>
        <v/>
      </c>
    </row>
    <row r="1643" spans="1:19" s="330" customFormat="1" ht="20.149999999999999" customHeight="1">
      <c r="A1643" s="294"/>
      <c r="B1643" s="325"/>
      <c r="C1643" s="325"/>
      <c r="D1643" s="325"/>
      <c r="E1643" s="325"/>
      <c r="F1643" s="325"/>
      <c r="G1643" s="326"/>
      <c r="H1643" s="326"/>
      <c r="I1643" s="327"/>
      <c r="J1643" s="327"/>
      <c r="K1643" s="327"/>
      <c r="L1643" s="327"/>
      <c r="M1643" s="327"/>
      <c r="N1643" s="328" t="str">
        <f t="shared" ca="1" si="100"/>
        <v/>
      </c>
      <c r="O1643" s="328"/>
      <c r="P1643" s="329"/>
      <c r="Q1643" s="330" t="str">
        <f t="shared" si="101"/>
        <v/>
      </c>
      <c r="R1643" s="330" t="b">
        <f t="shared" si="102"/>
        <v>1</v>
      </c>
      <c r="S1643" s="330" t="str">
        <f t="shared" si="103"/>
        <v/>
      </c>
    </row>
    <row r="1644" spans="1:19" s="330" customFormat="1" ht="20.149999999999999" customHeight="1">
      <c r="A1644" s="294"/>
      <c r="B1644" s="325"/>
      <c r="C1644" s="325"/>
      <c r="D1644" s="325"/>
      <c r="E1644" s="325"/>
      <c r="F1644" s="325"/>
      <c r="G1644" s="326"/>
      <c r="H1644" s="326"/>
      <c r="I1644" s="327"/>
      <c r="J1644" s="327"/>
      <c r="K1644" s="327"/>
      <c r="L1644" s="327"/>
      <c r="M1644" s="327"/>
      <c r="N1644" s="328" t="str">
        <f t="shared" ca="1" si="100"/>
        <v/>
      </c>
      <c r="O1644" s="328"/>
      <c r="P1644" s="329"/>
      <c r="Q1644" s="330" t="str">
        <f t="shared" si="101"/>
        <v/>
      </c>
      <c r="R1644" s="330" t="b">
        <f t="shared" si="102"/>
        <v>1</v>
      </c>
      <c r="S1644" s="330" t="str">
        <f t="shared" si="103"/>
        <v/>
      </c>
    </row>
    <row r="1645" spans="1:19" s="330" customFormat="1" ht="20.149999999999999" customHeight="1">
      <c r="A1645" s="294"/>
      <c r="B1645" s="325"/>
      <c r="C1645" s="325"/>
      <c r="D1645" s="325"/>
      <c r="E1645" s="325"/>
      <c r="F1645" s="325"/>
      <c r="G1645" s="326"/>
      <c r="H1645" s="326"/>
      <c r="I1645" s="327"/>
      <c r="J1645" s="327"/>
      <c r="K1645" s="327"/>
      <c r="L1645" s="327"/>
      <c r="M1645" s="327"/>
      <c r="N1645" s="328" t="str">
        <f t="shared" ca="1" si="100"/>
        <v/>
      </c>
      <c r="O1645" s="328"/>
      <c r="P1645" s="329"/>
      <c r="Q1645" s="330" t="str">
        <f t="shared" si="101"/>
        <v/>
      </c>
      <c r="R1645" s="330" t="b">
        <f t="shared" si="102"/>
        <v>1</v>
      </c>
      <c r="S1645" s="330" t="str">
        <f t="shared" si="103"/>
        <v/>
      </c>
    </row>
    <row r="1646" spans="1:19" s="330" customFormat="1" ht="20.149999999999999" customHeight="1">
      <c r="A1646" s="294"/>
      <c r="B1646" s="325"/>
      <c r="C1646" s="325"/>
      <c r="D1646" s="325"/>
      <c r="E1646" s="325"/>
      <c r="F1646" s="325"/>
      <c r="G1646" s="326"/>
      <c r="H1646" s="326"/>
      <c r="I1646" s="327"/>
      <c r="J1646" s="327"/>
      <c r="K1646" s="327"/>
      <c r="L1646" s="327"/>
      <c r="M1646" s="327"/>
      <c r="N1646" s="328" t="str">
        <f t="shared" ca="1" si="100"/>
        <v/>
      </c>
      <c r="O1646" s="328"/>
      <c r="P1646" s="329"/>
      <c r="Q1646" s="330" t="str">
        <f t="shared" si="101"/>
        <v/>
      </c>
      <c r="R1646" s="330" t="b">
        <f t="shared" si="102"/>
        <v>1</v>
      </c>
      <c r="S1646" s="330" t="str">
        <f t="shared" si="103"/>
        <v/>
      </c>
    </row>
    <row r="1647" spans="1:19" s="330" customFormat="1" ht="20.149999999999999" customHeight="1">
      <c r="A1647" s="294"/>
      <c r="B1647" s="325"/>
      <c r="C1647" s="325"/>
      <c r="D1647" s="325"/>
      <c r="E1647" s="325"/>
      <c r="F1647" s="325"/>
      <c r="G1647" s="326"/>
      <c r="H1647" s="326"/>
      <c r="I1647" s="327"/>
      <c r="J1647" s="327"/>
      <c r="K1647" s="327"/>
      <c r="L1647" s="327"/>
      <c r="M1647" s="327"/>
      <c r="N1647" s="328" t="str">
        <f t="shared" ca="1" si="100"/>
        <v/>
      </c>
      <c r="O1647" s="328"/>
      <c r="P1647" s="329"/>
      <c r="Q1647" s="330" t="str">
        <f t="shared" si="101"/>
        <v/>
      </c>
      <c r="R1647" s="330" t="b">
        <f t="shared" si="102"/>
        <v>1</v>
      </c>
      <c r="S1647" s="330" t="str">
        <f t="shared" si="103"/>
        <v/>
      </c>
    </row>
    <row r="1648" spans="1:19" s="330" customFormat="1" ht="20.149999999999999" customHeight="1">
      <c r="A1648" s="294"/>
      <c r="B1648" s="325"/>
      <c r="C1648" s="325"/>
      <c r="D1648" s="325"/>
      <c r="E1648" s="325"/>
      <c r="F1648" s="325"/>
      <c r="G1648" s="326"/>
      <c r="H1648" s="326"/>
      <c r="I1648" s="327"/>
      <c r="J1648" s="327"/>
      <c r="K1648" s="327"/>
      <c r="L1648" s="327"/>
      <c r="M1648" s="327"/>
      <c r="N1648" s="328" t="str">
        <f t="shared" ca="1" si="100"/>
        <v/>
      </c>
      <c r="O1648" s="328"/>
      <c r="P1648" s="329"/>
      <c r="Q1648" s="330" t="str">
        <f t="shared" si="101"/>
        <v/>
      </c>
      <c r="R1648" s="330" t="b">
        <f t="shared" si="102"/>
        <v>1</v>
      </c>
      <c r="S1648" s="330" t="str">
        <f t="shared" si="103"/>
        <v/>
      </c>
    </row>
    <row r="1649" spans="1:19" s="330" customFormat="1" ht="20.149999999999999" customHeight="1">
      <c r="A1649" s="294"/>
      <c r="B1649" s="325"/>
      <c r="C1649" s="325"/>
      <c r="D1649" s="325"/>
      <c r="E1649" s="325"/>
      <c r="F1649" s="325"/>
      <c r="G1649" s="326"/>
      <c r="H1649" s="326"/>
      <c r="I1649" s="327"/>
      <c r="J1649" s="327"/>
      <c r="K1649" s="327"/>
      <c r="L1649" s="327"/>
      <c r="M1649" s="327"/>
      <c r="N1649" s="328" t="str">
        <f t="shared" ca="1" si="100"/>
        <v/>
      </c>
      <c r="O1649" s="328"/>
      <c r="P1649" s="329"/>
      <c r="Q1649" s="330" t="str">
        <f t="shared" si="101"/>
        <v/>
      </c>
      <c r="R1649" s="330" t="b">
        <f t="shared" si="102"/>
        <v>1</v>
      </c>
      <c r="S1649" s="330" t="str">
        <f t="shared" si="103"/>
        <v/>
      </c>
    </row>
    <row r="1650" spans="1:19" s="330" customFormat="1" ht="20.149999999999999" customHeight="1">
      <c r="A1650" s="294"/>
      <c r="B1650" s="325"/>
      <c r="C1650" s="325"/>
      <c r="D1650" s="325"/>
      <c r="E1650" s="325"/>
      <c r="F1650" s="325"/>
      <c r="G1650" s="326"/>
      <c r="H1650" s="326"/>
      <c r="I1650" s="327"/>
      <c r="J1650" s="327"/>
      <c r="K1650" s="327"/>
      <c r="L1650" s="327"/>
      <c r="M1650" s="327"/>
      <c r="N1650" s="328" t="str">
        <f t="shared" ca="1" si="100"/>
        <v/>
      </c>
      <c r="O1650" s="328"/>
      <c r="P1650" s="329"/>
      <c r="Q1650" s="330" t="str">
        <f t="shared" si="101"/>
        <v/>
      </c>
      <c r="R1650" s="330" t="b">
        <f t="shared" si="102"/>
        <v>1</v>
      </c>
      <c r="S1650" s="330" t="str">
        <f t="shared" si="103"/>
        <v/>
      </c>
    </row>
    <row r="1651" spans="1:19" s="330" customFormat="1" ht="20.149999999999999" customHeight="1">
      <c r="A1651" s="294"/>
      <c r="B1651" s="325"/>
      <c r="C1651" s="325"/>
      <c r="D1651" s="325"/>
      <c r="E1651" s="325"/>
      <c r="F1651" s="325"/>
      <c r="G1651" s="326"/>
      <c r="H1651" s="326"/>
      <c r="I1651" s="327"/>
      <c r="J1651" s="327"/>
      <c r="K1651" s="327"/>
      <c r="L1651" s="327"/>
      <c r="M1651" s="327"/>
      <c r="N1651" s="328" t="str">
        <f t="shared" ca="1" si="100"/>
        <v/>
      </c>
      <c r="O1651" s="328"/>
      <c r="P1651" s="329"/>
      <c r="Q1651" s="330" t="str">
        <f t="shared" si="101"/>
        <v/>
      </c>
      <c r="R1651" s="330" t="b">
        <f t="shared" si="102"/>
        <v>1</v>
      </c>
      <c r="S1651" s="330" t="str">
        <f t="shared" si="103"/>
        <v/>
      </c>
    </row>
    <row r="1652" spans="1:19" s="330" customFormat="1" ht="20.149999999999999" customHeight="1">
      <c r="A1652" s="294"/>
      <c r="B1652" s="325"/>
      <c r="C1652" s="325"/>
      <c r="D1652" s="325"/>
      <c r="E1652" s="325"/>
      <c r="F1652" s="325"/>
      <c r="G1652" s="326"/>
      <c r="H1652" s="326"/>
      <c r="I1652" s="327"/>
      <c r="J1652" s="327"/>
      <c r="K1652" s="327"/>
      <c r="L1652" s="327"/>
      <c r="M1652" s="327"/>
      <c r="N1652" s="328" t="str">
        <f t="shared" ca="1" si="100"/>
        <v/>
      </c>
      <c r="O1652" s="328"/>
      <c r="P1652" s="329"/>
      <c r="Q1652" s="330" t="str">
        <f t="shared" si="101"/>
        <v/>
      </c>
      <c r="R1652" s="330" t="b">
        <f t="shared" si="102"/>
        <v>1</v>
      </c>
      <c r="S1652" s="330" t="str">
        <f t="shared" si="103"/>
        <v/>
      </c>
    </row>
    <row r="1653" spans="1:19" s="330" customFormat="1" ht="20.149999999999999" customHeight="1">
      <c r="A1653" s="294"/>
      <c r="B1653" s="325"/>
      <c r="C1653" s="325"/>
      <c r="D1653" s="325"/>
      <c r="E1653" s="325"/>
      <c r="F1653" s="325"/>
      <c r="G1653" s="326"/>
      <c r="H1653" s="326"/>
      <c r="I1653" s="327"/>
      <c r="J1653" s="327"/>
      <c r="K1653" s="327"/>
      <c r="L1653" s="327"/>
      <c r="M1653" s="327"/>
      <c r="N1653" s="328" t="str">
        <f t="shared" ca="1" si="100"/>
        <v/>
      </c>
      <c r="O1653" s="328"/>
      <c r="P1653" s="329"/>
      <c r="Q1653" s="330" t="str">
        <f t="shared" si="101"/>
        <v/>
      </c>
      <c r="R1653" s="330" t="b">
        <f t="shared" si="102"/>
        <v>1</v>
      </c>
      <c r="S1653" s="330" t="str">
        <f t="shared" si="103"/>
        <v/>
      </c>
    </row>
    <row r="1654" spans="1:19" s="330" customFormat="1" ht="20.149999999999999" customHeight="1">
      <c r="A1654" s="294"/>
      <c r="B1654" s="325"/>
      <c r="C1654" s="325"/>
      <c r="D1654" s="325"/>
      <c r="E1654" s="325"/>
      <c r="F1654" s="325"/>
      <c r="G1654" s="326"/>
      <c r="H1654" s="326"/>
      <c r="I1654" s="327"/>
      <c r="J1654" s="327"/>
      <c r="K1654" s="327"/>
      <c r="L1654" s="327"/>
      <c r="M1654" s="327"/>
      <c r="N1654" s="328" t="str">
        <f t="shared" ca="1" si="100"/>
        <v/>
      </c>
      <c r="O1654" s="328"/>
      <c r="P1654" s="329"/>
      <c r="Q1654" s="330" t="str">
        <f t="shared" si="101"/>
        <v/>
      </c>
      <c r="R1654" s="330" t="b">
        <f t="shared" si="102"/>
        <v>1</v>
      </c>
      <c r="S1654" s="330" t="str">
        <f t="shared" si="103"/>
        <v/>
      </c>
    </row>
    <row r="1655" spans="1:19" s="330" customFormat="1" ht="20.149999999999999" customHeight="1">
      <c r="A1655" s="294"/>
      <c r="B1655" s="325"/>
      <c r="C1655" s="325"/>
      <c r="D1655" s="325"/>
      <c r="E1655" s="325"/>
      <c r="F1655" s="325"/>
      <c r="G1655" s="326"/>
      <c r="H1655" s="326"/>
      <c r="I1655" s="327"/>
      <c r="J1655" s="327"/>
      <c r="K1655" s="327"/>
      <c r="L1655" s="327"/>
      <c r="M1655" s="327"/>
      <c r="N1655" s="328" t="str">
        <f t="shared" ca="1" si="100"/>
        <v/>
      </c>
      <c r="O1655" s="328"/>
      <c r="P1655" s="329"/>
      <c r="Q1655" s="330" t="str">
        <f t="shared" si="101"/>
        <v/>
      </c>
      <c r="R1655" s="330" t="b">
        <f t="shared" si="102"/>
        <v>1</v>
      </c>
      <c r="S1655" s="330" t="str">
        <f t="shared" si="103"/>
        <v/>
      </c>
    </row>
    <row r="1656" spans="1:19" s="330" customFormat="1" ht="20.149999999999999" customHeight="1">
      <c r="A1656" s="294"/>
      <c r="B1656" s="325"/>
      <c r="C1656" s="325"/>
      <c r="D1656" s="325"/>
      <c r="E1656" s="325"/>
      <c r="F1656" s="325"/>
      <c r="G1656" s="326"/>
      <c r="H1656" s="326"/>
      <c r="I1656" s="327"/>
      <c r="J1656" s="327"/>
      <c r="K1656" s="327"/>
      <c r="L1656" s="327"/>
      <c r="M1656" s="327"/>
      <c r="N1656" s="328" t="str">
        <f t="shared" ca="1" si="100"/>
        <v/>
      </c>
      <c r="O1656" s="328"/>
      <c r="P1656" s="329"/>
      <c r="Q1656" s="330" t="str">
        <f t="shared" si="101"/>
        <v/>
      </c>
      <c r="R1656" s="330" t="b">
        <f t="shared" si="102"/>
        <v>1</v>
      </c>
      <c r="S1656" s="330" t="str">
        <f t="shared" si="103"/>
        <v/>
      </c>
    </row>
    <row r="1657" spans="1:19" s="330" customFormat="1" ht="20.149999999999999" customHeight="1">
      <c r="A1657" s="294"/>
      <c r="B1657" s="325"/>
      <c r="C1657" s="325"/>
      <c r="D1657" s="325"/>
      <c r="E1657" s="325"/>
      <c r="F1657" s="325"/>
      <c r="G1657" s="326"/>
      <c r="H1657" s="326"/>
      <c r="I1657" s="327"/>
      <c r="J1657" s="327"/>
      <c r="K1657" s="327"/>
      <c r="L1657" s="327"/>
      <c r="M1657" s="327"/>
      <c r="N1657" s="328" t="str">
        <f t="shared" ca="1" si="100"/>
        <v/>
      </c>
      <c r="O1657" s="328"/>
      <c r="P1657" s="329"/>
      <c r="Q1657" s="330" t="str">
        <f t="shared" si="101"/>
        <v/>
      </c>
      <c r="R1657" s="330" t="b">
        <f t="shared" si="102"/>
        <v>1</v>
      </c>
      <c r="S1657" s="330" t="str">
        <f t="shared" si="103"/>
        <v/>
      </c>
    </row>
    <row r="1658" spans="1:19" s="330" customFormat="1" ht="20.149999999999999" customHeight="1">
      <c r="A1658" s="294"/>
      <c r="B1658" s="325"/>
      <c r="C1658" s="325"/>
      <c r="D1658" s="325"/>
      <c r="E1658" s="325"/>
      <c r="F1658" s="325"/>
      <c r="G1658" s="326"/>
      <c r="H1658" s="326"/>
      <c r="I1658" s="327"/>
      <c r="J1658" s="327"/>
      <c r="K1658" s="327"/>
      <c r="L1658" s="327"/>
      <c r="M1658" s="327"/>
      <c r="N1658" s="328" t="str">
        <f t="shared" ca="1" si="100"/>
        <v/>
      </c>
      <c r="O1658" s="328"/>
      <c r="P1658" s="329"/>
      <c r="Q1658" s="330" t="str">
        <f t="shared" si="101"/>
        <v/>
      </c>
      <c r="R1658" s="330" t="b">
        <f t="shared" si="102"/>
        <v>1</v>
      </c>
      <c r="S1658" s="330" t="str">
        <f t="shared" si="103"/>
        <v/>
      </c>
    </row>
    <row r="1659" spans="1:19" s="330" customFormat="1" ht="20.149999999999999" customHeight="1">
      <c r="A1659" s="294"/>
      <c r="B1659" s="325"/>
      <c r="C1659" s="325"/>
      <c r="D1659" s="325"/>
      <c r="E1659" s="325"/>
      <c r="F1659" s="325"/>
      <c r="G1659" s="326"/>
      <c r="H1659" s="326"/>
      <c r="I1659" s="327"/>
      <c r="J1659" s="327"/>
      <c r="K1659" s="327"/>
      <c r="L1659" s="327"/>
      <c r="M1659" s="327"/>
      <c r="N1659" s="328" t="str">
        <f t="shared" ca="1" si="100"/>
        <v/>
      </c>
      <c r="O1659" s="328"/>
      <c r="P1659" s="329"/>
      <c r="Q1659" s="330" t="str">
        <f t="shared" si="101"/>
        <v/>
      </c>
      <c r="R1659" s="330" t="b">
        <f t="shared" si="102"/>
        <v>1</v>
      </c>
      <c r="S1659" s="330" t="str">
        <f t="shared" si="103"/>
        <v/>
      </c>
    </row>
    <row r="1660" spans="1:19" s="330" customFormat="1" ht="20.149999999999999" customHeight="1">
      <c r="A1660" s="294"/>
      <c r="B1660" s="325"/>
      <c r="C1660" s="325"/>
      <c r="D1660" s="325"/>
      <c r="E1660" s="325"/>
      <c r="F1660" s="325"/>
      <c r="G1660" s="326"/>
      <c r="H1660" s="326"/>
      <c r="I1660" s="327"/>
      <c r="J1660" s="327"/>
      <c r="K1660" s="327"/>
      <c r="L1660" s="327"/>
      <c r="M1660" s="327"/>
      <c r="N1660" s="328" t="str">
        <f t="shared" ca="1" si="100"/>
        <v/>
      </c>
      <c r="O1660" s="328"/>
      <c r="P1660" s="329"/>
      <c r="Q1660" s="330" t="str">
        <f t="shared" si="101"/>
        <v/>
      </c>
      <c r="R1660" s="330" t="b">
        <f t="shared" si="102"/>
        <v>1</v>
      </c>
      <c r="S1660" s="330" t="str">
        <f t="shared" si="103"/>
        <v/>
      </c>
    </row>
    <row r="1661" spans="1:19" s="330" customFormat="1" ht="20.149999999999999" customHeight="1">
      <c r="A1661" s="294"/>
      <c r="B1661" s="325"/>
      <c r="C1661" s="325"/>
      <c r="D1661" s="325"/>
      <c r="E1661" s="325"/>
      <c r="F1661" s="325"/>
      <c r="G1661" s="326"/>
      <c r="H1661" s="326"/>
      <c r="I1661" s="327"/>
      <c r="J1661" s="327"/>
      <c r="K1661" s="327"/>
      <c r="L1661" s="327"/>
      <c r="M1661" s="327"/>
      <c r="N1661" s="328" t="str">
        <f t="shared" ca="1" si="100"/>
        <v/>
      </c>
      <c r="O1661" s="328"/>
      <c r="P1661" s="329"/>
      <c r="Q1661" s="330" t="str">
        <f t="shared" si="101"/>
        <v/>
      </c>
      <c r="R1661" s="330" t="b">
        <f t="shared" si="102"/>
        <v>1</v>
      </c>
      <c r="S1661" s="330" t="str">
        <f t="shared" si="103"/>
        <v/>
      </c>
    </row>
    <row r="1662" spans="1:19" s="330" customFormat="1" ht="20.149999999999999" customHeight="1">
      <c r="A1662" s="294"/>
      <c r="B1662" s="325"/>
      <c r="C1662" s="325"/>
      <c r="D1662" s="325"/>
      <c r="E1662" s="325"/>
      <c r="F1662" s="325"/>
      <c r="G1662" s="326"/>
      <c r="H1662" s="326"/>
      <c r="I1662" s="327"/>
      <c r="J1662" s="327"/>
      <c r="K1662" s="327"/>
      <c r="L1662" s="327"/>
      <c r="M1662" s="327"/>
      <c r="N1662" s="328" t="str">
        <f t="shared" ca="1" si="100"/>
        <v/>
      </c>
      <c r="O1662" s="328"/>
      <c r="P1662" s="329"/>
      <c r="Q1662" s="330" t="str">
        <f t="shared" si="101"/>
        <v/>
      </c>
      <c r="R1662" s="330" t="b">
        <f t="shared" si="102"/>
        <v>1</v>
      </c>
      <c r="S1662" s="330" t="str">
        <f t="shared" si="103"/>
        <v/>
      </c>
    </row>
    <row r="1663" spans="1:19" s="330" customFormat="1" ht="20.149999999999999" customHeight="1">
      <c r="A1663" s="294"/>
      <c r="B1663" s="325"/>
      <c r="C1663" s="325"/>
      <c r="D1663" s="325"/>
      <c r="E1663" s="325"/>
      <c r="F1663" s="325"/>
      <c r="G1663" s="326"/>
      <c r="H1663" s="326"/>
      <c r="I1663" s="327"/>
      <c r="J1663" s="327"/>
      <c r="K1663" s="327"/>
      <c r="L1663" s="327"/>
      <c r="M1663" s="327"/>
      <c r="N1663" s="328" t="str">
        <f t="shared" ca="1" si="100"/>
        <v/>
      </c>
      <c r="O1663" s="328"/>
      <c r="P1663" s="329"/>
      <c r="Q1663" s="330" t="str">
        <f t="shared" si="101"/>
        <v/>
      </c>
      <c r="R1663" s="330" t="b">
        <f t="shared" si="102"/>
        <v>1</v>
      </c>
      <c r="S1663" s="330" t="str">
        <f t="shared" si="103"/>
        <v/>
      </c>
    </row>
    <row r="1664" spans="1:19" s="330" customFormat="1" ht="20.149999999999999" customHeight="1">
      <c r="A1664" s="294"/>
      <c r="B1664" s="325"/>
      <c r="C1664" s="325"/>
      <c r="D1664" s="325"/>
      <c r="E1664" s="325"/>
      <c r="F1664" s="325"/>
      <c r="G1664" s="326"/>
      <c r="H1664" s="326"/>
      <c r="I1664" s="327"/>
      <c r="J1664" s="327"/>
      <c r="K1664" s="327"/>
      <c r="L1664" s="327"/>
      <c r="M1664" s="327"/>
      <c r="N1664" s="328" t="str">
        <f t="shared" ca="1" si="100"/>
        <v/>
      </c>
      <c r="O1664" s="328"/>
      <c r="P1664" s="329"/>
      <c r="Q1664" s="330" t="str">
        <f t="shared" si="101"/>
        <v/>
      </c>
      <c r="R1664" s="330" t="b">
        <f t="shared" si="102"/>
        <v>1</v>
      </c>
      <c r="S1664" s="330" t="str">
        <f t="shared" si="103"/>
        <v/>
      </c>
    </row>
    <row r="1665" spans="1:19" s="330" customFormat="1" ht="20.149999999999999" customHeight="1">
      <c r="A1665" s="294"/>
      <c r="B1665" s="325"/>
      <c r="C1665" s="325"/>
      <c r="D1665" s="325"/>
      <c r="E1665" s="325"/>
      <c r="F1665" s="325"/>
      <c r="G1665" s="326"/>
      <c r="H1665" s="326"/>
      <c r="I1665" s="327"/>
      <c r="J1665" s="327"/>
      <c r="K1665" s="327"/>
      <c r="L1665" s="327"/>
      <c r="M1665" s="327"/>
      <c r="N1665" s="328" t="str">
        <f t="shared" ca="1" si="100"/>
        <v/>
      </c>
      <c r="O1665" s="328"/>
      <c r="P1665" s="329"/>
      <c r="Q1665" s="330" t="str">
        <f t="shared" si="101"/>
        <v/>
      </c>
      <c r="R1665" s="330" t="b">
        <f t="shared" si="102"/>
        <v>1</v>
      </c>
      <c r="S1665" s="330" t="str">
        <f t="shared" si="103"/>
        <v/>
      </c>
    </row>
    <row r="1666" spans="1:19" s="330" customFormat="1" ht="20.149999999999999" customHeight="1">
      <c r="A1666" s="294"/>
      <c r="B1666" s="325"/>
      <c r="C1666" s="325"/>
      <c r="D1666" s="325"/>
      <c r="E1666" s="325"/>
      <c r="F1666" s="325"/>
      <c r="G1666" s="326"/>
      <c r="H1666" s="326"/>
      <c r="I1666" s="327"/>
      <c r="J1666" s="327"/>
      <c r="K1666" s="327"/>
      <c r="L1666" s="327"/>
      <c r="M1666" s="327"/>
      <c r="N1666" s="328" t="str">
        <f t="shared" ca="1" si="100"/>
        <v/>
      </c>
      <c r="O1666" s="328"/>
      <c r="P1666" s="329"/>
      <c r="Q1666" s="330" t="str">
        <f t="shared" si="101"/>
        <v/>
      </c>
      <c r="R1666" s="330" t="b">
        <f t="shared" si="102"/>
        <v>1</v>
      </c>
      <c r="S1666" s="330" t="str">
        <f t="shared" si="103"/>
        <v/>
      </c>
    </row>
    <row r="1667" spans="1:19" s="330" customFormat="1" ht="20.149999999999999" customHeight="1">
      <c r="A1667" s="294"/>
      <c r="B1667" s="325"/>
      <c r="C1667" s="325"/>
      <c r="D1667" s="325"/>
      <c r="E1667" s="325"/>
      <c r="F1667" s="325"/>
      <c r="G1667" s="326"/>
      <c r="H1667" s="326"/>
      <c r="I1667" s="327"/>
      <c r="J1667" s="327"/>
      <c r="K1667" s="327"/>
      <c r="L1667" s="327"/>
      <c r="M1667" s="327"/>
      <c r="N1667" s="328" t="str">
        <f t="shared" ca="1" si="100"/>
        <v/>
      </c>
      <c r="O1667" s="328"/>
      <c r="P1667" s="329"/>
      <c r="Q1667" s="330" t="str">
        <f t="shared" si="101"/>
        <v/>
      </c>
      <c r="R1667" s="330" t="b">
        <f t="shared" si="102"/>
        <v>1</v>
      </c>
      <c r="S1667" s="330" t="str">
        <f t="shared" si="103"/>
        <v/>
      </c>
    </row>
    <row r="1668" spans="1:19" s="330" customFormat="1" ht="20.149999999999999" customHeight="1">
      <c r="A1668" s="294"/>
      <c r="B1668" s="325"/>
      <c r="C1668" s="325"/>
      <c r="D1668" s="325"/>
      <c r="E1668" s="325"/>
      <c r="F1668" s="325"/>
      <c r="G1668" s="326"/>
      <c r="H1668" s="326"/>
      <c r="I1668" s="327"/>
      <c r="J1668" s="327"/>
      <c r="K1668" s="327"/>
      <c r="L1668" s="327"/>
      <c r="M1668" s="327"/>
      <c r="N1668" s="328" t="str">
        <f t="shared" ca="1" si="100"/>
        <v/>
      </c>
      <c r="O1668" s="328"/>
      <c r="P1668" s="329"/>
      <c r="Q1668" s="330" t="str">
        <f t="shared" si="101"/>
        <v/>
      </c>
      <c r="R1668" s="330" t="b">
        <f t="shared" si="102"/>
        <v>1</v>
      </c>
      <c r="S1668" s="330" t="str">
        <f t="shared" si="103"/>
        <v/>
      </c>
    </row>
    <row r="1669" spans="1:19" s="330" customFormat="1" ht="20.149999999999999" customHeight="1">
      <c r="A1669" s="294"/>
      <c r="B1669" s="325"/>
      <c r="C1669" s="325"/>
      <c r="D1669" s="325"/>
      <c r="E1669" s="325"/>
      <c r="F1669" s="325"/>
      <c r="G1669" s="326"/>
      <c r="H1669" s="326"/>
      <c r="I1669" s="327"/>
      <c r="J1669" s="327"/>
      <c r="K1669" s="327"/>
      <c r="L1669" s="327"/>
      <c r="M1669" s="327"/>
      <c r="N1669" s="328" t="str">
        <f t="shared" ref="N1669:N1732" ca="1" si="104">IF(A1669="","",IF(ISERROR(MATCH($F1669,CL,0)),"Unknown",INDIRECT("'C'!$A$"&amp;MATCH($F1669,CL,0)+1)))</f>
        <v/>
      </c>
      <c r="O1669" s="328"/>
      <c r="P1669" s="329"/>
      <c r="Q1669" s="330" t="str">
        <f t="shared" ref="Q1669:Q1732" si="105">A1669&amp;B1669</f>
        <v/>
      </c>
      <c r="R1669" s="330" t="b">
        <f t="shared" ref="R1669:R1732" si="106">OR(ISBLANK(B1669),ISBLANK(C1669))</f>
        <v>1</v>
      </c>
      <c r="S1669" s="330" t="str">
        <f t="shared" ref="S1669:S1732" si="107">IF(R1669,"",A1669&amp;"+")</f>
        <v/>
      </c>
    </row>
    <row r="1670" spans="1:19" s="330" customFormat="1" ht="20.149999999999999" customHeight="1">
      <c r="A1670" s="294"/>
      <c r="B1670" s="325"/>
      <c r="C1670" s="325"/>
      <c r="D1670" s="325"/>
      <c r="E1670" s="325"/>
      <c r="F1670" s="325"/>
      <c r="G1670" s="326"/>
      <c r="H1670" s="326"/>
      <c r="I1670" s="327"/>
      <c r="J1670" s="327"/>
      <c r="K1670" s="327"/>
      <c r="L1670" s="327"/>
      <c r="M1670" s="327"/>
      <c r="N1670" s="328" t="str">
        <f t="shared" ca="1" si="104"/>
        <v/>
      </c>
      <c r="O1670" s="328"/>
      <c r="P1670" s="329"/>
      <c r="Q1670" s="330" t="str">
        <f t="shared" si="105"/>
        <v/>
      </c>
      <c r="R1670" s="330" t="b">
        <f t="shared" si="106"/>
        <v>1</v>
      </c>
      <c r="S1670" s="330" t="str">
        <f t="shared" si="107"/>
        <v/>
      </c>
    </row>
    <row r="1671" spans="1:19" s="330" customFormat="1" ht="20.149999999999999" customHeight="1">
      <c r="A1671" s="294"/>
      <c r="B1671" s="325"/>
      <c r="C1671" s="325"/>
      <c r="D1671" s="325"/>
      <c r="E1671" s="325"/>
      <c r="F1671" s="325"/>
      <c r="G1671" s="326"/>
      <c r="H1671" s="326"/>
      <c r="I1671" s="327"/>
      <c r="J1671" s="327"/>
      <c r="K1671" s="327"/>
      <c r="L1671" s="327"/>
      <c r="M1671" s="327"/>
      <c r="N1671" s="328" t="str">
        <f t="shared" ca="1" si="104"/>
        <v/>
      </c>
      <c r="O1671" s="328"/>
      <c r="P1671" s="329"/>
      <c r="Q1671" s="330" t="str">
        <f t="shared" si="105"/>
        <v/>
      </c>
      <c r="R1671" s="330" t="b">
        <f t="shared" si="106"/>
        <v>1</v>
      </c>
      <c r="S1671" s="330" t="str">
        <f t="shared" si="107"/>
        <v/>
      </c>
    </row>
    <row r="1672" spans="1:19" s="330" customFormat="1" ht="20.149999999999999" customHeight="1">
      <c r="A1672" s="294"/>
      <c r="B1672" s="325"/>
      <c r="C1672" s="325"/>
      <c r="D1672" s="325"/>
      <c r="E1672" s="325"/>
      <c r="F1672" s="325"/>
      <c r="G1672" s="326"/>
      <c r="H1672" s="326"/>
      <c r="I1672" s="327"/>
      <c r="J1672" s="327"/>
      <c r="K1672" s="327"/>
      <c r="L1672" s="327"/>
      <c r="M1672" s="327"/>
      <c r="N1672" s="328" t="str">
        <f t="shared" ca="1" si="104"/>
        <v/>
      </c>
      <c r="O1672" s="328"/>
      <c r="P1672" s="329"/>
      <c r="Q1672" s="330" t="str">
        <f t="shared" si="105"/>
        <v/>
      </c>
      <c r="R1672" s="330" t="b">
        <f t="shared" si="106"/>
        <v>1</v>
      </c>
      <c r="S1672" s="330" t="str">
        <f t="shared" si="107"/>
        <v/>
      </c>
    </row>
    <row r="1673" spans="1:19" s="330" customFormat="1" ht="20.149999999999999" customHeight="1">
      <c r="A1673" s="294"/>
      <c r="B1673" s="325"/>
      <c r="C1673" s="325"/>
      <c r="D1673" s="325"/>
      <c r="E1673" s="325"/>
      <c r="F1673" s="325"/>
      <c r="G1673" s="326"/>
      <c r="H1673" s="326"/>
      <c r="I1673" s="327"/>
      <c r="J1673" s="327"/>
      <c r="K1673" s="327"/>
      <c r="L1673" s="327"/>
      <c r="M1673" s="327"/>
      <c r="N1673" s="328" t="str">
        <f t="shared" ca="1" si="104"/>
        <v/>
      </c>
      <c r="O1673" s="328"/>
      <c r="P1673" s="329"/>
      <c r="Q1673" s="330" t="str">
        <f t="shared" si="105"/>
        <v/>
      </c>
      <c r="R1673" s="330" t="b">
        <f t="shared" si="106"/>
        <v>1</v>
      </c>
      <c r="S1673" s="330" t="str">
        <f t="shared" si="107"/>
        <v/>
      </c>
    </row>
    <row r="1674" spans="1:19" s="330" customFormat="1" ht="20.149999999999999" customHeight="1">
      <c r="A1674" s="294"/>
      <c r="B1674" s="325"/>
      <c r="C1674" s="325"/>
      <c r="D1674" s="325"/>
      <c r="E1674" s="325"/>
      <c r="F1674" s="325"/>
      <c r="G1674" s="326"/>
      <c r="H1674" s="326"/>
      <c r="I1674" s="327"/>
      <c r="J1674" s="327"/>
      <c r="K1674" s="327"/>
      <c r="L1674" s="327"/>
      <c r="M1674" s="327"/>
      <c r="N1674" s="328" t="str">
        <f t="shared" ca="1" si="104"/>
        <v/>
      </c>
      <c r="O1674" s="328"/>
      <c r="P1674" s="329"/>
      <c r="Q1674" s="330" t="str">
        <f t="shared" si="105"/>
        <v/>
      </c>
      <c r="R1674" s="330" t="b">
        <f t="shared" si="106"/>
        <v>1</v>
      </c>
      <c r="S1674" s="330" t="str">
        <f t="shared" si="107"/>
        <v/>
      </c>
    </row>
    <row r="1675" spans="1:19" s="330" customFormat="1" ht="20.149999999999999" customHeight="1">
      <c r="A1675" s="294"/>
      <c r="B1675" s="325"/>
      <c r="C1675" s="325"/>
      <c r="D1675" s="325"/>
      <c r="E1675" s="325"/>
      <c r="F1675" s="325"/>
      <c r="G1675" s="326"/>
      <c r="H1675" s="326"/>
      <c r="I1675" s="327"/>
      <c r="J1675" s="327"/>
      <c r="K1675" s="327"/>
      <c r="L1675" s="327"/>
      <c r="M1675" s="327"/>
      <c r="N1675" s="328" t="str">
        <f t="shared" ca="1" si="104"/>
        <v/>
      </c>
      <c r="O1675" s="328"/>
      <c r="P1675" s="329"/>
      <c r="Q1675" s="330" t="str">
        <f t="shared" si="105"/>
        <v/>
      </c>
      <c r="R1675" s="330" t="b">
        <f t="shared" si="106"/>
        <v>1</v>
      </c>
      <c r="S1675" s="330" t="str">
        <f t="shared" si="107"/>
        <v/>
      </c>
    </row>
    <row r="1676" spans="1:19" s="330" customFormat="1" ht="20.149999999999999" customHeight="1">
      <c r="A1676" s="294"/>
      <c r="B1676" s="325"/>
      <c r="C1676" s="325"/>
      <c r="D1676" s="325"/>
      <c r="E1676" s="325"/>
      <c r="F1676" s="325"/>
      <c r="G1676" s="326"/>
      <c r="H1676" s="326"/>
      <c r="I1676" s="327"/>
      <c r="J1676" s="327"/>
      <c r="K1676" s="327"/>
      <c r="L1676" s="327"/>
      <c r="M1676" s="327"/>
      <c r="N1676" s="328" t="str">
        <f t="shared" ca="1" si="104"/>
        <v/>
      </c>
      <c r="O1676" s="328"/>
      <c r="P1676" s="329"/>
      <c r="Q1676" s="330" t="str">
        <f t="shared" si="105"/>
        <v/>
      </c>
      <c r="R1676" s="330" t="b">
        <f t="shared" si="106"/>
        <v>1</v>
      </c>
      <c r="S1676" s="330" t="str">
        <f t="shared" si="107"/>
        <v/>
      </c>
    </row>
    <row r="1677" spans="1:19" s="330" customFormat="1" ht="20.149999999999999" customHeight="1">
      <c r="A1677" s="294"/>
      <c r="B1677" s="325"/>
      <c r="C1677" s="325"/>
      <c r="D1677" s="325"/>
      <c r="E1677" s="325"/>
      <c r="F1677" s="325"/>
      <c r="G1677" s="326"/>
      <c r="H1677" s="326"/>
      <c r="I1677" s="327"/>
      <c r="J1677" s="327"/>
      <c r="K1677" s="327"/>
      <c r="L1677" s="327"/>
      <c r="M1677" s="327"/>
      <c r="N1677" s="328" t="str">
        <f t="shared" ca="1" si="104"/>
        <v/>
      </c>
      <c r="O1677" s="328"/>
      <c r="P1677" s="329"/>
      <c r="Q1677" s="330" t="str">
        <f t="shared" si="105"/>
        <v/>
      </c>
      <c r="R1677" s="330" t="b">
        <f t="shared" si="106"/>
        <v>1</v>
      </c>
      <c r="S1677" s="330" t="str">
        <f t="shared" si="107"/>
        <v/>
      </c>
    </row>
    <row r="1678" spans="1:19" s="330" customFormat="1" ht="20.149999999999999" customHeight="1">
      <c r="A1678" s="294"/>
      <c r="B1678" s="325"/>
      <c r="C1678" s="325"/>
      <c r="D1678" s="325"/>
      <c r="E1678" s="325"/>
      <c r="F1678" s="325"/>
      <c r="G1678" s="326"/>
      <c r="H1678" s="326"/>
      <c r="I1678" s="327"/>
      <c r="J1678" s="327"/>
      <c r="K1678" s="327"/>
      <c r="L1678" s="327"/>
      <c r="M1678" s="327"/>
      <c r="N1678" s="328" t="str">
        <f t="shared" ca="1" si="104"/>
        <v/>
      </c>
      <c r="O1678" s="328"/>
      <c r="P1678" s="329"/>
      <c r="Q1678" s="330" t="str">
        <f t="shared" si="105"/>
        <v/>
      </c>
      <c r="R1678" s="330" t="b">
        <f t="shared" si="106"/>
        <v>1</v>
      </c>
      <c r="S1678" s="330" t="str">
        <f t="shared" si="107"/>
        <v/>
      </c>
    </row>
    <row r="1679" spans="1:19" s="330" customFormat="1" ht="20.149999999999999" customHeight="1">
      <c r="A1679" s="294"/>
      <c r="B1679" s="325"/>
      <c r="C1679" s="325"/>
      <c r="D1679" s="325"/>
      <c r="E1679" s="325"/>
      <c r="F1679" s="325"/>
      <c r="G1679" s="326"/>
      <c r="H1679" s="326"/>
      <c r="I1679" s="327"/>
      <c r="J1679" s="327"/>
      <c r="K1679" s="327"/>
      <c r="L1679" s="327"/>
      <c r="M1679" s="327"/>
      <c r="N1679" s="328" t="str">
        <f t="shared" ca="1" si="104"/>
        <v/>
      </c>
      <c r="O1679" s="328"/>
      <c r="P1679" s="329"/>
      <c r="Q1679" s="330" t="str">
        <f t="shared" si="105"/>
        <v/>
      </c>
      <c r="R1679" s="330" t="b">
        <f t="shared" si="106"/>
        <v>1</v>
      </c>
      <c r="S1679" s="330" t="str">
        <f t="shared" si="107"/>
        <v/>
      </c>
    </row>
    <row r="1680" spans="1:19" s="330" customFormat="1" ht="20.149999999999999" customHeight="1">
      <c r="A1680" s="294"/>
      <c r="B1680" s="325"/>
      <c r="C1680" s="325"/>
      <c r="D1680" s="325"/>
      <c r="E1680" s="325"/>
      <c r="F1680" s="325"/>
      <c r="G1680" s="326"/>
      <c r="H1680" s="326"/>
      <c r="I1680" s="327"/>
      <c r="J1680" s="327"/>
      <c r="K1680" s="327"/>
      <c r="L1680" s="327"/>
      <c r="M1680" s="327"/>
      <c r="N1680" s="328" t="str">
        <f t="shared" ca="1" si="104"/>
        <v/>
      </c>
      <c r="O1680" s="328"/>
      <c r="P1680" s="329"/>
      <c r="Q1680" s="330" t="str">
        <f t="shared" si="105"/>
        <v/>
      </c>
      <c r="R1680" s="330" t="b">
        <f t="shared" si="106"/>
        <v>1</v>
      </c>
      <c r="S1680" s="330" t="str">
        <f t="shared" si="107"/>
        <v/>
      </c>
    </row>
    <row r="1681" spans="1:19" s="330" customFormat="1" ht="20.149999999999999" customHeight="1">
      <c r="A1681" s="294"/>
      <c r="B1681" s="325"/>
      <c r="C1681" s="325"/>
      <c r="D1681" s="325"/>
      <c r="E1681" s="325"/>
      <c r="F1681" s="325"/>
      <c r="G1681" s="326"/>
      <c r="H1681" s="326"/>
      <c r="I1681" s="327"/>
      <c r="J1681" s="327"/>
      <c r="K1681" s="327"/>
      <c r="L1681" s="327"/>
      <c r="M1681" s="327"/>
      <c r="N1681" s="328" t="str">
        <f t="shared" ca="1" si="104"/>
        <v/>
      </c>
      <c r="O1681" s="328"/>
      <c r="P1681" s="329"/>
      <c r="Q1681" s="330" t="str">
        <f t="shared" si="105"/>
        <v/>
      </c>
      <c r="R1681" s="330" t="b">
        <f t="shared" si="106"/>
        <v>1</v>
      </c>
      <c r="S1681" s="330" t="str">
        <f t="shared" si="107"/>
        <v/>
      </c>
    </row>
    <row r="1682" spans="1:19" s="330" customFormat="1" ht="20.149999999999999" customHeight="1">
      <c r="A1682" s="294"/>
      <c r="B1682" s="325"/>
      <c r="C1682" s="325"/>
      <c r="D1682" s="325"/>
      <c r="E1682" s="325"/>
      <c r="F1682" s="325"/>
      <c r="G1682" s="326"/>
      <c r="H1682" s="326"/>
      <c r="I1682" s="327"/>
      <c r="J1682" s="327"/>
      <c r="K1682" s="327"/>
      <c r="L1682" s="327"/>
      <c r="M1682" s="327"/>
      <c r="N1682" s="328" t="str">
        <f t="shared" ca="1" si="104"/>
        <v/>
      </c>
      <c r="O1682" s="328"/>
      <c r="P1682" s="329"/>
      <c r="Q1682" s="330" t="str">
        <f t="shared" si="105"/>
        <v/>
      </c>
      <c r="R1682" s="330" t="b">
        <f t="shared" si="106"/>
        <v>1</v>
      </c>
      <c r="S1682" s="330" t="str">
        <f t="shared" si="107"/>
        <v/>
      </c>
    </row>
    <row r="1683" spans="1:19" s="330" customFormat="1" ht="20.149999999999999" customHeight="1">
      <c r="A1683" s="294"/>
      <c r="B1683" s="325"/>
      <c r="C1683" s="325"/>
      <c r="D1683" s="325"/>
      <c r="E1683" s="325"/>
      <c r="F1683" s="325"/>
      <c r="G1683" s="326"/>
      <c r="H1683" s="326"/>
      <c r="I1683" s="327"/>
      <c r="J1683" s="327"/>
      <c r="K1683" s="327"/>
      <c r="L1683" s="327"/>
      <c r="M1683" s="327"/>
      <c r="N1683" s="328" t="str">
        <f t="shared" ca="1" si="104"/>
        <v/>
      </c>
      <c r="O1683" s="328"/>
      <c r="P1683" s="329"/>
      <c r="Q1683" s="330" t="str">
        <f t="shared" si="105"/>
        <v/>
      </c>
      <c r="R1683" s="330" t="b">
        <f t="shared" si="106"/>
        <v>1</v>
      </c>
      <c r="S1683" s="330" t="str">
        <f t="shared" si="107"/>
        <v/>
      </c>
    </row>
    <row r="1684" spans="1:19" s="330" customFormat="1" ht="20.149999999999999" customHeight="1">
      <c r="A1684" s="294"/>
      <c r="B1684" s="325"/>
      <c r="C1684" s="325"/>
      <c r="D1684" s="325"/>
      <c r="E1684" s="325"/>
      <c r="F1684" s="325"/>
      <c r="G1684" s="326"/>
      <c r="H1684" s="326"/>
      <c r="I1684" s="327"/>
      <c r="J1684" s="327"/>
      <c r="K1684" s="327"/>
      <c r="L1684" s="327"/>
      <c r="M1684" s="327"/>
      <c r="N1684" s="328" t="str">
        <f t="shared" ca="1" si="104"/>
        <v/>
      </c>
      <c r="O1684" s="328"/>
      <c r="P1684" s="329"/>
      <c r="Q1684" s="330" t="str">
        <f t="shared" si="105"/>
        <v/>
      </c>
      <c r="R1684" s="330" t="b">
        <f t="shared" si="106"/>
        <v>1</v>
      </c>
      <c r="S1684" s="330" t="str">
        <f t="shared" si="107"/>
        <v/>
      </c>
    </row>
    <row r="1685" spans="1:19" s="330" customFormat="1" ht="20.149999999999999" customHeight="1">
      <c r="A1685" s="294"/>
      <c r="B1685" s="325"/>
      <c r="C1685" s="325"/>
      <c r="D1685" s="325"/>
      <c r="E1685" s="325"/>
      <c r="F1685" s="325"/>
      <c r="G1685" s="326"/>
      <c r="H1685" s="326"/>
      <c r="I1685" s="327"/>
      <c r="J1685" s="327"/>
      <c r="K1685" s="327"/>
      <c r="L1685" s="327"/>
      <c r="M1685" s="327"/>
      <c r="N1685" s="328" t="str">
        <f t="shared" ca="1" si="104"/>
        <v/>
      </c>
      <c r="O1685" s="328"/>
      <c r="P1685" s="329"/>
      <c r="Q1685" s="330" t="str">
        <f t="shared" si="105"/>
        <v/>
      </c>
      <c r="R1685" s="330" t="b">
        <f t="shared" si="106"/>
        <v>1</v>
      </c>
      <c r="S1685" s="330" t="str">
        <f t="shared" si="107"/>
        <v/>
      </c>
    </row>
    <row r="1686" spans="1:19" s="330" customFormat="1" ht="20.149999999999999" customHeight="1">
      <c r="A1686" s="294"/>
      <c r="B1686" s="325"/>
      <c r="C1686" s="325"/>
      <c r="D1686" s="325"/>
      <c r="E1686" s="325"/>
      <c r="F1686" s="325"/>
      <c r="G1686" s="326"/>
      <c r="H1686" s="326"/>
      <c r="I1686" s="327"/>
      <c r="J1686" s="327"/>
      <c r="K1686" s="327"/>
      <c r="L1686" s="327"/>
      <c r="M1686" s="327"/>
      <c r="N1686" s="328" t="str">
        <f t="shared" ca="1" si="104"/>
        <v/>
      </c>
      <c r="O1686" s="328"/>
      <c r="P1686" s="329"/>
      <c r="Q1686" s="330" t="str">
        <f t="shared" si="105"/>
        <v/>
      </c>
      <c r="R1686" s="330" t="b">
        <f t="shared" si="106"/>
        <v>1</v>
      </c>
      <c r="S1686" s="330" t="str">
        <f t="shared" si="107"/>
        <v/>
      </c>
    </row>
    <row r="1687" spans="1:19" s="330" customFormat="1" ht="20.149999999999999" customHeight="1">
      <c r="A1687" s="294"/>
      <c r="B1687" s="325"/>
      <c r="C1687" s="325"/>
      <c r="D1687" s="325"/>
      <c r="E1687" s="325"/>
      <c r="F1687" s="325"/>
      <c r="G1687" s="326"/>
      <c r="H1687" s="326"/>
      <c r="I1687" s="327"/>
      <c r="J1687" s="327"/>
      <c r="K1687" s="327"/>
      <c r="L1687" s="327"/>
      <c r="M1687" s="327"/>
      <c r="N1687" s="328" t="str">
        <f t="shared" ca="1" si="104"/>
        <v/>
      </c>
      <c r="O1687" s="328"/>
      <c r="P1687" s="329"/>
      <c r="Q1687" s="330" t="str">
        <f t="shared" si="105"/>
        <v/>
      </c>
      <c r="R1687" s="330" t="b">
        <f t="shared" si="106"/>
        <v>1</v>
      </c>
      <c r="S1687" s="330" t="str">
        <f t="shared" si="107"/>
        <v/>
      </c>
    </row>
    <row r="1688" spans="1:19" s="330" customFormat="1" ht="20.149999999999999" customHeight="1">
      <c r="A1688" s="294"/>
      <c r="B1688" s="325"/>
      <c r="C1688" s="325"/>
      <c r="D1688" s="325"/>
      <c r="E1688" s="325"/>
      <c r="F1688" s="325"/>
      <c r="G1688" s="326"/>
      <c r="H1688" s="326"/>
      <c r="I1688" s="327"/>
      <c r="J1688" s="327"/>
      <c r="K1688" s="327"/>
      <c r="L1688" s="327"/>
      <c r="M1688" s="327"/>
      <c r="N1688" s="328" t="str">
        <f t="shared" ca="1" si="104"/>
        <v/>
      </c>
      <c r="O1688" s="328"/>
      <c r="P1688" s="329"/>
      <c r="Q1688" s="330" t="str">
        <f t="shared" si="105"/>
        <v/>
      </c>
      <c r="R1688" s="330" t="b">
        <f t="shared" si="106"/>
        <v>1</v>
      </c>
      <c r="S1688" s="330" t="str">
        <f t="shared" si="107"/>
        <v/>
      </c>
    </row>
    <row r="1689" spans="1:19" s="330" customFormat="1" ht="20.149999999999999" customHeight="1">
      <c r="A1689" s="294"/>
      <c r="B1689" s="325"/>
      <c r="C1689" s="325"/>
      <c r="D1689" s="325"/>
      <c r="E1689" s="325"/>
      <c r="F1689" s="325"/>
      <c r="G1689" s="326"/>
      <c r="H1689" s="326"/>
      <c r="I1689" s="327"/>
      <c r="J1689" s="327"/>
      <c r="K1689" s="327"/>
      <c r="L1689" s="327"/>
      <c r="M1689" s="327"/>
      <c r="N1689" s="328" t="str">
        <f t="shared" ca="1" si="104"/>
        <v/>
      </c>
      <c r="O1689" s="328"/>
      <c r="P1689" s="329"/>
      <c r="Q1689" s="330" t="str">
        <f t="shared" si="105"/>
        <v/>
      </c>
      <c r="R1689" s="330" t="b">
        <f t="shared" si="106"/>
        <v>1</v>
      </c>
      <c r="S1689" s="330" t="str">
        <f t="shared" si="107"/>
        <v/>
      </c>
    </row>
    <row r="1690" spans="1:19" s="330" customFormat="1" ht="20.149999999999999" customHeight="1">
      <c r="A1690" s="294"/>
      <c r="B1690" s="325"/>
      <c r="C1690" s="325"/>
      <c r="D1690" s="325"/>
      <c r="E1690" s="325"/>
      <c r="F1690" s="325"/>
      <c r="G1690" s="326"/>
      <c r="H1690" s="326"/>
      <c r="I1690" s="327"/>
      <c r="J1690" s="327"/>
      <c r="K1690" s="327"/>
      <c r="L1690" s="327"/>
      <c r="M1690" s="327"/>
      <c r="N1690" s="328" t="str">
        <f t="shared" ca="1" si="104"/>
        <v/>
      </c>
      <c r="O1690" s="328"/>
      <c r="P1690" s="329"/>
      <c r="Q1690" s="330" t="str">
        <f t="shared" si="105"/>
        <v/>
      </c>
      <c r="R1690" s="330" t="b">
        <f t="shared" si="106"/>
        <v>1</v>
      </c>
      <c r="S1690" s="330" t="str">
        <f t="shared" si="107"/>
        <v/>
      </c>
    </row>
    <row r="1691" spans="1:19" s="330" customFormat="1" ht="20.149999999999999" customHeight="1">
      <c r="A1691" s="294"/>
      <c r="B1691" s="325"/>
      <c r="C1691" s="325"/>
      <c r="D1691" s="325"/>
      <c r="E1691" s="325"/>
      <c r="F1691" s="325"/>
      <c r="G1691" s="326"/>
      <c r="H1691" s="326"/>
      <c r="I1691" s="327"/>
      <c r="J1691" s="327"/>
      <c r="K1691" s="327"/>
      <c r="L1691" s="327"/>
      <c r="M1691" s="327"/>
      <c r="N1691" s="328" t="str">
        <f t="shared" ca="1" si="104"/>
        <v/>
      </c>
      <c r="O1691" s="328"/>
      <c r="P1691" s="329"/>
      <c r="Q1691" s="330" t="str">
        <f t="shared" si="105"/>
        <v/>
      </c>
      <c r="R1691" s="330" t="b">
        <f t="shared" si="106"/>
        <v>1</v>
      </c>
      <c r="S1691" s="330" t="str">
        <f t="shared" si="107"/>
        <v/>
      </c>
    </row>
    <row r="1692" spans="1:19" s="330" customFormat="1" ht="20.149999999999999" customHeight="1">
      <c r="A1692" s="294"/>
      <c r="B1692" s="325"/>
      <c r="C1692" s="325"/>
      <c r="D1692" s="325"/>
      <c r="E1692" s="325"/>
      <c r="F1692" s="325"/>
      <c r="G1692" s="326"/>
      <c r="H1692" s="326"/>
      <c r="I1692" s="327"/>
      <c r="J1692" s="327"/>
      <c r="K1692" s="327"/>
      <c r="L1692" s="327"/>
      <c r="M1692" s="327"/>
      <c r="N1692" s="328" t="str">
        <f t="shared" ca="1" si="104"/>
        <v/>
      </c>
      <c r="O1692" s="328"/>
      <c r="P1692" s="329"/>
      <c r="Q1692" s="330" t="str">
        <f t="shared" si="105"/>
        <v/>
      </c>
      <c r="R1692" s="330" t="b">
        <f t="shared" si="106"/>
        <v>1</v>
      </c>
      <c r="S1692" s="330" t="str">
        <f t="shared" si="107"/>
        <v/>
      </c>
    </row>
    <row r="1693" spans="1:19" s="330" customFormat="1" ht="20.149999999999999" customHeight="1">
      <c r="A1693" s="294"/>
      <c r="B1693" s="325"/>
      <c r="C1693" s="325"/>
      <c r="D1693" s="325"/>
      <c r="E1693" s="325"/>
      <c r="F1693" s="325"/>
      <c r="G1693" s="326"/>
      <c r="H1693" s="326"/>
      <c r="I1693" s="327"/>
      <c r="J1693" s="327"/>
      <c r="K1693" s="327"/>
      <c r="L1693" s="327"/>
      <c r="M1693" s="327"/>
      <c r="N1693" s="328" t="str">
        <f t="shared" ca="1" si="104"/>
        <v/>
      </c>
      <c r="O1693" s="328"/>
      <c r="P1693" s="329"/>
      <c r="Q1693" s="330" t="str">
        <f t="shared" si="105"/>
        <v/>
      </c>
      <c r="R1693" s="330" t="b">
        <f t="shared" si="106"/>
        <v>1</v>
      </c>
      <c r="S1693" s="330" t="str">
        <f t="shared" si="107"/>
        <v/>
      </c>
    </row>
    <row r="1694" spans="1:19" s="330" customFormat="1" ht="20.149999999999999" customHeight="1">
      <c r="A1694" s="294"/>
      <c r="B1694" s="325"/>
      <c r="C1694" s="325"/>
      <c r="D1694" s="325"/>
      <c r="E1694" s="325"/>
      <c r="F1694" s="325"/>
      <c r="G1694" s="326"/>
      <c r="H1694" s="326"/>
      <c r="I1694" s="327"/>
      <c r="J1694" s="327"/>
      <c r="K1694" s="327"/>
      <c r="L1694" s="327"/>
      <c r="M1694" s="327"/>
      <c r="N1694" s="328" t="str">
        <f t="shared" ca="1" si="104"/>
        <v/>
      </c>
      <c r="O1694" s="328"/>
      <c r="P1694" s="329"/>
      <c r="Q1694" s="330" t="str">
        <f t="shared" si="105"/>
        <v/>
      </c>
      <c r="R1694" s="330" t="b">
        <f t="shared" si="106"/>
        <v>1</v>
      </c>
      <c r="S1694" s="330" t="str">
        <f t="shared" si="107"/>
        <v/>
      </c>
    </row>
    <row r="1695" spans="1:19" s="330" customFormat="1" ht="20.149999999999999" customHeight="1">
      <c r="A1695" s="294"/>
      <c r="B1695" s="325"/>
      <c r="C1695" s="325"/>
      <c r="D1695" s="325"/>
      <c r="E1695" s="325"/>
      <c r="F1695" s="325"/>
      <c r="G1695" s="326"/>
      <c r="H1695" s="326"/>
      <c r="I1695" s="327"/>
      <c r="J1695" s="327"/>
      <c r="K1695" s="327"/>
      <c r="L1695" s="327"/>
      <c r="M1695" s="327"/>
      <c r="N1695" s="328" t="str">
        <f t="shared" ca="1" si="104"/>
        <v/>
      </c>
      <c r="O1695" s="328"/>
      <c r="P1695" s="329"/>
      <c r="Q1695" s="330" t="str">
        <f t="shared" si="105"/>
        <v/>
      </c>
      <c r="R1695" s="330" t="b">
        <f t="shared" si="106"/>
        <v>1</v>
      </c>
      <c r="S1695" s="330" t="str">
        <f t="shared" si="107"/>
        <v/>
      </c>
    </row>
    <row r="1696" spans="1:19" s="330" customFormat="1" ht="20.149999999999999" customHeight="1">
      <c r="A1696" s="294"/>
      <c r="B1696" s="325"/>
      <c r="C1696" s="325"/>
      <c r="D1696" s="325"/>
      <c r="E1696" s="325"/>
      <c r="F1696" s="325"/>
      <c r="G1696" s="326"/>
      <c r="H1696" s="326"/>
      <c r="I1696" s="327"/>
      <c r="J1696" s="327"/>
      <c r="K1696" s="327"/>
      <c r="L1696" s="327"/>
      <c r="M1696" s="327"/>
      <c r="N1696" s="328" t="str">
        <f t="shared" ca="1" si="104"/>
        <v/>
      </c>
      <c r="O1696" s="328"/>
      <c r="P1696" s="329"/>
      <c r="Q1696" s="330" t="str">
        <f t="shared" si="105"/>
        <v/>
      </c>
      <c r="R1696" s="330" t="b">
        <f t="shared" si="106"/>
        <v>1</v>
      </c>
      <c r="S1696" s="330" t="str">
        <f t="shared" si="107"/>
        <v/>
      </c>
    </row>
    <row r="1697" spans="1:19" s="330" customFormat="1" ht="20.149999999999999" customHeight="1">
      <c r="A1697" s="294"/>
      <c r="B1697" s="325"/>
      <c r="C1697" s="325"/>
      <c r="D1697" s="325"/>
      <c r="E1697" s="325"/>
      <c r="F1697" s="325"/>
      <c r="G1697" s="326"/>
      <c r="H1697" s="326"/>
      <c r="I1697" s="327"/>
      <c r="J1697" s="327"/>
      <c r="K1697" s="327"/>
      <c r="L1697" s="327"/>
      <c r="M1697" s="327"/>
      <c r="N1697" s="328" t="str">
        <f t="shared" ca="1" si="104"/>
        <v/>
      </c>
      <c r="O1697" s="328"/>
      <c r="P1697" s="329"/>
      <c r="Q1697" s="330" t="str">
        <f t="shared" si="105"/>
        <v/>
      </c>
      <c r="R1697" s="330" t="b">
        <f t="shared" si="106"/>
        <v>1</v>
      </c>
      <c r="S1697" s="330" t="str">
        <f t="shared" si="107"/>
        <v/>
      </c>
    </row>
    <row r="1698" spans="1:19" s="330" customFormat="1" ht="20.149999999999999" customHeight="1">
      <c r="A1698" s="294"/>
      <c r="B1698" s="325"/>
      <c r="C1698" s="325"/>
      <c r="D1698" s="325"/>
      <c r="E1698" s="325"/>
      <c r="F1698" s="325"/>
      <c r="G1698" s="326"/>
      <c r="H1698" s="326"/>
      <c r="I1698" s="327"/>
      <c r="J1698" s="327"/>
      <c r="K1698" s="327"/>
      <c r="L1698" s="327"/>
      <c r="M1698" s="327"/>
      <c r="N1698" s="328" t="str">
        <f t="shared" ca="1" si="104"/>
        <v/>
      </c>
      <c r="O1698" s="328"/>
      <c r="P1698" s="329"/>
      <c r="Q1698" s="330" t="str">
        <f t="shared" si="105"/>
        <v/>
      </c>
      <c r="R1698" s="330" t="b">
        <f t="shared" si="106"/>
        <v>1</v>
      </c>
      <c r="S1698" s="330" t="str">
        <f t="shared" si="107"/>
        <v/>
      </c>
    </row>
    <row r="1699" spans="1:19" s="330" customFormat="1" ht="20.149999999999999" customHeight="1">
      <c r="A1699" s="294"/>
      <c r="B1699" s="325"/>
      <c r="C1699" s="325"/>
      <c r="D1699" s="325"/>
      <c r="E1699" s="325"/>
      <c r="F1699" s="325"/>
      <c r="G1699" s="326"/>
      <c r="H1699" s="326"/>
      <c r="I1699" s="327"/>
      <c r="J1699" s="327"/>
      <c r="K1699" s="327"/>
      <c r="L1699" s="327"/>
      <c r="M1699" s="327"/>
      <c r="N1699" s="328" t="str">
        <f t="shared" ca="1" si="104"/>
        <v/>
      </c>
      <c r="O1699" s="328"/>
      <c r="P1699" s="329"/>
      <c r="Q1699" s="330" t="str">
        <f t="shared" si="105"/>
        <v/>
      </c>
      <c r="R1699" s="330" t="b">
        <f t="shared" si="106"/>
        <v>1</v>
      </c>
      <c r="S1699" s="330" t="str">
        <f t="shared" si="107"/>
        <v/>
      </c>
    </row>
    <row r="1700" spans="1:19" s="330" customFormat="1" ht="20.149999999999999" customHeight="1">
      <c r="A1700" s="294"/>
      <c r="B1700" s="325"/>
      <c r="C1700" s="325"/>
      <c r="D1700" s="325"/>
      <c r="E1700" s="325"/>
      <c r="F1700" s="325"/>
      <c r="G1700" s="326"/>
      <c r="H1700" s="326"/>
      <c r="I1700" s="327"/>
      <c r="J1700" s="327"/>
      <c r="K1700" s="327"/>
      <c r="L1700" s="327"/>
      <c r="M1700" s="327"/>
      <c r="N1700" s="328" t="str">
        <f t="shared" ca="1" si="104"/>
        <v/>
      </c>
      <c r="O1700" s="328"/>
      <c r="P1700" s="329"/>
      <c r="Q1700" s="330" t="str">
        <f t="shared" si="105"/>
        <v/>
      </c>
      <c r="R1700" s="330" t="b">
        <f t="shared" si="106"/>
        <v>1</v>
      </c>
      <c r="S1700" s="330" t="str">
        <f t="shared" si="107"/>
        <v/>
      </c>
    </row>
    <row r="1701" spans="1:19" s="330" customFormat="1" ht="20.149999999999999" customHeight="1">
      <c r="A1701" s="294"/>
      <c r="B1701" s="325"/>
      <c r="C1701" s="325"/>
      <c r="D1701" s="325"/>
      <c r="E1701" s="325"/>
      <c r="F1701" s="325"/>
      <c r="G1701" s="326"/>
      <c r="H1701" s="326"/>
      <c r="I1701" s="327"/>
      <c r="J1701" s="327"/>
      <c r="K1701" s="327"/>
      <c r="L1701" s="327"/>
      <c r="M1701" s="327"/>
      <c r="N1701" s="328" t="str">
        <f t="shared" ca="1" si="104"/>
        <v/>
      </c>
      <c r="O1701" s="328"/>
      <c r="P1701" s="329"/>
      <c r="Q1701" s="330" t="str">
        <f t="shared" si="105"/>
        <v/>
      </c>
      <c r="R1701" s="330" t="b">
        <f t="shared" si="106"/>
        <v>1</v>
      </c>
      <c r="S1701" s="330" t="str">
        <f t="shared" si="107"/>
        <v/>
      </c>
    </row>
    <row r="1702" spans="1:19" s="330" customFormat="1" ht="20.149999999999999" customHeight="1">
      <c r="A1702" s="294"/>
      <c r="B1702" s="325"/>
      <c r="C1702" s="325"/>
      <c r="D1702" s="325"/>
      <c r="E1702" s="325"/>
      <c r="F1702" s="325"/>
      <c r="G1702" s="326"/>
      <c r="H1702" s="326"/>
      <c r="I1702" s="327"/>
      <c r="J1702" s="327"/>
      <c r="K1702" s="327"/>
      <c r="L1702" s="327"/>
      <c r="M1702" s="327"/>
      <c r="N1702" s="328" t="str">
        <f t="shared" ca="1" si="104"/>
        <v/>
      </c>
      <c r="O1702" s="328"/>
      <c r="P1702" s="329"/>
      <c r="Q1702" s="330" t="str">
        <f t="shared" si="105"/>
        <v/>
      </c>
      <c r="R1702" s="330" t="b">
        <f t="shared" si="106"/>
        <v>1</v>
      </c>
      <c r="S1702" s="330" t="str">
        <f t="shared" si="107"/>
        <v/>
      </c>
    </row>
    <row r="1703" spans="1:19" s="330" customFormat="1" ht="20.149999999999999" customHeight="1">
      <c r="A1703" s="294"/>
      <c r="B1703" s="325"/>
      <c r="C1703" s="325"/>
      <c r="D1703" s="325"/>
      <c r="E1703" s="325"/>
      <c r="F1703" s="325"/>
      <c r="G1703" s="326"/>
      <c r="H1703" s="326"/>
      <c r="I1703" s="327"/>
      <c r="J1703" s="327"/>
      <c r="K1703" s="327"/>
      <c r="L1703" s="327"/>
      <c r="M1703" s="327"/>
      <c r="N1703" s="328" t="str">
        <f t="shared" ca="1" si="104"/>
        <v/>
      </c>
      <c r="O1703" s="328"/>
      <c r="P1703" s="329"/>
      <c r="Q1703" s="330" t="str">
        <f t="shared" si="105"/>
        <v/>
      </c>
      <c r="R1703" s="330" t="b">
        <f t="shared" si="106"/>
        <v>1</v>
      </c>
      <c r="S1703" s="330" t="str">
        <f t="shared" si="107"/>
        <v/>
      </c>
    </row>
    <row r="1704" spans="1:19" s="330" customFormat="1" ht="20.149999999999999" customHeight="1">
      <c r="A1704" s="294"/>
      <c r="B1704" s="325"/>
      <c r="C1704" s="325"/>
      <c r="D1704" s="325"/>
      <c r="E1704" s="325"/>
      <c r="F1704" s="325"/>
      <c r="G1704" s="326"/>
      <c r="H1704" s="326"/>
      <c r="I1704" s="327"/>
      <c r="J1704" s="327"/>
      <c r="K1704" s="327"/>
      <c r="L1704" s="327"/>
      <c r="M1704" s="327"/>
      <c r="N1704" s="328" t="str">
        <f t="shared" ca="1" si="104"/>
        <v/>
      </c>
      <c r="O1704" s="328"/>
      <c r="P1704" s="329"/>
      <c r="Q1704" s="330" t="str">
        <f t="shared" si="105"/>
        <v/>
      </c>
      <c r="R1704" s="330" t="b">
        <f t="shared" si="106"/>
        <v>1</v>
      </c>
      <c r="S1704" s="330" t="str">
        <f t="shared" si="107"/>
        <v/>
      </c>
    </row>
    <row r="1705" spans="1:19" s="330" customFormat="1" ht="20.149999999999999" customHeight="1">
      <c r="A1705" s="294"/>
      <c r="B1705" s="325"/>
      <c r="C1705" s="325"/>
      <c r="D1705" s="325"/>
      <c r="E1705" s="325"/>
      <c r="F1705" s="325"/>
      <c r="G1705" s="326"/>
      <c r="H1705" s="326"/>
      <c r="I1705" s="327"/>
      <c r="J1705" s="327"/>
      <c r="K1705" s="327"/>
      <c r="L1705" s="327"/>
      <c r="M1705" s="327"/>
      <c r="N1705" s="328" t="str">
        <f t="shared" ca="1" si="104"/>
        <v/>
      </c>
      <c r="O1705" s="328"/>
      <c r="P1705" s="329"/>
      <c r="Q1705" s="330" t="str">
        <f t="shared" si="105"/>
        <v/>
      </c>
      <c r="R1705" s="330" t="b">
        <f t="shared" si="106"/>
        <v>1</v>
      </c>
      <c r="S1705" s="330" t="str">
        <f t="shared" si="107"/>
        <v/>
      </c>
    </row>
    <row r="1706" spans="1:19" s="330" customFormat="1" ht="20.149999999999999" customHeight="1">
      <c r="A1706" s="294"/>
      <c r="B1706" s="325"/>
      <c r="C1706" s="325"/>
      <c r="D1706" s="325"/>
      <c r="E1706" s="325"/>
      <c r="F1706" s="325"/>
      <c r="G1706" s="326"/>
      <c r="H1706" s="326"/>
      <c r="I1706" s="327"/>
      <c r="J1706" s="327"/>
      <c r="K1706" s="327"/>
      <c r="L1706" s="327"/>
      <c r="M1706" s="327"/>
      <c r="N1706" s="328" t="str">
        <f t="shared" ca="1" si="104"/>
        <v/>
      </c>
      <c r="O1706" s="328"/>
      <c r="P1706" s="329"/>
      <c r="Q1706" s="330" t="str">
        <f t="shared" si="105"/>
        <v/>
      </c>
      <c r="R1706" s="330" t="b">
        <f t="shared" si="106"/>
        <v>1</v>
      </c>
      <c r="S1706" s="330" t="str">
        <f t="shared" si="107"/>
        <v/>
      </c>
    </row>
    <row r="1707" spans="1:19" s="330" customFormat="1" ht="20.149999999999999" customHeight="1">
      <c r="A1707" s="294"/>
      <c r="B1707" s="325"/>
      <c r="C1707" s="325"/>
      <c r="D1707" s="325"/>
      <c r="E1707" s="325"/>
      <c r="F1707" s="325"/>
      <c r="G1707" s="326"/>
      <c r="H1707" s="326"/>
      <c r="I1707" s="327"/>
      <c r="J1707" s="327"/>
      <c r="K1707" s="327"/>
      <c r="L1707" s="327"/>
      <c r="M1707" s="327"/>
      <c r="N1707" s="328" t="str">
        <f t="shared" ca="1" si="104"/>
        <v/>
      </c>
      <c r="O1707" s="328"/>
      <c r="P1707" s="329"/>
      <c r="Q1707" s="330" t="str">
        <f t="shared" si="105"/>
        <v/>
      </c>
      <c r="R1707" s="330" t="b">
        <f t="shared" si="106"/>
        <v>1</v>
      </c>
      <c r="S1707" s="330" t="str">
        <f t="shared" si="107"/>
        <v/>
      </c>
    </row>
    <row r="1708" spans="1:19" s="330" customFormat="1" ht="20.149999999999999" customHeight="1">
      <c r="A1708" s="294"/>
      <c r="B1708" s="325"/>
      <c r="C1708" s="325"/>
      <c r="D1708" s="325"/>
      <c r="E1708" s="325"/>
      <c r="F1708" s="325"/>
      <c r="G1708" s="326"/>
      <c r="H1708" s="326"/>
      <c r="I1708" s="327"/>
      <c r="J1708" s="327"/>
      <c r="K1708" s="327"/>
      <c r="L1708" s="327"/>
      <c r="M1708" s="327"/>
      <c r="N1708" s="328" t="str">
        <f t="shared" ca="1" si="104"/>
        <v/>
      </c>
      <c r="O1708" s="328"/>
      <c r="P1708" s="329"/>
      <c r="Q1708" s="330" t="str">
        <f t="shared" si="105"/>
        <v/>
      </c>
      <c r="R1708" s="330" t="b">
        <f t="shared" si="106"/>
        <v>1</v>
      </c>
      <c r="S1708" s="330" t="str">
        <f t="shared" si="107"/>
        <v/>
      </c>
    </row>
    <row r="1709" spans="1:19" s="330" customFormat="1" ht="20.149999999999999" customHeight="1">
      <c r="A1709" s="294"/>
      <c r="B1709" s="325"/>
      <c r="C1709" s="325"/>
      <c r="D1709" s="325"/>
      <c r="E1709" s="325"/>
      <c r="F1709" s="325"/>
      <c r="G1709" s="326"/>
      <c r="H1709" s="326"/>
      <c r="I1709" s="327"/>
      <c r="J1709" s="327"/>
      <c r="K1709" s="327"/>
      <c r="L1709" s="327"/>
      <c r="M1709" s="327"/>
      <c r="N1709" s="328" t="str">
        <f t="shared" ca="1" si="104"/>
        <v/>
      </c>
      <c r="O1709" s="328"/>
      <c r="P1709" s="329"/>
      <c r="Q1709" s="330" t="str">
        <f t="shared" si="105"/>
        <v/>
      </c>
      <c r="R1709" s="330" t="b">
        <f t="shared" si="106"/>
        <v>1</v>
      </c>
      <c r="S1709" s="330" t="str">
        <f t="shared" si="107"/>
        <v/>
      </c>
    </row>
    <row r="1710" spans="1:19" s="330" customFormat="1" ht="20.149999999999999" customHeight="1">
      <c r="A1710" s="294"/>
      <c r="B1710" s="325"/>
      <c r="C1710" s="325"/>
      <c r="D1710" s="325"/>
      <c r="E1710" s="325"/>
      <c r="F1710" s="325"/>
      <c r="G1710" s="326"/>
      <c r="H1710" s="326"/>
      <c r="I1710" s="327"/>
      <c r="J1710" s="327"/>
      <c r="K1710" s="327"/>
      <c r="L1710" s="327"/>
      <c r="M1710" s="327"/>
      <c r="N1710" s="328" t="str">
        <f t="shared" ca="1" si="104"/>
        <v/>
      </c>
      <c r="O1710" s="328"/>
      <c r="P1710" s="329"/>
      <c r="Q1710" s="330" t="str">
        <f t="shared" si="105"/>
        <v/>
      </c>
      <c r="R1710" s="330" t="b">
        <f t="shared" si="106"/>
        <v>1</v>
      </c>
      <c r="S1710" s="330" t="str">
        <f t="shared" si="107"/>
        <v/>
      </c>
    </row>
    <row r="1711" spans="1:19" s="330" customFormat="1" ht="20.149999999999999" customHeight="1">
      <c r="A1711" s="294"/>
      <c r="B1711" s="325"/>
      <c r="C1711" s="325"/>
      <c r="D1711" s="325"/>
      <c r="E1711" s="325"/>
      <c r="F1711" s="325"/>
      <c r="G1711" s="326"/>
      <c r="H1711" s="326"/>
      <c r="I1711" s="327"/>
      <c r="J1711" s="327"/>
      <c r="K1711" s="327"/>
      <c r="L1711" s="327"/>
      <c r="M1711" s="327"/>
      <c r="N1711" s="328" t="str">
        <f t="shared" ca="1" si="104"/>
        <v/>
      </c>
      <c r="O1711" s="328"/>
      <c r="P1711" s="329"/>
      <c r="Q1711" s="330" t="str">
        <f t="shared" si="105"/>
        <v/>
      </c>
      <c r="R1711" s="330" t="b">
        <f t="shared" si="106"/>
        <v>1</v>
      </c>
      <c r="S1711" s="330" t="str">
        <f t="shared" si="107"/>
        <v/>
      </c>
    </row>
    <row r="1712" spans="1:19" s="330" customFormat="1" ht="20.149999999999999" customHeight="1">
      <c r="A1712" s="294"/>
      <c r="B1712" s="325"/>
      <c r="C1712" s="325"/>
      <c r="D1712" s="325"/>
      <c r="E1712" s="325"/>
      <c r="F1712" s="325"/>
      <c r="G1712" s="326"/>
      <c r="H1712" s="326"/>
      <c r="I1712" s="327"/>
      <c r="J1712" s="327"/>
      <c r="K1712" s="327"/>
      <c r="L1712" s="327"/>
      <c r="M1712" s="327"/>
      <c r="N1712" s="328" t="str">
        <f t="shared" ca="1" si="104"/>
        <v/>
      </c>
      <c r="O1712" s="328"/>
      <c r="P1712" s="329"/>
      <c r="Q1712" s="330" t="str">
        <f t="shared" si="105"/>
        <v/>
      </c>
      <c r="R1712" s="330" t="b">
        <f t="shared" si="106"/>
        <v>1</v>
      </c>
      <c r="S1712" s="330" t="str">
        <f t="shared" si="107"/>
        <v/>
      </c>
    </row>
    <row r="1713" spans="1:19" s="330" customFormat="1" ht="20.149999999999999" customHeight="1">
      <c r="A1713" s="294"/>
      <c r="B1713" s="325"/>
      <c r="C1713" s="325"/>
      <c r="D1713" s="325"/>
      <c r="E1713" s="325"/>
      <c r="F1713" s="325"/>
      <c r="G1713" s="326"/>
      <c r="H1713" s="326"/>
      <c r="I1713" s="327"/>
      <c r="J1713" s="327"/>
      <c r="K1713" s="327"/>
      <c r="L1713" s="327"/>
      <c r="M1713" s="327"/>
      <c r="N1713" s="328" t="str">
        <f t="shared" ca="1" si="104"/>
        <v/>
      </c>
      <c r="O1713" s="328"/>
      <c r="P1713" s="329"/>
      <c r="Q1713" s="330" t="str">
        <f t="shared" si="105"/>
        <v/>
      </c>
      <c r="R1713" s="330" t="b">
        <f t="shared" si="106"/>
        <v>1</v>
      </c>
      <c r="S1713" s="330" t="str">
        <f t="shared" si="107"/>
        <v/>
      </c>
    </row>
    <row r="1714" spans="1:19" s="330" customFormat="1" ht="20.149999999999999" customHeight="1">
      <c r="A1714" s="294"/>
      <c r="B1714" s="325"/>
      <c r="C1714" s="325"/>
      <c r="D1714" s="325"/>
      <c r="E1714" s="325"/>
      <c r="F1714" s="325"/>
      <c r="G1714" s="326"/>
      <c r="H1714" s="326"/>
      <c r="I1714" s="327"/>
      <c r="J1714" s="327"/>
      <c r="K1714" s="327"/>
      <c r="L1714" s="327"/>
      <c r="M1714" s="327"/>
      <c r="N1714" s="328" t="str">
        <f t="shared" ca="1" si="104"/>
        <v/>
      </c>
      <c r="O1714" s="328"/>
      <c r="P1714" s="329"/>
      <c r="Q1714" s="330" t="str">
        <f t="shared" si="105"/>
        <v/>
      </c>
      <c r="R1714" s="330" t="b">
        <f t="shared" si="106"/>
        <v>1</v>
      </c>
      <c r="S1714" s="330" t="str">
        <f t="shared" si="107"/>
        <v/>
      </c>
    </row>
    <row r="1715" spans="1:19" s="330" customFormat="1" ht="20.149999999999999" customHeight="1">
      <c r="A1715" s="294"/>
      <c r="B1715" s="325"/>
      <c r="C1715" s="325"/>
      <c r="D1715" s="325"/>
      <c r="E1715" s="325"/>
      <c r="F1715" s="325"/>
      <c r="G1715" s="326"/>
      <c r="H1715" s="326"/>
      <c r="I1715" s="327"/>
      <c r="J1715" s="327"/>
      <c r="K1715" s="327"/>
      <c r="L1715" s="327"/>
      <c r="M1715" s="327"/>
      <c r="N1715" s="328" t="str">
        <f t="shared" ca="1" si="104"/>
        <v/>
      </c>
      <c r="O1715" s="328"/>
      <c r="P1715" s="329"/>
      <c r="Q1715" s="330" t="str">
        <f t="shared" si="105"/>
        <v/>
      </c>
      <c r="R1715" s="330" t="b">
        <f t="shared" si="106"/>
        <v>1</v>
      </c>
      <c r="S1715" s="330" t="str">
        <f t="shared" si="107"/>
        <v/>
      </c>
    </row>
    <row r="1716" spans="1:19" s="330" customFormat="1" ht="20.149999999999999" customHeight="1">
      <c r="A1716" s="294"/>
      <c r="B1716" s="325"/>
      <c r="C1716" s="325"/>
      <c r="D1716" s="325"/>
      <c r="E1716" s="325"/>
      <c r="F1716" s="325"/>
      <c r="G1716" s="326"/>
      <c r="H1716" s="326"/>
      <c r="I1716" s="327"/>
      <c r="J1716" s="327"/>
      <c r="K1716" s="327"/>
      <c r="L1716" s="327"/>
      <c r="M1716" s="327"/>
      <c r="N1716" s="328" t="str">
        <f t="shared" ca="1" si="104"/>
        <v/>
      </c>
      <c r="O1716" s="328"/>
      <c r="P1716" s="329"/>
      <c r="Q1716" s="330" t="str">
        <f t="shared" si="105"/>
        <v/>
      </c>
      <c r="R1716" s="330" t="b">
        <f t="shared" si="106"/>
        <v>1</v>
      </c>
      <c r="S1716" s="330" t="str">
        <f t="shared" si="107"/>
        <v/>
      </c>
    </row>
    <row r="1717" spans="1:19" s="330" customFormat="1" ht="20.149999999999999" customHeight="1">
      <c r="A1717" s="294"/>
      <c r="B1717" s="325"/>
      <c r="C1717" s="325"/>
      <c r="D1717" s="325"/>
      <c r="E1717" s="325"/>
      <c r="F1717" s="325"/>
      <c r="G1717" s="326"/>
      <c r="H1717" s="326"/>
      <c r="I1717" s="327"/>
      <c r="J1717" s="327"/>
      <c r="K1717" s="327"/>
      <c r="L1717" s="327"/>
      <c r="M1717" s="327"/>
      <c r="N1717" s="328" t="str">
        <f t="shared" ca="1" si="104"/>
        <v/>
      </c>
      <c r="O1717" s="328"/>
      <c r="P1717" s="329"/>
      <c r="Q1717" s="330" t="str">
        <f t="shared" si="105"/>
        <v/>
      </c>
      <c r="R1717" s="330" t="b">
        <f t="shared" si="106"/>
        <v>1</v>
      </c>
      <c r="S1717" s="330" t="str">
        <f t="shared" si="107"/>
        <v/>
      </c>
    </row>
    <row r="1718" spans="1:19" s="330" customFormat="1" ht="20.149999999999999" customHeight="1">
      <c r="A1718" s="294"/>
      <c r="B1718" s="325"/>
      <c r="C1718" s="325"/>
      <c r="D1718" s="325"/>
      <c r="E1718" s="325"/>
      <c r="F1718" s="325"/>
      <c r="G1718" s="326"/>
      <c r="H1718" s="326"/>
      <c r="I1718" s="327"/>
      <c r="J1718" s="327"/>
      <c r="K1718" s="327"/>
      <c r="L1718" s="327"/>
      <c r="M1718" s="327"/>
      <c r="N1718" s="328" t="str">
        <f t="shared" ca="1" si="104"/>
        <v/>
      </c>
      <c r="O1718" s="328"/>
      <c r="P1718" s="329"/>
      <c r="Q1718" s="330" t="str">
        <f t="shared" si="105"/>
        <v/>
      </c>
      <c r="R1718" s="330" t="b">
        <f t="shared" si="106"/>
        <v>1</v>
      </c>
      <c r="S1718" s="330" t="str">
        <f t="shared" si="107"/>
        <v/>
      </c>
    </row>
    <row r="1719" spans="1:19" s="330" customFormat="1" ht="20.149999999999999" customHeight="1">
      <c r="A1719" s="294"/>
      <c r="B1719" s="325"/>
      <c r="C1719" s="325"/>
      <c r="D1719" s="325"/>
      <c r="E1719" s="325"/>
      <c r="F1719" s="325"/>
      <c r="G1719" s="326"/>
      <c r="H1719" s="326"/>
      <c r="I1719" s="327"/>
      <c r="J1719" s="327"/>
      <c r="K1719" s="327"/>
      <c r="L1719" s="327"/>
      <c r="M1719" s="327"/>
      <c r="N1719" s="328" t="str">
        <f t="shared" ca="1" si="104"/>
        <v/>
      </c>
      <c r="O1719" s="328"/>
      <c r="P1719" s="329"/>
      <c r="Q1719" s="330" t="str">
        <f t="shared" si="105"/>
        <v/>
      </c>
      <c r="R1719" s="330" t="b">
        <f t="shared" si="106"/>
        <v>1</v>
      </c>
      <c r="S1719" s="330" t="str">
        <f t="shared" si="107"/>
        <v/>
      </c>
    </row>
    <row r="1720" spans="1:19" s="330" customFormat="1" ht="20.149999999999999" customHeight="1">
      <c r="A1720" s="294"/>
      <c r="B1720" s="325"/>
      <c r="C1720" s="325"/>
      <c r="D1720" s="325"/>
      <c r="E1720" s="325"/>
      <c r="F1720" s="325"/>
      <c r="G1720" s="326"/>
      <c r="H1720" s="326"/>
      <c r="I1720" s="327"/>
      <c r="J1720" s="327"/>
      <c r="K1720" s="327"/>
      <c r="L1720" s="327"/>
      <c r="M1720" s="327"/>
      <c r="N1720" s="328" t="str">
        <f t="shared" ca="1" si="104"/>
        <v/>
      </c>
      <c r="O1720" s="328"/>
      <c r="P1720" s="329"/>
      <c r="Q1720" s="330" t="str">
        <f t="shared" si="105"/>
        <v/>
      </c>
      <c r="R1720" s="330" t="b">
        <f t="shared" si="106"/>
        <v>1</v>
      </c>
      <c r="S1720" s="330" t="str">
        <f t="shared" si="107"/>
        <v/>
      </c>
    </row>
    <row r="1721" spans="1:19" s="330" customFormat="1" ht="20.149999999999999" customHeight="1">
      <c r="A1721" s="294"/>
      <c r="B1721" s="325"/>
      <c r="C1721" s="325"/>
      <c r="D1721" s="325"/>
      <c r="E1721" s="325"/>
      <c r="F1721" s="325"/>
      <c r="G1721" s="326"/>
      <c r="H1721" s="326"/>
      <c r="I1721" s="327"/>
      <c r="J1721" s="327"/>
      <c r="K1721" s="327"/>
      <c r="L1721" s="327"/>
      <c r="M1721" s="327"/>
      <c r="N1721" s="328" t="str">
        <f t="shared" ca="1" si="104"/>
        <v/>
      </c>
      <c r="O1721" s="328"/>
      <c r="P1721" s="329"/>
      <c r="Q1721" s="330" t="str">
        <f t="shared" si="105"/>
        <v/>
      </c>
      <c r="R1721" s="330" t="b">
        <f t="shared" si="106"/>
        <v>1</v>
      </c>
      <c r="S1721" s="330" t="str">
        <f t="shared" si="107"/>
        <v/>
      </c>
    </row>
    <row r="1722" spans="1:19" s="330" customFormat="1" ht="20.149999999999999" customHeight="1">
      <c r="A1722" s="294"/>
      <c r="B1722" s="325"/>
      <c r="C1722" s="325"/>
      <c r="D1722" s="325"/>
      <c r="E1722" s="325"/>
      <c r="F1722" s="325"/>
      <c r="G1722" s="326"/>
      <c r="H1722" s="326"/>
      <c r="I1722" s="327"/>
      <c r="J1722" s="327"/>
      <c r="K1722" s="327"/>
      <c r="L1722" s="327"/>
      <c r="M1722" s="327"/>
      <c r="N1722" s="328" t="str">
        <f t="shared" ca="1" si="104"/>
        <v/>
      </c>
      <c r="O1722" s="328"/>
      <c r="P1722" s="329"/>
      <c r="Q1722" s="330" t="str">
        <f t="shared" si="105"/>
        <v/>
      </c>
      <c r="R1722" s="330" t="b">
        <f t="shared" si="106"/>
        <v>1</v>
      </c>
      <c r="S1722" s="330" t="str">
        <f t="shared" si="107"/>
        <v/>
      </c>
    </row>
    <row r="1723" spans="1:19" s="330" customFormat="1" ht="20.149999999999999" customHeight="1">
      <c r="A1723" s="294"/>
      <c r="B1723" s="325"/>
      <c r="C1723" s="325"/>
      <c r="D1723" s="325"/>
      <c r="E1723" s="325"/>
      <c r="F1723" s="325"/>
      <c r="G1723" s="326"/>
      <c r="H1723" s="326"/>
      <c r="I1723" s="327"/>
      <c r="J1723" s="327"/>
      <c r="K1723" s="327"/>
      <c r="L1723" s="327"/>
      <c r="M1723" s="327"/>
      <c r="N1723" s="328" t="str">
        <f t="shared" ca="1" si="104"/>
        <v/>
      </c>
      <c r="O1723" s="328"/>
      <c r="P1723" s="329"/>
      <c r="Q1723" s="330" t="str">
        <f t="shared" si="105"/>
        <v/>
      </c>
      <c r="R1723" s="330" t="b">
        <f t="shared" si="106"/>
        <v>1</v>
      </c>
      <c r="S1723" s="330" t="str">
        <f t="shared" si="107"/>
        <v/>
      </c>
    </row>
    <row r="1724" spans="1:19" s="330" customFormat="1" ht="20.149999999999999" customHeight="1">
      <c r="A1724" s="294"/>
      <c r="B1724" s="325"/>
      <c r="C1724" s="325"/>
      <c r="D1724" s="325"/>
      <c r="E1724" s="325"/>
      <c r="F1724" s="325"/>
      <c r="G1724" s="326"/>
      <c r="H1724" s="326"/>
      <c r="I1724" s="327"/>
      <c r="J1724" s="327"/>
      <c r="K1724" s="327"/>
      <c r="L1724" s="327"/>
      <c r="M1724" s="327"/>
      <c r="N1724" s="328" t="str">
        <f t="shared" ca="1" si="104"/>
        <v/>
      </c>
      <c r="O1724" s="328"/>
      <c r="P1724" s="329"/>
      <c r="Q1724" s="330" t="str">
        <f t="shared" si="105"/>
        <v/>
      </c>
      <c r="R1724" s="330" t="b">
        <f t="shared" si="106"/>
        <v>1</v>
      </c>
      <c r="S1724" s="330" t="str">
        <f t="shared" si="107"/>
        <v/>
      </c>
    </row>
    <row r="1725" spans="1:19" s="330" customFormat="1" ht="20.149999999999999" customHeight="1">
      <c r="A1725" s="294"/>
      <c r="B1725" s="325"/>
      <c r="C1725" s="325"/>
      <c r="D1725" s="325"/>
      <c r="E1725" s="325"/>
      <c r="F1725" s="325"/>
      <c r="G1725" s="326"/>
      <c r="H1725" s="326"/>
      <c r="I1725" s="327"/>
      <c r="J1725" s="327"/>
      <c r="K1725" s="327"/>
      <c r="L1725" s="327"/>
      <c r="M1725" s="327"/>
      <c r="N1725" s="328" t="str">
        <f t="shared" ca="1" si="104"/>
        <v/>
      </c>
      <c r="O1725" s="328"/>
      <c r="P1725" s="329"/>
      <c r="Q1725" s="330" t="str">
        <f t="shared" si="105"/>
        <v/>
      </c>
      <c r="R1725" s="330" t="b">
        <f t="shared" si="106"/>
        <v>1</v>
      </c>
      <c r="S1725" s="330" t="str">
        <f t="shared" si="107"/>
        <v/>
      </c>
    </row>
    <row r="1726" spans="1:19" s="330" customFormat="1" ht="20.149999999999999" customHeight="1">
      <c r="A1726" s="294"/>
      <c r="B1726" s="325"/>
      <c r="C1726" s="325"/>
      <c r="D1726" s="325"/>
      <c r="E1726" s="325"/>
      <c r="F1726" s="325"/>
      <c r="G1726" s="326"/>
      <c r="H1726" s="326"/>
      <c r="I1726" s="327"/>
      <c r="J1726" s="327"/>
      <c r="K1726" s="327"/>
      <c r="L1726" s="327"/>
      <c r="M1726" s="327"/>
      <c r="N1726" s="328" t="str">
        <f t="shared" ca="1" si="104"/>
        <v/>
      </c>
      <c r="O1726" s="328"/>
      <c r="P1726" s="329"/>
      <c r="Q1726" s="330" t="str">
        <f t="shared" si="105"/>
        <v/>
      </c>
      <c r="R1726" s="330" t="b">
        <f t="shared" si="106"/>
        <v>1</v>
      </c>
      <c r="S1726" s="330" t="str">
        <f t="shared" si="107"/>
        <v/>
      </c>
    </row>
    <row r="1727" spans="1:19" s="330" customFormat="1" ht="20.149999999999999" customHeight="1">
      <c r="A1727" s="294"/>
      <c r="B1727" s="325"/>
      <c r="C1727" s="325"/>
      <c r="D1727" s="325"/>
      <c r="E1727" s="325"/>
      <c r="F1727" s="325"/>
      <c r="G1727" s="326"/>
      <c r="H1727" s="326"/>
      <c r="I1727" s="327"/>
      <c r="J1727" s="327"/>
      <c r="K1727" s="327"/>
      <c r="L1727" s="327"/>
      <c r="M1727" s="327"/>
      <c r="N1727" s="328" t="str">
        <f t="shared" ca="1" si="104"/>
        <v/>
      </c>
      <c r="O1727" s="328"/>
      <c r="P1727" s="329"/>
      <c r="Q1727" s="330" t="str">
        <f t="shared" si="105"/>
        <v/>
      </c>
      <c r="R1727" s="330" t="b">
        <f t="shared" si="106"/>
        <v>1</v>
      </c>
      <c r="S1727" s="330" t="str">
        <f t="shared" si="107"/>
        <v/>
      </c>
    </row>
    <row r="1728" spans="1:19" s="330" customFormat="1" ht="20.149999999999999" customHeight="1">
      <c r="A1728" s="294"/>
      <c r="B1728" s="325"/>
      <c r="C1728" s="325"/>
      <c r="D1728" s="325"/>
      <c r="E1728" s="325"/>
      <c r="F1728" s="325"/>
      <c r="G1728" s="326"/>
      <c r="H1728" s="326"/>
      <c r="I1728" s="327"/>
      <c r="J1728" s="327"/>
      <c r="K1728" s="327"/>
      <c r="L1728" s="327"/>
      <c r="M1728" s="327"/>
      <c r="N1728" s="328" t="str">
        <f t="shared" ca="1" si="104"/>
        <v/>
      </c>
      <c r="O1728" s="328"/>
      <c r="P1728" s="329"/>
      <c r="Q1728" s="330" t="str">
        <f t="shared" si="105"/>
        <v/>
      </c>
      <c r="R1728" s="330" t="b">
        <f t="shared" si="106"/>
        <v>1</v>
      </c>
      <c r="S1728" s="330" t="str">
        <f t="shared" si="107"/>
        <v/>
      </c>
    </row>
    <row r="1729" spans="1:19" s="330" customFormat="1" ht="20.149999999999999" customHeight="1">
      <c r="A1729" s="294"/>
      <c r="B1729" s="325"/>
      <c r="C1729" s="325"/>
      <c r="D1729" s="325"/>
      <c r="E1729" s="325"/>
      <c r="F1729" s="325"/>
      <c r="G1729" s="326"/>
      <c r="H1729" s="326"/>
      <c r="I1729" s="327"/>
      <c r="J1729" s="327"/>
      <c r="K1729" s="327"/>
      <c r="L1729" s="327"/>
      <c r="M1729" s="327"/>
      <c r="N1729" s="328" t="str">
        <f t="shared" ca="1" si="104"/>
        <v/>
      </c>
      <c r="O1729" s="328"/>
      <c r="P1729" s="329"/>
      <c r="Q1729" s="330" t="str">
        <f t="shared" si="105"/>
        <v/>
      </c>
      <c r="R1729" s="330" t="b">
        <f t="shared" si="106"/>
        <v>1</v>
      </c>
      <c r="S1729" s="330" t="str">
        <f t="shared" si="107"/>
        <v/>
      </c>
    </row>
    <row r="1730" spans="1:19" s="330" customFormat="1" ht="20.149999999999999" customHeight="1">
      <c r="A1730" s="294"/>
      <c r="B1730" s="325"/>
      <c r="C1730" s="325"/>
      <c r="D1730" s="325"/>
      <c r="E1730" s="325"/>
      <c r="F1730" s="325"/>
      <c r="G1730" s="326"/>
      <c r="H1730" s="326"/>
      <c r="I1730" s="327"/>
      <c r="J1730" s="327"/>
      <c r="K1730" s="327"/>
      <c r="L1730" s="327"/>
      <c r="M1730" s="327"/>
      <c r="N1730" s="328" t="str">
        <f t="shared" ca="1" si="104"/>
        <v/>
      </c>
      <c r="O1730" s="328"/>
      <c r="P1730" s="329"/>
      <c r="Q1730" s="330" t="str">
        <f t="shared" si="105"/>
        <v/>
      </c>
      <c r="R1730" s="330" t="b">
        <f t="shared" si="106"/>
        <v>1</v>
      </c>
      <c r="S1730" s="330" t="str">
        <f t="shared" si="107"/>
        <v/>
      </c>
    </row>
    <row r="1731" spans="1:19" s="330" customFormat="1" ht="20.149999999999999" customHeight="1">
      <c r="A1731" s="294"/>
      <c r="B1731" s="325"/>
      <c r="C1731" s="325"/>
      <c r="D1731" s="325"/>
      <c r="E1731" s="325"/>
      <c r="F1731" s="325"/>
      <c r="G1731" s="326"/>
      <c r="H1731" s="326"/>
      <c r="I1731" s="327"/>
      <c r="J1731" s="327"/>
      <c r="K1731" s="327"/>
      <c r="L1731" s="327"/>
      <c r="M1731" s="327"/>
      <c r="N1731" s="328" t="str">
        <f t="shared" ca="1" si="104"/>
        <v/>
      </c>
      <c r="O1731" s="328"/>
      <c r="P1731" s="329"/>
      <c r="Q1731" s="330" t="str">
        <f t="shared" si="105"/>
        <v/>
      </c>
      <c r="R1731" s="330" t="b">
        <f t="shared" si="106"/>
        <v>1</v>
      </c>
      <c r="S1731" s="330" t="str">
        <f t="shared" si="107"/>
        <v/>
      </c>
    </row>
    <row r="1732" spans="1:19" s="330" customFormat="1" ht="20.149999999999999" customHeight="1">
      <c r="A1732" s="294"/>
      <c r="B1732" s="325"/>
      <c r="C1732" s="325"/>
      <c r="D1732" s="325"/>
      <c r="E1732" s="325"/>
      <c r="F1732" s="325"/>
      <c r="G1732" s="326"/>
      <c r="H1732" s="326"/>
      <c r="I1732" s="327"/>
      <c r="J1732" s="327"/>
      <c r="K1732" s="327"/>
      <c r="L1732" s="327"/>
      <c r="M1732" s="327"/>
      <c r="N1732" s="328" t="str">
        <f t="shared" ca="1" si="104"/>
        <v/>
      </c>
      <c r="O1732" s="328"/>
      <c r="P1732" s="329"/>
      <c r="Q1732" s="330" t="str">
        <f t="shared" si="105"/>
        <v/>
      </c>
      <c r="R1732" s="330" t="b">
        <f t="shared" si="106"/>
        <v>1</v>
      </c>
      <c r="S1732" s="330" t="str">
        <f t="shared" si="107"/>
        <v/>
      </c>
    </row>
    <row r="1733" spans="1:19" s="330" customFormat="1" ht="20.149999999999999" customHeight="1">
      <c r="A1733" s="294"/>
      <c r="B1733" s="325"/>
      <c r="C1733" s="325"/>
      <c r="D1733" s="325"/>
      <c r="E1733" s="325"/>
      <c r="F1733" s="325"/>
      <c r="G1733" s="326"/>
      <c r="H1733" s="326"/>
      <c r="I1733" s="327"/>
      <c r="J1733" s="327"/>
      <c r="K1733" s="327"/>
      <c r="L1733" s="327"/>
      <c r="M1733" s="327"/>
      <c r="N1733" s="328" t="str">
        <f t="shared" ref="N1733:N1796" ca="1" si="108">IF(A1733="","",IF(ISERROR(MATCH($F1733,CL,0)),"Unknown",INDIRECT("'C'!$A$"&amp;MATCH($F1733,CL,0)+1)))</f>
        <v/>
      </c>
      <c r="O1733" s="328"/>
      <c r="P1733" s="329"/>
      <c r="Q1733" s="330" t="str">
        <f t="shared" ref="Q1733:Q1796" si="109">A1733&amp;B1733</f>
        <v/>
      </c>
      <c r="R1733" s="330" t="b">
        <f t="shared" ref="R1733:R1796" si="110">OR(ISBLANK(B1733),ISBLANK(C1733))</f>
        <v>1</v>
      </c>
      <c r="S1733" s="330" t="str">
        <f t="shared" ref="S1733:S1796" si="111">IF(R1733,"",A1733&amp;"+")</f>
        <v/>
      </c>
    </row>
    <row r="1734" spans="1:19" s="330" customFormat="1" ht="20.149999999999999" customHeight="1">
      <c r="A1734" s="294"/>
      <c r="B1734" s="325"/>
      <c r="C1734" s="325"/>
      <c r="D1734" s="325"/>
      <c r="E1734" s="325"/>
      <c r="F1734" s="325"/>
      <c r="G1734" s="326"/>
      <c r="H1734" s="326"/>
      <c r="I1734" s="327"/>
      <c r="J1734" s="327"/>
      <c r="K1734" s="327"/>
      <c r="L1734" s="327"/>
      <c r="M1734" s="327"/>
      <c r="N1734" s="328" t="str">
        <f t="shared" ca="1" si="108"/>
        <v/>
      </c>
      <c r="O1734" s="328"/>
      <c r="P1734" s="329"/>
      <c r="Q1734" s="330" t="str">
        <f t="shared" si="109"/>
        <v/>
      </c>
      <c r="R1734" s="330" t="b">
        <f t="shared" si="110"/>
        <v>1</v>
      </c>
      <c r="S1734" s="330" t="str">
        <f t="shared" si="111"/>
        <v/>
      </c>
    </row>
    <row r="1735" spans="1:19" s="330" customFormat="1" ht="20.149999999999999" customHeight="1">
      <c r="A1735" s="294"/>
      <c r="B1735" s="325"/>
      <c r="C1735" s="325"/>
      <c r="D1735" s="325"/>
      <c r="E1735" s="325"/>
      <c r="F1735" s="325"/>
      <c r="G1735" s="326"/>
      <c r="H1735" s="326"/>
      <c r="I1735" s="327"/>
      <c r="J1735" s="327"/>
      <c r="K1735" s="327"/>
      <c r="L1735" s="327"/>
      <c r="M1735" s="327"/>
      <c r="N1735" s="328" t="str">
        <f t="shared" ca="1" si="108"/>
        <v/>
      </c>
      <c r="O1735" s="328"/>
      <c r="P1735" s="329"/>
      <c r="Q1735" s="330" t="str">
        <f t="shared" si="109"/>
        <v/>
      </c>
      <c r="R1735" s="330" t="b">
        <f t="shared" si="110"/>
        <v>1</v>
      </c>
      <c r="S1735" s="330" t="str">
        <f t="shared" si="111"/>
        <v/>
      </c>
    </row>
    <row r="1736" spans="1:19" s="330" customFormat="1" ht="20.149999999999999" customHeight="1">
      <c r="A1736" s="294"/>
      <c r="B1736" s="325"/>
      <c r="C1736" s="325"/>
      <c r="D1736" s="325"/>
      <c r="E1736" s="325"/>
      <c r="F1736" s="325"/>
      <c r="G1736" s="326"/>
      <c r="H1736" s="326"/>
      <c r="I1736" s="327"/>
      <c r="J1736" s="327"/>
      <c r="K1736" s="327"/>
      <c r="L1736" s="327"/>
      <c r="M1736" s="327"/>
      <c r="N1736" s="328" t="str">
        <f t="shared" ca="1" si="108"/>
        <v/>
      </c>
      <c r="O1736" s="328"/>
      <c r="P1736" s="329"/>
      <c r="Q1736" s="330" t="str">
        <f t="shared" si="109"/>
        <v/>
      </c>
      <c r="R1736" s="330" t="b">
        <f t="shared" si="110"/>
        <v>1</v>
      </c>
      <c r="S1736" s="330" t="str">
        <f t="shared" si="111"/>
        <v/>
      </c>
    </row>
    <row r="1737" spans="1:19" s="330" customFormat="1" ht="20.149999999999999" customHeight="1">
      <c r="A1737" s="294"/>
      <c r="B1737" s="325"/>
      <c r="C1737" s="325"/>
      <c r="D1737" s="325"/>
      <c r="E1737" s="325"/>
      <c r="F1737" s="325"/>
      <c r="G1737" s="326"/>
      <c r="H1737" s="326"/>
      <c r="I1737" s="327"/>
      <c r="J1737" s="327"/>
      <c r="K1737" s="327"/>
      <c r="L1737" s="327"/>
      <c r="M1737" s="327"/>
      <c r="N1737" s="328" t="str">
        <f t="shared" ca="1" si="108"/>
        <v/>
      </c>
      <c r="O1737" s="328"/>
      <c r="P1737" s="329"/>
      <c r="Q1737" s="330" t="str">
        <f t="shared" si="109"/>
        <v/>
      </c>
      <c r="R1737" s="330" t="b">
        <f t="shared" si="110"/>
        <v>1</v>
      </c>
      <c r="S1737" s="330" t="str">
        <f t="shared" si="111"/>
        <v/>
      </c>
    </row>
    <row r="1738" spans="1:19" s="330" customFormat="1" ht="20.149999999999999" customHeight="1">
      <c r="A1738" s="294"/>
      <c r="B1738" s="325"/>
      <c r="C1738" s="325"/>
      <c r="D1738" s="325"/>
      <c r="E1738" s="325"/>
      <c r="F1738" s="325"/>
      <c r="G1738" s="326"/>
      <c r="H1738" s="326"/>
      <c r="I1738" s="327"/>
      <c r="J1738" s="327"/>
      <c r="K1738" s="327"/>
      <c r="L1738" s="327"/>
      <c r="M1738" s="327"/>
      <c r="N1738" s="328" t="str">
        <f t="shared" ca="1" si="108"/>
        <v/>
      </c>
      <c r="O1738" s="328"/>
      <c r="P1738" s="329"/>
      <c r="Q1738" s="330" t="str">
        <f t="shared" si="109"/>
        <v/>
      </c>
      <c r="R1738" s="330" t="b">
        <f t="shared" si="110"/>
        <v>1</v>
      </c>
      <c r="S1738" s="330" t="str">
        <f t="shared" si="111"/>
        <v/>
      </c>
    </row>
    <row r="1739" spans="1:19" s="330" customFormat="1" ht="20.149999999999999" customHeight="1">
      <c r="A1739" s="294"/>
      <c r="B1739" s="325"/>
      <c r="C1739" s="325"/>
      <c r="D1739" s="325"/>
      <c r="E1739" s="325"/>
      <c r="F1739" s="325"/>
      <c r="G1739" s="326"/>
      <c r="H1739" s="326"/>
      <c r="I1739" s="327"/>
      <c r="J1739" s="327"/>
      <c r="K1739" s="327"/>
      <c r="L1739" s="327"/>
      <c r="M1739" s="327"/>
      <c r="N1739" s="328" t="str">
        <f t="shared" ca="1" si="108"/>
        <v/>
      </c>
      <c r="O1739" s="328"/>
      <c r="P1739" s="329"/>
      <c r="Q1739" s="330" t="str">
        <f t="shared" si="109"/>
        <v/>
      </c>
      <c r="R1739" s="330" t="b">
        <f t="shared" si="110"/>
        <v>1</v>
      </c>
      <c r="S1739" s="330" t="str">
        <f t="shared" si="111"/>
        <v/>
      </c>
    </row>
    <row r="1740" spans="1:19" s="330" customFormat="1" ht="20.149999999999999" customHeight="1">
      <c r="A1740" s="294"/>
      <c r="B1740" s="325"/>
      <c r="C1740" s="325"/>
      <c r="D1740" s="325"/>
      <c r="E1740" s="325"/>
      <c r="F1740" s="325"/>
      <c r="G1740" s="326"/>
      <c r="H1740" s="326"/>
      <c r="I1740" s="327"/>
      <c r="J1740" s="327"/>
      <c r="K1740" s="327"/>
      <c r="L1740" s="327"/>
      <c r="M1740" s="327"/>
      <c r="N1740" s="328" t="str">
        <f t="shared" ca="1" si="108"/>
        <v/>
      </c>
      <c r="O1740" s="328"/>
      <c r="P1740" s="329"/>
      <c r="Q1740" s="330" t="str">
        <f t="shared" si="109"/>
        <v/>
      </c>
      <c r="R1740" s="330" t="b">
        <f t="shared" si="110"/>
        <v>1</v>
      </c>
      <c r="S1740" s="330" t="str">
        <f t="shared" si="111"/>
        <v/>
      </c>
    </row>
    <row r="1741" spans="1:19" s="330" customFormat="1" ht="20.149999999999999" customHeight="1">
      <c r="A1741" s="294"/>
      <c r="B1741" s="325"/>
      <c r="C1741" s="325"/>
      <c r="D1741" s="325"/>
      <c r="E1741" s="325"/>
      <c r="F1741" s="325"/>
      <c r="G1741" s="326"/>
      <c r="H1741" s="326"/>
      <c r="I1741" s="327"/>
      <c r="J1741" s="327"/>
      <c r="K1741" s="327"/>
      <c r="L1741" s="327"/>
      <c r="M1741" s="327"/>
      <c r="N1741" s="328" t="str">
        <f t="shared" ca="1" si="108"/>
        <v/>
      </c>
      <c r="O1741" s="328"/>
      <c r="P1741" s="329"/>
      <c r="Q1741" s="330" t="str">
        <f t="shared" si="109"/>
        <v/>
      </c>
      <c r="R1741" s="330" t="b">
        <f t="shared" si="110"/>
        <v>1</v>
      </c>
      <c r="S1741" s="330" t="str">
        <f t="shared" si="111"/>
        <v/>
      </c>
    </row>
    <row r="1742" spans="1:19" s="330" customFormat="1" ht="20.149999999999999" customHeight="1">
      <c r="A1742" s="294"/>
      <c r="B1742" s="325"/>
      <c r="C1742" s="325"/>
      <c r="D1742" s="325"/>
      <c r="E1742" s="325"/>
      <c r="F1742" s="325"/>
      <c r="G1742" s="326"/>
      <c r="H1742" s="326"/>
      <c r="I1742" s="327"/>
      <c r="J1742" s="327"/>
      <c r="K1742" s="327"/>
      <c r="L1742" s="327"/>
      <c r="M1742" s="327"/>
      <c r="N1742" s="328" t="str">
        <f t="shared" ca="1" si="108"/>
        <v/>
      </c>
      <c r="O1742" s="328"/>
      <c r="P1742" s="329"/>
      <c r="Q1742" s="330" t="str">
        <f t="shared" si="109"/>
        <v/>
      </c>
      <c r="R1742" s="330" t="b">
        <f t="shared" si="110"/>
        <v>1</v>
      </c>
      <c r="S1742" s="330" t="str">
        <f t="shared" si="111"/>
        <v/>
      </c>
    </row>
    <row r="1743" spans="1:19" s="330" customFormat="1" ht="20.149999999999999" customHeight="1">
      <c r="A1743" s="294"/>
      <c r="B1743" s="325"/>
      <c r="C1743" s="325"/>
      <c r="D1743" s="325"/>
      <c r="E1743" s="325"/>
      <c r="F1743" s="325"/>
      <c r="G1743" s="326"/>
      <c r="H1743" s="326"/>
      <c r="I1743" s="327"/>
      <c r="J1743" s="327"/>
      <c r="K1743" s="327"/>
      <c r="L1743" s="327"/>
      <c r="M1743" s="327"/>
      <c r="N1743" s="328" t="str">
        <f t="shared" ca="1" si="108"/>
        <v/>
      </c>
      <c r="O1743" s="328"/>
      <c r="P1743" s="329"/>
      <c r="Q1743" s="330" t="str">
        <f t="shared" si="109"/>
        <v/>
      </c>
      <c r="R1743" s="330" t="b">
        <f t="shared" si="110"/>
        <v>1</v>
      </c>
      <c r="S1743" s="330" t="str">
        <f t="shared" si="111"/>
        <v/>
      </c>
    </row>
    <row r="1744" spans="1:19" s="330" customFormat="1" ht="20.149999999999999" customHeight="1">
      <c r="A1744" s="294"/>
      <c r="B1744" s="325"/>
      <c r="C1744" s="325"/>
      <c r="D1744" s="325"/>
      <c r="E1744" s="325"/>
      <c r="F1744" s="325"/>
      <c r="G1744" s="326"/>
      <c r="H1744" s="326"/>
      <c r="I1744" s="327"/>
      <c r="J1744" s="327"/>
      <c r="K1744" s="327"/>
      <c r="L1744" s="327"/>
      <c r="M1744" s="327"/>
      <c r="N1744" s="328" t="str">
        <f t="shared" ca="1" si="108"/>
        <v/>
      </c>
      <c r="O1744" s="328"/>
      <c r="P1744" s="329"/>
      <c r="Q1744" s="330" t="str">
        <f t="shared" si="109"/>
        <v/>
      </c>
      <c r="R1744" s="330" t="b">
        <f t="shared" si="110"/>
        <v>1</v>
      </c>
      <c r="S1744" s="330" t="str">
        <f t="shared" si="111"/>
        <v/>
      </c>
    </row>
    <row r="1745" spans="1:19" s="330" customFormat="1" ht="20.149999999999999" customHeight="1">
      <c r="A1745" s="294"/>
      <c r="B1745" s="325"/>
      <c r="C1745" s="325"/>
      <c r="D1745" s="325"/>
      <c r="E1745" s="325"/>
      <c r="F1745" s="325"/>
      <c r="G1745" s="326"/>
      <c r="H1745" s="326"/>
      <c r="I1745" s="327"/>
      <c r="J1745" s="327"/>
      <c r="K1745" s="327"/>
      <c r="L1745" s="327"/>
      <c r="M1745" s="327"/>
      <c r="N1745" s="328" t="str">
        <f t="shared" ca="1" si="108"/>
        <v/>
      </c>
      <c r="O1745" s="328"/>
      <c r="P1745" s="329"/>
      <c r="Q1745" s="330" t="str">
        <f t="shared" si="109"/>
        <v/>
      </c>
      <c r="R1745" s="330" t="b">
        <f t="shared" si="110"/>
        <v>1</v>
      </c>
      <c r="S1745" s="330" t="str">
        <f t="shared" si="111"/>
        <v/>
      </c>
    </row>
    <row r="1746" spans="1:19" s="330" customFormat="1" ht="20.149999999999999" customHeight="1">
      <c r="A1746" s="294"/>
      <c r="B1746" s="325"/>
      <c r="C1746" s="325"/>
      <c r="D1746" s="325"/>
      <c r="E1746" s="325"/>
      <c r="F1746" s="325"/>
      <c r="G1746" s="326"/>
      <c r="H1746" s="326"/>
      <c r="I1746" s="327"/>
      <c r="J1746" s="327"/>
      <c r="K1746" s="327"/>
      <c r="L1746" s="327"/>
      <c r="M1746" s="327"/>
      <c r="N1746" s="328" t="str">
        <f t="shared" ca="1" si="108"/>
        <v/>
      </c>
      <c r="O1746" s="328"/>
      <c r="P1746" s="329"/>
      <c r="Q1746" s="330" t="str">
        <f t="shared" si="109"/>
        <v/>
      </c>
      <c r="R1746" s="330" t="b">
        <f t="shared" si="110"/>
        <v>1</v>
      </c>
      <c r="S1746" s="330" t="str">
        <f t="shared" si="111"/>
        <v/>
      </c>
    </row>
    <row r="1747" spans="1:19" s="330" customFormat="1" ht="20.149999999999999" customHeight="1">
      <c r="A1747" s="294"/>
      <c r="B1747" s="325"/>
      <c r="C1747" s="325"/>
      <c r="D1747" s="325"/>
      <c r="E1747" s="325"/>
      <c r="F1747" s="325"/>
      <c r="G1747" s="326"/>
      <c r="H1747" s="326"/>
      <c r="I1747" s="327"/>
      <c r="J1747" s="327"/>
      <c r="K1747" s="327"/>
      <c r="L1747" s="327"/>
      <c r="M1747" s="327"/>
      <c r="N1747" s="328" t="str">
        <f t="shared" ca="1" si="108"/>
        <v/>
      </c>
      <c r="O1747" s="328"/>
      <c r="P1747" s="329"/>
      <c r="Q1747" s="330" t="str">
        <f t="shared" si="109"/>
        <v/>
      </c>
      <c r="R1747" s="330" t="b">
        <f t="shared" si="110"/>
        <v>1</v>
      </c>
      <c r="S1747" s="330" t="str">
        <f t="shared" si="111"/>
        <v/>
      </c>
    </row>
    <row r="1748" spans="1:19" s="330" customFormat="1" ht="20.149999999999999" customHeight="1">
      <c r="A1748" s="294"/>
      <c r="B1748" s="325"/>
      <c r="C1748" s="325"/>
      <c r="D1748" s="325"/>
      <c r="E1748" s="325"/>
      <c r="F1748" s="325"/>
      <c r="G1748" s="326"/>
      <c r="H1748" s="326"/>
      <c r="I1748" s="327"/>
      <c r="J1748" s="327"/>
      <c r="K1748" s="327"/>
      <c r="L1748" s="327"/>
      <c r="M1748" s="327"/>
      <c r="N1748" s="328" t="str">
        <f t="shared" ca="1" si="108"/>
        <v/>
      </c>
      <c r="O1748" s="328"/>
      <c r="P1748" s="329"/>
      <c r="Q1748" s="330" t="str">
        <f t="shared" si="109"/>
        <v/>
      </c>
      <c r="R1748" s="330" t="b">
        <f t="shared" si="110"/>
        <v>1</v>
      </c>
      <c r="S1748" s="330" t="str">
        <f t="shared" si="111"/>
        <v/>
      </c>
    </row>
    <row r="1749" spans="1:19" s="330" customFormat="1" ht="20.149999999999999" customHeight="1">
      <c r="A1749" s="294"/>
      <c r="B1749" s="325"/>
      <c r="C1749" s="325"/>
      <c r="D1749" s="325"/>
      <c r="E1749" s="325"/>
      <c r="F1749" s="325"/>
      <c r="G1749" s="326"/>
      <c r="H1749" s="326"/>
      <c r="I1749" s="327"/>
      <c r="J1749" s="327"/>
      <c r="K1749" s="327"/>
      <c r="L1749" s="327"/>
      <c r="M1749" s="327"/>
      <c r="N1749" s="328" t="str">
        <f t="shared" ca="1" si="108"/>
        <v/>
      </c>
      <c r="O1749" s="328"/>
      <c r="P1749" s="329"/>
      <c r="Q1749" s="330" t="str">
        <f t="shared" si="109"/>
        <v/>
      </c>
      <c r="R1749" s="330" t="b">
        <f t="shared" si="110"/>
        <v>1</v>
      </c>
      <c r="S1749" s="330" t="str">
        <f t="shared" si="111"/>
        <v/>
      </c>
    </row>
    <row r="1750" spans="1:19" s="330" customFormat="1" ht="20.149999999999999" customHeight="1">
      <c r="A1750" s="294"/>
      <c r="B1750" s="325"/>
      <c r="C1750" s="325"/>
      <c r="D1750" s="325"/>
      <c r="E1750" s="325"/>
      <c r="F1750" s="325"/>
      <c r="G1750" s="326"/>
      <c r="H1750" s="326"/>
      <c r="I1750" s="327"/>
      <c r="J1750" s="327"/>
      <c r="K1750" s="327"/>
      <c r="L1750" s="327"/>
      <c r="M1750" s="327"/>
      <c r="N1750" s="328" t="str">
        <f t="shared" ca="1" si="108"/>
        <v/>
      </c>
      <c r="O1750" s="328"/>
      <c r="P1750" s="329"/>
      <c r="Q1750" s="330" t="str">
        <f t="shared" si="109"/>
        <v/>
      </c>
      <c r="R1750" s="330" t="b">
        <f t="shared" si="110"/>
        <v>1</v>
      </c>
      <c r="S1750" s="330" t="str">
        <f t="shared" si="111"/>
        <v/>
      </c>
    </row>
    <row r="1751" spans="1:19" s="330" customFormat="1" ht="20.149999999999999" customHeight="1">
      <c r="A1751" s="294"/>
      <c r="B1751" s="325"/>
      <c r="C1751" s="325"/>
      <c r="D1751" s="325"/>
      <c r="E1751" s="325"/>
      <c r="F1751" s="325"/>
      <c r="G1751" s="326"/>
      <c r="H1751" s="326"/>
      <c r="I1751" s="327"/>
      <c r="J1751" s="327"/>
      <c r="K1751" s="327"/>
      <c r="L1751" s="327"/>
      <c r="M1751" s="327"/>
      <c r="N1751" s="328" t="str">
        <f t="shared" ca="1" si="108"/>
        <v/>
      </c>
      <c r="O1751" s="328"/>
      <c r="P1751" s="329"/>
      <c r="Q1751" s="330" t="str">
        <f t="shared" si="109"/>
        <v/>
      </c>
      <c r="R1751" s="330" t="b">
        <f t="shared" si="110"/>
        <v>1</v>
      </c>
      <c r="S1751" s="330" t="str">
        <f t="shared" si="111"/>
        <v/>
      </c>
    </row>
    <row r="1752" spans="1:19" s="330" customFormat="1" ht="20.149999999999999" customHeight="1">
      <c r="A1752" s="294"/>
      <c r="B1752" s="325"/>
      <c r="C1752" s="325"/>
      <c r="D1752" s="325"/>
      <c r="E1752" s="325"/>
      <c r="F1752" s="325"/>
      <c r="G1752" s="326"/>
      <c r="H1752" s="326"/>
      <c r="I1752" s="327"/>
      <c r="J1752" s="327"/>
      <c r="K1752" s="327"/>
      <c r="L1752" s="327"/>
      <c r="M1752" s="327"/>
      <c r="N1752" s="328" t="str">
        <f t="shared" ca="1" si="108"/>
        <v/>
      </c>
      <c r="O1752" s="328"/>
      <c r="P1752" s="329"/>
      <c r="Q1752" s="330" t="str">
        <f t="shared" si="109"/>
        <v/>
      </c>
      <c r="R1752" s="330" t="b">
        <f t="shared" si="110"/>
        <v>1</v>
      </c>
      <c r="S1752" s="330" t="str">
        <f t="shared" si="111"/>
        <v/>
      </c>
    </row>
    <row r="1753" spans="1:19" s="330" customFormat="1" ht="20.149999999999999" customHeight="1">
      <c r="A1753" s="294"/>
      <c r="B1753" s="325"/>
      <c r="C1753" s="325"/>
      <c r="D1753" s="325"/>
      <c r="E1753" s="325"/>
      <c r="F1753" s="325"/>
      <c r="G1753" s="326"/>
      <c r="H1753" s="326"/>
      <c r="I1753" s="327"/>
      <c r="J1753" s="327"/>
      <c r="K1753" s="327"/>
      <c r="L1753" s="327"/>
      <c r="M1753" s="327"/>
      <c r="N1753" s="328" t="str">
        <f t="shared" ca="1" si="108"/>
        <v/>
      </c>
      <c r="O1753" s="328"/>
      <c r="P1753" s="329"/>
      <c r="Q1753" s="330" t="str">
        <f t="shared" si="109"/>
        <v/>
      </c>
      <c r="R1753" s="330" t="b">
        <f t="shared" si="110"/>
        <v>1</v>
      </c>
      <c r="S1753" s="330" t="str">
        <f t="shared" si="111"/>
        <v/>
      </c>
    </row>
    <row r="1754" spans="1:19" s="330" customFormat="1" ht="20.149999999999999" customHeight="1">
      <c r="A1754" s="294"/>
      <c r="B1754" s="325"/>
      <c r="C1754" s="325"/>
      <c r="D1754" s="325"/>
      <c r="E1754" s="325"/>
      <c r="F1754" s="325"/>
      <c r="G1754" s="326"/>
      <c r="H1754" s="326"/>
      <c r="I1754" s="327"/>
      <c r="J1754" s="327"/>
      <c r="K1754" s="327"/>
      <c r="L1754" s="327"/>
      <c r="M1754" s="327"/>
      <c r="N1754" s="328" t="str">
        <f t="shared" ca="1" si="108"/>
        <v/>
      </c>
      <c r="O1754" s="328"/>
      <c r="P1754" s="329"/>
      <c r="Q1754" s="330" t="str">
        <f t="shared" si="109"/>
        <v/>
      </c>
      <c r="R1754" s="330" t="b">
        <f t="shared" si="110"/>
        <v>1</v>
      </c>
      <c r="S1754" s="330" t="str">
        <f t="shared" si="111"/>
        <v/>
      </c>
    </row>
    <row r="1755" spans="1:19" s="330" customFormat="1" ht="20.149999999999999" customHeight="1">
      <c r="A1755" s="294"/>
      <c r="B1755" s="325"/>
      <c r="C1755" s="325"/>
      <c r="D1755" s="325"/>
      <c r="E1755" s="325"/>
      <c r="F1755" s="325"/>
      <c r="G1755" s="326"/>
      <c r="H1755" s="326"/>
      <c r="I1755" s="327"/>
      <c r="J1755" s="327"/>
      <c r="K1755" s="327"/>
      <c r="L1755" s="327"/>
      <c r="M1755" s="327"/>
      <c r="N1755" s="328" t="str">
        <f t="shared" ca="1" si="108"/>
        <v/>
      </c>
      <c r="O1755" s="328"/>
      <c r="P1755" s="329"/>
      <c r="Q1755" s="330" t="str">
        <f t="shared" si="109"/>
        <v/>
      </c>
      <c r="R1755" s="330" t="b">
        <f t="shared" si="110"/>
        <v>1</v>
      </c>
      <c r="S1755" s="330" t="str">
        <f t="shared" si="111"/>
        <v/>
      </c>
    </row>
    <row r="1756" spans="1:19" s="330" customFormat="1" ht="20.149999999999999" customHeight="1">
      <c r="A1756" s="294"/>
      <c r="B1756" s="325"/>
      <c r="C1756" s="325"/>
      <c r="D1756" s="325"/>
      <c r="E1756" s="325"/>
      <c r="F1756" s="325"/>
      <c r="G1756" s="326"/>
      <c r="H1756" s="326"/>
      <c r="I1756" s="327"/>
      <c r="J1756" s="327"/>
      <c r="K1756" s="327"/>
      <c r="L1756" s="327"/>
      <c r="M1756" s="327"/>
      <c r="N1756" s="328" t="str">
        <f t="shared" ca="1" si="108"/>
        <v/>
      </c>
      <c r="O1756" s="328"/>
      <c r="P1756" s="329"/>
      <c r="Q1756" s="330" t="str">
        <f t="shared" si="109"/>
        <v/>
      </c>
      <c r="R1756" s="330" t="b">
        <f t="shared" si="110"/>
        <v>1</v>
      </c>
      <c r="S1756" s="330" t="str">
        <f t="shared" si="111"/>
        <v/>
      </c>
    </row>
    <row r="1757" spans="1:19" s="330" customFormat="1" ht="20.149999999999999" customHeight="1">
      <c r="A1757" s="294"/>
      <c r="B1757" s="325"/>
      <c r="C1757" s="325"/>
      <c r="D1757" s="325"/>
      <c r="E1757" s="325"/>
      <c r="F1757" s="325"/>
      <c r="G1757" s="326"/>
      <c r="H1757" s="326"/>
      <c r="I1757" s="327"/>
      <c r="J1757" s="327"/>
      <c r="K1757" s="327"/>
      <c r="L1757" s="327"/>
      <c r="M1757" s="327"/>
      <c r="N1757" s="328" t="str">
        <f t="shared" ca="1" si="108"/>
        <v/>
      </c>
      <c r="O1757" s="328"/>
      <c r="P1757" s="329"/>
      <c r="Q1757" s="330" t="str">
        <f t="shared" si="109"/>
        <v/>
      </c>
      <c r="R1757" s="330" t="b">
        <f t="shared" si="110"/>
        <v>1</v>
      </c>
      <c r="S1757" s="330" t="str">
        <f t="shared" si="111"/>
        <v/>
      </c>
    </row>
    <row r="1758" spans="1:19" s="330" customFormat="1" ht="20.149999999999999" customHeight="1">
      <c r="A1758" s="294"/>
      <c r="B1758" s="325"/>
      <c r="C1758" s="325"/>
      <c r="D1758" s="325"/>
      <c r="E1758" s="325"/>
      <c r="F1758" s="325"/>
      <c r="G1758" s="326"/>
      <c r="H1758" s="326"/>
      <c r="I1758" s="327"/>
      <c r="J1758" s="327"/>
      <c r="K1758" s="327"/>
      <c r="L1758" s="327"/>
      <c r="M1758" s="327"/>
      <c r="N1758" s="328" t="str">
        <f t="shared" ca="1" si="108"/>
        <v/>
      </c>
      <c r="O1758" s="328"/>
      <c r="P1758" s="329"/>
      <c r="Q1758" s="330" t="str">
        <f t="shared" si="109"/>
        <v/>
      </c>
      <c r="R1758" s="330" t="b">
        <f t="shared" si="110"/>
        <v>1</v>
      </c>
      <c r="S1758" s="330" t="str">
        <f t="shared" si="111"/>
        <v/>
      </c>
    </row>
    <row r="1759" spans="1:19" s="330" customFormat="1" ht="20.149999999999999" customHeight="1">
      <c r="A1759" s="294"/>
      <c r="B1759" s="325"/>
      <c r="C1759" s="325"/>
      <c r="D1759" s="325"/>
      <c r="E1759" s="325"/>
      <c r="F1759" s="325"/>
      <c r="G1759" s="326"/>
      <c r="H1759" s="326"/>
      <c r="I1759" s="327"/>
      <c r="J1759" s="327"/>
      <c r="K1759" s="327"/>
      <c r="L1759" s="327"/>
      <c r="M1759" s="327"/>
      <c r="N1759" s="328" t="str">
        <f t="shared" ca="1" si="108"/>
        <v/>
      </c>
      <c r="O1759" s="328"/>
      <c r="P1759" s="329"/>
      <c r="Q1759" s="330" t="str">
        <f t="shared" si="109"/>
        <v/>
      </c>
      <c r="R1759" s="330" t="b">
        <f t="shared" si="110"/>
        <v>1</v>
      </c>
      <c r="S1759" s="330" t="str">
        <f t="shared" si="111"/>
        <v/>
      </c>
    </row>
    <row r="1760" spans="1:19" s="330" customFormat="1" ht="20.149999999999999" customHeight="1">
      <c r="A1760" s="294"/>
      <c r="B1760" s="325"/>
      <c r="C1760" s="325"/>
      <c r="D1760" s="325"/>
      <c r="E1760" s="325"/>
      <c r="F1760" s="325"/>
      <c r="G1760" s="326"/>
      <c r="H1760" s="326"/>
      <c r="I1760" s="327"/>
      <c r="J1760" s="327"/>
      <c r="K1760" s="327"/>
      <c r="L1760" s="327"/>
      <c r="M1760" s="327"/>
      <c r="N1760" s="328" t="str">
        <f t="shared" ca="1" si="108"/>
        <v/>
      </c>
      <c r="O1760" s="328"/>
      <c r="P1760" s="329"/>
      <c r="Q1760" s="330" t="str">
        <f t="shared" si="109"/>
        <v/>
      </c>
      <c r="R1760" s="330" t="b">
        <f t="shared" si="110"/>
        <v>1</v>
      </c>
      <c r="S1760" s="330" t="str">
        <f t="shared" si="111"/>
        <v/>
      </c>
    </row>
    <row r="1761" spans="1:19" s="330" customFormat="1" ht="20.149999999999999" customHeight="1">
      <c r="A1761" s="294"/>
      <c r="B1761" s="325"/>
      <c r="C1761" s="325"/>
      <c r="D1761" s="325"/>
      <c r="E1761" s="325"/>
      <c r="F1761" s="325"/>
      <c r="G1761" s="326"/>
      <c r="H1761" s="326"/>
      <c r="I1761" s="327"/>
      <c r="J1761" s="327"/>
      <c r="K1761" s="327"/>
      <c r="L1761" s="327"/>
      <c r="M1761" s="327"/>
      <c r="N1761" s="328" t="str">
        <f t="shared" ca="1" si="108"/>
        <v/>
      </c>
      <c r="O1761" s="328"/>
      <c r="P1761" s="329"/>
      <c r="Q1761" s="330" t="str">
        <f t="shared" si="109"/>
        <v/>
      </c>
      <c r="R1761" s="330" t="b">
        <f t="shared" si="110"/>
        <v>1</v>
      </c>
      <c r="S1761" s="330" t="str">
        <f t="shared" si="111"/>
        <v/>
      </c>
    </row>
    <row r="1762" spans="1:19" s="330" customFormat="1" ht="20.149999999999999" customHeight="1">
      <c r="A1762" s="294"/>
      <c r="B1762" s="325"/>
      <c r="C1762" s="325"/>
      <c r="D1762" s="325"/>
      <c r="E1762" s="325"/>
      <c r="F1762" s="325"/>
      <c r="G1762" s="326"/>
      <c r="H1762" s="326"/>
      <c r="I1762" s="327"/>
      <c r="J1762" s="327"/>
      <c r="K1762" s="327"/>
      <c r="L1762" s="327"/>
      <c r="M1762" s="327"/>
      <c r="N1762" s="328" t="str">
        <f t="shared" ca="1" si="108"/>
        <v/>
      </c>
      <c r="O1762" s="328"/>
      <c r="P1762" s="329"/>
      <c r="Q1762" s="330" t="str">
        <f t="shared" si="109"/>
        <v/>
      </c>
      <c r="R1762" s="330" t="b">
        <f t="shared" si="110"/>
        <v>1</v>
      </c>
      <c r="S1762" s="330" t="str">
        <f t="shared" si="111"/>
        <v/>
      </c>
    </row>
    <row r="1763" spans="1:19" s="330" customFormat="1" ht="20.149999999999999" customHeight="1">
      <c r="A1763" s="294"/>
      <c r="B1763" s="325"/>
      <c r="C1763" s="325"/>
      <c r="D1763" s="325"/>
      <c r="E1763" s="325"/>
      <c r="F1763" s="325"/>
      <c r="G1763" s="326"/>
      <c r="H1763" s="326"/>
      <c r="I1763" s="327"/>
      <c r="J1763" s="327"/>
      <c r="K1763" s="327"/>
      <c r="L1763" s="327"/>
      <c r="M1763" s="327"/>
      <c r="N1763" s="328" t="str">
        <f t="shared" ca="1" si="108"/>
        <v/>
      </c>
      <c r="O1763" s="328"/>
      <c r="P1763" s="329"/>
      <c r="Q1763" s="330" t="str">
        <f t="shared" si="109"/>
        <v/>
      </c>
      <c r="R1763" s="330" t="b">
        <f t="shared" si="110"/>
        <v>1</v>
      </c>
      <c r="S1763" s="330" t="str">
        <f t="shared" si="111"/>
        <v/>
      </c>
    </row>
    <row r="1764" spans="1:19" s="330" customFormat="1" ht="20.149999999999999" customHeight="1">
      <c r="A1764" s="294"/>
      <c r="B1764" s="325"/>
      <c r="C1764" s="325"/>
      <c r="D1764" s="325"/>
      <c r="E1764" s="325"/>
      <c r="F1764" s="325"/>
      <c r="G1764" s="326"/>
      <c r="H1764" s="326"/>
      <c r="I1764" s="327"/>
      <c r="J1764" s="327"/>
      <c r="K1764" s="327"/>
      <c r="L1764" s="327"/>
      <c r="M1764" s="327"/>
      <c r="N1764" s="328" t="str">
        <f t="shared" ca="1" si="108"/>
        <v/>
      </c>
      <c r="O1764" s="328"/>
      <c r="P1764" s="329"/>
      <c r="Q1764" s="330" t="str">
        <f t="shared" si="109"/>
        <v/>
      </c>
      <c r="R1764" s="330" t="b">
        <f t="shared" si="110"/>
        <v>1</v>
      </c>
      <c r="S1764" s="330" t="str">
        <f t="shared" si="111"/>
        <v/>
      </c>
    </row>
    <row r="1765" spans="1:19" s="330" customFormat="1" ht="20.149999999999999" customHeight="1">
      <c r="A1765" s="294"/>
      <c r="B1765" s="325"/>
      <c r="C1765" s="325"/>
      <c r="D1765" s="325"/>
      <c r="E1765" s="325"/>
      <c r="F1765" s="325"/>
      <c r="G1765" s="326"/>
      <c r="H1765" s="326"/>
      <c r="I1765" s="327"/>
      <c r="J1765" s="327"/>
      <c r="K1765" s="327"/>
      <c r="L1765" s="327"/>
      <c r="M1765" s="327"/>
      <c r="N1765" s="328" t="str">
        <f t="shared" ca="1" si="108"/>
        <v/>
      </c>
      <c r="O1765" s="328"/>
      <c r="P1765" s="329"/>
      <c r="Q1765" s="330" t="str">
        <f t="shared" si="109"/>
        <v/>
      </c>
      <c r="R1765" s="330" t="b">
        <f t="shared" si="110"/>
        <v>1</v>
      </c>
      <c r="S1765" s="330" t="str">
        <f t="shared" si="111"/>
        <v/>
      </c>
    </row>
    <row r="1766" spans="1:19" s="330" customFormat="1" ht="20.149999999999999" customHeight="1">
      <c r="A1766" s="294"/>
      <c r="B1766" s="325"/>
      <c r="C1766" s="325"/>
      <c r="D1766" s="325"/>
      <c r="E1766" s="325"/>
      <c r="F1766" s="325"/>
      <c r="G1766" s="326"/>
      <c r="H1766" s="326"/>
      <c r="I1766" s="327"/>
      <c r="J1766" s="327"/>
      <c r="K1766" s="327"/>
      <c r="L1766" s="327"/>
      <c r="M1766" s="327"/>
      <c r="N1766" s="328" t="str">
        <f t="shared" ca="1" si="108"/>
        <v/>
      </c>
      <c r="O1766" s="328"/>
      <c r="P1766" s="329"/>
      <c r="Q1766" s="330" t="str">
        <f t="shared" si="109"/>
        <v/>
      </c>
      <c r="R1766" s="330" t="b">
        <f t="shared" si="110"/>
        <v>1</v>
      </c>
      <c r="S1766" s="330" t="str">
        <f t="shared" si="111"/>
        <v/>
      </c>
    </row>
    <row r="1767" spans="1:19" s="330" customFormat="1" ht="20.149999999999999" customHeight="1">
      <c r="A1767" s="294"/>
      <c r="B1767" s="325"/>
      <c r="C1767" s="325"/>
      <c r="D1767" s="325"/>
      <c r="E1767" s="325"/>
      <c r="F1767" s="325"/>
      <c r="G1767" s="326"/>
      <c r="H1767" s="326"/>
      <c r="I1767" s="327"/>
      <c r="J1767" s="327"/>
      <c r="K1767" s="327"/>
      <c r="L1767" s="327"/>
      <c r="M1767" s="327"/>
      <c r="N1767" s="328" t="str">
        <f t="shared" ca="1" si="108"/>
        <v/>
      </c>
      <c r="O1767" s="328"/>
      <c r="P1767" s="329"/>
      <c r="Q1767" s="330" t="str">
        <f t="shared" si="109"/>
        <v/>
      </c>
      <c r="R1767" s="330" t="b">
        <f t="shared" si="110"/>
        <v>1</v>
      </c>
      <c r="S1767" s="330" t="str">
        <f t="shared" si="111"/>
        <v/>
      </c>
    </row>
    <row r="1768" spans="1:19" s="330" customFormat="1" ht="20.149999999999999" customHeight="1">
      <c r="A1768" s="294"/>
      <c r="B1768" s="325"/>
      <c r="C1768" s="325"/>
      <c r="D1768" s="325"/>
      <c r="E1768" s="325"/>
      <c r="F1768" s="325"/>
      <c r="G1768" s="326"/>
      <c r="H1768" s="326"/>
      <c r="I1768" s="327"/>
      <c r="J1768" s="327"/>
      <c r="K1768" s="327"/>
      <c r="L1768" s="327"/>
      <c r="M1768" s="327"/>
      <c r="N1768" s="328" t="str">
        <f t="shared" ca="1" si="108"/>
        <v/>
      </c>
      <c r="O1768" s="328"/>
      <c r="P1768" s="329"/>
      <c r="Q1768" s="330" t="str">
        <f t="shared" si="109"/>
        <v/>
      </c>
      <c r="R1768" s="330" t="b">
        <f t="shared" si="110"/>
        <v>1</v>
      </c>
      <c r="S1768" s="330" t="str">
        <f t="shared" si="111"/>
        <v/>
      </c>
    </row>
    <row r="1769" spans="1:19" s="330" customFormat="1" ht="20.149999999999999" customHeight="1">
      <c r="A1769" s="294"/>
      <c r="B1769" s="325"/>
      <c r="C1769" s="325"/>
      <c r="D1769" s="325"/>
      <c r="E1769" s="325"/>
      <c r="F1769" s="325"/>
      <c r="G1769" s="326"/>
      <c r="H1769" s="326"/>
      <c r="I1769" s="327"/>
      <c r="J1769" s="327"/>
      <c r="K1769" s="327"/>
      <c r="L1769" s="327"/>
      <c r="M1769" s="327"/>
      <c r="N1769" s="328" t="str">
        <f t="shared" ca="1" si="108"/>
        <v/>
      </c>
      <c r="O1769" s="328"/>
      <c r="P1769" s="329"/>
      <c r="Q1769" s="330" t="str">
        <f t="shared" si="109"/>
        <v/>
      </c>
      <c r="R1769" s="330" t="b">
        <f t="shared" si="110"/>
        <v>1</v>
      </c>
      <c r="S1769" s="330" t="str">
        <f t="shared" si="111"/>
        <v/>
      </c>
    </row>
    <row r="1770" spans="1:19" s="330" customFormat="1" ht="20.149999999999999" customHeight="1">
      <c r="A1770" s="294"/>
      <c r="B1770" s="325"/>
      <c r="C1770" s="325"/>
      <c r="D1770" s="325"/>
      <c r="E1770" s="325"/>
      <c r="F1770" s="325"/>
      <c r="G1770" s="326"/>
      <c r="H1770" s="326"/>
      <c r="I1770" s="327"/>
      <c r="J1770" s="327"/>
      <c r="K1770" s="327"/>
      <c r="L1770" s="327"/>
      <c r="M1770" s="327"/>
      <c r="N1770" s="328" t="str">
        <f t="shared" ca="1" si="108"/>
        <v/>
      </c>
      <c r="O1770" s="328"/>
      <c r="P1770" s="329"/>
      <c r="Q1770" s="330" t="str">
        <f t="shared" si="109"/>
        <v/>
      </c>
      <c r="R1770" s="330" t="b">
        <f t="shared" si="110"/>
        <v>1</v>
      </c>
      <c r="S1770" s="330" t="str">
        <f t="shared" si="111"/>
        <v/>
      </c>
    </row>
    <row r="1771" spans="1:19" s="330" customFormat="1" ht="20.149999999999999" customHeight="1">
      <c r="A1771" s="294"/>
      <c r="B1771" s="325"/>
      <c r="C1771" s="325"/>
      <c r="D1771" s="325"/>
      <c r="E1771" s="325"/>
      <c r="F1771" s="325"/>
      <c r="G1771" s="326"/>
      <c r="H1771" s="326"/>
      <c r="I1771" s="327"/>
      <c r="J1771" s="327"/>
      <c r="K1771" s="327"/>
      <c r="L1771" s="327"/>
      <c r="M1771" s="327"/>
      <c r="N1771" s="328" t="str">
        <f t="shared" ca="1" si="108"/>
        <v/>
      </c>
      <c r="O1771" s="328"/>
      <c r="P1771" s="329"/>
      <c r="Q1771" s="330" t="str">
        <f t="shared" si="109"/>
        <v/>
      </c>
      <c r="R1771" s="330" t="b">
        <f t="shared" si="110"/>
        <v>1</v>
      </c>
      <c r="S1771" s="330" t="str">
        <f t="shared" si="111"/>
        <v/>
      </c>
    </row>
    <row r="1772" spans="1:19" s="330" customFormat="1" ht="20.149999999999999" customHeight="1">
      <c r="A1772" s="294"/>
      <c r="B1772" s="325"/>
      <c r="C1772" s="325"/>
      <c r="D1772" s="325"/>
      <c r="E1772" s="325"/>
      <c r="F1772" s="325"/>
      <c r="G1772" s="326"/>
      <c r="H1772" s="326"/>
      <c r="I1772" s="327"/>
      <c r="J1772" s="327"/>
      <c r="K1772" s="327"/>
      <c r="L1772" s="327"/>
      <c r="M1772" s="327"/>
      <c r="N1772" s="328" t="str">
        <f t="shared" ca="1" si="108"/>
        <v/>
      </c>
      <c r="O1772" s="328"/>
      <c r="P1772" s="329"/>
      <c r="Q1772" s="330" t="str">
        <f t="shared" si="109"/>
        <v/>
      </c>
      <c r="R1772" s="330" t="b">
        <f t="shared" si="110"/>
        <v>1</v>
      </c>
      <c r="S1772" s="330" t="str">
        <f t="shared" si="111"/>
        <v/>
      </c>
    </row>
    <row r="1773" spans="1:19" s="330" customFormat="1" ht="20.149999999999999" customHeight="1">
      <c r="A1773" s="294"/>
      <c r="B1773" s="325"/>
      <c r="C1773" s="325"/>
      <c r="D1773" s="325"/>
      <c r="E1773" s="325"/>
      <c r="F1773" s="325"/>
      <c r="G1773" s="326"/>
      <c r="H1773" s="326"/>
      <c r="I1773" s="327"/>
      <c r="J1773" s="327"/>
      <c r="K1773" s="327"/>
      <c r="L1773" s="327"/>
      <c r="M1773" s="327"/>
      <c r="N1773" s="328" t="str">
        <f t="shared" ca="1" si="108"/>
        <v/>
      </c>
      <c r="O1773" s="328"/>
      <c r="P1773" s="329"/>
      <c r="Q1773" s="330" t="str">
        <f t="shared" si="109"/>
        <v/>
      </c>
      <c r="R1773" s="330" t="b">
        <f t="shared" si="110"/>
        <v>1</v>
      </c>
      <c r="S1773" s="330" t="str">
        <f t="shared" si="111"/>
        <v/>
      </c>
    </row>
    <row r="1774" spans="1:19" s="330" customFormat="1" ht="20.149999999999999" customHeight="1">
      <c r="A1774" s="294"/>
      <c r="B1774" s="325"/>
      <c r="C1774" s="325"/>
      <c r="D1774" s="325"/>
      <c r="E1774" s="325"/>
      <c r="F1774" s="325"/>
      <c r="G1774" s="326"/>
      <c r="H1774" s="326"/>
      <c r="I1774" s="327"/>
      <c r="J1774" s="327"/>
      <c r="K1774" s="327"/>
      <c r="L1774" s="327"/>
      <c r="M1774" s="327"/>
      <c r="N1774" s="328" t="str">
        <f t="shared" ca="1" si="108"/>
        <v/>
      </c>
      <c r="O1774" s="328"/>
      <c r="P1774" s="329"/>
      <c r="Q1774" s="330" t="str">
        <f t="shared" si="109"/>
        <v/>
      </c>
      <c r="R1774" s="330" t="b">
        <f t="shared" si="110"/>
        <v>1</v>
      </c>
      <c r="S1774" s="330" t="str">
        <f t="shared" si="111"/>
        <v/>
      </c>
    </row>
    <row r="1775" spans="1:19" s="330" customFormat="1" ht="20.149999999999999" customHeight="1">
      <c r="A1775" s="294"/>
      <c r="B1775" s="325"/>
      <c r="C1775" s="325"/>
      <c r="D1775" s="325"/>
      <c r="E1775" s="325"/>
      <c r="F1775" s="325"/>
      <c r="G1775" s="326"/>
      <c r="H1775" s="326"/>
      <c r="I1775" s="327"/>
      <c r="J1775" s="327"/>
      <c r="K1775" s="327"/>
      <c r="L1775" s="327"/>
      <c r="M1775" s="327"/>
      <c r="N1775" s="328" t="str">
        <f t="shared" ca="1" si="108"/>
        <v/>
      </c>
      <c r="O1775" s="328"/>
      <c r="P1775" s="329"/>
      <c r="Q1775" s="330" t="str">
        <f t="shared" si="109"/>
        <v/>
      </c>
      <c r="R1775" s="330" t="b">
        <f t="shared" si="110"/>
        <v>1</v>
      </c>
      <c r="S1775" s="330" t="str">
        <f t="shared" si="111"/>
        <v/>
      </c>
    </row>
    <row r="1776" spans="1:19" s="330" customFormat="1" ht="20.149999999999999" customHeight="1">
      <c r="A1776" s="294"/>
      <c r="B1776" s="325"/>
      <c r="C1776" s="325"/>
      <c r="D1776" s="325"/>
      <c r="E1776" s="325"/>
      <c r="F1776" s="325"/>
      <c r="G1776" s="326"/>
      <c r="H1776" s="326"/>
      <c r="I1776" s="327"/>
      <c r="J1776" s="327"/>
      <c r="K1776" s="327"/>
      <c r="L1776" s="327"/>
      <c r="M1776" s="327"/>
      <c r="N1776" s="328" t="str">
        <f t="shared" ca="1" si="108"/>
        <v/>
      </c>
      <c r="O1776" s="328"/>
      <c r="P1776" s="329"/>
      <c r="Q1776" s="330" t="str">
        <f t="shared" si="109"/>
        <v/>
      </c>
      <c r="R1776" s="330" t="b">
        <f t="shared" si="110"/>
        <v>1</v>
      </c>
      <c r="S1776" s="330" t="str">
        <f t="shared" si="111"/>
        <v/>
      </c>
    </row>
    <row r="1777" spans="1:19" s="330" customFormat="1" ht="20.149999999999999" customHeight="1">
      <c r="A1777" s="294"/>
      <c r="B1777" s="325"/>
      <c r="C1777" s="325"/>
      <c r="D1777" s="325"/>
      <c r="E1777" s="325"/>
      <c r="F1777" s="325"/>
      <c r="G1777" s="326"/>
      <c r="H1777" s="326"/>
      <c r="I1777" s="327"/>
      <c r="J1777" s="327"/>
      <c r="K1777" s="327"/>
      <c r="L1777" s="327"/>
      <c r="M1777" s="327"/>
      <c r="N1777" s="328" t="str">
        <f t="shared" ca="1" si="108"/>
        <v/>
      </c>
      <c r="O1777" s="328"/>
      <c r="P1777" s="329"/>
      <c r="Q1777" s="330" t="str">
        <f t="shared" si="109"/>
        <v/>
      </c>
      <c r="R1777" s="330" t="b">
        <f t="shared" si="110"/>
        <v>1</v>
      </c>
      <c r="S1777" s="330" t="str">
        <f t="shared" si="111"/>
        <v/>
      </c>
    </row>
    <row r="1778" spans="1:19" s="330" customFormat="1" ht="20.149999999999999" customHeight="1">
      <c r="A1778" s="294"/>
      <c r="B1778" s="325"/>
      <c r="C1778" s="325"/>
      <c r="D1778" s="325"/>
      <c r="E1778" s="325"/>
      <c r="F1778" s="325"/>
      <c r="G1778" s="326"/>
      <c r="H1778" s="326"/>
      <c r="I1778" s="327"/>
      <c r="J1778" s="327"/>
      <c r="K1778" s="327"/>
      <c r="L1778" s="327"/>
      <c r="M1778" s="327"/>
      <c r="N1778" s="328" t="str">
        <f t="shared" ca="1" si="108"/>
        <v/>
      </c>
      <c r="O1778" s="328"/>
      <c r="P1778" s="329"/>
      <c r="Q1778" s="330" t="str">
        <f t="shared" si="109"/>
        <v/>
      </c>
      <c r="R1778" s="330" t="b">
        <f t="shared" si="110"/>
        <v>1</v>
      </c>
      <c r="S1778" s="330" t="str">
        <f t="shared" si="111"/>
        <v/>
      </c>
    </row>
    <row r="1779" spans="1:19" s="330" customFormat="1" ht="20.149999999999999" customHeight="1">
      <c r="A1779" s="294"/>
      <c r="B1779" s="325"/>
      <c r="C1779" s="325"/>
      <c r="D1779" s="325"/>
      <c r="E1779" s="325"/>
      <c r="F1779" s="325"/>
      <c r="G1779" s="326"/>
      <c r="H1779" s="326"/>
      <c r="I1779" s="327"/>
      <c r="J1779" s="327"/>
      <c r="K1779" s="327"/>
      <c r="L1779" s="327"/>
      <c r="M1779" s="327"/>
      <c r="N1779" s="328" t="str">
        <f t="shared" ca="1" si="108"/>
        <v/>
      </c>
      <c r="O1779" s="328"/>
      <c r="P1779" s="329"/>
      <c r="Q1779" s="330" t="str">
        <f t="shared" si="109"/>
        <v/>
      </c>
      <c r="R1779" s="330" t="b">
        <f t="shared" si="110"/>
        <v>1</v>
      </c>
      <c r="S1779" s="330" t="str">
        <f t="shared" si="111"/>
        <v/>
      </c>
    </row>
    <row r="1780" spans="1:19" s="330" customFormat="1" ht="20.149999999999999" customHeight="1">
      <c r="A1780" s="294"/>
      <c r="B1780" s="325"/>
      <c r="C1780" s="325"/>
      <c r="D1780" s="325"/>
      <c r="E1780" s="325"/>
      <c r="F1780" s="325"/>
      <c r="G1780" s="326"/>
      <c r="H1780" s="326"/>
      <c r="I1780" s="327"/>
      <c r="J1780" s="327"/>
      <c r="K1780" s="327"/>
      <c r="L1780" s="327"/>
      <c r="M1780" s="327"/>
      <c r="N1780" s="328" t="str">
        <f t="shared" ca="1" si="108"/>
        <v/>
      </c>
      <c r="O1780" s="328"/>
      <c r="P1780" s="329"/>
      <c r="Q1780" s="330" t="str">
        <f t="shared" si="109"/>
        <v/>
      </c>
      <c r="R1780" s="330" t="b">
        <f t="shared" si="110"/>
        <v>1</v>
      </c>
      <c r="S1780" s="330" t="str">
        <f t="shared" si="111"/>
        <v/>
      </c>
    </row>
    <row r="1781" spans="1:19" s="330" customFormat="1" ht="20.149999999999999" customHeight="1">
      <c r="A1781" s="294"/>
      <c r="B1781" s="325"/>
      <c r="C1781" s="325"/>
      <c r="D1781" s="325"/>
      <c r="E1781" s="325"/>
      <c r="F1781" s="325"/>
      <c r="G1781" s="326"/>
      <c r="H1781" s="326"/>
      <c r="I1781" s="327"/>
      <c r="J1781" s="327"/>
      <c r="K1781" s="327"/>
      <c r="L1781" s="327"/>
      <c r="M1781" s="327"/>
      <c r="N1781" s="328" t="str">
        <f t="shared" ca="1" si="108"/>
        <v/>
      </c>
      <c r="O1781" s="328"/>
      <c r="P1781" s="329"/>
      <c r="Q1781" s="330" t="str">
        <f t="shared" si="109"/>
        <v/>
      </c>
      <c r="R1781" s="330" t="b">
        <f t="shared" si="110"/>
        <v>1</v>
      </c>
      <c r="S1781" s="330" t="str">
        <f t="shared" si="111"/>
        <v/>
      </c>
    </row>
    <row r="1782" spans="1:19" s="330" customFormat="1" ht="20.149999999999999" customHeight="1">
      <c r="A1782" s="294"/>
      <c r="B1782" s="325"/>
      <c r="C1782" s="325"/>
      <c r="D1782" s="325"/>
      <c r="E1782" s="325"/>
      <c r="F1782" s="325"/>
      <c r="G1782" s="326"/>
      <c r="H1782" s="326"/>
      <c r="I1782" s="327"/>
      <c r="J1782" s="327"/>
      <c r="K1782" s="327"/>
      <c r="L1782" s="327"/>
      <c r="M1782" s="327"/>
      <c r="N1782" s="328" t="str">
        <f t="shared" ca="1" si="108"/>
        <v/>
      </c>
      <c r="O1782" s="328"/>
      <c r="P1782" s="329"/>
      <c r="Q1782" s="330" t="str">
        <f t="shared" si="109"/>
        <v/>
      </c>
      <c r="R1782" s="330" t="b">
        <f t="shared" si="110"/>
        <v>1</v>
      </c>
      <c r="S1782" s="330" t="str">
        <f t="shared" si="111"/>
        <v/>
      </c>
    </row>
    <row r="1783" spans="1:19" s="330" customFormat="1" ht="20.149999999999999" customHeight="1">
      <c r="A1783" s="294"/>
      <c r="B1783" s="325"/>
      <c r="C1783" s="325"/>
      <c r="D1783" s="325"/>
      <c r="E1783" s="325"/>
      <c r="F1783" s="325"/>
      <c r="G1783" s="326"/>
      <c r="H1783" s="326"/>
      <c r="I1783" s="327"/>
      <c r="J1783" s="327"/>
      <c r="K1783" s="327"/>
      <c r="L1783" s="327"/>
      <c r="M1783" s="327"/>
      <c r="N1783" s="328" t="str">
        <f t="shared" ca="1" si="108"/>
        <v/>
      </c>
      <c r="O1783" s="328"/>
      <c r="P1783" s="329"/>
      <c r="Q1783" s="330" t="str">
        <f t="shared" si="109"/>
        <v/>
      </c>
      <c r="R1783" s="330" t="b">
        <f t="shared" si="110"/>
        <v>1</v>
      </c>
      <c r="S1783" s="330" t="str">
        <f t="shared" si="111"/>
        <v/>
      </c>
    </row>
    <row r="1784" spans="1:19" s="330" customFormat="1" ht="20.149999999999999" customHeight="1">
      <c r="A1784" s="294"/>
      <c r="B1784" s="325"/>
      <c r="C1784" s="325"/>
      <c r="D1784" s="325"/>
      <c r="E1784" s="325"/>
      <c r="F1784" s="325"/>
      <c r="G1784" s="326"/>
      <c r="H1784" s="326"/>
      <c r="I1784" s="327"/>
      <c r="J1784" s="327"/>
      <c r="K1784" s="327"/>
      <c r="L1784" s="327"/>
      <c r="M1784" s="327"/>
      <c r="N1784" s="328" t="str">
        <f t="shared" ca="1" si="108"/>
        <v/>
      </c>
      <c r="O1784" s="328"/>
      <c r="P1784" s="329"/>
      <c r="Q1784" s="330" t="str">
        <f t="shared" si="109"/>
        <v/>
      </c>
      <c r="R1784" s="330" t="b">
        <f t="shared" si="110"/>
        <v>1</v>
      </c>
      <c r="S1784" s="330" t="str">
        <f t="shared" si="111"/>
        <v/>
      </c>
    </row>
    <row r="1785" spans="1:19" s="330" customFormat="1" ht="20.149999999999999" customHeight="1">
      <c r="A1785" s="294"/>
      <c r="B1785" s="325"/>
      <c r="C1785" s="325"/>
      <c r="D1785" s="325"/>
      <c r="E1785" s="325"/>
      <c r="F1785" s="325"/>
      <c r="G1785" s="326"/>
      <c r="H1785" s="326"/>
      <c r="I1785" s="327"/>
      <c r="J1785" s="327"/>
      <c r="K1785" s="327"/>
      <c r="L1785" s="327"/>
      <c r="M1785" s="327"/>
      <c r="N1785" s="328" t="str">
        <f t="shared" ca="1" si="108"/>
        <v/>
      </c>
      <c r="O1785" s="328"/>
      <c r="P1785" s="329"/>
      <c r="Q1785" s="330" t="str">
        <f t="shared" si="109"/>
        <v/>
      </c>
      <c r="R1785" s="330" t="b">
        <f t="shared" si="110"/>
        <v>1</v>
      </c>
      <c r="S1785" s="330" t="str">
        <f t="shared" si="111"/>
        <v/>
      </c>
    </row>
    <row r="1786" spans="1:19" s="330" customFormat="1" ht="20.149999999999999" customHeight="1">
      <c r="A1786" s="294"/>
      <c r="B1786" s="325"/>
      <c r="C1786" s="325"/>
      <c r="D1786" s="325"/>
      <c r="E1786" s="325"/>
      <c r="F1786" s="325"/>
      <c r="G1786" s="326"/>
      <c r="H1786" s="326"/>
      <c r="I1786" s="327"/>
      <c r="J1786" s="327"/>
      <c r="K1786" s="327"/>
      <c r="L1786" s="327"/>
      <c r="M1786" s="327"/>
      <c r="N1786" s="328" t="str">
        <f t="shared" ca="1" si="108"/>
        <v/>
      </c>
      <c r="O1786" s="328"/>
      <c r="P1786" s="329"/>
      <c r="Q1786" s="330" t="str">
        <f t="shared" si="109"/>
        <v/>
      </c>
      <c r="R1786" s="330" t="b">
        <f t="shared" si="110"/>
        <v>1</v>
      </c>
      <c r="S1786" s="330" t="str">
        <f t="shared" si="111"/>
        <v/>
      </c>
    </row>
    <row r="1787" spans="1:19" s="330" customFormat="1" ht="20.149999999999999" customHeight="1">
      <c r="A1787" s="294"/>
      <c r="B1787" s="325"/>
      <c r="C1787" s="325"/>
      <c r="D1787" s="325"/>
      <c r="E1787" s="325"/>
      <c r="F1787" s="325"/>
      <c r="G1787" s="326"/>
      <c r="H1787" s="326"/>
      <c r="I1787" s="327"/>
      <c r="J1787" s="327"/>
      <c r="K1787" s="327"/>
      <c r="L1787" s="327"/>
      <c r="M1787" s="327"/>
      <c r="N1787" s="328" t="str">
        <f t="shared" ca="1" si="108"/>
        <v/>
      </c>
      <c r="O1787" s="328"/>
      <c r="P1787" s="329"/>
      <c r="Q1787" s="330" t="str">
        <f t="shared" si="109"/>
        <v/>
      </c>
      <c r="R1787" s="330" t="b">
        <f t="shared" si="110"/>
        <v>1</v>
      </c>
      <c r="S1787" s="330" t="str">
        <f t="shared" si="111"/>
        <v/>
      </c>
    </row>
    <row r="1788" spans="1:19" s="330" customFormat="1" ht="20.149999999999999" customHeight="1">
      <c r="A1788" s="294"/>
      <c r="B1788" s="325"/>
      <c r="C1788" s="325"/>
      <c r="D1788" s="325"/>
      <c r="E1788" s="325"/>
      <c r="F1788" s="325"/>
      <c r="G1788" s="326"/>
      <c r="H1788" s="326"/>
      <c r="I1788" s="327"/>
      <c r="J1788" s="327"/>
      <c r="K1788" s="327"/>
      <c r="L1788" s="327"/>
      <c r="M1788" s="327"/>
      <c r="N1788" s="328" t="str">
        <f t="shared" ca="1" si="108"/>
        <v/>
      </c>
      <c r="O1788" s="328"/>
      <c r="P1788" s="329"/>
      <c r="Q1788" s="330" t="str">
        <f t="shared" si="109"/>
        <v/>
      </c>
      <c r="R1788" s="330" t="b">
        <f t="shared" si="110"/>
        <v>1</v>
      </c>
      <c r="S1788" s="330" t="str">
        <f t="shared" si="111"/>
        <v/>
      </c>
    </row>
    <row r="1789" spans="1:19" s="330" customFormat="1" ht="20.149999999999999" customHeight="1">
      <c r="A1789" s="294"/>
      <c r="B1789" s="325"/>
      <c r="C1789" s="325"/>
      <c r="D1789" s="325"/>
      <c r="E1789" s="325"/>
      <c r="F1789" s="325"/>
      <c r="G1789" s="326"/>
      <c r="H1789" s="326"/>
      <c r="I1789" s="327"/>
      <c r="J1789" s="327"/>
      <c r="K1789" s="327"/>
      <c r="L1789" s="327"/>
      <c r="M1789" s="327"/>
      <c r="N1789" s="328" t="str">
        <f t="shared" ca="1" si="108"/>
        <v/>
      </c>
      <c r="O1789" s="328"/>
      <c r="P1789" s="329"/>
      <c r="Q1789" s="330" t="str">
        <f t="shared" si="109"/>
        <v/>
      </c>
      <c r="R1789" s="330" t="b">
        <f t="shared" si="110"/>
        <v>1</v>
      </c>
      <c r="S1789" s="330" t="str">
        <f t="shared" si="111"/>
        <v/>
      </c>
    </row>
    <row r="1790" spans="1:19" s="330" customFormat="1" ht="20.149999999999999" customHeight="1">
      <c r="A1790" s="294"/>
      <c r="B1790" s="325"/>
      <c r="C1790" s="325"/>
      <c r="D1790" s="325"/>
      <c r="E1790" s="325"/>
      <c r="F1790" s="325"/>
      <c r="G1790" s="326"/>
      <c r="H1790" s="326"/>
      <c r="I1790" s="327"/>
      <c r="J1790" s="327"/>
      <c r="K1790" s="327"/>
      <c r="L1790" s="327"/>
      <c r="M1790" s="327"/>
      <c r="N1790" s="328" t="str">
        <f t="shared" ca="1" si="108"/>
        <v/>
      </c>
      <c r="O1790" s="328"/>
      <c r="P1790" s="329"/>
      <c r="Q1790" s="330" t="str">
        <f t="shared" si="109"/>
        <v/>
      </c>
      <c r="R1790" s="330" t="b">
        <f t="shared" si="110"/>
        <v>1</v>
      </c>
      <c r="S1790" s="330" t="str">
        <f t="shared" si="111"/>
        <v/>
      </c>
    </row>
    <row r="1791" spans="1:19" s="330" customFormat="1" ht="20.149999999999999" customHeight="1">
      <c r="A1791" s="294"/>
      <c r="B1791" s="325"/>
      <c r="C1791" s="325"/>
      <c r="D1791" s="325"/>
      <c r="E1791" s="325"/>
      <c r="F1791" s="325"/>
      <c r="G1791" s="326"/>
      <c r="H1791" s="326"/>
      <c r="I1791" s="327"/>
      <c r="J1791" s="327"/>
      <c r="K1791" s="327"/>
      <c r="L1791" s="327"/>
      <c r="M1791" s="327"/>
      <c r="N1791" s="328" t="str">
        <f t="shared" ca="1" si="108"/>
        <v/>
      </c>
      <c r="O1791" s="328"/>
      <c r="P1791" s="329"/>
      <c r="Q1791" s="330" t="str">
        <f t="shared" si="109"/>
        <v/>
      </c>
      <c r="R1791" s="330" t="b">
        <f t="shared" si="110"/>
        <v>1</v>
      </c>
      <c r="S1791" s="330" t="str">
        <f t="shared" si="111"/>
        <v/>
      </c>
    </row>
    <row r="1792" spans="1:19" s="330" customFormat="1" ht="20.149999999999999" customHeight="1">
      <c r="A1792" s="294"/>
      <c r="B1792" s="325"/>
      <c r="C1792" s="325"/>
      <c r="D1792" s="325"/>
      <c r="E1792" s="325"/>
      <c r="F1792" s="325"/>
      <c r="G1792" s="326"/>
      <c r="H1792" s="326"/>
      <c r="I1792" s="327"/>
      <c r="J1792" s="327"/>
      <c r="K1792" s="327"/>
      <c r="L1792" s="327"/>
      <c r="M1792" s="327"/>
      <c r="N1792" s="328" t="str">
        <f t="shared" ca="1" si="108"/>
        <v/>
      </c>
      <c r="O1792" s="328"/>
      <c r="P1792" s="329"/>
      <c r="Q1792" s="330" t="str">
        <f t="shared" si="109"/>
        <v/>
      </c>
      <c r="R1792" s="330" t="b">
        <f t="shared" si="110"/>
        <v>1</v>
      </c>
      <c r="S1792" s="330" t="str">
        <f t="shared" si="111"/>
        <v/>
      </c>
    </row>
    <row r="1793" spans="1:19" s="330" customFormat="1" ht="20.149999999999999" customHeight="1">
      <c r="A1793" s="294"/>
      <c r="B1793" s="325"/>
      <c r="C1793" s="325"/>
      <c r="D1793" s="325"/>
      <c r="E1793" s="325"/>
      <c r="F1793" s="325"/>
      <c r="G1793" s="326"/>
      <c r="H1793" s="326"/>
      <c r="I1793" s="327"/>
      <c r="J1793" s="327"/>
      <c r="K1793" s="327"/>
      <c r="L1793" s="327"/>
      <c r="M1793" s="327"/>
      <c r="N1793" s="328" t="str">
        <f t="shared" ca="1" si="108"/>
        <v/>
      </c>
      <c r="O1793" s="328"/>
      <c r="P1793" s="329"/>
      <c r="Q1793" s="330" t="str">
        <f t="shared" si="109"/>
        <v/>
      </c>
      <c r="R1793" s="330" t="b">
        <f t="shared" si="110"/>
        <v>1</v>
      </c>
      <c r="S1793" s="330" t="str">
        <f t="shared" si="111"/>
        <v/>
      </c>
    </row>
    <row r="1794" spans="1:19" s="330" customFormat="1" ht="20.149999999999999" customHeight="1">
      <c r="A1794" s="294"/>
      <c r="B1794" s="325"/>
      <c r="C1794" s="325"/>
      <c r="D1794" s="325"/>
      <c r="E1794" s="325"/>
      <c r="F1794" s="325"/>
      <c r="G1794" s="326"/>
      <c r="H1794" s="326"/>
      <c r="I1794" s="327"/>
      <c r="J1794" s="327"/>
      <c r="K1794" s="327"/>
      <c r="L1794" s="327"/>
      <c r="M1794" s="327"/>
      <c r="N1794" s="328" t="str">
        <f t="shared" ca="1" si="108"/>
        <v/>
      </c>
      <c r="O1794" s="328"/>
      <c r="P1794" s="329"/>
      <c r="Q1794" s="330" t="str">
        <f t="shared" si="109"/>
        <v/>
      </c>
      <c r="R1794" s="330" t="b">
        <f t="shared" si="110"/>
        <v>1</v>
      </c>
      <c r="S1794" s="330" t="str">
        <f t="shared" si="111"/>
        <v/>
      </c>
    </row>
    <row r="1795" spans="1:19" s="330" customFormat="1" ht="20.149999999999999" customHeight="1">
      <c r="A1795" s="294"/>
      <c r="B1795" s="325"/>
      <c r="C1795" s="325"/>
      <c r="D1795" s="325"/>
      <c r="E1795" s="325"/>
      <c r="F1795" s="325"/>
      <c r="G1795" s="326"/>
      <c r="H1795" s="326"/>
      <c r="I1795" s="327"/>
      <c r="J1795" s="327"/>
      <c r="K1795" s="327"/>
      <c r="L1795" s="327"/>
      <c r="M1795" s="327"/>
      <c r="N1795" s="328" t="str">
        <f t="shared" ca="1" si="108"/>
        <v/>
      </c>
      <c r="O1795" s="328"/>
      <c r="P1795" s="329"/>
      <c r="Q1795" s="330" t="str">
        <f t="shared" si="109"/>
        <v/>
      </c>
      <c r="R1795" s="330" t="b">
        <f t="shared" si="110"/>
        <v>1</v>
      </c>
      <c r="S1795" s="330" t="str">
        <f t="shared" si="111"/>
        <v/>
      </c>
    </row>
    <row r="1796" spans="1:19" s="330" customFormat="1" ht="20.149999999999999" customHeight="1">
      <c r="A1796" s="294"/>
      <c r="B1796" s="325"/>
      <c r="C1796" s="325"/>
      <c r="D1796" s="325"/>
      <c r="E1796" s="325"/>
      <c r="F1796" s="325"/>
      <c r="G1796" s="326"/>
      <c r="H1796" s="326"/>
      <c r="I1796" s="327"/>
      <c r="J1796" s="327"/>
      <c r="K1796" s="327"/>
      <c r="L1796" s="327"/>
      <c r="M1796" s="327"/>
      <c r="N1796" s="328" t="str">
        <f t="shared" ca="1" si="108"/>
        <v/>
      </c>
      <c r="O1796" s="328"/>
      <c r="P1796" s="329"/>
      <c r="Q1796" s="330" t="str">
        <f t="shared" si="109"/>
        <v/>
      </c>
      <c r="R1796" s="330" t="b">
        <f t="shared" si="110"/>
        <v>1</v>
      </c>
      <c r="S1796" s="330" t="str">
        <f t="shared" si="111"/>
        <v/>
      </c>
    </row>
    <row r="1797" spans="1:19" s="330" customFormat="1" ht="20.149999999999999" customHeight="1">
      <c r="A1797" s="294"/>
      <c r="B1797" s="325"/>
      <c r="C1797" s="325"/>
      <c r="D1797" s="325"/>
      <c r="E1797" s="325"/>
      <c r="F1797" s="325"/>
      <c r="G1797" s="326"/>
      <c r="H1797" s="326"/>
      <c r="I1797" s="327"/>
      <c r="J1797" s="327"/>
      <c r="K1797" s="327"/>
      <c r="L1797" s="327"/>
      <c r="M1797" s="327"/>
      <c r="N1797" s="328" t="str">
        <f t="shared" ref="N1797:N1860" ca="1" si="112">IF(A1797="","",IF(ISERROR(MATCH($F1797,CL,0)),"Unknown",INDIRECT("'C'!$A$"&amp;MATCH($F1797,CL,0)+1)))</f>
        <v/>
      </c>
      <c r="O1797" s="328"/>
      <c r="P1797" s="329"/>
      <c r="Q1797" s="330" t="str">
        <f t="shared" ref="Q1797:Q1860" si="113">A1797&amp;B1797</f>
        <v/>
      </c>
      <c r="R1797" s="330" t="b">
        <f t="shared" ref="R1797:R1860" si="114">OR(ISBLANK(B1797),ISBLANK(C1797))</f>
        <v>1</v>
      </c>
      <c r="S1797" s="330" t="str">
        <f t="shared" ref="S1797:S1860" si="115">IF(R1797,"",A1797&amp;"+")</f>
        <v/>
      </c>
    </row>
    <row r="1798" spans="1:19" s="330" customFormat="1" ht="20.149999999999999" customHeight="1">
      <c r="A1798" s="294"/>
      <c r="B1798" s="325"/>
      <c r="C1798" s="325"/>
      <c r="D1798" s="325"/>
      <c r="E1798" s="325"/>
      <c r="F1798" s="325"/>
      <c r="G1798" s="326"/>
      <c r="H1798" s="326"/>
      <c r="I1798" s="327"/>
      <c r="J1798" s="327"/>
      <c r="K1798" s="327"/>
      <c r="L1798" s="327"/>
      <c r="M1798" s="327"/>
      <c r="N1798" s="328" t="str">
        <f t="shared" ca="1" si="112"/>
        <v/>
      </c>
      <c r="O1798" s="328"/>
      <c r="P1798" s="329"/>
      <c r="Q1798" s="330" t="str">
        <f t="shared" si="113"/>
        <v/>
      </c>
      <c r="R1798" s="330" t="b">
        <f t="shared" si="114"/>
        <v>1</v>
      </c>
      <c r="S1798" s="330" t="str">
        <f t="shared" si="115"/>
        <v/>
      </c>
    </row>
    <row r="1799" spans="1:19" s="330" customFormat="1" ht="20.149999999999999" customHeight="1">
      <c r="A1799" s="294"/>
      <c r="B1799" s="325"/>
      <c r="C1799" s="325"/>
      <c r="D1799" s="325"/>
      <c r="E1799" s="325"/>
      <c r="F1799" s="325"/>
      <c r="G1799" s="326"/>
      <c r="H1799" s="326"/>
      <c r="I1799" s="327"/>
      <c r="J1799" s="327"/>
      <c r="K1799" s="327"/>
      <c r="L1799" s="327"/>
      <c r="M1799" s="327"/>
      <c r="N1799" s="328" t="str">
        <f t="shared" ca="1" si="112"/>
        <v/>
      </c>
      <c r="O1799" s="328"/>
      <c r="P1799" s="329"/>
      <c r="Q1799" s="330" t="str">
        <f t="shared" si="113"/>
        <v/>
      </c>
      <c r="R1799" s="330" t="b">
        <f t="shared" si="114"/>
        <v>1</v>
      </c>
      <c r="S1799" s="330" t="str">
        <f t="shared" si="115"/>
        <v/>
      </c>
    </row>
    <row r="1800" spans="1:19" s="330" customFormat="1" ht="20.149999999999999" customHeight="1">
      <c r="A1800" s="294"/>
      <c r="B1800" s="325"/>
      <c r="C1800" s="325"/>
      <c r="D1800" s="325"/>
      <c r="E1800" s="325"/>
      <c r="F1800" s="325"/>
      <c r="G1800" s="326"/>
      <c r="H1800" s="326"/>
      <c r="I1800" s="327"/>
      <c r="J1800" s="327"/>
      <c r="K1800" s="327"/>
      <c r="L1800" s="327"/>
      <c r="M1800" s="327"/>
      <c r="N1800" s="328" t="str">
        <f t="shared" ca="1" si="112"/>
        <v/>
      </c>
      <c r="O1800" s="328"/>
      <c r="P1800" s="329"/>
      <c r="Q1800" s="330" t="str">
        <f t="shared" si="113"/>
        <v/>
      </c>
      <c r="R1800" s="330" t="b">
        <f t="shared" si="114"/>
        <v>1</v>
      </c>
      <c r="S1800" s="330" t="str">
        <f t="shared" si="115"/>
        <v/>
      </c>
    </row>
    <row r="1801" spans="1:19" s="330" customFormat="1" ht="20.149999999999999" customHeight="1">
      <c r="A1801" s="294"/>
      <c r="B1801" s="325"/>
      <c r="C1801" s="325"/>
      <c r="D1801" s="325"/>
      <c r="E1801" s="325"/>
      <c r="F1801" s="325"/>
      <c r="G1801" s="326"/>
      <c r="H1801" s="326"/>
      <c r="I1801" s="327"/>
      <c r="J1801" s="327"/>
      <c r="K1801" s="327"/>
      <c r="L1801" s="327"/>
      <c r="M1801" s="327"/>
      <c r="N1801" s="328" t="str">
        <f t="shared" ca="1" si="112"/>
        <v/>
      </c>
      <c r="O1801" s="328"/>
      <c r="P1801" s="329"/>
      <c r="Q1801" s="330" t="str">
        <f t="shared" si="113"/>
        <v/>
      </c>
      <c r="R1801" s="330" t="b">
        <f t="shared" si="114"/>
        <v>1</v>
      </c>
      <c r="S1801" s="330" t="str">
        <f t="shared" si="115"/>
        <v/>
      </c>
    </row>
    <row r="1802" spans="1:19" s="330" customFormat="1" ht="20.149999999999999" customHeight="1">
      <c r="A1802" s="294"/>
      <c r="B1802" s="325"/>
      <c r="C1802" s="325"/>
      <c r="D1802" s="325"/>
      <c r="E1802" s="325"/>
      <c r="F1802" s="325"/>
      <c r="G1802" s="326"/>
      <c r="H1802" s="326"/>
      <c r="I1802" s="327"/>
      <c r="J1802" s="327"/>
      <c r="K1802" s="327"/>
      <c r="L1802" s="327"/>
      <c r="M1802" s="327"/>
      <c r="N1802" s="328" t="str">
        <f t="shared" ca="1" si="112"/>
        <v/>
      </c>
      <c r="O1802" s="328"/>
      <c r="P1802" s="329"/>
      <c r="Q1802" s="330" t="str">
        <f t="shared" si="113"/>
        <v/>
      </c>
      <c r="R1802" s="330" t="b">
        <f t="shared" si="114"/>
        <v>1</v>
      </c>
      <c r="S1802" s="330" t="str">
        <f t="shared" si="115"/>
        <v/>
      </c>
    </row>
    <row r="1803" spans="1:19" s="330" customFormat="1" ht="20.149999999999999" customHeight="1">
      <c r="A1803" s="294"/>
      <c r="B1803" s="325"/>
      <c r="C1803" s="325"/>
      <c r="D1803" s="325"/>
      <c r="E1803" s="325"/>
      <c r="F1803" s="325"/>
      <c r="G1803" s="326"/>
      <c r="H1803" s="326"/>
      <c r="I1803" s="327"/>
      <c r="J1803" s="327"/>
      <c r="K1803" s="327"/>
      <c r="L1803" s="327"/>
      <c r="M1803" s="327"/>
      <c r="N1803" s="328" t="str">
        <f t="shared" ca="1" si="112"/>
        <v/>
      </c>
      <c r="O1803" s="328"/>
      <c r="P1803" s="329"/>
      <c r="Q1803" s="330" t="str">
        <f t="shared" si="113"/>
        <v/>
      </c>
      <c r="R1803" s="330" t="b">
        <f t="shared" si="114"/>
        <v>1</v>
      </c>
      <c r="S1803" s="330" t="str">
        <f t="shared" si="115"/>
        <v/>
      </c>
    </row>
    <row r="1804" spans="1:19" s="330" customFormat="1" ht="20.149999999999999" customHeight="1">
      <c r="A1804" s="294"/>
      <c r="B1804" s="325"/>
      <c r="C1804" s="325"/>
      <c r="D1804" s="325"/>
      <c r="E1804" s="325"/>
      <c r="F1804" s="325"/>
      <c r="G1804" s="326"/>
      <c r="H1804" s="326"/>
      <c r="I1804" s="327"/>
      <c r="J1804" s="327"/>
      <c r="K1804" s="327"/>
      <c r="L1804" s="327"/>
      <c r="M1804" s="327"/>
      <c r="N1804" s="328" t="str">
        <f t="shared" ca="1" si="112"/>
        <v/>
      </c>
      <c r="O1804" s="328"/>
      <c r="P1804" s="329"/>
      <c r="Q1804" s="330" t="str">
        <f t="shared" si="113"/>
        <v/>
      </c>
      <c r="R1804" s="330" t="b">
        <f t="shared" si="114"/>
        <v>1</v>
      </c>
      <c r="S1804" s="330" t="str">
        <f t="shared" si="115"/>
        <v/>
      </c>
    </row>
    <row r="1805" spans="1:19" s="330" customFormat="1" ht="20.149999999999999" customHeight="1">
      <c r="A1805" s="294"/>
      <c r="B1805" s="325"/>
      <c r="C1805" s="325"/>
      <c r="D1805" s="325"/>
      <c r="E1805" s="325"/>
      <c r="F1805" s="325"/>
      <c r="G1805" s="326"/>
      <c r="H1805" s="326"/>
      <c r="I1805" s="327"/>
      <c r="J1805" s="327"/>
      <c r="K1805" s="327"/>
      <c r="L1805" s="327"/>
      <c r="M1805" s="327"/>
      <c r="N1805" s="328" t="str">
        <f t="shared" ca="1" si="112"/>
        <v/>
      </c>
      <c r="O1805" s="328"/>
      <c r="P1805" s="329"/>
      <c r="Q1805" s="330" t="str">
        <f t="shared" si="113"/>
        <v/>
      </c>
      <c r="R1805" s="330" t="b">
        <f t="shared" si="114"/>
        <v>1</v>
      </c>
      <c r="S1805" s="330" t="str">
        <f t="shared" si="115"/>
        <v/>
      </c>
    </row>
    <row r="1806" spans="1:19" s="330" customFormat="1" ht="20.149999999999999" customHeight="1">
      <c r="A1806" s="294"/>
      <c r="B1806" s="325"/>
      <c r="C1806" s="325"/>
      <c r="D1806" s="325"/>
      <c r="E1806" s="325"/>
      <c r="F1806" s="325"/>
      <c r="G1806" s="326"/>
      <c r="H1806" s="326"/>
      <c r="I1806" s="327"/>
      <c r="J1806" s="327"/>
      <c r="K1806" s="327"/>
      <c r="L1806" s="327"/>
      <c r="M1806" s="327"/>
      <c r="N1806" s="328" t="str">
        <f t="shared" ca="1" si="112"/>
        <v/>
      </c>
      <c r="O1806" s="328"/>
      <c r="P1806" s="329"/>
      <c r="Q1806" s="330" t="str">
        <f t="shared" si="113"/>
        <v/>
      </c>
      <c r="R1806" s="330" t="b">
        <f t="shared" si="114"/>
        <v>1</v>
      </c>
      <c r="S1806" s="330" t="str">
        <f t="shared" si="115"/>
        <v/>
      </c>
    </row>
    <row r="1807" spans="1:19" s="330" customFormat="1" ht="20.149999999999999" customHeight="1">
      <c r="A1807" s="294"/>
      <c r="B1807" s="325"/>
      <c r="C1807" s="325"/>
      <c r="D1807" s="325"/>
      <c r="E1807" s="325"/>
      <c r="F1807" s="325"/>
      <c r="G1807" s="326"/>
      <c r="H1807" s="326"/>
      <c r="I1807" s="327"/>
      <c r="J1807" s="327"/>
      <c r="K1807" s="327"/>
      <c r="L1807" s="327"/>
      <c r="M1807" s="327"/>
      <c r="N1807" s="328" t="str">
        <f t="shared" ca="1" si="112"/>
        <v/>
      </c>
      <c r="O1807" s="328"/>
      <c r="P1807" s="329"/>
      <c r="Q1807" s="330" t="str">
        <f t="shared" si="113"/>
        <v/>
      </c>
      <c r="R1807" s="330" t="b">
        <f t="shared" si="114"/>
        <v>1</v>
      </c>
      <c r="S1807" s="330" t="str">
        <f t="shared" si="115"/>
        <v/>
      </c>
    </row>
    <row r="1808" spans="1:19" s="330" customFormat="1" ht="20.149999999999999" customHeight="1">
      <c r="A1808" s="294"/>
      <c r="B1808" s="325"/>
      <c r="C1808" s="325"/>
      <c r="D1808" s="325"/>
      <c r="E1808" s="325"/>
      <c r="F1808" s="325"/>
      <c r="G1808" s="326"/>
      <c r="H1808" s="326"/>
      <c r="I1808" s="327"/>
      <c r="J1808" s="327"/>
      <c r="K1808" s="327"/>
      <c r="L1808" s="327"/>
      <c r="M1808" s="327"/>
      <c r="N1808" s="328" t="str">
        <f t="shared" ca="1" si="112"/>
        <v/>
      </c>
      <c r="O1808" s="328"/>
      <c r="P1808" s="329"/>
      <c r="Q1808" s="330" t="str">
        <f t="shared" si="113"/>
        <v/>
      </c>
      <c r="R1808" s="330" t="b">
        <f t="shared" si="114"/>
        <v>1</v>
      </c>
      <c r="S1808" s="330" t="str">
        <f t="shared" si="115"/>
        <v/>
      </c>
    </row>
    <row r="1809" spans="1:19" s="330" customFormat="1" ht="20.149999999999999" customHeight="1">
      <c r="A1809" s="294"/>
      <c r="B1809" s="325"/>
      <c r="C1809" s="325"/>
      <c r="D1809" s="325"/>
      <c r="E1809" s="325"/>
      <c r="F1809" s="325"/>
      <c r="G1809" s="326"/>
      <c r="H1809" s="326"/>
      <c r="I1809" s="327"/>
      <c r="J1809" s="327"/>
      <c r="K1809" s="327"/>
      <c r="L1809" s="327"/>
      <c r="M1809" s="327"/>
      <c r="N1809" s="328" t="str">
        <f t="shared" ca="1" si="112"/>
        <v/>
      </c>
      <c r="O1809" s="328"/>
      <c r="P1809" s="329"/>
      <c r="Q1809" s="330" t="str">
        <f t="shared" si="113"/>
        <v/>
      </c>
      <c r="R1809" s="330" t="b">
        <f t="shared" si="114"/>
        <v>1</v>
      </c>
      <c r="S1809" s="330" t="str">
        <f t="shared" si="115"/>
        <v/>
      </c>
    </row>
    <row r="1810" spans="1:19" s="330" customFormat="1" ht="20.149999999999999" customHeight="1">
      <c r="A1810" s="294"/>
      <c r="B1810" s="325"/>
      <c r="C1810" s="325"/>
      <c r="D1810" s="325"/>
      <c r="E1810" s="325"/>
      <c r="F1810" s="325"/>
      <c r="G1810" s="326"/>
      <c r="H1810" s="326"/>
      <c r="I1810" s="327"/>
      <c r="J1810" s="327"/>
      <c r="K1810" s="327"/>
      <c r="L1810" s="327"/>
      <c r="M1810" s="327"/>
      <c r="N1810" s="328" t="str">
        <f t="shared" ca="1" si="112"/>
        <v/>
      </c>
      <c r="O1810" s="328"/>
      <c r="P1810" s="329"/>
      <c r="Q1810" s="330" t="str">
        <f t="shared" si="113"/>
        <v/>
      </c>
      <c r="R1810" s="330" t="b">
        <f t="shared" si="114"/>
        <v>1</v>
      </c>
      <c r="S1810" s="330" t="str">
        <f t="shared" si="115"/>
        <v/>
      </c>
    </row>
    <row r="1811" spans="1:19" s="330" customFormat="1" ht="20.149999999999999" customHeight="1">
      <c r="A1811" s="294"/>
      <c r="B1811" s="325"/>
      <c r="C1811" s="325"/>
      <c r="D1811" s="325"/>
      <c r="E1811" s="325"/>
      <c r="F1811" s="325"/>
      <c r="G1811" s="326"/>
      <c r="H1811" s="326"/>
      <c r="I1811" s="327"/>
      <c r="J1811" s="327"/>
      <c r="K1811" s="327"/>
      <c r="L1811" s="327"/>
      <c r="M1811" s="327"/>
      <c r="N1811" s="328" t="str">
        <f t="shared" ca="1" si="112"/>
        <v/>
      </c>
      <c r="O1811" s="328"/>
      <c r="P1811" s="329"/>
      <c r="Q1811" s="330" t="str">
        <f t="shared" si="113"/>
        <v/>
      </c>
      <c r="R1811" s="330" t="b">
        <f t="shared" si="114"/>
        <v>1</v>
      </c>
      <c r="S1811" s="330" t="str">
        <f t="shared" si="115"/>
        <v/>
      </c>
    </row>
    <row r="1812" spans="1:19" s="330" customFormat="1" ht="20.149999999999999" customHeight="1">
      <c r="A1812" s="294"/>
      <c r="B1812" s="325"/>
      <c r="C1812" s="325"/>
      <c r="D1812" s="325"/>
      <c r="E1812" s="325"/>
      <c r="F1812" s="325"/>
      <c r="G1812" s="326"/>
      <c r="H1812" s="326"/>
      <c r="I1812" s="327"/>
      <c r="J1812" s="327"/>
      <c r="K1812" s="327"/>
      <c r="L1812" s="327"/>
      <c r="M1812" s="327"/>
      <c r="N1812" s="328" t="str">
        <f t="shared" ca="1" si="112"/>
        <v/>
      </c>
      <c r="O1812" s="328"/>
      <c r="P1812" s="329"/>
      <c r="Q1812" s="330" t="str">
        <f t="shared" si="113"/>
        <v/>
      </c>
      <c r="R1812" s="330" t="b">
        <f t="shared" si="114"/>
        <v>1</v>
      </c>
      <c r="S1812" s="330" t="str">
        <f t="shared" si="115"/>
        <v/>
      </c>
    </row>
    <row r="1813" spans="1:19" s="330" customFormat="1" ht="20.149999999999999" customHeight="1">
      <c r="A1813" s="294"/>
      <c r="B1813" s="325"/>
      <c r="C1813" s="325"/>
      <c r="D1813" s="325"/>
      <c r="E1813" s="325"/>
      <c r="F1813" s="325"/>
      <c r="G1813" s="326"/>
      <c r="H1813" s="326"/>
      <c r="I1813" s="327"/>
      <c r="J1813" s="327"/>
      <c r="K1813" s="327"/>
      <c r="L1813" s="327"/>
      <c r="M1813" s="327"/>
      <c r="N1813" s="328" t="str">
        <f t="shared" ca="1" si="112"/>
        <v/>
      </c>
      <c r="O1813" s="328"/>
      <c r="P1813" s="329"/>
      <c r="Q1813" s="330" t="str">
        <f t="shared" si="113"/>
        <v/>
      </c>
      <c r="R1813" s="330" t="b">
        <f t="shared" si="114"/>
        <v>1</v>
      </c>
      <c r="S1813" s="330" t="str">
        <f t="shared" si="115"/>
        <v/>
      </c>
    </row>
    <row r="1814" spans="1:19" s="330" customFormat="1" ht="20.149999999999999" customHeight="1">
      <c r="A1814" s="294"/>
      <c r="B1814" s="325"/>
      <c r="C1814" s="325"/>
      <c r="D1814" s="325"/>
      <c r="E1814" s="325"/>
      <c r="F1814" s="325"/>
      <c r="G1814" s="326"/>
      <c r="H1814" s="326"/>
      <c r="I1814" s="327"/>
      <c r="J1814" s="327"/>
      <c r="K1814" s="327"/>
      <c r="L1814" s="327"/>
      <c r="M1814" s="327"/>
      <c r="N1814" s="328" t="str">
        <f t="shared" ca="1" si="112"/>
        <v/>
      </c>
      <c r="O1814" s="328"/>
      <c r="P1814" s="329"/>
      <c r="Q1814" s="330" t="str">
        <f t="shared" si="113"/>
        <v/>
      </c>
      <c r="R1814" s="330" t="b">
        <f t="shared" si="114"/>
        <v>1</v>
      </c>
      <c r="S1814" s="330" t="str">
        <f t="shared" si="115"/>
        <v/>
      </c>
    </row>
    <row r="1815" spans="1:19" s="330" customFormat="1" ht="20.149999999999999" customHeight="1">
      <c r="A1815" s="294"/>
      <c r="B1815" s="325"/>
      <c r="C1815" s="325"/>
      <c r="D1815" s="325"/>
      <c r="E1815" s="325"/>
      <c r="F1815" s="325"/>
      <c r="G1815" s="326"/>
      <c r="H1815" s="326"/>
      <c r="I1815" s="327"/>
      <c r="J1815" s="327"/>
      <c r="K1815" s="327"/>
      <c r="L1815" s="327"/>
      <c r="M1815" s="327"/>
      <c r="N1815" s="328" t="str">
        <f t="shared" ca="1" si="112"/>
        <v/>
      </c>
      <c r="O1815" s="328"/>
      <c r="P1815" s="329"/>
      <c r="Q1815" s="330" t="str">
        <f t="shared" si="113"/>
        <v/>
      </c>
      <c r="R1815" s="330" t="b">
        <f t="shared" si="114"/>
        <v>1</v>
      </c>
      <c r="S1815" s="330" t="str">
        <f t="shared" si="115"/>
        <v/>
      </c>
    </row>
    <row r="1816" spans="1:19" s="330" customFormat="1" ht="20.149999999999999" customHeight="1">
      <c r="A1816" s="294"/>
      <c r="B1816" s="325"/>
      <c r="C1816" s="325"/>
      <c r="D1816" s="325"/>
      <c r="E1816" s="325"/>
      <c r="F1816" s="325"/>
      <c r="G1816" s="326"/>
      <c r="H1816" s="326"/>
      <c r="I1816" s="327"/>
      <c r="J1816" s="327"/>
      <c r="K1816" s="327"/>
      <c r="L1816" s="327"/>
      <c r="M1816" s="327"/>
      <c r="N1816" s="328" t="str">
        <f t="shared" ca="1" si="112"/>
        <v/>
      </c>
      <c r="O1816" s="328"/>
      <c r="P1816" s="329"/>
      <c r="Q1816" s="330" t="str">
        <f t="shared" si="113"/>
        <v/>
      </c>
      <c r="R1816" s="330" t="b">
        <f t="shared" si="114"/>
        <v>1</v>
      </c>
      <c r="S1816" s="330" t="str">
        <f t="shared" si="115"/>
        <v/>
      </c>
    </row>
    <row r="1817" spans="1:19" s="330" customFormat="1" ht="20.149999999999999" customHeight="1">
      <c r="A1817" s="294"/>
      <c r="B1817" s="325"/>
      <c r="C1817" s="325"/>
      <c r="D1817" s="325"/>
      <c r="E1817" s="325"/>
      <c r="F1817" s="325"/>
      <c r="G1817" s="326"/>
      <c r="H1817" s="326"/>
      <c r="I1817" s="327"/>
      <c r="J1817" s="327"/>
      <c r="K1817" s="327"/>
      <c r="L1817" s="327"/>
      <c r="M1817" s="327"/>
      <c r="N1817" s="328" t="str">
        <f t="shared" ca="1" si="112"/>
        <v/>
      </c>
      <c r="O1817" s="328"/>
      <c r="P1817" s="329"/>
      <c r="Q1817" s="330" t="str">
        <f t="shared" si="113"/>
        <v/>
      </c>
      <c r="R1817" s="330" t="b">
        <f t="shared" si="114"/>
        <v>1</v>
      </c>
      <c r="S1817" s="330" t="str">
        <f t="shared" si="115"/>
        <v/>
      </c>
    </row>
    <row r="1818" spans="1:19" s="330" customFormat="1" ht="20.149999999999999" customHeight="1">
      <c r="A1818" s="294"/>
      <c r="B1818" s="325"/>
      <c r="C1818" s="325"/>
      <c r="D1818" s="325"/>
      <c r="E1818" s="325"/>
      <c r="F1818" s="325"/>
      <c r="G1818" s="326"/>
      <c r="H1818" s="326"/>
      <c r="I1818" s="327"/>
      <c r="J1818" s="327"/>
      <c r="K1818" s="327"/>
      <c r="L1818" s="327"/>
      <c r="M1818" s="327"/>
      <c r="N1818" s="328" t="str">
        <f t="shared" ca="1" si="112"/>
        <v/>
      </c>
      <c r="O1818" s="328"/>
      <c r="P1818" s="329"/>
      <c r="Q1818" s="330" t="str">
        <f t="shared" si="113"/>
        <v/>
      </c>
      <c r="R1818" s="330" t="b">
        <f t="shared" si="114"/>
        <v>1</v>
      </c>
      <c r="S1818" s="330" t="str">
        <f t="shared" si="115"/>
        <v/>
      </c>
    </row>
    <row r="1819" spans="1:19" s="330" customFormat="1" ht="20.149999999999999" customHeight="1">
      <c r="A1819" s="294"/>
      <c r="B1819" s="325"/>
      <c r="C1819" s="325"/>
      <c r="D1819" s="325"/>
      <c r="E1819" s="325"/>
      <c r="F1819" s="325"/>
      <c r="G1819" s="326"/>
      <c r="H1819" s="326"/>
      <c r="I1819" s="327"/>
      <c r="J1819" s="327"/>
      <c r="K1819" s="327"/>
      <c r="L1819" s="327"/>
      <c r="M1819" s="327"/>
      <c r="N1819" s="328" t="str">
        <f t="shared" ca="1" si="112"/>
        <v/>
      </c>
      <c r="O1819" s="328"/>
      <c r="P1819" s="329"/>
      <c r="Q1819" s="330" t="str">
        <f t="shared" si="113"/>
        <v/>
      </c>
      <c r="R1819" s="330" t="b">
        <f t="shared" si="114"/>
        <v>1</v>
      </c>
      <c r="S1819" s="330" t="str">
        <f t="shared" si="115"/>
        <v/>
      </c>
    </row>
    <row r="1820" spans="1:19" s="330" customFormat="1" ht="20.149999999999999" customHeight="1">
      <c r="A1820" s="294"/>
      <c r="B1820" s="325"/>
      <c r="C1820" s="325"/>
      <c r="D1820" s="325"/>
      <c r="E1820" s="325"/>
      <c r="F1820" s="325"/>
      <c r="G1820" s="326"/>
      <c r="H1820" s="326"/>
      <c r="I1820" s="327"/>
      <c r="J1820" s="327"/>
      <c r="K1820" s="327"/>
      <c r="L1820" s="327"/>
      <c r="M1820" s="327"/>
      <c r="N1820" s="328" t="str">
        <f t="shared" ca="1" si="112"/>
        <v/>
      </c>
      <c r="O1820" s="328"/>
      <c r="P1820" s="329"/>
      <c r="Q1820" s="330" t="str">
        <f t="shared" si="113"/>
        <v/>
      </c>
      <c r="R1820" s="330" t="b">
        <f t="shared" si="114"/>
        <v>1</v>
      </c>
      <c r="S1820" s="330" t="str">
        <f t="shared" si="115"/>
        <v/>
      </c>
    </row>
    <row r="1821" spans="1:19" s="330" customFormat="1" ht="20.149999999999999" customHeight="1">
      <c r="A1821" s="294"/>
      <c r="B1821" s="325"/>
      <c r="C1821" s="325"/>
      <c r="D1821" s="325"/>
      <c r="E1821" s="325"/>
      <c r="F1821" s="325"/>
      <c r="G1821" s="326"/>
      <c r="H1821" s="326"/>
      <c r="I1821" s="327"/>
      <c r="J1821" s="327"/>
      <c r="K1821" s="327"/>
      <c r="L1821" s="327"/>
      <c r="M1821" s="327"/>
      <c r="N1821" s="328" t="str">
        <f t="shared" ca="1" si="112"/>
        <v/>
      </c>
      <c r="O1821" s="328"/>
      <c r="P1821" s="329"/>
      <c r="Q1821" s="330" t="str">
        <f t="shared" si="113"/>
        <v/>
      </c>
      <c r="R1821" s="330" t="b">
        <f t="shared" si="114"/>
        <v>1</v>
      </c>
      <c r="S1821" s="330" t="str">
        <f t="shared" si="115"/>
        <v/>
      </c>
    </row>
    <row r="1822" spans="1:19" s="330" customFormat="1" ht="20.149999999999999" customHeight="1">
      <c r="A1822" s="294"/>
      <c r="B1822" s="325"/>
      <c r="C1822" s="325"/>
      <c r="D1822" s="325"/>
      <c r="E1822" s="325"/>
      <c r="F1822" s="325"/>
      <c r="G1822" s="326"/>
      <c r="H1822" s="326"/>
      <c r="I1822" s="327"/>
      <c r="J1822" s="327"/>
      <c r="K1822" s="327"/>
      <c r="L1822" s="327"/>
      <c r="M1822" s="327"/>
      <c r="N1822" s="328" t="str">
        <f t="shared" ca="1" si="112"/>
        <v/>
      </c>
      <c r="O1822" s="328"/>
      <c r="P1822" s="329"/>
      <c r="Q1822" s="330" t="str">
        <f t="shared" si="113"/>
        <v/>
      </c>
      <c r="R1822" s="330" t="b">
        <f t="shared" si="114"/>
        <v>1</v>
      </c>
      <c r="S1822" s="330" t="str">
        <f t="shared" si="115"/>
        <v/>
      </c>
    </row>
    <row r="1823" spans="1:19" s="330" customFormat="1" ht="20.149999999999999" customHeight="1">
      <c r="A1823" s="294"/>
      <c r="B1823" s="325"/>
      <c r="C1823" s="325"/>
      <c r="D1823" s="325"/>
      <c r="E1823" s="325"/>
      <c r="F1823" s="325"/>
      <c r="G1823" s="326"/>
      <c r="H1823" s="326"/>
      <c r="I1823" s="327"/>
      <c r="J1823" s="327"/>
      <c r="K1823" s="327"/>
      <c r="L1823" s="327"/>
      <c r="M1823" s="327"/>
      <c r="N1823" s="328" t="str">
        <f t="shared" ca="1" si="112"/>
        <v/>
      </c>
      <c r="O1823" s="328"/>
      <c r="P1823" s="329"/>
      <c r="Q1823" s="330" t="str">
        <f t="shared" si="113"/>
        <v/>
      </c>
      <c r="R1823" s="330" t="b">
        <f t="shared" si="114"/>
        <v>1</v>
      </c>
      <c r="S1823" s="330" t="str">
        <f t="shared" si="115"/>
        <v/>
      </c>
    </row>
    <row r="1824" spans="1:19" s="330" customFormat="1" ht="20.149999999999999" customHeight="1">
      <c r="A1824" s="294"/>
      <c r="B1824" s="325"/>
      <c r="C1824" s="325"/>
      <c r="D1824" s="325"/>
      <c r="E1824" s="325"/>
      <c r="F1824" s="325"/>
      <c r="G1824" s="326"/>
      <c r="H1824" s="326"/>
      <c r="I1824" s="327"/>
      <c r="J1824" s="327"/>
      <c r="K1824" s="327"/>
      <c r="L1824" s="327"/>
      <c r="M1824" s="327"/>
      <c r="N1824" s="328" t="str">
        <f t="shared" ca="1" si="112"/>
        <v/>
      </c>
      <c r="O1824" s="328"/>
      <c r="P1824" s="329"/>
      <c r="Q1824" s="330" t="str">
        <f t="shared" si="113"/>
        <v/>
      </c>
      <c r="R1824" s="330" t="b">
        <f t="shared" si="114"/>
        <v>1</v>
      </c>
      <c r="S1824" s="330" t="str">
        <f t="shared" si="115"/>
        <v/>
      </c>
    </row>
    <row r="1825" spans="1:19" s="330" customFormat="1" ht="20.149999999999999" customHeight="1">
      <c r="A1825" s="294"/>
      <c r="B1825" s="325"/>
      <c r="C1825" s="325"/>
      <c r="D1825" s="325"/>
      <c r="E1825" s="325"/>
      <c r="F1825" s="325"/>
      <c r="G1825" s="326"/>
      <c r="H1825" s="326"/>
      <c r="I1825" s="327"/>
      <c r="J1825" s="327"/>
      <c r="K1825" s="327"/>
      <c r="L1825" s="327"/>
      <c r="M1825" s="327"/>
      <c r="N1825" s="328" t="str">
        <f t="shared" ca="1" si="112"/>
        <v/>
      </c>
      <c r="O1825" s="328"/>
      <c r="P1825" s="329"/>
      <c r="Q1825" s="330" t="str">
        <f t="shared" si="113"/>
        <v/>
      </c>
      <c r="R1825" s="330" t="b">
        <f t="shared" si="114"/>
        <v>1</v>
      </c>
      <c r="S1825" s="330" t="str">
        <f t="shared" si="115"/>
        <v/>
      </c>
    </row>
    <row r="1826" spans="1:19" s="330" customFormat="1" ht="20.149999999999999" customHeight="1">
      <c r="A1826" s="294"/>
      <c r="B1826" s="325"/>
      <c r="C1826" s="325"/>
      <c r="D1826" s="325"/>
      <c r="E1826" s="325"/>
      <c r="F1826" s="325"/>
      <c r="G1826" s="326"/>
      <c r="H1826" s="326"/>
      <c r="I1826" s="327"/>
      <c r="J1826" s="327"/>
      <c r="K1826" s="327"/>
      <c r="L1826" s="327"/>
      <c r="M1826" s="327"/>
      <c r="N1826" s="328" t="str">
        <f t="shared" ca="1" si="112"/>
        <v/>
      </c>
      <c r="O1826" s="328"/>
      <c r="P1826" s="329"/>
      <c r="Q1826" s="330" t="str">
        <f t="shared" si="113"/>
        <v/>
      </c>
      <c r="R1826" s="330" t="b">
        <f t="shared" si="114"/>
        <v>1</v>
      </c>
      <c r="S1826" s="330" t="str">
        <f t="shared" si="115"/>
        <v/>
      </c>
    </row>
    <row r="1827" spans="1:19" s="330" customFormat="1" ht="20.149999999999999" customHeight="1">
      <c r="A1827" s="294"/>
      <c r="B1827" s="325"/>
      <c r="C1827" s="325"/>
      <c r="D1827" s="325"/>
      <c r="E1827" s="325"/>
      <c r="F1827" s="325"/>
      <c r="G1827" s="326"/>
      <c r="H1827" s="326"/>
      <c r="I1827" s="327"/>
      <c r="J1827" s="327"/>
      <c r="K1827" s="327"/>
      <c r="L1827" s="327"/>
      <c r="M1827" s="327"/>
      <c r="N1827" s="328" t="str">
        <f t="shared" ca="1" si="112"/>
        <v/>
      </c>
      <c r="O1827" s="328"/>
      <c r="P1827" s="329"/>
      <c r="Q1827" s="330" t="str">
        <f t="shared" si="113"/>
        <v/>
      </c>
      <c r="R1827" s="330" t="b">
        <f t="shared" si="114"/>
        <v>1</v>
      </c>
      <c r="S1827" s="330" t="str">
        <f t="shared" si="115"/>
        <v/>
      </c>
    </row>
    <row r="1828" spans="1:19" s="330" customFormat="1" ht="20.149999999999999" customHeight="1">
      <c r="A1828" s="294"/>
      <c r="B1828" s="325"/>
      <c r="C1828" s="325"/>
      <c r="D1828" s="325"/>
      <c r="E1828" s="325"/>
      <c r="F1828" s="325"/>
      <c r="G1828" s="326"/>
      <c r="H1828" s="326"/>
      <c r="I1828" s="327"/>
      <c r="J1828" s="327"/>
      <c r="K1828" s="327"/>
      <c r="L1828" s="327"/>
      <c r="M1828" s="327"/>
      <c r="N1828" s="328" t="str">
        <f t="shared" ca="1" si="112"/>
        <v/>
      </c>
      <c r="O1828" s="328"/>
      <c r="P1828" s="329"/>
      <c r="Q1828" s="330" t="str">
        <f t="shared" si="113"/>
        <v/>
      </c>
      <c r="R1828" s="330" t="b">
        <f t="shared" si="114"/>
        <v>1</v>
      </c>
      <c r="S1828" s="330" t="str">
        <f t="shared" si="115"/>
        <v/>
      </c>
    </row>
    <row r="1829" spans="1:19" s="330" customFormat="1" ht="20.149999999999999" customHeight="1">
      <c r="A1829" s="294"/>
      <c r="B1829" s="325"/>
      <c r="C1829" s="325"/>
      <c r="D1829" s="325"/>
      <c r="E1829" s="325"/>
      <c r="F1829" s="325"/>
      <c r="G1829" s="326"/>
      <c r="H1829" s="326"/>
      <c r="I1829" s="327"/>
      <c r="J1829" s="327"/>
      <c r="K1829" s="327"/>
      <c r="L1829" s="327"/>
      <c r="M1829" s="327"/>
      <c r="N1829" s="328" t="str">
        <f t="shared" ca="1" si="112"/>
        <v/>
      </c>
      <c r="O1829" s="328"/>
      <c r="P1829" s="329"/>
      <c r="Q1829" s="330" t="str">
        <f t="shared" si="113"/>
        <v/>
      </c>
      <c r="R1829" s="330" t="b">
        <f t="shared" si="114"/>
        <v>1</v>
      </c>
      <c r="S1829" s="330" t="str">
        <f t="shared" si="115"/>
        <v/>
      </c>
    </row>
    <row r="1830" spans="1:19" s="330" customFormat="1" ht="20.149999999999999" customHeight="1">
      <c r="A1830" s="294"/>
      <c r="B1830" s="325"/>
      <c r="C1830" s="325"/>
      <c r="D1830" s="325"/>
      <c r="E1830" s="325"/>
      <c r="F1830" s="325"/>
      <c r="G1830" s="326"/>
      <c r="H1830" s="326"/>
      <c r="I1830" s="327"/>
      <c r="J1830" s="327"/>
      <c r="K1830" s="327"/>
      <c r="L1830" s="327"/>
      <c r="M1830" s="327"/>
      <c r="N1830" s="328" t="str">
        <f t="shared" ca="1" si="112"/>
        <v/>
      </c>
      <c r="O1830" s="328"/>
      <c r="P1830" s="329"/>
      <c r="Q1830" s="330" t="str">
        <f t="shared" si="113"/>
        <v/>
      </c>
      <c r="R1830" s="330" t="b">
        <f t="shared" si="114"/>
        <v>1</v>
      </c>
      <c r="S1830" s="330" t="str">
        <f t="shared" si="115"/>
        <v/>
      </c>
    </row>
    <row r="1831" spans="1:19" s="330" customFormat="1" ht="20.149999999999999" customHeight="1">
      <c r="A1831" s="294"/>
      <c r="B1831" s="325"/>
      <c r="C1831" s="325"/>
      <c r="D1831" s="325"/>
      <c r="E1831" s="325"/>
      <c r="F1831" s="325"/>
      <c r="G1831" s="326"/>
      <c r="H1831" s="326"/>
      <c r="I1831" s="327"/>
      <c r="J1831" s="327"/>
      <c r="K1831" s="327"/>
      <c r="L1831" s="327"/>
      <c r="M1831" s="327"/>
      <c r="N1831" s="328" t="str">
        <f t="shared" ca="1" si="112"/>
        <v/>
      </c>
      <c r="O1831" s="328"/>
      <c r="P1831" s="329"/>
      <c r="Q1831" s="330" t="str">
        <f t="shared" si="113"/>
        <v/>
      </c>
      <c r="R1831" s="330" t="b">
        <f t="shared" si="114"/>
        <v>1</v>
      </c>
      <c r="S1831" s="330" t="str">
        <f t="shared" si="115"/>
        <v/>
      </c>
    </row>
    <row r="1832" spans="1:19" s="330" customFormat="1" ht="20.149999999999999" customHeight="1">
      <c r="A1832" s="294"/>
      <c r="B1832" s="325"/>
      <c r="C1832" s="325"/>
      <c r="D1832" s="325"/>
      <c r="E1832" s="325"/>
      <c r="F1832" s="325"/>
      <c r="G1832" s="326"/>
      <c r="H1832" s="326"/>
      <c r="I1832" s="327"/>
      <c r="J1832" s="327"/>
      <c r="K1832" s="327"/>
      <c r="L1832" s="327"/>
      <c r="M1832" s="327"/>
      <c r="N1832" s="328" t="str">
        <f t="shared" ca="1" si="112"/>
        <v/>
      </c>
      <c r="O1832" s="328"/>
      <c r="P1832" s="329"/>
      <c r="Q1832" s="330" t="str">
        <f t="shared" si="113"/>
        <v/>
      </c>
      <c r="R1832" s="330" t="b">
        <f t="shared" si="114"/>
        <v>1</v>
      </c>
      <c r="S1832" s="330" t="str">
        <f t="shared" si="115"/>
        <v/>
      </c>
    </row>
    <row r="1833" spans="1:19" s="330" customFormat="1" ht="20.149999999999999" customHeight="1">
      <c r="A1833" s="294"/>
      <c r="B1833" s="325"/>
      <c r="C1833" s="325"/>
      <c r="D1833" s="325"/>
      <c r="E1833" s="325"/>
      <c r="F1833" s="325"/>
      <c r="G1833" s="326"/>
      <c r="H1833" s="326"/>
      <c r="I1833" s="327"/>
      <c r="J1833" s="327"/>
      <c r="K1833" s="327"/>
      <c r="L1833" s="327"/>
      <c r="M1833" s="327"/>
      <c r="N1833" s="328" t="str">
        <f t="shared" ca="1" si="112"/>
        <v/>
      </c>
      <c r="O1833" s="328"/>
      <c r="P1833" s="329"/>
      <c r="Q1833" s="330" t="str">
        <f t="shared" si="113"/>
        <v/>
      </c>
      <c r="R1833" s="330" t="b">
        <f t="shared" si="114"/>
        <v>1</v>
      </c>
      <c r="S1833" s="330" t="str">
        <f t="shared" si="115"/>
        <v/>
      </c>
    </row>
    <row r="1834" spans="1:19" s="330" customFormat="1" ht="20.149999999999999" customHeight="1">
      <c r="A1834" s="294"/>
      <c r="B1834" s="325"/>
      <c r="C1834" s="325"/>
      <c r="D1834" s="325"/>
      <c r="E1834" s="325"/>
      <c r="F1834" s="325"/>
      <c r="G1834" s="326"/>
      <c r="H1834" s="326"/>
      <c r="I1834" s="327"/>
      <c r="J1834" s="327"/>
      <c r="K1834" s="327"/>
      <c r="L1834" s="327"/>
      <c r="M1834" s="327"/>
      <c r="N1834" s="328" t="str">
        <f t="shared" ca="1" si="112"/>
        <v/>
      </c>
      <c r="O1834" s="328"/>
      <c r="P1834" s="329"/>
      <c r="Q1834" s="330" t="str">
        <f t="shared" si="113"/>
        <v/>
      </c>
      <c r="R1834" s="330" t="b">
        <f t="shared" si="114"/>
        <v>1</v>
      </c>
      <c r="S1834" s="330" t="str">
        <f t="shared" si="115"/>
        <v/>
      </c>
    </row>
    <row r="1835" spans="1:19" s="330" customFormat="1" ht="20.149999999999999" customHeight="1">
      <c r="A1835" s="294"/>
      <c r="B1835" s="325"/>
      <c r="C1835" s="325"/>
      <c r="D1835" s="325"/>
      <c r="E1835" s="325"/>
      <c r="F1835" s="325"/>
      <c r="G1835" s="326"/>
      <c r="H1835" s="326"/>
      <c r="I1835" s="327"/>
      <c r="J1835" s="327"/>
      <c r="K1835" s="327"/>
      <c r="L1835" s="327"/>
      <c r="M1835" s="327"/>
      <c r="N1835" s="328" t="str">
        <f t="shared" ca="1" si="112"/>
        <v/>
      </c>
      <c r="O1835" s="328"/>
      <c r="P1835" s="329"/>
      <c r="Q1835" s="330" t="str">
        <f t="shared" si="113"/>
        <v/>
      </c>
      <c r="R1835" s="330" t="b">
        <f t="shared" si="114"/>
        <v>1</v>
      </c>
      <c r="S1835" s="330" t="str">
        <f t="shared" si="115"/>
        <v/>
      </c>
    </row>
    <row r="1836" spans="1:19" s="330" customFormat="1" ht="20.149999999999999" customHeight="1">
      <c r="A1836" s="294"/>
      <c r="B1836" s="325"/>
      <c r="C1836" s="325"/>
      <c r="D1836" s="325"/>
      <c r="E1836" s="325"/>
      <c r="F1836" s="325"/>
      <c r="G1836" s="326"/>
      <c r="H1836" s="326"/>
      <c r="I1836" s="327"/>
      <c r="J1836" s="327"/>
      <c r="K1836" s="327"/>
      <c r="L1836" s="327"/>
      <c r="M1836" s="327"/>
      <c r="N1836" s="328" t="str">
        <f t="shared" ca="1" si="112"/>
        <v/>
      </c>
      <c r="O1836" s="328"/>
      <c r="P1836" s="329"/>
      <c r="Q1836" s="330" t="str">
        <f t="shared" si="113"/>
        <v/>
      </c>
      <c r="R1836" s="330" t="b">
        <f t="shared" si="114"/>
        <v>1</v>
      </c>
      <c r="S1836" s="330" t="str">
        <f t="shared" si="115"/>
        <v/>
      </c>
    </row>
    <row r="1837" spans="1:19" s="330" customFormat="1" ht="20.149999999999999" customHeight="1">
      <c r="A1837" s="294"/>
      <c r="B1837" s="325"/>
      <c r="C1837" s="325"/>
      <c r="D1837" s="325"/>
      <c r="E1837" s="325"/>
      <c r="F1837" s="325"/>
      <c r="G1837" s="326"/>
      <c r="H1837" s="326"/>
      <c r="I1837" s="327"/>
      <c r="J1837" s="327"/>
      <c r="K1837" s="327"/>
      <c r="L1837" s="327"/>
      <c r="M1837" s="327"/>
      <c r="N1837" s="328" t="str">
        <f t="shared" ca="1" si="112"/>
        <v/>
      </c>
      <c r="O1837" s="328"/>
      <c r="P1837" s="329"/>
      <c r="Q1837" s="330" t="str">
        <f t="shared" si="113"/>
        <v/>
      </c>
      <c r="R1837" s="330" t="b">
        <f t="shared" si="114"/>
        <v>1</v>
      </c>
      <c r="S1837" s="330" t="str">
        <f t="shared" si="115"/>
        <v/>
      </c>
    </row>
    <row r="1838" spans="1:19" s="330" customFormat="1" ht="20.149999999999999" customHeight="1">
      <c r="A1838" s="294"/>
      <c r="B1838" s="325"/>
      <c r="C1838" s="325"/>
      <c r="D1838" s="325"/>
      <c r="E1838" s="325"/>
      <c r="F1838" s="325"/>
      <c r="G1838" s="326"/>
      <c r="H1838" s="326"/>
      <c r="I1838" s="327"/>
      <c r="J1838" s="327"/>
      <c r="K1838" s="327"/>
      <c r="L1838" s="327"/>
      <c r="M1838" s="327"/>
      <c r="N1838" s="328" t="str">
        <f t="shared" ca="1" si="112"/>
        <v/>
      </c>
      <c r="O1838" s="328"/>
      <c r="P1838" s="329"/>
      <c r="Q1838" s="330" t="str">
        <f t="shared" si="113"/>
        <v/>
      </c>
      <c r="R1838" s="330" t="b">
        <f t="shared" si="114"/>
        <v>1</v>
      </c>
      <c r="S1838" s="330" t="str">
        <f t="shared" si="115"/>
        <v/>
      </c>
    </row>
    <row r="1839" spans="1:19" s="330" customFormat="1" ht="20.149999999999999" customHeight="1">
      <c r="A1839" s="294"/>
      <c r="B1839" s="325"/>
      <c r="C1839" s="325"/>
      <c r="D1839" s="325"/>
      <c r="E1839" s="325"/>
      <c r="F1839" s="325"/>
      <c r="G1839" s="326"/>
      <c r="H1839" s="326"/>
      <c r="I1839" s="327"/>
      <c r="J1839" s="327"/>
      <c r="K1839" s="327"/>
      <c r="L1839" s="327"/>
      <c r="M1839" s="327"/>
      <c r="N1839" s="328" t="str">
        <f t="shared" ca="1" si="112"/>
        <v/>
      </c>
      <c r="O1839" s="328"/>
      <c r="P1839" s="329"/>
      <c r="Q1839" s="330" t="str">
        <f t="shared" si="113"/>
        <v/>
      </c>
      <c r="R1839" s="330" t="b">
        <f t="shared" si="114"/>
        <v>1</v>
      </c>
      <c r="S1839" s="330" t="str">
        <f t="shared" si="115"/>
        <v/>
      </c>
    </row>
    <row r="1840" spans="1:19" s="330" customFormat="1" ht="20.149999999999999" customHeight="1">
      <c r="A1840" s="294"/>
      <c r="B1840" s="325"/>
      <c r="C1840" s="325"/>
      <c r="D1840" s="325"/>
      <c r="E1840" s="325"/>
      <c r="F1840" s="325"/>
      <c r="G1840" s="326"/>
      <c r="H1840" s="326"/>
      <c r="I1840" s="327"/>
      <c r="J1840" s="327"/>
      <c r="K1840" s="327"/>
      <c r="L1840" s="327"/>
      <c r="M1840" s="327"/>
      <c r="N1840" s="328" t="str">
        <f t="shared" ca="1" si="112"/>
        <v/>
      </c>
      <c r="O1840" s="328"/>
      <c r="P1840" s="329"/>
      <c r="Q1840" s="330" t="str">
        <f t="shared" si="113"/>
        <v/>
      </c>
      <c r="R1840" s="330" t="b">
        <f t="shared" si="114"/>
        <v>1</v>
      </c>
      <c r="S1840" s="330" t="str">
        <f t="shared" si="115"/>
        <v/>
      </c>
    </row>
    <row r="1841" spans="1:19" s="330" customFormat="1" ht="20.149999999999999" customHeight="1">
      <c r="A1841" s="294"/>
      <c r="B1841" s="325"/>
      <c r="C1841" s="325"/>
      <c r="D1841" s="325"/>
      <c r="E1841" s="325"/>
      <c r="F1841" s="325"/>
      <c r="G1841" s="326"/>
      <c r="H1841" s="326"/>
      <c r="I1841" s="327"/>
      <c r="J1841" s="327"/>
      <c r="K1841" s="327"/>
      <c r="L1841" s="327"/>
      <c r="M1841" s="327"/>
      <c r="N1841" s="328" t="str">
        <f t="shared" ca="1" si="112"/>
        <v/>
      </c>
      <c r="O1841" s="328"/>
      <c r="P1841" s="329"/>
      <c r="Q1841" s="330" t="str">
        <f t="shared" si="113"/>
        <v/>
      </c>
      <c r="R1841" s="330" t="b">
        <f t="shared" si="114"/>
        <v>1</v>
      </c>
      <c r="S1841" s="330" t="str">
        <f t="shared" si="115"/>
        <v/>
      </c>
    </row>
    <row r="1842" spans="1:19" s="330" customFormat="1" ht="20.149999999999999" customHeight="1">
      <c r="A1842" s="294"/>
      <c r="B1842" s="325"/>
      <c r="C1842" s="325"/>
      <c r="D1842" s="325"/>
      <c r="E1842" s="325"/>
      <c r="F1842" s="325"/>
      <c r="G1842" s="326"/>
      <c r="H1842" s="326"/>
      <c r="I1842" s="327"/>
      <c r="J1842" s="327"/>
      <c r="K1842" s="327"/>
      <c r="L1842" s="327"/>
      <c r="M1842" s="327"/>
      <c r="N1842" s="328" t="str">
        <f t="shared" ca="1" si="112"/>
        <v/>
      </c>
      <c r="O1842" s="328"/>
      <c r="P1842" s="329"/>
      <c r="Q1842" s="330" t="str">
        <f t="shared" si="113"/>
        <v/>
      </c>
      <c r="R1842" s="330" t="b">
        <f t="shared" si="114"/>
        <v>1</v>
      </c>
      <c r="S1842" s="330" t="str">
        <f t="shared" si="115"/>
        <v/>
      </c>
    </row>
    <row r="1843" spans="1:19" s="330" customFormat="1" ht="20.149999999999999" customHeight="1">
      <c r="A1843" s="294"/>
      <c r="B1843" s="325"/>
      <c r="C1843" s="325"/>
      <c r="D1843" s="325"/>
      <c r="E1843" s="325"/>
      <c r="F1843" s="325"/>
      <c r="G1843" s="326"/>
      <c r="H1843" s="326"/>
      <c r="I1843" s="327"/>
      <c r="J1843" s="327"/>
      <c r="K1843" s="327"/>
      <c r="L1843" s="327"/>
      <c r="M1843" s="327"/>
      <c r="N1843" s="328" t="str">
        <f t="shared" ca="1" si="112"/>
        <v/>
      </c>
      <c r="O1843" s="328"/>
      <c r="P1843" s="329"/>
      <c r="Q1843" s="330" t="str">
        <f t="shared" si="113"/>
        <v/>
      </c>
      <c r="R1843" s="330" t="b">
        <f t="shared" si="114"/>
        <v>1</v>
      </c>
      <c r="S1843" s="330" t="str">
        <f t="shared" si="115"/>
        <v/>
      </c>
    </row>
    <row r="1844" spans="1:19" s="330" customFormat="1" ht="20.149999999999999" customHeight="1">
      <c r="A1844" s="294"/>
      <c r="B1844" s="325"/>
      <c r="C1844" s="325"/>
      <c r="D1844" s="325"/>
      <c r="E1844" s="325"/>
      <c r="F1844" s="325"/>
      <c r="G1844" s="326"/>
      <c r="H1844" s="326"/>
      <c r="I1844" s="327"/>
      <c r="J1844" s="327"/>
      <c r="K1844" s="327"/>
      <c r="L1844" s="327"/>
      <c r="M1844" s="327"/>
      <c r="N1844" s="328" t="str">
        <f t="shared" ca="1" si="112"/>
        <v/>
      </c>
      <c r="O1844" s="328"/>
      <c r="P1844" s="329"/>
      <c r="Q1844" s="330" t="str">
        <f t="shared" si="113"/>
        <v/>
      </c>
      <c r="R1844" s="330" t="b">
        <f t="shared" si="114"/>
        <v>1</v>
      </c>
      <c r="S1844" s="330" t="str">
        <f t="shared" si="115"/>
        <v/>
      </c>
    </row>
    <row r="1845" spans="1:19" s="330" customFormat="1" ht="20.149999999999999" customHeight="1">
      <c r="A1845" s="294"/>
      <c r="B1845" s="325"/>
      <c r="C1845" s="325"/>
      <c r="D1845" s="325"/>
      <c r="E1845" s="325"/>
      <c r="F1845" s="325"/>
      <c r="G1845" s="326"/>
      <c r="H1845" s="326"/>
      <c r="I1845" s="327"/>
      <c r="J1845" s="327"/>
      <c r="K1845" s="327"/>
      <c r="L1845" s="327"/>
      <c r="M1845" s="327"/>
      <c r="N1845" s="328" t="str">
        <f t="shared" ca="1" si="112"/>
        <v/>
      </c>
      <c r="O1845" s="328"/>
      <c r="P1845" s="329"/>
      <c r="Q1845" s="330" t="str">
        <f t="shared" si="113"/>
        <v/>
      </c>
      <c r="R1845" s="330" t="b">
        <f t="shared" si="114"/>
        <v>1</v>
      </c>
      <c r="S1845" s="330" t="str">
        <f t="shared" si="115"/>
        <v/>
      </c>
    </row>
    <row r="1846" spans="1:19" s="330" customFormat="1" ht="20.149999999999999" customHeight="1">
      <c r="A1846" s="294"/>
      <c r="B1846" s="325"/>
      <c r="C1846" s="325"/>
      <c r="D1846" s="325"/>
      <c r="E1846" s="325"/>
      <c r="F1846" s="325"/>
      <c r="G1846" s="326"/>
      <c r="H1846" s="326"/>
      <c r="I1846" s="327"/>
      <c r="J1846" s="327"/>
      <c r="K1846" s="327"/>
      <c r="L1846" s="327"/>
      <c r="M1846" s="327"/>
      <c r="N1846" s="328" t="str">
        <f t="shared" ca="1" si="112"/>
        <v/>
      </c>
      <c r="O1846" s="328"/>
      <c r="P1846" s="329"/>
      <c r="Q1846" s="330" t="str">
        <f t="shared" si="113"/>
        <v/>
      </c>
      <c r="R1846" s="330" t="b">
        <f t="shared" si="114"/>
        <v>1</v>
      </c>
      <c r="S1846" s="330" t="str">
        <f t="shared" si="115"/>
        <v/>
      </c>
    </row>
    <row r="1847" spans="1:19" s="330" customFormat="1" ht="20.149999999999999" customHeight="1">
      <c r="A1847" s="294"/>
      <c r="B1847" s="325"/>
      <c r="C1847" s="325"/>
      <c r="D1847" s="325"/>
      <c r="E1847" s="325"/>
      <c r="F1847" s="325"/>
      <c r="G1847" s="326"/>
      <c r="H1847" s="326"/>
      <c r="I1847" s="327"/>
      <c r="J1847" s="327"/>
      <c r="K1847" s="327"/>
      <c r="L1847" s="327"/>
      <c r="M1847" s="327"/>
      <c r="N1847" s="328" t="str">
        <f t="shared" ca="1" si="112"/>
        <v/>
      </c>
      <c r="O1847" s="328"/>
      <c r="P1847" s="329"/>
      <c r="Q1847" s="330" t="str">
        <f t="shared" si="113"/>
        <v/>
      </c>
      <c r="R1847" s="330" t="b">
        <f t="shared" si="114"/>
        <v>1</v>
      </c>
      <c r="S1847" s="330" t="str">
        <f t="shared" si="115"/>
        <v/>
      </c>
    </row>
    <row r="1848" spans="1:19" s="330" customFormat="1" ht="20.149999999999999" customHeight="1">
      <c r="A1848" s="294"/>
      <c r="B1848" s="325"/>
      <c r="C1848" s="325"/>
      <c r="D1848" s="325"/>
      <c r="E1848" s="325"/>
      <c r="F1848" s="325"/>
      <c r="G1848" s="326"/>
      <c r="H1848" s="326"/>
      <c r="I1848" s="327"/>
      <c r="J1848" s="327"/>
      <c r="K1848" s="327"/>
      <c r="L1848" s="327"/>
      <c r="M1848" s="327"/>
      <c r="N1848" s="328" t="str">
        <f t="shared" ca="1" si="112"/>
        <v/>
      </c>
      <c r="O1848" s="328"/>
      <c r="P1848" s="329"/>
      <c r="Q1848" s="330" t="str">
        <f t="shared" si="113"/>
        <v/>
      </c>
      <c r="R1848" s="330" t="b">
        <f t="shared" si="114"/>
        <v>1</v>
      </c>
      <c r="S1848" s="330" t="str">
        <f t="shared" si="115"/>
        <v/>
      </c>
    </row>
    <row r="1849" spans="1:19" s="330" customFormat="1" ht="20.149999999999999" customHeight="1">
      <c r="A1849" s="294"/>
      <c r="B1849" s="325"/>
      <c r="C1849" s="325"/>
      <c r="D1849" s="325"/>
      <c r="E1849" s="325"/>
      <c r="F1849" s="325"/>
      <c r="G1849" s="326"/>
      <c r="H1849" s="326"/>
      <c r="I1849" s="327"/>
      <c r="J1849" s="327"/>
      <c r="K1849" s="327"/>
      <c r="L1849" s="327"/>
      <c r="M1849" s="327"/>
      <c r="N1849" s="328" t="str">
        <f t="shared" ca="1" si="112"/>
        <v/>
      </c>
      <c r="O1849" s="328"/>
      <c r="P1849" s="329"/>
      <c r="Q1849" s="330" t="str">
        <f t="shared" si="113"/>
        <v/>
      </c>
      <c r="R1849" s="330" t="b">
        <f t="shared" si="114"/>
        <v>1</v>
      </c>
      <c r="S1849" s="330" t="str">
        <f t="shared" si="115"/>
        <v/>
      </c>
    </row>
    <row r="1850" spans="1:19" s="330" customFormat="1" ht="20.149999999999999" customHeight="1">
      <c r="A1850" s="294"/>
      <c r="B1850" s="325"/>
      <c r="C1850" s="325"/>
      <c r="D1850" s="325"/>
      <c r="E1850" s="325"/>
      <c r="F1850" s="325"/>
      <c r="G1850" s="326"/>
      <c r="H1850" s="326"/>
      <c r="I1850" s="327"/>
      <c r="J1850" s="327"/>
      <c r="K1850" s="327"/>
      <c r="L1850" s="327"/>
      <c r="M1850" s="327"/>
      <c r="N1850" s="328" t="str">
        <f t="shared" ca="1" si="112"/>
        <v/>
      </c>
      <c r="O1850" s="328"/>
      <c r="P1850" s="329"/>
      <c r="Q1850" s="330" t="str">
        <f t="shared" si="113"/>
        <v/>
      </c>
      <c r="R1850" s="330" t="b">
        <f t="shared" si="114"/>
        <v>1</v>
      </c>
      <c r="S1850" s="330" t="str">
        <f t="shared" si="115"/>
        <v/>
      </c>
    </row>
    <row r="1851" spans="1:19" s="330" customFormat="1" ht="20.149999999999999" customHeight="1">
      <c r="A1851" s="294"/>
      <c r="B1851" s="325"/>
      <c r="C1851" s="325"/>
      <c r="D1851" s="325"/>
      <c r="E1851" s="325"/>
      <c r="F1851" s="325"/>
      <c r="G1851" s="326"/>
      <c r="H1851" s="326"/>
      <c r="I1851" s="327"/>
      <c r="J1851" s="327"/>
      <c r="K1851" s="327"/>
      <c r="L1851" s="327"/>
      <c r="M1851" s="327"/>
      <c r="N1851" s="328" t="str">
        <f t="shared" ca="1" si="112"/>
        <v/>
      </c>
      <c r="O1851" s="328"/>
      <c r="P1851" s="329"/>
      <c r="Q1851" s="330" t="str">
        <f t="shared" si="113"/>
        <v/>
      </c>
      <c r="R1851" s="330" t="b">
        <f t="shared" si="114"/>
        <v>1</v>
      </c>
      <c r="S1851" s="330" t="str">
        <f t="shared" si="115"/>
        <v/>
      </c>
    </row>
    <row r="1852" spans="1:19" s="330" customFormat="1" ht="20.149999999999999" customHeight="1">
      <c r="A1852" s="294"/>
      <c r="B1852" s="325"/>
      <c r="C1852" s="325"/>
      <c r="D1852" s="325"/>
      <c r="E1852" s="325"/>
      <c r="F1852" s="325"/>
      <c r="G1852" s="326"/>
      <c r="H1852" s="326"/>
      <c r="I1852" s="327"/>
      <c r="J1852" s="327"/>
      <c r="K1852" s="327"/>
      <c r="L1852" s="327"/>
      <c r="M1852" s="327"/>
      <c r="N1852" s="328" t="str">
        <f t="shared" ca="1" si="112"/>
        <v/>
      </c>
      <c r="O1852" s="328"/>
      <c r="P1852" s="329"/>
      <c r="Q1852" s="330" t="str">
        <f t="shared" si="113"/>
        <v/>
      </c>
      <c r="R1852" s="330" t="b">
        <f t="shared" si="114"/>
        <v>1</v>
      </c>
      <c r="S1852" s="330" t="str">
        <f t="shared" si="115"/>
        <v/>
      </c>
    </row>
    <row r="1853" spans="1:19" s="330" customFormat="1" ht="20.149999999999999" customHeight="1">
      <c r="A1853" s="294"/>
      <c r="B1853" s="325"/>
      <c r="C1853" s="325"/>
      <c r="D1853" s="325"/>
      <c r="E1853" s="325"/>
      <c r="F1853" s="325"/>
      <c r="G1853" s="326"/>
      <c r="H1853" s="326"/>
      <c r="I1853" s="327"/>
      <c r="J1853" s="327"/>
      <c r="K1853" s="327"/>
      <c r="L1853" s="327"/>
      <c r="M1853" s="327"/>
      <c r="N1853" s="328" t="str">
        <f t="shared" ca="1" si="112"/>
        <v/>
      </c>
      <c r="O1853" s="328"/>
      <c r="P1853" s="329"/>
      <c r="Q1853" s="330" t="str">
        <f t="shared" si="113"/>
        <v/>
      </c>
      <c r="R1853" s="330" t="b">
        <f t="shared" si="114"/>
        <v>1</v>
      </c>
      <c r="S1853" s="330" t="str">
        <f t="shared" si="115"/>
        <v/>
      </c>
    </row>
    <row r="1854" spans="1:19" s="330" customFormat="1" ht="20.149999999999999" customHeight="1">
      <c r="A1854" s="294"/>
      <c r="B1854" s="325"/>
      <c r="C1854" s="325"/>
      <c r="D1854" s="325"/>
      <c r="E1854" s="325"/>
      <c r="F1854" s="325"/>
      <c r="G1854" s="326"/>
      <c r="H1854" s="326"/>
      <c r="I1854" s="327"/>
      <c r="J1854" s="327"/>
      <c r="K1854" s="327"/>
      <c r="L1854" s="327"/>
      <c r="M1854" s="327"/>
      <c r="N1854" s="328" t="str">
        <f t="shared" ca="1" si="112"/>
        <v/>
      </c>
      <c r="O1854" s="328"/>
      <c r="P1854" s="329"/>
      <c r="Q1854" s="330" t="str">
        <f t="shared" si="113"/>
        <v/>
      </c>
      <c r="R1854" s="330" t="b">
        <f t="shared" si="114"/>
        <v>1</v>
      </c>
      <c r="S1854" s="330" t="str">
        <f t="shared" si="115"/>
        <v/>
      </c>
    </row>
    <row r="1855" spans="1:19" s="330" customFormat="1" ht="20.149999999999999" customHeight="1">
      <c r="A1855" s="294"/>
      <c r="B1855" s="325"/>
      <c r="C1855" s="325"/>
      <c r="D1855" s="325"/>
      <c r="E1855" s="325"/>
      <c r="F1855" s="325"/>
      <c r="G1855" s="326"/>
      <c r="H1855" s="326"/>
      <c r="I1855" s="327"/>
      <c r="J1855" s="327"/>
      <c r="K1855" s="327"/>
      <c r="L1855" s="327"/>
      <c r="M1855" s="327"/>
      <c r="N1855" s="328" t="str">
        <f t="shared" ca="1" si="112"/>
        <v/>
      </c>
      <c r="O1855" s="328"/>
      <c r="P1855" s="329"/>
      <c r="Q1855" s="330" t="str">
        <f t="shared" si="113"/>
        <v/>
      </c>
      <c r="R1855" s="330" t="b">
        <f t="shared" si="114"/>
        <v>1</v>
      </c>
      <c r="S1855" s="330" t="str">
        <f t="shared" si="115"/>
        <v/>
      </c>
    </row>
    <row r="1856" spans="1:19" s="330" customFormat="1" ht="20.149999999999999" customHeight="1">
      <c r="A1856" s="294"/>
      <c r="B1856" s="325"/>
      <c r="C1856" s="325"/>
      <c r="D1856" s="325"/>
      <c r="E1856" s="325"/>
      <c r="F1856" s="325"/>
      <c r="G1856" s="326"/>
      <c r="H1856" s="326"/>
      <c r="I1856" s="327"/>
      <c r="J1856" s="327"/>
      <c r="K1856" s="327"/>
      <c r="L1856" s="327"/>
      <c r="M1856" s="327"/>
      <c r="N1856" s="328" t="str">
        <f t="shared" ca="1" si="112"/>
        <v/>
      </c>
      <c r="O1856" s="328"/>
      <c r="P1856" s="329"/>
      <c r="Q1856" s="330" t="str">
        <f t="shared" si="113"/>
        <v/>
      </c>
      <c r="R1856" s="330" t="b">
        <f t="shared" si="114"/>
        <v>1</v>
      </c>
      <c r="S1856" s="330" t="str">
        <f t="shared" si="115"/>
        <v/>
      </c>
    </row>
    <row r="1857" spans="1:19" s="330" customFormat="1" ht="20.149999999999999" customHeight="1">
      <c r="A1857" s="294"/>
      <c r="B1857" s="325"/>
      <c r="C1857" s="325"/>
      <c r="D1857" s="325"/>
      <c r="E1857" s="325"/>
      <c r="F1857" s="325"/>
      <c r="G1857" s="326"/>
      <c r="H1857" s="326"/>
      <c r="I1857" s="327"/>
      <c r="J1857" s="327"/>
      <c r="K1857" s="327"/>
      <c r="L1857" s="327"/>
      <c r="M1857" s="327"/>
      <c r="N1857" s="328" t="str">
        <f t="shared" ca="1" si="112"/>
        <v/>
      </c>
      <c r="O1857" s="328"/>
      <c r="P1857" s="329"/>
      <c r="Q1857" s="330" t="str">
        <f t="shared" si="113"/>
        <v/>
      </c>
      <c r="R1857" s="330" t="b">
        <f t="shared" si="114"/>
        <v>1</v>
      </c>
      <c r="S1857" s="330" t="str">
        <f t="shared" si="115"/>
        <v/>
      </c>
    </row>
    <row r="1858" spans="1:19" s="330" customFormat="1" ht="20.149999999999999" customHeight="1">
      <c r="A1858" s="294"/>
      <c r="B1858" s="325"/>
      <c r="C1858" s="325"/>
      <c r="D1858" s="325"/>
      <c r="E1858" s="325"/>
      <c r="F1858" s="325"/>
      <c r="G1858" s="326"/>
      <c r="H1858" s="326"/>
      <c r="I1858" s="327"/>
      <c r="J1858" s="327"/>
      <c r="K1858" s="327"/>
      <c r="L1858" s="327"/>
      <c r="M1858" s="327"/>
      <c r="N1858" s="328" t="str">
        <f t="shared" ca="1" si="112"/>
        <v/>
      </c>
      <c r="O1858" s="328"/>
      <c r="P1858" s="329"/>
      <c r="Q1858" s="330" t="str">
        <f t="shared" si="113"/>
        <v/>
      </c>
      <c r="R1858" s="330" t="b">
        <f t="shared" si="114"/>
        <v>1</v>
      </c>
      <c r="S1858" s="330" t="str">
        <f t="shared" si="115"/>
        <v/>
      </c>
    </row>
    <row r="1859" spans="1:19" s="330" customFormat="1" ht="20.149999999999999" customHeight="1">
      <c r="A1859" s="294"/>
      <c r="B1859" s="325"/>
      <c r="C1859" s="325"/>
      <c r="D1859" s="325"/>
      <c r="E1859" s="325"/>
      <c r="F1859" s="325"/>
      <c r="G1859" s="326"/>
      <c r="H1859" s="326"/>
      <c r="I1859" s="327"/>
      <c r="J1859" s="327"/>
      <c r="K1859" s="327"/>
      <c r="L1859" s="327"/>
      <c r="M1859" s="327"/>
      <c r="N1859" s="328" t="str">
        <f t="shared" ca="1" si="112"/>
        <v/>
      </c>
      <c r="O1859" s="328"/>
      <c r="P1859" s="329"/>
      <c r="Q1859" s="330" t="str">
        <f t="shared" si="113"/>
        <v/>
      </c>
      <c r="R1859" s="330" t="b">
        <f t="shared" si="114"/>
        <v>1</v>
      </c>
      <c r="S1859" s="330" t="str">
        <f t="shared" si="115"/>
        <v/>
      </c>
    </row>
    <row r="1860" spans="1:19" s="330" customFormat="1" ht="20.149999999999999" customHeight="1">
      <c r="A1860" s="294"/>
      <c r="B1860" s="325"/>
      <c r="C1860" s="325"/>
      <c r="D1860" s="325"/>
      <c r="E1860" s="325"/>
      <c r="F1860" s="325"/>
      <c r="G1860" s="326"/>
      <c r="H1860" s="326"/>
      <c r="I1860" s="327"/>
      <c r="J1860" s="327"/>
      <c r="K1860" s="327"/>
      <c r="L1860" s="327"/>
      <c r="M1860" s="327"/>
      <c r="N1860" s="328" t="str">
        <f t="shared" ca="1" si="112"/>
        <v/>
      </c>
      <c r="O1860" s="328"/>
      <c r="P1860" s="329"/>
      <c r="Q1860" s="330" t="str">
        <f t="shared" si="113"/>
        <v/>
      </c>
      <c r="R1860" s="330" t="b">
        <f t="shared" si="114"/>
        <v>1</v>
      </c>
      <c r="S1860" s="330" t="str">
        <f t="shared" si="115"/>
        <v/>
      </c>
    </row>
    <row r="1861" spans="1:19" s="330" customFormat="1" ht="20.149999999999999" customHeight="1">
      <c r="A1861" s="294"/>
      <c r="B1861" s="325"/>
      <c r="C1861" s="325"/>
      <c r="D1861" s="325"/>
      <c r="E1861" s="325"/>
      <c r="F1861" s="325"/>
      <c r="G1861" s="326"/>
      <c r="H1861" s="326"/>
      <c r="I1861" s="327"/>
      <c r="J1861" s="327"/>
      <c r="K1861" s="327"/>
      <c r="L1861" s="327"/>
      <c r="M1861" s="327"/>
      <c r="N1861" s="328" t="str">
        <f t="shared" ref="N1861:N1924" ca="1" si="116">IF(A1861="","",IF(ISERROR(MATCH($F1861,CL,0)),"Unknown",INDIRECT("'C'!$A$"&amp;MATCH($F1861,CL,0)+1)))</f>
        <v/>
      </c>
      <c r="O1861" s="328"/>
      <c r="P1861" s="329"/>
      <c r="Q1861" s="330" t="str">
        <f t="shared" ref="Q1861:Q1924" si="117">A1861&amp;B1861</f>
        <v/>
      </c>
      <c r="R1861" s="330" t="b">
        <f t="shared" ref="R1861:R1924" si="118">OR(ISBLANK(B1861),ISBLANK(C1861))</f>
        <v>1</v>
      </c>
      <c r="S1861" s="330" t="str">
        <f t="shared" ref="S1861:S1924" si="119">IF(R1861,"",A1861&amp;"+")</f>
        <v/>
      </c>
    </row>
    <row r="1862" spans="1:19" s="330" customFormat="1" ht="20.149999999999999" customHeight="1">
      <c r="A1862" s="294"/>
      <c r="B1862" s="325"/>
      <c r="C1862" s="325"/>
      <c r="D1862" s="325"/>
      <c r="E1862" s="325"/>
      <c r="F1862" s="325"/>
      <c r="G1862" s="326"/>
      <c r="H1862" s="326"/>
      <c r="I1862" s="327"/>
      <c r="J1862" s="327"/>
      <c r="K1862" s="327"/>
      <c r="L1862" s="327"/>
      <c r="M1862" s="327"/>
      <c r="N1862" s="328" t="str">
        <f t="shared" ca="1" si="116"/>
        <v/>
      </c>
      <c r="O1862" s="328"/>
      <c r="P1862" s="329"/>
      <c r="Q1862" s="330" t="str">
        <f t="shared" si="117"/>
        <v/>
      </c>
      <c r="R1862" s="330" t="b">
        <f t="shared" si="118"/>
        <v>1</v>
      </c>
      <c r="S1862" s="330" t="str">
        <f t="shared" si="119"/>
        <v/>
      </c>
    </row>
    <row r="1863" spans="1:19" s="330" customFormat="1" ht="20.149999999999999" customHeight="1">
      <c r="A1863" s="294"/>
      <c r="B1863" s="325"/>
      <c r="C1863" s="325"/>
      <c r="D1863" s="325"/>
      <c r="E1863" s="325"/>
      <c r="F1863" s="325"/>
      <c r="G1863" s="326"/>
      <c r="H1863" s="326"/>
      <c r="I1863" s="327"/>
      <c r="J1863" s="327"/>
      <c r="K1863" s="327"/>
      <c r="L1863" s="327"/>
      <c r="M1863" s="327"/>
      <c r="N1863" s="328" t="str">
        <f t="shared" ca="1" si="116"/>
        <v/>
      </c>
      <c r="O1863" s="328"/>
      <c r="P1863" s="329"/>
      <c r="Q1863" s="330" t="str">
        <f t="shared" si="117"/>
        <v/>
      </c>
      <c r="R1863" s="330" t="b">
        <f t="shared" si="118"/>
        <v>1</v>
      </c>
      <c r="S1863" s="330" t="str">
        <f t="shared" si="119"/>
        <v/>
      </c>
    </row>
    <row r="1864" spans="1:19" s="330" customFormat="1" ht="20.149999999999999" customHeight="1">
      <c r="A1864" s="294"/>
      <c r="B1864" s="325"/>
      <c r="C1864" s="325"/>
      <c r="D1864" s="325"/>
      <c r="E1864" s="325"/>
      <c r="F1864" s="325"/>
      <c r="G1864" s="326"/>
      <c r="H1864" s="326"/>
      <c r="I1864" s="327"/>
      <c r="J1864" s="327"/>
      <c r="K1864" s="327"/>
      <c r="L1864" s="327"/>
      <c r="M1864" s="327"/>
      <c r="N1864" s="328" t="str">
        <f t="shared" ca="1" si="116"/>
        <v/>
      </c>
      <c r="O1864" s="328"/>
      <c r="P1864" s="329"/>
      <c r="Q1864" s="330" t="str">
        <f t="shared" si="117"/>
        <v/>
      </c>
      <c r="R1864" s="330" t="b">
        <f t="shared" si="118"/>
        <v>1</v>
      </c>
      <c r="S1864" s="330" t="str">
        <f t="shared" si="119"/>
        <v/>
      </c>
    </row>
    <row r="1865" spans="1:19" s="330" customFormat="1" ht="20.149999999999999" customHeight="1">
      <c r="A1865" s="294"/>
      <c r="B1865" s="325"/>
      <c r="C1865" s="325"/>
      <c r="D1865" s="325"/>
      <c r="E1865" s="325"/>
      <c r="F1865" s="325"/>
      <c r="G1865" s="326"/>
      <c r="H1865" s="326"/>
      <c r="I1865" s="327"/>
      <c r="J1865" s="327"/>
      <c r="K1865" s="327"/>
      <c r="L1865" s="327"/>
      <c r="M1865" s="327"/>
      <c r="N1865" s="328" t="str">
        <f t="shared" ca="1" si="116"/>
        <v/>
      </c>
      <c r="O1865" s="328"/>
      <c r="P1865" s="329"/>
      <c r="Q1865" s="330" t="str">
        <f t="shared" si="117"/>
        <v/>
      </c>
      <c r="R1865" s="330" t="b">
        <f t="shared" si="118"/>
        <v>1</v>
      </c>
      <c r="S1865" s="330" t="str">
        <f t="shared" si="119"/>
        <v/>
      </c>
    </row>
    <row r="1866" spans="1:19" s="330" customFormat="1" ht="20.149999999999999" customHeight="1">
      <c r="A1866" s="294"/>
      <c r="B1866" s="325"/>
      <c r="C1866" s="325"/>
      <c r="D1866" s="325"/>
      <c r="E1866" s="325"/>
      <c r="F1866" s="325"/>
      <c r="G1866" s="326"/>
      <c r="H1866" s="326"/>
      <c r="I1866" s="327"/>
      <c r="J1866" s="327"/>
      <c r="K1866" s="327"/>
      <c r="L1866" s="327"/>
      <c r="M1866" s="327"/>
      <c r="N1866" s="328" t="str">
        <f t="shared" ca="1" si="116"/>
        <v/>
      </c>
      <c r="O1866" s="328"/>
      <c r="P1866" s="329"/>
      <c r="Q1866" s="330" t="str">
        <f t="shared" si="117"/>
        <v/>
      </c>
      <c r="R1866" s="330" t="b">
        <f t="shared" si="118"/>
        <v>1</v>
      </c>
      <c r="S1866" s="330" t="str">
        <f t="shared" si="119"/>
        <v/>
      </c>
    </row>
    <row r="1867" spans="1:19" s="330" customFormat="1" ht="20.149999999999999" customHeight="1">
      <c r="A1867" s="294"/>
      <c r="B1867" s="325"/>
      <c r="C1867" s="325"/>
      <c r="D1867" s="325"/>
      <c r="E1867" s="325"/>
      <c r="F1867" s="325"/>
      <c r="G1867" s="326"/>
      <c r="H1867" s="326"/>
      <c r="I1867" s="327"/>
      <c r="J1867" s="327"/>
      <c r="K1867" s="327"/>
      <c r="L1867" s="327"/>
      <c r="M1867" s="327"/>
      <c r="N1867" s="328" t="str">
        <f t="shared" ca="1" si="116"/>
        <v/>
      </c>
      <c r="O1867" s="328"/>
      <c r="P1867" s="329"/>
      <c r="Q1867" s="330" t="str">
        <f t="shared" si="117"/>
        <v/>
      </c>
      <c r="R1867" s="330" t="b">
        <f t="shared" si="118"/>
        <v>1</v>
      </c>
      <c r="S1867" s="330" t="str">
        <f t="shared" si="119"/>
        <v/>
      </c>
    </row>
    <row r="1868" spans="1:19" s="330" customFormat="1" ht="20.149999999999999" customHeight="1">
      <c r="A1868" s="294"/>
      <c r="B1868" s="325"/>
      <c r="C1868" s="325"/>
      <c r="D1868" s="325"/>
      <c r="E1868" s="325"/>
      <c r="F1868" s="325"/>
      <c r="G1868" s="326"/>
      <c r="H1868" s="326"/>
      <c r="I1868" s="327"/>
      <c r="J1868" s="327"/>
      <c r="K1868" s="327"/>
      <c r="L1868" s="327"/>
      <c r="M1868" s="327"/>
      <c r="N1868" s="328" t="str">
        <f t="shared" ca="1" si="116"/>
        <v/>
      </c>
      <c r="O1868" s="328"/>
      <c r="P1868" s="329"/>
      <c r="Q1868" s="330" t="str">
        <f t="shared" si="117"/>
        <v/>
      </c>
      <c r="R1868" s="330" t="b">
        <f t="shared" si="118"/>
        <v>1</v>
      </c>
      <c r="S1868" s="330" t="str">
        <f t="shared" si="119"/>
        <v/>
      </c>
    </row>
    <row r="1869" spans="1:19" s="330" customFormat="1" ht="20.149999999999999" customHeight="1">
      <c r="A1869" s="294"/>
      <c r="B1869" s="325"/>
      <c r="C1869" s="325"/>
      <c r="D1869" s="325"/>
      <c r="E1869" s="325"/>
      <c r="F1869" s="325"/>
      <c r="G1869" s="326"/>
      <c r="H1869" s="326"/>
      <c r="I1869" s="327"/>
      <c r="J1869" s="327"/>
      <c r="K1869" s="327"/>
      <c r="L1869" s="327"/>
      <c r="M1869" s="327"/>
      <c r="N1869" s="328" t="str">
        <f t="shared" ca="1" si="116"/>
        <v/>
      </c>
      <c r="O1869" s="328"/>
      <c r="P1869" s="329"/>
      <c r="Q1869" s="330" t="str">
        <f t="shared" si="117"/>
        <v/>
      </c>
      <c r="R1869" s="330" t="b">
        <f t="shared" si="118"/>
        <v>1</v>
      </c>
      <c r="S1869" s="330" t="str">
        <f t="shared" si="119"/>
        <v/>
      </c>
    </row>
    <row r="1870" spans="1:19" s="330" customFormat="1" ht="20.149999999999999" customHeight="1">
      <c r="A1870" s="294"/>
      <c r="B1870" s="325"/>
      <c r="C1870" s="325"/>
      <c r="D1870" s="325"/>
      <c r="E1870" s="325"/>
      <c r="F1870" s="325"/>
      <c r="G1870" s="326"/>
      <c r="H1870" s="326"/>
      <c r="I1870" s="327"/>
      <c r="J1870" s="327"/>
      <c r="K1870" s="327"/>
      <c r="L1870" s="327"/>
      <c r="M1870" s="327"/>
      <c r="N1870" s="328" t="str">
        <f t="shared" ca="1" si="116"/>
        <v/>
      </c>
      <c r="O1870" s="328"/>
      <c r="P1870" s="329"/>
      <c r="Q1870" s="330" t="str">
        <f t="shared" si="117"/>
        <v/>
      </c>
      <c r="R1870" s="330" t="b">
        <f t="shared" si="118"/>
        <v>1</v>
      </c>
      <c r="S1870" s="330" t="str">
        <f t="shared" si="119"/>
        <v/>
      </c>
    </row>
    <row r="1871" spans="1:19" s="330" customFormat="1" ht="20.149999999999999" customHeight="1">
      <c r="A1871" s="294"/>
      <c r="B1871" s="325"/>
      <c r="C1871" s="325"/>
      <c r="D1871" s="325"/>
      <c r="E1871" s="325"/>
      <c r="F1871" s="325"/>
      <c r="G1871" s="326"/>
      <c r="H1871" s="326"/>
      <c r="I1871" s="327"/>
      <c r="J1871" s="327"/>
      <c r="K1871" s="327"/>
      <c r="L1871" s="327"/>
      <c r="M1871" s="327"/>
      <c r="N1871" s="328" t="str">
        <f t="shared" ca="1" si="116"/>
        <v/>
      </c>
      <c r="O1871" s="328"/>
      <c r="P1871" s="329"/>
      <c r="Q1871" s="330" t="str">
        <f t="shared" si="117"/>
        <v/>
      </c>
      <c r="R1871" s="330" t="b">
        <f t="shared" si="118"/>
        <v>1</v>
      </c>
      <c r="S1871" s="330" t="str">
        <f t="shared" si="119"/>
        <v/>
      </c>
    </row>
    <row r="1872" spans="1:19" s="330" customFormat="1" ht="20.149999999999999" customHeight="1">
      <c r="A1872" s="294"/>
      <c r="B1872" s="325"/>
      <c r="C1872" s="325"/>
      <c r="D1872" s="325"/>
      <c r="E1872" s="325"/>
      <c r="F1872" s="325"/>
      <c r="G1872" s="326"/>
      <c r="H1872" s="326"/>
      <c r="I1872" s="327"/>
      <c r="J1872" s="327"/>
      <c r="K1872" s="327"/>
      <c r="L1872" s="327"/>
      <c r="M1872" s="327"/>
      <c r="N1872" s="328" t="str">
        <f t="shared" ca="1" si="116"/>
        <v/>
      </c>
      <c r="O1872" s="328"/>
      <c r="P1872" s="329"/>
      <c r="Q1872" s="330" t="str">
        <f t="shared" si="117"/>
        <v/>
      </c>
      <c r="R1872" s="330" t="b">
        <f t="shared" si="118"/>
        <v>1</v>
      </c>
      <c r="S1872" s="330" t="str">
        <f t="shared" si="119"/>
        <v/>
      </c>
    </row>
    <row r="1873" spans="1:19" s="330" customFormat="1" ht="20.149999999999999" customHeight="1">
      <c r="A1873" s="294"/>
      <c r="B1873" s="325"/>
      <c r="C1873" s="325"/>
      <c r="D1873" s="325"/>
      <c r="E1873" s="325"/>
      <c r="F1873" s="325"/>
      <c r="G1873" s="326"/>
      <c r="H1873" s="326"/>
      <c r="I1873" s="327"/>
      <c r="J1873" s="327"/>
      <c r="K1873" s="327"/>
      <c r="L1873" s="327"/>
      <c r="M1873" s="327"/>
      <c r="N1873" s="328" t="str">
        <f t="shared" ca="1" si="116"/>
        <v/>
      </c>
      <c r="O1873" s="328"/>
      <c r="P1873" s="329"/>
      <c r="Q1873" s="330" t="str">
        <f t="shared" si="117"/>
        <v/>
      </c>
      <c r="R1873" s="330" t="b">
        <f t="shared" si="118"/>
        <v>1</v>
      </c>
      <c r="S1873" s="330" t="str">
        <f t="shared" si="119"/>
        <v/>
      </c>
    </row>
    <row r="1874" spans="1:19" s="330" customFormat="1" ht="20.149999999999999" customHeight="1">
      <c r="A1874" s="294"/>
      <c r="B1874" s="325"/>
      <c r="C1874" s="325"/>
      <c r="D1874" s="325"/>
      <c r="E1874" s="325"/>
      <c r="F1874" s="325"/>
      <c r="G1874" s="326"/>
      <c r="H1874" s="326"/>
      <c r="I1874" s="327"/>
      <c r="J1874" s="327"/>
      <c r="K1874" s="327"/>
      <c r="L1874" s="327"/>
      <c r="M1874" s="327"/>
      <c r="N1874" s="328" t="str">
        <f t="shared" ca="1" si="116"/>
        <v/>
      </c>
      <c r="O1874" s="328"/>
      <c r="P1874" s="329"/>
      <c r="Q1874" s="330" t="str">
        <f t="shared" si="117"/>
        <v/>
      </c>
      <c r="R1874" s="330" t="b">
        <f t="shared" si="118"/>
        <v>1</v>
      </c>
      <c r="S1874" s="330" t="str">
        <f t="shared" si="119"/>
        <v/>
      </c>
    </row>
    <row r="1875" spans="1:19" s="330" customFormat="1" ht="20.149999999999999" customHeight="1">
      <c r="A1875" s="294"/>
      <c r="B1875" s="325"/>
      <c r="C1875" s="325"/>
      <c r="D1875" s="325"/>
      <c r="E1875" s="325"/>
      <c r="F1875" s="325"/>
      <c r="G1875" s="326"/>
      <c r="H1875" s="326"/>
      <c r="I1875" s="327"/>
      <c r="J1875" s="327"/>
      <c r="K1875" s="327"/>
      <c r="L1875" s="327"/>
      <c r="M1875" s="327"/>
      <c r="N1875" s="328" t="str">
        <f t="shared" ca="1" si="116"/>
        <v/>
      </c>
      <c r="O1875" s="328"/>
      <c r="P1875" s="329"/>
      <c r="Q1875" s="330" t="str">
        <f t="shared" si="117"/>
        <v/>
      </c>
      <c r="R1875" s="330" t="b">
        <f t="shared" si="118"/>
        <v>1</v>
      </c>
      <c r="S1875" s="330" t="str">
        <f t="shared" si="119"/>
        <v/>
      </c>
    </row>
    <row r="1876" spans="1:19" s="330" customFormat="1" ht="20.149999999999999" customHeight="1">
      <c r="A1876" s="294"/>
      <c r="B1876" s="325"/>
      <c r="C1876" s="325"/>
      <c r="D1876" s="325"/>
      <c r="E1876" s="325"/>
      <c r="F1876" s="325"/>
      <c r="G1876" s="326"/>
      <c r="H1876" s="326"/>
      <c r="I1876" s="327"/>
      <c r="J1876" s="327"/>
      <c r="K1876" s="327"/>
      <c r="L1876" s="327"/>
      <c r="M1876" s="327"/>
      <c r="N1876" s="328" t="str">
        <f t="shared" ca="1" si="116"/>
        <v/>
      </c>
      <c r="O1876" s="328"/>
      <c r="P1876" s="329"/>
      <c r="Q1876" s="330" t="str">
        <f t="shared" si="117"/>
        <v/>
      </c>
      <c r="R1876" s="330" t="b">
        <f t="shared" si="118"/>
        <v>1</v>
      </c>
      <c r="S1876" s="330" t="str">
        <f t="shared" si="119"/>
        <v/>
      </c>
    </row>
    <row r="1877" spans="1:19" s="330" customFormat="1" ht="20.149999999999999" customHeight="1">
      <c r="A1877" s="294"/>
      <c r="B1877" s="325"/>
      <c r="C1877" s="325"/>
      <c r="D1877" s="325"/>
      <c r="E1877" s="325"/>
      <c r="F1877" s="325"/>
      <c r="G1877" s="326"/>
      <c r="H1877" s="326"/>
      <c r="I1877" s="327"/>
      <c r="J1877" s="327"/>
      <c r="K1877" s="327"/>
      <c r="L1877" s="327"/>
      <c r="M1877" s="327"/>
      <c r="N1877" s="328" t="str">
        <f t="shared" ca="1" si="116"/>
        <v/>
      </c>
      <c r="O1877" s="328"/>
      <c r="P1877" s="329"/>
      <c r="Q1877" s="330" t="str">
        <f t="shared" si="117"/>
        <v/>
      </c>
      <c r="R1877" s="330" t="b">
        <f t="shared" si="118"/>
        <v>1</v>
      </c>
      <c r="S1877" s="330" t="str">
        <f t="shared" si="119"/>
        <v/>
      </c>
    </row>
    <row r="1878" spans="1:19" s="330" customFormat="1" ht="20.149999999999999" customHeight="1">
      <c r="A1878" s="294"/>
      <c r="B1878" s="325"/>
      <c r="C1878" s="325"/>
      <c r="D1878" s="325"/>
      <c r="E1878" s="325"/>
      <c r="F1878" s="325"/>
      <c r="G1878" s="326"/>
      <c r="H1878" s="326"/>
      <c r="I1878" s="327"/>
      <c r="J1878" s="327"/>
      <c r="K1878" s="327"/>
      <c r="L1878" s="327"/>
      <c r="M1878" s="327"/>
      <c r="N1878" s="328" t="str">
        <f t="shared" ca="1" si="116"/>
        <v/>
      </c>
      <c r="O1878" s="328"/>
      <c r="P1878" s="329"/>
      <c r="Q1878" s="330" t="str">
        <f t="shared" si="117"/>
        <v/>
      </c>
      <c r="R1878" s="330" t="b">
        <f t="shared" si="118"/>
        <v>1</v>
      </c>
      <c r="S1878" s="330" t="str">
        <f t="shared" si="119"/>
        <v/>
      </c>
    </row>
    <row r="1879" spans="1:19" s="330" customFormat="1" ht="20.149999999999999" customHeight="1">
      <c r="A1879" s="294"/>
      <c r="B1879" s="325"/>
      <c r="C1879" s="325"/>
      <c r="D1879" s="325"/>
      <c r="E1879" s="325"/>
      <c r="F1879" s="325"/>
      <c r="G1879" s="326"/>
      <c r="H1879" s="326"/>
      <c r="I1879" s="327"/>
      <c r="J1879" s="327"/>
      <c r="K1879" s="327"/>
      <c r="L1879" s="327"/>
      <c r="M1879" s="327"/>
      <c r="N1879" s="328" t="str">
        <f t="shared" ca="1" si="116"/>
        <v/>
      </c>
      <c r="O1879" s="328"/>
      <c r="P1879" s="329"/>
      <c r="Q1879" s="330" t="str">
        <f t="shared" si="117"/>
        <v/>
      </c>
      <c r="R1879" s="330" t="b">
        <f t="shared" si="118"/>
        <v>1</v>
      </c>
      <c r="S1879" s="330" t="str">
        <f t="shared" si="119"/>
        <v/>
      </c>
    </row>
    <row r="1880" spans="1:19" s="330" customFormat="1" ht="20.149999999999999" customHeight="1">
      <c r="A1880" s="294"/>
      <c r="B1880" s="325"/>
      <c r="C1880" s="325"/>
      <c r="D1880" s="325"/>
      <c r="E1880" s="325"/>
      <c r="F1880" s="325"/>
      <c r="G1880" s="326"/>
      <c r="H1880" s="326"/>
      <c r="I1880" s="327"/>
      <c r="J1880" s="327"/>
      <c r="K1880" s="327"/>
      <c r="L1880" s="327"/>
      <c r="M1880" s="327"/>
      <c r="N1880" s="328" t="str">
        <f t="shared" ca="1" si="116"/>
        <v/>
      </c>
      <c r="O1880" s="328"/>
      <c r="P1880" s="329"/>
      <c r="Q1880" s="330" t="str">
        <f t="shared" si="117"/>
        <v/>
      </c>
      <c r="R1880" s="330" t="b">
        <f t="shared" si="118"/>
        <v>1</v>
      </c>
      <c r="S1880" s="330" t="str">
        <f t="shared" si="119"/>
        <v/>
      </c>
    </row>
    <row r="1881" spans="1:19" s="330" customFormat="1" ht="20.149999999999999" customHeight="1">
      <c r="A1881" s="294"/>
      <c r="B1881" s="325"/>
      <c r="C1881" s="325"/>
      <c r="D1881" s="325"/>
      <c r="E1881" s="325"/>
      <c r="F1881" s="325"/>
      <c r="G1881" s="326"/>
      <c r="H1881" s="326"/>
      <c r="I1881" s="327"/>
      <c r="J1881" s="327"/>
      <c r="K1881" s="327"/>
      <c r="L1881" s="327"/>
      <c r="M1881" s="327"/>
      <c r="N1881" s="328" t="str">
        <f t="shared" ca="1" si="116"/>
        <v/>
      </c>
      <c r="O1881" s="328"/>
      <c r="P1881" s="329"/>
      <c r="Q1881" s="330" t="str">
        <f t="shared" si="117"/>
        <v/>
      </c>
      <c r="R1881" s="330" t="b">
        <f t="shared" si="118"/>
        <v>1</v>
      </c>
      <c r="S1881" s="330" t="str">
        <f t="shared" si="119"/>
        <v/>
      </c>
    </row>
    <row r="1882" spans="1:19" s="330" customFormat="1" ht="20.149999999999999" customHeight="1">
      <c r="A1882" s="294"/>
      <c r="B1882" s="325"/>
      <c r="C1882" s="325"/>
      <c r="D1882" s="325"/>
      <c r="E1882" s="325"/>
      <c r="F1882" s="325"/>
      <c r="G1882" s="326"/>
      <c r="H1882" s="326"/>
      <c r="I1882" s="327"/>
      <c r="J1882" s="327"/>
      <c r="K1882" s="327"/>
      <c r="L1882" s="327"/>
      <c r="M1882" s="327"/>
      <c r="N1882" s="328" t="str">
        <f t="shared" ca="1" si="116"/>
        <v/>
      </c>
      <c r="O1882" s="328"/>
      <c r="P1882" s="329"/>
      <c r="Q1882" s="330" t="str">
        <f t="shared" si="117"/>
        <v/>
      </c>
      <c r="R1882" s="330" t="b">
        <f t="shared" si="118"/>
        <v>1</v>
      </c>
      <c r="S1882" s="330" t="str">
        <f t="shared" si="119"/>
        <v/>
      </c>
    </row>
    <row r="1883" spans="1:19" s="330" customFormat="1" ht="20.149999999999999" customHeight="1">
      <c r="A1883" s="294"/>
      <c r="B1883" s="325"/>
      <c r="C1883" s="325"/>
      <c r="D1883" s="325"/>
      <c r="E1883" s="325"/>
      <c r="F1883" s="325"/>
      <c r="G1883" s="326"/>
      <c r="H1883" s="326"/>
      <c r="I1883" s="327"/>
      <c r="J1883" s="327"/>
      <c r="K1883" s="327"/>
      <c r="L1883" s="327"/>
      <c r="M1883" s="327"/>
      <c r="N1883" s="328" t="str">
        <f t="shared" ca="1" si="116"/>
        <v/>
      </c>
      <c r="O1883" s="328"/>
      <c r="P1883" s="329"/>
      <c r="Q1883" s="330" t="str">
        <f t="shared" si="117"/>
        <v/>
      </c>
      <c r="R1883" s="330" t="b">
        <f t="shared" si="118"/>
        <v>1</v>
      </c>
      <c r="S1883" s="330" t="str">
        <f t="shared" si="119"/>
        <v/>
      </c>
    </row>
    <row r="1884" spans="1:19" s="330" customFormat="1" ht="20.149999999999999" customHeight="1">
      <c r="A1884" s="294"/>
      <c r="B1884" s="325"/>
      <c r="C1884" s="325"/>
      <c r="D1884" s="325"/>
      <c r="E1884" s="325"/>
      <c r="F1884" s="325"/>
      <c r="G1884" s="326"/>
      <c r="H1884" s="326"/>
      <c r="I1884" s="327"/>
      <c r="J1884" s="327"/>
      <c r="K1884" s="327"/>
      <c r="L1884" s="327"/>
      <c r="M1884" s="327"/>
      <c r="N1884" s="328" t="str">
        <f t="shared" ca="1" si="116"/>
        <v/>
      </c>
      <c r="O1884" s="328"/>
      <c r="P1884" s="329"/>
      <c r="Q1884" s="330" t="str">
        <f t="shared" si="117"/>
        <v/>
      </c>
      <c r="R1884" s="330" t="b">
        <f t="shared" si="118"/>
        <v>1</v>
      </c>
      <c r="S1884" s="330" t="str">
        <f t="shared" si="119"/>
        <v/>
      </c>
    </row>
    <row r="1885" spans="1:19" s="330" customFormat="1" ht="20.149999999999999" customHeight="1">
      <c r="A1885" s="294"/>
      <c r="B1885" s="325"/>
      <c r="C1885" s="325"/>
      <c r="D1885" s="325"/>
      <c r="E1885" s="325"/>
      <c r="F1885" s="325"/>
      <c r="G1885" s="326"/>
      <c r="H1885" s="326"/>
      <c r="I1885" s="327"/>
      <c r="J1885" s="327"/>
      <c r="K1885" s="327"/>
      <c r="L1885" s="327"/>
      <c r="M1885" s="327"/>
      <c r="N1885" s="328" t="str">
        <f t="shared" ca="1" si="116"/>
        <v/>
      </c>
      <c r="O1885" s="328"/>
      <c r="P1885" s="329"/>
      <c r="Q1885" s="330" t="str">
        <f t="shared" si="117"/>
        <v/>
      </c>
      <c r="R1885" s="330" t="b">
        <f t="shared" si="118"/>
        <v>1</v>
      </c>
      <c r="S1885" s="330" t="str">
        <f t="shared" si="119"/>
        <v/>
      </c>
    </row>
    <row r="1886" spans="1:19" s="330" customFormat="1" ht="20.149999999999999" customHeight="1">
      <c r="A1886" s="294"/>
      <c r="B1886" s="325"/>
      <c r="C1886" s="325"/>
      <c r="D1886" s="325"/>
      <c r="E1886" s="325"/>
      <c r="F1886" s="325"/>
      <c r="G1886" s="326"/>
      <c r="H1886" s="326"/>
      <c r="I1886" s="327"/>
      <c r="J1886" s="327"/>
      <c r="K1886" s="327"/>
      <c r="L1886" s="327"/>
      <c r="M1886" s="327"/>
      <c r="N1886" s="328" t="str">
        <f t="shared" ca="1" si="116"/>
        <v/>
      </c>
      <c r="O1886" s="328"/>
      <c r="P1886" s="329"/>
      <c r="Q1886" s="330" t="str">
        <f t="shared" si="117"/>
        <v/>
      </c>
      <c r="R1886" s="330" t="b">
        <f t="shared" si="118"/>
        <v>1</v>
      </c>
      <c r="S1886" s="330" t="str">
        <f t="shared" si="119"/>
        <v/>
      </c>
    </row>
    <row r="1887" spans="1:19" s="330" customFormat="1" ht="20.149999999999999" customHeight="1">
      <c r="A1887" s="294"/>
      <c r="B1887" s="325"/>
      <c r="C1887" s="325"/>
      <c r="D1887" s="325"/>
      <c r="E1887" s="325"/>
      <c r="F1887" s="325"/>
      <c r="G1887" s="326"/>
      <c r="H1887" s="326"/>
      <c r="I1887" s="327"/>
      <c r="J1887" s="327"/>
      <c r="K1887" s="327"/>
      <c r="L1887" s="327"/>
      <c r="M1887" s="327"/>
      <c r="N1887" s="328" t="str">
        <f t="shared" ca="1" si="116"/>
        <v/>
      </c>
      <c r="O1887" s="328"/>
      <c r="P1887" s="329"/>
      <c r="Q1887" s="330" t="str">
        <f t="shared" si="117"/>
        <v/>
      </c>
      <c r="R1887" s="330" t="b">
        <f t="shared" si="118"/>
        <v>1</v>
      </c>
      <c r="S1887" s="330" t="str">
        <f t="shared" si="119"/>
        <v/>
      </c>
    </row>
    <row r="1888" spans="1:19" s="330" customFormat="1" ht="20.149999999999999" customHeight="1">
      <c r="A1888" s="294"/>
      <c r="B1888" s="325"/>
      <c r="C1888" s="325"/>
      <c r="D1888" s="325"/>
      <c r="E1888" s="325"/>
      <c r="F1888" s="325"/>
      <c r="G1888" s="326"/>
      <c r="H1888" s="326"/>
      <c r="I1888" s="327"/>
      <c r="J1888" s="327"/>
      <c r="K1888" s="327"/>
      <c r="L1888" s="327"/>
      <c r="M1888" s="327"/>
      <c r="N1888" s="328" t="str">
        <f t="shared" ca="1" si="116"/>
        <v/>
      </c>
      <c r="O1888" s="328"/>
      <c r="P1888" s="329"/>
      <c r="Q1888" s="330" t="str">
        <f t="shared" si="117"/>
        <v/>
      </c>
      <c r="R1888" s="330" t="b">
        <f t="shared" si="118"/>
        <v>1</v>
      </c>
      <c r="S1888" s="330" t="str">
        <f t="shared" si="119"/>
        <v/>
      </c>
    </row>
    <row r="1889" spans="1:19" s="330" customFormat="1" ht="20.149999999999999" customHeight="1">
      <c r="A1889" s="294"/>
      <c r="B1889" s="325"/>
      <c r="C1889" s="325"/>
      <c r="D1889" s="325"/>
      <c r="E1889" s="325"/>
      <c r="F1889" s="325"/>
      <c r="G1889" s="326"/>
      <c r="H1889" s="326"/>
      <c r="I1889" s="327"/>
      <c r="J1889" s="327"/>
      <c r="K1889" s="327"/>
      <c r="L1889" s="327"/>
      <c r="M1889" s="327"/>
      <c r="N1889" s="328" t="str">
        <f t="shared" ca="1" si="116"/>
        <v/>
      </c>
      <c r="O1889" s="328"/>
      <c r="P1889" s="329"/>
      <c r="Q1889" s="330" t="str">
        <f t="shared" si="117"/>
        <v/>
      </c>
      <c r="R1889" s="330" t="b">
        <f t="shared" si="118"/>
        <v>1</v>
      </c>
      <c r="S1889" s="330" t="str">
        <f t="shared" si="119"/>
        <v/>
      </c>
    </row>
    <row r="1890" spans="1:19" s="330" customFormat="1" ht="20.149999999999999" customHeight="1">
      <c r="A1890" s="294"/>
      <c r="B1890" s="325"/>
      <c r="C1890" s="325"/>
      <c r="D1890" s="325"/>
      <c r="E1890" s="325"/>
      <c r="F1890" s="325"/>
      <c r="G1890" s="326"/>
      <c r="H1890" s="326"/>
      <c r="I1890" s="327"/>
      <c r="J1890" s="327"/>
      <c r="K1890" s="327"/>
      <c r="L1890" s="327"/>
      <c r="M1890" s="327"/>
      <c r="N1890" s="328" t="str">
        <f t="shared" ca="1" si="116"/>
        <v/>
      </c>
      <c r="O1890" s="328"/>
      <c r="P1890" s="329"/>
      <c r="Q1890" s="330" t="str">
        <f t="shared" si="117"/>
        <v/>
      </c>
      <c r="R1890" s="330" t="b">
        <f t="shared" si="118"/>
        <v>1</v>
      </c>
      <c r="S1890" s="330" t="str">
        <f t="shared" si="119"/>
        <v/>
      </c>
    </row>
    <row r="1891" spans="1:19" s="330" customFormat="1" ht="20.149999999999999" customHeight="1">
      <c r="A1891" s="294"/>
      <c r="B1891" s="325"/>
      <c r="C1891" s="325"/>
      <c r="D1891" s="325"/>
      <c r="E1891" s="325"/>
      <c r="F1891" s="325"/>
      <c r="G1891" s="326"/>
      <c r="H1891" s="326"/>
      <c r="I1891" s="327"/>
      <c r="J1891" s="327"/>
      <c r="K1891" s="327"/>
      <c r="L1891" s="327"/>
      <c r="M1891" s="327"/>
      <c r="N1891" s="328" t="str">
        <f t="shared" ca="1" si="116"/>
        <v/>
      </c>
      <c r="O1891" s="328"/>
      <c r="P1891" s="329"/>
      <c r="Q1891" s="330" t="str">
        <f t="shared" si="117"/>
        <v/>
      </c>
      <c r="R1891" s="330" t="b">
        <f t="shared" si="118"/>
        <v>1</v>
      </c>
      <c r="S1891" s="330" t="str">
        <f t="shared" si="119"/>
        <v/>
      </c>
    </row>
    <row r="1892" spans="1:19" s="330" customFormat="1" ht="20.149999999999999" customHeight="1">
      <c r="A1892" s="294"/>
      <c r="B1892" s="325"/>
      <c r="C1892" s="325"/>
      <c r="D1892" s="325"/>
      <c r="E1892" s="325"/>
      <c r="F1892" s="325"/>
      <c r="G1892" s="326"/>
      <c r="H1892" s="326"/>
      <c r="I1892" s="327"/>
      <c r="J1892" s="327"/>
      <c r="K1892" s="327"/>
      <c r="L1892" s="327"/>
      <c r="M1892" s="327"/>
      <c r="N1892" s="328" t="str">
        <f t="shared" ca="1" si="116"/>
        <v/>
      </c>
      <c r="O1892" s="328"/>
      <c r="P1892" s="329"/>
      <c r="Q1892" s="330" t="str">
        <f t="shared" si="117"/>
        <v/>
      </c>
      <c r="R1892" s="330" t="b">
        <f t="shared" si="118"/>
        <v>1</v>
      </c>
      <c r="S1892" s="330" t="str">
        <f t="shared" si="119"/>
        <v/>
      </c>
    </row>
    <row r="1893" spans="1:19" s="330" customFormat="1" ht="20.149999999999999" customHeight="1">
      <c r="A1893" s="294"/>
      <c r="B1893" s="325"/>
      <c r="C1893" s="325"/>
      <c r="D1893" s="325"/>
      <c r="E1893" s="325"/>
      <c r="F1893" s="325"/>
      <c r="G1893" s="326"/>
      <c r="H1893" s="326"/>
      <c r="I1893" s="327"/>
      <c r="J1893" s="327"/>
      <c r="K1893" s="327"/>
      <c r="L1893" s="327"/>
      <c r="M1893" s="327"/>
      <c r="N1893" s="328" t="str">
        <f t="shared" ca="1" si="116"/>
        <v/>
      </c>
      <c r="O1893" s="328"/>
      <c r="P1893" s="329"/>
      <c r="Q1893" s="330" t="str">
        <f t="shared" si="117"/>
        <v/>
      </c>
      <c r="R1893" s="330" t="b">
        <f t="shared" si="118"/>
        <v>1</v>
      </c>
      <c r="S1893" s="330" t="str">
        <f t="shared" si="119"/>
        <v/>
      </c>
    </row>
    <row r="1894" spans="1:19" s="330" customFormat="1" ht="20.149999999999999" customHeight="1">
      <c r="A1894" s="294"/>
      <c r="B1894" s="325"/>
      <c r="C1894" s="325"/>
      <c r="D1894" s="325"/>
      <c r="E1894" s="325"/>
      <c r="F1894" s="325"/>
      <c r="G1894" s="326"/>
      <c r="H1894" s="326"/>
      <c r="I1894" s="327"/>
      <c r="J1894" s="327"/>
      <c r="K1894" s="327"/>
      <c r="L1894" s="327"/>
      <c r="M1894" s="327"/>
      <c r="N1894" s="328" t="str">
        <f t="shared" ca="1" si="116"/>
        <v/>
      </c>
      <c r="O1894" s="328"/>
      <c r="P1894" s="329"/>
      <c r="Q1894" s="330" t="str">
        <f t="shared" si="117"/>
        <v/>
      </c>
      <c r="R1894" s="330" t="b">
        <f t="shared" si="118"/>
        <v>1</v>
      </c>
      <c r="S1894" s="330" t="str">
        <f t="shared" si="119"/>
        <v/>
      </c>
    </row>
    <row r="1895" spans="1:19" s="330" customFormat="1" ht="20.149999999999999" customHeight="1">
      <c r="A1895" s="294"/>
      <c r="B1895" s="325"/>
      <c r="C1895" s="325"/>
      <c r="D1895" s="325"/>
      <c r="E1895" s="325"/>
      <c r="F1895" s="325"/>
      <c r="G1895" s="326"/>
      <c r="H1895" s="326"/>
      <c r="I1895" s="327"/>
      <c r="J1895" s="327"/>
      <c r="K1895" s="327"/>
      <c r="L1895" s="327"/>
      <c r="M1895" s="327"/>
      <c r="N1895" s="328" t="str">
        <f t="shared" ca="1" si="116"/>
        <v/>
      </c>
      <c r="O1895" s="328"/>
      <c r="P1895" s="329"/>
      <c r="Q1895" s="330" t="str">
        <f t="shared" si="117"/>
        <v/>
      </c>
      <c r="R1895" s="330" t="b">
        <f t="shared" si="118"/>
        <v>1</v>
      </c>
      <c r="S1895" s="330" t="str">
        <f t="shared" si="119"/>
        <v/>
      </c>
    </row>
    <row r="1896" spans="1:19" s="330" customFormat="1" ht="20.149999999999999" customHeight="1">
      <c r="A1896" s="294"/>
      <c r="B1896" s="325"/>
      <c r="C1896" s="325"/>
      <c r="D1896" s="325"/>
      <c r="E1896" s="325"/>
      <c r="F1896" s="325"/>
      <c r="G1896" s="326"/>
      <c r="H1896" s="326"/>
      <c r="I1896" s="327"/>
      <c r="J1896" s="327"/>
      <c r="K1896" s="327"/>
      <c r="L1896" s="327"/>
      <c r="M1896" s="327"/>
      <c r="N1896" s="328" t="str">
        <f t="shared" ca="1" si="116"/>
        <v/>
      </c>
      <c r="O1896" s="328"/>
      <c r="P1896" s="329"/>
      <c r="Q1896" s="330" t="str">
        <f t="shared" si="117"/>
        <v/>
      </c>
      <c r="R1896" s="330" t="b">
        <f t="shared" si="118"/>
        <v>1</v>
      </c>
      <c r="S1896" s="330" t="str">
        <f t="shared" si="119"/>
        <v/>
      </c>
    </row>
    <row r="1897" spans="1:19" s="330" customFormat="1" ht="20.149999999999999" customHeight="1">
      <c r="A1897" s="294"/>
      <c r="B1897" s="325"/>
      <c r="C1897" s="325"/>
      <c r="D1897" s="325"/>
      <c r="E1897" s="325"/>
      <c r="F1897" s="325"/>
      <c r="G1897" s="326"/>
      <c r="H1897" s="326"/>
      <c r="I1897" s="327"/>
      <c r="J1897" s="327"/>
      <c r="K1897" s="327"/>
      <c r="L1897" s="327"/>
      <c r="M1897" s="327"/>
      <c r="N1897" s="328" t="str">
        <f t="shared" ca="1" si="116"/>
        <v/>
      </c>
      <c r="O1897" s="328"/>
      <c r="P1897" s="329"/>
      <c r="Q1897" s="330" t="str">
        <f t="shared" si="117"/>
        <v/>
      </c>
      <c r="R1897" s="330" t="b">
        <f t="shared" si="118"/>
        <v>1</v>
      </c>
      <c r="S1897" s="330" t="str">
        <f t="shared" si="119"/>
        <v/>
      </c>
    </row>
    <row r="1898" spans="1:19" s="330" customFormat="1" ht="20.149999999999999" customHeight="1">
      <c r="A1898" s="294"/>
      <c r="B1898" s="325"/>
      <c r="C1898" s="325"/>
      <c r="D1898" s="325"/>
      <c r="E1898" s="325"/>
      <c r="F1898" s="325"/>
      <c r="G1898" s="326"/>
      <c r="H1898" s="326"/>
      <c r="I1898" s="327"/>
      <c r="J1898" s="327"/>
      <c r="K1898" s="327"/>
      <c r="L1898" s="327"/>
      <c r="M1898" s="327"/>
      <c r="N1898" s="328" t="str">
        <f t="shared" ca="1" si="116"/>
        <v/>
      </c>
      <c r="O1898" s="328"/>
      <c r="P1898" s="329"/>
      <c r="Q1898" s="330" t="str">
        <f t="shared" si="117"/>
        <v/>
      </c>
      <c r="R1898" s="330" t="b">
        <f t="shared" si="118"/>
        <v>1</v>
      </c>
      <c r="S1898" s="330" t="str">
        <f t="shared" si="119"/>
        <v/>
      </c>
    </row>
    <row r="1899" spans="1:19" s="330" customFormat="1" ht="20.149999999999999" customHeight="1">
      <c r="A1899" s="294"/>
      <c r="B1899" s="325"/>
      <c r="C1899" s="325"/>
      <c r="D1899" s="325"/>
      <c r="E1899" s="325"/>
      <c r="F1899" s="325"/>
      <c r="G1899" s="326"/>
      <c r="H1899" s="326"/>
      <c r="I1899" s="327"/>
      <c r="J1899" s="327"/>
      <c r="K1899" s="327"/>
      <c r="L1899" s="327"/>
      <c r="M1899" s="327"/>
      <c r="N1899" s="328" t="str">
        <f t="shared" ca="1" si="116"/>
        <v/>
      </c>
      <c r="O1899" s="328"/>
      <c r="P1899" s="329"/>
      <c r="Q1899" s="330" t="str">
        <f t="shared" si="117"/>
        <v/>
      </c>
      <c r="R1899" s="330" t="b">
        <f t="shared" si="118"/>
        <v>1</v>
      </c>
      <c r="S1899" s="330" t="str">
        <f t="shared" si="119"/>
        <v/>
      </c>
    </row>
    <row r="1900" spans="1:19" s="330" customFormat="1" ht="20.149999999999999" customHeight="1">
      <c r="A1900" s="294"/>
      <c r="B1900" s="325"/>
      <c r="C1900" s="325"/>
      <c r="D1900" s="325"/>
      <c r="E1900" s="325"/>
      <c r="F1900" s="325"/>
      <c r="G1900" s="326"/>
      <c r="H1900" s="326"/>
      <c r="I1900" s="327"/>
      <c r="J1900" s="327"/>
      <c r="K1900" s="327"/>
      <c r="L1900" s="327"/>
      <c r="M1900" s="327"/>
      <c r="N1900" s="328" t="str">
        <f t="shared" ca="1" si="116"/>
        <v/>
      </c>
      <c r="O1900" s="328"/>
      <c r="P1900" s="329"/>
      <c r="Q1900" s="330" t="str">
        <f t="shared" si="117"/>
        <v/>
      </c>
      <c r="R1900" s="330" t="b">
        <f t="shared" si="118"/>
        <v>1</v>
      </c>
      <c r="S1900" s="330" t="str">
        <f t="shared" si="119"/>
        <v/>
      </c>
    </row>
    <row r="1901" spans="1:19" s="330" customFormat="1" ht="20.149999999999999" customHeight="1">
      <c r="A1901" s="294"/>
      <c r="B1901" s="325"/>
      <c r="C1901" s="325"/>
      <c r="D1901" s="325"/>
      <c r="E1901" s="325"/>
      <c r="F1901" s="325"/>
      <c r="G1901" s="326"/>
      <c r="H1901" s="326"/>
      <c r="I1901" s="327"/>
      <c r="J1901" s="327"/>
      <c r="K1901" s="327"/>
      <c r="L1901" s="327"/>
      <c r="M1901" s="327"/>
      <c r="N1901" s="328" t="str">
        <f t="shared" ca="1" si="116"/>
        <v/>
      </c>
      <c r="O1901" s="328"/>
      <c r="P1901" s="329"/>
      <c r="Q1901" s="330" t="str">
        <f t="shared" si="117"/>
        <v/>
      </c>
      <c r="R1901" s="330" t="b">
        <f t="shared" si="118"/>
        <v>1</v>
      </c>
      <c r="S1901" s="330" t="str">
        <f t="shared" si="119"/>
        <v/>
      </c>
    </row>
    <row r="1902" spans="1:19" s="330" customFormat="1" ht="20.149999999999999" customHeight="1">
      <c r="A1902" s="294"/>
      <c r="B1902" s="325"/>
      <c r="C1902" s="325"/>
      <c r="D1902" s="325"/>
      <c r="E1902" s="325"/>
      <c r="F1902" s="325"/>
      <c r="G1902" s="326"/>
      <c r="H1902" s="326"/>
      <c r="I1902" s="327"/>
      <c r="J1902" s="327"/>
      <c r="K1902" s="327"/>
      <c r="L1902" s="327"/>
      <c r="M1902" s="327"/>
      <c r="N1902" s="328" t="str">
        <f t="shared" ca="1" si="116"/>
        <v/>
      </c>
      <c r="O1902" s="328"/>
      <c r="P1902" s="329"/>
      <c r="Q1902" s="330" t="str">
        <f t="shared" si="117"/>
        <v/>
      </c>
      <c r="R1902" s="330" t="b">
        <f t="shared" si="118"/>
        <v>1</v>
      </c>
      <c r="S1902" s="330" t="str">
        <f t="shared" si="119"/>
        <v/>
      </c>
    </row>
    <row r="1903" spans="1:19" s="330" customFormat="1" ht="20.149999999999999" customHeight="1">
      <c r="A1903" s="294"/>
      <c r="B1903" s="325"/>
      <c r="C1903" s="325"/>
      <c r="D1903" s="325"/>
      <c r="E1903" s="325"/>
      <c r="F1903" s="325"/>
      <c r="G1903" s="326"/>
      <c r="H1903" s="326"/>
      <c r="I1903" s="327"/>
      <c r="J1903" s="327"/>
      <c r="K1903" s="327"/>
      <c r="L1903" s="327"/>
      <c r="M1903" s="327"/>
      <c r="N1903" s="328" t="str">
        <f t="shared" ca="1" si="116"/>
        <v/>
      </c>
      <c r="O1903" s="328"/>
      <c r="P1903" s="329"/>
      <c r="Q1903" s="330" t="str">
        <f t="shared" si="117"/>
        <v/>
      </c>
      <c r="R1903" s="330" t="b">
        <f t="shared" si="118"/>
        <v>1</v>
      </c>
      <c r="S1903" s="330" t="str">
        <f t="shared" si="119"/>
        <v/>
      </c>
    </row>
    <row r="1904" spans="1:19" s="330" customFormat="1" ht="20.149999999999999" customHeight="1">
      <c r="A1904" s="294"/>
      <c r="B1904" s="325"/>
      <c r="C1904" s="325"/>
      <c r="D1904" s="325"/>
      <c r="E1904" s="325"/>
      <c r="F1904" s="325"/>
      <c r="G1904" s="326"/>
      <c r="H1904" s="326"/>
      <c r="I1904" s="327"/>
      <c r="J1904" s="327"/>
      <c r="K1904" s="327"/>
      <c r="L1904" s="327"/>
      <c r="M1904" s="327"/>
      <c r="N1904" s="328" t="str">
        <f t="shared" ca="1" si="116"/>
        <v/>
      </c>
      <c r="O1904" s="328"/>
      <c r="P1904" s="329"/>
      <c r="Q1904" s="330" t="str">
        <f t="shared" si="117"/>
        <v/>
      </c>
      <c r="R1904" s="330" t="b">
        <f t="shared" si="118"/>
        <v>1</v>
      </c>
      <c r="S1904" s="330" t="str">
        <f t="shared" si="119"/>
        <v/>
      </c>
    </row>
    <row r="1905" spans="1:19" s="330" customFormat="1" ht="20.149999999999999" customHeight="1">
      <c r="A1905" s="294"/>
      <c r="B1905" s="325"/>
      <c r="C1905" s="325"/>
      <c r="D1905" s="325"/>
      <c r="E1905" s="325"/>
      <c r="F1905" s="325"/>
      <c r="G1905" s="326"/>
      <c r="H1905" s="326"/>
      <c r="I1905" s="327"/>
      <c r="J1905" s="327"/>
      <c r="K1905" s="327"/>
      <c r="L1905" s="327"/>
      <c r="M1905" s="327"/>
      <c r="N1905" s="328" t="str">
        <f t="shared" ca="1" si="116"/>
        <v/>
      </c>
      <c r="O1905" s="328"/>
      <c r="P1905" s="329"/>
      <c r="Q1905" s="330" t="str">
        <f t="shared" si="117"/>
        <v/>
      </c>
      <c r="R1905" s="330" t="b">
        <f t="shared" si="118"/>
        <v>1</v>
      </c>
      <c r="S1905" s="330" t="str">
        <f t="shared" si="119"/>
        <v/>
      </c>
    </row>
    <row r="1906" spans="1:19" s="330" customFormat="1" ht="20.149999999999999" customHeight="1">
      <c r="A1906" s="294"/>
      <c r="B1906" s="325"/>
      <c r="C1906" s="325"/>
      <c r="D1906" s="325"/>
      <c r="E1906" s="325"/>
      <c r="F1906" s="325"/>
      <c r="G1906" s="326"/>
      <c r="H1906" s="326"/>
      <c r="I1906" s="327"/>
      <c r="J1906" s="327"/>
      <c r="K1906" s="327"/>
      <c r="L1906" s="327"/>
      <c r="M1906" s="327"/>
      <c r="N1906" s="328" t="str">
        <f t="shared" ca="1" si="116"/>
        <v/>
      </c>
      <c r="O1906" s="328"/>
      <c r="P1906" s="329"/>
      <c r="Q1906" s="330" t="str">
        <f t="shared" si="117"/>
        <v/>
      </c>
      <c r="R1906" s="330" t="b">
        <f t="shared" si="118"/>
        <v>1</v>
      </c>
      <c r="S1906" s="330" t="str">
        <f t="shared" si="119"/>
        <v/>
      </c>
    </row>
    <row r="1907" spans="1:19" s="330" customFormat="1" ht="20.149999999999999" customHeight="1">
      <c r="A1907" s="294"/>
      <c r="B1907" s="325"/>
      <c r="C1907" s="325"/>
      <c r="D1907" s="325"/>
      <c r="E1907" s="325"/>
      <c r="F1907" s="325"/>
      <c r="G1907" s="326"/>
      <c r="H1907" s="326"/>
      <c r="I1907" s="327"/>
      <c r="J1907" s="327"/>
      <c r="K1907" s="327"/>
      <c r="L1907" s="327"/>
      <c r="M1907" s="327"/>
      <c r="N1907" s="328" t="str">
        <f t="shared" ca="1" si="116"/>
        <v/>
      </c>
      <c r="O1907" s="328"/>
      <c r="P1907" s="329"/>
      <c r="Q1907" s="330" t="str">
        <f t="shared" si="117"/>
        <v/>
      </c>
      <c r="R1907" s="330" t="b">
        <f t="shared" si="118"/>
        <v>1</v>
      </c>
      <c r="S1907" s="330" t="str">
        <f t="shared" si="119"/>
        <v/>
      </c>
    </row>
    <row r="1908" spans="1:19" s="330" customFormat="1" ht="20.149999999999999" customHeight="1">
      <c r="A1908" s="294"/>
      <c r="B1908" s="325"/>
      <c r="C1908" s="325"/>
      <c r="D1908" s="325"/>
      <c r="E1908" s="325"/>
      <c r="F1908" s="325"/>
      <c r="G1908" s="326"/>
      <c r="H1908" s="326"/>
      <c r="I1908" s="327"/>
      <c r="J1908" s="327"/>
      <c r="K1908" s="327"/>
      <c r="L1908" s="327"/>
      <c r="M1908" s="327"/>
      <c r="N1908" s="328" t="str">
        <f t="shared" ca="1" si="116"/>
        <v/>
      </c>
      <c r="O1908" s="328"/>
      <c r="P1908" s="329"/>
      <c r="Q1908" s="330" t="str">
        <f t="shared" si="117"/>
        <v/>
      </c>
      <c r="R1908" s="330" t="b">
        <f t="shared" si="118"/>
        <v>1</v>
      </c>
      <c r="S1908" s="330" t="str">
        <f t="shared" si="119"/>
        <v/>
      </c>
    </row>
    <row r="1909" spans="1:19" s="330" customFormat="1" ht="20.149999999999999" customHeight="1">
      <c r="A1909" s="294"/>
      <c r="B1909" s="325"/>
      <c r="C1909" s="325"/>
      <c r="D1909" s="325"/>
      <c r="E1909" s="325"/>
      <c r="F1909" s="325"/>
      <c r="G1909" s="326"/>
      <c r="H1909" s="326"/>
      <c r="I1909" s="327"/>
      <c r="J1909" s="327"/>
      <c r="K1909" s="327"/>
      <c r="L1909" s="327"/>
      <c r="M1909" s="327"/>
      <c r="N1909" s="328" t="str">
        <f t="shared" ca="1" si="116"/>
        <v/>
      </c>
      <c r="O1909" s="328"/>
      <c r="P1909" s="329"/>
      <c r="Q1909" s="330" t="str">
        <f t="shared" si="117"/>
        <v/>
      </c>
      <c r="R1909" s="330" t="b">
        <f t="shared" si="118"/>
        <v>1</v>
      </c>
      <c r="S1909" s="330" t="str">
        <f t="shared" si="119"/>
        <v/>
      </c>
    </row>
    <row r="1910" spans="1:19" s="330" customFormat="1" ht="20.149999999999999" customHeight="1">
      <c r="A1910" s="294"/>
      <c r="B1910" s="325"/>
      <c r="C1910" s="325"/>
      <c r="D1910" s="325"/>
      <c r="E1910" s="325"/>
      <c r="F1910" s="325"/>
      <c r="G1910" s="326"/>
      <c r="H1910" s="326"/>
      <c r="I1910" s="327"/>
      <c r="J1910" s="327"/>
      <c r="K1910" s="327"/>
      <c r="L1910" s="327"/>
      <c r="M1910" s="327"/>
      <c r="N1910" s="328" t="str">
        <f t="shared" ca="1" si="116"/>
        <v/>
      </c>
      <c r="O1910" s="328"/>
      <c r="P1910" s="329"/>
      <c r="Q1910" s="330" t="str">
        <f t="shared" si="117"/>
        <v/>
      </c>
      <c r="R1910" s="330" t="b">
        <f t="shared" si="118"/>
        <v>1</v>
      </c>
      <c r="S1910" s="330" t="str">
        <f t="shared" si="119"/>
        <v/>
      </c>
    </row>
    <row r="1911" spans="1:19" s="330" customFormat="1" ht="20.149999999999999" customHeight="1">
      <c r="A1911" s="294"/>
      <c r="B1911" s="325"/>
      <c r="C1911" s="325"/>
      <c r="D1911" s="325"/>
      <c r="E1911" s="325"/>
      <c r="F1911" s="325"/>
      <c r="G1911" s="326"/>
      <c r="H1911" s="326"/>
      <c r="I1911" s="327"/>
      <c r="J1911" s="327"/>
      <c r="K1911" s="327"/>
      <c r="L1911" s="327"/>
      <c r="M1911" s="327"/>
      <c r="N1911" s="328" t="str">
        <f t="shared" ca="1" si="116"/>
        <v/>
      </c>
      <c r="O1911" s="328"/>
      <c r="P1911" s="329"/>
      <c r="Q1911" s="330" t="str">
        <f t="shared" si="117"/>
        <v/>
      </c>
      <c r="R1911" s="330" t="b">
        <f t="shared" si="118"/>
        <v>1</v>
      </c>
      <c r="S1911" s="330" t="str">
        <f t="shared" si="119"/>
        <v/>
      </c>
    </row>
    <row r="1912" spans="1:19" s="330" customFormat="1" ht="20.149999999999999" customHeight="1">
      <c r="A1912" s="294"/>
      <c r="B1912" s="325"/>
      <c r="C1912" s="325"/>
      <c r="D1912" s="325"/>
      <c r="E1912" s="325"/>
      <c r="F1912" s="325"/>
      <c r="G1912" s="326"/>
      <c r="H1912" s="326"/>
      <c r="I1912" s="327"/>
      <c r="J1912" s="327"/>
      <c r="K1912" s="327"/>
      <c r="L1912" s="327"/>
      <c r="M1912" s="327"/>
      <c r="N1912" s="328" t="str">
        <f t="shared" ca="1" si="116"/>
        <v/>
      </c>
      <c r="O1912" s="328"/>
      <c r="P1912" s="329"/>
      <c r="Q1912" s="330" t="str">
        <f t="shared" si="117"/>
        <v/>
      </c>
      <c r="R1912" s="330" t="b">
        <f t="shared" si="118"/>
        <v>1</v>
      </c>
      <c r="S1912" s="330" t="str">
        <f t="shared" si="119"/>
        <v/>
      </c>
    </row>
    <row r="1913" spans="1:19" s="330" customFormat="1" ht="20.149999999999999" customHeight="1">
      <c r="A1913" s="294"/>
      <c r="B1913" s="325"/>
      <c r="C1913" s="325"/>
      <c r="D1913" s="325"/>
      <c r="E1913" s="325"/>
      <c r="F1913" s="325"/>
      <c r="G1913" s="326"/>
      <c r="H1913" s="326"/>
      <c r="I1913" s="327"/>
      <c r="J1913" s="327"/>
      <c r="K1913" s="327"/>
      <c r="L1913" s="327"/>
      <c r="M1913" s="327"/>
      <c r="N1913" s="328" t="str">
        <f t="shared" ca="1" si="116"/>
        <v/>
      </c>
      <c r="O1913" s="328"/>
      <c r="P1913" s="329"/>
      <c r="Q1913" s="330" t="str">
        <f t="shared" si="117"/>
        <v/>
      </c>
      <c r="R1913" s="330" t="b">
        <f t="shared" si="118"/>
        <v>1</v>
      </c>
      <c r="S1913" s="330" t="str">
        <f t="shared" si="119"/>
        <v/>
      </c>
    </row>
    <row r="1914" spans="1:19" s="330" customFormat="1" ht="20.149999999999999" customHeight="1">
      <c r="A1914" s="294"/>
      <c r="B1914" s="325"/>
      <c r="C1914" s="325"/>
      <c r="D1914" s="325"/>
      <c r="E1914" s="325"/>
      <c r="F1914" s="325"/>
      <c r="G1914" s="326"/>
      <c r="H1914" s="326"/>
      <c r="I1914" s="327"/>
      <c r="J1914" s="327"/>
      <c r="K1914" s="327"/>
      <c r="L1914" s="327"/>
      <c r="M1914" s="327"/>
      <c r="N1914" s="328" t="str">
        <f t="shared" ca="1" si="116"/>
        <v/>
      </c>
      <c r="O1914" s="328"/>
      <c r="P1914" s="329"/>
      <c r="Q1914" s="330" t="str">
        <f t="shared" si="117"/>
        <v/>
      </c>
      <c r="R1914" s="330" t="b">
        <f t="shared" si="118"/>
        <v>1</v>
      </c>
      <c r="S1914" s="330" t="str">
        <f t="shared" si="119"/>
        <v/>
      </c>
    </row>
    <row r="1915" spans="1:19" s="330" customFormat="1" ht="20.149999999999999" customHeight="1">
      <c r="A1915" s="294"/>
      <c r="B1915" s="325"/>
      <c r="C1915" s="325"/>
      <c r="D1915" s="325"/>
      <c r="E1915" s="325"/>
      <c r="F1915" s="325"/>
      <c r="G1915" s="326"/>
      <c r="H1915" s="326"/>
      <c r="I1915" s="327"/>
      <c r="J1915" s="327"/>
      <c r="K1915" s="327"/>
      <c r="L1915" s="327"/>
      <c r="M1915" s="327"/>
      <c r="N1915" s="328" t="str">
        <f t="shared" ca="1" si="116"/>
        <v/>
      </c>
      <c r="O1915" s="328"/>
      <c r="P1915" s="329"/>
      <c r="Q1915" s="330" t="str">
        <f t="shared" si="117"/>
        <v/>
      </c>
      <c r="R1915" s="330" t="b">
        <f t="shared" si="118"/>
        <v>1</v>
      </c>
      <c r="S1915" s="330" t="str">
        <f t="shared" si="119"/>
        <v/>
      </c>
    </row>
    <row r="1916" spans="1:19" s="330" customFormat="1" ht="20.149999999999999" customHeight="1">
      <c r="A1916" s="294"/>
      <c r="B1916" s="325"/>
      <c r="C1916" s="325"/>
      <c r="D1916" s="325"/>
      <c r="E1916" s="325"/>
      <c r="F1916" s="325"/>
      <c r="G1916" s="326"/>
      <c r="H1916" s="326"/>
      <c r="I1916" s="327"/>
      <c r="J1916" s="327"/>
      <c r="K1916" s="327"/>
      <c r="L1916" s="327"/>
      <c r="M1916" s="327"/>
      <c r="N1916" s="328" t="str">
        <f t="shared" ca="1" si="116"/>
        <v/>
      </c>
      <c r="O1916" s="328"/>
      <c r="P1916" s="329"/>
      <c r="Q1916" s="330" t="str">
        <f t="shared" si="117"/>
        <v/>
      </c>
      <c r="R1916" s="330" t="b">
        <f t="shared" si="118"/>
        <v>1</v>
      </c>
      <c r="S1916" s="330" t="str">
        <f t="shared" si="119"/>
        <v/>
      </c>
    </row>
    <row r="1917" spans="1:19" s="330" customFormat="1" ht="20.149999999999999" customHeight="1">
      <c r="A1917" s="294"/>
      <c r="B1917" s="325"/>
      <c r="C1917" s="325"/>
      <c r="D1917" s="325"/>
      <c r="E1917" s="325"/>
      <c r="F1917" s="325"/>
      <c r="G1917" s="326"/>
      <c r="H1917" s="326"/>
      <c r="I1917" s="327"/>
      <c r="J1917" s="327"/>
      <c r="K1917" s="327"/>
      <c r="L1917" s="327"/>
      <c r="M1917" s="327"/>
      <c r="N1917" s="328" t="str">
        <f t="shared" ca="1" si="116"/>
        <v/>
      </c>
      <c r="O1917" s="328"/>
      <c r="P1917" s="329"/>
      <c r="Q1917" s="330" t="str">
        <f t="shared" si="117"/>
        <v/>
      </c>
      <c r="R1917" s="330" t="b">
        <f t="shared" si="118"/>
        <v>1</v>
      </c>
      <c r="S1917" s="330" t="str">
        <f t="shared" si="119"/>
        <v/>
      </c>
    </row>
    <row r="1918" spans="1:19" s="330" customFormat="1" ht="20.149999999999999" customHeight="1">
      <c r="A1918" s="294"/>
      <c r="B1918" s="325"/>
      <c r="C1918" s="325"/>
      <c r="D1918" s="325"/>
      <c r="E1918" s="325"/>
      <c r="F1918" s="325"/>
      <c r="G1918" s="326"/>
      <c r="H1918" s="326"/>
      <c r="I1918" s="327"/>
      <c r="J1918" s="327"/>
      <c r="K1918" s="327"/>
      <c r="L1918" s="327"/>
      <c r="M1918" s="327"/>
      <c r="N1918" s="328" t="str">
        <f t="shared" ca="1" si="116"/>
        <v/>
      </c>
      <c r="O1918" s="328"/>
      <c r="P1918" s="329"/>
      <c r="Q1918" s="330" t="str">
        <f t="shared" si="117"/>
        <v/>
      </c>
      <c r="R1918" s="330" t="b">
        <f t="shared" si="118"/>
        <v>1</v>
      </c>
      <c r="S1918" s="330" t="str">
        <f t="shared" si="119"/>
        <v/>
      </c>
    </row>
    <row r="1919" spans="1:19" s="330" customFormat="1" ht="20.149999999999999" customHeight="1">
      <c r="A1919" s="294"/>
      <c r="B1919" s="325"/>
      <c r="C1919" s="325"/>
      <c r="D1919" s="325"/>
      <c r="E1919" s="325"/>
      <c r="F1919" s="325"/>
      <c r="G1919" s="326"/>
      <c r="H1919" s="326"/>
      <c r="I1919" s="327"/>
      <c r="J1919" s="327"/>
      <c r="K1919" s="327"/>
      <c r="L1919" s="327"/>
      <c r="M1919" s="327"/>
      <c r="N1919" s="328" t="str">
        <f t="shared" ca="1" si="116"/>
        <v/>
      </c>
      <c r="O1919" s="328"/>
      <c r="P1919" s="329"/>
      <c r="Q1919" s="330" t="str">
        <f t="shared" si="117"/>
        <v/>
      </c>
      <c r="R1919" s="330" t="b">
        <f t="shared" si="118"/>
        <v>1</v>
      </c>
      <c r="S1919" s="330" t="str">
        <f t="shared" si="119"/>
        <v/>
      </c>
    </row>
    <row r="1920" spans="1:19" s="330" customFormat="1" ht="20.149999999999999" customHeight="1">
      <c r="A1920" s="294"/>
      <c r="B1920" s="325"/>
      <c r="C1920" s="325"/>
      <c r="D1920" s="325"/>
      <c r="E1920" s="325"/>
      <c r="F1920" s="325"/>
      <c r="G1920" s="326"/>
      <c r="H1920" s="326"/>
      <c r="I1920" s="327"/>
      <c r="J1920" s="327"/>
      <c r="K1920" s="327"/>
      <c r="L1920" s="327"/>
      <c r="M1920" s="327"/>
      <c r="N1920" s="328" t="str">
        <f t="shared" ca="1" si="116"/>
        <v/>
      </c>
      <c r="O1920" s="328"/>
      <c r="P1920" s="329"/>
      <c r="Q1920" s="330" t="str">
        <f t="shared" si="117"/>
        <v/>
      </c>
      <c r="R1920" s="330" t="b">
        <f t="shared" si="118"/>
        <v>1</v>
      </c>
      <c r="S1920" s="330" t="str">
        <f t="shared" si="119"/>
        <v/>
      </c>
    </row>
    <row r="1921" spans="1:19" s="330" customFormat="1" ht="20.149999999999999" customHeight="1">
      <c r="A1921" s="294"/>
      <c r="B1921" s="325"/>
      <c r="C1921" s="325"/>
      <c r="D1921" s="325"/>
      <c r="E1921" s="325"/>
      <c r="F1921" s="325"/>
      <c r="G1921" s="326"/>
      <c r="H1921" s="326"/>
      <c r="I1921" s="327"/>
      <c r="J1921" s="327"/>
      <c r="K1921" s="327"/>
      <c r="L1921" s="327"/>
      <c r="M1921" s="327"/>
      <c r="N1921" s="328" t="str">
        <f t="shared" ca="1" si="116"/>
        <v/>
      </c>
      <c r="O1921" s="328"/>
      <c r="P1921" s="329"/>
      <c r="Q1921" s="330" t="str">
        <f t="shared" si="117"/>
        <v/>
      </c>
      <c r="R1921" s="330" t="b">
        <f t="shared" si="118"/>
        <v>1</v>
      </c>
      <c r="S1921" s="330" t="str">
        <f t="shared" si="119"/>
        <v/>
      </c>
    </row>
    <row r="1922" spans="1:19" s="330" customFormat="1" ht="20.149999999999999" customHeight="1">
      <c r="A1922" s="294"/>
      <c r="B1922" s="325"/>
      <c r="C1922" s="325"/>
      <c r="D1922" s="325"/>
      <c r="E1922" s="325"/>
      <c r="F1922" s="325"/>
      <c r="G1922" s="326"/>
      <c r="H1922" s="326"/>
      <c r="I1922" s="327"/>
      <c r="J1922" s="327"/>
      <c r="K1922" s="327"/>
      <c r="L1922" s="327"/>
      <c r="M1922" s="327"/>
      <c r="N1922" s="328" t="str">
        <f t="shared" ca="1" si="116"/>
        <v/>
      </c>
      <c r="O1922" s="328"/>
      <c r="P1922" s="329"/>
      <c r="Q1922" s="330" t="str">
        <f t="shared" si="117"/>
        <v/>
      </c>
      <c r="R1922" s="330" t="b">
        <f t="shared" si="118"/>
        <v>1</v>
      </c>
      <c r="S1922" s="330" t="str">
        <f t="shared" si="119"/>
        <v/>
      </c>
    </row>
    <row r="1923" spans="1:19" s="330" customFormat="1" ht="20.149999999999999" customHeight="1">
      <c r="A1923" s="294"/>
      <c r="B1923" s="325"/>
      <c r="C1923" s="325"/>
      <c r="D1923" s="325"/>
      <c r="E1923" s="325"/>
      <c r="F1923" s="325"/>
      <c r="G1923" s="326"/>
      <c r="H1923" s="326"/>
      <c r="I1923" s="327"/>
      <c r="J1923" s="327"/>
      <c r="K1923" s="327"/>
      <c r="L1923" s="327"/>
      <c r="M1923" s="327"/>
      <c r="N1923" s="328" t="str">
        <f t="shared" ca="1" si="116"/>
        <v/>
      </c>
      <c r="O1923" s="328"/>
      <c r="P1923" s="329"/>
      <c r="Q1923" s="330" t="str">
        <f t="shared" si="117"/>
        <v/>
      </c>
      <c r="R1923" s="330" t="b">
        <f t="shared" si="118"/>
        <v>1</v>
      </c>
      <c r="S1923" s="330" t="str">
        <f t="shared" si="119"/>
        <v/>
      </c>
    </row>
    <row r="1924" spans="1:19" s="330" customFormat="1" ht="20.149999999999999" customHeight="1">
      <c r="A1924" s="294"/>
      <c r="B1924" s="325"/>
      <c r="C1924" s="325"/>
      <c r="D1924" s="325"/>
      <c r="E1924" s="325"/>
      <c r="F1924" s="325"/>
      <c r="G1924" s="326"/>
      <c r="H1924" s="326"/>
      <c r="I1924" s="327"/>
      <c r="J1924" s="327"/>
      <c r="K1924" s="327"/>
      <c r="L1924" s="327"/>
      <c r="M1924" s="327"/>
      <c r="N1924" s="328" t="str">
        <f t="shared" ca="1" si="116"/>
        <v/>
      </c>
      <c r="O1924" s="328"/>
      <c r="P1924" s="329"/>
      <c r="Q1924" s="330" t="str">
        <f t="shared" si="117"/>
        <v/>
      </c>
      <c r="R1924" s="330" t="b">
        <f t="shared" si="118"/>
        <v>1</v>
      </c>
      <c r="S1924" s="330" t="str">
        <f t="shared" si="119"/>
        <v/>
      </c>
    </row>
    <row r="1925" spans="1:19" s="330" customFormat="1" ht="20.149999999999999" customHeight="1">
      <c r="A1925" s="294"/>
      <c r="B1925" s="325"/>
      <c r="C1925" s="325"/>
      <c r="D1925" s="325"/>
      <c r="E1925" s="325"/>
      <c r="F1925" s="325"/>
      <c r="G1925" s="326"/>
      <c r="H1925" s="326"/>
      <c r="I1925" s="327"/>
      <c r="J1925" s="327"/>
      <c r="K1925" s="327"/>
      <c r="L1925" s="327"/>
      <c r="M1925" s="327"/>
      <c r="N1925" s="328" t="str">
        <f t="shared" ref="N1925:N1988" ca="1" si="120">IF(A1925="","",IF(ISERROR(MATCH($F1925,CL,0)),"Unknown",INDIRECT("'C'!$A$"&amp;MATCH($F1925,CL,0)+1)))</f>
        <v/>
      </c>
      <c r="O1925" s="328"/>
      <c r="P1925" s="329"/>
      <c r="Q1925" s="330" t="str">
        <f t="shared" ref="Q1925:Q1988" si="121">A1925&amp;B1925</f>
        <v/>
      </c>
      <c r="R1925" s="330" t="b">
        <f t="shared" ref="R1925:R1988" si="122">OR(ISBLANK(B1925),ISBLANK(C1925))</f>
        <v>1</v>
      </c>
      <c r="S1925" s="330" t="str">
        <f t="shared" ref="S1925:S1988" si="123">IF(R1925,"",A1925&amp;"+")</f>
        <v/>
      </c>
    </row>
    <row r="1926" spans="1:19" s="330" customFormat="1" ht="20.149999999999999" customHeight="1">
      <c r="A1926" s="294"/>
      <c r="B1926" s="325"/>
      <c r="C1926" s="325"/>
      <c r="D1926" s="325"/>
      <c r="E1926" s="325"/>
      <c r="F1926" s="325"/>
      <c r="G1926" s="326"/>
      <c r="H1926" s="326"/>
      <c r="I1926" s="327"/>
      <c r="J1926" s="327"/>
      <c r="K1926" s="327"/>
      <c r="L1926" s="327"/>
      <c r="M1926" s="327"/>
      <c r="N1926" s="328" t="str">
        <f t="shared" ca="1" si="120"/>
        <v/>
      </c>
      <c r="O1926" s="328"/>
      <c r="P1926" s="329"/>
      <c r="Q1926" s="330" t="str">
        <f t="shared" si="121"/>
        <v/>
      </c>
      <c r="R1926" s="330" t="b">
        <f t="shared" si="122"/>
        <v>1</v>
      </c>
      <c r="S1926" s="330" t="str">
        <f t="shared" si="123"/>
        <v/>
      </c>
    </row>
    <row r="1927" spans="1:19" s="330" customFormat="1" ht="20.149999999999999" customHeight="1">
      <c r="A1927" s="294"/>
      <c r="B1927" s="325"/>
      <c r="C1927" s="325"/>
      <c r="D1927" s="325"/>
      <c r="E1927" s="325"/>
      <c r="F1927" s="325"/>
      <c r="G1927" s="326"/>
      <c r="H1927" s="326"/>
      <c r="I1927" s="327"/>
      <c r="J1927" s="327"/>
      <c r="K1927" s="327"/>
      <c r="L1927" s="327"/>
      <c r="M1927" s="327"/>
      <c r="N1927" s="328" t="str">
        <f t="shared" ca="1" si="120"/>
        <v/>
      </c>
      <c r="O1927" s="328"/>
      <c r="P1927" s="329"/>
      <c r="Q1927" s="330" t="str">
        <f t="shared" si="121"/>
        <v/>
      </c>
      <c r="R1927" s="330" t="b">
        <f t="shared" si="122"/>
        <v>1</v>
      </c>
      <c r="S1927" s="330" t="str">
        <f t="shared" si="123"/>
        <v/>
      </c>
    </row>
    <row r="1928" spans="1:19" s="330" customFormat="1" ht="20.149999999999999" customHeight="1">
      <c r="A1928" s="294"/>
      <c r="B1928" s="325"/>
      <c r="C1928" s="325"/>
      <c r="D1928" s="325"/>
      <c r="E1928" s="325"/>
      <c r="F1928" s="325"/>
      <c r="G1928" s="326"/>
      <c r="H1928" s="326"/>
      <c r="I1928" s="327"/>
      <c r="J1928" s="327"/>
      <c r="K1928" s="327"/>
      <c r="L1928" s="327"/>
      <c r="M1928" s="327"/>
      <c r="N1928" s="328" t="str">
        <f t="shared" ca="1" si="120"/>
        <v/>
      </c>
      <c r="O1928" s="328"/>
      <c r="P1928" s="329"/>
      <c r="Q1928" s="330" t="str">
        <f t="shared" si="121"/>
        <v/>
      </c>
      <c r="R1928" s="330" t="b">
        <f t="shared" si="122"/>
        <v>1</v>
      </c>
      <c r="S1928" s="330" t="str">
        <f t="shared" si="123"/>
        <v/>
      </c>
    </row>
    <row r="1929" spans="1:19" s="330" customFormat="1" ht="20.149999999999999" customHeight="1">
      <c r="A1929" s="294"/>
      <c r="B1929" s="325"/>
      <c r="C1929" s="325"/>
      <c r="D1929" s="325"/>
      <c r="E1929" s="325"/>
      <c r="F1929" s="325"/>
      <c r="G1929" s="326"/>
      <c r="H1929" s="326"/>
      <c r="I1929" s="327"/>
      <c r="J1929" s="327"/>
      <c r="K1929" s="327"/>
      <c r="L1929" s="327"/>
      <c r="M1929" s="327"/>
      <c r="N1929" s="328" t="str">
        <f t="shared" ca="1" si="120"/>
        <v/>
      </c>
      <c r="O1929" s="328"/>
      <c r="P1929" s="329"/>
      <c r="Q1929" s="330" t="str">
        <f t="shared" si="121"/>
        <v/>
      </c>
      <c r="R1929" s="330" t="b">
        <f t="shared" si="122"/>
        <v>1</v>
      </c>
      <c r="S1929" s="330" t="str">
        <f t="shared" si="123"/>
        <v/>
      </c>
    </row>
    <row r="1930" spans="1:19" s="330" customFormat="1" ht="20.149999999999999" customHeight="1">
      <c r="A1930" s="294"/>
      <c r="B1930" s="325"/>
      <c r="C1930" s="325"/>
      <c r="D1930" s="325"/>
      <c r="E1930" s="325"/>
      <c r="F1930" s="325"/>
      <c r="G1930" s="326"/>
      <c r="H1930" s="326"/>
      <c r="I1930" s="327"/>
      <c r="J1930" s="327"/>
      <c r="K1930" s="327"/>
      <c r="L1930" s="327"/>
      <c r="M1930" s="327"/>
      <c r="N1930" s="328" t="str">
        <f t="shared" ca="1" si="120"/>
        <v/>
      </c>
      <c r="O1930" s="328"/>
      <c r="P1930" s="329"/>
      <c r="Q1930" s="330" t="str">
        <f t="shared" si="121"/>
        <v/>
      </c>
      <c r="R1930" s="330" t="b">
        <f t="shared" si="122"/>
        <v>1</v>
      </c>
      <c r="S1930" s="330" t="str">
        <f t="shared" si="123"/>
        <v/>
      </c>
    </row>
    <row r="1931" spans="1:19" s="330" customFormat="1" ht="20.149999999999999" customHeight="1">
      <c r="A1931" s="294"/>
      <c r="B1931" s="325"/>
      <c r="C1931" s="325"/>
      <c r="D1931" s="325"/>
      <c r="E1931" s="325"/>
      <c r="F1931" s="325"/>
      <c r="G1931" s="326"/>
      <c r="H1931" s="326"/>
      <c r="I1931" s="327"/>
      <c r="J1931" s="327"/>
      <c r="K1931" s="327"/>
      <c r="L1931" s="327"/>
      <c r="M1931" s="327"/>
      <c r="N1931" s="328" t="str">
        <f t="shared" ca="1" si="120"/>
        <v/>
      </c>
      <c r="O1931" s="328"/>
      <c r="P1931" s="329"/>
      <c r="Q1931" s="330" t="str">
        <f t="shared" si="121"/>
        <v/>
      </c>
      <c r="R1931" s="330" t="b">
        <f t="shared" si="122"/>
        <v>1</v>
      </c>
      <c r="S1931" s="330" t="str">
        <f t="shared" si="123"/>
        <v/>
      </c>
    </row>
    <row r="1932" spans="1:19" s="330" customFormat="1" ht="20.149999999999999" customHeight="1">
      <c r="A1932" s="294"/>
      <c r="B1932" s="325"/>
      <c r="C1932" s="325"/>
      <c r="D1932" s="325"/>
      <c r="E1932" s="325"/>
      <c r="F1932" s="325"/>
      <c r="G1932" s="326"/>
      <c r="H1932" s="326"/>
      <c r="I1932" s="327"/>
      <c r="J1932" s="327"/>
      <c r="K1932" s="327"/>
      <c r="L1932" s="327"/>
      <c r="M1932" s="327"/>
      <c r="N1932" s="328" t="str">
        <f t="shared" ca="1" si="120"/>
        <v/>
      </c>
      <c r="O1932" s="328"/>
      <c r="P1932" s="329"/>
      <c r="Q1932" s="330" t="str">
        <f t="shared" si="121"/>
        <v/>
      </c>
      <c r="R1932" s="330" t="b">
        <f t="shared" si="122"/>
        <v>1</v>
      </c>
      <c r="S1932" s="330" t="str">
        <f t="shared" si="123"/>
        <v/>
      </c>
    </row>
    <row r="1933" spans="1:19" s="330" customFormat="1" ht="20.149999999999999" customHeight="1">
      <c r="A1933" s="294"/>
      <c r="B1933" s="325"/>
      <c r="C1933" s="325"/>
      <c r="D1933" s="325"/>
      <c r="E1933" s="325"/>
      <c r="F1933" s="325"/>
      <c r="G1933" s="326"/>
      <c r="H1933" s="326"/>
      <c r="I1933" s="327"/>
      <c r="J1933" s="327"/>
      <c r="K1933" s="327"/>
      <c r="L1933" s="327"/>
      <c r="M1933" s="327"/>
      <c r="N1933" s="328" t="str">
        <f t="shared" ca="1" si="120"/>
        <v/>
      </c>
      <c r="O1933" s="328"/>
      <c r="P1933" s="329"/>
      <c r="Q1933" s="330" t="str">
        <f t="shared" si="121"/>
        <v/>
      </c>
      <c r="R1933" s="330" t="b">
        <f t="shared" si="122"/>
        <v>1</v>
      </c>
      <c r="S1933" s="330" t="str">
        <f t="shared" si="123"/>
        <v/>
      </c>
    </row>
    <row r="1934" spans="1:19" s="330" customFormat="1" ht="20.149999999999999" customHeight="1">
      <c r="A1934" s="294"/>
      <c r="B1934" s="325"/>
      <c r="C1934" s="325"/>
      <c r="D1934" s="325"/>
      <c r="E1934" s="325"/>
      <c r="F1934" s="325"/>
      <c r="G1934" s="326"/>
      <c r="H1934" s="326"/>
      <c r="I1934" s="327"/>
      <c r="J1934" s="327"/>
      <c r="K1934" s="327"/>
      <c r="L1934" s="327"/>
      <c r="M1934" s="327"/>
      <c r="N1934" s="328" t="str">
        <f t="shared" ca="1" si="120"/>
        <v/>
      </c>
      <c r="O1934" s="328"/>
      <c r="P1934" s="329"/>
      <c r="Q1934" s="330" t="str">
        <f t="shared" si="121"/>
        <v/>
      </c>
      <c r="R1934" s="330" t="b">
        <f t="shared" si="122"/>
        <v>1</v>
      </c>
      <c r="S1934" s="330" t="str">
        <f t="shared" si="123"/>
        <v/>
      </c>
    </row>
    <row r="1935" spans="1:19" s="330" customFormat="1" ht="20.149999999999999" customHeight="1">
      <c r="A1935" s="294"/>
      <c r="B1935" s="325"/>
      <c r="C1935" s="325"/>
      <c r="D1935" s="325"/>
      <c r="E1935" s="325"/>
      <c r="F1935" s="325"/>
      <c r="G1935" s="326"/>
      <c r="H1935" s="326"/>
      <c r="I1935" s="327"/>
      <c r="J1935" s="327"/>
      <c r="K1935" s="327"/>
      <c r="L1935" s="327"/>
      <c r="M1935" s="327"/>
      <c r="N1935" s="328" t="str">
        <f t="shared" ca="1" si="120"/>
        <v/>
      </c>
      <c r="O1935" s="328"/>
      <c r="P1935" s="329"/>
      <c r="Q1935" s="330" t="str">
        <f t="shared" si="121"/>
        <v/>
      </c>
      <c r="R1935" s="330" t="b">
        <f t="shared" si="122"/>
        <v>1</v>
      </c>
      <c r="S1935" s="330" t="str">
        <f t="shared" si="123"/>
        <v/>
      </c>
    </row>
    <row r="1936" spans="1:19" s="330" customFormat="1" ht="20.149999999999999" customHeight="1">
      <c r="A1936" s="294"/>
      <c r="B1936" s="325"/>
      <c r="C1936" s="325"/>
      <c r="D1936" s="325"/>
      <c r="E1936" s="325"/>
      <c r="F1936" s="325"/>
      <c r="G1936" s="326"/>
      <c r="H1936" s="326"/>
      <c r="I1936" s="327"/>
      <c r="J1936" s="327"/>
      <c r="K1936" s="327"/>
      <c r="L1936" s="327"/>
      <c r="M1936" s="327"/>
      <c r="N1936" s="328" t="str">
        <f t="shared" ca="1" si="120"/>
        <v/>
      </c>
      <c r="O1936" s="328"/>
      <c r="P1936" s="329"/>
      <c r="Q1936" s="330" t="str">
        <f t="shared" si="121"/>
        <v/>
      </c>
      <c r="R1936" s="330" t="b">
        <f t="shared" si="122"/>
        <v>1</v>
      </c>
      <c r="S1936" s="330" t="str">
        <f t="shared" si="123"/>
        <v/>
      </c>
    </row>
    <row r="1937" spans="1:19" s="330" customFormat="1" ht="20.149999999999999" customHeight="1">
      <c r="A1937" s="294"/>
      <c r="B1937" s="325"/>
      <c r="C1937" s="325"/>
      <c r="D1937" s="325"/>
      <c r="E1937" s="325"/>
      <c r="F1937" s="325"/>
      <c r="G1937" s="326"/>
      <c r="H1937" s="326"/>
      <c r="I1937" s="327"/>
      <c r="J1937" s="327"/>
      <c r="K1937" s="327"/>
      <c r="L1937" s="327"/>
      <c r="M1937" s="327"/>
      <c r="N1937" s="328" t="str">
        <f t="shared" ca="1" si="120"/>
        <v/>
      </c>
      <c r="O1937" s="328"/>
      <c r="P1937" s="329"/>
      <c r="Q1937" s="330" t="str">
        <f t="shared" si="121"/>
        <v/>
      </c>
      <c r="R1937" s="330" t="b">
        <f t="shared" si="122"/>
        <v>1</v>
      </c>
      <c r="S1937" s="330" t="str">
        <f t="shared" si="123"/>
        <v/>
      </c>
    </row>
    <row r="1938" spans="1:19" s="330" customFormat="1" ht="20.149999999999999" customHeight="1">
      <c r="A1938" s="294"/>
      <c r="B1938" s="325"/>
      <c r="C1938" s="325"/>
      <c r="D1938" s="325"/>
      <c r="E1938" s="325"/>
      <c r="F1938" s="325"/>
      <c r="G1938" s="326"/>
      <c r="H1938" s="326"/>
      <c r="I1938" s="327"/>
      <c r="J1938" s="327"/>
      <c r="K1938" s="327"/>
      <c r="L1938" s="327"/>
      <c r="M1938" s="327"/>
      <c r="N1938" s="328" t="str">
        <f t="shared" ca="1" si="120"/>
        <v/>
      </c>
      <c r="O1938" s="328"/>
      <c r="P1938" s="329"/>
      <c r="Q1938" s="330" t="str">
        <f t="shared" si="121"/>
        <v/>
      </c>
      <c r="R1938" s="330" t="b">
        <f t="shared" si="122"/>
        <v>1</v>
      </c>
      <c r="S1938" s="330" t="str">
        <f t="shared" si="123"/>
        <v/>
      </c>
    </row>
    <row r="1939" spans="1:19" s="330" customFormat="1" ht="20.149999999999999" customHeight="1">
      <c r="A1939" s="294"/>
      <c r="B1939" s="325"/>
      <c r="C1939" s="325"/>
      <c r="D1939" s="325"/>
      <c r="E1939" s="325"/>
      <c r="F1939" s="325"/>
      <c r="G1939" s="326"/>
      <c r="H1939" s="326"/>
      <c r="I1939" s="327"/>
      <c r="J1939" s="327"/>
      <c r="K1939" s="327"/>
      <c r="L1939" s="327"/>
      <c r="M1939" s="327"/>
      <c r="N1939" s="328" t="str">
        <f t="shared" ca="1" si="120"/>
        <v/>
      </c>
      <c r="O1939" s="328"/>
      <c r="P1939" s="329"/>
      <c r="Q1939" s="330" t="str">
        <f t="shared" si="121"/>
        <v/>
      </c>
      <c r="R1939" s="330" t="b">
        <f t="shared" si="122"/>
        <v>1</v>
      </c>
      <c r="S1939" s="330" t="str">
        <f t="shared" si="123"/>
        <v/>
      </c>
    </row>
    <row r="1940" spans="1:19" s="330" customFormat="1" ht="20.149999999999999" customHeight="1">
      <c r="A1940" s="294"/>
      <c r="B1940" s="325"/>
      <c r="C1940" s="325"/>
      <c r="D1940" s="325"/>
      <c r="E1940" s="325"/>
      <c r="F1940" s="325"/>
      <c r="G1940" s="326"/>
      <c r="H1940" s="326"/>
      <c r="I1940" s="327"/>
      <c r="J1940" s="327"/>
      <c r="K1940" s="327"/>
      <c r="L1940" s="327"/>
      <c r="M1940" s="327"/>
      <c r="N1940" s="328" t="str">
        <f t="shared" ca="1" si="120"/>
        <v/>
      </c>
      <c r="O1940" s="328"/>
      <c r="P1940" s="329"/>
      <c r="Q1940" s="330" t="str">
        <f t="shared" si="121"/>
        <v/>
      </c>
      <c r="R1940" s="330" t="b">
        <f t="shared" si="122"/>
        <v>1</v>
      </c>
      <c r="S1940" s="330" t="str">
        <f t="shared" si="123"/>
        <v/>
      </c>
    </row>
    <row r="1941" spans="1:19" s="330" customFormat="1" ht="20.149999999999999" customHeight="1">
      <c r="A1941" s="294"/>
      <c r="B1941" s="325"/>
      <c r="C1941" s="325"/>
      <c r="D1941" s="325"/>
      <c r="E1941" s="325"/>
      <c r="F1941" s="325"/>
      <c r="G1941" s="326"/>
      <c r="H1941" s="326"/>
      <c r="I1941" s="327"/>
      <c r="J1941" s="327"/>
      <c r="K1941" s="327"/>
      <c r="L1941" s="327"/>
      <c r="M1941" s="327"/>
      <c r="N1941" s="328" t="str">
        <f t="shared" ca="1" si="120"/>
        <v/>
      </c>
      <c r="O1941" s="328"/>
      <c r="P1941" s="329"/>
      <c r="Q1941" s="330" t="str">
        <f t="shared" si="121"/>
        <v/>
      </c>
      <c r="R1941" s="330" t="b">
        <f t="shared" si="122"/>
        <v>1</v>
      </c>
      <c r="S1941" s="330" t="str">
        <f t="shared" si="123"/>
        <v/>
      </c>
    </row>
    <row r="1942" spans="1:19" s="330" customFormat="1" ht="20.149999999999999" customHeight="1">
      <c r="A1942" s="294"/>
      <c r="B1942" s="325"/>
      <c r="C1942" s="325"/>
      <c r="D1942" s="325"/>
      <c r="E1942" s="325"/>
      <c r="F1942" s="325"/>
      <c r="G1942" s="326"/>
      <c r="H1942" s="326"/>
      <c r="I1942" s="327"/>
      <c r="J1942" s="327"/>
      <c r="K1942" s="327"/>
      <c r="L1942" s="327"/>
      <c r="M1942" s="327"/>
      <c r="N1942" s="328" t="str">
        <f t="shared" ca="1" si="120"/>
        <v/>
      </c>
      <c r="O1942" s="328"/>
      <c r="P1942" s="329"/>
      <c r="Q1942" s="330" t="str">
        <f t="shared" si="121"/>
        <v/>
      </c>
      <c r="R1942" s="330" t="b">
        <f t="shared" si="122"/>
        <v>1</v>
      </c>
      <c r="S1942" s="330" t="str">
        <f t="shared" si="123"/>
        <v/>
      </c>
    </row>
    <row r="1943" spans="1:19" s="330" customFormat="1" ht="20.149999999999999" customHeight="1">
      <c r="A1943" s="294"/>
      <c r="B1943" s="325"/>
      <c r="C1943" s="325"/>
      <c r="D1943" s="325"/>
      <c r="E1943" s="325"/>
      <c r="F1943" s="325"/>
      <c r="G1943" s="326"/>
      <c r="H1943" s="326"/>
      <c r="I1943" s="327"/>
      <c r="J1943" s="327"/>
      <c r="K1943" s="327"/>
      <c r="L1943" s="327"/>
      <c r="M1943" s="327"/>
      <c r="N1943" s="328" t="str">
        <f t="shared" ca="1" si="120"/>
        <v/>
      </c>
      <c r="O1943" s="328"/>
      <c r="P1943" s="329"/>
      <c r="Q1943" s="330" t="str">
        <f t="shared" si="121"/>
        <v/>
      </c>
      <c r="R1943" s="330" t="b">
        <f t="shared" si="122"/>
        <v>1</v>
      </c>
      <c r="S1943" s="330" t="str">
        <f t="shared" si="123"/>
        <v/>
      </c>
    </row>
    <row r="1944" spans="1:19" s="330" customFormat="1" ht="20.149999999999999" customHeight="1">
      <c r="A1944" s="294"/>
      <c r="B1944" s="325"/>
      <c r="C1944" s="325"/>
      <c r="D1944" s="325"/>
      <c r="E1944" s="325"/>
      <c r="F1944" s="325"/>
      <c r="G1944" s="326"/>
      <c r="H1944" s="326"/>
      <c r="I1944" s="327"/>
      <c r="J1944" s="327"/>
      <c r="K1944" s="327"/>
      <c r="L1944" s="327"/>
      <c r="M1944" s="327"/>
      <c r="N1944" s="328" t="str">
        <f t="shared" ca="1" si="120"/>
        <v/>
      </c>
      <c r="O1944" s="328"/>
      <c r="P1944" s="329"/>
      <c r="Q1944" s="330" t="str">
        <f t="shared" si="121"/>
        <v/>
      </c>
      <c r="R1944" s="330" t="b">
        <f t="shared" si="122"/>
        <v>1</v>
      </c>
      <c r="S1944" s="330" t="str">
        <f t="shared" si="123"/>
        <v/>
      </c>
    </row>
    <row r="1945" spans="1:19" s="330" customFormat="1" ht="20.149999999999999" customHeight="1">
      <c r="A1945" s="294"/>
      <c r="B1945" s="325"/>
      <c r="C1945" s="325"/>
      <c r="D1945" s="325"/>
      <c r="E1945" s="325"/>
      <c r="F1945" s="325"/>
      <c r="G1945" s="326"/>
      <c r="H1945" s="326"/>
      <c r="I1945" s="327"/>
      <c r="J1945" s="327"/>
      <c r="K1945" s="327"/>
      <c r="L1945" s="327"/>
      <c r="M1945" s="327"/>
      <c r="N1945" s="328" t="str">
        <f t="shared" ca="1" si="120"/>
        <v/>
      </c>
      <c r="O1945" s="328"/>
      <c r="P1945" s="329"/>
      <c r="Q1945" s="330" t="str">
        <f t="shared" si="121"/>
        <v/>
      </c>
      <c r="R1945" s="330" t="b">
        <f t="shared" si="122"/>
        <v>1</v>
      </c>
      <c r="S1945" s="330" t="str">
        <f t="shared" si="123"/>
        <v/>
      </c>
    </row>
    <row r="1946" spans="1:19" s="330" customFormat="1" ht="20.149999999999999" customHeight="1">
      <c r="A1946" s="294"/>
      <c r="B1946" s="325"/>
      <c r="C1946" s="325"/>
      <c r="D1946" s="325"/>
      <c r="E1946" s="325"/>
      <c r="F1946" s="325"/>
      <c r="G1946" s="326"/>
      <c r="H1946" s="326"/>
      <c r="I1946" s="327"/>
      <c r="J1946" s="327"/>
      <c r="K1946" s="327"/>
      <c r="L1946" s="327"/>
      <c r="M1946" s="327"/>
      <c r="N1946" s="328" t="str">
        <f t="shared" ca="1" si="120"/>
        <v/>
      </c>
      <c r="O1946" s="328"/>
      <c r="P1946" s="329"/>
      <c r="Q1946" s="330" t="str">
        <f t="shared" si="121"/>
        <v/>
      </c>
      <c r="R1946" s="330" t="b">
        <f t="shared" si="122"/>
        <v>1</v>
      </c>
      <c r="S1946" s="330" t="str">
        <f t="shared" si="123"/>
        <v/>
      </c>
    </row>
    <row r="1947" spans="1:19" s="330" customFormat="1" ht="20.149999999999999" customHeight="1">
      <c r="A1947" s="294"/>
      <c r="B1947" s="325"/>
      <c r="C1947" s="325"/>
      <c r="D1947" s="325"/>
      <c r="E1947" s="325"/>
      <c r="F1947" s="325"/>
      <c r="G1947" s="326"/>
      <c r="H1947" s="326"/>
      <c r="I1947" s="327"/>
      <c r="J1947" s="327"/>
      <c r="K1947" s="327"/>
      <c r="L1947" s="327"/>
      <c r="M1947" s="327"/>
      <c r="N1947" s="328" t="str">
        <f t="shared" ca="1" si="120"/>
        <v/>
      </c>
      <c r="O1947" s="328"/>
      <c r="P1947" s="329"/>
      <c r="Q1947" s="330" t="str">
        <f t="shared" si="121"/>
        <v/>
      </c>
      <c r="R1947" s="330" t="b">
        <f t="shared" si="122"/>
        <v>1</v>
      </c>
      <c r="S1947" s="330" t="str">
        <f t="shared" si="123"/>
        <v/>
      </c>
    </row>
    <row r="1948" spans="1:19" s="330" customFormat="1" ht="20.149999999999999" customHeight="1">
      <c r="A1948" s="294"/>
      <c r="B1948" s="325"/>
      <c r="C1948" s="325"/>
      <c r="D1948" s="325"/>
      <c r="E1948" s="325"/>
      <c r="F1948" s="325"/>
      <c r="G1948" s="326"/>
      <c r="H1948" s="326"/>
      <c r="I1948" s="327"/>
      <c r="J1948" s="327"/>
      <c r="K1948" s="327"/>
      <c r="L1948" s="327"/>
      <c r="M1948" s="327"/>
      <c r="N1948" s="328" t="str">
        <f t="shared" ca="1" si="120"/>
        <v/>
      </c>
      <c r="O1948" s="328"/>
      <c r="P1948" s="329"/>
      <c r="Q1948" s="330" t="str">
        <f t="shared" si="121"/>
        <v/>
      </c>
      <c r="R1948" s="330" t="b">
        <f t="shared" si="122"/>
        <v>1</v>
      </c>
      <c r="S1948" s="330" t="str">
        <f t="shared" si="123"/>
        <v/>
      </c>
    </row>
    <row r="1949" spans="1:19" s="330" customFormat="1" ht="20.149999999999999" customHeight="1">
      <c r="A1949" s="294"/>
      <c r="B1949" s="325"/>
      <c r="C1949" s="325"/>
      <c r="D1949" s="325"/>
      <c r="E1949" s="325"/>
      <c r="F1949" s="325"/>
      <c r="G1949" s="326"/>
      <c r="H1949" s="326"/>
      <c r="I1949" s="327"/>
      <c r="J1949" s="327"/>
      <c r="K1949" s="327"/>
      <c r="L1949" s="327"/>
      <c r="M1949" s="327"/>
      <c r="N1949" s="328" t="str">
        <f t="shared" ca="1" si="120"/>
        <v/>
      </c>
      <c r="O1949" s="328"/>
      <c r="P1949" s="329"/>
      <c r="Q1949" s="330" t="str">
        <f t="shared" si="121"/>
        <v/>
      </c>
      <c r="R1949" s="330" t="b">
        <f t="shared" si="122"/>
        <v>1</v>
      </c>
      <c r="S1949" s="330" t="str">
        <f t="shared" si="123"/>
        <v/>
      </c>
    </row>
    <row r="1950" spans="1:19" s="330" customFormat="1" ht="20.149999999999999" customHeight="1">
      <c r="A1950" s="294"/>
      <c r="B1950" s="325"/>
      <c r="C1950" s="325"/>
      <c r="D1950" s="325"/>
      <c r="E1950" s="325"/>
      <c r="F1950" s="325"/>
      <c r="G1950" s="326"/>
      <c r="H1950" s="326"/>
      <c r="I1950" s="327"/>
      <c r="J1950" s="327"/>
      <c r="K1950" s="327"/>
      <c r="L1950" s="327"/>
      <c r="M1950" s="327"/>
      <c r="N1950" s="328" t="str">
        <f t="shared" ca="1" si="120"/>
        <v/>
      </c>
      <c r="O1950" s="328"/>
      <c r="P1950" s="329"/>
      <c r="Q1950" s="330" t="str">
        <f t="shared" si="121"/>
        <v/>
      </c>
      <c r="R1950" s="330" t="b">
        <f t="shared" si="122"/>
        <v>1</v>
      </c>
      <c r="S1950" s="330" t="str">
        <f t="shared" si="123"/>
        <v/>
      </c>
    </row>
    <row r="1951" spans="1:19" s="330" customFormat="1" ht="20.149999999999999" customHeight="1">
      <c r="A1951" s="294"/>
      <c r="B1951" s="325"/>
      <c r="C1951" s="325"/>
      <c r="D1951" s="325"/>
      <c r="E1951" s="325"/>
      <c r="F1951" s="325"/>
      <c r="G1951" s="326"/>
      <c r="H1951" s="326"/>
      <c r="I1951" s="327"/>
      <c r="J1951" s="327"/>
      <c r="K1951" s="327"/>
      <c r="L1951" s="327"/>
      <c r="M1951" s="327"/>
      <c r="N1951" s="328" t="str">
        <f t="shared" ca="1" si="120"/>
        <v/>
      </c>
      <c r="O1951" s="328"/>
      <c r="P1951" s="329"/>
      <c r="Q1951" s="330" t="str">
        <f t="shared" si="121"/>
        <v/>
      </c>
      <c r="R1951" s="330" t="b">
        <f t="shared" si="122"/>
        <v>1</v>
      </c>
      <c r="S1951" s="330" t="str">
        <f t="shared" si="123"/>
        <v/>
      </c>
    </row>
    <row r="1952" spans="1:19" s="330" customFormat="1" ht="20.149999999999999" customHeight="1">
      <c r="A1952" s="294"/>
      <c r="B1952" s="325"/>
      <c r="C1952" s="325"/>
      <c r="D1952" s="325"/>
      <c r="E1952" s="325"/>
      <c r="F1952" s="325"/>
      <c r="G1952" s="326"/>
      <c r="H1952" s="326"/>
      <c r="I1952" s="327"/>
      <c r="J1952" s="327"/>
      <c r="K1952" s="327"/>
      <c r="L1952" s="327"/>
      <c r="M1952" s="327"/>
      <c r="N1952" s="328" t="str">
        <f t="shared" ca="1" si="120"/>
        <v/>
      </c>
      <c r="O1952" s="328"/>
      <c r="P1952" s="329"/>
      <c r="Q1952" s="330" t="str">
        <f t="shared" si="121"/>
        <v/>
      </c>
      <c r="R1952" s="330" t="b">
        <f t="shared" si="122"/>
        <v>1</v>
      </c>
      <c r="S1952" s="330" t="str">
        <f t="shared" si="123"/>
        <v/>
      </c>
    </row>
    <row r="1953" spans="1:19" s="330" customFormat="1" ht="20.149999999999999" customHeight="1">
      <c r="A1953" s="294"/>
      <c r="B1953" s="325"/>
      <c r="C1953" s="325"/>
      <c r="D1953" s="325"/>
      <c r="E1953" s="325"/>
      <c r="F1953" s="325"/>
      <c r="G1953" s="326"/>
      <c r="H1953" s="326"/>
      <c r="I1953" s="327"/>
      <c r="J1953" s="327"/>
      <c r="K1953" s="327"/>
      <c r="L1953" s="327"/>
      <c r="M1953" s="327"/>
      <c r="N1953" s="328" t="str">
        <f t="shared" ca="1" si="120"/>
        <v/>
      </c>
      <c r="O1953" s="328"/>
      <c r="P1953" s="329"/>
      <c r="Q1953" s="330" t="str">
        <f t="shared" si="121"/>
        <v/>
      </c>
      <c r="R1953" s="330" t="b">
        <f t="shared" si="122"/>
        <v>1</v>
      </c>
      <c r="S1953" s="330" t="str">
        <f t="shared" si="123"/>
        <v/>
      </c>
    </row>
    <row r="1954" spans="1:19" s="330" customFormat="1" ht="20.149999999999999" customHeight="1">
      <c r="A1954" s="294"/>
      <c r="B1954" s="325"/>
      <c r="C1954" s="325"/>
      <c r="D1954" s="325"/>
      <c r="E1954" s="325"/>
      <c r="F1954" s="325"/>
      <c r="G1954" s="326"/>
      <c r="H1954" s="326"/>
      <c r="I1954" s="327"/>
      <c r="J1954" s="327"/>
      <c r="K1954" s="327"/>
      <c r="L1954" s="327"/>
      <c r="M1954" s="327"/>
      <c r="N1954" s="328" t="str">
        <f t="shared" ca="1" si="120"/>
        <v/>
      </c>
      <c r="O1954" s="328"/>
      <c r="P1954" s="329"/>
      <c r="Q1954" s="330" t="str">
        <f t="shared" si="121"/>
        <v/>
      </c>
      <c r="R1954" s="330" t="b">
        <f t="shared" si="122"/>
        <v>1</v>
      </c>
      <c r="S1954" s="330" t="str">
        <f t="shared" si="123"/>
        <v/>
      </c>
    </row>
    <row r="1955" spans="1:19" s="330" customFormat="1" ht="20.149999999999999" customHeight="1">
      <c r="A1955" s="294"/>
      <c r="B1955" s="325"/>
      <c r="C1955" s="325"/>
      <c r="D1955" s="325"/>
      <c r="E1955" s="325"/>
      <c r="F1955" s="325"/>
      <c r="G1955" s="326"/>
      <c r="H1955" s="326"/>
      <c r="I1955" s="327"/>
      <c r="J1955" s="327"/>
      <c r="K1955" s="327"/>
      <c r="L1955" s="327"/>
      <c r="M1955" s="327"/>
      <c r="N1955" s="328" t="str">
        <f t="shared" ca="1" si="120"/>
        <v/>
      </c>
      <c r="O1955" s="328"/>
      <c r="P1955" s="329"/>
      <c r="Q1955" s="330" t="str">
        <f t="shared" si="121"/>
        <v/>
      </c>
      <c r="R1955" s="330" t="b">
        <f t="shared" si="122"/>
        <v>1</v>
      </c>
      <c r="S1955" s="330" t="str">
        <f t="shared" si="123"/>
        <v/>
      </c>
    </row>
    <row r="1956" spans="1:19" s="330" customFormat="1" ht="20.149999999999999" customHeight="1">
      <c r="A1956" s="294"/>
      <c r="B1956" s="325"/>
      <c r="C1956" s="325"/>
      <c r="D1956" s="325"/>
      <c r="E1956" s="325"/>
      <c r="F1956" s="325"/>
      <c r="G1956" s="326"/>
      <c r="H1956" s="326"/>
      <c r="I1956" s="327"/>
      <c r="J1956" s="327"/>
      <c r="K1956" s="327"/>
      <c r="L1956" s="327"/>
      <c r="M1956" s="327"/>
      <c r="N1956" s="328" t="str">
        <f t="shared" ca="1" si="120"/>
        <v/>
      </c>
      <c r="O1956" s="328"/>
      <c r="P1956" s="329"/>
      <c r="Q1956" s="330" t="str">
        <f t="shared" si="121"/>
        <v/>
      </c>
      <c r="R1956" s="330" t="b">
        <f t="shared" si="122"/>
        <v>1</v>
      </c>
      <c r="S1956" s="330" t="str">
        <f t="shared" si="123"/>
        <v/>
      </c>
    </row>
    <row r="1957" spans="1:19" s="330" customFormat="1" ht="20.149999999999999" customHeight="1">
      <c r="A1957" s="294"/>
      <c r="B1957" s="325"/>
      <c r="C1957" s="325"/>
      <c r="D1957" s="325"/>
      <c r="E1957" s="325"/>
      <c r="F1957" s="325"/>
      <c r="G1957" s="326"/>
      <c r="H1957" s="326"/>
      <c r="I1957" s="327"/>
      <c r="J1957" s="327"/>
      <c r="K1957" s="327"/>
      <c r="L1957" s="327"/>
      <c r="M1957" s="327"/>
      <c r="N1957" s="328" t="str">
        <f t="shared" ca="1" si="120"/>
        <v/>
      </c>
      <c r="O1957" s="328"/>
      <c r="P1957" s="329"/>
      <c r="Q1957" s="330" t="str">
        <f t="shared" si="121"/>
        <v/>
      </c>
      <c r="R1957" s="330" t="b">
        <f t="shared" si="122"/>
        <v>1</v>
      </c>
      <c r="S1957" s="330" t="str">
        <f t="shared" si="123"/>
        <v/>
      </c>
    </row>
    <row r="1958" spans="1:19" s="330" customFormat="1" ht="20.149999999999999" customHeight="1">
      <c r="A1958" s="294"/>
      <c r="B1958" s="325"/>
      <c r="C1958" s="325"/>
      <c r="D1958" s="325"/>
      <c r="E1958" s="325"/>
      <c r="F1958" s="325"/>
      <c r="G1958" s="326"/>
      <c r="H1958" s="326"/>
      <c r="I1958" s="327"/>
      <c r="J1958" s="327"/>
      <c r="K1958" s="327"/>
      <c r="L1958" s="327"/>
      <c r="M1958" s="327"/>
      <c r="N1958" s="328" t="str">
        <f t="shared" ca="1" si="120"/>
        <v/>
      </c>
      <c r="O1958" s="328"/>
      <c r="P1958" s="329"/>
      <c r="Q1958" s="330" t="str">
        <f t="shared" si="121"/>
        <v/>
      </c>
      <c r="R1958" s="330" t="b">
        <f t="shared" si="122"/>
        <v>1</v>
      </c>
      <c r="S1958" s="330" t="str">
        <f t="shared" si="123"/>
        <v/>
      </c>
    </row>
    <row r="1959" spans="1:19" s="330" customFormat="1" ht="20.149999999999999" customHeight="1">
      <c r="A1959" s="294"/>
      <c r="B1959" s="325"/>
      <c r="C1959" s="325"/>
      <c r="D1959" s="325"/>
      <c r="E1959" s="325"/>
      <c r="F1959" s="325"/>
      <c r="G1959" s="326"/>
      <c r="H1959" s="326"/>
      <c r="I1959" s="327"/>
      <c r="J1959" s="327"/>
      <c r="K1959" s="327"/>
      <c r="L1959" s="327"/>
      <c r="M1959" s="327"/>
      <c r="N1959" s="328" t="str">
        <f t="shared" ca="1" si="120"/>
        <v/>
      </c>
      <c r="O1959" s="328"/>
      <c r="P1959" s="329"/>
      <c r="Q1959" s="330" t="str">
        <f t="shared" si="121"/>
        <v/>
      </c>
      <c r="R1959" s="330" t="b">
        <f t="shared" si="122"/>
        <v>1</v>
      </c>
      <c r="S1959" s="330" t="str">
        <f t="shared" si="123"/>
        <v/>
      </c>
    </row>
    <row r="1960" spans="1:19" s="330" customFormat="1" ht="20.149999999999999" customHeight="1">
      <c r="A1960" s="294"/>
      <c r="B1960" s="325"/>
      <c r="C1960" s="325"/>
      <c r="D1960" s="325"/>
      <c r="E1960" s="325"/>
      <c r="F1960" s="325"/>
      <c r="G1960" s="326"/>
      <c r="H1960" s="326"/>
      <c r="I1960" s="327"/>
      <c r="J1960" s="327"/>
      <c r="K1960" s="327"/>
      <c r="L1960" s="327"/>
      <c r="M1960" s="327"/>
      <c r="N1960" s="328" t="str">
        <f t="shared" ca="1" si="120"/>
        <v/>
      </c>
      <c r="O1960" s="328"/>
      <c r="P1960" s="329"/>
      <c r="Q1960" s="330" t="str">
        <f t="shared" si="121"/>
        <v/>
      </c>
      <c r="R1960" s="330" t="b">
        <f t="shared" si="122"/>
        <v>1</v>
      </c>
      <c r="S1960" s="330" t="str">
        <f t="shared" si="123"/>
        <v/>
      </c>
    </row>
    <row r="1961" spans="1:19" s="330" customFormat="1" ht="20.149999999999999" customHeight="1">
      <c r="A1961" s="294"/>
      <c r="B1961" s="325"/>
      <c r="C1961" s="325"/>
      <c r="D1961" s="325"/>
      <c r="E1961" s="325"/>
      <c r="F1961" s="325"/>
      <c r="G1961" s="326"/>
      <c r="H1961" s="326"/>
      <c r="I1961" s="327"/>
      <c r="J1961" s="327"/>
      <c r="K1961" s="327"/>
      <c r="L1961" s="327"/>
      <c r="M1961" s="327"/>
      <c r="N1961" s="328" t="str">
        <f t="shared" ca="1" si="120"/>
        <v/>
      </c>
      <c r="O1961" s="328"/>
      <c r="P1961" s="329"/>
      <c r="Q1961" s="330" t="str">
        <f t="shared" si="121"/>
        <v/>
      </c>
      <c r="R1961" s="330" t="b">
        <f t="shared" si="122"/>
        <v>1</v>
      </c>
      <c r="S1961" s="330" t="str">
        <f t="shared" si="123"/>
        <v/>
      </c>
    </row>
    <row r="1962" spans="1:19" s="330" customFormat="1" ht="20.149999999999999" customHeight="1">
      <c r="A1962" s="294"/>
      <c r="B1962" s="325"/>
      <c r="C1962" s="325"/>
      <c r="D1962" s="325"/>
      <c r="E1962" s="325"/>
      <c r="F1962" s="325"/>
      <c r="G1962" s="326"/>
      <c r="H1962" s="326"/>
      <c r="I1962" s="327"/>
      <c r="J1962" s="327"/>
      <c r="K1962" s="327"/>
      <c r="L1962" s="327"/>
      <c r="M1962" s="327"/>
      <c r="N1962" s="328" t="str">
        <f t="shared" ca="1" si="120"/>
        <v/>
      </c>
      <c r="O1962" s="328"/>
      <c r="P1962" s="329"/>
      <c r="Q1962" s="330" t="str">
        <f t="shared" si="121"/>
        <v/>
      </c>
      <c r="R1962" s="330" t="b">
        <f t="shared" si="122"/>
        <v>1</v>
      </c>
      <c r="S1962" s="330" t="str">
        <f t="shared" si="123"/>
        <v/>
      </c>
    </row>
    <row r="1963" spans="1:19" s="330" customFormat="1" ht="20.149999999999999" customHeight="1">
      <c r="A1963" s="294"/>
      <c r="B1963" s="325"/>
      <c r="C1963" s="325"/>
      <c r="D1963" s="325"/>
      <c r="E1963" s="325"/>
      <c r="F1963" s="325"/>
      <c r="G1963" s="326"/>
      <c r="H1963" s="326"/>
      <c r="I1963" s="327"/>
      <c r="J1963" s="327"/>
      <c r="K1963" s="327"/>
      <c r="L1963" s="327"/>
      <c r="M1963" s="327"/>
      <c r="N1963" s="328" t="str">
        <f t="shared" ca="1" si="120"/>
        <v/>
      </c>
      <c r="O1963" s="328"/>
      <c r="P1963" s="329"/>
      <c r="Q1963" s="330" t="str">
        <f t="shared" si="121"/>
        <v/>
      </c>
      <c r="R1963" s="330" t="b">
        <f t="shared" si="122"/>
        <v>1</v>
      </c>
      <c r="S1963" s="330" t="str">
        <f t="shared" si="123"/>
        <v/>
      </c>
    </row>
    <row r="1964" spans="1:19" s="330" customFormat="1" ht="20.149999999999999" customHeight="1">
      <c r="A1964" s="294"/>
      <c r="B1964" s="325"/>
      <c r="C1964" s="325"/>
      <c r="D1964" s="325"/>
      <c r="E1964" s="325"/>
      <c r="F1964" s="325"/>
      <c r="G1964" s="326"/>
      <c r="H1964" s="326"/>
      <c r="I1964" s="327"/>
      <c r="J1964" s="327"/>
      <c r="K1964" s="327"/>
      <c r="L1964" s="327"/>
      <c r="M1964" s="327"/>
      <c r="N1964" s="328" t="str">
        <f t="shared" ca="1" si="120"/>
        <v/>
      </c>
      <c r="O1964" s="328"/>
      <c r="P1964" s="329"/>
      <c r="Q1964" s="330" t="str">
        <f t="shared" si="121"/>
        <v/>
      </c>
      <c r="R1964" s="330" t="b">
        <f t="shared" si="122"/>
        <v>1</v>
      </c>
      <c r="S1964" s="330" t="str">
        <f t="shared" si="123"/>
        <v/>
      </c>
    </row>
    <row r="1965" spans="1:19" s="330" customFormat="1" ht="20.149999999999999" customHeight="1">
      <c r="A1965" s="294"/>
      <c r="B1965" s="325"/>
      <c r="C1965" s="325"/>
      <c r="D1965" s="325"/>
      <c r="E1965" s="325"/>
      <c r="F1965" s="325"/>
      <c r="G1965" s="326"/>
      <c r="H1965" s="326"/>
      <c r="I1965" s="327"/>
      <c r="J1965" s="327"/>
      <c r="K1965" s="327"/>
      <c r="L1965" s="327"/>
      <c r="M1965" s="327"/>
      <c r="N1965" s="328" t="str">
        <f t="shared" ca="1" si="120"/>
        <v/>
      </c>
      <c r="O1965" s="328"/>
      <c r="P1965" s="329"/>
      <c r="Q1965" s="330" t="str">
        <f t="shared" si="121"/>
        <v/>
      </c>
      <c r="R1965" s="330" t="b">
        <f t="shared" si="122"/>
        <v>1</v>
      </c>
      <c r="S1965" s="330" t="str">
        <f t="shared" si="123"/>
        <v/>
      </c>
    </row>
    <row r="1966" spans="1:19" s="330" customFormat="1" ht="20.149999999999999" customHeight="1">
      <c r="A1966" s="294"/>
      <c r="B1966" s="325"/>
      <c r="C1966" s="325"/>
      <c r="D1966" s="325"/>
      <c r="E1966" s="325"/>
      <c r="F1966" s="325"/>
      <c r="G1966" s="326"/>
      <c r="H1966" s="326"/>
      <c r="I1966" s="327"/>
      <c r="J1966" s="327"/>
      <c r="K1966" s="327"/>
      <c r="L1966" s="327"/>
      <c r="M1966" s="327"/>
      <c r="N1966" s="328" t="str">
        <f t="shared" ca="1" si="120"/>
        <v/>
      </c>
      <c r="O1966" s="328"/>
      <c r="P1966" s="329"/>
      <c r="Q1966" s="330" t="str">
        <f t="shared" si="121"/>
        <v/>
      </c>
      <c r="R1966" s="330" t="b">
        <f t="shared" si="122"/>
        <v>1</v>
      </c>
      <c r="S1966" s="330" t="str">
        <f t="shared" si="123"/>
        <v/>
      </c>
    </row>
    <row r="1967" spans="1:19" s="330" customFormat="1" ht="20.149999999999999" customHeight="1">
      <c r="A1967" s="294"/>
      <c r="B1967" s="325"/>
      <c r="C1967" s="325"/>
      <c r="D1967" s="325"/>
      <c r="E1967" s="325"/>
      <c r="F1967" s="325"/>
      <c r="G1967" s="326"/>
      <c r="H1967" s="326"/>
      <c r="I1967" s="327"/>
      <c r="J1967" s="327"/>
      <c r="K1967" s="327"/>
      <c r="L1967" s="327"/>
      <c r="M1967" s="327"/>
      <c r="N1967" s="328" t="str">
        <f t="shared" ca="1" si="120"/>
        <v/>
      </c>
      <c r="O1967" s="328"/>
      <c r="P1967" s="329"/>
      <c r="Q1967" s="330" t="str">
        <f t="shared" si="121"/>
        <v/>
      </c>
      <c r="R1967" s="330" t="b">
        <f t="shared" si="122"/>
        <v>1</v>
      </c>
      <c r="S1967" s="330" t="str">
        <f t="shared" si="123"/>
        <v/>
      </c>
    </row>
    <row r="1968" spans="1:19" s="330" customFormat="1" ht="20.149999999999999" customHeight="1">
      <c r="A1968" s="294"/>
      <c r="B1968" s="325"/>
      <c r="C1968" s="325"/>
      <c r="D1968" s="325"/>
      <c r="E1968" s="325"/>
      <c r="F1968" s="325"/>
      <c r="G1968" s="326"/>
      <c r="H1968" s="326"/>
      <c r="I1968" s="327"/>
      <c r="J1968" s="327"/>
      <c r="K1968" s="327"/>
      <c r="L1968" s="327"/>
      <c r="M1968" s="327"/>
      <c r="N1968" s="328" t="str">
        <f t="shared" ca="1" si="120"/>
        <v/>
      </c>
      <c r="O1968" s="328"/>
      <c r="P1968" s="329"/>
      <c r="Q1968" s="330" t="str">
        <f t="shared" si="121"/>
        <v/>
      </c>
      <c r="R1968" s="330" t="b">
        <f t="shared" si="122"/>
        <v>1</v>
      </c>
      <c r="S1968" s="330" t="str">
        <f t="shared" si="123"/>
        <v/>
      </c>
    </row>
    <row r="1969" spans="1:19" s="330" customFormat="1" ht="20.149999999999999" customHeight="1">
      <c r="A1969" s="294"/>
      <c r="B1969" s="325"/>
      <c r="C1969" s="325"/>
      <c r="D1969" s="325"/>
      <c r="E1969" s="325"/>
      <c r="F1969" s="325"/>
      <c r="G1969" s="326"/>
      <c r="H1969" s="326"/>
      <c r="I1969" s="327"/>
      <c r="J1969" s="327"/>
      <c r="K1969" s="327"/>
      <c r="L1969" s="327"/>
      <c r="M1969" s="327"/>
      <c r="N1969" s="328" t="str">
        <f t="shared" ca="1" si="120"/>
        <v/>
      </c>
      <c r="O1969" s="328"/>
      <c r="P1969" s="329"/>
      <c r="Q1969" s="330" t="str">
        <f t="shared" si="121"/>
        <v/>
      </c>
      <c r="R1969" s="330" t="b">
        <f t="shared" si="122"/>
        <v>1</v>
      </c>
      <c r="S1969" s="330" t="str">
        <f t="shared" si="123"/>
        <v/>
      </c>
    </row>
    <row r="1970" spans="1:19" s="330" customFormat="1" ht="20.149999999999999" customHeight="1">
      <c r="A1970" s="294"/>
      <c r="B1970" s="325"/>
      <c r="C1970" s="325"/>
      <c r="D1970" s="325"/>
      <c r="E1970" s="325"/>
      <c r="F1970" s="325"/>
      <c r="G1970" s="326"/>
      <c r="H1970" s="326"/>
      <c r="I1970" s="327"/>
      <c r="J1970" s="327"/>
      <c r="K1970" s="327"/>
      <c r="L1970" s="327"/>
      <c r="M1970" s="327"/>
      <c r="N1970" s="328" t="str">
        <f t="shared" ca="1" si="120"/>
        <v/>
      </c>
      <c r="O1970" s="328"/>
      <c r="P1970" s="329"/>
      <c r="Q1970" s="330" t="str">
        <f t="shared" si="121"/>
        <v/>
      </c>
      <c r="R1970" s="330" t="b">
        <f t="shared" si="122"/>
        <v>1</v>
      </c>
      <c r="S1970" s="330" t="str">
        <f t="shared" si="123"/>
        <v/>
      </c>
    </row>
    <row r="1971" spans="1:19" s="330" customFormat="1" ht="20.149999999999999" customHeight="1">
      <c r="A1971" s="294"/>
      <c r="B1971" s="325"/>
      <c r="C1971" s="325"/>
      <c r="D1971" s="325"/>
      <c r="E1971" s="325"/>
      <c r="F1971" s="325"/>
      <c r="G1971" s="326"/>
      <c r="H1971" s="326"/>
      <c r="I1971" s="327"/>
      <c r="J1971" s="327"/>
      <c r="K1971" s="327"/>
      <c r="L1971" s="327"/>
      <c r="M1971" s="327"/>
      <c r="N1971" s="328" t="str">
        <f t="shared" ca="1" si="120"/>
        <v/>
      </c>
      <c r="O1971" s="328"/>
      <c r="P1971" s="329"/>
      <c r="Q1971" s="330" t="str">
        <f t="shared" si="121"/>
        <v/>
      </c>
      <c r="R1971" s="330" t="b">
        <f t="shared" si="122"/>
        <v>1</v>
      </c>
      <c r="S1971" s="330" t="str">
        <f t="shared" si="123"/>
        <v/>
      </c>
    </row>
    <row r="1972" spans="1:19" s="330" customFormat="1" ht="20.149999999999999" customHeight="1">
      <c r="A1972" s="294"/>
      <c r="B1972" s="325"/>
      <c r="C1972" s="325"/>
      <c r="D1972" s="325"/>
      <c r="E1972" s="325"/>
      <c r="F1972" s="325"/>
      <c r="G1972" s="326"/>
      <c r="H1972" s="326"/>
      <c r="I1972" s="327"/>
      <c r="J1972" s="327"/>
      <c r="K1972" s="327"/>
      <c r="L1972" s="327"/>
      <c r="M1972" s="327"/>
      <c r="N1972" s="328" t="str">
        <f t="shared" ca="1" si="120"/>
        <v/>
      </c>
      <c r="O1972" s="328"/>
      <c r="P1972" s="329"/>
      <c r="Q1972" s="330" t="str">
        <f t="shared" si="121"/>
        <v/>
      </c>
      <c r="R1972" s="330" t="b">
        <f t="shared" si="122"/>
        <v>1</v>
      </c>
      <c r="S1972" s="330" t="str">
        <f t="shared" si="123"/>
        <v/>
      </c>
    </row>
    <row r="1973" spans="1:19" s="330" customFormat="1" ht="20.149999999999999" customHeight="1">
      <c r="A1973" s="294"/>
      <c r="B1973" s="325"/>
      <c r="C1973" s="325"/>
      <c r="D1973" s="325"/>
      <c r="E1973" s="325"/>
      <c r="F1973" s="325"/>
      <c r="G1973" s="326"/>
      <c r="H1973" s="326"/>
      <c r="I1973" s="327"/>
      <c r="J1973" s="327"/>
      <c r="K1973" s="327"/>
      <c r="L1973" s="327"/>
      <c r="M1973" s="327"/>
      <c r="N1973" s="328" t="str">
        <f t="shared" ca="1" si="120"/>
        <v/>
      </c>
      <c r="O1973" s="328"/>
      <c r="P1973" s="329"/>
      <c r="Q1973" s="330" t="str">
        <f t="shared" si="121"/>
        <v/>
      </c>
      <c r="R1973" s="330" t="b">
        <f t="shared" si="122"/>
        <v>1</v>
      </c>
      <c r="S1973" s="330" t="str">
        <f t="shared" si="123"/>
        <v/>
      </c>
    </row>
    <row r="1974" spans="1:19" s="330" customFormat="1" ht="20.149999999999999" customHeight="1">
      <c r="A1974" s="294"/>
      <c r="B1974" s="325"/>
      <c r="C1974" s="325"/>
      <c r="D1974" s="325"/>
      <c r="E1974" s="325"/>
      <c r="F1974" s="325"/>
      <c r="G1974" s="326"/>
      <c r="H1974" s="326"/>
      <c r="I1974" s="327"/>
      <c r="J1974" s="327"/>
      <c r="K1974" s="327"/>
      <c r="L1974" s="327"/>
      <c r="M1974" s="327"/>
      <c r="N1974" s="328" t="str">
        <f t="shared" ca="1" si="120"/>
        <v/>
      </c>
      <c r="O1974" s="328"/>
      <c r="P1974" s="329"/>
      <c r="Q1974" s="330" t="str">
        <f t="shared" si="121"/>
        <v/>
      </c>
      <c r="R1974" s="330" t="b">
        <f t="shared" si="122"/>
        <v>1</v>
      </c>
      <c r="S1974" s="330" t="str">
        <f t="shared" si="123"/>
        <v/>
      </c>
    </row>
    <row r="1975" spans="1:19" s="330" customFormat="1" ht="20.149999999999999" customHeight="1">
      <c r="A1975" s="294"/>
      <c r="B1975" s="325"/>
      <c r="C1975" s="325"/>
      <c r="D1975" s="325"/>
      <c r="E1975" s="325"/>
      <c r="F1975" s="325"/>
      <c r="G1975" s="326"/>
      <c r="H1975" s="326"/>
      <c r="I1975" s="327"/>
      <c r="J1975" s="327"/>
      <c r="K1975" s="327"/>
      <c r="L1975" s="327"/>
      <c r="M1975" s="327"/>
      <c r="N1975" s="328" t="str">
        <f t="shared" ca="1" si="120"/>
        <v/>
      </c>
      <c r="O1975" s="328"/>
      <c r="P1975" s="329"/>
      <c r="Q1975" s="330" t="str">
        <f t="shared" si="121"/>
        <v/>
      </c>
      <c r="R1975" s="330" t="b">
        <f t="shared" si="122"/>
        <v>1</v>
      </c>
      <c r="S1975" s="330" t="str">
        <f t="shared" si="123"/>
        <v/>
      </c>
    </row>
    <row r="1976" spans="1:19" s="330" customFormat="1" ht="20.149999999999999" customHeight="1">
      <c r="A1976" s="294"/>
      <c r="B1976" s="325"/>
      <c r="C1976" s="325"/>
      <c r="D1976" s="325"/>
      <c r="E1976" s="325"/>
      <c r="F1976" s="325"/>
      <c r="G1976" s="326"/>
      <c r="H1976" s="326"/>
      <c r="I1976" s="327"/>
      <c r="J1976" s="327"/>
      <c r="K1976" s="327"/>
      <c r="L1976" s="327"/>
      <c r="M1976" s="327"/>
      <c r="N1976" s="328" t="str">
        <f t="shared" ca="1" si="120"/>
        <v/>
      </c>
      <c r="O1976" s="328"/>
      <c r="P1976" s="329"/>
      <c r="Q1976" s="330" t="str">
        <f t="shared" si="121"/>
        <v/>
      </c>
      <c r="R1976" s="330" t="b">
        <f t="shared" si="122"/>
        <v>1</v>
      </c>
      <c r="S1976" s="330" t="str">
        <f t="shared" si="123"/>
        <v/>
      </c>
    </row>
    <row r="1977" spans="1:19" s="330" customFormat="1" ht="20.149999999999999" customHeight="1">
      <c r="A1977" s="294"/>
      <c r="B1977" s="325"/>
      <c r="C1977" s="325"/>
      <c r="D1977" s="325"/>
      <c r="E1977" s="325"/>
      <c r="F1977" s="325"/>
      <c r="G1977" s="326"/>
      <c r="H1977" s="326"/>
      <c r="I1977" s="327"/>
      <c r="J1977" s="327"/>
      <c r="K1977" s="327"/>
      <c r="L1977" s="327"/>
      <c r="M1977" s="327"/>
      <c r="N1977" s="328" t="str">
        <f t="shared" ca="1" si="120"/>
        <v/>
      </c>
      <c r="O1977" s="328"/>
      <c r="P1977" s="329"/>
      <c r="Q1977" s="330" t="str">
        <f t="shared" si="121"/>
        <v/>
      </c>
      <c r="R1977" s="330" t="b">
        <f t="shared" si="122"/>
        <v>1</v>
      </c>
      <c r="S1977" s="330" t="str">
        <f t="shared" si="123"/>
        <v/>
      </c>
    </row>
    <row r="1978" spans="1:19" s="330" customFormat="1" ht="20.149999999999999" customHeight="1">
      <c r="A1978" s="294"/>
      <c r="B1978" s="325"/>
      <c r="C1978" s="325"/>
      <c r="D1978" s="325"/>
      <c r="E1978" s="325"/>
      <c r="F1978" s="325"/>
      <c r="G1978" s="326"/>
      <c r="H1978" s="326"/>
      <c r="I1978" s="327"/>
      <c r="J1978" s="327"/>
      <c r="K1978" s="327"/>
      <c r="L1978" s="327"/>
      <c r="M1978" s="327"/>
      <c r="N1978" s="328" t="str">
        <f t="shared" ca="1" si="120"/>
        <v/>
      </c>
      <c r="O1978" s="328"/>
      <c r="P1978" s="329"/>
      <c r="Q1978" s="330" t="str">
        <f t="shared" si="121"/>
        <v/>
      </c>
      <c r="R1978" s="330" t="b">
        <f t="shared" si="122"/>
        <v>1</v>
      </c>
      <c r="S1978" s="330" t="str">
        <f t="shared" si="123"/>
        <v/>
      </c>
    </row>
    <row r="1979" spans="1:19" s="330" customFormat="1" ht="20.149999999999999" customHeight="1">
      <c r="A1979" s="294"/>
      <c r="B1979" s="325"/>
      <c r="C1979" s="325"/>
      <c r="D1979" s="325"/>
      <c r="E1979" s="325"/>
      <c r="F1979" s="325"/>
      <c r="G1979" s="326"/>
      <c r="H1979" s="326"/>
      <c r="I1979" s="327"/>
      <c r="J1979" s="327"/>
      <c r="K1979" s="327"/>
      <c r="L1979" s="327"/>
      <c r="M1979" s="327"/>
      <c r="N1979" s="328" t="str">
        <f t="shared" ca="1" si="120"/>
        <v/>
      </c>
      <c r="O1979" s="328"/>
      <c r="P1979" s="329"/>
      <c r="Q1979" s="330" t="str">
        <f t="shared" si="121"/>
        <v/>
      </c>
      <c r="R1979" s="330" t="b">
        <f t="shared" si="122"/>
        <v>1</v>
      </c>
      <c r="S1979" s="330" t="str">
        <f t="shared" si="123"/>
        <v/>
      </c>
    </row>
    <row r="1980" spans="1:19" s="330" customFormat="1" ht="20.149999999999999" customHeight="1">
      <c r="A1980" s="294"/>
      <c r="B1980" s="325"/>
      <c r="C1980" s="325"/>
      <c r="D1980" s="325"/>
      <c r="E1980" s="325"/>
      <c r="F1980" s="325"/>
      <c r="G1980" s="326"/>
      <c r="H1980" s="326"/>
      <c r="I1980" s="327"/>
      <c r="J1980" s="327"/>
      <c r="K1980" s="327"/>
      <c r="L1980" s="327"/>
      <c r="M1980" s="327"/>
      <c r="N1980" s="328" t="str">
        <f t="shared" ca="1" si="120"/>
        <v/>
      </c>
      <c r="O1980" s="328"/>
      <c r="P1980" s="329"/>
      <c r="Q1980" s="330" t="str">
        <f t="shared" si="121"/>
        <v/>
      </c>
      <c r="R1980" s="330" t="b">
        <f t="shared" si="122"/>
        <v>1</v>
      </c>
      <c r="S1980" s="330" t="str">
        <f t="shared" si="123"/>
        <v/>
      </c>
    </row>
    <row r="1981" spans="1:19" s="330" customFormat="1" ht="20.149999999999999" customHeight="1">
      <c r="A1981" s="294"/>
      <c r="B1981" s="325"/>
      <c r="C1981" s="325"/>
      <c r="D1981" s="325"/>
      <c r="E1981" s="325"/>
      <c r="F1981" s="325"/>
      <c r="G1981" s="326"/>
      <c r="H1981" s="326"/>
      <c r="I1981" s="327"/>
      <c r="J1981" s="327"/>
      <c r="K1981" s="327"/>
      <c r="L1981" s="327"/>
      <c r="M1981" s="327"/>
      <c r="N1981" s="328" t="str">
        <f t="shared" ca="1" si="120"/>
        <v/>
      </c>
      <c r="O1981" s="328"/>
      <c r="P1981" s="329"/>
      <c r="Q1981" s="330" t="str">
        <f t="shared" si="121"/>
        <v/>
      </c>
      <c r="R1981" s="330" t="b">
        <f t="shared" si="122"/>
        <v>1</v>
      </c>
      <c r="S1981" s="330" t="str">
        <f t="shared" si="123"/>
        <v/>
      </c>
    </row>
    <row r="1982" spans="1:19" s="330" customFormat="1" ht="20.149999999999999" customHeight="1">
      <c r="A1982" s="294"/>
      <c r="B1982" s="325"/>
      <c r="C1982" s="325"/>
      <c r="D1982" s="325"/>
      <c r="E1982" s="325"/>
      <c r="F1982" s="325"/>
      <c r="G1982" s="326"/>
      <c r="H1982" s="326"/>
      <c r="I1982" s="327"/>
      <c r="J1982" s="327"/>
      <c r="K1982" s="327"/>
      <c r="L1982" s="327"/>
      <c r="M1982" s="327"/>
      <c r="N1982" s="328" t="str">
        <f t="shared" ca="1" si="120"/>
        <v/>
      </c>
      <c r="O1982" s="328"/>
      <c r="P1982" s="329"/>
      <c r="Q1982" s="330" t="str">
        <f t="shared" si="121"/>
        <v/>
      </c>
      <c r="R1982" s="330" t="b">
        <f t="shared" si="122"/>
        <v>1</v>
      </c>
      <c r="S1982" s="330" t="str">
        <f t="shared" si="123"/>
        <v/>
      </c>
    </row>
    <row r="1983" spans="1:19" s="330" customFormat="1" ht="20.149999999999999" customHeight="1">
      <c r="A1983" s="294"/>
      <c r="B1983" s="325"/>
      <c r="C1983" s="325"/>
      <c r="D1983" s="325"/>
      <c r="E1983" s="325"/>
      <c r="F1983" s="325"/>
      <c r="G1983" s="326"/>
      <c r="H1983" s="326"/>
      <c r="I1983" s="327"/>
      <c r="J1983" s="327"/>
      <c r="K1983" s="327"/>
      <c r="L1983" s="327"/>
      <c r="M1983" s="327"/>
      <c r="N1983" s="328" t="str">
        <f t="shared" ca="1" si="120"/>
        <v/>
      </c>
      <c r="O1983" s="328"/>
      <c r="P1983" s="329"/>
      <c r="Q1983" s="330" t="str">
        <f t="shared" si="121"/>
        <v/>
      </c>
      <c r="R1983" s="330" t="b">
        <f t="shared" si="122"/>
        <v>1</v>
      </c>
      <c r="S1983" s="330" t="str">
        <f t="shared" si="123"/>
        <v/>
      </c>
    </row>
    <row r="1984" spans="1:19" s="330" customFormat="1" ht="20.149999999999999" customHeight="1">
      <c r="A1984" s="294"/>
      <c r="B1984" s="325"/>
      <c r="C1984" s="325"/>
      <c r="D1984" s="325"/>
      <c r="E1984" s="325"/>
      <c r="F1984" s="325"/>
      <c r="G1984" s="326"/>
      <c r="H1984" s="326"/>
      <c r="I1984" s="327"/>
      <c r="J1984" s="327"/>
      <c r="K1984" s="327"/>
      <c r="L1984" s="327"/>
      <c r="M1984" s="327"/>
      <c r="N1984" s="328" t="str">
        <f t="shared" ca="1" si="120"/>
        <v/>
      </c>
      <c r="O1984" s="328"/>
      <c r="P1984" s="329"/>
      <c r="Q1984" s="330" t="str">
        <f t="shared" si="121"/>
        <v/>
      </c>
      <c r="R1984" s="330" t="b">
        <f t="shared" si="122"/>
        <v>1</v>
      </c>
      <c r="S1984" s="330" t="str">
        <f t="shared" si="123"/>
        <v/>
      </c>
    </row>
    <row r="1985" spans="1:19" s="330" customFormat="1" ht="20.149999999999999" customHeight="1">
      <c r="A1985" s="294"/>
      <c r="B1985" s="325"/>
      <c r="C1985" s="325"/>
      <c r="D1985" s="325"/>
      <c r="E1985" s="325"/>
      <c r="F1985" s="325"/>
      <c r="G1985" s="326"/>
      <c r="H1985" s="326"/>
      <c r="I1985" s="327"/>
      <c r="J1985" s="327"/>
      <c r="K1985" s="327"/>
      <c r="L1985" s="327"/>
      <c r="M1985" s="327"/>
      <c r="N1985" s="328" t="str">
        <f t="shared" ca="1" si="120"/>
        <v/>
      </c>
      <c r="O1985" s="328"/>
      <c r="P1985" s="329"/>
      <c r="Q1985" s="330" t="str">
        <f t="shared" si="121"/>
        <v/>
      </c>
      <c r="R1985" s="330" t="b">
        <f t="shared" si="122"/>
        <v>1</v>
      </c>
      <c r="S1985" s="330" t="str">
        <f t="shared" si="123"/>
        <v/>
      </c>
    </row>
    <row r="1986" spans="1:19" s="330" customFormat="1" ht="20.149999999999999" customHeight="1">
      <c r="A1986" s="294"/>
      <c r="B1986" s="325"/>
      <c r="C1986" s="325"/>
      <c r="D1986" s="325"/>
      <c r="E1986" s="325"/>
      <c r="F1986" s="325"/>
      <c r="G1986" s="326"/>
      <c r="H1986" s="326"/>
      <c r="I1986" s="327"/>
      <c r="J1986" s="327"/>
      <c r="K1986" s="327"/>
      <c r="L1986" s="327"/>
      <c r="M1986" s="327"/>
      <c r="N1986" s="328" t="str">
        <f t="shared" ca="1" si="120"/>
        <v/>
      </c>
      <c r="O1986" s="328"/>
      <c r="P1986" s="329"/>
      <c r="Q1986" s="330" t="str">
        <f t="shared" si="121"/>
        <v/>
      </c>
      <c r="R1986" s="330" t="b">
        <f t="shared" si="122"/>
        <v>1</v>
      </c>
      <c r="S1986" s="330" t="str">
        <f t="shared" si="123"/>
        <v/>
      </c>
    </row>
    <row r="1987" spans="1:19" s="330" customFormat="1" ht="20.149999999999999" customHeight="1">
      <c r="A1987" s="294"/>
      <c r="B1987" s="325"/>
      <c r="C1987" s="325"/>
      <c r="D1987" s="325"/>
      <c r="E1987" s="325"/>
      <c r="F1987" s="325"/>
      <c r="G1987" s="326"/>
      <c r="H1987" s="326"/>
      <c r="I1987" s="327"/>
      <c r="J1987" s="327"/>
      <c r="K1987" s="327"/>
      <c r="L1987" s="327"/>
      <c r="M1987" s="327"/>
      <c r="N1987" s="328" t="str">
        <f t="shared" ca="1" si="120"/>
        <v/>
      </c>
      <c r="O1987" s="328"/>
      <c r="P1987" s="329"/>
      <c r="Q1987" s="330" t="str">
        <f t="shared" si="121"/>
        <v/>
      </c>
      <c r="R1987" s="330" t="b">
        <f t="shared" si="122"/>
        <v>1</v>
      </c>
      <c r="S1987" s="330" t="str">
        <f t="shared" si="123"/>
        <v/>
      </c>
    </row>
    <row r="1988" spans="1:19" s="330" customFormat="1" ht="20.149999999999999" customHeight="1">
      <c r="A1988" s="294"/>
      <c r="B1988" s="325"/>
      <c r="C1988" s="325"/>
      <c r="D1988" s="325"/>
      <c r="E1988" s="325"/>
      <c r="F1988" s="325"/>
      <c r="G1988" s="326"/>
      <c r="H1988" s="326"/>
      <c r="I1988" s="327"/>
      <c r="J1988" s="327"/>
      <c r="K1988" s="327"/>
      <c r="L1988" s="327"/>
      <c r="M1988" s="327"/>
      <c r="N1988" s="328" t="str">
        <f t="shared" ca="1" si="120"/>
        <v/>
      </c>
      <c r="O1988" s="328"/>
      <c r="P1988" s="329"/>
      <c r="Q1988" s="330" t="str">
        <f t="shared" si="121"/>
        <v/>
      </c>
      <c r="R1988" s="330" t="b">
        <f t="shared" si="122"/>
        <v>1</v>
      </c>
      <c r="S1988" s="330" t="str">
        <f t="shared" si="123"/>
        <v/>
      </c>
    </row>
    <row r="1989" spans="1:19" s="330" customFormat="1" ht="20.149999999999999" customHeight="1">
      <c r="A1989" s="294"/>
      <c r="B1989" s="325"/>
      <c r="C1989" s="325"/>
      <c r="D1989" s="325"/>
      <c r="E1989" s="325"/>
      <c r="F1989" s="325"/>
      <c r="G1989" s="326"/>
      <c r="H1989" s="326"/>
      <c r="I1989" s="327"/>
      <c r="J1989" s="327"/>
      <c r="K1989" s="327"/>
      <c r="L1989" s="327"/>
      <c r="M1989" s="327"/>
      <c r="N1989" s="328" t="str">
        <f t="shared" ref="N1989:N2052" ca="1" si="124">IF(A1989="","",IF(ISERROR(MATCH($F1989,CL,0)),"Unknown",INDIRECT("'C'!$A$"&amp;MATCH($F1989,CL,0)+1)))</f>
        <v/>
      </c>
      <c r="O1989" s="328"/>
      <c r="P1989" s="329"/>
      <c r="Q1989" s="330" t="str">
        <f t="shared" ref="Q1989:Q2052" si="125">A1989&amp;B1989</f>
        <v/>
      </c>
      <c r="R1989" s="330" t="b">
        <f t="shared" ref="R1989:R2052" si="126">OR(ISBLANK(B1989),ISBLANK(C1989))</f>
        <v>1</v>
      </c>
      <c r="S1989" s="330" t="str">
        <f t="shared" ref="S1989:S2052" si="127">IF(R1989,"",A1989&amp;"+")</f>
        <v/>
      </c>
    </row>
    <row r="1990" spans="1:19" s="330" customFormat="1" ht="20.149999999999999" customHeight="1">
      <c r="A1990" s="294"/>
      <c r="B1990" s="325"/>
      <c r="C1990" s="325"/>
      <c r="D1990" s="325"/>
      <c r="E1990" s="325"/>
      <c r="F1990" s="325"/>
      <c r="G1990" s="326"/>
      <c r="H1990" s="326"/>
      <c r="I1990" s="327"/>
      <c r="J1990" s="327"/>
      <c r="K1990" s="327"/>
      <c r="L1990" s="327"/>
      <c r="M1990" s="327"/>
      <c r="N1990" s="328" t="str">
        <f t="shared" ca="1" si="124"/>
        <v/>
      </c>
      <c r="O1990" s="328"/>
      <c r="P1990" s="329"/>
      <c r="Q1990" s="330" t="str">
        <f t="shared" si="125"/>
        <v/>
      </c>
      <c r="R1990" s="330" t="b">
        <f t="shared" si="126"/>
        <v>1</v>
      </c>
      <c r="S1990" s="330" t="str">
        <f t="shared" si="127"/>
        <v/>
      </c>
    </row>
    <row r="1991" spans="1:19" s="330" customFormat="1" ht="20.149999999999999" customHeight="1">
      <c r="A1991" s="294"/>
      <c r="B1991" s="325"/>
      <c r="C1991" s="325"/>
      <c r="D1991" s="325"/>
      <c r="E1991" s="325"/>
      <c r="F1991" s="325"/>
      <c r="G1991" s="326"/>
      <c r="H1991" s="326"/>
      <c r="I1991" s="327"/>
      <c r="J1991" s="327"/>
      <c r="K1991" s="327"/>
      <c r="L1991" s="327"/>
      <c r="M1991" s="327"/>
      <c r="N1991" s="328" t="str">
        <f t="shared" ca="1" si="124"/>
        <v/>
      </c>
      <c r="O1991" s="328"/>
      <c r="P1991" s="329"/>
      <c r="Q1991" s="330" t="str">
        <f t="shared" si="125"/>
        <v/>
      </c>
      <c r="R1991" s="330" t="b">
        <f t="shared" si="126"/>
        <v>1</v>
      </c>
      <c r="S1991" s="330" t="str">
        <f t="shared" si="127"/>
        <v/>
      </c>
    </row>
    <row r="1992" spans="1:19" s="330" customFormat="1" ht="20.149999999999999" customHeight="1">
      <c r="A1992" s="294"/>
      <c r="B1992" s="325"/>
      <c r="C1992" s="325"/>
      <c r="D1992" s="325"/>
      <c r="E1992" s="325"/>
      <c r="F1992" s="325"/>
      <c r="G1992" s="326"/>
      <c r="H1992" s="326"/>
      <c r="I1992" s="327"/>
      <c r="J1992" s="327"/>
      <c r="K1992" s="327"/>
      <c r="L1992" s="327"/>
      <c r="M1992" s="327"/>
      <c r="N1992" s="328" t="str">
        <f t="shared" ca="1" si="124"/>
        <v/>
      </c>
      <c r="O1992" s="328"/>
      <c r="P1992" s="329"/>
      <c r="Q1992" s="330" t="str">
        <f t="shared" si="125"/>
        <v/>
      </c>
      <c r="R1992" s="330" t="b">
        <f t="shared" si="126"/>
        <v>1</v>
      </c>
      <c r="S1992" s="330" t="str">
        <f t="shared" si="127"/>
        <v/>
      </c>
    </row>
    <row r="1993" spans="1:19" s="330" customFormat="1" ht="20.149999999999999" customHeight="1">
      <c r="A1993" s="294"/>
      <c r="B1993" s="325"/>
      <c r="C1993" s="325"/>
      <c r="D1993" s="325"/>
      <c r="E1993" s="325"/>
      <c r="F1993" s="325"/>
      <c r="G1993" s="326"/>
      <c r="H1993" s="326"/>
      <c r="I1993" s="327"/>
      <c r="J1993" s="327"/>
      <c r="K1993" s="327"/>
      <c r="L1993" s="327"/>
      <c r="M1993" s="327"/>
      <c r="N1993" s="328" t="str">
        <f t="shared" ca="1" si="124"/>
        <v/>
      </c>
      <c r="O1993" s="328"/>
      <c r="P1993" s="329"/>
      <c r="Q1993" s="330" t="str">
        <f t="shared" si="125"/>
        <v/>
      </c>
      <c r="R1993" s="330" t="b">
        <f t="shared" si="126"/>
        <v>1</v>
      </c>
      <c r="S1993" s="330" t="str">
        <f t="shared" si="127"/>
        <v/>
      </c>
    </row>
    <row r="1994" spans="1:19" s="330" customFormat="1" ht="20.149999999999999" customHeight="1">
      <c r="A1994" s="294"/>
      <c r="B1994" s="325"/>
      <c r="C1994" s="325"/>
      <c r="D1994" s="325"/>
      <c r="E1994" s="325"/>
      <c r="F1994" s="325"/>
      <c r="G1994" s="326"/>
      <c r="H1994" s="326"/>
      <c r="I1994" s="327"/>
      <c r="J1994" s="327"/>
      <c r="K1994" s="327"/>
      <c r="L1994" s="327"/>
      <c r="M1994" s="327"/>
      <c r="N1994" s="328" t="str">
        <f t="shared" ca="1" si="124"/>
        <v/>
      </c>
      <c r="O1994" s="328"/>
      <c r="P1994" s="329"/>
      <c r="Q1994" s="330" t="str">
        <f t="shared" si="125"/>
        <v/>
      </c>
      <c r="R1994" s="330" t="b">
        <f t="shared" si="126"/>
        <v>1</v>
      </c>
      <c r="S1994" s="330" t="str">
        <f t="shared" si="127"/>
        <v/>
      </c>
    </row>
    <row r="1995" spans="1:19" s="330" customFormat="1" ht="20.149999999999999" customHeight="1">
      <c r="A1995" s="294"/>
      <c r="B1995" s="325"/>
      <c r="C1995" s="325"/>
      <c r="D1995" s="325"/>
      <c r="E1995" s="325"/>
      <c r="F1995" s="325"/>
      <c r="G1995" s="326"/>
      <c r="H1995" s="326"/>
      <c r="I1995" s="327"/>
      <c r="J1995" s="327"/>
      <c r="K1995" s="327"/>
      <c r="L1995" s="327"/>
      <c r="M1995" s="327"/>
      <c r="N1995" s="328" t="str">
        <f t="shared" ca="1" si="124"/>
        <v/>
      </c>
      <c r="O1995" s="328"/>
      <c r="P1995" s="329"/>
      <c r="Q1995" s="330" t="str">
        <f t="shared" si="125"/>
        <v/>
      </c>
      <c r="R1995" s="330" t="b">
        <f t="shared" si="126"/>
        <v>1</v>
      </c>
      <c r="S1995" s="330" t="str">
        <f t="shared" si="127"/>
        <v/>
      </c>
    </row>
    <row r="1996" spans="1:19" s="330" customFormat="1" ht="20.149999999999999" customHeight="1">
      <c r="A1996" s="294"/>
      <c r="B1996" s="325"/>
      <c r="C1996" s="325"/>
      <c r="D1996" s="325"/>
      <c r="E1996" s="325"/>
      <c r="F1996" s="325"/>
      <c r="G1996" s="326"/>
      <c r="H1996" s="326"/>
      <c r="I1996" s="327"/>
      <c r="J1996" s="327"/>
      <c r="K1996" s="327"/>
      <c r="L1996" s="327"/>
      <c r="M1996" s="327"/>
      <c r="N1996" s="328" t="str">
        <f t="shared" ca="1" si="124"/>
        <v/>
      </c>
      <c r="O1996" s="328"/>
      <c r="P1996" s="329"/>
      <c r="Q1996" s="330" t="str">
        <f t="shared" si="125"/>
        <v/>
      </c>
      <c r="R1996" s="330" t="b">
        <f t="shared" si="126"/>
        <v>1</v>
      </c>
      <c r="S1996" s="330" t="str">
        <f t="shared" si="127"/>
        <v/>
      </c>
    </row>
    <row r="1997" spans="1:19" s="330" customFormat="1" ht="20.149999999999999" customHeight="1">
      <c r="A1997" s="294"/>
      <c r="B1997" s="325"/>
      <c r="C1997" s="325"/>
      <c r="D1997" s="325"/>
      <c r="E1997" s="325"/>
      <c r="F1997" s="325"/>
      <c r="G1997" s="326"/>
      <c r="H1997" s="326"/>
      <c r="I1997" s="327"/>
      <c r="J1997" s="327"/>
      <c r="K1997" s="327"/>
      <c r="L1997" s="327"/>
      <c r="M1997" s="327"/>
      <c r="N1997" s="328" t="str">
        <f t="shared" ca="1" si="124"/>
        <v/>
      </c>
      <c r="O1997" s="328"/>
      <c r="P1997" s="329"/>
      <c r="Q1997" s="330" t="str">
        <f t="shared" si="125"/>
        <v/>
      </c>
      <c r="R1997" s="330" t="b">
        <f t="shared" si="126"/>
        <v>1</v>
      </c>
      <c r="S1997" s="330" t="str">
        <f t="shared" si="127"/>
        <v/>
      </c>
    </row>
    <row r="1998" spans="1:19" s="330" customFormat="1" ht="20.149999999999999" customHeight="1">
      <c r="A1998" s="294"/>
      <c r="B1998" s="325"/>
      <c r="C1998" s="325"/>
      <c r="D1998" s="325"/>
      <c r="E1998" s="325"/>
      <c r="F1998" s="325"/>
      <c r="G1998" s="326"/>
      <c r="H1998" s="326"/>
      <c r="I1998" s="327"/>
      <c r="J1998" s="327"/>
      <c r="K1998" s="327"/>
      <c r="L1998" s="327"/>
      <c r="M1998" s="327"/>
      <c r="N1998" s="328" t="str">
        <f t="shared" ca="1" si="124"/>
        <v/>
      </c>
      <c r="O1998" s="328"/>
      <c r="P1998" s="329"/>
      <c r="Q1998" s="330" t="str">
        <f t="shared" si="125"/>
        <v/>
      </c>
      <c r="R1998" s="330" t="b">
        <f t="shared" si="126"/>
        <v>1</v>
      </c>
      <c r="S1998" s="330" t="str">
        <f t="shared" si="127"/>
        <v/>
      </c>
    </row>
    <row r="1999" spans="1:19" s="330" customFormat="1" ht="20.149999999999999" customHeight="1">
      <c r="A1999" s="294"/>
      <c r="B1999" s="325"/>
      <c r="C1999" s="325"/>
      <c r="D1999" s="325"/>
      <c r="E1999" s="325"/>
      <c r="F1999" s="325"/>
      <c r="G1999" s="326"/>
      <c r="H1999" s="326"/>
      <c r="I1999" s="327"/>
      <c r="J1999" s="327"/>
      <c r="K1999" s="327"/>
      <c r="L1999" s="327"/>
      <c r="M1999" s="327"/>
      <c r="N1999" s="328" t="str">
        <f t="shared" ca="1" si="124"/>
        <v/>
      </c>
      <c r="O1999" s="328"/>
      <c r="P1999" s="329"/>
      <c r="Q1999" s="330" t="str">
        <f t="shared" si="125"/>
        <v/>
      </c>
      <c r="R1999" s="330" t="b">
        <f t="shared" si="126"/>
        <v>1</v>
      </c>
      <c r="S1999" s="330" t="str">
        <f t="shared" si="127"/>
        <v/>
      </c>
    </row>
    <row r="2000" spans="1:19" s="330" customFormat="1" ht="20.149999999999999" customHeight="1">
      <c r="A2000" s="294"/>
      <c r="B2000" s="325"/>
      <c r="C2000" s="325"/>
      <c r="D2000" s="325"/>
      <c r="E2000" s="325"/>
      <c r="F2000" s="325"/>
      <c r="G2000" s="326"/>
      <c r="H2000" s="326"/>
      <c r="I2000" s="327"/>
      <c r="J2000" s="327"/>
      <c r="K2000" s="327"/>
      <c r="L2000" s="327"/>
      <c r="M2000" s="327"/>
      <c r="N2000" s="328" t="str">
        <f t="shared" ca="1" si="124"/>
        <v/>
      </c>
      <c r="O2000" s="328"/>
      <c r="P2000" s="329"/>
      <c r="Q2000" s="330" t="str">
        <f t="shared" si="125"/>
        <v/>
      </c>
      <c r="R2000" s="330" t="b">
        <f t="shared" si="126"/>
        <v>1</v>
      </c>
      <c r="S2000" s="330" t="str">
        <f t="shared" si="127"/>
        <v/>
      </c>
    </row>
    <row r="2001" spans="1:19" s="330" customFormat="1" ht="20.149999999999999" customHeight="1">
      <c r="A2001" s="294"/>
      <c r="B2001" s="325"/>
      <c r="C2001" s="325"/>
      <c r="D2001" s="325"/>
      <c r="E2001" s="325"/>
      <c r="F2001" s="325"/>
      <c r="G2001" s="326"/>
      <c r="H2001" s="326"/>
      <c r="I2001" s="327"/>
      <c r="J2001" s="327"/>
      <c r="K2001" s="327"/>
      <c r="L2001" s="327"/>
      <c r="M2001" s="327"/>
      <c r="N2001" s="328" t="str">
        <f t="shared" ca="1" si="124"/>
        <v/>
      </c>
      <c r="O2001" s="328"/>
      <c r="P2001" s="329"/>
      <c r="Q2001" s="330" t="str">
        <f t="shared" si="125"/>
        <v/>
      </c>
      <c r="R2001" s="330" t="b">
        <f t="shared" si="126"/>
        <v>1</v>
      </c>
      <c r="S2001" s="330" t="str">
        <f t="shared" si="127"/>
        <v/>
      </c>
    </row>
    <row r="2002" spans="1:19" s="330" customFormat="1" ht="20.149999999999999" customHeight="1">
      <c r="A2002" s="294"/>
      <c r="B2002" s="325"/>
      <c r="C2002" s="325"/>
      <c r="D2002" s="325"/>
      <c r="E2002" s="325"/>
      <c r="F2002" s="325"/>
      <c r="G2002" s="326"/>
      <c r="H2002" s="326"/>
      <c r="I2002" s="327"/>
      <c r="J2002" s="327"/>
      <c r="K2002" s="327"/>
      <c r="L2002" s="327"/>
      <c r="M2002" s="327"/>
      <c r="N2002" s="328" t="str">
        <f t="shared" ca="1" si="124"/>
        <v/>
      </c>
      <c r="O2002" s="328"/>
      <c r="P2002" s="329"/>
      <c r="Q2002" s="330" t="str">
        <f t="shared" si="125"/>
        <v/>
      </c>
      <c r="R2002" s="330" t="b">
        <f t="shared" si="126"/>
        <v>1</v>
      </c>
      <c r="S2002" s="330" t="str">
        <f t="shared" si="127"/>
        <v/>
      </c>
    </row>
    <row r="2003" spans="1:19" s="330" customFormat="1" ht="20.149999999999999" customHeight="1">
      <c r="A2003" s="294"/>
      <c r="B2003" s="325"/>
      <c r="C2003" s="325"/>
      <c r="D2003" s="325"/>
      <c r="E2003" s="325"/>
      <c r="F2003" s="325"/>
      <c r="G2003" s="326"/>
      <c r="H2003" s="326"/>
      <c r="I2003" s="327"/>
      <c r="J2003" s="327"/>
      <c r="K2003" s="327"/>
      <c r="L2003" s="327"/>
      <c r="M2003" s="327"/>
      <c r="N2003" s="328" t="str">
        <f t="shared" ca="1" si="124"/>
        <v/>
      </c>
      <c r="O2003" s="328"/>
      <c r="P2003" s="329"/>
      <c r="Q2003" s="330" t="str">
        <f t="shared" si="125"/>
        <v/>
      </c>
      <c r="R2003" s="330" t="b">
        <f t="shared" si="126"/>
        <v>1</v>
      </c>
      <c r="S2003" s="330" t="str">
        <f t="shared" si="127"/>
        <v/>
      </c>
    </row>
    <row r="2004" spans="1:19" s="330" customFormat="1" ht="20.149999999999999" customHeight="1">
      <c r="A2004" s="294"/>
      <c r="B2004" s="325"/>
      <c r="C2004" s="325"/>
      <c r="D2004" s="325"/>
      <c r="E2004" s="325"/>
      <c r="F2004" s="325"/>
      <c r="G2004" s="326"/>
      <c r="H2004" s="326"/>
      <c r="I2004" s="327"/>
      <c r="J2004" s="327"/>
      <c r="K2004" s="327"/>
      <c r="L2004" s="327"/>
      <c r="M2004" s="327"/>
      <c r="N2004" s="328" t="str">
        <f t="shared" ca="1" si="124"/>
        <v/>
      </c>
      <c r="O2004" s="328"/>
      <c r="P2004" s="329"/>
      <c r="Q2004" s="330" t="str">
        <f t="shared" si="125"/>
        <v/>
      </c>
      <c r="R2004" s="330" t="b">
        <f t="shared" si="126"/>
        <v>1</v>
      </c>
      <c r="S2004" s="330" t="str">
        <f t="shared" si="127"/>
        <v/>
      </c>
    </row>
    <row r="2005" spans="1:19" s="330" customFormat="1" ht="20.149999999999999" customHeight="1">
      <c r="A2005" s="294"/>
      <c r="B2005" s="325"/>
      <c r="C2005" s="325"/>
      <c r="D2005" s="325"/>
      <c r="E2005" s="325"/>
      <c r="F2005" s="325"/>
      <c r="G2005" s="326"/>
      <c r="H2005" s="326"/>
      <c r="I2005" s="327"/>
      <c r="J2005" s="327"/>
      <c r="K2005" s="327"/>
      <c r="L2005" s="327"/>
      <c r="M2005" s="327"/>
      <c r="N2005" s="328" t="str">
        <f t="shared" ca="1" si="124"/>
        <v/>
      </c>
      <c r="O2005" s="328"/>
      <c r="P2005" s="329"/>
      <c r="Q2005" s="330" t="str">
        <f t="shared" si="125"/>
        <v/>
      </c>
      <c r="R2005" s="330" t="b">
        <f t="shared" si="126"/>
        <v>1</v>
      </c>
      <c r="S2005" s="330" t="str">
        <f t="shared" si="127"/>
        <v/>
      </c>
    </row>
    <row r="2006" spans="1:19" s="330" customFormat="1" ht="20.149999999999999" customHeight="1">
      <c r="A2006" s="294"/>
      <c r="B2006" s="325"/>
      <c r="C2006" s="325"/>
      <c r="D2006" s="325"/>
      <c r="E2006" s="325"/>
      <c r="F2006" s="325"/>
      <c r="G2006" s="326"/>
      <c r="H2006" s="326"/>
      <c r="I2006" s="327"/>
      <c r="J2006" s="327"/>
      <c r="K2006" s="327"/>
      <c r="L2006" s="327"/>
      <c r="M2006" s="327"/>
      <c r="N2006" s="328" t="str">
        <f t="shared" ca="1" si="124"/>
        <v/>
      </c>
      <c r="O2006" s="328"/>
      <c r="P2006" s="329"/>
      <c r="Q2006" s="330" t="str">
        <f t="shared" si="125"/>
        <v/>
      </c>
      <c r="R2006" s="330" t="b">
        <f t="shared" si="126"/>
        <v>1</v>
      </c>
      <c r="S2006" s="330" t="str">
        <f t="shared" si="127"/>
        <v/>
      </c>
    </row>
    <row r="2007" spans="1:19" s="330" customFormat="1" ht="20.149999999999999" customHeight="1">
      <c r="A2007" s="294"/>
      <c r="B2007" s="325"/>
      <c r="C2007" s="325"/>
      <c r="D2007" s="325"/>
      <c r="E2007" s="325"/>
      <c r="F2007" s="325"/>
      <c r="G2007" s="326"/>
      <c r="H2007" s="326"/>
      <c r="I2007" s="327"/>
      <c r="J2007" s="327"/>
      <c r="K2007" s="327"/>
      <c r="L2007" s="327"/>
      <c r="M2007" s="327"/>
      <c r="N2007" s="328" t="str">
        <f t="shared" ca="1" si="124"/>
        <v/>
      </c>
      <c r="O2007" s="328"/>
      <c r="P2007" s="329"/>
      <c r="Q2007" s="330" t="str">
        <f t="shared" si="125"/>
        <v/>
      </c>
      <c r="R2007" s="330" t="b">
        <f t="shared" si="126"/>
        <v>1</v>
      </c>
      <c r="S2007" s="330" t="str">
        <f t="shared" si="127"/>
        <v/>
      </c>
    </row>
    <row r="2008" spans="1:19" s="330" customFormat="1" ht="20.149999999999999" customHeight="1">
      <c r="A2008" s="294"/>
      <c r="B2008" s="325"/>
      <c r="C2008" s="325"/>
      <c r="D2008" s="325"/>
      <c r="E2008" s="325"/>
      <c r="F2008" s="325"/>
      <c r="G2008" s="326"/>
      <c r="H2008" s="326"/>
      <c r="I2008" s="327"/>
      <c r="J2008" s="327"/>
      <c r="K2008" s="327"/>
      <c r="L2008" s="327"/>
      <c r="M2008" s="327"/>
      <c r="N2008" s="328" t="str">
        <f t="shared" ca="1" si="124"/>
        <v/>
      </c>
      <c r="O2008" s="328"/>
      <c r="P2008" s="329"/>
      <c r="Q2008" s="330" t="str">
        <f t="shared" si="125"/>
        <v/>
      </c>
      <c r="R2008" s="330" t="b">
        <f t="shared" si="126"/>
        <v>1</v>
      </c>
      <c r="S2008" s="330" t="str">
        <f t="shared" si="127"/>
        <v/>
      </c>
    </row>
    <row r="2009" spans="1:19" s="330" customFormat="1" ht="20.149999999999999" customHeight="1">
      <c r="A2009" s="294"/>
      <c r="B2009" s="325"/>
      <c r="C2009" s="325"/>
      <c r="D2009" s="325"/>
      <c r="E2009" s="325"/>
      <c r="F2009" s="325"/>
      <c r="G2009" s="326"/>
      <c r="H2009" s="326"/>
      <c r="I2009" s="327"/>
      <c r="J2009" s="327"/>
      <c r="K2009" s="327"/>
      <c r="L2009" s="327"/>
      <c r="M2009" s="327"/>
      <c r="N2009" s="328" t="str">
        <f t="shared" ca="1" si="124"/>
        <v/>
      </c>
      <c r="O2009" s="328"/>
      <c r="P2009" s="329"/>
      <c r="Q2009" s="330" t="str">
        <f t="shared" si="125"/>
        <v/>
      </c>
      <c r="R2009" s="330" t="b">
        <f t="shared" si="126"/>
        <v>1</v>
      </c>
      <c r="S2009" s="330" t="str">
        <f t="shared" si="127"/>
        <v/>
      </c>
    </row>
    <row r="2010" spans="1:19" s="330" customFormat="1" ht="20.149999999999999" customHeight="1">
      <c r="A2010" s="294"/>
      <c r="B2010" s="325"/>
      <c r="C2010" s="325"/>
      <c r="D2010" s="325"/>
      <c r="E2010" s="325"/>
      <c r="F2010" s="325"/>
      <c r="G2010" s="326"/>
      <c r="H2010" s="326"/>
      <c r="I2010" s="327"/>
      <c r="J2010" s="327"/>
      <c r="K2010" s="327"/>
      <c r="L2010" s="327"/>
      <c r="M2010" s="327"/>
      <c r="N2010" s="328" t="str">
        <f t="shared" ca="1" si="124"/>
        <v/>
      </c>
      <c r="O2010" s="328"/>
      <c r="P2010" s="329"/>
      <c r="Q2010" s="330" t="str">
        <f t="shared" si="125"/>
        <v/>
      </c>
      <c r="R2010" s="330" t="b">
        <f t="shared" si="126"/>
        <v>1</v>
      </c>
      <c r="S2010" s="330" t="str">
        <f t="shared" si="127"/>
        <v/>
      </c>
    </row>
    <row r="2011" spans="1:19" s="330" customFormat="1" ht="20.149999999999999" customHeight="1">
      <c r="A2011" s="294"/>
      <c r="B2011" s="325"/>
      <c r="C2011" s="325"/>
      <c r="D2011" s="325"/>
      <c r="E2011" s="325"/>
      <c r="F2011" s="325"/>
      <c r="G2011" s="326"/>
      <c r="H2011" s="326"/>
      <c r="I2011" s="327"/>
      <c r="J2011" s="327"/>
      <c r="K2011" s="327"/>
      <c r="L2011" s="327"/>
      <c r="M2011" s="327"/>
      <c r="N2011" s="328" t="str">
        <f t="shared" ca="1" si="124"/>
        <v/>
      </c>
      <c r="O2011" s="328"/>
      <c r="P2011" s="329"/>
      <c r="Q2011" s="330" t="str">
        <f t="shared" si="125"/>
        <v/>
      </c>
      <c r="R2011" s="330" t="b">
        <f t="shared" si="126"/>
        <v>1</v>
      </c>
      <c r="S2011" s="330" t="str">
        <f t="shared" si="127"/>
        <v/>
      </c>
    </row>
    <row r="2012" spans="1:19" s="330" customFormat="1" ht="20.149999999999999" customHeight="1">
      <c r="A2012" s="294"/>
      <c r="B2012" s="325"/>
      <c r="C2012" s="325"/>
      <c r="D2012" s="325"/>
      <c r="E2012" s="325"/>
      <c r="F2012" s="325"/>
      <c r="G2012" s="326"/>
      <c r="H2012" s="326"/>
      <c r="I2012" s="327"/>
      <c r="J2012" s="327"/>
      <c r="K2012" s="327"/>
      <c r="L2012" s="327"/>
      <c r="M2012" s="327"/>
      <c r="N2012" s="328" t="str">
        <f t="shared" ca="1" si="124"/>
        <v/>
      </c>
      <c r="O2012" s="328"/>
      <c r="P2012" s="329"/>
      <c r="Q2012" s="330" t="str">
        <f t="shared" si="125"/>
        <v/>
      </c>
      <c r="R2012" s="330" t="b">
        <f t="shared" si="126"/>
        <v>1</v>
      </c>
      <c r="S2012" s="330" t="str">
        <f t="shared" si="127"/>
        <v/>
      </c>
    </row>
    <row r="2013" spans="1:19" s="330" customFormat="1" ht="20.149999999999999" customHeight="1">
      <c r="A2013" s="294"/>
      <c r="B2013" s="325"/>
      <c r="C2013" s="325"/>
      <c r="D2013" s="325"/>
      <c r="E2013" s="325"/>
      <c r="F2013" s="325"/>
      <c r="G2013" s="326"/>
      <c r="H2013" s="326"/>
      <c r="I2013" s="327"/>
      <c r="J2013" s="327"/>
      <c r="K2013" s="327"/>
      <c r="L2013" s="327"/>
      <c r="M2013" s="327"/>
      <c r="N2013" s="328" t="str">
        <f t="shared" ca="1" si="124"/>
        <v/>
      </c>
      <c r="O2013" s="328"/>
      <c r="P2013" s="329"/>
      <c r="Q2013" s="330" t="str">
        <f t="shared" si="125"/>
        <v/>
      </c>
      <c r="R2013" s="330" t="b">
        <f t="shared" si="126"/>
        <v>1</v>
      </c>
      <c r="S2013" s="330" t="str">
        <f t="shared" si="127"/>
        <v/>
      </c>
    </row>
    <row r="2014" spans="1:19" s="330" customFormat="1" ht="20.149999999999999" customHeight="1">
      <c r="A2014" s="294"/>
      <c r="B2014" s="325"/>
      <c r="C2014" s="325"/>
      <c r="D2014" s="325"/>
      <c r="E2014" s="325"/>
      <c r="F2014" s="325"/>
      <c r="G2014" s="326"/>
      <c r="H2014" s="326"/>
      <c r="I2014" s="327"/>
      <c r="J2014" s="327"/>
      <c r="K2014" s="327"/>
      <c r="L2014" s="327"/>
      <c r="M2014" s="327"/>
      <c r="N2014" s="328" t="str">
        <f t="shared" ca="1" si="124"/>
        <v/>
      </c>
      <c r="O2014" s="328"/>
      <c r="P2014" s="329"/>
      <c r="Q2014" s="330" t="str">
        <f t="shared" si="125"/>
        <v/>
      </c>
      <c r="R2014" s="330" t="b">
        <f t="shared" si="126"/>
        <v>1</v>
      </c>
      <c r="S2014" s="330" t="str">
        <f t="shared" si="127"/>
        <v/>
      </c>
    </row>
    <row r="2015" spans="1:19" s="330" customFormat="1" ht="20.149999999999999" customHeight="1">
      <c r="A2015" s="294"/>
      <c r="B2015" s="325"/>
      <c r="C2015" s="325"/>
      <c r="D2015" s="325"/>
      <c r="E2015" s="325"/>
      <c r="F2015" s="325"/>
      <c r="G2015" s="326"/>
      <c r="H2015" s="326"/>
      <c r="I2015" s="327"/>
      <c r="J2015" s="327"/>
      <c r="K2015" s="327"/>
      <c r="L2015" s="327"/>
      <c r="M2015" s="327"/>
      <c r="N2015" s="328" t="str">
        <f t="shared" ca="1" si="124"/>
        <v/>
      </c>
      <c r="O2015" s="328"/>
      <c r="P2015" s="329"/>
      <c r="Q2015" s="330" t="str">
        <f t="shared" si="125"/>
        <v/>
      </c>
      <c r="R2015" s="330" t="b">
        <f t="shared" si="126"/>
        <v>1</v>
      </c>
      <c r="S2015" s="330" t="str">
        <f t="shared" si="127"/>
        <v/>
      </c>
    </row>
    <row r="2016" spans="1:19" s="330" customFormat="1" ht="20.149999999999999" customHeight="1">
      <c r="A2016" s="294"/>
      <c r="B2016" s="325"/>
      <c r="C2016" s="325"/>
      <c r="D2016" s="325"/>
      <c r="E2016" s="325"/>
      <c r="F2016" s="325"/>
      <c r="G2016" s="326"/>
      <c r="H2016" s="326"/>
      <c r="I2016" s="327"/>
      <c r="J2016" s="327"/>
      <c r="K2016" s="327"/>
      <c r="L2016" s="327"/>
      <c r="M2016" s="327"/>
      <c r="N2016" s="328" t="str">
        <f t="shared" ca="1" si="124"/>
        <v/>
      </c>
      <c r="O2016" s="328"/>
      <c r="P2016" s="329"/>
      <c r="Q2016" s="330" t="str">
        <f t="shared" si="125"/>
        <v/>
      </c>
      <c r="R2016" s="330" t="b">
        <f t="shared" si="126"/>
        <v>1</v>
      </c>
      <c r="S2016" s="330" t="str">
        <f t="shared" si="127"/>
        <v/>
      </c>
    </row>
    <row r="2017" spans="1:19" s="330" customFormat="1" ht="20.149999999999999" customHeight="1">
      <c r="A2017" s="294"/>
      <c r="B2017" s="325"/>
      <c r="C2017" s="325"/>
      <c r="D2017" s="325"/>
      <c r="E2017" s="325"/>
      <c r="F2017" s="325"/>
      <c r="G2017" s="326"/>
      <c r="H2017" s="326"/>
      <c r="I2017" s="327"/>
      <c r="J2017" s="327"/>
      <c r="K2017" s="327"/>
      <c r="L2017" s="327"/>
      <c r="M2017" s="327"/>
      <c r="N2017" s="328" t="str">
        <f t="shared" ca="1" si="124"/>
        <v/>
      </c>
      <c r="O2017" s="328"/>
      <c r="P2017" s="329"/>
      <c r="Q2017" s="330" t="str">
        <f t="shared" si="125"/>
        <v/>
      </c>
      <c r="R2017" s="330" t="b">
        <f t="shared" si="126"/>
        <v>1</v>
      </c>
      <c r="S2017" s="330" t="str">
        <f t="shared" si="127"/>
        <v/>
      </c>
    </row>
    <row r="2018" spans="1:19" s="330" customFormat="1" ht="20.149999999999999" customHeight="1">
      <c r="A2018" s="294"/>
      <c r="B2018" s="325"/>
      <c r="C2018" s="325"/>
      <c r="D2018" s="325"/>
      <c r="E2018" s="325"/>
      <c r="F2018" s="325"/>
      <c r="G2018" s="326"/>
      <c r="H2018" s="326"/>
      <c r="I2018" s="327"/>
      <c r="J2018" s="327"/>
      <c r="K2018" s="327"/>
      <c r="L2018" s="327"/>
      <c r="M2018" s="327"/>
      <c r="N2018" s="328" t="str">
        <f t="shared" ca="1" si="124"/>
        <v/>
      </c>
      <c r="O2018" s="328"/>
      <c r="P2018" s="329"/>
      <c r="Q2018" s="330" t="str">
        <f t="shared" si="125"/>
        <v/>
      </c>
      <c r="R2018" s="330" t="b">
        <f t="shared" si="126"/>
        <v>1</v>
      </c>
      <c r="S2018" s="330" t="str">
        <f t="shared" si="127"/>
        <v/>
      </c>
    </row>
    <row r="2019" spans="1:19" s="330" customFormat="1" ht="20.149999999999999" customHeight="1">
      <c r="A2019" s="294"/>
      <c r="B2019" s="325"/>
      <c r="C2019" s="325"/>
      <c r="D2019" s="325"/>
      <c r="E2019" s="325"/>
      <c r="F2019" s="325"/>
      <c r="G2019" s="326"/>
      <c r="H2019" s="326"/>
      <c r="I2019" s="327"/>
      <c r="J2019" s="327"/>
      <c r="K2019" s="327"/>
      <c r="L2019" s="327"/>
      <c r="M2019" s="327"/>
      <c r="N2019" s="328" t="str">
        <f t="shared" ca="1" si="124"/>
        <v/>
      </c>
      <c r="O2019" s="328"/>
      <c r="P2019" s="329"/>
      <c r="Q2019" s="330" t="str">
        <f t="shared" si="125"/>
        <v/>
      </c>
      <c r="R2019" s="330" t="b">
        <f t="shared" si="126"/>
        <v>1</v>
      </c>
      <c r="S2019" s="330" t="str">
        <f t="shared" si="127"/>
        <v/>
      </c>
    </row>
    <row r="2020" spans="1:19" s="330" customFormat="1" ht="20.149999999999999" customHeight="1">
      <c r="A2020" s="294"/>
      <c r="B2020" s="325"/>
      <c r="C2020" s="325"/>
      <c r="D2020" s="325"/>
      <c r="E2020" s="325"/>
      <c r="F2020" s="325"/>
      <c r="G2020" s="326"/>
      <c r="H2020" s="326"/>
      <c r="I2020" s="327"/>
      <c r="J2020" s="327"/>
      <c r="K2020" s="327"/>
      <c r="L2020" s="327"/>
      <c r="M2020" s="327"/>
      <c r="N2020" s="328" t="str">
        <f t="shared" ca="1" si="124"/>
        <v/>
      </c>
      <c r="O2020" s="328"/>
      <c r="P2020" s="329"/>
      <c r="Q2020" s="330" t="str">
        <f t="shared" si="125"/>
        <v/>
      </c>
      <c r="R2020" s="330" t="b">
        <f t="shared" si="126"/>
        <v>1</v>
      </c>
      <c r="S2020" s="330" t="str">
        <f t="shared" si="127"/>
        <v/>
      </c>
    </row>
    <row r="2021" spans="1:19" s="330" customFormat="1" ht="20.149999999999999" customHeight="1">
      <c r="A2021" s="294"/>
      <c r="B2021" s="325"/>
      <c r="C2021" s="325"/>
      <c r="D2021" s="325"/>
      <c r="E2021" s="325"/>
      <c r="F2021" s="325"/>
      <c r="G2021" s="326"/>
      <c r="H2021" s="326"/>
      <c r="I2021" s="327"/>
      <c r="J2021" s="327"/>
      <c r="K2021" s="327"/>
      <c r="L2021" s="327"/>
      <c r="M2021" s="327"/>
      <c r="N2021" s="328" t="str">
        <f t="shared" ca="1" si="124"/>
        <v/>
      </c>
      <c r="O2021" s="328"/>
      <c r="P2021" s="329"/>
      <c r="Q2021" s="330" t="str">
        <f t="shared" si="125"/>
        <v/>
      </c>
      <c r="R2021" s="330" t="b">
        <f t="shared" si="126"/>
        <v>1</v>
      </c>
      <c r="S2021" s="330" t="str">
        <f t="shared" si="127"/>
        <v/>
      </c>
    </row>
    <row r="2022" spans="1:19" s="330" customFormat="1" ht="20.149999999999999" customHeight="1">
      <c r="A2022" s="294"/>
      <c r="B2022" s="325"/>
      <c r="C2022" s="325"/>
      <c r="D2022" s="325"/>
      <c r="E2022" s="325"/>
      <c r="F2022" s="325"/>
      <c r="G2022" s="326"/>
      <c r="H2022" s="326"/>
      <c r="I2022" s="327"/>
      <c r="J2022" s="327"/>
      <c r="K2022" s="327"/>
      <c r="L2022" s="327"/>
      <c r="M2022" s="327"/>
      <c r="N2022" s="328" t="str">
        <f t="shared" ca="1" si="124"/>
        <v/>
      </c>
      <c r="O2022" s="328"/>
      <c r="P2022" s="329"/>
      <c r="Q2022" s="330" t="str">
        <f t="shared" si="125"/>
        <v/>
      </c>
      <c r="R2022" s="330" t="b">
        <f t="shared" si="126"/>
        <v>1</v>
      </c>
      <c r="S2022" s="330" t="str">
        <f t="shared" si="127"/>
        <v/>
      </c>
    </row>
    <row r="2023" spans="1:19" s="330" customFormat="1" ht="20.149999999999999" customHeight="1">
      <c r="A2023" s="294"/>
      <c r="B2023" s="325"/>
      <c r="C2023" s="325"/>
      <c r="D2023" s="325"/>
      <c r="E2023" s="325"/>
      <c r="F2023" s="325"/>
      <c r="G2023" s="326"/>
      <c r="H2023" s="326"/>
      <c r="I2023" s="327"/>
      <c r="J2023" s="327"/>
      <c r="K2023" s="327"/>
      <c r="L2023" s="327"/>
      <c r="M2023" s="327"/>
      <c r="N2023" s="328" t="str">
        <f t="shared" ca="1" si="124"/>
        <v/>
      </c>
      <c r="O2023" s="328"/>
      <c r="P2023" s="329"/>
      <c r="Q2023" s="330" t="str">
        <f t="shared" si="125"/>
        <v/>
      </c>
      <c r="R2023" s="330" t="b">
        <f t="shared" si="126"/>
        <v>1</v>
      </c>
      <c r="S2023" s="330" t="str">
        <f t="shared" si="127"/>
        <v/>
      </c>
    </row>
    <row r="2024" spans="1:19" s="330" customFormat="1" ht="20.149999999999999" customHeight="1">
      <c r="A2024" s="294"/>
      <c r="B2024" s="325"/>
      <c r="C2024" s="325"/>
      <c r="D2024" s="325"/>
      <c r="E2024" s="325"/>
      <c r="F2024" s="325"/>
      <c r="G2024" s="326"/>
      <c r="H2024" s="326"/>
      <c r="I2024" s="327"/>
      <c r="J2024" s="327"/>
      <c r="K2024" s="327"/>
      <c r="L2024" s="327"/>
      <c r="M2024" s="327"/>
      <c r="N2024" s="328" t="str">
        <f t="shared" ca="1" si="124"/>
        <v/>
      </c>
      <c r="O2024" s="328"/>
      <c r="P2024" s="329"/>
      <c r="Q2024" s="330" t="str">
        <f t="shared" si="125"/>
        <v/>
      </c>
      <c r="R2024" s="330" t="b">
        <f t="shared" si="126"/>
        <v>1</v>
      </c>
      <c r="S2024" s="330" t="str">
        <f t="shared" si="127"/>
        <v/>
      </c>
    </row>
    <row r="2025" spans="1:19" s="330" customFormat="1" ht="20.149999999999999" customHeight="1">
      <c r="A2025" s="294"/>
      <c r="B2025" s="325"/>
      <c r="C2025" s="325"/>
      <c r="D2025" s="325"/>
      <c r="E2025" s="325"/>
      <c r="F2025" s="325"/>
      <c r="G2025" s="326"/>
      <c r="H2025" s="326"/>
      <c r="I2025" s="327"/>
      <c r="J2025" s="327"/>
      <c r="K2025" s="327"/>
      <c r="L2025" s="327"/>
      <c r="M2025" s="327"/>
      <c r="N2025" s="328" t="str">
        <f t="shared" ca="1" si="124"/>
        <v/>
      </c>
      <c r="O2025" s="328"/>
      <c r="P2025" s="329"/>
      <c r="Q2025" s="330" t="str">
        <f t="shared" si="125"/>
        <v/>
      </c>
      <c r="R2025" s="330" t="b">
        <f t="shared" si="126"/>
        <v>1</v>
      </c>
      <c r="S2025" s="330" t="str">
        <f t="shared" si="127"/>
        <v/>
      </c>
    </row>
    <row r="2026" spans="1:19" s="330" customFormat="1" ht="20.149999999999999" customHeight="1">
      <c r="A2026" s="294"/>
      <c r="B2026" s="325"/>
      <c r="C2026" s="325"/>
      <c r="D2026" s="325"/>
      <c r="E2026" s="325"/>
      <c r="F2026" s="325"/>
      <c r="G2026" s="326"/>
      <c r="H2026" s="326"/>
      <c r="I2026" s="327"/>
      <c r="J2026" s="327"/>
      <c r="K2026" s="327"/>
      <c r="L2026" s="327"/>
      <c r="M2026" s="327"/>
      <c r="N2026" s="328" t="str">
        <f t="shared" ca="1" si="124"/>
        <v/>
      </c>
      <c r="O2026" s="328"/>
      <c r="P2026" s="329"/>
      <c r="Q2026" s="330" t="str">
        <f t="shared" si="125"/>
        <v/>
      </c>
      <c r="R2026" s="330" t="b">
        <f t="shared" si="126"/>
        <v>1</v>
      </c>
      <c r="S2026" s="330" t="str">
        <f t="shared" si="127"/>
        <v/>
      </c>
    </row>
    <row r="2027" spans="1:19" s="330" customFormat="1" ht="20.149999999999999" customHeight="1">
      <c r="A2027" s="294"/>
      <c r="B2027" s="325"/>
      <c r="C2027" s="325"/>
      <c r="D2027" s="325"/>
      <c r="E2027" s="325"/>
      <c r="F2027" s="325"/>
      <c r="G2027" s="326"/>
      <c r="H2027" s="326"/>
      <c r="I2027" s="327"/>
      <c r="J2027" s="327"/>
      <c r="K2027" s="327"/>
      <c r="L2027" s="327"/>
      <c r="M2027" s="327"/>
      <c r="N2027" s="328" t="str">
        <f t="shared" ca="1" si="124"/>
        <v/>
      </c>
      <c r="O2027" s="328"/>
      <c r="P2027" s="329"/>
      <c r="Q2027" s="330" t="str">
        <f t="shared" si="125"/>
        <v/>
      </c>
      <c r="R2027" s="330" t="b">
        <f t="shared" si="126"/>
        <v>1</v>
      </c>
      <c r="S2027" s="330" t="str">
        <f t="shared" si="127"/>
        <v/>
      </c>
    </row>
    <row r="2028" spans="1:19" s="330" customFormat="1" ht="20.149999999999999" customHeight="1">
      <c r="A2028" s="294"/>
      <c r="B2028" s="325"/>
      <c r="C2028" s="325"/>
      <c r="D2028" s="325"/>
      <c r="E2028" s="325"/>
      <c r="F2028" s="325"/>
      <c r="G2028" s="326"/>
      <c r="H2028" s="326"/>
      <c r="I2028" s="327"/>
      <c r="J2028" s="327"/>
      <c r="K2028" s="327"/>
      <c r="L2028" s="327"/>
      <c r="M2028" s="327"/>
      <c r="N2028" s="328" t="str">
        <f t="shared" ca="1" si="124"/>
        <v/>
      </c>
      <c r="O2028" s="328"/>
      <c r="P2028" s="329"/>
      <c r="Q2028" s="330" t="str">
        <f t="shared" si="125"/>
        <v/>
      </c>
      <c r="R2028" s="330" t="b">
        <f t="shared" si="126"/>
        <v>1</v>
      </c>
      <c r="S2028" s="330" t="str">
        <f t="shared" si="127"/>
        <v/>
      </c>
    </row>
    <row r="2029" spans="1:19" s="330" customFormat="1" ht="20.149999999999999" customHeight="1">
      <c r="A2029" s="294"/>
      <c r="B2029" s="325"/>
      <c r="C2029" s="325"/>
      <c r="D2029" s="325"/>
      <c r="E2029" s="325"/>
      <c r="F2029" s="325"/>
      <c r="G2029" s="326"/>
      <c r="H2029" s="326"/>
      <c r="I2029" s="327"/>
      <c r="J2029" s="327"/>
      <c r="K2029" s="327"/>
      <c r="L2029" s="327"/>
      <c r="M2029" s="327"/>
      <c r="N2029" s="328" t="str">
        <f t="shared" ca="1" si="124"/>
        <v/>
      </c>
      <c r="O2029" s="328"/>
      <c r="P2029" s="329"/>
      <c r="Q2029" s="330" t="str">
        <f t="shared" si="125"/>
        <v/>
      </c>
      <c r="R2029" s="330" t="b">
        <f t="shared" si="126"/>
        <v>1</v>
      </c>
      <c r="S2029" s="330" t="str">
        <f t="shared" si="127"/>
        <v/>
      </c>
    </row>
    <row r="2030" spans="1:19" s="330" customFormat="1" ht="20.149999999999999" customHeight="1">
      <c r="A2030" s="294"/>
      <c r="B2030" s="325"/>
      <c r="C2030" s="325"/>
      <c r="D2030" s="325"/>
      <c r="E2030" s="325"/>
      <c r="F2030" s="325"/>
      <c r="G2030" s="326"/>
      <c r="H2030" s="326"/>
      <c r="I2030" s="327"/>
      <c r="J2030" s="327"/>
      <c r="K2030" s="327"/>
      <c r="L2030" s="327"/>
      <c r="M2030" s="327"/>
      <c r="N2030" s="328" t="str">
        <f t="shared" ca="1" si="124"/>
        <v/>
      </c>
      <c r="O2030" s="328"/>
      <c r="P2030" s="329"/>
      <c r="Q2030" s="330" t="str">
        <f t="shared" si="125"/>
        <v/>
      </c>
      <c r="R2030" s="330" t="b">
        <f t="shared" si="126"/>
        <v>1</v>
      </c>
      <c r="S2030" s="330" t="str">
        <f t="shared" si="127"/>
        <v/>
      </c>
    </row>
    <row r="2031" spans="1:19" s="330" customFormat="1" ht="20.149999999999999" customHeight="1">
      <c r="A2031" s="294"/>
      <c r="B2031" s="325"/>
      <c r="C2031" s="325"/>
      <c r="D2031" s="325"/>
      <c r="E2031" s="325"/>
      <c r="F2031" s="325"/>
      <c r="G2031" s="326"/>
      <c r="H2031" s="326"/>
      <c r="I2031" s="327"/>
      <c r="J2031" s="327"/>
      <c r="K2031" s="327"/>
      <c r="L2031" s="327"/>
      <c r="M2031" s="327"/>
      <c r="N2031" s="328" t="str">
        <f t="shared" ca="1" si="124"/>
        <v/>
      </c>
      <c r="O2031" s="328"/>
      <c r="P2031" s="329"/>
      <c r="Q2031" s="330" t="str">
        <f t="shared" si="125"/>
        <v/>
      </c>
      <c r="R2031" s="330" t="b">
        <f t="shared" si="126"/>
        <v>1</v>
      </c>
      <c r="S2031" s="330" t="str">
        <f t="shared" si="127"/>
        <v/>
      </c>
    </row>
    <row r="2032" spans="1:19" s="330" customFormat="1" ht="20.149999999999999" customHeight="1">
      <c r="A2032" s="294"/>
      <c r="B2032" s="325"/>
      <c r="C2032" s="325"/>
      <c r="D2032" s="325"/>
      <c r="E2032" s="325"/>
      <c r="F2032" s="325"/>
      <c r="G2032" s="326"/>
      <c r="H2032" s="326"/>
      <c r="I2032" s="327"/>
      <c r="J2032" s="327"/>
      <c r="K2032" s="327"/>
      <c r="L2032" s="327"/>
      <c r="M2032" s="327"/>
      <c r="N2032" s="328" t="str">
        <f t="shared" ca="1" si="124"/>
        <v/>
      </c>
      <c r="O2032" s="328"/>
      <c r="P2032" s="329"/>
      <c r="Q2032" s="330" t="str">
        <f t="shared" si="125"/>
        <v/>
      </c>
      <c r="R2032" s="330" t="b">
        <f t="shared" si="126"/>
        <v>1</v>
      </c>
      <c r="S2032" s="330" t="str">
        <f t="shared" si="127"/>
        <v/>
      </c>
    </row>
    <row r="2033" spans="1:19" s="330" customFormat="1" ht="20.149999999999999" customHeight="1">
      <c r="A2033" s="294"/>
      <c r="B2033" s="325"/>
      <c r="C2033" s="325"/>
      <c r="D2033" s="325"/>
      <c r="E2033" s="325"/>
      <c r="F2033" s="325"/>
      <c r="G2033" s="326"/>
      <c r="H2033" s="326"/>
      <c r="I2033" s="327"/>
      <c r="J2033" s="327"/>
      <c r="K2033" s="327"/>
      <c r="L2033" s="327"/>
      <c r="M2033" s="327"/>
      <c r="N2033" s="328" t="str">
        <f t="shared" ca="1" si="124"/>
        <v/>
      </c>
      <c r="O2033" s="328"/>
      <c r="P2033" s="329"/>
      <c r="Q2033" s="330" t="str">
        <f t="shared" si="125"/>
        <v/>
      </c>
      <c r="R2033" s="330" t="b">
        <f t="shared" si="126"/>
        <v>1</v>
      </c>
      <c r="S2033" s="330" t="str">
        <f t="shared" si="127"/>
        <v/>
      </c>
    </row>
    <row r="2034" spans="1:19" s="330" customFormat="1" ht="20.149999999999999" customHeight="1">
      <c r="A2034" s="294"/>
      <c r="B2034" s="325"/>
      <c r="C2034" s="325"/>
      <c r="D2034" s="325"/>
      <c r="E2034" s="325"/>
      <c r="F2034" s="325"/>
      <c r="G2034" s="326"/>
      <c r="H2034" s="326"/>
      <c r="I2034" s="327"/>
      <c r="J2034" s="327"/>
      <c r="K2034" s="327"/>
      <c r="L2034" s="327"/>
      <c r="M2034" s="327"/>
      <c r="N2034" s="328" t="str">
        <f t="shared" ca="1" si="124"/>
        <v/>
      </c>
      <c r="O2034" s="328"/>
      <c r="P2034" s="329"/>
      <c r="Q2034" s="330" t="str">
        <f t="shared" si="125"/>
        <v/>
      </c>
      <c r="R2034" s="330" t="b">
        <f t="shared" si="126"/>
        <v>1</v>
      </c>
      <c r="S2034" s="330" t="str">
        <f t="shared" si="127"/>
        <v/>
      </c>
    </row>
    <row r="2035" spans="1:19" s="330" customFormat="1" ht="20.149999999999999" customHeight="1">
      <c r="A2035" s="294"/>
      <c r="B2035" s="325"/>
      <c r="C2035" s="325"/>
      <c r="D2035" s="325"/>
      <c r="E2035" s="325"/>
      <c r="F2035" s="325"/>
      <c r="G2035" s="326"/>
      <c r="H2035" s="326"/>
      <c r="I2035" s="327"/>
      <c r="J2035" s="327"/>
      <c r="K2035" s="327"/>
      <c r="L2035" s="327"/>
      <c r="M2035" s="327"/>
      <c r="N2035" s="328" t="str">
        <f t="shared" ca="1" si="124"/>
        <v/>
      </c>
      <c r="O2035" s="328"/>
      <c r="P2035" s="329"/>
      <c r="Q2035" s="330" t="str">
        <f t="shared" si="125"/>
        <v/>
      </c>
      <c r="R2035" s="330" t="b">
        <f t="shared" si="126"/>
        <v>1</v>
      </c>
      <c r="S2035" s="330" t="str">
        <f t="shared" si="127"/>
        <v/>
      </c>
    </row>
    <row r="2036" spans="1:19" s="330" customFormat="1" ht="20.149999999999999" customHeight="1">
      <c r="A2036" s="294"/>
      <c r="B2036" s="325"/>
      <c r="C2036" s="325"/>
      <c r="D2036" s="325"/>
      <c r="E2036" s="325"/>
      <c r="F2036" s="325"/>
      <c r="G2036" s="326"/>
      <c r="H2036" s="326"/>
      <c r="I2036" s="327"/>
      <c r="J2036" s="327"/>
      <c r="K2036" s="327"/>
      <c r="L2036" s="327"/>
      <c r="M2036" s="327"/>
      <c r="N2036" s="328" t="str">
        <f t="shared" ca="1" si="124"/>
        <v/>
      </c>
      <c r="O2036" s="328"/>
      <c r="P2036" s="329"/>
      <c r="Q2036" s="330" t="str">
        <f t="shared" si="125"/>
        <v/>
      </c>
      <c r="R2036" s="330" t="b">
        <f t="shared" si="126"/>
        <v>1</v>
      </c>
      <c r="S2036" s="330" t="str">
        <f t="shared" si="127"/>
        <v/>
      </c>
    </row>
    <row r="2037" spans="1:19" s="330" customFormat="1" ht="20.149999999999999" customHeight="1">
      <c r="A2037" s="294"/>
      <c r="B2037" s="325"/>
      <c r="C2037" s="325"/>
      <c r="D2037" s="325"/>
      <c r="E2037" s="325"/>
      <c r="F2037" s="325"/>
      <c r="G2037" s="326"/>
      <c r="H2037" s="326"/>
      <c r="I2037" s="327"/>
      <c r="J2037" s="327"/>
      <c r="K2037" s="327"/>
      <c r="L2037" s="327"/>
      <c r="M2037" s="327"/>
      <c r="N2037" s="328" t="str">
        <f t="shared" ca="1" si="124"/>
        <v/>
      </c>
      <c r="O2037" s="328"/>
      <c r="P2037" s="329"/>
      <c r="Q2037" s="330" t="str">
        <f t="shared" si="125"/>
        <v/>
      </c>
      <c r="R2037" s="330" t="b">
        <f t="shared" si="126"/>
        <v>1</v>
      </c>
      <c r="S2037" s="330" t="str">
        <f t="shared" si="127"/>
        <v/>
      </c>
    </row>
    <row r="2038" spans="1:19" s="330" customFormat="1" ht="20.149999999999999" customHeight="1">
      <c r="A2038" s="294"/>
      <c r="B2038" s="325"/>
      <c r="C2038" s="325"/>
      <c r="D2038" s="325"/>
      <c r="E2038" s="325"/>
      <c r="F2038" s="325"/>
      <c r="G2038" s="326"/>
      <c r="H2038" s="326"/>
      <c r="I2038" s="327"/>
      <c r="J2038" s="327"/>
      <c r="K2038" s="327"/>
      <c r="L2038" s="327"/>
      <c r="M2038" s="327"/>
      <c r="N2038" s="328" t="str">
        <f t="shared" ca="1" si="124"/>
        <v/>
      </c>
      <c r="O2038" s="328"/>
      <c r="P2038" s="329"/>
      <c r="Q2038" s="330" t="str">
        <f t="shared" si="125"/>
        <v/>
      </c>
      <c r="R2038" s="330" t="b">
        <f t="shared" si="126"/>
        <v>1</v>
      </c>
      <c r="S2038" s="330" t="str">
        <f t="shared" si="127"/>
        <v/>
      </c>
    </row>
    <row r="2039" spans="1:19" s="330" customFormat="1" ht="20.149999999999999" customHeight="1">
      <c r="A2039" s="294"/>
      <c r="B2039" s="325"/>
      <c r="C2039" s="325"/>
      <c r="D2039" s="325"/>
      <c r="E2039" s="325"/>
      <c r="F2039" s="325"/>
      <c r="G2039" s="326"/>
      <c r="H2039" s="326"/>
      <c r="I2039" s="327"/>
      <c r="J2039" s="327"/>
      <c r="K2039" s="327"/>
      <c r="L2039" s="327"/>
      <c r="M2039" s="327"/>
      <c r="N2039" s="328" t="str">
        <f t="shared" ca="1" si="124"/>
        <v/>
      </c>
      <c r="O2039" s="328"/>
      <c r="P2039" s="329"/>
      <c r="Q2039" s="330" t="str">
        <f t="shared" si="125"/>
        <v/>
      </c>
      <c r="R2039" s="330" t="b">
        <f t="shared" si="126"/>
        <v>1</v>
      </c>
      <c r="S2039" s="330" t="str">
        <f t="shared" si="127"/>
        <v/>
      </c>
    </row>
    <row r="2040" spans="1:19" s="330" customFormat="1" ht="20.149999999999999" customHeight="1">
      <c r="A2040" s="294"/>
      <c r="B2040" s="325"/>
      <c r="C2040" s="325"/>
      <c r="D2040" s="325"/>
      <c r="E2040" s="325"/>
      <c r="F2040" s="325"/>
      <c r="G2040" s="326"/>
      <c r="H2040" s="326"/>
      <c r="I2040" s="327"/>
      <c r="J2040" s="327"/>
      <c r="K2040" s="327"/>
      <c r="L2040" s="327"/>
      <c r="M2040" s="327"/>
      <c r="N2040" s="328" t="str">
        <f t="shared" ca="1" si="124"/>
        <v/>
      </c>
      <c r="O2040" s="328"/>
      <c r="P2040" s="329"/>
      <c r="Q2040" s="330" t="str">
        <f t="shared" si="125"/>
        <v/>
      </c>
      <c r="R2040" s="330" t="b">
        <f t="shared" si="126"/>
        <v>1</v>
      </c>
      <c r="S2040" s="330" t="str">
        <f t="shared" si="127"/>
        <v/>
      </c>
    </row>
    <row r="2041" spans="1:19" s="330" customFormat="1" ht="20.149999999999999" customHeight="1">
      <c r="A2041" s="294"/>
      <c r="B2041" s="325"/>
      <c r="C2041" s="325"/>
      <c r="D2041" s="325"/>
      <c r="E2041" s="325"/>
      <c r="F2041" s="325"/>
      <c r="G2041" s="326"/>
      <c r="H2041" s="326"/>
      <c r="I2041" s="327"/>
      <c r="J2041" s="327"/>
      <c r="K2041" s="327"/>
      <c r="L2041" s="327"/>
      <c r="M2041" s="327"/>
      <c r="N2041" s="328" t="str">
        <f t="shared" ca="1" si="124"/>
        <v/>
      </c>
      <c r="O2041" s="328"/>
      <c r="P2041" s="329"/>
      <c r="Q2041" s="330" t="str">
        <f t="shared" si="125"/>
        <v/>
      </c>
      <c r="R2041" s="330" t="b">
        <f t="shared" si="126"/>
        <v>1</v>
      </c>
      <c r="S2041" s="330" t="str">
        <f t="shared" si="127"/>
        <v/>
      </c>
    </row>
    <row r="2042" spans="1:19" s="330" customFormat="1" ht="20.149999999999999" customHeight="1">
      <c r="A2042" s="294"/>
      <c r="B2042" s="325"/>
      <c r="C2042" s="325"/>
      <c r="D2042" s="325"/>
      <c r="E2042" s="325"/>
      <c r="F2042" s="325"/>
      <c r="G2042" s="326"/>
      <c r="H2042" s="326"/>
      <c r="I2042" s="327"/>
      <c r="J2042" s="327"/>
      <c r="K2042" s="327"/>
      <c r="L2042" s="327"/>
      <c r="M2042" s="327"/>
      <c r="N2042" s="328" t="str">
        <f t="shared" ca="1" si="124"/>
        <v/>
      </c>
      <c r="O2042" s="328"/>
      <c r="P2042" s="329"/>
      <c r="Q2042" s="330" t="str">
        <f t="shared" si="125"/>
        <v/>
      </c>
      <c r="R2042" s="330" t="b">
        <f t="shared" si="126"/>
        <v>1</v>
      </c>
      <c r="S2042" s="330" t="str">
        <f t="shared" si="127"/>
        <v/>
      </c>
    </row>
    <row r="2043" spans="1:19" s="330" customFormat="1" ht="20.149999999999999" customHeight="1">
      <c r="A2043" s="294"/>
      <c r="B2043" s="325"/>
      <c r="C2043" s="325"/>
      <c r="D2043" s="325"/>
      <c r="E2043" s="325"/>
      <c r="F2043" s="325"/>
      <c r="G2043" s="326"/>
      <c r="H2043" s="326"/>
      <c r="I2043" s="327"/>
      <c r="J2043" s="327"/>
      <c r="K2043" s="327"/>
      <c r="L2043" s="327"/>
      <c r="M2043" s="327"/>
      <c r="N2043" s="328" t="str">
        <f t="shared" ca="1" si="124"/>
        <v/>
      </c>
      <c r="O2043" s="328"/>
      <c r="P2043" s="329"/>
      <c r="Q2043" s="330" t="str">
        <f t="shared" si="125"/>
        <v/>
      </c>
      <c r="R2043" s="330" t="b">
        <f t="shared" si="126"/>
        <v>1</v>
      </c>
      <c r="S2043" s="330" t="str">
        <f t="shared" si="127"/>
        <v/>
      </c>
    </row>
    <row r="2044" spans="1:19" s="330" customFormat="1" ht="20.149999999999999" customHeight="1">
      <c r="A2044" s="294"/>
      <c r="B2044" s="325"/>
      <c r="C2044" s="325"/>
      <c r="D2044" s="325"/>
      <c r="E2044" s="325"/>
      <c r="F2044" s="325"/>
      <c r="G2044" s="326"/>
      <c r="H2044" s="326"/>
      <c r="I2044" s="327"/>
      <c r="J2044" s="327"/>
      <c r="K2044" s="327"/>
      <c r="L2044" s="327"/>
      <c r="M2044" s="327"/>
      <c r="N2044" s="328" t="str">
        <f t="shared" ca="1" si="124"/>
        <v/>
      </c>
      <c r="O2044" s="328"/>
      <c r="P2044" s="329"/>
      <c r="Q2044" s="330" t="str">
        <f t="shared" si="125"/>
        <v/>
      </c>
      <c r="R2044" s="330" t="b">
        <f t="shared" si="126"/>
        <v>1</v>
      </c>
      <c r="S2044" s="330" t="str">
        <f t="shared" si="127"/>
        <v/>
      </c>
    </row>
    <row r="2045" spans="1:19" s="330" customFormat="1" ht="20.149999999999999" customHeight="1">
      <c r="A2045" s="294"/>
      <c r="B2045" s="325"/>
      <c r="C2045" s="325"/>
      <c r="D2045" s="325"/>
      <c r="E2045" s="325"/>
      <c r="F2045" s="325"/>
      <c r="G2045" s="326"/>
      <c r="H2045" s="326"/>
      <c r="I2045" s="327"/>
      <c r="J2045" s="327"/>
      <c r="K2045" s="327"/>
      <c r="L2045" s="327"/>
      <c r="M2045" s="327"/>
      <c r="N2045" s="328" t="str">
        <f t="shared" ca="1" si="124"/>
        <v/>
      </c>
      <c r="O2045" s="328"/>
      <c r="P2045" s="329"/>
      <c r="Q2045" s="330" t="str">
        <f t="shared" si="125"/>
        <v/>
      </c>
      <c r="R2045" s="330" t="b">
        <f t="shared" si="126"/>
        <v>1</v>
      </c>
      <c r="S2045" s="330" t="str">
        <f t="shared" si="127"/>
        <v/>
      </c>
    </row>
    <row r="2046" spans="1:19" s="330" customFormat="1" ht="20.149999999999999" customHeight="1">
      <c r="A2046" s="294"/>
      <c r="B2046" s="325"/>
      <c r="C2046" s="325"/>
      <c r="D2046" s="325"/>
      <c r="E2046" s="325"/>
      <c r="F2046" s="325"/>
      <c r="G2046" s="326"/>
      <c r="H2046" s="326"/>
      <c r="I2046" s="327"/>
      <c r="J2046" s="327"/>
      <c r="K2046" s="327"/>
      <c r="L2046" s="327"/>
      <c r="M2046" s="327"/>
      <c r="N2046" s="328" t="str">
        <f t="shared" ca="1" si="124"/>
        <v/>
      </c>
      <c r="O2046" s="328"/>
      <c r="P2046" s="329"/>
      <c r="Q2046" s="330" t="str">
        <f t="shared" si="125"/>
        <v/>
      </c>
      <c r="R2046" s="330" t="b">
        <f t="shared" si="126"/>
        <v>1</v>
      </c>
      <c r="S2046" s="330" t="str">
        <f t="shared" si="127"/>
        <v/>
      </c>
    </row>
    <row r="2047" spans="1:19" s="330" customFormat="1" ht="20.149999999999999" customHeight="1">
      <c r="A2047" s="294"/>
      <c r="B2047" s="325"/>
      <c r="C2047" s="325"/>
      <c r="D2047" s="325"/>
      <c r="E2047" s="325"/>
      <c r="F2047" s="325"/>
      <c r="G2047" s="326"/>
      <c r="H2047" s="326"/>
      <c r="I2047" s="327"/>
      <c r="J2047" s="327"/>
      <c r="K2047" s="327"/>
      <c r="L2047" s="327"/>
      <c r="M2047" s="327"/>
      <c r="N2047" s="328" t="str">
        <f t="shared" ca="1" si="124"/>
        <v/>
      </c>
      <c r="O2047" s="328"/>
      <c r="P2047" s="329"/>
      <c r="Q2047" s="330" t="str">
        <f t="shared" si="125"/>
        <v/>
      </c>
      <c r="R2047" s="330" t="b">
        <f t="shared" si="126"/>
        <v>1</v>
      </c>
      <c r="S2047" s="330" t="str">
        <f t="shared" si="127"/>
        <v/>
      </c>
    </row>
    <row r="2048" spans="1:19" s="330" customFormat="1" ht="20.149999999999999" customHeight="1">
      <c r="A2048" s="294"/>
      <c r="B2048" s="325"/>
      <c r="C2048" s="325"/>
      <c r="D2048" s="325"/>
      <c r="E2048" s="325"/>
      <c r="F2048" s="325"/>
      <c r="G2048" s="326"/>
      <c r="H2048" s="326"/>
      <c r="I2048" s="327"/>
      <c r="J2048" s="327"/>
      <c r="K2048" s="327"/>
      <c r="L2048" s="327"/>
      <c r="M2048" s="327"/>
      <c r="N2048" s="328" t="str">
        <f t="shared" ca="1" si="124"/>
        <v/>
      </c>
      <c r="O2048" s="328"/>
      <c r="P2048" s="329"/>
      <c r="Q2048" s="330" t="str">
        <f t="shared" si="125"/>
        <v/>
      </c>
      <c r="R2048" s="330" t="b">
        <f t="shared" si="126"/>
        <v>1</v>
      </c>
      <c r="S2048" s="330" t="str">
        <f t="shared" si="127"/>
        <v/>
      </c>
    </row>
    <row r="2049" spans="1:19" s="330" customFormat="1" ht="20.149999999999999" customHeight="1">
      <c r="A2049" s="294"/>
      <c r="B2049" s="325"/>
      <c r="C2049" s="325"/>
      <c r="D2049" s="325"/>
      <c r="E2049" s="325"/>
      <c r="F2049" s="325"/>
      <c r="G2049" s="326"/>
      <c r="H2049" s="326"/>
      <c r="I2049" s="327"/>
      <c r="J2049" s="327"/>
      <c r="K2049" s="327"/>
      <c r="L2049" s="327"/>
      <c r="M2049" s="327"/>
      <c r="N2049" s="328" t="str">
        <f t="shared" ca="1" si="124"/>
        <v/>
      </c>
      <c r="O2049" s="328"/>
      <c r="P2049" s="329"/>
      <c r="Q2049" s="330" t="str">
        <f t="shared" si="125"/>
        <v/>
      </c>
      <c r="R2049" s="330" t="b">
        <f t="shared" si="126"/>
        <v>1</v>
      </c>
      <c r="S2049" s="330" t="str">
        <f t="shared" si="127"/>
        <v/>
      </c>
    </row>
    <row r="2050" spans="1:19" s="330" customFormat="1" ht="20.149999999999999" customHeight="1">
      <c r="A2050" s="294"/>
      <c r="B2050" s="325"/>
      <c r="C2050" s="325"/>
      <c r="D2050" s="325"/>
      <c r="E2050" s="325"/>
      <c r="F2050" s="325"/>
      <c r="G2050" s="326"/>
      <c r="H2050" s="326"/>
      <c r="I2050" s="327"/>
      <c r="J2050" s="327"/>
      <c r="K2050" s="327"/>
      <c r="L2050" s="327"/>
      <c r="M2050" s="327"/>
      <c r="N2050" s="328" t="str">
        <f t="shared" ca="1" si="124"/>
        <v/>
      </c>
      <c r="O2050" s="328"/>
      <c r="P2050" s="329"/>
      <c r="Q2050" s="330" t="str">
        <f t="shared" si="125"/>
        <v/>
      </c>
      <c r="R2050" s="330" t="b">
        <f t="shared" si="126"/>
        <v>1</v>
      </c>
      <c r="S2050" s="330" t="str">
        <f t="shared" si="127"/>
        <v/>
      </c>
    </row>
    <row r="2051" spans="1:19" s="330" customFormat="1" ht="20.149999999999999" customHeight="1">
      <c r="A2051" s="294"/>
      <c r="B2051" s="325"/>
      <c r="C2051" s="325"/>
      <c r="D2051" s="325"/>
      <c r="E2051" s="325"/>
      <c r="F2051" s="325"/>
      <c r="G2051" s="326"/>
      <c r="H2051" s="326"/>
      <c r="I2051" s="327"/>
      <c r="J2051" s="327"/>
      <c r="K2051" s="327"/>
      <c r="L2051" s="327"/>
      <c r="M2051" s="327"/>
      <c r="N2051" s="328" t="str">
        <f t="shared" ca="1" si="124"/>
        <v/>
      </c>
      <c r="O2051" s="328"/>
      <c r="P2051" s="329"/>
      <c r="Q2051" s="330" t="str">
        <f t="shared" si="125"/>
        <v/>
      </c>
      <c r="R2051" s="330" t="b">
        <f t="shared" si="126"/>
        <v>1</v>
      </c>
      <c r="S2051" s="330" t="str">
        <f t="shared" si="127"/>
        <v/>
      </c>
    </row>
    <row r="2052" spans="1:19" s="330" customFormat="1" ht="20.149999999999999" customHeight="1">
      <c r="A2052" s="294"/>
      <c r="B2052" s="325"/>
      <c r="C2052" s="325"/>
      <c r="D2052" s="325"/>
      <c r="E2052" s="325"/>
      <c r="F2052" s="325"/>
      <c r="G2052" s="326"/>
      <c r="H2052" s="326"/>
      <c r="I2052" s="327"/>
      <c r="J2052" s="327"/>
      <c r="K2052" s="327"/>
      <c r="L2052" s="327"/>
      <c r="M2052" s="327"/>
      <c r="N2052" s="328" t="str">
        <f t="shared" ca="1" si="124"/>
        <v/>
      </c>
      <c r="O2052" s="328"/>
      <c r="P2052" s="329"/>
      <c r="Q2052" s="330" t="str">
        <f t="shared" si="125"/>
        <v/>
      </c>
      <c r="R2052" s="330" t="b">
        <f t="shared" si="126"/>
        <v>1</v>
      </c>
      <c r="S2052" s="330" t="str">
        <f t="shared" si="127"/>
        <v/>
      </c>
    </row>
    <row r="2053" spans="1:19" s="330" customFormat="1" ht="20.149999999999999" customHeight="1">
      <c r="A2053" s="294"/>
      <c r="B2053" s="325"/>
      <c r="C2053" s="325"/>
      <c r="D2053" s="325"/>
      <c r="E2053" s="325"/>
      <c r="F2053" s="325"/>
      <c r="G2053" s="326"/>
      <c r="H2053" s="326"/>
      <c r="I2053" s="327"/>
      <c r="J2053" s="327"/>
      <c r="K2053" s="327"/>
      <c r="L2053" s="327"/>
      <c r="M2053" s="327"/>
      <c r="N2053" s="328" t="str">
        <f t="shared" ref="N2053:N2116" ca="1" si="128">IF(A2053="","",IF(ISERROR(MATCH($F2053,CL,0)),"Unknown",INDIRECT("'C'!$A$"&amp;MATCH($F2053,CL,0)+1)))</f>
        <v/>
      </c>
      <c r="O2053" s="328"/>
      <c r="P2053" s="329"/>
      <c r="Q2053" s="330" t="str">
        <f t="shared" ref="Q2053:Q2116" si="129">A2053&amp;B2053</f>
        <v/>
      </c>
      <c r="R2053" s="330" t="b">
        <f t="shared" ref="R2053:R2116" si="130">OR(ISBLANK(B2053),ISBLANK(C2053))</f>
        <v>1</v>
      </c>
      <c r="S2053" s="330" t="str">
        <f t="shared" ref="S2053:S2116" si="131">IF(R2053,"",A2053&amp;"+")</f>
        <v/>
      </c>
    </row>
    <row r="2054" spans="1:19" s="330" customFormat="1" ht="20.149999999999999" customHeight="1">
      <c r="A2054" s="294"/>
      <c r="B2054" s="325"/>
      <c r="C2054" s="325"/>
      <c r="D2054" s="325"/>
      <c r="E2054" s="325"/>
      <c r="F2054" s="325"/>
      <c r="G2054" s="326"/>
      <c r="H2054" s="326"/>
      <c r="I2054" s="327"/>
      <c r="J2054" s="327"/>
      <c r="K2054" s="327"/>
      <c r="L2054" s="327"/>
      <c r="M2054" s="327"/>
      <c r="N2054" s="328" t="str">
        <f t="shared" ca="1" si="128"/>
        <v/>
      </c>
      <c r="O2054" s="328"/>
      <c r="P2054" s="329"/>
      <c r="Q2054" s="330" t="str">
        <f t="shared" si="129"/>
        <v/>
      </c>
      <c r="R2054" s="330" t="b">
        <f t="shared" si="130"/>
        <v>1</v>
      </c>
      <c r="S2054" s="330" t="str">
        <f t="shared" si="131"/>
        <v/>
      </c>
    </row>
    <row r="2055" spans="1:19" s="330" customFormat="1" ht="20.149999999999999" customHeight="1">
      <c r="A2055" s="294"/>
      <c r="B2055" s="325"/>
      <c r="C2055" s="325"/>
      <c r="D2055" s="325"/>
      <c r="E2055" s="325"/>
      <c r="F2055" s="325"/>
      <c r="G2055" s="326"/>
      <c r="H2055" s="326"/>
      <c r="I2055" s="327"/>
      <c r="J2055" s="327"/>
      <c r="K2055" s="327"/>
      <c r="L2055" s="327"/>
      <c r="M2055" s="327"/>
      <c r="N2055" s="328" t="str">
        <f t="shared" ca="1" si="128"/>
        <v/>
      </c>
      <c r="O2055" s="328"/>
      <c r="P2055" s="329"/>
      <c r="Q2055" s="330" t="str">
        <f t="shared" si="129"/>
        <v/>
      </c>
      <c r="R2055" s="330" t="b">
        <f t="shared" si="130"/>
        <v>1</v>
      </c>
      <c r="S2055" s="330" t="str">
        <f t="shared" si="131"/>
        <v/>
      </c>
    </row>
    <row r="2056" spans="1:19" s="330" customFormat="1" ht="20.149999999999999" customHeight="1">
      <c r="A2056" s="294"/>
      <c r="B2056" s="325"/>
      <c r="C2056" s="325"/>
      <c r="D2056" s="325"/>
      <c r="E2056" s="325"/>
      <c r="F2056" s="325"/>
      <c r="G2056" s="326"/>
      <c r="H2056" s="326"/>
      <c r="I2056" s="327"/>
      <c r="J2056" s="327"/>
      <c r="K2056" s="327"/>
      <c r="L2056" s="327"/>
      <c r="M2056" s="327"/>
      <c r="N2056" s="328" t="str">
        <f t="shared" ca="1" si="128"/>
        <v/>
      </c>
      <c r="O2056" s="328"/>
      <c r="P2056" s="329"/>
      <c r="Q2056" s="330" t="str">
        <f t="shared" si="129"/>
        <v/>
      </c>
      <c r="R2056" s="330" t="b">
        <f t="shared" si="130"/>
        <v>1</v>
      </c>
      <c r="S2056" s="330" t="str">
        <f t="shared" si="131"/>
        <v/>
      </c>
    </row>
    <row r="2057" spans="1:19" s="330" customFormat="1" ht="20.149999999999999" customHeight="1">
      <c r="A2057" s="294"/>
      <c r="B2057" s="325"/>
      <c r="C2057" s="325"/>
      <c r="D2057" s="325"/>
      <c r="E2057" s="325"/>
      <c r="F2057" s="325"/>
      <c r="G2057" s="326"/>
      <c r="H2057" s="326"/>
      <c r="I2057" s="327"/>
      <c r="J2057" s="327"/>
      <c r="K2057" s="327"/>
      <c r="L2057" s="327"/>
      <c r="M2057" s="327"/>
      <c r="N2057" s="328" t="str">
        <f t="shared" ca="1" si="128"/>
        <v/>
      </c>
      <c r="O2057" s="328"/>
      <c r="P2057" s="329"/>
      <c r="Q2057" s="330" t="str">
        <f t="shared" si="129"/>
        <v/>
      </c>
      <c r="R2057" s="330" t="b">
        <f t="shared" si="130"/>
        <v>1</v>
      </c>
      <c r="S2057" s="330" t="str">
        <f t="shared" si="131"/>
        <v/>
      </c>
    </row>
    <row r="2058" spans="1:19" s="330" customFormat="1" ht="20.149999999999999" customHeight="1">
      <c r="A2058" s="294"/>
      <c r="B2058" s="325"/>
      <c r="C2058" s="325"/>
      <c r="D2058" s="325"/>
      <c r="E2058" s="325"/>
      <c r="F2058" s="325"/>
      <c r="G2058" s="326"/>
      <c r="H2058" s="326"/>
      <c r="I2058" s="327"/>
      <c r="J2058" s="327"/>
      <c r="K2058" s="327"/>
      <c r="L2058" s="327"/>
      <c r="M2058" s="327"/>
      <c r="N2058" s="328" t="str">
        <f t="shared" ca="1" si="128"/>
        <v/>
      </c>
      <c r="O2058" s="328"/>
      <c r="P2058" s="329"/>
      <c r="Q2058" s="330" t="str">
        <f t="shared" si="129"/>
        <v/>
      </c>
      <c r="R2058" s="330" t="b">
        <f t="shared" si="130"/>
        <v>1</v>
      </c>
      <c r="S2058" s="330" t="str">
        <f t="shared" si="131"/>
        <v/>
      </c>
    </row>
    <row r="2059" spans="1:19" s="330" customFormat="1" ht="20.149999999999999" customHeight="1">
      <c r="A2059" s="294"/>
      <c r="B2059" s="325"/>
      <c r="C2059" s="325"/>
      <c r="D2059" s="325"/>
      <c r="E2059" s="325"/>
      <c r="F2059" s="325"/>
      <c r="G2059" s="326"/>
      <c r="H2059" s="326"/>
      <c r="I2059" s="327"/>
      <c r="J2059" s="327"/>
      <c r="K2059" s="327"/>
      <c r="L2059" s="327"/>
      <c r="M2059" s="327"/>
      <c r="N2059" s="328" t="str">
        <f t="shared" ca="1" si="128"/>
        <v/>
      </c>
      <c r="O2059" s="328"/>
      <c r="P2059" s="329"/>
      <c r="Q2059" s="330" t="str">
        <f t="shared" si="129"/>
        <v/>
      </c>
      <c r="R2059" s="330" t="b">
        <f t="shared" si="130"/>
        <v>1</v>
      </c>
      <c r="S2059" s="330" t="str">
        <f t="shared" si="131"/>
        <v/>
      </c>
    </row>
    <row r="2060" spans="1:19" s="330" customFormat="1" ht="20.149999999999999" customHeight="1">
      <c r="A2060" s="294"/>
      <c r="B2060" s="325"/>
      <c r="C2060" s="325"/>
      <c r="D2060" s="325"/>
      <c r="E2060" s="325"/>
      <c r="F2060" s="325"/>
      <c r="G2060" s="326"/>
      <c r="H2060" s="326"/>
      <c r="I2060" s="327"/>
      <c r="J2060" s="327"/>
      <c r="K2060" s="327"/>
      <c r="L2060" s="327"/>
      <c r="M2060" s="327"/>
      <c r="N2060" s="328" t="str">
        <f t="shared" ca="1" si="128"/>
        <v/>
      </c>
      <c r="O2060" s="328"/>
      <c r="P2060" s="329"/>
      <c r="Q2060" s="330" t="str">
        <f t="shared" si="129"/>
        <v/>
      </c>
      <c r="R2060" s="330" t="b">
        <f t="shared" si="130"/>
        <v>1</v>
      </c>
      <c r="S2060" s="330" t="str">
        <f t="shared" si="131"/>
        <v/>
      </c>
    </row>
    <row r="2061" spans="1:19" s="330" customFormat="1" ht="20.149999999999999" customHeight="1">
      <c r="A2061" s="294"/>
      <c r="B2061" s="325"/>
      <c r="C2061" s="325"/>
      <c r="D2061" s="325"/>
      <c r="E2061" s="325"/>
      <c r="F2061" s="325"/>
      <c r="G2061" s="326"/>
      <c r="H2061" s="326"/>
      <c r="I2061" s="327"/>
      <c r="J2061" s="327"/>
      <c r="K2061" s="327"/>
      <c r="L2061" s="327"/>
      <c r="M2061" s="327"/>
      <c r="N2061" s="328" t="str">
        <f t="shared" ca="1" si="128"/>
        <v/>
      </c>
      <c r="O2061" s="328"/>
      <c r="P2061" s="329"/>
      <c r="Q2061" s="330" t="str">
        <f t="shared" si="129"/>
        <v/>
      </c>
      <c r="R2061" s="330" t="b">
        <f t="shared" si="130"/>
        <v>1</v>
      </c>
      <c r="S2061" s="330" t="str">
        <f t="shared" si="131"/>
        <v/>
      </c>
    </row>
    <row r="2062" spans="1:19" s="330" customFormat="1" ht="20.149999999999999" customHeight="1">
      <c r="A2062" s="294"/>
      <c r="B2062" s="325"/>
      <c r="C2062" s="325"/>
      <c r="D2062" s="325"/>
      <c r="E2062" s="325"/>
      <c r="F2062" s="325"/>
      <c r="G2062" s="326"/>
      <c r="H2062" s="326"/>
      <c r="I2062" s="327"/>
      <c r="J2062" s="327"/>
      <c r="K2062" s="327"/>
      <c r="L2062" s="327"/>
      <c r="M2062" s="327"/>
      <c r="N2062" s="328" t="str">
        <f t="shared" ca="1" si="128"/>
        <v/>
      </c>
      <c r="O2062" s="328"/>
      <c r="P2062" s="329"/>
      <c r="Q2062" s="330" t="str">
        <f t="shared" si="129"/>
        <v/>
      </c>
      <c r="R2062" s="330" t="b">
        <f t="shared" si="130"/>
        <v>1</v>
      </c>
      <c r="S2062" s="330" t="str">
        <f t="shared" si="131"/>
        <v/>
      </c>
    </row>
    <row r="2063" spans="1:19" s="330" customFormat="1" ht="20.149999999999999" customHeight="1">
      <c r="A2063" s="294"/>
      <c r="B2063" s="325"/>
      <c r="C2063" s="325"/>
      <c r="D2063" s="325"/>
      <c r="E2063" s="325"/>
      <c r="F2063" s="325"/>
      <c r="G2063" s="326"/>
      <c r="H2063" s="326"/>
      <c r="I2063" s="327"/>
      <c r="J2063" s="327"/>
      <c r="K2063" s="327"/>
      <c r="L2063" s="327"/>
      <c r="M2063" s="327"/>
      <c r="N2063" s="328" t="str">
        <f t="shared" ca="1" si="128"/>
        <v/>
      </c>
      <c r="O2063" s="328"/>
      <c r="P2063" s="329"/>
      <c r="Q2063" s="330" t="str">
        <f t="shared" si="129"/>
        <v/>
      </c>
      <c r="R2063" s="330" t="b">
        <f t="shared" si="130"/>
        <v>1</v>
      </c>
      <c r="S2063" s="330" t="str">
        <f t="shared" si="131"/>
        <v/>
      </c>
    </row>
    <row r="2064" spans="1:19" s="330" customFormat="1" ht="20.149999999999999" customHeight="1">
      <c r="A2064" s="294"/>
      <c r="B2064" s="325"/>
      <c r="C2064" s="325"/>
      <c r="D2064" s="325"/>
      <c r="E2064" s="325"/>
      <c r="F2064" s="325"/>
      <c r="G2064" s="326"/>
      <c r="H2064" s="326"/>
      <c r="I2064" s="327"/>
      <c r="J2064" s="327"/>
      <c r="K2064" s="327"/>
      <c r="L2064" s="327"/>
      <c r="M2064" s="327"/>
      <c r="N2064" s="328" t="str">
        <f t="shared" ca="1" si="128"/>
        <v/>
      </c>
      <c r="O2064" s="328"/>
      <c r="P2064" s="329"/>
      <c r="Q2064" s="330" t="str">
        <f t="shared" si="129"/>
        <v/>
      </c>
      <c r="R2064" s="330" t="b">
        <f t="shared" si="130"/>
        <v>1</v>
      </c>
      <c r="S2064" s="330" t="str">
        <f t="shared" si="131"/>
        <v/>
      </c>
    </row>
    <row r="2065" spans="1:19" s="330" customFormat="1" ht="20.149999999999999" customHeight="1">
      <c r="A2065" s="294"/>
      <c r="B2065" s="325"/>
      <c r="C2065" s="325"/>
      <c r="D2065" s="325"/>
      <c r="E2065" s="325"/>
      <c r="F2065" s="325"/>
      <c r="G2065" s="326"/>
      <c r="H2065" s="326"/>
      <c r="I2065" s="327"/>
      <c r="J2065" s="327"/>
      <c r="K2065" s="327"/>
      <c r="L2065" s="327"/>
      <c r="M2065" s="327"/>
      <c r="N2065" s="328" t="str">
        <f t="shared" ca="1" si="128"/>
        <v/>
      </c>
      <c r="O2065" s="328"/>
      <c r="P2065" s="329"/>
      <c r="Q2065" s="330" t="str">
        <f t="shared" si="129"/>
        <v/>
      </c>
      <c r="R2065" s="330" t="b">
        <f t="shared" si="130"/>
        <v>1</v>
      </c>
      <c r="S2065" s="330" t="str">
        <f t="shared" si="131"/>
        <v/>
      </c>
    </row>
    <row r="2066" spans="1:19" s="330" customFormat="1" ht="20.149999999999999" customHeight="1">
      <c r="A2066" s="294"/>
      <c r="B2066" s="325"/>
      <c r="C2066" s="325"/>
      <c r="D2066" s="325"/>
      <c r="E2066" s="325"/>
      <c r="F2066" s="325"/>
      <c r="G2066" s="326"/>
      <c r="H2066" s="326"/>
      <c r="I2066" s="327"/>
      <c r="J2066" s="327"/>
      <c r="K2066" s="327"/>
      <c r="L2066" s="327"/>
      <c r="M2066" s="327"/>
      <c r="N2066" s="328" t="str">
        <f t="shared" ca="1" si="128"/>
        <v/>
      </c>
      <c r="O2066" s="328"/>
      <c r="P2066" s="329"/>
      <c r="Q2066" s="330" t="str">
        <f t="shared" si="129"/>
        <v/>
      </c>
      <c r="R2066" s="330" t="b">
        <f t="shared" si="130"/>
        <v>1</v>
      </c>
      <c r="S2066" s="330" t="str">
        <f t="shared" si="131"/>
        <v/>
      </c>
    </row>
    <row r="2067" spans="1:19" s="330" customFormat="1" ht="20.149999999999999" customHeight="1">
      <c r="A2067" s="294"/>
      <c r="B2067" s="325"/>
      <c r="C2067" s="325"/>
      <c r="D2067" s="325"/>
      <c r="E2067" s="325"/>
      <c r="F2067" s="325"/>
      <c r="G2067" s="326"/>
      <c r="H2067" s="326"/>
      <c r="I2067" s="327"/>
      <c r="J2067" s="327"/>
      <c r="K2067" s="327"/>
      <c r="L2067" s="327"/>
      <c r="M2067" s="327"/>
      <c r="N2067" s="328" t="str">
        <f t="shared" ca="1" si="128"/>
        <v/>
      </c>
      <c r="O2067" s="328"/>
      <c r="P2067" s="329"/>
      <c r="Q2067" s="330" t="str">
        <f t="shared" si="129"/>
        <v/>
      </c>
      <c r="R2067" s="330" t="b">
        <f t="shared" si="130"/>
        <v>1</v>
      </c>
      <c r="S2067" s="330" t="str">
        <f t="shared" si="131"/>
        <v/>
      </c>
    </row>
    <row r="2068" spans="1:19" s="330" customFormat="1" ht="20.149999999999999" customHeight="1">
      <c r="A2068" s="294"/>
      <c r="B2068" s="325"/>
      <c r="C2068" s="325"/>
      <c r="D2068" s="325"/>
      <c r="E2068" s="325"/>
      <c r="F2068" s="325"/>
      <c r="G2068" s="326"/>
      <c r="H2068" s="326"/>
      <c r="I2068" s="327"/>
      <c r="J2068" s="327"/>
      <c r="K2068" s="327"/>
      <c r="L2068" s="327"/>
      <c r="M2068" s="327"/>
      <c r="N2068" s="328" t="str">
        <f t="shared" ca="1" si="128"/>
        <v/>
      </c>
      <c r="O2068" s="328"/>
      <c r="P2068" s="329"/>
      <c r="Q2068" s="330" t="str">
        <f t="shared" si="129"/>
        <v/>
      </c>
      <c r="R2068" s="330" t="b">
        <f t="shared" si="130"/>
        <v>1</v>
      </c>
      <c r="S2068" s="330" t="str">
        <f t="shared" si="131"/>
        <v/>
      </c>
    </row>
    <row r="2069" spans="1:19" s="330" customFormat="1" ht="20.149999999999999" customHeight="1">
      <c r="A2069" s="294"/>
      <c r="B2069" s="325"/>
      <c r="C2069" s="325"/>
      <c r="D2069" s="325"/>
      <c r="E2069" s="325"/>
      <c r="F2069" s="325"/>
      <c r="G2069" s="326"/>
      <c r="H2069" s="326"/>
      <c r="I2069" s="327"/>
      <c r="J2069" s="327"/>
      <c r="K2069" s="327"/>
      <c r="L2069" s="327"/>
      <c r="M2069" s="327"/>
      <c r="N2069" s="328" t="str">
        <f t="shared" ca="1" si="128"/>
        <v/>
      </c>
      <c r="O2069" s="328"/>
      <c r="P2069" s="329"/>
      <c r="Q2069" s="330" t="str">
        <f t="shared" si="129"/>
        <v/>
      </c>
      <c r="R2069" s="330" t="b">
        <f t="shared" si="130"/>
        <v>1</v>
      </c>
      <c r="S2069" s="330" t="str">
        <f t="shared" si="131"/>
        <v/>
      </c>
    </row>
    <row r="2070" spans="1:19" s="330" customFormat="1" ht="20.149999999999999" customHeight="1">
      <c r="A2070" s="294"/>
      <c r="B2070" s="325"/>
      <c r="C2070" s="325"/>
      <c r="D2070" s="325"/>
      <c r="E2070" s="325"/>
      <c r="F2070" s="325"/>
      <c r="G2070" s="326"/>
      <c r="H2070" s="326"/>
      <c r="I2070" s="327"/>
      <c r="J2070" s="327"/>
      <c r="K2070" s="327"/>
      <c r="L2070" s="327"/>
      <c r="M2070" s="327"/>
      <c r="N2070" s="328" t="str">
        <f t="shared" ca="1" si="128"/>
        <v/>
      </c>
      <c r="O2070" s="328"/>
      <c r="P2070" s="329"/>
      <c r="Q2070" s="330" t="str">
        <f t="shared" si="129"/>
        <v/>
      </c>
      <c r="R2070" s="330" t="b">
        <f t="shared" si="130"/>
        <v>1</v>
      </c>
      <c r="S2070" s="330" t="str">
        <f t="shared" si="131"/>
        <v/>
      </c>
    </row>
    <row r="2071" spans="1:19" s="330" customFormat="1" ht="20.149999999999999" customHeight="1">
      <c r="A2071" s="294"/>
      <c r="B2071" s="325"/>
      <c r="C2071" s="325"/>
      <c r="D2071" s="325"/>
      <c r="E2071" s="325"/>
      <c r="F2071" s="325"/>
      <c r="G2071" s="326"/>
      <c r="H2071" s="326"/>
      <c r="I2071" s="327"/>
      <c r="J2071" s="327"/>
      <c r="K2071" s="327"/>
      <c r="L2071" s="327"/>
      <c r="M2071" s="327"/>
      <c r="N2071" s="328" t="str">
        <f t="shared" ca="1" si="128"/>
        <v/>
      </c>
      <c r="O2071" s="328"/>
      <c r="P2071" s="329"/>
      <c r="Q2071" s="330" t="str">
        <f t="shared" si="129"/>
        <v/>
      </c>
      <c r="R2071" s="330" t="b">
        <f t="shared" si="130"/>
        <v>1</v>
      </c>
      <c r="S2071" s="330" t="str">
        <f t="shared" si="131"/>
        <v/>
      </c>
    </row>
    <row r="2072" spans="1:19" s="330" customFormat="1" ht="20.149999999999999" customHeight="1">
      <c r="A2072" s="294"/>
      <c r="B2072" s="325"/>
      <c r="C2072" s="325"/>
      <c r="D2072" s="325"/>
      <c r="E2072" s="325"/>
      <c r="F2072" s="325"/>
      <c r="G2072" s="326"/>
      <c r="H2072" s="326"/>
      <c r="I2072" s="327"/>
      <c r="J2072" s="327"/>
      <c r="K2072" s="327"/>
      <c r="L2072" s="327"/>
      <c r="M2072" s="327"/>
      <c r="N2072" s="328" t="str">
        <f t="shared" ca="1" si="128"/>
        <v/>
      </c>
      <c r="O2072" s="328"/>
      <c r="P2072" s="329"/>
      <c r="Q2072" s="330" t="str">
        <f t="shared" si="129"/>
        <v/>
      </c>
      <c r="R2072" s="330" t="b">
        <f t="shared" si="130"/>
        <v>1</v>
      </c>
      <c r="S2072" s="330" t="str">
        <f t="shared" si="131"/>
        <v/>
      </c>
    </row>
    <row r="2073" spans="1:19" s="330" customFormat="1" ht="20.149999999999999" customHeight="1">
      <c r="A2073" s="294"/>
      <c r="B2073" s="325"/>
      <c r="C2073" s="325"/>
      <c r="D2073" s="325"/>
      <c r="E2073" s="325"/>
      <c r="F2073" s="325"/>
      <c r="G2073" s="326"/>
      <c r="H2073" s="326"/>
      <c r="I2073" s="327"/>
      <c r="J2073" s="327"/>
      <c r="K2073" s="327"/>
      <c r="L2073" s="327"/>
      <c r="M2073" s="327"/>
      <c r="N2073" s="328" t="str">
        <f t="shared" ca="1" si="128"/>
        <v/>
      </c>
      <c r="O2073" s="328"/>
      <c r="P2073" s="329"/>
      <c r="Q2073" s="330" t="str">
        <f t="shared" si="129"/>
        <v/>
      </c>
      <c r="R2073" s="330" t="b">
        <f t="shared" si="130"/>
        <v>1</v>
      </c>
      <c r="S2073" s="330" t="str">
        <f t="shared" si="131"/>
        <v/>
      </c>
    </row>
    <row r="2074" spans="1:19" s="330" customFormat="1" ht="20.149999999999999" customHeight="1">
      <c r="A2074" s="294"/>
      <c r="B2074" s="325"/>
      <c r="C2074" s="325"/>
      <c r="D2074" s="325"/>
      <c r="E2074" s="325"/>
      <c r="F2074" s="325"/>
      <c r="G2074" s="326"/>
      <c r="H2074" s="326"/>
      <c r="I2074" s="327"/>
      <c r="J2074" s="327"/>
      <c r="K2074" s="327"/>
      <c r="L2074" s="327"/>
      <c r="M2074" s="327"/>
      <c r="N2074" s="328" t="str">
        <f t="shared" ca="1" si="128"/>
        <v/>
      </c>
      <c r="O2074" s="328"/>
      <c r="P2074" s="329"/>
      <c r="Q2074" s="330" t="str">
        <f t="shared" si="129"/>
        <v/>
      </c>
      <c r="R2074" s="330" t="b">
        <f t="shared" si="130"/>
        <v>1</v>
      </c>
      <c r="S2074" s="330" t="str">
        <f t="shared" si="131"/>
        <v/>
      </c>
    </row>
    <row r="2075" spans="1:19" s="330" customFormat="1" ht="20.149999999999999" customHeight="1">
      <c r="A2075" s="294"/>
      <c r="B2075" s="325"/>
      <c r="C2075" s="325"/>
      <c r="D2075" s="325"/>
      <c r="E2075" s="325"/>
      <c r="F2075" s="325"/>
      <c r="G2075" s="326"/>
      <c r="H2075" s="326"/>
      <c r="I2075" s="327"/>
      <c r="J2075" s="327"/>
      <c r="K2075" s="327"/>
      <c r="L2075" s="327"/>
      <c r="M2075" s="327"/>
      <c r="N2075" s="328" t="str">
        <f t="shared" ca="1" si="128"/>
        <v/>
      </c>
      <c r="O2075" s="328"/>
      <c r="P2075" s="329"/>
      <c r="Q2075" s="330" t="str">
        <f t="shared" si="129"/>
        <v/>
      </c>
      <c r="R2075" s="330" t="b">
        <f t="shared" si="130"/>
        <v>1</v>
      </c>
      <c r="S2075" s="330" t="str">
        <f t="shared" si="131"/>
        <v/>
      </c>
    </row>
    <row r="2076" spans="1:19" s="330" customFormat="1" ht="20.149999999999999" customHeight="1">
      <c r="A2076" s="294"/>
      <c r="B2076" s="325"/>
      <c r="C2076" s="325"/>
      <c r="D2076" s="325"/>
      <c r="E2076" s="325"/>
      <c r="F2076" s="325"/>
      <c r="G2076" s="326"/>
      <c r="H2076" s="326"/>
      <c r="I2076" s="327"/>
      <c r="J2076" s="327"/>
      <c r="K2076" s="327"/>
      <c r="L2076" s="327"/>
      <c r="M2076" s="327"/>
      <c r="N2076" s="328" t="str">
        <f t="shared" ca="1" si="128"/>
        <v/>
      </c>
      <c r="O2076" s="328"/>
      <c r="P2076" s="329"/>
      <c r="Q2076" s="330" t="str">
        <f t="shared" si="129"/>
        <v/>
      </c>
      <c r="R2076" s="330" t="b">
        <f t="shared" si="130"/>
        <v>1</v>
      </c>
      <c r="S2076" s="330" t="str">
        <f t="shared" si="131"/>
        <v/>
      </c>
    </row>
    <row r="2077" spans="1:19" s="330" customFormat="1" ht="20.149999999999999" customHeight="1">
      <c r="A2077" s="294"/>
      <c r="B2077" s="325"/>
      <c r="C2077" s="325"/>
      <c r="D2077" s="325"/>
      <c r="E2077" s="325"/>
      <c r="F2077" s="325"/>
      <c r="G2077" s="326"/>
      <c r="H2077" s="326"/>
      <c r="I2077" s="327"/>
      <c r="J2077" s="327"/>
      <c r="K2077" s="327"/>
      <c r="L2077" s="327"/>
      <c r="M2077" s="327"/>
      <c r="N2077" s="328" t="str">
        <f t="shared" ca="1" si="128"/>
        <v/>
      </c>
      <c r="O2077" s="328"/>
      <c r="P2077" s="329"/>
      <c r="Q2077" s="330" t="str">
        <f t="shared" si="129"/>
        <v/>
      </c>
      <c r="R2077" s="330" t="b">
        <f t="shared" si="130"/>
        <v>1</v>
      </c>
      <c r="S2077" s="330" t="str">
        <f t="shared" si="131"/>
        <v/>
      </c>
    </row>
    <row r="2078" spans="1:19" s="330" customFormat="1" ht="20.149999999999999" customHeight="1">
      <c r="A2078" s="294"/>
      <c r="B2078" s="325"/>
      <c r="C2078" s="325"/>
      <c r="D2078" s="325"/>
      <c r="E2078" s="325"/>
      <c r="F2078" s="325"/>
      <c r="G2078" s="326"/>
      <c r="H2078" s="326"/>
      <c r="I2078" s="327"/>
      <c r="J2078" s="327"/>
      <c r="K2078" s="327"/>
      <c r="L2078" s="327"/>
      <c r="M2078" s="327"/>
      <c r="N2078" s="328" t="str">
        <f t="shared" ca="1" si="128"/>
        <v/>
      </c>
      <c r="O2078" s="328"/>
      <c r="P2078" s="329"/>
      <c r="Q2078" s="330" t="str">
        <f t="shared" si="129"/>
        <v/>
      </c>
      <c r="R2078" s="330" t="b">
        <f t="shared" si="130"/>
        <v>1</v>
      </c>
      <c r="S2078" s="330" t="str">
        <f t="shared" si="131"/>
        <v/>
      </c>
    </row>
    <row r="2079" spans="1:19" s="330" customFormat="1" ht="20.149999999999999" customHeight="1">
      <c r="A2079" s="294"/>
      <c r="B2079" s="325"/>
      <c r="C2079" s="325"/>
      <c r="D2079" s="325"/>
      <c r="E2079" s="325"/>
      <c r="F2079" s="325"/>
      <c r="G2079" s="326"/>
      <c r="H2079" s="326"/>
      <c r="I2079" s="327"/>
      <c r="J2079" s="327"/>
      <c r="K2079" s="327"/>
      <c r="L2079" s="327"/>
      <c r="M2079" s="327"/>
      <c r="N2079" s="328" t="str">
        <f t="shared" ca="1" si="128"/>
        <v/>
      </c>
      <c r="O2079" s="328"/>
      <c r="P2079" s="329"/>
      <c r="Q2079" s="330" t="str">
        <f t="shared" si="129"/>
        <v/>
      </c>
      <c r="R2079" s="330" t="b">
        <f t="shared" si="130"/>
        <v>1</v>
      </c>
      <c r="S2079" s="330" t="str">
        <f t="shared" si="131"/>
        <v/>
      </c>
    </row>
    <row r="2080" spans="1:19" s="330" customFormat="1" ht="20.149999999999999" customHeight="1">
      <c r="A2080" s="294"/>
      <c r="B2080" s="325"/>
      <c r="C2080" s="325"/>
      <c r="D2080" s="325"/>
      <c r="E2080" s="325"/>
      <c r="F2080" s="325"/>
      <c r="G2080" s="326"/>
      <c r="H2080" s="326"/>
      <c r="I2080" s="327"/>
      <c r="J2080" s="327"/>
      <c r="K2080" s="327"/>
      <c r="L2080" s="327"/>
      <c r="M2080" s="327"/>
      <c r="N2080" s="328" t="str">
        <f t="shared" ca="1" si="128"/>
        <v/>
      </c>
      <c r="O2080" s="328"/>
      <c r="P2080" s="329"/>
      <c r="Q2080" s="330" t="str">
        <f t="shared" si="129"/>
        <v/>
      </c>
      <c r="R2080" s="330" t="b">
        <f t="shared" si="130"/>
        <v>1</v>
      </c>
      <c r="S2080" s="330" t="str">
        <f t="shared" si="131"/>
        <v/>
      </c>
    </row>
    <row r="2081" spans="1:19" s="330" customFormat="1" ht="20.149999999999999" customHeight="1">
      <c r="A2081" s="294"/>
      <c r="B2081" s="325"/>
      <c r="C2081" s="325"/>
      <c r="D2081" s="325"/>
      <c r="E2081" s="325"/>
      <c r="F2081" s="325"/>
      <c r="G2081" s="326"/>
      <c r="H2081" s="326"/>
      <c r="I2081" s="327"/>
      <c r="J2081" s="327"/>
      <c r="K2081" s="327"/>
      <c r="L2081" s="327"/>
      <c r="M2081" s="327"/>
      <c r="N2081" s="328" t="str">
        <f t="shared" ca="1" si="128"/>
        <v/>
      </c>
      <c r="O2081" s="328"/>
      <c r="P2081" s="329"/>
      <c r="Q2081" s="330" t="str">
        <f t="shared" si="129"/>
        <v/>
      </c>
      <c r="R2081" s="330" t="b">
        <f t="shared" si="130"/>
        <v>1</v>
      </c>
      <c r="S2081" s="330" t="str">
        <f t="shared" si="131"/>
        <v/>
      </c>
    </row>
    <row r="2082" spans="1:19" s="330" customFormat="1" ht="20.149999999999999" customHeight="1">
      <c r="A2082" s="294"/>
      <c r="B2082" s="325"/>
      <c r="C2082" s="325"/>
      <c r="D2082" s="325"/>
      <c r="E2082" s="325"/>
      <c r="F2082" s="325"/>
      <c r="G2082" s="326"/>
      <c r="H2082" s="326"/>
      <c r="I2082" s="327"/>
      <c r="J2082" s="327"/>
      <c r="K2082" s="327"/>
      <c r="L2082" s="327"/>
      <c r="M2082" s="327"/>
      <c r="N2082" s="328" t="str">
        <f t="shared" ca="1" si="128"/>
        <v/>
      </c>
      <c r="O2082" s="328"/>
      <c r="P2082" s="329"/>
      <c r="Q2082" s="330" t="str">
        <f t="shared" si="129"/>
        <v/>
      </c>
      <c r="R2082" s="330" t="b">
        <f t="shared" si="130"/>
        <v>1</v>
      </c>
      <c r="S2082" s="330" t="str">
        <f t="shared" si="131"/>
        <v/>
      </c>
    </row>
    <row r="2083" spans="1:19" s="330" customFormat="1" ht="20.149999999999999" customHeight="1">
      <c r="A2083" s="294"/>
      <c r="B2083" s="325"/>
      <c r="C2083" s="325"/>
      <c r="D2083" s="325"/>
      <c r="E2083" s="325"/>
      <c r="F2083" s="325"/>
      <c r="G2083" s="326"/>
      <c r="H2083" s="326"/>
      <c r="I2083" s="327"/>
      <c r="J2083" s="327"/>
      <c r="K2083" s="327"/>
      <c r="L2083" s="327"/>
      <c r="M2083" s="327"/>
      <c r="N2083" s="328" t="str">
        <f t="shared" ca="1" si="128"/>
        <v/>
      </c>
      <c r="O2083" s="328"/>
      <c r="P2083" s="329"/>
      <c r="Q2083" s="330" t="str">
        <f t="shared" si="129"/>
        <v/>
      </c>
      <c r="R2083" s="330" t="b">
        <f t="shared" si="130"/>
        <v>1</v>
      </c>
      <c r="S2083" s="330" t="str">
        <f t="shared" si="131"/>
        <v/>
      </c>
    </row>
    <row r="2084" spans="1:19" s="330" customFormat="1" ht="20.149999999999999" customHeight="1">
      <c r="A2084" s="294"/>
      <c r="B2084" s="325"/>
      <c r="C2084" s="325"/>
      <c r="D2084" s="325"/>
      <c r="E2084" s="325"/>
      <c r="F2084" s="325"/>
      <c r="G2084" s="326"/>
      <c r="H2084" s="326"/>
      <c r="I2084" s="327"/>
      <c r="J2084" s="327"/>
      <c r="K2084" s="327"/>
      <c r="L2084" s="327"/>
      <c r="M2084" s="327"/>
      <c r="N2084" s="328" t="str">
        <f t="shared" ca="1" si="128"/>
        <v/>
      </c>
      <c r="O2084" s="328"/>
      <c r="P2084" s="329"/>
      <c r="Q2084" s="330" t="str">
        <f t="shared" si="129"/>
        <v/>
      </c>
      <c r="R2084" s="330" t="b">
        <f t="shared" si="130"/>
        <v>1</v>
      </c>
      <c r="S2084" s="330" t="str">
        <f t="shared" si="131"/>
        <v/>
      </c>
    </row>
    <row r="2085" spans="1:19" s="330" customFormat="1" ht="20.149999999999999" customHeight="1">
      <c r="A2085" s="294"/>
      <c r="B2085" s="325"/>
      <c r="C2085" s="325"/>
      <c r="D2085" s="325"/>
      <c r="E2085" s="325"/>
      <c r="F2085" s="325"/>
      <c r="G2085" s="326"/>
      <c r="H2085" s="326"/>
      <c r="I2085" s="327"/>
      <c r="J2085" s="327"/>
      <c r="K2085" s="327"/>
      <c r="L2085" s="327"/>
      <c r="M2085" s="327"/>
      <c r="N2085" s="328" t="str">
        <f t="shared" ca="1" si="128"/>
        <v/>
      </c>
      <c r="O2085" s="328"/>
      <c r="P2085" s="329"/>
      <c r="Q2085" s="330" t="str">
        <f t="shared" si="129"/>
        <v/>
      </c>
      <c r="R2085" s="330" t="b">
        <f t="shared" si="130"/>
        <v>1</v>
      </c>
      <c r="S2085" s="330" t="str">
        <f t="shared" si="131"/>
        <v/>
      </c>
    </row>
    <row r="2086" spans="1:19" s="330" customFormat="1" ht="20.149999999999999" customHeight="1">
      <c r="A2086" s="294"/>
      <c r="B2086" s="325"/>
      <c r="C2086" s="325"/>
      <c r="D2086" s="325"/>
      <c r="E2086" s="325"/>
      <c r="F2086" s="325"/>
      <c r="G2086" s="326"/>
      <c r="H2086" s="326"/>
      <c r="I2086" s="327"/>
      <c r="J2086" s="327"/>
      <c r="K2086" s="327"/>
      <c r="L2086" s="327"/>
      <c r="M2086" s="327"/>
      <c r="N2086" s="328" t="str">
        <f t="shared" ca="1" si="128"/>
        <v/>
      </c>
      <c r="O2086" s="328"/>
      <c r="P2086" s="329"/>
      <c r="Q2086" s="330" t="str">
        <f t="shared" si="129"/>
        <v/>
      </c>
      <c r="R2086" s="330" t="b">
        <f t="shared" si="130"/>
        <v>1</v>
      </c>
      <c r="S2086" s="330" t="str">
        <f t="shared" si="131"/>
        <v/>
      </c>
    </row>
    <row r="2087" spans="1:19" s="330" customFormat="1" ht="20.149999999999999" customHeight="1">
      <c r="A2087" s="294"/>
      <c r="B2087" s="325"/>
      <c r="C2087" s="325"/>
      <c r="D2087" s="325"/>
      <c r="E2087" s="325"/>
      <c r="F2087" s="325"/>
      <c r="G2087" s="326"/>
      <c r="H2087" s="326"/>
      <c r="I2087" s="327"/>
      <c r="J2087" s="327"/>
      <c r="K2087" s="327"/>
      <c r="L2087" s="327"/>
      <c r="M2087" s="327"/>
      <c r="N2087" s="328" t="str">
        <f t="shared" ca="1" si="128"/>
        <v/>
      </c>
      <c r="O2087" s="328"/>
      <c r="P2087" s="329"/>
      <c r="Q2087" s="330" t="str">
        <f t="shared" si="129"/>
        <v/>
      </c>
      <c r="R2087" s="330" t="b">
        <f t="shared" si="130"/>
        <v>1</v>
      </c>
      <c r="S2087" s="330" t="str">
        <f t="shared" si="131"/>
        <v/>
      </c>
    </row>
    <row r="2088" spans="1:19" s="330" customFormat="1" ht="20.149999999999999" customHeight="1">
      <c r="A2088" s="294"/>
      <c r="B2088" s="325"/>
      <c r="C2088" s="325"/>
      <c r="D2088" s="325"/>
      <c r="E2088" s="325"/>
      <c r="F2088" s="325"/>
      <c r="G2088" s="326"/>
      <c r="H2088" s="326"/>
      <c r="I2088" s="327"/>
      <c r="J2088" s="327"/>
      <c r="K2088" s="327"/>
      <c r="L2088" s="327"/>
      <c r="M2088" s="327"/>
      <c r="N2088" s="328" t="str">
        <f t="shared" ca="1" si="128"/>
        <v/>
      </c>
      <c r="O2088" s="328"/>
      <c r="P2088" s="329"/>
      <c r="Q2088" s="330" t="str">
        <f t="shared" si="129"/>
        <v/>
      </c>
      <c r="R2088" s="330" t="b">
        <f t="shared" si="130"/>
        <v>1</v>
      </c>
      <c r="S2088" s="330" t="str">
        <f t="shared" si="131"/>
        <v/>
      </c>
    </row>
    <row r="2089" spans="1:19" s="330" customFormat="1" ht="20.149999999999999" customHeight="1">
      <c r="A2089" s="294"/>
      <c r="B2089" s="325"/>
      <c r="C2089" s="325"/>
      <c r="D2089" s="325"/>
      <c r="E2089" s="325"/>
      <c r="F2089" s="325"/>
      <c r="G2089" s="326"/>
      <c r="H2089" s="326"/>
      <c r="I2089" s="327"/>
      <c r="J2089" s="327"/>
      <c r="K2089" s="327"/>
      <c r="L2089" s="327"/>
      <c r="M2089" s="327"/>
      <c r="N2089" s="328" t="str">
        <f t="shared" ca="1" si="128"/>
        <v/>
      </c>
      <c r="O2089" s="328"/>
      <c r="P2089" s="329"/>
      <c r="Q2089" s="330" t="str">
        <f t="shared" si="129"/>
        <v/>
      </c>
      <c r="R2089" s="330" t="b">
        <f t="shared" si="130"/>
        <v>1</v>
      </c>
      <c r="S2089" s="330" t="str">
        <f t="shared" si="131"/>
        <v/>
      </c>
    </row>
    <row r="2090" spans="1:19" s="330" customFormat="1" ht="20.149999999999999" customHeight="1">
      <c r="A2090" s="294"/>
      <c r="B2090" s="325"/>
      <c r="C2090" s="325"/>
      <c r="D2090" s="325"/>
      <c r="E2090" s="325"/>
      <c r="F2090" s="325"/>
      <c r="G2090" s="326"/>
      <c r="H2090" s="326"/>
      <c r="I2090" s="327"/>
      <c r="J2090" s="327"/>
      <c r="K2090" s="327"/>
      <c r="L2090" s="327"/>
      <c r="M2090" s="327"/>
      <c r="N2090" s="328" t="str">
        <f t="shared" ca="1" si="128"/>
        <v/>
      </c>
      <c r="O2090" s="328"/>
      <c r="P2090" s="329"/>
      <c r="Q2090" s="330" t="str">
        <f t="shared" si="129"/>
        <v/>
      </c>
      <c r="R2090" s="330" t="b">
        <f t="shared" si="130"/>
        <v>1</v>
      </c>
      <c r="S2090" s="330" t="str">
        <f t="shared" si="131"/>
        <v/>
      </c>
    </row>
    <row r="2091" spans="1:19" s="330" customFormat="1" ht="20.149999999999999" customHeight="1">
      <c r="A2091" s="294"/>
      <c r="B2091" s="325"/>
      <c r="C2091" s="325"/>
      <c r="D2091" s="325"/>
      <c r="E2091" s="325"/>
      <c r="F2091" s="325"/>
      <c r="G2091" s="326"/>
      <c r="H2091" s="326"/>
      <c r="I2091" s="327"/>
      <c r="J2091" s="327"/>
      <c r="K2091" s="327"/>
      <c r="L2091" s="327"/>
      <c r="M2091" s="327"/>
      <c r="N2091" s="328" t="str">
        <f t="shared" ca="1" si="128"/>
        <v/>
      </c>
      <c r="O2091" s="328"/>
      <c r="P2091" s="329"/>
      <c r="Q2091" s="330" t="str">
        <f t="shared" si="129"/>
        <v/>
      </c>
      <c r="R2091" s="330" t="b">
        <f t="shared" si="130"/>
        <v>1</v>
      </c>
      <c r="S2091" s="330" t="str">
        <f t="shared" si="131"/>
        <v/>
      </c>
    </row>
    <row r="2092" spans="1:19" s="330" customFormat="1" ht="20.149999999999999" customHeight="1">
      <c r="A2092" s="294"/>
      <c r="B2092" s="325"/>
      <c r="C2092" s="325"/>
      <c r="D2092" s="325"/>
      <c r="E2092" s="325"/>
      <c r="F2092" s="325"/>
      <c r="G2092" s="326"/>
      <c r="H2092" s="326"/>
      <c r="I2092" s="327"/>
      <c r="J2092" s="327"/>
      <c r="K2092" s="327"/>
      <c r="L2092" s="327"/>
      <c r="M2092" s="327"/>
      <c r="N2092" s="328" t="str">
        <f t="shared" ca="1" si="128"/>
        <v/>
      </c>
      <c r="O2092" s="328"/>
      <c r="P2092" s="329"/>
      <c r="Q2092" s="330" t="str">
        <f t="shared" si="129"/>
        <v/>
      </c>
      <c r="R2092" s="330" t="b">
        <f t="shared" si="130"/>
        <v>1</v>
      </c>
      <c r="S2092" s="330" t="str">
        <f t="shared" si="131"/>
        <v/>
      </c>
    </row>
    <row r="2093" spans="1:19" s="330" customFormat="1" ht="20.149999999999999" customHeight="1">
      <c r="A2093" s="294"/>
      <c r="B2093" s="325"/>
      <c r="C2093" s="325"/>
      <c r="D2093" s="325"/>
      <c r="E2093" s="325"/>
      <c r="F2093" s="325"/>
      <c r="G2093" s="326"/>
      <c r="H2093" s="326"/>
      <c r="I2093" s="327"/>
      <c r="J2093" s="327"/>
      <c r="K2093" s="327"/>
      <c r="L2093" s="327"/>
      <c r="M2093" s="327"/>
      <c r="N2093" s="328" t="str">
        <f t="shared" ca="1" si="128"/>
        <v/>
      </c>
      <c r="O2093" s="328"/>
      <c r="P2093" s="329"/>
      <c r="Q2093" s="330" t="str">
        <f t="shared" si="129"/>
        <v/>
      </c>
      <c r="R2093" s="330" t="b">
        <f t="shared" si="130"/>
        <v>1</v>
      </c>
      <c r="S2093" s="330" t="str">
        <f t="shared" si="131"/>
        <v/>
      </c>
    </row>
    <row r="2094" spans="1:19" s="330" customFormat="1" ht="20.149999999999999" customHeight="1">
      <c r="A2094" s="294"/>
      <c r="B2094" s="325"/>
      <c r="C2094" s="325"/>
      <c r="D2094" s="325"/>
      <c r="E2094" s="325"/>
      <c r="F2094" s="325"/>
      <c r="G2094" s="326"/>
      <c r="H2094" s="326"/>
      <c r="I2094" s="327"/>
      <c r="J2094" s="327"/>
      <c r="K2094" s="327"/>
      <c r="L2094" s="327"/>
      <c r="M2094" s="327"/>
      <c r="N2094" s="328" t="str">
        <f t="shared" ca="1" si="128"/>
        <v/>
      </c>
      <c r="O2094" s="328"/>
      <c r="P2094" s="329"/>
      <c r="Q2094" s="330" t="str">
        <f t="shared" si="129"/>
        <v/>
      </c>
      <c r="R2094" s="330" t="b">
        <f t="shared" si="130"/>
        <v>1</v>
      </c>
      <c r="S2094" s="330" t="str">
        <f t="shared" si="131"/>
        <v/>
      </c>
    </row>
    <row r="2095" spans="1:19" s="330" customFormat="1" ht="20.149999999999999" customHeight="1">
      <c r="A2095" s="294"/>
      <c r="B2095" s="325"/>
      <c r="C2095" s="325"/>
      <c r="D2095" s="325"/>
      <c r="E2095" s="325"/>
      <c r="F2095" s="325"/>
      <c r="G2095" s="326"/>
      <c r="H2095" s="326"/>
      <c r="I2095" s="327"/>
      <c r="J2095" s="327"/>
      <c r="K2095" s="327"/>
      <c r="L2095" s="327"/>
      <c r="M2095" s="327"/>
      <c r="N2095" s="328" t="str">
        <f t="shared" ca="1" si="128"/>
        <v/>
      </c>
      <c r="O2095" s="328"/>
      <c r="P2095" s="329"/>
      <c r="Q2095" s="330" t="str">
        <f t="shared" si="129"/>
        <v/>
      </c>
      <c r="R2095" s="330" t="b">
        <f t="shared" si="130"/>
        <v>1</v>
      </c>
      <c r="S2095" s="330" t="str">
        <f t="shared" si="131"/>
        <v/>
      </c>
    </row>
    <row r="2096" spans="1:19" s="330" customFormat="1" ht="20.149999999999999" customHeight="1">
      <c r="A2096" s="294"/>
      <c r="B2096" s="325"/>
      <c r="C2096" s="325"/>
      <c r="D2096" s="325"/>
      <c r="E2096" s="325"/>
      <c r="F2096" s="325"/>
      <c r="G2096" s="326"/>
      <c r="H2096" s="326"/>
      <c r="I2096" s="327"/>
      <c r="J2096" s="327"/>
      <c r="K2096" s="327"/>
      <c r="L2096" s="327"/>
      <c r="M2096" s="327"/>
      <c r="N2096" s="328" t="str">
        <f t="shared" ca="1" si="128"/>
        <v/>
      </c>
      <c r="O2096" s="328"/>
      <c r="P2096" s="329"/>
      <c r="Q2096" s="330" t="str">
        <f t="shared" si="129"/>
        <v/>
      </c>
      <c r="R2096" s="330" t="b">
        <f t="shared" si="130"/>
        <v>1</v>
      </c>
      <c r="S2096" s="330" t="str">
        <f t="shared" si="131"/>
        <v/>
      </c>
    </row>
    <row r="2097" spans="1:19" s="330" customFormat="1" ht="20.149999999999999" customHeight="1">
      <c r="A2097" s="294"/>
      <c r="B2097" s="325"/>
      <c r="C2097" s="325"/>
      <c r="D2097" s="325"/>
      <c r="E2097" s="325"/>
      <c r="F2097" s="325"/>
      <c r="G2097" s="326"/>
      <c r="H2097" s="326"/>
      <c r="I2097" s="327"/>
      <c r="J2097" s="327"/>
      <c r="K2097" s="327"/>
      <c r="L2097" s="327"/>
      <c r="M2097" s="327"/>
      <c r="N2097" s="328" t="str">
        <f t="shared" ca="1" si="128"/>
        <v/>
      </c>
      <c r="O2097" s="328"/>
      <c r="P2097" s="329"/>
      <c r="Q2097" s="330" t="str">
        <f t="shared" si="129"/>
        <v/>
      </c>
      <c r="R2097" s="330" t="b">
        <f t="shared" si="130"/>
        <v>1</v>
      </c>
      <c r="S2097" s="330" t="str">
        <f t="shared" si="131"/>
        <v/>
      </c>
    </row>
    <row r="2098" spans="1:19" s="330" customFormat="1" ht="20.149999999999999" customHeight="1">
      <c r="A2098" s="294"/>
      <c r="B2098" s="325"/>
      <c r="C2098" s="325"/>
      <c r="D2098" s="325"/>
      <c r="E2098" s="325"/>
      <c r="F2098" s="325"/>
      <c r="G2098" s="326"/>
      <c r="H2098" s="326"/>
      <c r="I2098" s="327"/>
      <c r="J2098" s="327"/>
      <c r="K2098" s="327"/>
      <c r="L2098" s="327"/>
      <c r="M2098" s="327"/>
      <c r="N2098" s="328" t="str">
        <f t="shared" ca="1" si="128"/>
        <v/>
      </c>
      <c r="O2098" s="328"/>
      <c r="P2098" s="329"/>
      <c r="Q2098" s="330" t="str">
        <f t="shared" si="129"/>
        <v/>
      </c>
      <c r="R2098" s="330" t="b">
        <f t="shared" si="130"/>
        <v>1</v>
      </c>
      <c r="S2098" s="330" t="str">
        <f t="shared" si="131"/>
        <v/>
      </c>
    </row>
    <row r="2099" spans="1:19" s="330" customFormat="1" ht="20.149999999999999" customHeight="1">
      <c r="A2099" s="294"/>
      <c r="B2099" s="325"/>
      <c r="C2099" s="325"/>
      <c r="D2099" s="325"/>
      <c r="E2099" s="325"/>
      <c r="F2099" s="325"/>
      <c r="G2099" s="326"/>
      <c r="H2099" s="326"/>
      <c r="I2099" s="327"/>
      <c r="J2099" s="327"/>
      <c r="K2099" s="327"/>
      <c r="L2099" s="327"/>
      <c r="M2099" s="327"/>
      <c r="N2099" s="328" t="str">
        <f t="shared" ca="1" si="128"/>
        <v/>
      </c>
      <c r="O2099" s="328"/>
      <c r="P2099" s="329"/>
      <c r="Q2099" s="330" t="str">
        <f t="shared" si="129"/>
        <v/>
      </c>
      <c r="R2099" s="330" t="b">
        <f t="shared" si="130"/>
        <v>1</v>
      </c>
      <c r="S2099" s="330" t="str">
        <f t="shared" si="131"/>
        <v/>
      </c>
    </row>
    <row r="2100" spans="1:19" s="330" customFormat="1" ht="20.149999999999999" customHeight="1">
      <c r="A2100" s="294"/>
      <c r="B2100" s="325"/>
      <c r="C2100" s="325"/>
      <c r="D2100" s="325"/>
      <c r="E2100" s="325"/>
      <c r="F2100" s="325"/>
      <c r="G2100" s="326"/>
      <c r="H2100" s="326"/>
      <c r="I2100" s="327"/>
      <c r="J2100" s="327"/>
      <c r="K2100" s="327"/>
      <c r="L2100" s="327"/>
      <c r="M2100" s="327"/>
      <c r="N2100" s="328" t="str">
        <f t="shared" ca="1" si="128"/>
        <v/>
      </c>
      <c r="O2100" s="328"/>
      <c r="P2100" s="329"/>
      <c r="Q2100" s="330" t="str">
        <f t="shared" si="129"/>
        <v/>
      </c>
      <c r="R2100" s="330" t="b">
        <f t="shared" si="130"/>
        <v>1</v>
      </c>
      <c r="S2100" s="330" t="str">
        <f t="shared" si="131"/>
        <v/>
      </c>
    </row>
    <row r="2101" spans="1:19" s="330" customFormat="1" ht="20.149999999999999" customHeight="1">
      <c r="A2101" s="294"/>
      <c r="B2101" s="325"/>
      <c r="C2101" s="325"/>
      <c r="D2101" s="325"/>
      <c r="E2101" s="325"/>
      <c r="F2101" s="325"/>
      <c r="G2101" s="326"/>
      <c r="H2101" s="326"/>
      <c r="I2101" s="327"/>
      <c r="J2101" s="327"/>
      <c r="K2101" s="327"/>
      <c r="L2101" s="327"/>
      <c r="M2101" s="327"/>
      <c r="N2101" s="328" t="str">
        <f t="shared" ca="1" si="128"/>
        <v/>
      </c>
      <c r="O2101" s="328"/>
      <c r="P2101" s="329"/>
      <c r="Q2101" s="330" t="str">
        <f t="shared" si="129"/>
        <v/>
      </c>
      <c r="R2101" s="330" t="b">
        <f t="shared" si="130"/>
        <v>1</v>
      </c>
      <c r="S2101" s="330" t="str">
        <f t="shared" si="131"/>
        <v/>
      </c>
    </row>
    <row r="2102" spans="1:19" s="330" customFormat="1" ht="20.149999999999999" customHeight="1">
      <c r="A2102" s="294"/>
      <c r="B2102" s="325"/>
      <c r="C2102" s="325"/>
      <c r="D2102" s="325"/>
      <c r="E2102" s="325"/>
      <c r="F2102" s="325"/>
      <c r="G2102" s="326"/>
      <c r="H2102" s="326"/>
      <c r="I2102" s="327"/>
      <c r="J2102" s="327"/>
      <c r="K2102" s="327"/>
      <c r="L2102" s="327"/>
      <c r="M2102" s="327"/>
      <c r="N2102" s="328" t="str">
        <f t="shared" ca="1" si="128"/>
        <v/>
      </c>
      <c r="O2102" s="328"/>
      <c r="P2102" s="329"/>
      <c r="Q2102" s="330" t="str">
        <f t="shared" si="129"/>
        <v/>
      </c>
      <c r="R2102" s="330" t="b">
        <f t="shared" si="130"/>
        <v>1</v>
      </c>
      <c r="S2102" s="330" t="str">
        <f t="shared" si="131"/>
        <v/>
      </c>
    </row>
    <row r="2103" spans="1:19" s="330" customFormat="1" ht="20.149999999999999" customHeight="1">
      <c r="A2103" s="294"/>
      <c r="B2103" s="325"/>
      <c r="C2103" s="325"/>
      <c r="D2103" s="325"/>
      <c r="E2103" s="325"/>
      <c r="F2103" s="325"/>
      <c r="G2103" s="326"/>
      <c r="H2103" s="326"/>
      <c r="I2103" s="327"/>
      <c r="J2103" s="327"/>
      <c r="K2103" s="327"/>
      <c r="L2103" s="327"/>
      <c r="M2103" s="327"/>
      <c r="N2103" s="328" t="str">
        <f t="shared" ca="1" si="128"/>
        <v/>
      </c>
      <c r="O2103" s="328"/>
      <c r="P2103" s="329"/>
      <c r="Q2103" s="330" t="str">
        <f t="shared" si="129"/>
        <v/>
      </c>
      <c r="R2103" s="330" t="b">
        <f t="shared" si="130"/>
        <v>1</v>
      </c>
      <c r="S2103" s="330" t="str">
        <f t="shared" si="131"/>
        <v/>
      </c>
    </row>
    <row r="2104" spans="1:19" s="330" customFormat="1" ht="20.149999999999999" customHeight="1">
      <c r="A2104" s="294"/>
      <c r="B2104" s="325"/>
      <c r="C2104" s="325"/>
      <c r="D2104" s="325"/>
      <c r="E2104" s="325"/>
      <c r="F2104" s="325"/>
      <c r="G2104" s="326"/>
      <c r="H2104" s="326"/>
      <c r="I2104" s="327"/>
      <c r="J2104" s="327"/>
      <c r="K2104" s="327"/>
      <c r="L2104" s="327"/>
      <c r="M2104" s="327"/>
      <c r="N2104" s="328" t="str">
        <f t="shared" ca="1" si="128"/>
        <v/>
      </c>
      <c r="O2104" s="328"/>
      <c r="P2104" s="329"/>
      <c r="Q2104" s="330" t="str">
        <f t="shared" si="129"/>
        <v/>
      </c>
      <c r="R2104" s="330" t="b">
        <f t="shared" si="130"/>
        <v>1</v>
      </c>
      <c r="S2104" s="330" t="str">
        <f t="shared" si="131"/>
        <v/>
      </c>
    </row>
    <row r="2105" spans="1:19" s="330" customFormat="1" ht="20.149999999999999" customHeight="1">
      <c r="A2105" s="294"/>
      <c r="B2105" s="325"/>
      <c r="C2105" s="325"/>
      <c r="D2105" s="325"/>
      <c r="E2105" s="325"/>
      <c r="F2105" s="325"/>
      <c r="G2105" s="326"/>
      <c r="H2105" s="326"/>
      <c r="I2105" s="327"/>
      <c r="J2105" s="327"/>
      <c r="K2105" s="327"/>
      <c r="L2105" s="327"/>
      <c r="M2105" s="327"/>
      <c r="N2105" s="328" t="str">
        <f t="shared" ca="1" si="128"/>
        <v/>
      </c>
      <c r="O2105" s="328"/>
      <c r="P2105" s="329"/>
      <c r="Q2105" s="330" t="str">
        <f t="shared" si="129"/>
        <v/>
      </c>
      <c r="R2105" s="330" t="b">
        <f t="shared" si="130"/>
        <v>1</v>
      </c>
      <c r="S2105" s="330" t="str">
        <f t="shared" si="131"/>
        <v/>
      </c>
    </row>
    <row r="2106" spans="1:19" s="330" customFormat="1" ht="20.149999999999999" customHeight="1">
      <c r="A2106" s="294"/>
      <c r="B2106" s="325"/>
      <c r="C2106" s="325"/>
      <c r="D2106" s="325"/>
      <c r="E2106" s="325"/>
      <c r="F2106" s="325"/>
      <c r="G2106" s="326"/>
      <c r="H2106" s="326"/>
      <c r="I2106" s="327"/>
      <c r="J2106" s="327"/>
      <c r="K2106" s="327"/>
      <c r="L2106" s="327"/>
      <c r="M2106" s="327"/>
      <c r="N2106" s="328" t="str">
        <f t="shared" ca="1" si="128"/>
        <v/>
      </c>
      <c r="O2106" s="328"/>
      <c r="P2106" s="329"/>
      <c r="Q2106" s="330" t="str">
        <f t="shared" si="129"/>
        <v/>
      </c>
      <c r="R2106" s="330" t="b">
        <f t="shared" si="130"/>
        <v>1</v>
      </c>
      <c r="S2106" s="330" t="str">
        <f t="shared" si="131"/>
        <v/>
      </c>
    </row>
    <row r="2107" spans="1:19" s="330" customFormat="1" ht="20.149999999999999" customHeight="1">
      <c r="A2107" s="294"/>
      <c r="B2107" s="325"/>
      <c r="C2107" s="325"/>
      <c r="D2107" s="325"/>
      <c r="E2107" s="325"/>
      <c r="F2107" s="325"/>
      <c r="G2107" s="326"/>
      <c r="H2107" s="326"/>
      <c r="I2107" s="327"/>
      <c r="J2107" s="327"/>
      <c r="K2107" s="327"/>
      <c r="L2107" s="327"/>
      <c r="M2107" s="327"/>
      <c r="N2107" s="328" t="str">
        <f t="shared" ca="1" si="128"/>
        <v/>
      </c>
      <c r="O2107" s="328"/>
      <c r="P2107" s="329"/>
      <c r="Q2107" s="330" t="str">
        <f t="shared" si="129"/>
        <v/>
      </c>
      <c r="R2107" s="330" t="b">
        <f t="shared" si="130"/>
        <v>1</v>
      </c>
      <c r="S2107" s="330" t="str">
        <f t="shared" si="131"/>
        <v/>
      </c>
    </row>
    <row r="2108" spans="1:19" s="330" customFormat="1" ht="20.149999999999999" customHeight="1">
      <c r="A2108" s="294"/>
      <c r="B2108" s="325"/>
      <c r="C2108" s="325"/>
      <c r="D2108" s="325"/>
      <c r="E2108" s="325"/>
      <c r="F2108" s="325"/>
      <c r="G2108" s="326"/>
      <c r="H2108" s="326"/>
      <c r="I2108" s="327"/>
      <c r="J2108" s="327"/>
      <c r="K2108" s="327"/>
      <c r="L2108" s="327"/>
      <c r="M2108" s="327"/>
      <c r="N2108" s="328" t="str">
        <f t="shared" ca="1" si="128"/>
        <v/>
      </c>
      <c r="O2108" s="328"/>
      <c r="P2108" s="329"/>
      <c r="Q2108" s="330" t="str">
        <f t="shared" si="129"/>
        <v/>
      </c>
      <c r="R2108" s="330" t="b">
        <f t="shared" si="130"/>
        <v>1</v>
      </c>
      <c r="S2108" s="330" t="str">
        <f t="shared" si="131"/>
        <v/>
      </c>
    </row>
    <row r="2109" spans="1:19" s="330" customFormat="1" ht="20.149999999999999" customHeight="1">
      <c r="A2109" s="294"/>
      <c r="B2109" s="325"/>
      <c r="C2109" s="325"/>
      <c r="D2109" s="325"/>
      <c r="E2109" s="325"/>
      <c r="F2109" s="325"/>
      <c r="G2109" s="326"/>
      <c r="H2109" s="326"/>
      <c r="I2109" s="327"/>
      <c r="J2109" s="327"/>
      <c r="K2109" s="327"/>
      <c r="L2109" s="327"/>
      <c r="M2109" s="327"/>
      <c r="N2109" s="328" t="str">
        <f t="shared" ca="1" si="128"/>
        <v/>
      </c>
      <c r="O2109" s="328"/>
      <c r="P2109" s="329"/>
      <c r="Q2109" s="330" t="str">
        <f t="shared" si="129"/>
        <v/>
      </c>
      <c r="R2109" s="330" t="b">
        <f t="shared" si="130"/>
        <v>1</v>
      </c>
      <c r="S2109" s="330" t="str">
        <f t="shared" si="131"/>
        <v/>
      </c>
    </row>
    <row r="2110" spans="1:19" s="330" customFormat="1" ht="20.149999999999999" customHeight="1">
      <c r="A2110" s="294"/>
      <c r="B2110" s="325"/>
      <c r="C2110" s="325"/>
      <c r="D2110" s="325"/>
      <c r="E2110" s="325"/>
      <c r="F2110" s="325"/>
      <c r="G2110" s="326"/>
      <c r="H2110" s="326"/>
      <c r="I2110" s="327"/>
      <c r="J2110" s="327"/>
      <c r="K2110" s="327"/>
      <c r="L2110" s="327"/>
      <c r="M2110" s="327"/>
      <c r="N2110" s="328" t="str">
        <f t="shared" ca="1" si="128"/>
        <v/>
      </c>
      <c r="O2110" s="328"/>
      <c r="P2110" s="329"/>
      <c r="Q2110" s="330" t="str">
        <f t="shared" si="129"/>
        <v/>
      </c>
      <c r="R2110" s="330" t="b">
        <f t="shared" si="130"/>
        <v>1</v>
      </c>
      <c r="S2110" s="330" t="str">
        <f t="shared" si="131"/>
        <v/>
      </c>
    </row>
    <row r="2111" spans="1:19" s="330" customFormat="1" ht="20.149999999999999" customHeight="1">
      <c r="A2111" s="294"/>
      <c r="B2111" s="325"/>
      <c r="C2111" s="325"/>
      <c r="D2111" s="325"/>
      <c r="E2111" s="325"/>
      <c r="F2111" s="325"/>
      <c r="G2111" s="326"/>
      <c r="H2111" s="326"/>
      <c r="I2111" s="327"/>
      <c r="J2111" s="327"/>
      <c r="K2111" s="327"/>
      <c r="L2111" s="327"/>
      <c r="M2111" s="327"/>
      <c r="N2111" s="328" t="str">
        <f t="shared" ca="1" si="128"/>
        <v/>
      </c>
      <c r="O2111" s="328"/>
      <c r="P2111" s="329"/>
      <c r="Q2111" s="330" t="str">
        <f t="shared" si="129"/>
        <v/>
      </c>
      <c r="R2111" s="330" t="b">
        <f t="shared" si="130"/>
        <v>1</v>
      </c>
      <c r="S2111" s="330" t="str">
        <f t="shared" si="131"/>
        <v/>
      </c>
    </row>
    <row r="2112" spans="1:19" s="330" customFormat="1" ht="20.149999999999999" customHeight="1">
      <c r="A2112" s="294"/>
      <c r="B2112" s="325"/>
      <c r="C2112" s="325"/>
      <c r="D2112" s="325"/>
      <c r="E2112" s="325"/>
      <c r="F2112" s="325"/>
      <c r="G2112" s="326"/>
      <c r="H2112" s="326"/>
      <c r="I2112" s="327"/>
      <c r="J2112" s="327"/>
      <c r="K2112" s="327"/>
      <c r="L2112" s="327"/>
      <c r="M2112" s="327"/>
      <c r="N2112" s="328" t="str">
        <f t="shared" ca="1" si="128"/>
        <v/>
      </c>
      <c r="O2112" s="328"/>
      <c r="P2112" s="329"/>
      <c r="Q2112" s="330" t="str">
        <f t="shared" si="129"/>
        <v/>
      </c>
      <c r="R2112" s="330" t="b">
        <f t="shared" si="130"/>
        <v>1</v>
      </c>
      <c r="S2112" s="330" t="str">
        <f t="shared" si="131"/>
        <v/>
      </c>
    </row>
    <row r="2113" spans="1:19" s="330" customFormat="1" ht="20.149999999999999" customHeight="1">
      <c r="A2113" s="294"/>
      <c r="B2113" s="325"/>
      <c r="C2113" s="325"/>
      <c r="D2113" s="325"/>
      <c r="E2113" s="325"/>
      <c r="F2113" s="325"/>
      <c r="G2113" s="326"/>
      <c r="H2113" s="326"/>
      <c r="I2113" s="327"/>
      <c r="J2113" s="327"/>
      <c r="K2113" s="327"/>
      <c r="L2113" s="327"/>
      <c r="M2113" s="327"/>
      <c r="N2113" s="328" t="str">
        <f t="shared" ca="1" si="128"/>
        <v/>
      </c>
      <c r="O2113" s="328"/>
      <c r="P2113" s="329"/>
      <c r="Q2113" s="330" t="str">
        <f t="shared" si="129"/>
        <v/>
      </c>
      <c r="R2113" s="330" t="b">
        <f t="shared" si="130"/>
        <v>1</v>
      </c>
      <c r="S2113" s="330" t="str">
        <f t="shared" si="131"/>
        <v/>
      </c>
    </row>
    <row r="2114" spans="1:19" s="330" customFormat="1" ht="20.149999999999999" customHeight="1">
      <c r="A2114" s="294"/>
      <c r="B2114" s="325"/>
      <c r="C2114" s="325"/>
      <c r="D2114" s="325"/>
      <c r="E2114" s="325"/>
      <c r="F2114" s="325"/>
      <c r="G2114" s="326"/>
      <c r="H2114" s="326"/>
      <c r="I2114" s="327"/>
      <c r="J2114" s="327"/>
      <c r="K2114" s="327"/>
      <c r="L2114" s="327"/>
      <c r="M2114" s="327"/>
      <c r="N2114" s="328" t="str">
        <f t="shared" ca="1" si="128"/>
        <v/>
      </c>
      <c r="O2114" s="328"/>
      <c r="P2114" s="329"/>
      <c r="Q2114" s="330" t="str">
        <f t="shared" si="129"/>
        <v/>
      </c>
      <c r="R2114" s="330" t="b">
        <f t="shared" si="130"/>
        <v>1</v>
      </c>
      <c r="S2114" s="330" t="str">
        <f t="shared" si="131"/>
        <v/>
      </c>
    </row>
    <row r="2115" spans="1:19" s="330" customFormat="1" ht="20.149999999999999" customHeight="1">
      <c r="A2115" s="294"/>
      <c r="B2115" s="325"/>
      <c r="C2115" s="325"/>
      <c r="D2115" s="325"/>
      <c r="E2115" s="325"/>
      <c r="F2115" s="325"/>
      <c r="G2115" s="326"/>
      <c r="H2115" s="326"/>
      <c r="I2115" s="327"/>
      <c r="J2115" s="327"/>
      <c r="K2115" s="327"/>
      <c r="L2115" s="327"/>
      <c r="M2115" s="327"/>
      <c r="N2115" s="328" t="str">
        <f t="shared" ca="1" si="128"/>
        <v/>
      </c>
      <c r="O2115" s="328"/>
      <c r="P2115" s="329"/>
      <c r="Q2115" s="330" t="str">
        <f t="shared" si="129"/>
        <v/>
      </c>
      <c r="R2115" s="330" t="b">
        <f t="shared" si="130"/>
        <v>1</v>
      </c>
      <c r="S2115" s="330" t="str">
        <f t="shared" si="131"/>
        <v/>
      </c>
    </row>
    <row r="2116" spans="1:19" s="330" customFormat="1" ht="20.149999999999999" customHeight="1">
      <c r="A2116" s="294"/>
      <c r="B2116" s="325"/>
      <c r="C2116" s="325"/>
      <c r="D2116" s="325"/>
      <c r="E2116" s="325"/>
      <c r="F2116" s="325"/>
      <c r="G2116" s="326"/>
      <c r="H2116" s="326"/>
      <c r="I2116" s="327"/>
      <c r="J2116" s="327"/>
      <c r="K2116" s="327"/>
      <c r="L2116" s="327"/>
      <c r="M2116" s="327"/>
      <c r="N2116" s="328" t="str">
        <f t="shared" ca="1" si="128"/>
        <v/>
      </c>
      <c r="O2116" s="328"/>
      <c r="P2116" s="329"/>
      <c r="Q2116" s="330" t="str">
        <f t="shared" si="129"/>
        <v/>
      </c>
      <c r="R2116" s="330" t="b">
        <f t="shared" si="130"/>
        <v>1</v>
      </c>
      <c r="S2116" s="330" t="str">
        <f t="shared" si="131"/>
        <v/>
      </c>
    </row>
    <row r="2117" spans="1:19" s="330" customFormat="1" ht="20.149999999999999" customHeight="1">
      <c r="A2117" s="294"/>
      <c r="B2117" s="325"/>
      <c r="C2117" s="325"/>
      <c r="D2117" s="325"/>
      <c r="E2117" s="325"/>
      <c r="F2117" s="325"/>
      <c r="G2117" s="326"/>
      <c r="H2117" s="326"/>
      <c r="I2117" s="327"/>
      <c r="J2117" s="327"/>
      <c r="K2117" s="327"/>
      <c r="L2117" s="327"/>
      <c r="M2117" s="327"/>
      <c r="N2117" s="328" t="str">
        <f t="shared" ref="N2117:N2180" ca="1" si="132">IF(A2117="","",IF(ISERROR(MATCH($F2117,CL,0)),"Unknown",INDIRECT("'C'!$A$"&amp;MATCH($F2117,CL,0)+1)))</f>
        <v/>
      </c>
      <c r="O2117" s="328"/>
      <c r="P2117" s="329"/>
      <c r="Q2117" s="330" t="str">
        <f t="shared" ref="Q2117:Q2180" si="133">A2117&amp;B2117</f>
        <v/>
      </c>
      <c r="R2117" s="330" t="b">
        <f t="shared" ref="R2117:R2180" si="134">OR(ISBLANK(B2117),ISBLANK(C2117))</f>
        <v>1</v>
      </c>
      <c r="S2117" s="330" t="str">
        <f t="shared" ref="S2117:S2180" si="135">IF(R2117,"",A2117&amp;"+")</f>
        <v/>
      </c>
    </row>
    <row r="2118" spans="1:19" s="330" customFormat="1" ht="20.149999999999999" customHeight="1">
      <c r="A2118" s="294"/>
      <c r="B2118" s="325"/>
      <c r="C2118" s="325"/>
      <c r="D2118" s="325"/>
      <c r="E2118" s="325"/>
      <c r="F2118" s="325"/>
      <c r="G2118" s="326"/>
      <c r="H2118" s="326"/>
      <c r="I2118" s="327"/>
      <c r="J2118" s="327"/>
      <c r="K2118" s="327"/>
      <c r="L2118" s="327"/>
      <c r="M2118" s="327"/>
      <c r="N2118" s="328" t="str">
        <f t="shared" ca="1" si="132"/>
        <v/>
      </c>
      <c r="O2118" s="328"/>
      <c r="P2118" s="329"/>
      <c r="Q2118" s="330" t="str">
        <f t="shared" si="133"/>
        <v/>
      </c>
      <c r="R2118" s="330" t="b">
        <f t="shared" si="134"/>
        <v>1</v>
      </c>
      <c r="S2118" s="330" t="str">
        <f t="shared" si="135"/>
        <v/>
      </c>
    </row>
    <row r="2119" spans="1:19" s="330" customFormat="1" ht="20.149999999999999" customHeight="1">
      <c r="A2119" s="294"/>
      <c r="B2119" s="325"/>
      <c r="C2119" s="325"/>
      <c r="D2119" s="325"/>
      <c r="E2119" s="325"/>
      <c r="F2119" s="325"/>
      <c r="G2119" s="326"/>
      <c r="H2119" s="326"/>
      <c r="I2119" s="327"/>
      <c r="J2119" s="327"/>
      <c r="K2119" s="327"/>
      <c r="L2119" s="327"/>
      <c r="M2119" s="327"/>
      <c r="N2119" s="328" t="str">
        <f t="shared" ca="1" si="132"/>
        <v/>
      </c>
      <c r="O2119" s="328"/>
      <c r="P2119" s="329"/>
      <c r="Q2119" s="330" t="str">
        <f t="shared" si="133"/>
        <v/>
      </c>
      <c r="R2119" s="330" t="b">
        <f t="shared" si="134"/>
        <v>1</v>
      </c>
      <c r="S2119" s="330" t="str">
        <f t="shared" si="135"/>
        <v/>
      </c>
    </row>
    <row r="2120" spans="1:19" s="330" customFormat="1" ht="20.149999999999999" customHeight="1">
      <c r="A2120" s="294"/>
      <c r="B2120" s="325"/>
      <c r="C2120" s="325"/>
      <c r="D2120" s="325"/>
      <c r="E2120" s="325"/>
      <c r="F2120" s="325"/>
      <c r="G2120" s="326"/>
      <c r="H2120" s="326"/>
      <c r="I2120" s="327"/>
      <c r="J2120" s="327"/>
      <c r="K2120" s="327"/>
      <c r="L2120" s="327"/>
      <c r="M2120" s="327"/>
      <c r="N2120" s="328" t="str">
        <f t="shared" ca="1" si="132"/>
        <v/>
      </c>
      <c r="O2120" s="328"/>
      <c r="P2120" s="329"/>
      <c r="Q2120" s="330" t="str">
        <f t="shared" si="133"/>
        <v/>
      </c>
      <c r="R2120" s="330" t="b">
        <f t="shared" si="134"/>
        <v>1</v>
      </c>
      <c r="S2120" s="330" t="str">
        <f t="shared" si="135"/>
        <v/>
      </c>
    </row>
    <row r="2121" spans="1:19" s="330" customFormat="1" ht="20.149999999999999" customHeight="1">
      <c r="A2121" s="294"/>
      <c r="B2121" s="325"/>
      <c r="C2121" s="325"/>
      <c r="D2121" s="325"/>
      <c r="E2121" s="325"/>
      <c r="F2121" s="325"/>
      <c r="G2121" s="326"/>
      <c r="H2121" s="326"/>
      <c r="I2121" s="327"/>
      <c r="J2121" s="327"/>
      <c r="K2121" s="327"/>
      <c r="L2121" s="327"/>
      <c r="M2121" s="327"/>
      <c r="N2121" s="328" t="str">
        <f t="shared" ca="1" si="132"/>
        <v/>
      </c>
      <c r="O2121" s="328"/>
      <c r="P2121" s="329"/>
      <c r="Q2121" s="330" t="str">
        <f t="shared" si="133"/>
        <v/>
      </c>
      <c r="R2121" s="330" t="b">
        <f t="shared" si="134"/>
        <v>1</v>
      </c>
      <c r="S2121" s="330" t="str">
        <f t="shared" si="135"/>
        <v/>
      </c>
    </row>
    <row r="2122" spans="1:19" s="330" customFormat="1" ht="20.149999999999999" customHeight="1">
      <c r="A2122" s="294"/>
      <c r="B2122" s="325"/>
      <c r="C2122" s="325"/>
      <c r="D2122" s="325"/>
      <c r="E2122" s="325"/>
      <c r="F2122" s="325"/>
      <c r="G2122" s="326"/>
      <c r="H2122" s="326"/>
      <c r="I2122" s="327"/>
      <c r="J2122" s="327"/>
      <c r="K2122" s="327"/>
      <c r="L2122" s="327"/>
      <c r="M2122" s="327"/>
      <c r="N2122" s="328" t="str">
        <f t="shared" ca="1" si="132"/>
        <v/>
      </c>
      <c r="O2122" s="328"/>
      <c r="P2122" s="329"/>
      <c r="Q2122" s="330" t="str">
        <f t="shared" si="133"/>
        <v/>
      </c>
      <c r="R2122" s="330" t="b">
        <f t="shared" si="134"/>
        <v>1</v>
      </c>
      <c r="S2122" s="330" t="str">
        <f t="shared" si="135"/>
        <v/>
      </c>
    </row>
    <row r="2123" spans="1:19" s="330" customFormat="1" ht="20.149999999999999" customHeight="1">
      <c r="A2123" s="294"/>
      <c r="B2123" s="325"/>
      <c r="C2123" s="325"/>
      <c r="D2123" s="325"/>
      <c r="E2123" s="325"/>
      <c r="F2123" s="325"/>
      <c r="G2123" s="326"/>
      <c r="H2123" s="326"/>
      <c r="I2123" s="327"/>
      <c r="J2123" s="327"/>
      <c r="K2123" s="327"/>
      <c r="L2123" s="327"/>
      <c r="M2123" s="327"/>
      <c r="N2123" s="328" t="str">
        <f t="shared" ca="1" si="132"/>
        <v/>
      </c>
      <c r="O2123" s="328"/>
      <c r="P2123" s="329"/>
      <c r="Q2123" s="330" t="str">
        <f t="shared" si="133"/>
        <v/>
      </c>
      <c r="R2123" s="330" t="b">
        <f t="shared" si="134"/>
        <v>1</v>
      </c>
      <c r="S2123" s="330" t="str">
        <f t="shared" si="135"/>
        <v/>
      </c>
    </row>
    <row r="2124" spans="1:19" s="330" customFormat="1" ht="20.149999999999999" customHeight="1">
      <c r="A2124" s="294"/>
      <c r="B2124" s="325"/>
      <c r="C2124" s="325"/>
      <c r="D2124" s="325"/>
      <c r="E2124" s="325"/>
      <c r="F2124" s="325"/>
      <c r="G2124" s="326"/>
      <c r="H2124" s="326"/>
      <c r="I2124" s="327"/>
      <c r="J2124" s="327"/>
      <c r="K2124" s="327"/>
      <c r="L2124" s="327"/>
      <c r="M2124" s="327"/>
      <c r="N2124" s="328" t="str">
        <f t="shared" ca="1" si="132"/>
        <v/>
      </c>
      <c r="O2124" s="328"/>
      <c r="P2124" s="329"/>
      <c r="Q2124" s="330" t="str">
        <f t="shared" si="133"/>
        <v/>
      </c>
      <c r="R2124" s="330" t="b">
        <f t="shared" si="134"/>
        <v>1</v>
      </c>
      <c r="S2124" s="330" t="str">
        <f t="shared" si="135"/>
        <v/>
      </c>
    </row>
    <row r="2125" spans="1:19" s="330" customFormat="1" ht="20.149999999999999" customHeight="1">
      <c r="A2125" s="294"/>
      <c r="B2125" s="325"/>
      <c r="C2125" s="325"/>
      <c r="D2125" s="325"/>
      <c r="E2125" s="325"/>
      <c r="F2125" s="325"/>
      <c r="G2125" s="326"/>
      <c r="H2125" s="326"/>
      <c r="I2125" s="327"/>
      <c r="J2125" s="327"/>
      <c r="K2125" s="327"/>
      <c r="L2125" s="327"/>
      <c r="M2125" s="327"/>
      <c r="N2125" s="328" t="str">
        <f t="shared" ca="1" si="132"/>
        <v/>
      </c>
      <c r="O2125" s="328"/>
      <c r="P2125" s="329"/>
      <c r="Q2125" s="330" t="str">
        <f t="shared" si="133"/>
        <v/>
      </c>
      <c r="R2125" s="330" t="b">
        <f t="shared" si="134"/>
        <v>1</v>
      </c>
      <c r="S2125" s="330" t="str">
        <f t="shared" si="135"/>
        <v/>
      </c>
    </row>
    <row r="2126" spans="1:19" s="330" customFormat="1" ht="20.149999999999999" customHeight="1">
      <c r="A2126" s="294"/>
      <c r="B2126" s="325"/>
      <c r="C2126" s="325"/>
      <c r="D2126" s="325"/>
      <c r="E2126" s="325"/>
      <c r="F2126" s="325"/>
      <c r="G2126" s="326"/>
      <c r="H2126" s="326"/>
      <c r="I2126" s="327"/>
      <c r="J2126" s="327"/>
      <c r="K2126" s="327"/>
      <c r="L2126" s="327"/>
      <c r="M2126" s="327"/>
      <c r="N2126" s="328" t="str">
        <f t="shared" ca="1" si="132"/>
        <v/>
      </c>
      <c r="O2126" s="328"/>
      <c r="P2126" s="329"/>
      <c r="Q2126" s="330" t="str">
        <f t="shared" si="133"/>
        <v/>
      </c>
      <c r="R2126" s="330" t="b">
        <f t="shared" si="134"/>
        <v>1</v>
      </c>
      <c r="S2126" s="330" t="str">
        <f t="shared" si="135"/>
        <v/>
      </c>
    </row>
    <row r="2127" spans="1:19" s="330" customFormat="1" ht="20.149999999999999" customHeight="1">
      <c r="A2127" s="294"/>
      <c r="B2127" s="325"/>
      <c r="C2127" s="325"/>
      <c r="D2127" s="325"/>
      <c r="E2127" s="325"/>
      <c r="F2127" s="325"/>
      <c r="G2127" s="326"/>
      <c r="H2127" s="326"/>
      <c r="I2127" s="327"/>
      <c r="J2127" s="327"/>
      <c r="K2127" s="327"/>
      <c r="L2127" s="327"/>
      <c r="M2127" s="327"/>
      <c r="N2127" s="328" t="str">
        <f t="shared" ca="1" si="132"/>
        <v/>
      </c>
      <c r="O2127" s="328"/>
      <c r="P2127" s="329"/>
      <c r="Q2127" s="330" t="str">
        <f t="shared" si="133"/>
        <v/>
      </c>
      <c r="R2127" s="330" t="b">
        <f t="shared" si="134"/>
        <v>1</v>
      </c>
      <c r="S2127" s="330" t="str">
        <f t="shared" si="135"/>
        <v/>
      </c>
    </row>
    <row r="2128" spans="1:19" s="330" customFormat="1" ht="20.149999999999999" customHeight="1">
      <c r="A2128" s="294"/>
      <c r="B2128" s="325"/>
      <c r="C2128" s="325"/>
      <c r="D2128" s="325"/>
      <c r="E2128" s="325"/>
      <c r="F2128" s="325"/>
      <c r="G2128" s="326"/>
      <c r="H2128" s="326"/>
      <c r="I2128" s="327"/>
      <c r="J2128" s="327"/>
      <c r="K2128" s="327"/>
      <c r="L2128" s="327"/>
      <c r="M2128" s="327"/>
      <c r="N2128" s="328" t="str">
        <f t="shared" ca="1" si="132"/>
        <v/>
      </c>
      <c r="O2128" s="328"/>
      <c r="P2128" s="329"/>
      <c r="Q2128" s="330" t="str">
        <f t="shared" si="133"/>
        <v/>
      </c>
      <c r="R2128" s="330" t="b">
        <f t="shared" si="134"/>
        <v>1</v>
      </c>
      <c r="S2128" s="330" t="str">
        <f t="shared" si="135"/>
        <v/>
      </c>
    </row>
    <row r="2129" spans="1:19" s="330" customFormat="1" ht="20.149999999999999" customHeight="1">
      <c r="A2129" s="294"/>
      <c r="B2129" s="325"/>
      <c r="C2129" s="325"/>
      <c r="D2129" s="325"/>
      <c r="E2129" s="325"/>
      <c r="F2129" s="325"/>
      <c r="G2129" s="326"/>
      <c r="H2129" s="326"/>
      <c r="I2129" s="327"/>
      <c r="J2129" s="327"/>
      <c r="K2129" s="327"/>
      <c r="L2129" s="327"/>
      <c r="M2129" s="327"/>
      <c r="N2129" s="328" t="str">
        <f t="shared" ca="1" si="132"/>
        <v/>
      </c>
      <c r="O2129" s="328"/>
      <c r="P2129" s="329"/>
      <c r="Q2129" s="330" t="str">
        <f t="shared" si="133"/>
        <v/>
      </c>
      <c r="R2129" s="330" t="b">
        <f t="shared" si="134"/>
        <v>1</v>
      </c>
      <c r="S2129" s="330" t="str">
        <f t="shared" si="135"/>
        <v/>
      </c>
    </row>
    <row r="2130" spans="1:19" s="330" customFormat="1" ht="20.149999999999999" customHeight="1">
      <c r="A2130" s="294"/>
      <c r="B2130" s="325"/>
      <c r="C2130" s="325"/>
      <c r="D2130" s="325"/>
      <c r="E2130" s="325"/>
      <c r="F2130" s="325"/>
      <c r="G2130" s="326"/>
      <c r="H2130" s="326"/>
      <c r="I2130" s="327"/>
      <c r="J2130" s="327"/>
      <c r="K2130" s="327"/>
      <c r="L2130" s="327"/>
      <c r="M2130" s="327"/>
      <c r="N2130" s="328" t="str">
        <f t="shared" ca="1" si="132"/>
        <v/>
      </c>
      <c r="O2130" s="328"/>
      <c r="P2130" s="329"/>
      <c r="Q2130" s="330" t="str">
        <f t="shared" si="133"/>
        <v/>
      </c>
      <c r="R2130" s="330" t="b">
        <f t="shared" si="134"/>
        <v>1</v>
      </c>
      <c r="S2130" s="330" t="str">
        <f t="shared" si="135"/>
        <v/>
      </c>
    </row>
    <row r="2131" spans="1:19" s="330" customFormat="1" ht="20.149999999999999" customHeight="1">
      <c r="A2131" s="294"/>
      <c r="B2131" s="325"/>
      <c r="C2131" s="325"/>
      <c r="D2131" s="325"/>
      <c r="E2131" s="325"/>
      <c r="F2131" s="325"/>
      <c r="G2131" s="326"/>
      <c r="H2131" s="326"/>
      <c r="I2131" s="327"/>
      <c r="J2131" s="327"/>
      <c r="K2131" s="327"/>
      <c r="L2131" s="327"/>
      <c r="M2131" s="327"/>
      <c r="N2131" s="328" t="str">
        <f t="shared" ca="1" si="132"/>
        <v/>
      </c>
      <c r="O2131" s="328"/>
      <c r="P2131" s="329"/>
      <c r="Q2131" s="330" t="str">
        <f t="shared" si="133"/>
        <v/>
      </c>
      <c r="R2131" s="330" t="b">
        <f t="shared" si="134"/>
        <v>1</v>
      </c>
      <c r="S2131" s="330" t="str">
        <f t="shared" si="135"/>
        <v/>
      </c>
    </row>
    <row r="2132" spans="1:19" s="330" customFormat="1" ht="20.149999999999999" customHeight="1">
      <c r="A2132" s="294"/>
      <c r="B2132" s="325"/>
      <c r="C2132" s="325"/>
      <c r="D2132" s="325"/>
      <c r="E2132" s="325"/>
      <c r="F2132" s="325"/>
      <c r="G2132" s="326"/>
      <c r="H2132" s="326"/>
      <c r="I2132" s="327"/>
      <c r="J2132" s="327"/>
      <c r="K2132" s="327"/>
      <c r="L2132" s="327"/>
      <c r="M2132" s="327"/>
      <c r="N2132" s="328" t="str">
        <f t="shared" ca="1" si="132"/>
        <v/>
      </c>
      <c r="O2132" s="328"/>
      <c r="P2132" s="329"/>
      <c r="Q2132" s="330" t="str">
        <f t="shared" si="133"/>
        <v/>
      </c>
      <c r="R2132" s="330" t="b">
        <f t="shared" si="134"/>
        <v>1</v>
      </c>
      <c r="S2132" s="330" t="str">
        <f t="shared" si="135"/>
        <v/>
      </c>
    </row>
    <row r="2133" spans="1:19" s="330" customFormat="1" ht="20.149999999999999" customHeight="1">
      <c r="A2133" s="294"/>
      <c r="B2133" s="325"/>
      <c r="C2133" s="325"/>
      <c r="D2133" s="325"/>
      <c r="E2133" s="325"/>
      <c r="F2133" s="325"/>
      <c r="G2133" s="326"/>
      <c r="H2133" s="326"/>
      <c r="I2133" s="327"/>
      <c r="J2133" s="327"/>
      <c r="K2133" s="327"/>
      <c r="L2133" s="327"/>
      <c r="M2133" s="327"/>
      <c r="N2133" s="328" t="str">
        <f t="shared" ca="1" si="132"/>
        <v/>
      </c>
      <c r="O2133" s="328"/>
      <c r="P2133" s="329"/>
      <c r="Q2133" s="330" t="str">
        <f t="shared" si="133"/>
        <v/>
      </c>
      <c r="R2133" s="330" t="b">
        <f t="shared" si="134"/>
        <v>1</v>
      </c>
      <c r="S2133" s="330" t="str">
        <f t="shared" si="135"/>
        <v/>
      </c>
    </row>
    <row r="2134" spans="1:19" s="330" customFormat="1" ht="20.149999999999999" customHeight="1">
      <c r="A2134" s="294"/>
      <c r="B2134" s="325"/>
      <c r="C2134" s="325"/>
      <c r="D2134" s="325"/>
      <c r="E2134" s="325"/>
      <c r="F2134" s="325"/>
      <c r="G2134" s="326"/>
      <c r="H2134" s="326"/>
      <c r="I2134" s="327"/>
      <c r="J2134" s="327"/>
      <c r="K2134" s="327"/>
      <c r="L2134" s="327"/>
      <c r="M2134" s="327"/>
      <c r="N2134" s="328" t="str">
        <f t="shared" ca="1" si="132"/>
        <v/>
      </c>
      <c r="O2134" s="328"/>
      <c r="P2134" s="329"/>
      <c r="Q2134" s="330" t="str">
        <f t="shared" si="133"/>
        <v/>
      </c>
      <c r="R2134" s="330" t="b">
        <f t="shared" si="134"/>
        <v>1</v>
      </c>
      <c r="S2134" s="330" t="str">
        <f t="shared" si="135"/>
        <v/>
      </c>
    </row>
    <row r="2135" spans="1:19" s="330" customFormat="1" ht="20.149999999999999" customHeight="1">
      <c r="A2135" s="294"/>
      <c r="B2135" s="325"/>
      <c r="C2135" s="325"/>
      <c r="D2135" s="325"/>
      <c r="E2135" s="325"/>
      <c r="F2135" s="325"/>
      <c r="G2135" s="326"/>
      <c r="H2135" s="326"/>
      <c r="I2135" s="327"/>
      <c r="J2135" s="327"/>
      <c r="K2135" s="327"/>
      <c r="L2135" s="327"/>
      <c r="M2135" s="327"/>
      <c r="N2135" s="328" t="str">
        <f t="shared" ca="1" si="132"/>
        <v/>
      </c>
      <c r="O2135" s="328"/>
      <c r="P2135" s="329"/>
      <c r="Q2135" s="330" t="str">
        <f t="shared" si="133"/>
        <v/>
      </c>
      <c r="R2135" s="330" t="b">
        <f t="shared" si="134"/>
        <v>1</v>
      </c>
      <c r="S2135" s="330" t="str">
        <f t="shared" si="135"/>
        <v/>
      </c>
    </row>
    <row r="2136" spans="1:19" s="330" customFormat="1" ht="20.149999999999999" customHeight="1">
      <c r="A2136" s="294"/>
      <c r="B2136" s="325"/>
      <c r="C2136" s="325"/>
      <c r="D2136" s="325"/>
      <c r="E2136" s="325"/>
      <c r="F2136" s="325"/>
      <c r="G2136" s="326"/>
      <c r="H2136" s="326"/>
      <c r="I2136" s="327"/>
      <c r="J2136" s="327"/>
      <c r="K2136" s="327"/>
      <c r="L2136" s="327"/>
      <c r="M2136" s="327"/>
      <c r="N2136" s="328" t="str">
        <f t="shared" ca="1" si="132"/>
        <v/>
      </c>
      <c r="O2136" s="328"/>
      <c r="P2136" s="329"/>
      <c r="Q2136" s="330" t="str">
        <f t="shared" si="133"/>
        <v/>
      </c>
      <c r="R2136" s="330" t="b">
        <f t="shared" si="134"/>
        <v>1</v>
      </c>
      <c r="S2136" s="330" t="str">
        <f t="shared" si="135"/>
        <v/>
      </c>
    </row>
    <row r="2137" spans="1:19" s="330" customFormat="1" ht="20.149999999999999" customHeight="1">
      <c r="A2137" s="294"/>
      <c r="B2137" s="325"/>
      <c r="C2137" s="325"/>
      <c r="D2137" s="325"/>
      <c r="E2137" s="325"/>
      <c r="F2137" s="325"/>
      <c r="G2137" s="326"/>
      <c r="H2137" s="326"/>
      <c r="I2137" s="327"/>
      <c r="J2137" s="327"/>
      <c r="K2137" s="327"/>
      <c r="L2137" s="327"/>
      <c r="M2137" s="327"/>
      <c r="N2137" s="328" t="str">
        <f t="shared" ca="1" si="132"/>
        <v/>
      </c>
      <c r="O2137" s="328"/>
      <c r="P2137" s="329"/>
      <c r="Q2137" s="330" t="str">
        <f t="shared" si="133"/>
        <v/>
      </c>
      <c r="R2137" s="330" t="b">
        <f t="shared" si="134"/>
        <v>1</v>
      </c>
      <c r="S2137" s="330" t="str">
        <f t="shared" si="135"/>
        <v/>
      </c>
    </row>
    <row r="2138" spans="1:19" s="330" customFormat="1" ht="20.149999999999999" customHeight="1">
      <c r="A2138" s="294"/>
      <c r="B2138" s="325"/>
      <c r="C2138" s="325"/>
      <c r="D2138" s="325"/>
      <c r="E2138" s="325"/>
      <c r="F2138" s="325"/>
      <c r="G2138" s="326"/>
      <c r="H2138" s="326"/>
      <c r="I2138" s="327"/>
      <c r="J2138" s="327"/>
      <c r="K2138" s="327"/>
      <c r="L2138" s="327"/>
      <c r="M2138" s="327"/>
      <c r="N2138" s="328" t="str">
        <f t="shared" ca="1" si="132"/>
        <v/>
      </c>
      <c r="O2138" s="328"/>
      <c r="P2138" s="329"/>
      <c r="Q2138" s="330" t="str">
        <f t="shared" si="133"/>
        <v/>
      </c>
      <c r="R2138" s="330" t="b">
        <f t="shared" si="134"/>
        <v>1</v>
      </c>
      <c r="S2138" s="330" t="str">
        <f t="shared" si="135"/>
        <v/>
      </c>
    </row>
    <row r="2139" spans="1:19" s="330" customFormat="1" ht="20.149999999999999" customHeight="1">
      <c r="A2139" s="294"/>
      <c r="B2139" s="325"/>
      <c r="C2139" s="325"/>
      <c r="D2139" s="325"/>
      <c r="E2139" s="325"/>
      <c r="F2139" s="325"/>
      <c r="G2139" s="326"/>
      <c r="H2139" s="326"/>
      <c r="I2139" s="327"/>
      <c r="J2139" s="327"/>
      <c r="K2139" s="327"/>
      <c r="L2139" s="327"/>
      <c r="M2139" s="327"/>
      <c r="N2139" s="328" t="str">
        <f t="shared" ca="1" si="132"/>
        <v/>
      </c>
      <c r="O2139" s="328"/>
      <c r="P2139" s="329"/>
      <c r="Q2139" s="330" t="str">
        <f t="shared" si="133"/>
        <v/>
      </c>
      <c r="R2139" s="330" t="b">
        <f t="shared" si="134"/>
        <v>1</v>
      </c>
      <c r="S2139" s="330" t="str">
        <f t="shared" si="135"/>
        <v/>
      </c>
    </row>
    <row r="2140" spans="1:19" s="330" customFormat="1" ht="20.149999999999999" customHeight="1">
      <c r="A2140" s="294"/>
      <c r="B2140" s="325"/>
      <c r="C2140" s="325"/>
      <c r="D2140" s="325"/>
      <c r="E2140" s="325"/>
      <c r="F2140" s="325"/>
      <c r="G2140" s="326"/>
      <c r="H2140" s="326"/>
      <c r="I2140" s="327"/>
      <c r="J2140" s="327"/>
      <c r="K2140" s="327"/>
      <c r="L2140" s="327"/>
      <c r="M2140" s="327"/>
      <c r="N2140" s="328" t="str">
        <f t="shared" ca="1" si="132"/>
        <v/>
      </c>
      <c r="O2140" s="328"/>
      <c r="P2140" s="329"/>
      <c r="Q2140" s="330" t="str">
        <f t="shared" si="133"/>
        <v/>
      </c>
      <c r="R2140" s="330" t="b">
        <f t="shared" si="134"/>
        <v>1</v>
      </c>
      <c r="S2140" s="330" t="str">
        <f t="shared" si="135"/>
        <v/>
      </c>
    </row>
    <row r="2141" spans="1:19" s="330" customFormat="1" ht="20.149999999999999" customHeight="1">
      <c r="A2141" s="294"/>
      <c r="B2141" s="325"/>
      <c r="C2141" s="325"/>
      <c r="D2141" s="325"/>
      <c r="E2141" s="325"/>
      <c r="F2141" s="325"/>
      <c r="G2141" s="326"/>
      <c r="H2141" s="326"/>
      <c r="I2141" s="327"/>
      <c r="J2141" s="327"/>
      <c r="K2141" s="327"/>
      <c r="L2141" s="327"/>
      <c r="M2141" s="327"/>
      <c r="N2141" s="328" t="str">
        <f t="shared" ca="1" si="132"/>
        <v/>
      </c>
      <c r="O2141" s="328"/>
      <c r="P2141" s="329"/>
      <c r="Q2141" s="330" t="str">
        <f t="shared" si="133"/>
        <v/>
      </c>
      <c r="R2141" s="330" t="b">
        <f t="shared" si="134"/>
        <v>1</v>
      </c>
      <c r="S2141" s="330" t="str">
        <f t="shared" si="135"/>
        <v/>
      </c>
    </row>
    <row r="2142" spans="1:19" s="330" customFormat="1" ht="20.149999999999999" customHeight="1">
      <c r="A2142" s="294"/>
      <c r="B2142" s="325"/>
      <c r="C2142" s="325"/>
      <c r="D2142" s="325"/>
      <c r="E2142" s="325"/>
      <c r="F2142" s="325"/>
      <c r="G2142" s="326"/>
      <c r="H2142" s="326"/>
      <c r="I2142" s="327"/>
      <c r="J2142" s="327"/>
      <c r="K2142" s="327"/>
      <c r="L2142" s="327"/>
      <c r="M2142" s="327"/>
      <c r="N2142" s="328" t="str">
        <f t="shared" ca="1" si="132"/>
        <v/>
      </c>
      <c r="O2142" s="328"/>
      <c r="P2142" s="329"/>
      <c r="Q2142" s="330" t="str">
        <f t="shared" si="133"/>
        <v/>
      </c>
      <c r="R2142" s="330" t="b">
        <f t="shared" si="134"/>
        <v>1</v>
      </c>
      <c r="S2142" s="330" t="str">
        <f t="shared" si="135"/>
        <v/>
      </c>
    </row>
    <row r="2143" spans="1:19" s="330" customFormat="1" ht="20.149999999999999" customHeight="1">
      <c r="A2143" s="294"/>
      <c r="B2143" s="325"/>
      <c r="C2143" s="325"/>
      <c r="D2143" s="325"/>
      <c r="E2143" s="325"/>
      <c r="F2143" s="325"/>
      <c r="G2143" s="326"/>
      <c r="H2143" s="326"/>
      <c r="I2143" s="327"/>
      <c r="J2143" s="327"/>
      <c r="K2143" s="327"/>
      <c r="L2143" s="327"/>
      <c r="M2143" s="327"/>
      <c r="N2143" s="328" t="str">
        <f t="shared" ca="1" si="132"/>
        <v/>
      </c>
      <c r="O2143" s="328"/>
      <c r="P2143" s="329"/>
      <c r="Q2143" s="330" t="str">
        <f t="shared" si="133"/>
        <v/>
      </c>
      <c r="R2143" s="330" t="b">
        <f t="shared" si="134"/>
        <v>1</v>
      </c>
      <c r="S2143" s="330" t="str">
        <f t="shared" si="135"/>
        <v/>
      </c>
    </row>
    <row r="2144" spans="1:19" s="330" customFormat="1" ht="20.149999999999999" customHeight="1">
      <c r="A2144" s="294"/>
      <c r="B2144" s="325"/>
      <c r="C2144" s="325"/>
      <c r="D2144" s="325"/>
      <c r="E2144" s="325"/>
      <c r="F2144" s="325"/>
      <c r="G2144" s="326"/>
      <c r="H2144" s="326"/>
      <c r="I2144" s="327"/>
      <c r="J2144" s="327"/>
      <c r="K2144" s="327"/>
      <c r="L2144" s="327"/>
      <c r="M2144" s="327"/>
      <c r="N2144" s="328" t="str">
        <f t="shared" ca="1" si="132"/>
        <v/>
      </c>
      <c r="O2144" s="328"/>
      <c r="P2144" s="329"/>
      <c r="Q2144" s="330" t="str">
        <f t="shared" si="133"/>
        <v/>
      </c>
      <c r="R2144" s="330" t="b">
        <f t="shared" si="134"/>
        <v>1</v>
      </c>
      <c r="S2144" s="330" t="str">
        <f t="shared" si="135"/>
        <v/>
      </c>
    </row>
    <row r="2145" spans="1:19" s="330" customFormat="1" ht="20.149999999999999" customHeight="1">
      <c r="A2145" s="294"/>
      <c r="B2145" s="325"/>
      <c r="C2145" s="325"/>
      <c r="D2145" s="325"/>
      <c r="E2145" s="325"/>
      <c r="F2145" s="325"/>
      <c r="G2145" s="326"/>
      <c r="H2145" s="326"/>
      <c r="I2145" s="327"/>
      <c r="J2145" s="327"/>
      <c r="K2145" s="327"/>
      <c r="L2145" s="327"/>
      <c r="M2145" s="327"/>
      <c r="N2145" s="328" t="str">
        <f t="shared" ca="1" si="132"/>
        <v/>
      </c>
      <c r="O2145" s="328"/>
      <c r="P2145" s="329"/>
      <c r="Q2145" s="330" t="str">
        <f t="shared" si="133"/>
        <v/>
      </c>
      <c r="R2145" s="330" t="b">
        <f t="shared" si="134"/>
        <v>1</v>
      </c>
      <c r="S2145" s="330" t="str">
        <f t="shared" si="135"/>
        <v/>
      </c>
    </row>
    <row r="2146" spans="1:19" s="330" customFormat="1" ht="20.149999999999999" customHeight="1">
      <c r="A2146" s="294"/>
      <c r="B2146" s="325"/>
      <c r="C2146" s="325"/>
      <c r="D2146" s="325"/>
      <c r="E2146" s="325"/>
      <c r="F2146" s="325"/>
      <c r="G2146" s="326"/>
      <c r="H2146" s="326"/>
      <c r="I2146" s="327"/>
      <c r="J2146" s="327"/>
      <c r="K2146" s="327"/>
      <c r="L2146" s="327"/>
      <c r="M2146" s="327"/>
      <c r="N2146" s="328" t="str">
        <f t="shared" ca="1" si="132"/>
        <v/>
      </c>
      <c r="O2146" s="328"/>
      <c r="P2146" s="329"/>
      <c r="Q2146" s="330" t="str">
        <f t="shared" si="133"/>
        <v/>
      </c>
      <c r="R2146" s="330" t="b">
        <f t="shared" si="134"/>
        <v>1</v>
      </c>
      <c r="S2146" s="330" t="str">
        <f t="shared" si="135"/>
        <v/>
      </c>
    </row>
    <row r="2147" spans="1:19" s="330" customFormat="1" ht="20.149999999999999" customHeight="1">
      <c r="A2147" s="294"/>
      <c r="B2147" s="325"/>
      <c r="C2147" s="325"/>
      <c r="D2147" s="325"/>
      <c r="E2147" s="325"/>
      <c r="F2147" s="325"/>
      <c r="G2147" s="326"/>
      <c r="H2147" s="326"/>
      <c r="I2147" s="327"/>
      <c r="J2147" s="327"/>
      <c r="K2147" s="327"/>
      <c r="L2147" s="327"/>
      <c r="M2147" s="327"/>
      <c r="N2147" s="328" t="str">
        <f t="shared" ca="1" si="132"/>
        <v/>
      </c>
      <c r="O2147" s="328"/>
      <c r="P2147" s="329"/>
      <c r="Q2147" s="330" t="str">
        <f t="shared" si="133"/>
        <v/>
      </c>
      <c r="R2147" s="330" t="b">
        <f t="shared" si="134"/>
        <v>1</v>
      </c>
      <c r="S2147" s="330" t="str">
        <f t="shared" si="135"/>
        <v/>
      </c>
    </row>
    <row r="2148" spans="1:19" s="330" customFormat="1" ht="20.149999999999999" customHeight="1">
      <c r="A2148" s="294"/>
      <c r="B2148" s="325"/>
      <c r="C2148" s="325"/>
      <c r="D2148" s="325"/>
      <c r="E2148" s="325"/>
      <c r="F2148" s="325"/>
      <c r="G2148" s="326"/>
      <c r="H2148" s="326"/>
      <c r="I2148" s="327"/>
      <c r="J2148" s="327"/>
      <c r="K2148" s="327"/>
      <c r="L2148" s="327"/>
      <c r="M2148" s="327"/>
      <c r="N2148" s="328" t="str">
        <f t="shared" ca="1" si="132"/>
        <v/>
      </c>
      <c r="O2148" s="328"/>
      <c r="P2148" s="329"/>
      <c r="Q2148" s="330" t="str">
        <f t="shared" si="133"/>
        <v/>
      </c>
      <c r="R2148" s="330" t="b">
        <f t="shared" si="134"/>
        <v>1</v>
      </c>
      <c r="S2148" s="330" t="str">
        <f t="shared" si="135"/>
        <v/>
      </c>
    </row>
    <row r="2149" spans="1:19" s="330" customFormat="1" ht="20.149999999999999" customHeight="1">
      <c r="A2149" s="294"/>
      <c r="B2149" s="325"/>
      <c r="C2149" s="325"/>
      <c r="D2149" s="325"/>
      <c r="E2149" s="325"/>
      <c r="F2149" s="325"/>
      <c r="G2149" s="326"/>
      <c r="H2149" s="326"/>
      <c r="I2149" s="327"/>
      <c r="J2149" s="327"/>
      <c r="K2149" s="327"/>
      <c r="L2149" s="327"/>
      <c r="M2149" s="327"/>
      <c r="N2149" s="328" t="str">
        <f t="shared" ca="1" si="132"/>
        <v/>
      </c>
      <c r="O2149" s="328"/>
      <c r="P2149" s="329"/>
      <c r="Q2149" s="330" t="str">
        <f t="shared" si="133"/>
        <v/>
      </c>
      <c r="R2149" s="330" t="b">
        <f t="shared" si="134"/>
        <v>1</v>
      </c>
      <c r="S2149" s="330" t="str">
        <f t="shared" si="135"/>
        <v/>
      </c>
    </row>
    <row r="2150" spans="1:19" s="330" customFormat="1" ht="20.149999999999999" customHeight="1">
      <c r="A2150" s="294"/>
      <c r="B2150" s="325"/>
      <c r="C2150" s="325"/>
      <c r="D2150" s="325"/>
      <c r="E2150" s="325"/>
      <c r="F2150" s="325"/>
      <c r="G2150" s="326"/>
      <c r="H2150" s="326"/>
      <c r="I2150" s="327"/>
      <c r="J2150" s="327"/>
      <c r="K2150" s="327"/>
      <c r="L2150" s="327"/>
      <c r="M2150" s="327"/>
      <c r="N2150" s="328" t="str">
        <f t="shared" ca="1" si="132"/>
        <v/>
      </c>
      <c r="O2150" s="328"/>
      <c r="P2150" s="329"/>
      <c r="Q2150" s="330" t="str">
        <f t="shared" si="133"/>
        <v/>
      </c>
      <c r="R2150" s="330" t="b">
        <f t="shared" si="134"/>
        <v>1</v>
      </c>
      <c r="S2150" s="330" t="str">
        <f t="shared" si="135"/>
        <v/>
      </c>
    </row>
    <row r="2151" spans="1:19" s="330" customFormat="1" ht="20.149999999999999" customHeight="1">
      <c r="A2151" s="294"/>
      <c r="B2151" s="325"/>
      <c r="C2151" s="325"/>
      <c r="D2151" s="325"/>
      <c r="E2151" s="325"/>
      <c r="F2151" s="325"/>
      <c r="G2151" s="326"/>
      <c r="H2151" s="326"/>
      <c r="I2151" s="327"/>
      <c r="J2151" s="327"/>
      <c r="K2151" s="327"/>
      <c r="L2151" s="327"/>
      <c r="M2151" s="327"/>
      <c r="N2151" s="328" t="str">
        <f t="shared" ca="1" si="132"/>
        <v/>
      </c>
      <c r="O2151" s="328"/>
      <c r="P2151" s="329"/>
      <c r="Q2151" s="330" t="str">
        <f t="shared" si="133"/>
        <v/>
      </c>
      <c r="R2151" s="330" t="b">
        <f t="shared" si="134"/>
        <v>1</v>
      </c>
      <c r="S2151" s="330" t="str">
        <f t="shared" si="135"/>
        <v/>
      </c>
    </row>
    <row r="2152" spans="1:19" s="330" customFormat="1" ht="20.149999999999999" customHeight="1">
      <c r="A2152" s="294"/>
      <c r="B2152" s="325"/>
      <c r="C2152" s="325"/>
      <c r="D2152" s="325"/>
      <c r="E2152" s="325"/>
      <c r="F2152" s="325"/>
      <c r="G2152" s="326"/>
      <c r="H2152" s="326"/>
      <c r="I2152" s="327"/>
      <c r="J2152" s="327"/>
      <c r="K2152" s="327"/>
      <c r="L2152" s="327"/>
      <c r="M2152" s="327"/>
      <c r="N2152" s="328" t="str">
        <f t="shared" ca="1" si="132"/>
        <v/>
      </c>
      <c r="O2152" s="328"/>
      <c r="P2152" s="329"/>
      <c r="Q2152" s="330" t="str">
        <f t="shared" si="133"/>
        <v/>
      </c>
      <c r="R2152" s="330" t="b">
        <f t="shared" si="134"/>
        <v>1</v>
      </c>
      <c r="S2152" s="330" t="str">
        <f t="shared" si="135"/>
        <v/>
      </c>
    </row>
    <row r="2153" spans="1:19" s="330" customFormat="1" ht="20.149999999999999" customHeight="1">
      <c r="A2153" s="294"/>
      <c r="B2153" s="325"/>
      <c r="C2153" s="325"/>
      <c r="D2153" s="325"/>
      <c r="E2153" s="325"/>
      <c r="F2153" s="325"/>
      <c r="G2153" s="326"/>
      <c r="H2153" s="326"/>
      <c r="I2153" s="327"/>
      <c r="J2153" s="327"/>
      <c r="K2153" s="327"/>
      <c r="L2153" s="327"/>
      <c r="M2153" s="327"/>
      <c r="N2153" s="328" t="str">
        <f t="shared" ca="1" si="132"/>
        <v/>
      </c>
      <c r="O2153" s="328"/>
      <c r="P2153" s="329"/>
      <c r="Q2153" s="330" t="str">
        <f t="shared" si="133"/>
        <v/>
      </c>
      <c r="R2153" s="330" t="b">
        <f t="shared" si="134"/>
        <v>1</v>
      </c>
      <c r="S2153" s="330" t="str">
        <f t="shared" si="135"/>
        <v/>
      </c>
    </row>
    <row r="2154" spans="1:19" s="330" customFormat="1" ht="20.149999999999999" customHeight="1">
      <c r="A2154" s="294"/>
      <c r="B2154" s="325"/>
      <c r="C2154" s="325"/>
      <c r="D2154" s="325"/>
      <c r="E2154" s="325"/>
      <c r="F2154" s="325"/>
      <c r="G2154" s="326"/>
      <c r="H2154" s="326"/>
      <c r="I2154" s="327"/>
      <c r="J2154" s="327"/>
      <c r="K2154" s="327"/>
      <c r="L2154" s="327"/>
      <c r="M2154" s="327"/>
      <c r="N2154" s="328" t="str">
        <f t="shared" ca="1" si="132"/>
        <v/>
      </c>
      <c r="O2154" s="328"/>
      <c r="P2154" s="329"/>
      <c r="Q2154" s="330" t="str">
        <f t="shared" si="133"/>
        <v/>
      </c>
      <c r="R2154" s="330" t="b">
        <f t="shared" si="134"/>
        <v>1</v>
      </c>
      <c r="S2154" s="330" t="str">
        <f t="shared" si="135"/>
        <v/>
      </c>
    </row>
    <row r="2155" spans="1:19" s="330" customFormat="1" ht="20.149999999999999" customHeight="1">
      <c r="A2155" s="294"/>
      <c r="B2155" s="325"/>
      <c r="C2155" s="325"/>
      <c r="D2155" s="325"/>
      <c r="E2155" s="325"/>
      <c r="F2155" s="325"/>
      <c r="G2155" s="326"/>
      <c r="H2155" s="326"/>
      <c r="I2155" s="327"/>
      <c r="J2155" s="327"/>
      <c r="K2155" s="327"/>
      <c r="L2155" s="327"/>
      <c r="M2155" s="327"/>
      <c r="N2155" s="328" t="str">
        <f t="shared" ca="1" si="132"/>
        <v/>
      </c>
      <c r="O2155" s="328"/>
      <c r="P2155" s="329"/>
      <c r="Q2155" s="330" t="str">
        <f t="shared" si="133"/>
        <v/>
      </c>
      <c r="R2155" s="330" t="b">
        <f t="shared" si="134"/>
        <v>1</v>
      </c>
      <c r="S2155" s="330" t="str">
        <f t="shared" si="135"/>
        <v/>
      </c>
    </row>
    <row r="2156" spans="1:19" s="330" customFormat="1" ht="20.149999999999999" customHeight="1">
      <c r="A2156" s="294"/>
      <c r="B2156" s="325"/>
      <c r="C2156" s="325"/>
      <c r="D2156" s="325"/>
      <c r="E2156" s="325"/>
      <c r="F2156" s="325"/>
      <c r="G2156" s="326"/>
      <c r="H2156" s="326"/>
      <c r="I2156" s="327"/>
      <c r="J2156" s="327"/>
      <c r="K2156" s="327"/>
      <c r="L2156" s="327"/>
      <c r="M2156" s="327"/>
      <c r="N2156" s="328" t="str">
        <f t="shared" ca="1" si="132"/>
        <v/>
      </c>
      <c r="O2156" s="328"/>
      <c r="P2156" s="329"/>
      <c r="Q2156" s="330" t="str">
        <f t="shared" si="133"/>
        <v/>
      </c>
      <c r="R2156" s="330" t="b">
        <f t="shared" si="134"/>
        <v>1</v>
      </c>
      <c r="S2156" s="330" t="str">
        <f t="shared" si="135"/>
        <v/>
      </c>
    </row>
    <row r="2157" spans="1:19" s="330" customFormat="1" ht="20.149999999999999" customHeight="1">
      <c r="A2157" s="294"/>
      <c r="B2157" s="325"/>
      <c r="C2157" s="325"/>
      <c r="D2157" s="325"/>
      <c r="E2157" s="325"/>
      <c r="F2157" s="325"/>
      <c r="G2157" s="326"/>
      <c r="H2157" s="326"/>
      <c r="I2157" s="327"/>
      <c r="J2157" s="327"/>
      <c r="K2157" s="327"/>
      <c r="L2157" s="327"/>
      <c r="M2157" s="327"/>
      <c r="N2157" s="328" t="str">
        <f t="shared" ca="1" si="132"/>
        <v/>
      </c>
      <c r="O2157" s="328"/>
      <c r="P2157" s="329"/>
      <c r="Q2157" s="330" t="str">
        <f t="shared" si="133"/>
        <v/>
      </c>
      <c r="R2157" s="330" t="b">
        <f t="shared" si="134"/>
        <v>1</v>
      </c>
      <c r="S2157" s="330" t="str">
        <f t="shared" si="135"/>
        <v/>
      </c>
    </row>
    <row r="2158" spans="1:19" s="330" customFormat="1" ht="20.149999999999999" customHeight="1">
      <c r="A2158" s="294"/>
      <c r="B2158" s="325"/>
      <c r="C2158" s="325"/>
      <c r="D2158" s="325"/>
      <c r="E2158" s="325"/>
      <c r="F2158" s="325"/>
      <c r="G2158" s="326"/>
      <c r="H2158" s="326"/>
      <c r="I2158" s="327"/>
      <c r="J2158" s="327"/>
      <c r="K2158" s="327"/>
      <c r="L2158" s="327"/>
      <c r="M2158" s="327"/>
      <c r="N2158" s="328" t="str">
        <f t="shared" ca="1" si="132"/>
        <v/>
      </c>
      <c r="O2158" s="328"/>
      <c r="P2158" s="329"/>
      <c r="Q2158" s="330" t="str">
        <f t="shared" si="133"/>
        <v/>
      </c>
      <c r="R2158" s="330" t="b">
        <f t="shared" si="134"/>
        <v>1</v>
      </c>
      <c r="S2158" s="330" t="str">
        <f t="shared" si="135"/>
        <v/>
      </c>
    </row>
    <row r="2159" spans="1:19" s="330" customFormat="1" ht="20.149999999999999" customHeight="1">
      <c r="A2159" s="294"/>
      <c r="B2159" s="325"/>
      <c r="C2159" s="325"/>
      <c r="D2159" s="325"/>
      <c r="E2159" s="325"/>
      <c r="F2159" s="325"/>
      <c r="G2159" s="326"/>
      <c r="H2159" s="326"/>
      <c r="I2159" s="327"/>
      <c r="J2159" s="327"/>
      <c r="K2159" s="327"/>
      <c r="L2159" s="327"/>
      <c r="M2159" s="327"/>
      <c r="N2159" s="328" t="str">
        <f t="shared" ca="1" si="132"/>
        <v/>
      </c>
      <c r="O2159" s="328"/>
      <c r="P2159" s="329"/>
      <c r="Q2159" s="330" t="str">
        <f t="shared" si="133"/>
        <v/>
      </c>
      <c r="R2159" s="330" t="b">
        <f t="shared" si="134"/>
        <v>1</v>
      </c>
      <c r="S2159" s="330" t="str">
        <f t="shared" si="135"/>
        <v/>
      </c>
    </row>
    <row r="2160" spans="1:19" s="330" customFormat="1" ht="20.149999999999999" customHeight="1">
      <c r="A2160" s="294"/>
      <c r="B2160" s="325"/>
      <c r="C2160" s="325"/>
      <c r="D2160" s="325"/>
      <c r="E2160" s="325"/>
      <c r="F2160" s="325"/>
      <c r="G2160" s="326"/>
      <c r="H2160" s="326"/>
      <c r="I2160" s="327"/>
      <c r="J2160" s="327"/>
      <c r="K2160" s="327"/>
      <c r="L2160" s="327"/>
      <c r="M2160" s="327"/>
      <c r="N2160" s="328" t="str">
        <f t="shared" ca="1" si="132"/>
        <v/>
      </c>
      <c r="O2160" s="328"/>
      <c r="P2160" s="329"/>
      <c r="Q2160" s="330" t="str">
        <f t="shared" si="133"/>
        <v/>
      </c>
      <c r="R2160" s="330" t="b">
        <f t="shared" si="134"/>
        <v>1</v>
      </c>
      <c r="S2160" s="330" t="str">
        <f t="shared" si="135"/>
        <v/>
      </c>
    </row>
    <row r="2161" spans="1:19" s="330" customFormat="1" ht="20.149999999999999" customHeight="1">
      <c r="A2161" s="294"/>
      <c r="B2161" s="325"/>
      <c r="C2161" s="325"/>
      <c r="D2161" s="325"/>
      <c r="E2161" s="325"/>
      <c r="F2161" s="325"/>
      <c r="G2161" s="326"/>
      <c r="H2161" s="326"/>
      <c r="I2161" s="327"/>
      <c r="J2161" s="327"/>
      <c r="K2161" s="327"/>
      <c r="L2161" s="327"/>
      <c r="M2161" s="327"/>
      <c r="N2161" s="328" t="str">
        <f t="shared" ca="1" si="132"/>
        <v/>
      </c>
      <c r="O2161" s="328"/>
      <c r="P2161" s="329"/>
      <c r="Q2161" s="330" t="str">
        <f t="shared" si="133"/>
        <v/>
      </c>
      <c r="R2161" s="330" t="b">
        <f t="shared" si="134"/>
        <v>1</v>
      </c>
      <c r="S2161" s="330" t="str">
        <f t="shared" si="135"/>
        <v/>
      </c>
    </row>
    <row r="2162" spans="1:19" s="330" customFormat="1" ht="20.149999999999999" customHeight="1">
      <c r="A2162" s="294"/>
      <c r="B2162" s="325"/>
      <c r="C2162" s="325"/>
      <c r="D2162" s="325"/>
      <c r="E2162" s="325"/>
      <c r="F2162" s="325"/>
      <c r="G2162" s="326"/>
      <c r="H2162" s="326"/>
      <c r="I2162" s="327"/>
      <c r="J2162" s="327"/>
      <c r="K2162" s="327"/>
      <c r="L2162" s="327"/>
      <c r="M2162" s="327"/>
      <c r="N2162" s="328" t="str">
        <f t="shared" ca="1" si="132"/>
        <v/>
      </c>
      <c r="O2162" s="328"/>
      <c r="P2162" s="329"/>
      <c r="Q2162" s="330" t="str">
        <f t="shared" si="133"/>
        <v/>
      </c>
      <c r="R2162" s="330" t="b">
        <f t="shared" si="134"/>
        <v>1</v>
      </c>
      <c r="S2162" s="330" t="str">
        <f t="shared" si="135"/>
        <v/>
      </c>
    </row>
    <row r="2163" spans="1:19" s="330" customFormat="1" ht="20.149999999999999" customHeight="1">
      <c r="A2163" s="294"/>
      <c r="B2163" s="325"/>
      <c r="C2163" s="325"/>
      <c r="D2163" s="325"/>
      <c r="E2163" s="325"/>
      <c r="F2163" s="325"/>
      <c r="G2163" s="326"/>
      <c r="H2163" s="326"/>
      <c r="I2163" s="327"/>
      <c r="J2163" s="327"/>
      <c r="K2163" s="327"/>
      <c r="L2163" s="327"/>
      <c r="M2163" s="327"/>
      <c r="N2163" s="328" t="str">
        <f t="shared" ca="1" si="132"/>
        <v/>
      </c>
      <c r="O2163" s="328"/>
      <c r="P2163" s="329"/>
      <c r="Q2163" s="330" t="str">
        <f t="shared" si="133"/>
        <v/>
      </c>
      <c r="R2163" s="330" t="b">
        <f t="shared" si="134"/>
        <v>1</v>
      </c>
      <c r="S2163" s="330" t="str">
        <f t="shared" si="135"/>
        <v/>
      </c>
    </row>
    <row r="2164" spans="1:19" s="330" customFormat="1" ht="20.149999999999999" customHeight="1">
      <c r="A2164" s="294"/>
      <c r="B2164" s="325"/>
      <c r="C2164" s="325"/>
      <c r="D2164" s="325"/>
      <c r="E2164" s="325"/>
      <c r="F2164" s="325"/>
      <c r="G2164" s="326"/>
      <c r="H2164" s="326"/>
      <c r="I2164" s="327"/>
      <c r="J2164" s="327"/>
      <c r="K2164" s="327"/>
      <c r="L2164" s="327"/>
      <c r="M2164" s="327"/>
      <c r="N2164" s="328" t="str">
        <f t="shared" ca="1" si="132"/>
        <v/>
      </c>
      <c r="O2164" s="328"/>
      <c r="P2164" s="329"/>
      <c r="Q2164" s="330" t="str">
        <f t="shared" si="133"/>
        <v/>
      </c>
      <c r="R2164" s="330" t="b">
        <f t="shared" si="134"/>
        <v>1</v>
      </c>
      <c r="S2164" s="330" t="str">
        <f t="shared" si="135"/>
        <v/>
      </c>
    </row>
    <row r="2165" spans="1:19" s="330" customFormat="1" ht="20.149999999999999" customHeight="1">
      <c r="A2165" s="294"/>
      <c r="B2165" s="325"/>
      <c r="C2165" s="325"/>
      <c r="D2165" s="325"/>
      <c r="E2165" s="325"/>
      <c r="F2165" s="325"/>
      <c r="G2165" s="326"/>
      <c r="H2165" s="326"/>
      <c r="I2165" s="327"/>
      <c r="J2165" s="327"/>
      <c r="K2165" s="327"/>
      <c r="L2165" s="327"/>
      <c r="M2165" s="327"/>
      <c r="N2165" s="328" t="str">
        <f t="shared" ca="1" si="132"/>
        <v/>
      </c>
      <c r="O2165" s="328"/>
      <c r="P2165" s="329"/>
      <c r="Q2165" s="330" t="str">
        <f t="shared" si="133"/>
        <v/>
      </c>
      <c r="R2165" s="330" t="b">
        <f t="shared" si="134"/>
        <v>1</v>
      </c>
      <c r="S2165" s="330" t="str">
        <f t="shared" si="135"/>
        <v/>
      </c>
    </row>
    <row r="2166" spans="1:19" s="330" customFormat="1" ht="20.149999999999999" customHeight="1">
      <c r="A2166" s="294"/>
      <c r="B2166" s="325"/>
      <c r="C2166" s="325"/>
      <c r="D2166" s="325"/>
      <c r="E2166" s="325"/>
      <c r="F2166" s="325"/>
      <c r="G2166" s="326"/>
      <c r="H2166" s="326"/>
      <c r="I2166" s="327"/>
      <c r="J2166" s="327"/>
      <c r="K2166" s="327"/>
      <c r="L2166" s="327"/>
      <c r="M2166" s="327"/>
      <c r="N2166" s="328" t="str">
        <f t="shared" ca="1" si="132"/>
        <v/>
      </c>
      <c r="O2166" s="328"/>
      <c r="P2166" s="329"/>
      <c r="Q2166" s="330" t="str">
        <f t="shared" si="133"/>
        <v/>
      </c>
      <c r="R2166" s="330" t="b">
        <f t="shared" si="134"/>
        <v>1</v>
      </c>
      <c r="S2166" s="330" t="str">
        <f t="shared" si="135"/>
        <v/>
      </c>
    </row>
    <row r="2167" spans="1:19" s="330" customFormat="1" ht="20.149999999999999" customHeight="1">
      <c r="A2167" s="294"/>
      <c r="B2167" s="325"/>
      <c r="C2167" s="325"/>
      <c r="D2167" s="325"/>
      <c r="E2167" s="325"/>
      <c r="F2167" s="325"/>
      <c r="G2167" s="326"/>
      <c r="H2167" s="326"/>
      <c r="I2167" s="327"/>
      <c r="J2167" s="327"/>
      <c r="K2167" s="327"/>
      <c r="L2167" s="327"/>
      <c r="M2167" s="327"/>
      <c r="N2167" s="328" t="str">
        <f t="shared" ca="1" si="132"/>
        <v/>
      </c>
      <c r="O2167" s="328"/>
      <c r="P2167" s="329"/>
      <c r="Q2167" s="330" t="str">
        <f t="shared" si="133"/>
        <v/>
      </c>
      <c r="R2167" s="330" t="b">
        <f t="shared" si="134"/>
        <v>1</v>
      </c>
      <c r="S2167" s="330" t="str">
        <f t="shared" si="135"/>
        <v/>
      </c>
    </row>
    <row r="2168" spans="1:19" s="330" customFormat="1" ht="20.149999999999999" customHeight="1">
      <c r="A2168" s="294"/>
      <c r="B2168" s="325"/>
      <c r="C2168" s="325"/>
      <c r="D2168" s="325"/>
      <c r="E2168" s="325"/>
      <c r="F2168" s="325"/>
      <c r="G2168" s="326"/>
      <c r="H2168" s="326"/>
      <c r="I2168" s="327"/>
      <c r="J2168" s="327"/>
      <c r="K2168" s="327"/>
      <c r="L2168" s="327"/>
      <c r="M2168" s="327"/>
      <c r="N2168" s="328" t="str">
        <f t="shared" ca="1" si="132"/>
        <v/>
      </c>
      <c r="O2168" s="328"/>
      <c r="P2168" s="329"/>
      <c r="Q2168" s="330" t="str">
        <f t="shared" si="133"/>
        <v/>
      </c>
      <c r="R2168" s="330" t="b">
        <f t="shared" si="134"/>
        <v>1</v>
      </c>
      <c r="S2168" s="330" t="str">
        <f t="shared" si="135"/>
        <v/>
      </c>
    </row>
    <row r="2169" spans="1:19" s="330" customFormat="1" ht="20.149999999999999" customHeight="1">
      <c r="A2169" s="294"/>
      <c r="B2169" s="325"/>
      <c r="C2169" s="325"/>
      <c r="D2169" s="325"/>
      <c r="E2169" s="325"/>
      <c r="F2169" s="325"/>
      <c r="G2169" s="326"/>
      <c r="H2169" s="326"/>
      <c r="I2169" s="327"/>
      <c r="J2169" s="327"/>
      <c r="K2169" s="327"/>
      <c r="L2169" s="327"/>
      <c r="M2169" s="327"/>
      <c r="N2169" s="328" t="str">
        <f t="shared" ca="1" si="132"/>
        <v/>
      </c>
      <c r="O2169" s="328"/>
      <c r="P2169" s="329"/>
      <c r="Q2169" s="330" t="str">
        <f t="shared" si="133"/>
        <v/>
      </c>
      <c r="R2169" s="330" t="b">
        <f t="shared" si="134"/>
        <v>1</v>
      </c>
      <c r="S2169" s="330" t="str">
        <f t="shared" si="135"/>
        <v/>
      </c>
    </row>
    <row r="2170" spans="1:19" s="330" customFormat="1" ht="20.149999999999999" customHeight="1">
      <c r="A2170" s="294"/>
      <c r="B2170" s="325"/>
      <c r="C2170" s="325"/>
      <c r="D2170" s="325"/>
      <c r="E2170" s="325"/>
      <c r="F2170" s="325"/>
      <c r="G2170" s="326"/>
      <c r="H2170" s="326"/>
      <c r="I2170" s="327"/>
      <c r="J2170" s="327"/>
      <c r="K2170" s="327"/>
      <c r="L2170" s="327"/>
      <c r="M2170" s="327"/>
      <c r="N2170" s="328" t="str">
        <f t="shared" ca="1" si="132"/>
        <v/>
      </c>
      <c r="O2170" s="328"/>
      <c r="P2170" s="329"/>
      <c r="Q2170" s="330" t="str">
        <f t="shared" si="133"/>
        <v/>
      </c>
      <c r="R2170" s="330" t="b">
        <f t="shared" si="134"/>
        <v>1</v>
      </c>
      <c r="S2170" s="330" t="str">
        <f t="shared" si="135"/>
        <v/>
      </c>
    </row>
    <row r="2171" spans="1:19" s="330" customFormat="1" ht="20.149999999999999" customHeight="1">
      <c r="A2171" s="294"/>
      <c r="B2171" s="325"/>
      <c r="C2171" s="325"/>
      <c r="D2171" s="325"/>
      <c r="E2171" s="325"/>
      <c r="F2171" s="325"/>
      <c r="G2171" s="326"/>
      <c r="H2171" s="326"/>
      <c r="I2171" s="327"/>
      <c r="J2171" s="327"/>
      <c r="K2171" s="327"/>
      <c r="L2171" s="327"/>
      <c r="M2171" s="327"/>
      <c r="N2171" s="328" t="str">
        <f t="shared" ca="1" si="132"/>
        <v/>
      </c>
      <c r="O2171" s="328"/>
      <c r="P2171" s="329"/>
      <c r="Q2171" s="330" t="str">
        <f t="shared" si="133"/>
        <v/>
      </c>
      <c r="R2171" s="330" t="b">
        <f t="shared" si="134"/>
        <v>1</v>
      </c>
      <c r="S2171" s="330" t="str">
        <f t="shared" si="135"/>
        <v/>
      </c>
    </row>
    <row r="2172" spans="1:19" s="330" customFormat="1" ht="20.149999999999999" customHeight="1">
      <c r="A2172" s="294"/>
      <c r="B2172" s="325"/>
      <c r="C2172" s="325"/>
      <c r="D2172" s="325"/>
      <c r="E2172" s="325"/>
      <c r="F2172" s="325"/>
      <c r="G2172" s="326"/>
      <c r="H2172" s="326"/>
      <c r="I2172" s="327"/>
      <c r="J2172" s="327"/>
      <c r="K2172" s="327"/>
      <c r="L2172" s="327"/>
      <c r="M2172" s="327"/>
      <c r="N2172" s="328" t="str">
        <f t="shared" ca="1" si="132"/>
        <v/>
      </c>
      <c r="O2172" s="328"/>
      <c r="P2172" s="329"/>
      <c r="Q2172" s="330" t="str">
        <f t="shared" si="133"/>
        <v/>
      </c>
      <c r="R2172" s="330" t="b">
        <f t="shared" si="134"/>
        <v>1</v>
      </c>
      <c r="S2172" s="330" t="str">
        <f t="shared" si="135"/>
        <v/>
      </c>
    </row>
    <row r="2173" spans="1:19" s="330" customFormat="1" ht="20.149999999999999" customHeight="1">
      <c r="A2173" s="294"/>
      <c r="B2173" s="325"/>
      <c r="C2173" s="325"/>
      <c r="D2173" s="325"/>
      <c r="E2173" s="325"/>
      <c r="F2173" s="325"/>
      <c r="G2173" s="326"/>
      <c r="H2173" s="326"/>
      <c r="I2173" s="327"/>
      <c r="J2173" s="327"/>
      <c r="K2173" s="327"/>
      <c r="L2173" s="327"/>
      <c r="M2173" s="327"/>
      <c r="N2173" s="328" t="str">
        <f t="shared" ca="1" si="132"/>
        <v/>
      </c>
      <c r="O2173" s="328"/>
      <c r="P2173" s="329"/>
      <c r="Q2173" s="330" t="str">
        <f t="shared" si="133"/>
        <v/>
      </c>
      <c r="R2173" s="330" t="b">
        <f t="shared" si="134"/>
        <v>1</v>
      </c>
      <c r="S2173" s="330" t="str">
        <f t="shared" si="135"/>
        <v/>
      </c>
    </row>
    <row r="2174" spans="1:19" s="330" customFormat="1" ht="20.149999999999999" customHeight="1">
      <c r="A2174" s="294"/>
      <c r="B2174" s="325"/>
      <c r="C2174" s="325"/>
      <c r="D2174" s="325"/>
      <c r="E2174" s="325"/>
      <c r="F2174" s="325"/>
      <c r="G2174" s="326"/>
      <c r="H2174" s="326"/>
      <c r="I2174" s="327"/>
      <c r="J2174" s="327"/>
      <c r="K2174" s="327"/>
      <c r="L2174" s="327"/>
      <c r="M2174" s="327"/>
      <c r="N2174" s="328" t="str">
        <f t="shared" ca="1" si="132"/>
        <v/>
      </c>
      <c r="O2174" s="328"/>
      <c r="P2174" s="329"/>
      <c r="Q2174" s="330" t="str">
        <f t="shared" si="133"/>
        <v/>
      </c>
      <c r="R2174" s="330" t="b">
        <f t="shared" si="134"/>
        <v>1</v>
      </c>
      <c r="S2174" s="330" t="str">
        <f t="shared" si="135"/>
        <v/>
      </c>
    </row>
    <row r="2175" spans="1:19" s="330" customFormat="1" ht="20.149999999999999" customHeight="1">
      <c r="A2175" s="294"/>
      <c r="B2175" s="325"/>
      <c r="C2175" s="325"/>
      <c r="D2175" s="325"/>
      <c r="E2175" s="325"/>
      <c r="F2175" s="325"/>
      <c r="G2175" s="326"/>
      <c r="H2175" s="326"/>
      <c r="I2175" s="327"/>
      <c r="J2175" s="327"/>
      <c r="K2175" s="327"/>
      <c r="L2175" s="327"/>
      <c r="M2175" s="327"/>
      <c r="N2175" s="328" t="str">
        <f t="shared" ca="1" si="132"/>
        <v/>
      </c>
      <c r="O2175" s="328"/>
      <c r="P2175" s="329"/>
      <c r="Q2175" s="330" t="str">
        <f t="shared" si="133"/>
        <v/>
      </c>
      <c r="R2175" s="330" t="b">
        <f t="shared" si="134"/>
        <v>1</v>
      </c>
      <c r="S2175" s="330" t="str">
        <f t="shared" si="135"/>
        <v/>
      </c>
    </row>
    <row r="2176" spans="1:19" s="330" customFormat="1" ht="20.149999999999999" customHeight="1">
      <c r="A2176" s="294"/>
      <c r="B2176" s="325"/>
      <c r="C2176" s="325"/>
      <c r="D2176" s="325"/>
      <c r="E2176" s="325"/>
      <c r="F2176" s="325"/>
      <c r="G2176" s="326"/>
      <c r="H2176" s="326"/>
      <c r="I2176" s="327"/>
      <c r="J2176" s="327"/>
      <c r="K2176" s="327"/>
      <c r="L2176" s="327"/>
      <c r="M2176" s="327"/>
      <c r="N2176" s="328" t="str">
        <f t="shared" ca="1" si="132"/>
        <v/>
      </c>
      <c r="O2176" s="328"/>
      <c r="P2176" s="329"/>
      <c r="Q2176" s="330" t="str">
        <f t="shared" si="133"/>
        <v/>
      </c>
      <c r="R2176" s="330" t="b">
        <f t="shared" si="134"/>
        <v>1</v>
      </c>
      <c r="S2176" s="330" t="str">
        <f t="shared" si="135"/>
        <v/>
      </c>
    </row>
    <row r="2177" spans="1:19" s="330" customFormat="1" ht="20.149999999999999" customHeight="1">
      <c r="A2177" s="294"/>
      <c r="B2177" s="325"/>
      <c r="C2177" s="325"/>
      <c r="D2177" s="325"/>
      <c r="E2177" s="325"/>
      <c r="F2177" s="325"/>
      <c r="G2177" s="326"/>
      <c r="H2177" s="326"/>
      <c r="I2177" s="327"/>
      <c r="J2177" s="327"/>
      <c r="K2177" s="327"/>
      <c r="L2177" s="327"/>
      <c r="M2177" s="327"/>
      <c r="N2177" s="328" t="str">
        <f t="shared" ca="1" si="132"/>
        <v/>
      </c>
      <c r="O2177" s="328"/>
      <c r="P2177" s="329"/>
      <c r="Q2177" s="330" t="str">
        <f t="shared" si="133"/>
        <v/>
      </c>
      <c r="R2177" s="330" t="b">
        <f t="shared" si="134"/>
        <v>1</v>
      </c>
      <c r="S2177" s="330" t="str">
        <f t="shared" si="135"/>
        <v/>
      </c>
    </row>
    <row r="2178" spans="1:19" s="330" customFormat="1" ht="20.149999999999999" customHeight="1">
      <c r="A2178" s="294"/>
      <c r="B2178" s="325"/>
      <c r="C2178" s="325"/>
      <c r="D2178" s="325"/>
      <c r="E2178" s="325"/>
      <c r="F2178" s="325"/>
      <c r="G2178" s="326"/>
      <c r="H2178" s="326"/>
      <c r="I2178" s="327"/>
      <c r="J2178" s="327"/>
      <c r="K2178" s="327"/>
      <c r="L2178" s="327"/>
      <c r="M2178" s="327"/>
      <c r="N2178" s="328" t="str">
        <f t="shared" ca="1" si="132"/>
        <v/>
      </c>
      <c r="O2178" s="328"/>
      <c r="P2178" s="329"/>
      <c r="Q2178" s="330" t="str">
        <f t="shared" si="133"/>
        <v/>
      </c>
      <c r="R2178" s="330" t="b">
        <f t="shared" si="134"/>
        <v>1</v>
      </c>
      <c r="S2178" s="330" t="str">
        <f t="shared" si="135"/>
        <v/>
      </c>
    </row>
    <row r="2179" spans="1:19" s="330" customFormat="1" ht="20.149999999999999" customHeight="1">
      <c r="A2179" s="294"/>
      <c r="B2179" s="325"/>
      <c r="C2179" s="325"/>
      <c r="D2179" s="325"/>
      <c r="E2179" s="325"/>
      <c r="F2179" s="325"/>
      <c r="G2179" s="326"/>
      <c r="H2179" s="326"/>
      <c r="I2179" s="327"/>
      <c r="J2179" s="327"/>
      <c r="K2179" s="327"/>
      <c r="L2179" s="327"/>
      <c r="M2179" s="327"/>
      <c r="N2179" s="328" t="str">
        <f t="shared" ca="1" si="132"/>
        <v/>
      </c>
      <c r="O2179" s="328"/>
      <c r="P2179" s="329"/>
      <c r="Q2179" s="330" t="str">
        <f t="shared" si="133"/>
        <v/>
      </c>
      <c r="R2179" s="330" t="b">
        <f t="shared" si="134"/>
        <v>1</v>
      </c>
      <c r="S2179" s="330" t="str">
        <f t="shared" si="135"/>
        <v/>
      </c>
    </row>
    <row r="2180" spans="1:19" s="330" customFormat="1" ht="20.149999999999999" customHeight="1">
      <c r="A2180" s="294"/>
      <c r="B2180" s="325"/>
      <c r="C2180" s="325"/>
      <c r="D2180" s="325"/>
      <c r="E2180" s="325"/>
      <c r="F2180" s="325"/>
      <c r="G2180" s="326"/>
      <c r="H2180" s="326"/>
      <c r="I2180" s="327"/>
      <c r="J2180" s="327"/>
      <c r="K2180" s="327"/>
      <c r="L2180" s="327"/>
      <c r="M2180" s="327"/>
      <c r="N2180" s="328" t="str">
        <f t="shared" ca="1" si="132"/>
        <v/>
      </c>
      <c r="O2180" s="328"/>
      <c r="P2180" s="329"/>
      <c r="Q2180" s="330" t="str">
        <f t="shared" si="133"/>
        <v/>
      </c>
      <c r="R2180" s="330" t="b">
        <f t="shared" si="134"/>
        <v>1</v>
      </c>
      <c r="S2180" s="330" t="str">
        <f t="shared" si="135"/>
        <v/>
      </c>
    </row>
    <row r="2181" spans="1:19" s="330" customFormat="1" ht="20.149999999999999" customHeight="1">
      <c r="A2181" s="294"/>
      <c r="B2181" s="325"/>
      <c r="C2181" s="325"/>
      <c r="D2181" s="325"/>
      <c r="E2181" s="325"/>
      <c r="F2181" s="325"/>
      <c r="G2181" s="326"/>
      <c r="H2181" s="326"/>
      <c r="I2181" s="327"/>
      <c r="J2181" s="327"/>
      <c r="K2181" s="327"/>
      <c r="L2181" s="327"/>
      <c r="M2181" s="327"/>
      <c r="N2181" s="328" t="str">
        <f t="shared" ref="N2181:N2244" ca="1" si="136">IF(A2181="","",IF(ISERROR(MATCH($F2181,CL,0)),"Unknown",INDIRECT("'C'!$A$"&amp;MATCH($F2181,CL,0)+1)))</f>
        <v/>
      </c>
      <c r="O2181" s="328"/>
      <c r="P2181" s="329"/>
      <c r="Q2181" s="330" t="str">
        <f t="shared" ref="Q2181:Q2244" si="137">A2181&amp;B2181</f>
        <v/>
      </c>
      <c r="R2181" s="330" t="b">
        <f t="shared" ref="R2181:R2244" si="138">OR(ISBLANK(B2181),ISBLANK(C2181))</f>
        <v>1</v>
      </c>
      <c r="S2181" s="330" t="str">
        <f t="shared" ref="S2181:S2244" si="139">IF(R2181,"",A2181&amp;"+")</f>
        <v/>
      </c>
    </row>
    <row r="2182" spans="1:19" s="330" customFormat="1" ht="20.149999999999999" customHeight="1">
      <c r="A2182" s="294"/>
      <c r="B2182" s="325"/>
      <c r="C2182" s="325"/>
      <c r="D2182" s="325"/>
      <c r="E2182" s="325"/>
      <c r="F2182" s="325"/>
      <c r="G2182" s="326"/>
      <c r="H2182" s="326"/>
      <c r="I2182" s="327"/>
      <c r="J2182" s="327"/>
      <c r="K2182" s="327"/>
      <c r="L2182" s="327"/>
      <c r="M2182" s="327"/>
      <c r="N2182" s="328" t="str">
        <f t="shared" ca="1" si="136"/>
        <v/>
      </c>
      <c r="O2182" s="328"/>
      <c r="P2182" s="329"/>
      <c r="Q2182" s="330" t="str">
        <f t="shared" si="137"/>
        <v/>
      </c>
      <c r="R2182" s="330" t="b">
        <f t="shared" si="138"/>
        <v>1</v>
      </c>
      <c r="S2182" s="330" t="str">
        <f t="shared" si="139"/>
        <v/>
      </c>
    </row>
    <row r="2183" spans="1:19" s="330" customFormat="1" ht="20.149999999999999" customHeight="1">
      <c r="A2183" s="294"/>
      <c r="B2183" s="325"/>
      <c r="C2183" s="325"/>
      <c r="D2183" s="325"/>
      <c r="E2183" s="325"/>
      <c r="F2183" s="325"/>
      <c r="G2183" s="326"/>
      <c r="H2183" s="326"/>
      <c r="I2183" s="327"/>
      <c r="J2183" s="327"/>
      <c r="K2183" s="327"/>
      <c r="L2183" s="327"/>
      <c r="M2183" s="327"/>
      <c r="N2183" s="328" t="str">
        <f t="shared" ca="1" si="136"/>
        <v/>
      </c>
      <c r="O2183" s="328"/>
      <c r="P2183" s="329"/>
      <c r="Q2183" s="330" t="str">
        <f t="shared" si="137"/>
        <v/>
      </c>
      <c r="R2183" s="330" t="b">
        <f t="shared" si="138"/>
        <v>1</v>
      </c>
      <c r="S2183" s="330" t="str">
        <f t="shared" si="139"/>
        <v/>
      </c>
    </row>
    <row r="2184" spans="1:19" s="330" customFormat="1" ht="20.149999999999999" customHeight="1">
      <c r="A2184" s="294"/>
      <c r="B2184" s="325"/>
      <c r="C2184" s="325"/>
      <c r="D2184" s="325"/>
      <c r="E2184" s="325"/>
      <c r="F2184" s="325"/>
      <c r="G2184" s="326"/>
      <c r="H2184" s="326"/>
      <c r="I2184" s="327"/>
      <c r="J2184" s="327"/>
      <c r="K2184" s="327"/>
      <c r="L2184" s="327"/>
      <c r="M2184" s="327"/>
      <c r="N2184" s="328" t="str">
        <f t="shared" ca="1" si="136"/>
        <v/>
      </c>
      <c r="O2184" s="328"/>
      <c r="P2184" s="329"/>
      <c r="Q2184" s="330" t="str">
        <f t="shared" si="137"/>
        <v/>
      </c>
      <c r="R2184" s="330" t="b">
        <f t="shared" si="138"/>
        <v>1</v>
      </c>
      <c r="S2184" s="330" t="str">
        <f t="shared" si="139"/>
        <v/>
      </c>
    </row>
    <row r="2185" spans="1:19" s="330" customFormat="1" ht="20.149999999999999" customHeight="1">
      <c r="A2185" s="294"/>
      <c r="B2185" s="325"/>
      <c r="C2185" s="325"/>
      <c r="D2185" s="325"/>
      <c r="E2185" s="325"/>
      <c r="F2185" s="325"/>
      <c r="G2185" s="326"/>
      <c r="H2185" s="326"/>
      <c r="I2185" s="327"/>
      <c r="J2185" s="327"/>
      <c r="K2185" s="327"/>
      <c r="L2185" s="327"/>
      <c r="M2185" s="327"/>
      <c r="N2185" s="328" t="str">
        <f t="shared" ca="1" si="136"/>
        <v/>
      </c>
      <c r="O2185" s="328"/>
      <c r="P2185" s="329"/>
      <c r="Q2185" s="330" t="str">
        <f t="shared" si="137"/>
        <v/>
      </c>
      <c r="R2185" s="330" t="b">
        <f t="shared" si="138"/>
        <v>1</v>
      </c>
      <c r="S2185" s="330" t="str">
        <f t="shared" si="139"/>
        <v/>
      </c>
    </row>
    <row r="2186" spans="1:19" s="330" customFormat="1" ht="20.149999999999999" customHeight="1">
      <c r="A2186" s="294"/>
      <c r="B2186" s="325"/>
      <c r="C2186" s="325"/>
      <c r="D2186" s="325"/>
      <c r="E2186" s="325"/>
      <c r="F2186" s="325"/>
      <c r="G2186" s="326"/>
      <c r="H2186" s="326"/>
      <c r="I2186" s="327"/>
      <c r="J2186" s="327"/>
      <c r="K2186" s="327"/>
      <c r="L2186" s="327"/>
      <c r="M2186" s="327"/>
      <c r="N2186" s="328" t="str">
        <f t="shared" ca="1" si="136"/>
        <v/>
      </c>
      <c r="O2186" s="328"/>
      <c r="P2186" s="329"/>
      <c r="Q2186" s="330" t="str">
        <f t="shared" si="137"/>
        <v/>
      </c>
      <c r="R2186" s="330" t="b">
        <f t="shared" si="138"/>
        <v>1</v>
      </c>
      <c r="S2186" s="330" t="str">
        <f t="shared" si="139"/>
        <v/>
      </c>
    </row>
    <row r="2187" spans="1:19" s="330" customFormat="1" ht="20.149999999999999" customHeight="1">
      <c r="A2187" s="294"/>
      <c r="B2187" s="325"/>
      <c r="C2187" s="325"/>
      <c r="D2187" s="325"/>
      <c r="E2187" s="325"/>
      <c r="F2187" s="325"/>
      <c r="G2187" s="326"/>
      <c r="H2187" s="326"/>
      <c r="I2187" s="327"/>
      <c r="J2187" s="327"/>
      <c r="K2187" s="327"/>
      <c r="L2187" s="327"/>
      <c r="M2187" s="327"/>
      <c r="N2187" s="328" t="str">
        <f t="shared" ca="1" si="136"/>
        <v/>
      </c>
      <c r="O2187" s="328"/>
      <c r="P2187" s="329"/>
      <c r="Q2187" s="330" t="str">
        <f t="shared" si="137"/>
        <v/>
      </c>
      <c r="R2187" s="330" t="b">
        <f t="shared" si="138"/>
        <v>1</v>
      </c>
      <c r="S2187" s="330" t="str">
        <f t="shared" si="139"/>
        <v/>
      </c>
    </row>
    <row r="2188" spans="1:19" s="330" customFormat="1" ht="20.149999999999999" customHeight="1">
      <c r="A2188" s="294"/>
      <c r="B2188" s="325"/>
      <c r="C2188" s="325"/>
      <c r="D2188" s="325"/>
      <c r="E2188" s="325"/>
      <c r="F2188" s="325"/>
      <c r="G2188" s="326"/>
      <c r="H2188" s="326"/>
      <c r="I2188" s="327"/>
      <c r="J2188" s="327"/>
      <c r="K2188" s="327"/>
      <c r="L2188" s="327"/>
      <c r="M2188" s="327"/>
      <c r="N2188" s="328" t="str">
        <f t="shared" ca="1" si="136"/>
        <v/>
      </c>
      <c r="O2188" s="328"/>
      <c r="P2188" s="329"/>
      <c r="Q2188" s="330" t="str">
        <f t="shared" si="137"/>
        <v/>
      </c>
      <c r="R2188" s="330" t="b">
        <f t="shared" si="138"/>
        <v>1</v>
      </c>
      <c r="S2188" s="330" t="str">
        <f t="shared" si="139"/>
        <v/>
      </c>
    </row>
    <row r="2189" spans="1:19" s="330" customFormat="1" ht="20.149999999999999" customHeight="1">
      <c r="A2189" s="294"/>
      <c r="B2189" s="325"/>
      <c r="C2189" s="325"/>
      <c r="D2189" s="325"/>
      <c r="E2189" s="325"/>
      <c r="F2189" s="325"/>
      <c r="G2189" s="326"/>
      <c r="H2189" s="326"/>
      <c r="I2189" s="327"/>
      <c r="J2189" s="327"/>
      <c r="K2189" s="327"/>
      <c r="L2189" s="327"/>
      <c r="M2189" s="327"/>
      <c r="N2189" s="328" t="str">
        <f t="shared" ca="1" si="136"/>
        <v/>
      </c>
      <c r="O2189" s="328"/>
      <c r="P2189" s="329"/>
      <c r="Q2189" s="330" t="str">
        <f t="shared" si="137"/>
        <v/>
      </c>
      <c r="R2189" s="330" t="b">
        <f t="shared" si="138"/>
        <v>1</v>
      </c>
      <c r="S2189" s="330" t="str">
        <f t="shared" si="139"/>
        <v/>
      </c>
    </row>
    <row r="2190" spans="1:19" s="330" customFormat="1" ht="20.149999999999999" customHeight="1">
      <c r="A2190" s="294"/>
      <c r="B2190" s="325"/>
      <c r="C2190" s="325"/>
      <c r="D2190" s="325"/>
      <c r="E2190" s="325"/>
      <c r="F2190" s="325"/>
      <c r="G2190" s="326"/>
      <c r="H2190" s="326"/>
      <c r="I2190" s="327"/>
      <c r="J2190" s="327"/>
      <c r="K2190" s="327"/>
      <c r="L2190" s="327"/>
      <c r="M2190" s="327"/>
      <c r="N2190" s="328" t="str">
        <f t="shared" ca="1" si="136"/>
        <v/>
      </c>
      <c r="O2190" s="328"/>
      <c r="P2190" s="329"/>
      <c r="Q2190" s="330" t="str">
        <f t="shared" si="137"/>
        <v/>
      </c>
      <c r="R2190" s="330" t="b">
        <f t="shared" si="138"/>
        <v>1</v>
      </c>
      <c r="S2190" s="330" t="str">
        <f t="shared" si="139"/>
        <v/>
      </c>
    </row>
    <row r="2191" spans="1:19" s="330" customFormat="1" ht="20.149999999999999" customHeight="1">
      <c r="A2191" s="294"/>
      <c r="B2191" s="325"/>
      <c r="C2191" s="325"/>
      <c r="D2191" s="325"/>
      <c r="E2191" s="325"/>
      <c r="F2191" s="325"/>
      <c r="G2191" s="326"/>
      <c r="H2191" s="326"/>
      <c r="I2191" s="327"/>
      <c r="J2191" s="327"/>
      <c r="K2191" s="327"/>
      <c r="L2191" s="327"/>
      <c r="M2191" s="327"/>
      <c r="N2191" s="328" t="str">
        <f t="shared" ca="1" si="136"/>
        <v/>
      </c>
      <c r="O2191" s="328"/>
      <c r="P2191" s="329"/>
      <c r="Q2191" s="330" t="str">
        <f t="shared" si="137"/>
        <v/>
      </c>
      <c r="R2191" s="330" t="b">
        <f t="shared" si="138"/>
        <v>1</v>
      </c>
      <c r="S2191" s="330" t="str">
        <f t="shared" si="139"/>
        <v/>
      </c>
    </row>
    <row r="2192" spans="1:19" s="330" customFormat="1" ht="20.149999999999999" customHeight="1">
      <c r="A2192" s="294"/>
      <c r="B2192" s="325"/>
      <c r="C2192" s="325"/>
      <c r="D2192" s="325"/>
      <c r="E2192" s="325"/>
      <c r="F2192" s="325"/>
      <c r="G2192" s="326"/>
      <c r="H2192" s="326"/>
      <c r="I2192" s="327"/>
      <c r="J2192" s="327"/>
      <c r="K2192" s="327"/>
      <c r="L2192" s="327"/>
      <c r="M2192" s="327"/>
      <c r="N2192" s="328" t="str">
        <f t="shared" ca="1" si="136"/>
        <v/>
      </c>
      <c r="O2192" s="328"/>
      <c r="P2192" s="329"/>
      <c r="Q2192" s="330" t="str">
        <f t="shared" si="137"/>
        <v/>
      </c>
      <c r="R2192" s="330" t="b">
        <f t="shared" si="138"/>
        <v>1</v>
      </c>
      <c r="S2192" s="330" t="str">
        <f t="shared" si="139"/>
        <v/>
      </c>
    </row>
    <row r="2193" spans="1:19" s="330" customFormat="1" ht="20.149999999999999" customHeight="1">
      <c r="A2193" s="294"/>
      <c r="B2193" s="325"/>
      <c r="C2193" s="325"/>
      <c r="D2193" s="325"/>
      <c r="E2193" s="325"/>
      <c r="F2193" s="325"/>
      <c r="G2193" s="326"/>
      <c r="H2193" s="326"/>
      <c r="I2193" s="327"/>
      <c r="J2193" s="327"/>
      <c r="K2193" s="327"/>
      <c r="L2193" s="327"/>
      <c r="M2193" s="327"/>
      <c r="N2193" s="328" t="str">
        <f t="shared" ca="1" si="136"/>
        <v/>
      </c>
      <c r="O2193" s="328"/>
      <c r="P2193" s="329"/>
      <c r="Q2193" s="330" t="str">
        <f t="shared" si="137"/>
        <v/>
      </c>
      <c r="R2193" s="330" t="b">
        <f t="shared" si="138"/>
        <v>1</v>
      </c>
      <c r="S2193" s="330" t="str">
        <f t="shared" si="139"/>
        <v/>
      </c>
    </row>
    <row r="2194" spans="1:19" s="330" customFormat="1" ht="20.149999999999999" customHeight="1">
      <c r="A2194" s="294"/>
      <c r="B2194" s="325"/>
      <c r="C2194" s="325"/>
      <c r="D2194" s="325"/>
      <c r="E2194" s="325"/>
      <c r="F2194" s="325"/>
      <c r="G2194" s="326"/>
      <c r="H2194" s="326"/>
      <c r="I2194" s="327"/>
      <c r="J2194" s="327"/>
      <c r="K2194" s="327"/>
      <c r="L2194" s="327"/>
      <c r="M2194" s="327"/>
      <c r="N2194" s="328" t="str">
        <f t="shared" ca="1" si="136"/>
        <v/>
      </c>
      <c r="O2194" s="328"/>
      <c r="P2194" s="329"/>
      <c r="Q2194" s="330" t="str">
        <f t="shared" si="137"/>
        <v/>
      </c>
      <c r="R2194" s="330" t="b">
        <f t="shared" si="138"/>
        <v>1</v>
      </c>
      <c r="S2194" s="330" t="str">
        <f t="shared" si="139"/>
        <v/>
      </c>
    </row>
    <row r="2195" spans="1:19" s="330" customFormat="1" ht="20.149999999999999" customHeight="1">
      <c r="A2195" s="294"/>
      <c r="B2195" s="325"/>
      <c r="C2195" s="325"/>
      <c r="D2195" s="325"/>
      <c r="E2195" s="325"/>
      <c r="F2195" s="325"/>
      <c r="G2195" s="326"/>
      <c r="H2195" s="326"/>
      <c r="I2195" s="327"/>
      <c r="J2195" s="327"/>
      <c r="K2195" s="327"/>
      <c r="L2195" s="327"/>
      <c r="M2195" s="327"/>
      <c r="N2195" s="328" t="str">
        <f t="shared" ca="1" si="136"/>
        <v/>
      </c>
      <c r="O2195" s="328"/>
      <c r="P2195" s="329"/>
      <c r="Q2195" s="330" t="str">
        <f t="shared" si="137"/>
        <v/>
      </c>
      <c r="R2195" s="330" t="b">
        <f t="shared" si="138"/>
        <v>1</v>
      </c>
      <c r="S2195" s="330" t="str">
        <f t="shared" si="139"/>
        <v/>
      </c>
    </row>
    <row r="2196" spans="1:19" s="330" customFormat="1" ht="20.149999999999999" customHeight="1">
      <c r="A2196" s="294"/>
      <c r="B2196" s="325"/>
      <c r="C2196" s="325"/>
      <c r="D2196" s="325"/>
      <c r="E2196" s="325"/>
      <c r="F2196" s="325"/>
      <c r="G2196" s="326"/>
      <c r="H2196" s="326"/>
      <c r="I2196" s="327"/>
      <c r="J2196" s="327"/>
      <c r="K2196" s="327"/>
      <c r="L2196" s="327"/>
      <c r="M2196" s="327"/>
      <c r="N2196" s="328" t="str">
        <f t="shared" ca="1" si="136"/>
        <v/>
      </c>
      <c r="O2196" s="328"/>
      <c r="P2196" s="329"/>
      <c r="Q2196" s="330" t="str">
        <f t="shared" si="137"/>
        <v/>
      </c>
      <c r="R2196" s="330" t="b">
        <f t="shared" si="138"/>
        <v>1</v>
      </c>
      <c r="S2196" s="330" t="str">
        <f t="shared" si="139"/>
        <v/>
      </c>
    </row>
    <row r="2197" spans="1:19" s="330" customFormat="1" ht="20.149999999999999" customHeight="1">
      <c r="A2197" s="294"/>
      <c r="B2197" s="325"/>
      <c r="C2197" s="325"/>
      <c r="D2197" s="325"/>
      <c r="E2197" s="325"/>
      <c r="F2197" s="325"/>
      <c r="G2197" s="326"/>
      <c r="H2197" s="326"/>
      <c r="I2197" s="327"/>
      <c r="J2197" s="327"/>
      <c r="K2197" s="327"/>
      <c r="L2197" s="327"/>
      <c r="M2197" s="327"/>
      <c r="N2197" s="328" t="str">
        <f t="shared" ca="1" si="136"/>
        <v/>
      </c>
      <c r="O2197" s="328"/>
      <c r="P2197" s="329"/>
      <c r="Q2197" s="330" t="str">
        <f t="shared" si="137"/>
        <v/>
      </c>
      <c r="R2197" s="330" t="b">
        <f t="shared" si="138"/>
        <v>1</v>
      </c>
      <c r="S2197" s="330" t="str">
        <f t="shared" si="139"/>
        <v/>
      </c>
    </row>
    <row r="2198" spans="1:19" s="330" customFormat="1" ht="20.149999999999999" customHeight="1">
      <c r="A2198" s="294"/>
      <c r="B2198" s="325"/>
      <c r="C2198" s="325"/>
      <c r="D2198" s="325"/>
      <c r="E2198" s="325"/>
      <c r="F2198" s="325"/>
      <c r="G2198" s="326"/>
      <c r="H2198" s="326"/>
      <c r="I2198" s="327"/>
      <c r="J2198" s="327"/>
      <c r="K2198" s="327"/>
      <c r="L2198" s="327"/>
      <c r="M2198" s="327"/>
      <c r="N2198" s="328" t="str">
        <f t="shared" ca="1" si="136"/>
        <v/>
      </c>
      <c r="O2198" s="328"/>
      <c r="P2198" s="329"/>
      <c r="Q2198" s="330" t="str">
        <f t="shared" si="137"/>
        <v/>
      </c>
      <c r="R2198" s="330" t="b">
        <f t="shared" si="138"/>
        <v>1</v>
      </c>
      <c r="S2198" s="330" t="str">
        <f t="shared" si="139"/>
        <v/>
      </c>
    </row>
    <row r="2199" spans="1:19" s="330" customFormat="1" ht="20.149999999999999" customHeight="1">
      <c r="A2199" s="294"/>
      <c r="B2199" s="325"/>
      <c r="C2199" s="325"/>
      <c r="D2199" s="325"/>
      <c r="E2199" s="325"/>
      <c r="F2199" s="325"/>
      <c r="G2199" s="326"/>
      <c r="H2199" s="326"/>
      <c r="I2199" s="327"/>
      <c r="J2199" s="327"/>
      <c r="K2199" s="327"/>
      <c r="L2199" s="327"/>
      <c r="M2199" s="327"/>
      <c r="N2199" s="328" t="str">
        <f t="shared" ca="1" si="136"/>
        <v/>
      </c>
      <c r="O2199" s="328"/>
      <c r="P2199" s="329"/>
      <c r="Q2199" s="330" t="str">
        <f t="shared" si="137"/>
        <v/>
      </c>
      <c r="R2199" s="330" t="b">
        <f t="shared" si="138"/>
        <v>1</v>
      </c>
      <c r="S2199" s="330" t="str">
        <f t="shared" si="139"/>
        <v/>
      </c>
    </row>
    <row r="2200" spans="1:19" s="330" customFormat="1" ht="20.149999999999999" customHeight="1">
      <c r="A2200" s="294"/>
      <c r="B2200" s="325"/>
      <c r="C2200" s="325"/>
      <c r="D2200" s="325"/>
      <c r="E2200" s="325"/>
      <c r="F2200" s="325"/>
      <c r="G2200" s="326"/>
      <c r="H2200" s="326"/>
      <c r="I2200" s="327"/>
      <c r="J2200" s="327"/>
      <c r="K2200" s="327"/>
      <c r="L2200" s="327"/>
      <c r="M2200" s="327"/>
      <c r="N2200" s="328" t="str">
        <f t="shared" ca="1" si="136"/>
        <v/>
      </c>
      <c r="O2200" s="328"/>
      <c r="P2200" s="329"/>
      <c r="Q2200" s="330" t="str">
        <f t="shared" si="137"/>
        <v/>
      </c>
      <c r="R2200" s="330" t="b">
        <f t="shared" si="138"/>
        <v>1</v>
      </c>
      <c r="S2200" s="330" t="str">
        <f t="shared" si="139"/>
        <v/>
      </c>
    </row>
    <row r="2201" spans="1:19" s="330" customFormat="1" ht="20.149999999999999" customHeight="1">
      <c r="A2201" s="294"/>
      <c r="B2201" s="325"/>
      <c r="C2201" s="325"/>
      <c r="D2201" s="325"/>
      <c r="E2201" s="325"/>
      <c r="F2201" s="325"/>
      <c r="G2201" s="326"/>
      <c r="H2201" s="326"/>
      <c r="I2201" s="327"/>
      <c r="J2201" s="327"/>
      <c r="K2201" s="327"/>
      <c r="L2201" s="327"/>
      <c r="M2201" s="327"/>
      <c r="N2201" s="328" t="str">
        <f t="shared" ca="1" si="136"/>
        <v/>
      </c>
      <c r="O2201" s="328"/>
      <c r="P2201" s="329"/>
      <c r="Q2201" s="330" t="str">
        <f t="shared" si="137"/>
        <v/>
      </c>
      <c r="R2201" s="330" t="b">
        <f t="shared" si="138"/>
        <v>1</v>
      </c>
      <c r="S2201" s="330" t="str">
        <f t="shared" si="139"/>
        <v/>
      </c>
    </row>
    <row r="2202" spans="1:19" s="330" customFormat="1" ht="20.149999999999999" customHeight="1">
      <c r="A2202" s="294"/>
      <c r="B2202" s="325"/>
      <c r="C2202" s="325"/>
      <c r="D2202" s="325"/>
      <c r="E2202" s="325"/>
      <c r="F2202" s="325"/>
      <c r="G2202" s="326"/>
      <c r="H2202" s="326"/>
      <c r="I2202" s="327"/>
      <c r="J2202" s="327"/>
      <c r="K2202" s="327"/>
      <c r="L2202" s="327"/>
      <c r="M2202" s="327"/>
      <c r="N2202" s="328" t="str">
        <f t="shared" ca="1" si="136"/>
        <v/>
      </c>
      <c r="O2202" s="328"/>
      <c r="P2202" s="329"/>
      <c r="Q2202" s="330" t="str">
        <f t="shared" si="137"/>
        <v/>
      </c>
      <c r="R2202" s="330" t="b">
        <f t="shared" si="138"/>
        <v>1</v>
      </c>
      <c r="S2202" s="330" t="str">
        <f t="shared" si="139"/>
        <v/>
      </c>
    </row>
    <row r="2203" spans="1:19" s="330" customFormat="1" ht="20.149999999999999" customHeight="1">
      <c r="A2203" s="294"/>
      <c r="B2203" s="325"/>
      <c r="C2203" s="325"/>
      <c r="D2203" s="325"/>
      <c r="E2203" s="325"/>
      <c r="F2203" s="325"/>
      <c r="G2203" s="326"/>
      <c r="H2203" s="326"/>
      <c r="I2203" s="327"/>
      <c r="J2203" s="327"/>
      <c r="K2203" s="327"/>
      <c r="L2203" s="327"/>
      <c r="M2203" s="327"/>
      <c r="N2203" s="328" t="str">
        <f t="shared" ca="1" si="136"/>
        <v/>
      </c>
      <c r="O2203" s="328"/>
      <c r="P2203" s="329"/>
      <c r="Q2203" s="330" t="str">
        <f t="shared" si="137"/>
        <v/>
      </c>
      <c r="R2203" s="330" t="b">
        <f t="shared" si="138"/>
        <v>1</v>
      </c>
      <c r="S2203" s="330" t="str">
        <f t="shared" si="139"/>
        <v/>
      </c>
    </row>
    <row r="2204" spans="1:19" s="330" customFormat="1" ht="20.149999999999999" customHeight="1">
      <c r="A2204" s="294"/>
      <c r="B2204" s="325"/>
      <c r="C2204" s="325"/>
      <c r="D2204" s="325"/>
      <c r="E2204" s="325"/>
      <c r="F2204" s="325"/>
      <c r="G2204" s="326"/>
      <c r="H2204" s="326"/>
      <c r="I2204" s="327"/>
      <c r="J2204" s="327"/>
      <c r="K2204" s="327"/>
      <c r="L2204" s="327"/>
      <c r="M2204" s="327"/>
      <c r="N2204" s="328" t="str">
        <f t="shared" ca="1" si="136"/>
        <v/>
      </c>
      <c r="O2204" s="328"/>
      <c r="P2204" s="329"/>
      <c r="Q2204" s="330" t="str">
        <f t="shared" si="137"/>
        <v/>
      </c>
      <c r="R2204" s="330" t="b">
        <f t="shared" si="138"/>
        <v>1</v>
      </c>
      <c r="S2204" s="330" t="str">
        <f t="shared" si="139"/>
        <v/>
      </c>
    </row>
    <row r="2205" spans="1:19" s="330" customFormat="1" ht="20.149999999999999" customHeight="1">
      <c r="A2205" s="294"/>
      <c r="B2205" s="325"/>
      <c r="C2205" s="325"/>
      <c r="D2205" s="325"/>
      <c r="E2205" s="325"/>
      <c r="F2205" s="325"/>
      <c r="G2205" s="326"/>
      <c r="H2205" s="326"/>
      <c r="I2205" s="327"/>
      <c r="J2205" s="327"/>
      <c r="K2205" s="327"/>
      <c r="L2205" s="327"/>
      <c r="M2205" s="327"/>
      <c r="N2205" s="328" t="str">
        <f t="shared" ca="1" si="136"/>
        <v/>
      </c>
      <c r="O2205" s="328"/>
      <c r="P2205" s="329"/>
      <c r="Q2205" s="330" t="str">
        <f t="shared" si="137"/>
        <v/>
      </c>
      <c r="R2205" s="330" t="b">
        <f t="shared" si="138"/>
        <v>1</v>
      </c>
      <c r="S2205" s="330" t="str">
        <f t="shared" si="139"/>
        <v/>
      </c>
    </row>
    <row r="2206" spans="1:19" s="330" customFormat="1" ht="20.149999999999999" customHeight="1">
      <c r="A2206" s="294"/>
      <c r="B2206" s="325"/>
      <c r="C2206" s="325"/>
      <c r="D2206" s="325"/>
      <c r="E2206" s="325"/>
      <c r="F2206" s="325"/>
      <c r="G2206" s="326"/>
      <c r="H2206" s="326"/>
      <c r="I2206" s="327"/>
      <c r="J2206" s="327"/>
      <c r="K2206" s="327"/>
      <c r="L2206" s="327"/>
      <c r="M2206" s="327"/>
      <c r="N2206" s="328" t="str">
        <f t="shared" ca="1" si="136"/>
        <v/>
      </c>
      <c r="O2206" s="328"/>
      <c r="P2206" s="329"/>
      <c r="Q2206" s="330" t="str">
        <f t="shared" si="137"/>
        <v/>
      </c>
      <c r="R2206" s="330" t="b">
        <f t="shared" si="138"/>
        <v>1</v>
      </c>
      <c r="S2206" s="330" t="str">
        <f t="shared" si="139"/>
        <v/>
      </c>
    </row>
    <row r="2207" spans="1:19" s="330" customFormat="1" ht="20.149999999999999" customHeight="1">
      <c r="A2207" s="294"/>
      <c r="B2207" s="325"/>
      <c r="C2207" s="325"/>
      <c r="D2207" s="325"/>
      <c r="E2207" s="325"/>
      <c r="F2207" s="325"/>
      <c r="G2207" s="326"/>
      <c r="H2207" s="326"/>
      <c r="I2207" s="327"/>
      <c r="J2207" s="327"/>
      <c r="K2207" s="327"/>
      <c r="L2207" s="327"/>
      <c r="M2207" s="327"/>
      <c r="N2207" s="328" t="str">
        <f t="shared" ca="1" si="136"/>
        <v/>
      </c>
      <c r="O2207" s="328"/>
      <c r="P2207" s="329"/>
      <c r="Q2207" s="330" t="str">
        <f t="shared" si="137"/>
        <v/>
      </c>
      <c r="R2207" s="330" t="b">
        <f t="shared" si="138"/>
        <v>1</v>
      </c>
      <c r="S2207" s="330" t="str">
        <f t="shared" si="139"/>
        <v/>
      </c>
    </row>
    <row r="2208" spans="1:19" s="330" customFormat="1" ht="20.149999999999999" customHeight="1">
      <c r="A2208" s="294"/>
      <c r="B2208" s="325"/>
      <c r="C2208" s="325"/>
      <c r="D2208" s="325"/>
      <c r="E2208" s="325"/>
      <c r="F2208" s="325"/>
      <c r="G2208" s="326"/>
      <c r="H2208" s="326"/>
      <c r="I2208" s="327"/>
      <c r="J2208" s="327"/>
      <c r="K2208" s="327"/>
      <c r="L2208" s="327"/>
      <c r="M2208" s="327"/>
      <c r="N2208" s="328" t="str">
        <f t="shared" ca="1" si="136"/>
        <v/>
      </c>
      <c r="O2208" s="328"/>
      <c r="P2208" s="329"/>
      <c r="Q2208" s="330" t="str">
        <f t="shared" si="137"/>
        <v/>
      </c>
      <c r="R2208" s="330" t="b">
        <f t="shared" si="138"/>
        <v>1</v>
      </c>
      <c r="S2208" s="330" t="str">
        <f t="shared" si="139"/>
        <v/>
      </c>
    </row>
    <row r="2209" spans="1:19" s="330" customFormat="1" ht="20.149999999999999" customHeight="1">
      <c r="A2209" s="294"/>
      <c r="B2209" s="325"/>
      <c r="C2209" s="325"/>
      <c r="D2209" s="325"/>
      <c r="E2209" s="325"/>
      <c r="F2209" s="325"/>
      <c r="G2209" s="326"/>
      <c r="H2209" s="326"/>
      <c r="I2209" s="327"/>
      <c r="J2209" s="327"/>
      <c r="K2209" s="327"/>
      <c r="L2209" s="327"/>
      <c r="M2209" s="327"/>
      <c r="N2209" s="328" t="str">
        <f t="shared" ca="1" si="136"/>
        <v/>
      </c>
      <c r="O2209" s="328"/>
      <c r="P2209" s="329"/>
      <c r="Q2209" s="330" t="str">
        <f t="shared" si="137"/>
        <v/>
      </c>
      <c r="R2209" s="330" t="b">
        <f t="shared" si="138"/>
        <v>1</v>
      </c>
      <c r="S2209" s="330" t="str">
        <f t="shared" si="139"/>
        <v/>
      </c>
    </row>
    <row r="2210" spans="1:19" s="330" customFormat="1" ht="20.149999999999999" customHeight="1">
      <c r="A2210" s="294"/>
      <c r="B2210" s="325"/>
      <c r="C2210" s="325"/>
      <c r="D2210" s="325"/>
      <c r="E2210" s="325"/>
      <c r="F2210" s="325"/>
      <c r="G2210" s="326"/>
      <c r="H2210" s="326"/>
      <c r="I2210" s="327"/>
      <c r="J2210" s="327"/>
      <c r="K2210" s="327"/>
      <c r="L2210" s="327"/>
      <c r="M2210" s="327"/>
      <c r="N2210" s="328" t="str">
        <f t="shared" ca="1" si="136"/>
        <v/>
      </c>
      <c r="O2210" s="328"/>
      <c r="P2210" s="329"/>
      <c r="Q2210" s="330" t="str">
        <f t="shared" si="137"/>
        <v/>
      </c>
      <c r="R2210" s="330" t="b">
        <f t="shared" si="138"/>
        <v>1</v>
      </c>
      <c r="S2210" s="330" t="str">
        <f t="shared" si="139"/>
        <v/>
      </c>
    </row>
    <row r="2211" spans="1:19" s="330" customFormat="1" ht="20.149999999999999" customHeight="1">
      <c r="A2211" s="294"/>
      <c r="B2211" s="325"/>
      <c r="C2211" s="325"/>
      <c r="D2211" s="325"/>
      <c r="E2211" s="325"/>
      <c r="F2211" s="325"/>
      <c r="G2211" s="326"/>
      <c r="H2211" s="326"/>
      <c r="I2211" s="327"/>
      <c r="J2211" s="327"/>
      <c r="K2211" s="327"/>
      <c r="L2211" s="327"/>
      <c r="M2211" s="327"/>
      <c r="N2211" s="328" t="str">
        <f t="shared" ca="1" si="136"/>
        <v/>
      </c>
      <c r="O2211" s="328"/>
      <c r="P2211" s="329"/>
      <c r="Q2211" s="330" t="str">
        <f t="shared" si="137"/>
        <v/>
      </c>
      <c r="R2211" s="330" t="b">
        <f t="shared" si="138"/>
        <v>1</v>
      </c>
      <c r="S2211" s="330" t="str">
        <f t="shared" si="139"/>
        <v/>
      </c>
    </row>
    <row r="2212" spans="1:19" s="330" customFormat="1" ht="20.149999999999999" customHeight="1">
      <c r="A2212" s="294"/>
      <c r="B2212" s="325"/>
      <c r="C2212" s="325"/>
      <c r="D2212" s="325"/>
      <c r="E2212" s="325"/>
      <c r="F2212" s="325"/>
      <c r="G2212" s="326"/>
      <c r="H2212" s="326"/>
      <c r="I2212" s="327"/>
      <c r="J2212" s="327"/>
      <c r="K2212" s="327"/>
      <c r="L2212" s="327"/>
      <c r="M2212" s="327"/>
      <c r="N2212" s="328" t="str">
        <f t="shared" ca="1" si="136"/>
        <v/>
      </c>
      <c r="O2212" s="328"/>
      <c r="P2212" s="329"/>
      <c r="Q2212" s="330" t="str">
        <f t="shared" si="137"/>
        <v/>
      </c>
      <c r="R2212" s="330" t="b">
        <f t="shared" si="138"/>
        <v>1</v>
      </c>
      <c r="S2212" s="330" t="str">
        <f t="shared" si="139"/>
        <v/>
      </c>
    </row>
    <row r="2213" spans="1:19" s="330" customFormat="1" ht="20.149999999999999" customHeight="1">
      <c r="A2213" s="294"/>
      <c r="B2213" s="325"/>
      <c r="C2213" s="325"/>
      <c r="D2213" s="325"/>
      <c r="E2213" s="325"/>
      <c r="F2213" s="325"/>
      <c r="G2213" s="326"/>
      <c r="H2213" s="326"/>
      <c r="I2213" s="327"/>
      <c r="J2213" s="327"/>
      <c r="K2213" s="327"/>
      <c r="L2213" s="327"/>
      <c r="M2213" s="327"/>
      <c r="N2213" s="328" t="str">
        <f t="shared" ca="1" si="136"/>
        <v/>
      </c>
      <c r="O2213" s="328"/>
      <c r="P2213" s="329"/>
      <c r="Q2213" s="330" t="str">
        <f t="shared" si="137"/>
        <v/>
      </c>
      <c r="R2213" s="330" t="b">
        <f t="shared" si="138"/>
        <v>1</v>
      </c>
      <c r="S2213" s="330" t="str">
        <f t="shared" si="139"/>
        <v/>
      </c>
    </row>
    <row r="2214" spans="1:19" s="330" customFormat="1" ht="20.149999999999999" customHeight="1">
      <c r="A2214" s="294"/>
      <c r="B2214" s="325"/>
      <c r="C2214" s="325"/>
      <c r="D2214" s="325"/>
      <c r="E2214" s="325"/>
      <c r="F2214" s="325"/>
      <c r="G2214" s="326"/>
      <c r="H2214" s="326"/>
      <c r="I2214" s="327"/>
      <c r="J2214" s="327"/>
      <c r="K2214" s="327"/>
      <c r="L2214" s="327"/>
      <c r="M2214" s="327"/>
      <c r="N2214" s="328" t="str">
        <f t="shared" ca="1" si="136"/>
        <v/>
      </c>
      <c r="O2214" s="328"/>
      <c r="P2214" s="329"/>
      <c r="Q2214" s="330" t="str">
        <f t="shared" si="137"/>
        <v/>
      </c>
      <c r="R2214" s="330" t="b">
        <f t="shared" si="138"/>
        <v>1</v>
      </c>
      <c r="S2214" s="330" t="str">
        <f t="shared" si="139"/>
        <v/>
      </c>
    </row>
    <row r="2215" spans="1:19" s="330" customFormat="1" ht="20.149999999999999" customHeight="1">
      <c r="A2215" s="294"/>
      <c r="B2215" s="325"/>
      <c r="C2215" s="325"/>
      <c r="D2215" s="325"/>
      <c r="E2215" s="325"/>
      <c r="F2215" s="325"/>
      <c r="G2215" s="326"/>
      <c r="H2215" s="326"/>
      <c r="I2215" s="327"/>
      <c r="J2215" s="327"/>
      <c r="K2215" s="327"/>
      <c r="L2215" s="327"/>
      <c r="M2215" s="327"/>
      <c r="N2215" s="328" t="str">
        <f t="shared" ca="1" si="136"/>
        <v/>
      </c>
      <c r="O2215" s="328"/>
      <c r="P2215" s="329"/>
      <c r="Q2215" s="330" t="str">
        <f t="shared" si="137"/>
        <v/>
      </c>
      <c r="R2215" s="330" t="b">
        <f t="shared" si="138"/>
        <v>1</v>
      </c>
      <c r="S2215" s="330" t="str">
        <f t="shared" si="139"/>
        <v/>
      </c>
    </row>
    <row r="2216" spans="1:19" s="330" customFormat="1" ht="20.149999999999999" customHeight="1">
      <c r="A2216" s="294"/>
      <c r="B2216" s="325"/>
      <c r="C2216" s="325"/>
      <c r="D2216" s="325"/>
      <c r="E2216" s="325"/>
      <c r="F2216" s="325"/>
      <c r="G2216" s="326"/>
      <c r="H2216" s="326"/>
      <c r="I2216" s="327"/>
      <c r="J2216" s="327"/>
      <c r="K2216" s="327"/>
      <c r="L2216" s="327"/>
      <c r="M2216" s="327"/>
      <c r="N2216" s="328" t="str">
        <f t="shared" ca="1" si="136"/>
        <v/>
      </c>
      <c r="O2216" s="328"/>
      <c r="P2216" s="329"/>
      <c r="Q2216" s="330" t="str">
        <f t="shared" si="137"/>
        <v/>
      </c>
      <c r="R2216" s="330" t="b">
        <f t="shared" si="138"/>
        <v>1</v>
      </c>
      <c r="S2216" s="330" t="str">
        <f t="shared" si="139"/>
        <v/>
      </c>
    </row>
    <row r="2217" spans="1:19" s="330" customFormat="1" ht="20.149999999999999" customHeight="1">
      <c r="A2217" s="294"/>
      <c r="B2217" s="325"/>
      <c r="C2217" s="325"/>
      <c r="D2217" s="325"/>
      <c r="E2217" s="325"/>
      <c r="F2217" s="325"/>
      <c r="G2217" s="326"/>
      <c r="H2217" s="326"/>
      <c r="I2217" s="327"/>
      <c r="J2217" s="327"/>
      <c r="K2217" s="327"/>
      <c r="L2217" s="327"/>
      <c r="M2217" s="327"/>
      <c r="N2217" s="328" t="str">
        <f t="shared" ca="1" si="136"/>
        <v/>
      </c>
      <c r="O2217" s="328"/>
      <c r="P2217" s="329"/>
      <c r="Q2217" s="330" t="str">
        <f t="shared" si="137"/>
        <v/>
      </c>
      <c r="R2217" s="330" t="b">
        <f t="shared" si="138"/>
        <v>1</v>
      </c>
      <c r="S2217" s="330" t="str">
        <f t="shared" si="139"/>
        <v/>
      </c>
    </row>
    <row r="2218" spans="1:19" s="330" customFormat="1" ht="20.149999999999999" customHeight="1">
      <c r="A2218" s="294"/>
      <c r="B2218" s="325"/>
      <c r="C2218" s="325"/>
      <c r="D2218" s="325"/>
      <c r="E2218" s="325"/>
      <c r="F2218" s="325"/>
      <c r="G2218" s="326"/>
      <c r="H2218" s="326"/>
      <c r="I2218" s="327"/>
      <c r="J2218" s="327"/>
      <c r="K2218" s="327"/>
      <c r="L2218" s="327"/>
      <c r="M2218" s="327"/>
      <c r="N2218" s="328" t="str">
        <f t="shared" ca="1" si="136"/>
        <v/>
      </c>
      <c r="O2218" s="328"/>
      <c r="P2218" s="329"/>
      <c r="Q2218" s="330" t="str">
        <f t="shared" si="137"/>
        <v/>
      </c>
      <c r="R2218" s="330" t="b">
        <f t="shared" si="138"/>
        <v>1</v>
      </c>
      <c r="S2218" s="330" t="str">
        <f t="shared" si="139"/>
        <v/>
      </c>
    </row>
    <row r="2219" spans="1:19" s="330" customFormat="1" ht="20.149999999999999" customHeight="1">
      <c r="A2219" s="294"/>
      <c r="B2219" s="325"/>
      <c r="C2219" s="325"/>
      <c r="D2219" s="325"/>
      <c r="E2219" s="325"/>
      <c r="F2219" s="325"/>
      <c r="G2219" s="326"/>
      <c r="H2219" s="326"/>
      <c r="I2219" s="327"/>
      <c r="J2219" s="327"/>
      <c r="K2219" s="327"/>
      <c r="L2219" s="327"/>
      <c r="M2219" s="327"/>
      <c r="N2219" s="328" t="str">
        <f t="shared" ca="1" si="136"/>
        <v/>
      </c>
      <c r="O2219" s="328"/>
      <c r="P2219" s="329"/>
      <c r="Q2219" s="330" t="str">
        <f t="shared" si="137"/>
        <v/>
      </c>
      <c r="R2219" s="330" t="b">
        <f t="shared" si="138"/>
        <v>1</v>
      </c>
      <c r="S2219" s="330" t="str">
        <f t="shared" si="139"/>
        <v/>
      </c>
    </row>
    <row r="2220" spans="1:19" s="330" customFormat="1" ht="20.149999999999999" customHeight="1">
      <c r="A2220" s="294"/>
      <c r="B2220" s="325"/>
      <c r="C2220" s="325"/>
      <c r="D2220" s="325"/>
      <c r="E2220" s="325"/>
      <c r="F2220" s="325"/>
      <c r="G2220" s="326"/>
      <c r="H2220" s="326"/>
      <c r="I2220" s="327"/>
      <c r="J2220" s="327"/>
      <c r="K2220" s="327"/>
      <c r="L2220" s="327"/>
      <c r="M2220" s="327"/>
      <c r="N2220" s="328" t="str">
        <f t="shared" ca="1" si="136"/>
        <v/>
      </c>
      <c r="O2220" s="328"/>
      <c r="P2220" s="329"/>
      <c r="Q2220" s="330" t="str">
        <f t="shared" si="137"/>
        <v/>
      </c>
      <c r="R2220" s="330" t="b">
        <f t="shared" si="138"/>
        <v>1</v>
      </c>
      <c r="S2220" s="330" t="str">
        <f t="shared" si="139"/>
        <v/>
      </c>
    </row>
    <row r="2221" spans="1:19" s="330" customFormat="1" ht="20.149999999999999" customHeight="1">
      <c r="A2221" s="294"/>
      <c r="B2221" s="325"/>
      <c r="C2221" s="325"/>
      <c r="D2221" s="325"/>
      <c r="E2221" s="325"/>
      <c r="F2221" s="325"/>
      <c r="G2221" s="326"/>
      <c r="H2221" s="326"/>
      <c r="I2221" s="327"/>
      <c r="J2221" s="327"/>
      <c r="K2221" s="327"/>
      <c r="L2221" s="327"/>
      <c r="M2221" s="327"/>
      <c r="N2221" s="328" t="str">
        <f t="shared" ca="1" si="136"/>
        <v/>
      </c>
      <c r="O2221" s="328"/>
      <c r="P2221" s="329"/>
      <c r="Q2221" s="330" t="str">
        <f t="shared" si="137"/>
        <v/>
      </c>
      <c r="R2221" s="330" t="b">
        <f t="shared" si="138"/>
        <v>1</v>
      </c>
      <c r="S2221" s="330" t="str">
        <f t="shared" si="139"/>
        <v/>
      </c>
    </row>
    <row r="2222" spans="1:19" s="330" customFormat="1" ht="20.149999999999999" customHeight="1">
      <c r="A2222" s="294"/>
      <c r="B2222" s="325"/>
      <c r="C2222" s="325"/>
      <c r="D2222" s="325"/>
      <c r="E2222" s="325"/>
      <c r="F2222" s="325"/>
      <c r="G2222" s="326"/>
      <c r="H2222" s="326"/>
      <c r="I2222" s="327"/>
      <c r="J2222" s="327"/>
      <c r="K2222" s="327"/>
      <c r="L2222" s="327"/>
      <c r="M2222" s="327"/>
      <c r="N2222" s="328" t="str">
        <f t="shared" ca="1" si="136"/>
        <v/>
      </c>
      <c r="O2222" s="328"/>
      <c r="P2222" s="329"/>
      <c r="Q2222" s="330" t="str">
        <f t="shared" si="137"/>
        <v/>
      </c>
      <c r="R2222" s="330" t="b">
        <f t="shared" si="138"/>
        <v>1</v>
      </c>
      <c r="S2222" s="330" t="str">
        <f t="shared" si="139"/>
        <v/>
      </c>
    </row>
    <row r="2223" spans="1:19" s="330" customFormat="1" ht="20.149999999999999" customHeight="1">
      <c r="A2223" s="294"/>
      <c r="B2223" s="325"/>
      <c r="C2223" s="325"/>
      <c r="D2223" s="325"/>
      <c r="E2223" s="325"/>
      <c r="F2223" s="325"/>
      <c r="G2223" s="326"/>
      <c r="H2223" s="326"/>
      <c r="I2223" s="327"/>
      <c r="J2223" s="327"/>
      <c r="K2223" s="327"/>
      <c r="L2223" s="327"/>
      <c r="M2223" s="327"/>
      <c r="N2223" s="328" t="str">
        <f t="shared" ca="1" si="136"/>
        <v/>
      </c>
      <c r="O2223" s="328"/>
      <c r="P2223" s="329"/>
      <c r="Q2223" s="330" t="str">
        <f t="shared" si="137"/>
        <v/>
      </c>
      <c r="R2223" s="330" t="b">
        <f t="shared" si="138"/>
        <v>1</v>
      </c>
      <c r="S2223" s="330" t="str">
        <f t="shared" si="139"/>
        <v/>
      </c>
    </row>
    <row r="2224" spans="1:19" s="330" customFormat="1" ht="20.149999999999999" customHeight="1">
      <c r="A2224" s="294"/>
      <c r="B2224" s="325"/>
      <c r="C2224" s="325"/>
      <c r="D2224" s="325"/>
      <c r="E2224" s="325"/>
      <c r="F2224" s="325"/>
      <c r="G2224" s="326"/>
      <c r="H2224" s="326"/>
      <c r="I2224" s="327"/>
      <c r="J2224" s="327"/>
      <c r="K2224" s="327"/>
      <c r="L2224" s="327"/>
      <c r="M2224" s="327"/>
      <c r="N2224" s="328" t="str">
        <f t="shared" ca="1" si="136"/>
        <v/>
      </c>
      <c r="O2224" s="328"/>
      <c r="P2224" s="329"/>
      <c r="Q2224" s="330" t="str">
        <f t="shared" si="137"/>
        <v/>
      </c>
      <c r="R2224" s="330" t="b">
        <f t="shared" si="138"/>
        <v>1</v>
      </c>
      <c r="S2224" s="330" t="str">
        <f t="shared" si="139"/>
        <v/>
      </c>
    </row>
    <row r="2225" spans="1:19" s="330" customFormat="1" ht="20.149999999999999" customHeight="1">
      <c r="A2225" s="294"/>
      <c r="B2225" s="325"/>
      <c r="C2225" s="325"/>
      <c r="D2225" s="325"/>
      <c r="E2225" s="325"/>
      <c r="F2225" s="325"/>
      <c r="G2225" s="326"/>
      <c r="H2225" s="326"/>
      <c r="I2225" s="327"/>
      <c r="J2225" s="327"/>
      <c r="K2225" s="327"/>
      <c r="L2225" s="327"/>
      <c r="M2225" s="327"/>
      <c r="N2225" s="328" t="str">
        <f t="shared" ca="1" si="136"/>
        <v/>
      </c>
      <c r="O2225" s="328"/>
      <c r="P2225" s="329"/>
      <c r="Q2225" s="330" t="str">
        <f t="shared" si="137"/>
        <v/>
      </c>
      <c r="R2225" s="330" t="b">
        <f t="shared" si="138"/>
        <v>1</v>
      </c>
      <c r="S2225" s="330" t="str">
        <f t="shared" si="139"/>
        <v/>
      </c>
    </row>
    <row r="2226" spans="1:19" s="330" customFormat="1" ht="20.149999999999999" customHeight="1">
      <c r="A2226" s="294"/>
      <c r="B2226" s="325"/>
      <c r="C2226" s="325"/>
      <c r="D2226" s="325"/>
      <c r="E2226" s="325"/>
      <c r="F2226" s="325"/>
      <c r="G2226" s="326"/>
      <c r="H2226" s="326"/>
      <c r="I2226" s="327"/>
      <c r="J2226" s="327"/>
      <c r="K2226" s="327"/>
      <c r="L2226" s="327"/>
      <c r="M2226" s="327"/>
      <c r="N2226" s="328" t="str">
        <f t="shared" ca="1" si="136"/>
        <v/>
      </c>
      <c r="O2226" s="328"/>
      <c r="P2226" s="329"/>
      <c r="Q2226" s="330" t="str">
        <f t="shared" si="137"/>
        <v/>
      </c>
      <c r="R2226" s="330" t="b">
        <f t="shared" si="138"/>
        <v>1</v>
      </c>
      <c r="S2226" s="330" t="str">
        <f t="shared" si="139"/>
        <v/>
      </c>
    </row>
    <row r="2227" spans="1:19" s="330" customFormat="1" ht="20.149999999999999" customHeight="1">
      <c r="A2227" s="294"/>
      <c r="B2227" s="325"/>
      <c r="C2227" s="325"/>
      <c r="D2227" s="325"/>
      <c r="E2227" s="325"/>
      <c r="F2227" s="325"/>
      <c r="G2227" s="326"/>
      <c r="H2227" s="326"/>
      <c r="I2227" s="327"/>
      <c r="J2227" s="327"/>
      <c r="K2227" s="327"/>
      <c r="L2227" s="327"/>
      <c r="M2227" s="327"/>
      <c r="N2227" s="328" t="str">
        <f t="shared" ca="1" si="136"/>
        <v/>
      </c>
      <c r="O2227" s="328"/>
      <c r="P2227" s="329"/>
      <c r="Q2227" s="330" t="str">
        <f t="shared" si="137"/>
        <v/>
      </c>
      <c r="R2227" s="330" t="b">
        <f t="shared" si="138"/>
        <v>1</v>
      </c>
      <c r="S2227" s="330" t="str">
        <f t="shared" si="139"/>
        <v/>
      </c>
    </row>
    <row r="2228" spans="1:19" s="330" customFormat="1" ht="20.149999999999999" customHeight="1">
      <c r="A2228" s="294"/>
      <c r="B2228" s="325"/>
      <c r="C2228" s="325"/>
      <c r="D2228" s="325"/>
      <c r="E2228" s="325"/>
      <c r="F2228" s="325"/>
      <c r="G2228" s="326"/>
      <c r="H2228" s="326"/>
      <c r="I2228" s="327"/>
      <c r="J2228" s="327"/>
      <c r="K2228" s="327"/>
      <c r="L2228" s="327"/>
      <c r="M2228" s="327"/>
      <c r="N2228" s="328" t="str">
        <f t="shared" ca="1" si="136"/>
        <v/>
      </c>
      <c r="O2228" s="328"/>
      <c r="P2228" s="329"/>
      <c r="Q2228" s="330" t="str">
        <f t="shared" si="137"/>
        <v/>
      </c>
      <c r="R2228" s="330" t="b">
        <f t="shared" si="138"/>
        <v>1</v>
      </c>
      <c r="S2228" s="330" t="str">
        <f t="shared" si="139"/>
        <v/>
      </c>
    </row>
    <row r="2229" spans="1:19" s="330" customFormat="1" ht="20.149999999999999" customHeight="1">
      <c r="A2229" s="294"/>
      <c r="B2229" s="325"/>
      <c r="C2229" s="325"/>
      <c r="D2229" s="325"/>
      <c r="E2229" s="325"/>
      <c r="F2229" s="325"/>
      <c r="G2229" s="326"/>
      <c r="H2229" s="326"/>
      <c r="I2229" s="327"/>
      <c r="J2229" s="327"/>
      <c r="K2229" s="327"/>
      <c r="L2229" s="327"/>
      <c r="M2229" s="327"/>
      <c r="N2229" s="328" t="str">
        <f t="shared" ca="1" si="136"/>
        <v/>
      </c>
      <c r="O2229" s="328"/>
      <c r="P2229" s="329"/>
      <c r="Q2229" s="330" t="str">
        <f t="shared" si="137"/>
        <v/>
      </c>
      <c r="R2229" s="330" t="b">
        <f t="shared" si="138"/>
        <v>1</v>
      </c>
      <c r="S2229" s="330" t="str">
        <f t="shared" si="139"/>
        <v/>
      </c>
    </row>
    <row r="2230" spans="1:19" s="330" customFormat="1" ht="20.149999999999999" customHeight="1">
      <c r="A2230" s="294"/>
      <c r="B2230" s="325"/>
      <c r="C2230" s="325"/>
      <c r="D2230" s="325"/>
      <c r="E2230" s="325"/>
      <c r="F2230" s="325"/>
      <c r="G2230" s="326"/>
      <c r="H2230" s="326"/>
      <c r="I2230" s="327"/>
      <c r="J2230" s="327"/>
      <c r="K2230" s="327"/>
      <c r="L2230" s="327"/>
      <c r="M2230" s="327"/>
      <c r="N2230" s="328" t="str">
        <f t="shared" ca="1" si="136"/>
        <v/>
      </c>
      <c r="O2230" s="328"/>
      <c r="P2230" s="329"/>
      <c r="Q2230" s="330" t="str">
        <f t="shared" si="137"/>
        <v/>
      </c>
      <c r="R2230" s="330" t="b">
        <f t="shared" si="138"/>
        <v>1</v>
      </c>
      <c r="S2230" s="330" t="str">
        <f t="shared" si="139"/>
        <v/>
      </c>
    </row>
    <row r="2231" spans="1:19" s="330" customFormat="1" ht="20.149999999999999" customHeight="1">
      <c r="A2231" s="294"/>
      <c r="B2231" s="325"/>
      <c r="C2231" s="325"/>
      <c r="D2231" s="325"/>
      <c r="E2231" s="325"/>
      <c r="F2231" s="325"/>
      <c r="G2231" s="326"/>
      <c r="H2231" s="326"/>
      <c r="I2231" s="327"/>
      <c r="J2231" s="327"/>
      <c r="K2231" s="327"/>
      <c r="L2231" s="327"/>
      <c r="M2231" s="327"/>
      <c r="N2231" s="328" t="str">
        <f t="shared" ca="1" si="136"/>
        <v/>
      </c>
      <c r="O2231" s="328"/>
      <c r="P2231" s="329"/>
      <c r="Q2231" s="330" t="str">
        <f t="shared" si="137"/>
        <v/>
      </c>
      <c r="R2231" s="330" t="b">
        <f t="shared" si="138"/>
        <v>1</v>
      </c>
      <c r="S2231" s="330" t="str">
        <f t="shared" si="139"/>
        <v/>
      </c>
    </row>
    <row r="2232" spans="1:19" s="330" customFormat="1" ht="20.149999999999999" customHeight="1">
      <c r="A2232" s="294"/>
      <c r="B2232" s="325"/>
      <c r="C2232" s="325"/>
      <c r="D2232" s="325"/>
      <c r="E2232" s="325"/>
      <c r="F2232" s="325"/>
      <c r="G2232" s="326"/>
      <c r="H2232" s="326"/>
      <c r="I2232" s="327"/>
      <c r="J2232" s="327"/>
      <c r="K2232" s="327"/>
      <c r="L2232" s="327"/>
      <c r="M2232" s="327"/>
      <c r="N2232" s="328" t="str">
        <f t="shared" ca="1" si="136"/>
        <v/>
      </c>
      <c r="O2232" s="328"/>
      <c r="P2232" s="329"/>
      <c r="Q2232" s="330" t="str">
        <f t="shared" si="137"/>
        <v/>
      </c>
      <c r="R2232" s="330" t="b">
        <f t="shared" si="138"/>
        <v>1</v>
      </c>
      <c r="S2232" s="330" t="str">
        <f t="shared" si="139"/>
        <v/>
      </c>
    </row>
    <row r="2233" spans="1:19" s="330" customFormat="1" ht="20.149999999999999" customHeight="1">
      <c r="A2233" s="294"/>
      <c r="B2233" s="325"/>
      <c r="C2233" s="325"/>
      <c r="D2233" s="325"/>
      <c r="E2233" s="325"/>
      <c r="F2233" s="325"/>
      <c r="G2233" s="326"/>
      <c r="H2233" s="326"/>
      <c r="I2233" s="327"/>
      <c r="J2233" s="327"/>
      <c r="K2233" s="327"/>
      <c r="L2233" s="327"/>
      <c r="M2233" s="327"/>
      <c r="N2233" s="328" t="str">
        <f t="shared" ca="1" si="136"/>
        <v/>
      </c>
      <c r="O2233" s="328"/>
      <c r="P2233" s="329"/>
      <c r="Q2233" s="330" t="str">
        <f t="shared" si="137"/>
        <v/>
      </c>
      <c r="R2233" s="330" t="b">
        <f t="shared" si="138"/>
        <v>1</v>
      </c>
      <c r="S2233" s="330" t="str">
        <f t="shared" si="139"/>
        <v/>
      </c>
    </row>
    <row r="2234" spans="1:19" s="330" customFormat="1" ht="20.149999999999999" customHeight="1">
      <c r="A2234" s="294"/>
      <c r="B2234" s="325"/>
      <c r="C2234" s="325"/>
      <c r="D2234" s="325"/>
      <c r="E2234" s="325"/>
      <c r="F2234" s="325"/>
      <c r="G2234" s="326"/>
      <c r="H2234" s="326"/>
      <c r="I2234" s="327"/>
      <c r="J2234" s="327"/>
      <c r="K2234" s="327"/>
      <c r="L2234" s="327"/>
      <c r="M2234" s="327"/>
      <c r="N2234" s="328" t="str">
        <f t="shared" ca="1" si="136"/>
        <v/>
      </c>
      <c r="O2234" s="328"/>
      <c r="P2234" s="329"/>
      <c r="Q2234" s="330" t="str">
        <f t="shared" si="137"/>
        <v/>
      </c>
      <c r="R2234" s="330" t="b">
        <f t="shared" si="138"/>
        <v>1</v>
      </c>
      <c r="S2234" s="330" t="str">
        <f t="shared" si="139"/>
        <v/>
      </c>
    </row>
    <row r="2235" spans="1:19" s="330" customFormat="1" ht="20.149999999999999" customHeight="1">
      <c r="A2235" s="294"/>
      <c r="B2235" s="325"/>
      <c r="C2235" s="325"/>
      <c r="D2235" s="325"/>
      <c r="E2235" s="325"/>
      <c r="F2235" s="325"/>
      <c r="G2235" s="326"/>
      <c r="H2235" s="326"/>
      <c r="I2235" s="327"/>
      <c r="J2235" s="327"/>
      <c r="K2235" s="327"/>
      <c r="L2235" s="327"/>
      <c r="M2235" s="327"/>
      <c r="N2235" s="328" t="str">
        <f t="shared" ca="1" si="136"/>
        <v/>
      </c>
      <c r="O2235" s="328"/>
      <c r="P2235" s="329"/>
      <c r="Q2235" s="330" t="str">
        <f t="shared" si="137"/>
        <v/>
      </c>
      <c r="R2235" s="330" t="b">
        <f t="shared" si="138"/>
        <v>1</v>
      </c>
      <c r="S2235" s="330" t="str">
        <f t="shared" si="139"/>
        <v/>
      </c>
    </row>
    <row r="2236" spans="1:19" s="330" customFormat="1" ht="20.149999999999999" customHeight="1">
      <c r="A2236" s="294"/>
      <c r="B2236" s="325"/>
      <c r="C2236" s="325"/>
      <c r="D2236" s="325"/>
      <c r="E2236" s="325"/>
      <c r="F2236" s="325"/>
      <c r="G2236" s="326"/>
      <c r="H2236" s="326"/>
      <c r="I2236" s="327"/>
      <c r="J2236" s="327"/>
      <c r="K2236" s="327"/>
      <c r="L2236" s="327"/>
      <c r="M2236" s="327"/>
      <c r="N2236" s="328" t="str">
        <f t="shared" ca="1" si="136"/>
        <v/>
      </c>
      <c r="O2236" s="328"/>
      <c r="P2236" s="329"/>
      <c r="Q2236" s="330" t="str">
        <f t="shared" si="137"/>
        <v/>
      </c>
      <c r="R2236" s="330" t="b">
        <f t="shared" si="138"/>
        <v>1</v>
      </c>
      <c r="S2236" s="330" t="str">
        <f t="shared" si="139"/>
        <v/>
      </c>
    </row>
    <row r="2237" spans="1:19" s="330" customFormat="1" ht="20.149999999999999" customHeight="1">
      <c r="A2237" s="294"/>
      <c r="B2237" s="325"/>
      <c r="C2237" s="325"/>
      <c r="D2237" s="325"/>
      <c r="E2237" s="325"/>
      <c r="F2237" s="325"/>
      <c r="G2237" s="326"/>
      <c r="H2237" s="326"/>
      <c r="I2237" s="327"/>
      <c r="J2237" s="327"/>
      <c r="K2237" s="327"/>
      <c r="L2237" s="327"/>
      <c r="M2237" s="327"/>
      <c r="N2237" s="328" t="str">
        <f t="shared" ca="1" si="136"/>
        <v/>
      </c>
      <c r="O2237" s="328"/>
      <c r="P2237" s="329"/>
      <c r="Q2237" s="330" t="str">
        <f t="shared" si="137"/>
        <v/>
      </c>
      <c r="R2237" s="330" t="b">
        <f t="shared" si="138"/>
        <v>1</v>
      </c>
      <c r="S2237" s="330" t="str">
        <f t="shared" si="139"/>
        <v/>
      </c>
    </row>
    <row r="2238" spans="1:19" s="330" customFormat="1" ht="20.149999999999999" customHeight="1">
      <c r="A2238" s="294"/>
      <c r="B2238" s="325"/>
      <c r="C2238" s="325"/>
      <c r="D2238" s="325"/>
      <c r="E2238" s="325"/>
      <c r="F2238" s="325"/>
      <c r="G2238" s="326"/>
      <c r="H2238" s="326"/>
      <c r="I2238" s="327"/>
      <c r="J2238" s="327"/>
      <c r="K2238" s="327"/>
      <c r="L2238" s="327"/>
      <c r="M2238" s="327"/>
      <c r="N2238" s="328" t="str">
        <f t="shared" ca="1" si="136"/>
        <v/>
      </c>
      <c r="O2238" s="328"/>
      <c r="P2238" s="329"/>
      <c r="Q2238" s="330" t="str">
        <f t="shared" si="137"/>
        <v/>
      </c>
      <c r="R2238" s="330" t="b">
        <f t="shared" si="138"/>
        <v>1</v>
      </c>
      <c r="S2238" s="330" t="str">
        <f t="shared" si="139"/>
        <v/>
      </c>
    </row>
    <row r="2239" spans="1:19" s="330" customFormat="1" ht="20.149999999999999" customHeight="1">
      <c r="A2239" s="294"/>
      <c r="B2239" s="325"/>
      <c r="C2239" s="325"/>
      <c r="D2239" s="325"/>
      <c r="E2239" s="325"/>
      <c r="F2239" s="325"/>
      <c r="G2239" s="326"/>
      <c r="H2239" s="326"/>
      <c r="I2239" s="327"/>
      <c r="J2239" s="327"/>
      <c r="K2239" s="327"/>
      <c r="L2239" s="327"/>
      <c r="M2239" s="327"/>
      <c r="N2239" s="328" t="str">
        <f t="shared" ca="1" si="136"/>
        <v/>
      </c>
      <c r="O2239" s="328"/>
      <c r="P2239" s="329"/>
      <c r="Q2239" s="330" t="str">
        <f t="shared" si="137"/>
        <v/>
      </c>
      <c r="R2239" s="330" t="b">
        <f t="shared" si="138"/>
        <v>1</v>
      </c>
      <c r="S2239" s="330" t="str">
        <f t="shared" si="139"/>
        <v/>
      </c>
    </row>
    <row r="2240" spans="1:19" s="330" customFormat="1" ht="20.149999999999999" customHeight="1">
      <c r="A2240" s="294"/>
      <c r="B2240" s="325"/>
      <c r="C2240" s="325"/>
      <c r="D2240" s="325"/>
      <c r="E2240" s="325"/>
      <c r="F2240" s="325"/>
      <c r="G2240" s="326"/>
      <c r="H2240" s="326"/>
      <c r="I2240" s="327"/>
      <c r="J2240" s="327"/>
      <c r="K2240" s="327"/>
      <c r="L2240" s="327"/>
      <c r="M2240" s="327"/>
      <c r="N2240" s="328" t="str">
        <f t="shared" ca="1" si="136"/>
        <v/>
      </c>
      <c r="O2240" s="328"/>
      <c r="P2240" s="329"/>
      <c r="Q2240" s="330" t="str">
        <f t="shared" si="137"/>
        <v/>
      </c>
      <c r="R2240" s="330" t="b">
        <f t="shared" si="138"/>
        <v>1</v>
      </c>
      <c r="S2240" s="330" t="str">
        <f t="shared" si="139"/>
        <v/>
      </c>
    </row>
    <row r="2241" spans="1:19" s="330" customFormat="1" ht="20.149999999999999" customHeight="1">
      <c r="A2241" s="294"/>
      <c r="B2241" s="325"/>
      <c r="C2241" s="325"/>
      <c r="D2241" s="325"/>
      <c r="E2241" s="325"/>
      <c r="F2241" s="325"/>
      <c r="G2241" s="326"/>
      <c r="H2241" s="326"/>
      <c r="I2241" s="327"/>
      <c r="J2241" s="327"/>
      <c r="K2241" s="327"/>
      <c r="L2241" s="327"/>
      <c r="M2241" s="327"/>
      <c r="N2241" s="328" t="str">
        <f t="shared" ca="1" si="136"/>
        <v/>
      </c>
      <c r="O2241" s="328"/>
      <c r="P2241" s="329"/>
      <c r="Q2241" s="330" t="str">
        <f t="shared" si="137"/>
        <v/>
      </c>
      <c r="R2241" s="330" t="b">
        <f t="shared" si="138"/>
        <v>1</v>
      </c>
      <c r="S2241" s="330" t="str">
        <f t="shared" si="139"/>
        <v/>
      </c>
    </row>
    <row r="2242" spans="1:19" s="330" customFormat="1" ht="20.149999999999999" customHeight="1">
      <c r="A2242" s="294"/>
      <c r="B2242" s="325"/>
      <c r="C2242" s="325"/>
      <c r="D2242" s="325"/>
      <c r="E2242" s="325"/>
      <c r="F2242" s="325"/>
      <c r="G2242" s="326"/>
      <c r="H2242" s="326"/>
      <c r="I2242" s="327"/>
      <c r="J2242" s="327"/>
      <c r="K2242" s="327"/>
      <c r="L2242" s="327"/>
      <c r="M2242" s="327"/>
      <c r="N2242" s="328" t="str">
        <f t="shared" ca="1" si="136"/>
        <v/>
      </c>
      <c r="O2242" s="328"/>
      <c r="P2242" s="329"/>
      <c r="Q2242" s="330" t="str">
        <f t="shared" si="137"/>
        <v/>
      </c>
      <c r="R2242" s="330" t="b">
        <f t="shared" si="138"/>
        <v>1</v>
      </c>
      <c r="S2242" s="330" t="str">
        <f t="shared" si="139"/>
        <v/>
      </c>
    </row>
    <row r="2243" spans="1:19" s="330" customFormat="1" ht="20.149999999999999" customHeight="1">
      <c r="A2243" s="294"/>
      <c r="B2243" s="325"/>
      <c r="C2243" s="325"/>
      <c r="D2243" s="325"/>
      <c r="E2243" s="325"/>
      <c r="F2243" s="325"/>
      <c r="G2243" s="326"/>
      <c r="H2243" s="326"/>
      <c r="I2243" s="327"/>
      <c r="J2243" s="327"/>
      <c r="K2243" s="327"/>
      <c r="L2243" s="327"/>
      <c r="M2243" s="327"/>
      <c r="N2243" s="328" t="str">
        <f t="shared" ca="1" si="136"/>
        <v/>
      </c>
      <c r="O2243" s="328"/>
      <c r="P2243" s="329"/>
      <c r="Q2243" s="330" t="str">
        <f t="shared" si="137"/>
        <v/>
      </c>
      <c r="R2243" s="330" t="b">
        <f t="shared" si="138"/>
        <v>1</v>
      </c>
      <c r="S2243" s="330" t="str">
        <f t="shared" si="139"/>
        <v/>
      </c>
    </row>
    <row r="2244" spans="1:19" s="330" customFormat="1" ht="20.149999999999999" customHeight="1">
      <c r="A2244" s="294"/>
      <c r="B2244" s="325"/>
      <c r="C2244" s="325"/>
      <c r="D2244" s="325"/>
      <c r="E2244" s="325"/>
      <c r="F2244" s="325"/>
      <c r="G2244" s="326"/>
      <c r="H2244" s="326"/>
      <c r="I2244" s="327"/>
      <c r="J2244" s="327"/>
      <c r="K2244" s="327"/>
      <c r="L2244" s="327"/>
      <c r="M2244" s="327"/>
      <c r="N2244" s="328" t="str">
        <f t="shared" ca="1" si="136"/>
        <v/>
      </c>
      <c r="O2244" s="328"/>
      <c r="P2244" s="329"/>
      <c r="Q2244" s="330" t="str">
        <f t="shared" si="137"/>
        <v/>
      </c>
      <c r="R2244" s="330" t="b">
        <f t="shared" si="138"/>
        <v>1</v>
      </c>
      <c r="S2244" s="330" t="str">
        <f t="shared" si="139"/>
        <v/>
      </c>
    </row>
    <row r="2245" spans="1:19" s="330" customFormat="1" ht="20.149999999999999" customHeight="1">
      <c r="A2245" s="294"/>
      <c r="B2245" s="325"/>
      <c r="C2245" s="325"/>
      <c r="D2245" s="325"/>
      <c r="E2245" s="325"/>
      <c r="F2245" s="325"/>
      <c r="G2245" s="326"/>
      <c r="H2245" s="326"/>
      <c r="I2245" s="327"/>
      <c r="J2245" s="327"/>
      <c r="K2245" s="327"/>
      <c r="L2245" s="327"/>
      <c r="M2245" s="327"/>
      <c r="N2245" s="328" t="str">
        <f t="shared" ref="N2245:N2308" ca="1" si="140">IF(A2245="","",IF(ISERROR(MATCH($F2245,CL,0)),"Unknown",INDIRECT("'C'!$A$"&amp;MATCH($F2245,CL,0)+1)))</f>
        <v/>
      </c>
      <c r="O2245" s="328"/>
      <c r="P2245" s="329"/>
      <c r="Q2245" s="330" t="str">
        <f t="shared" ref="Q2245:Q2308" si="141">A2245&amp;B2245</f>
        <v/>
      </c>
      <c r="R2245" s="330" t="b">
        <f t="shared" ref="R2245:R2308" si="142">OR(ISBLANK(B2245),ISBLANK(C2245))</f>
        <v>1</v>
      </c>
      <c r="S2245" s="330" t="str">
        <f t="shared" ref="S2245:S2308" si="143">IF(R2245,"",A2245&amp;"+")</f>
        <v/>
      </c>
    </row>
    <row r="2246" spans="1:19" s="330" customFormat="1" ht="20.149999999999999" customHeight="1">
      <c r="A2246" s="294"/>
      <c r="B2246" s="325"/>
      <c r="C2246" s="325"/>
      <c r="D2246" s="325"/>
      <c r="E2246" s="325"/>
      <c r="F2246" s="325"/>
      <c r="G2246" s="326"/>
      <c r="H2246" s="326"/>
      <c r="I2246" s="327"/>
      <c r="J2246" s="327"/>
      <c r="K2246" s="327"/>
      <c r="L2246" s="327"/>
      <c r="M2246" s="327"/>
      <c r="N2246" s="328" t="str">
        <f t="shared" ca="1" si="140"/>
        <v/>
      </c>
      <c r="O2246" s="328"/>
      <c r="P2246" s="329"/>
      <c r="Q2246" s="330" t="str">
        <f t="shared" si="141"/>
        <v/>
      </c>
      <c r="R2246" s="330" t="b">
        <f t="shared" si="142"/>
        <v>1</v>
      </c>
      <c r="S2246" s="330" t="str">
        <f t="shared" si="143"/>
        <v/>
      </c>
    </row>
    <row r="2247" spans="1:19" s="330" customFormat="1" ht="20.149999999999999" customHeight="1">
      <c r="A2247" s="294"/>
      <c r="B2247" s="325"/>
      <c r="C2247" s="325"/>
      <c r="D2247" s="325"/>
      <c r="E2247" s="325"/>
      <c r="F2247" s="325"/>
      <c r="G2247" s="326"/>
      <c r="H2247" s="326"/>
      <c r="I2247" s="327"/>
      <c r="J2247" s="327"/>
      <c r="K2247" s="327"/>
      <c r="L2247" s="327"/>
      <c r="M2247" s="327"/>
      <c r="N2247" s="328" t="str">
        <f t="shared" ca="1" si="140"/>
        <v/>
      </c>
      <c r="O2247" s="328"/>
      <c r="P2247" s="329"/>
      <c r="Q2247" s="330" t="str">
        <f t="shared" si="141"/>
        <v/>
      </c>
      <c r="R2247" s="330" t="b">
        <f t="shared" si="142"/>
        <v>1</v>
      </c>
      <c r="S2247" s="330" t="str">
        <f t="shared" si="143"/>
        <v/>
      </c>
    </row>
    <row r="2248" spans="1:19" s="330" customFormat="1" ht="20.149999999999999" customHeight="1">
      <c r="A2248" s="294"/>
      <c r="B2248" s="325"/>
      <c r="C2248" s="325"/>
      <c r="D2248" s="325"/>
      <c r="E2248" s="325"/>
      <c r="F2248" s="325"/>
      <c r="G2248" s="326"/>
      <c r="H2248" s="326"/>
      <c r="I2248" s="327"/>
      <c r="J2248" s="327"/>
      <c r="K2248" s="327"/>
      <c r="L2248" s="327"/>
      <c r="M2248" s="327"/>
      <c r="N2248" s="328" t="str">
        <f t="shared" ca="1" si="140"/>
        <v/>
      </c>
      <c r="O2248" s="328"/>
      <c r="P2248" s="329"/>
      <c r="Q2248" s="330" t="str">
        <f t="shared" si="141"/>
        <v/>
      </c>
      <c r="R2248" s="330" t="b">
        <f t="shared" si="142"/>
        <v>1</v>
      </c>
      <c r="S2248" s="330" t="str">
        <f t="shared" si="143"/>
        <v/>
      </c>
    </row>
    <row r="2249" spans="1:19" s="330" customFormat="1" ht="20.149999999999999" customHeight="1">
      <c r="A2249" s="294"/>
      <c r="B2249" s="325"/>
      <c r="C2249" s="325"/>
      <c r="D2249" s="325"/>
      <c r="E2249" s="325"/>
      <c r="F2249" s="325"/>
      <c r="G2249" s="326"/>
      <c r="H2249" s="326"/>
      <c r="I2249" s="327"/>
      <c r="J2249" s="327"/>
      <c r="K2249" s="327"/>
      <c r="L2249" s="327"/>
      <c r="M2249" s="327"/>
      <c r="N2249" s="328" t="str">
        <f t="shared" ca="1" si="140"/>
        <v/>
      </c>
      <c r="O2249" s="328"/>
      <c r="P2249" s="329"/>
      <c r="Q2249" s="330" t="str">
        <f t="shared" si="141"/>
        <v/>
      </c>
      <c r="R2249" s="330" t="b">
        <f t="shared" si="142"/>
        <v>1</v>
      </c>
      <c r="S2249" s="330" t="str">
        <f t="shared" si="143"/>
        <v/>
      </c>
    </row>
    <row r="2250" spans="1:19" s="330" customFormat="1" ht="20.149999999999999" customHeight="1">
      <c r="A2250" s="294"/>
      <c r="B2250" s="325"/>
      <c r="C2250" s="325"/>
      <c r="D2250" s="325"/>
      <c r="E2250" s="325"/>
      <c r="F2250" s="325"/>
      <c r="G2250" s="326"/>
      <c r="H2250" s="326"/>
      <c r="I2250" s="327"/>
      <c r="J2250" s="327"/>
      <c r="K2250" s="327"/>
      <c r="L2250" s="327"/>
      <c r="M2250" s="327"/>
      <c r="N2250" s="328" t="str">
        <f t="shared" ca="1" si="140"/>
        <v/>
      </c>
      <c r="O2250" s="328"/>
      <c r="P2250" s="329"/>
      <c r="Q2250" s="330" t="str">
        <f t="shared" si="141"/>
        <v/>
      </c>
      <c r="R2250" s="330" t="b">
        <f t="shared" si="142"/>
        <v>1</v>
      </c>
      <c r="S2250" s="330" t="str">
        <f t="shared" si="143"/>
        <v/>
      </c>
    </row>
    <row r="2251" spans="1:19" s="330" customFormat="1" ht="20.149999999999999" customHeight="1">
      <c r="A2251" s="294"/>
      <c r="B2251" s="325"/>
      <c r="C2251" s="325"/>
      <c r="D2251" s="325"/>
      <c r="E2251" s="325"/>
      <c r="F2251" s="325"/>
      <c r="G2251" s="326"/>
      <c r="H2251" s="326"/>
      <c r="I2251" s="327"/>
      <c r="J2251" s="327"/>
      <c r="K2251" s="327"/>
      <c r="L2251" s="327"/>
      <c r="M2251" s="327"/>
      <c r="N2251" s="328" t="str">
        <f t="shared" ca="1" si="140"/>
        <v/>
      </c>
      <c r="O2251" s="328"/>
      <c r="P2251" s="329"/>
      <c r="Q2251" s="330" t="str">
        <f t="shared" si="141"/>
        <v/>
      </c>
      <c r="R2251" s="330" t="b">
        <f t="shared" si="142"/>
        <v>1</v>
      </c>
      <c r="S2251" s="330" t="str">
        <f t="shared" si="143"/>
        <v/>
      </c>
    </row>
    <row r="2252" spans="1:19" s="330" customFormat="1" ht="20.149999999999999" customHeight="1">
      <c r="A2252" s="294"/>
      <c r="B2252" s="325"/>
      <c r="C2252" s="325"/>
      <c r="D2252" s="325"/>
      <c r="E2252" s="325"/>
      <c r="F2252" s="325"/>
      <c r="G2252" s="326"/>
      <c r="H2252" s="326"/>
      <c r="I2252" s="327"/>
      <c r="J2252" s="327"/>
      <c r="K2252" s="327"/>
      <c r="L2252" s="327"/>
      <c r="M2252" s="327"/>
      <c r="N2252" s="328" t="str">
        <f t="shared" ca="1" si="140"/>
        <v/>
      </c>
      <c r="O2252" s="328"/>
      <c r="P2252" s="329"/>
      <c r="Q2252" s="330" t="str">
        <f t="shared" si="141"/>
        <v/>
      </c>
      <c r="R2252" s="330" t="b">
        <f t="shared" si="142"/>
        <v>1</v>
      </c>
      <c r="S2252" s="330" t="str">
        <f t="shared" si="143"/>
        <v/>
      </c>
    </row>
    <row r="2253" spans="1:19" s="330" customFormat="1" ht="20.149999999999999" customHeight="1">
      <c r="A2253" s="294"/>
      <c r="B2253" s="325"/>
      <c r="C2253" s="325"/>
      <c r="D2253" s="325"/>
      <c r="E2253" s="325"/>
      <c r="F2253" s="325"/>
      <c r="G2253" s="326"/>
      <c r="H2253" s="326"/>
      <c r="I2253" s="327"/>
      <c r="J2253" s="327"/>
      <c r="K2253" s="327"/>
      <c r="L2253" s="327"/>
      <c r="M2253" s="327"/>
      <c r="N2253" s="328" t="str">
        <f t="shared" ca="1" si="140"/>
        <v/>
      </c>
      <c r="O2253" s="328"/>
      <c r="P2253" s="329"/>
      <c r="Q2253" s="330" t="str">
        <f t="shared" si="141"/>
        <v/>
      </c>
      <c r="R2253" s="330" t="b">
        <f t="shared" si="142"/>
        <v>1</v>
      </c>
      <c r="S2253" s="330" t="str">
        <f t="shared" si="143"/>
        <v/>
      </c>
    </row>
    <row r="2254" spans="1:19" s="330" customFormat="1" ht="20.149999999999999" customHeight="1">
      <c r="A2254" s="294"/>
      <c r="B2254" s="325"/>
      <c r="C2254" s="325"/>
      <c r="D2254" s="325"/>
      <c r="E2254" s="325"/>
      <c r="F2254" s="325"/>
      <c r="G2254" s="326"/>
      <c r="H2254" s="326"/>
      <c r="I2254" s="327"/>
      <c r="J2254" s="327"/>
      <c r="K2254" s="327"/>
      <c r="L2254" s="327"/>
      <c r="M2254" s="327"/>
      <c r="N2254" s="328" t="str">
        <f t="shared" ca="1" si="140"/>
        <v/>
      </c>
      <c r="O2254" s="328"/>
      <c r="P2254" s="329"/>
      <c r="Q2254" s="330" t="str">
        <f t="shared" si="141"/>
        <v/>
      </c>
      <c r="R2254" s="330" t="b">
        <f t="shared" si="142"/>
        <v>1</v>
      </c>
      <c r="S2254" s="330" t="str">
        <f t="shared" si="143"/>
        <v/>
      </c>
    </row>
    <row r="2255" spans="1:19" s="330" customFormat="1" ht="20.149999999999999" customHeight="1">
      <c r="A2255" s="294"/>
      <c r="B2255" s="325"/>
      <c r="C2255" s="325"/>
      <c r="D2255" s="325"/>
      <c r="E2255" s="325"/>
      <c r="F2255" s="325"/>
      <c r="G2255" s="326"/>
      <c r="H2255" s="326"/>
      <c r="I2255" s="327"/>
      <c r="J2255" s="327"/>
      <c r="K2255" s="327"/>
      <c r="L2255" s="327"/>
      <c r="M2255" s="327"/>
      <c r="N2255" s="328" t="str">
        <f t="shared" ca="1" si="140"/>
        <v/>
      </c>
      <c r="O2255" s="328"/>
      <c r="P2255" s="329"/>
      <c r="Q2255" s="330" t="str">
        <f t="shared" si="141"/>
        <v/>
      </c>
      <c r="R2255" s="330" t="b">
        <f t="shared" si="142"/>
        <v>1</v>
      </c>
      <c r="S2255" s="330" t="str">
        <f t="shared" si="143"/>
        <v/>
      </c>
    </row>
    <row r="2256" spans="1:19" s="330" customFormat="1" ht="20.149999999999999" customHeight="1">
      <c r="A2256" s="294"/>
      <c r="B2256" s="325"/>
      <c r="C2256" s="325"/>
      <c r="D2256" s="325"/>
      <c r="E2256" s="325"/>
      <c r="F2256" s="325"/>
      <c r="G2256" s="326"/>
      <c r="H2256" s="326"/>
      <c r="I2256" s="327"/>
      <c r="J2256" s="327"/>
      <c r="K2256" s="327"/>
      <c r="L2256" s="327"/>
      <c r="M2256" s="327"/>
      <c r="N2256" s="328" t="str">
        <f t="shared" ca="1" si="140"/>
        <v/>
      </c>
      <c r="O2256" s="328"/>
      <c r="P2256" s="329"/>
      <c r="Q2256" s="330" t="str">
        <f t="shared" si="141"/>
        <v/>
      </c>
      <c r="R2256" s="330" t="b">
        <f t="shared" si="142"/>
        <v>1</v>
      </c>
      <c r="S2256" s="330" t="str">
        <f t="shared" si="143"/>
        <v/>
      </c>
    </row>
    <row r="2257" spans="1:19" s="330" customFormat="1" ht="20.149999999999999" customHeight="1">
      <c r="A2257" s="294"/>
      <c r="B2257" s="325"/>
      <c r="C2257" s="325"/>
      <c r="D2257" s="325"/>
      <c r="E2257" s="325"/>
      <c r="F2257" s="325"/>
      <c r="G2257" s="326"/>
      <c r="H2257" s="326"/>
      <c r="I2257" s="327"/>
      <c r="J2257" s="327"/>
      <c r="K2257" s="327"/>
      <c r="L2257" s="327"/>
      <c r="M2257" s="327"/>
      <c r="N2257" s="328" t="str">
        <f t="shared" ca="1" si="140"/>
        <v/>
      </c>
      <c r="O2257" s="328"/>
      <c r="P2257" s="329"/>
      <c r="Q2257" s="330" t="str">
        <f t="shared" si="141"/>
        <v/>
      </c>
      <c r="R2257" s="330" t="b">
        <f t="shared" si="142"/>
        <v>1</v>
      </c>
      <c r="S2257" s="330" t="str">
        <f t="shared" si="143"/>
        <v/>
      </c>
    </row>
    <row r="2258" spans="1:19" s="330" customFormat="1" ht="20.149999999999999" customHeight="1">
      <c r="A2258" s="294"/>
      <c r="B2258" s="325"/>
      <c r="C2258" s="325"/>
      <c r="D2258" s="325"/>
      <c r="E2258" s="325"/>
      <c r="F2258" s="325"/>
      <c r="G2258" s="326"/>
      <c r="H2258" s="326"/>
      <c r="I2258" s="327"/>
      <c r="J2258" s="327"/>
      <c r="K2258" s="327"/>
      <c r="L2258" s="327"/>
      <c r="M2258" s="327"/>
      <c r="N2258" s="328" t="str">
        <f t="shared" ca="1" si="140"/>
        <v/>
      </c>
      <c r="O2258" s="328"/>
      <c r="P2258" s="329"/>
      <c r="Q2258" s="330" t="str">
        <f t="shared" si="141"/>
        <v/>
      </c>
      <c r="R2258" s="330" t="b">
        <f t="shared" si="142"/>
        <v>1</v>
      </c>
      <c r="S2258" s="330" t="str">
        <f t="shared" si="143"/>
        <v/>
      </c>
    </row>
    <row r="2259" spans="1:19" s="330" customFormat="1" ht="20.149999999999999" customHeight="1">
      <c r="A2259" s="294"/>
      <c r="B2259" s="325"/>
      <c r="C2259" s="325"/>
      <c r="D2259" s="325"/>
      <c r="E2259" s="325"/>
      <c r="F2259" s="325"/>
      <c r="G2259" s="326"/>
      <c r="H2259" s="326"/>
      <c r="I2259" s="327"/>
      <c r="J2259" s="327"/>
      <c r="K2259" s="327"/>
      <c r="L2259" s="327"/>
      <c r="M2259" s="327"/>
      <c r="N2259" s="328" t="str">
        <f t="shared" ca="1" si="140"/>
        <v/>
      </c>
      <c r="O2259" s="328"/>
      <c r="P2259" s="329"/>
      <c r="Q2259" s="330" t="str">
        <f t="shared" si="141"/>
        <v/>
      </c>
      <c r="R2259" s="330" t="b">
        <f t="shared" si="142"/>
        <v>1</v>
      </c>
      <c r="S2259" s="330" t="str">
        <f t="shared" si="143"/>
        <v/>
      </c>
    </row>
    <row r="2260" spans="1:19" s="330" customFormat="1" ht="20.149999999999999" customHeight="1">
      <c r="A2260" s="294"/>
      <c r="B2260" s="325"/>
      <c r="C2260" s="325"/>
      <c r="D2260" s="325"/>
      <c r="E2260" s="325"/>
      <c r="F2260" s="325"/>
      <c r="G2260" s="326"/>
      <c r="H2260" s="326"/>
      <c r="I2260" s="327"/>
      <c r="J2260" s="327"/>
      <c r="K2260" s="327"/>
      <c r="L2260" s="327"/>
      <c r="M2260" s="327"/>
      <c r="N2260" s="328" t="str">
        <f t="shared" ca="1" si="140"/>
        <v/>
      </c>
      <c r="O2260" s="328"/>
      <c r="P2260" s="329"/>
      <c r="Q2260" s="330" t="str">
        <f t="shared" si="141"/>
        <v/>
      </c>
      <c r="R2260" s="330" t="b">
        <f t="shared" si="142"/>
        <v>1</v>
      </c>
      <c r="S2260" s="330" t="str">
        <f t="shared" si="143"/>
        <v/>
      </c>
    </row>
    <row r="2261" spans="1:19" s="330" customFormat="1" ht="20.149999999999999" customHeight="1">
      <c r="A2261" s="294"/>
      <c r="B2261" s="325"/>
      <c r="C2261" s="325"/>
      <c r="D2261" s="325"/>
      <c r="E2261" s="325"/>
      <c r="F2261" s="325"/>
      <c r="G2261" s="326"/>
      <c r="H2261" s="326"/>
      <c r="I2261" s="327"/>
      <c r="J2261" s="327"/>
      <c r="K2261" s="327"/>
      <c r="L2261" s="327"/>
      <c r="M2261" s="327"/>
      <c r="N2261" s="328" t="str">
        <f t="shared" ca="1" si="140"/>
        <v/>
      </c>
      <c r="O2261" s="328"/>
      <c r="P2261" s="329"/>
      <c r="Q2261" s="330" t="str">
        <f t="shared" si="141"/>
        <v/>
      </c>
      <c r="R2261" s="330" t="b">
        <f t="shared" si="142"/>
        <v>1</v>
      </c>
      <c r="S2261" s="330" t="str">
        <f t="shared" si="143"/>
        <v/>
      </c>
    </row>
    <row r="2262" spans="1:19" s="330" customFormat="1" ht="20.149999999999999" customHeight="1">
      <c r="A2262" s="294"/>
      <c r="B2262" s="325"/>
      <c r="C2262" s="325"/>
      <c r="D2262" s="325"/>
      <c r="E2262" s="325"/>
      <c r="F2262" s="325"/>
      <c r="G2262" s="326"/>
      <c r="H2262" s="326"/>
      <c r="I2262" s="327"/>
      <c r="J2262" s="327"/>
      <c r="K2262" s="327"/>
      <c r="L2262" s="327"/>
      <c r="M2262" s="327"/>
      <c r="N2262" s="328" t="str">
        <f t="shared" ca="1" si="140"/>
        <v/>
      </c>
      <c r="O2262" s="328"/>
      <c r="P2262" s="329"/>
      <c r="Q2262" s="330" t="str">
        <f t="shared" si="141"/>
        <v/>
      </c>
      <c r="R2262" s="330" t="b">
        <f t="shared" si="142"/>
        <v>1</v>
      </c>
      <c r="S2262" s="330" t="str">
        <f t="shared" si="143"/>
        <v/>
      </c>
    </row>
    <row r="2263" spans="1:19" s="330" customFormat="1" ht="20.149999999999999" customHeight="1">
      <c r="A2263" s="294"/>
      <c r="B2263" s="325"/>
      <c r="C2263" s="325"/>
      <c r="D2263" s="325"/>
      <c r="E2263" s="325"/>
      <c r="F2263" s="325"/>
      <c r="G2263" s="326"/>
      <c r="H2263" s="326"/>
      <c r="I2263" s="327"/>
      <c r="J2263" s="327"/>
      <c r="K2263" s="327"/>
      <c r="L2263" s="327"/>
      <c r="M2263" s="327"/>
      <c r="N2263" s="328" t="str">
        <f t="shared" ca="1" si="140"/>
        <v/>
      </c>
      <c r="O2263" s="328"/>
      <c r="P2263" s="329"/>
      <c r="Q2263" s="330" t="str">
        <f t="shared" si="141"/>
        <v/>
      </c>
      <c r="R2263" s="330" t="b">
        <f t="shared" si="142"/>
        <v>1</v>
      </c>
      <c r="S2263" s="330" t="str">
        <f t="shared" si="143"/>
        <v/>
      </c>
    </row>
    <row r="2264" spans="1:19" s="330" customFormat="1" ht="20.149999999999999" customHeight="1">
      <c r="A2264" s="294"/>
      <c r="B2264" s="325"/>
      <c r="C2264" s="325"/>
      <c r="D2264" s="325"/>
      <c r="E2264" s="325"/>
      <c r="F2264" s="325"/>
      <c r="G2264" s="326"/>
      <c r="H2264" s="326"/>
      <c r="I2264" s="327"/>
      <c r="J2264" s="327"/>
      <c r="K2264" s="327"/>
      <c r="L2264" s="327"/>
      <c r="M2264" s="327"/>
      <c r="N2264" s="328" t="str">
        <f t="shared" ca="1" si="140"/>
        <v/>
      </c>
      <c r="O2264" s="328"/>
      <c r="P2264" s="329"/>
      <c r="Q2264" s="330" t="str">
        <f t="shared" si="141"/>
        <v/>
      </c>
      <c r="R2264" s="330" t="b">
        <f t="shared" si="142"/>
        <v>1</v>
      </c>
      <c r="S2264" s="330" t="str">
        <f t="shared" si="143"/>
        <v/>
      </c>
    </row>
    <row r="2265" spans="1:19" s="330" customFormat="1" ht="20.149999999999999" customHeight="1">
      <c r="A2265" s="294"/>
      <c r="B2265" s="325"/>
      <c r="C2265" s="325"/>
      <c r="D2265" s="325"/>
      <c r="E2265" s="325"/>
      <c r="F2265" s="325"/>
      <c r="G2265" s="326"/>
      <c r="H2265" s="326"/>
      <c r="I2265" s="327"/>
      <c r="J2265" s="327"/>
      <c r="K2265" s="327"/>
      <c r="L2265" s="327"/>
      <c r="M2265" s="327"/>
      <c r="N2265" s="328" t="str">
        <f t="shared" ca="1" si="140"/>
        <v/>
      </c>
      <c r="O2265" s="328"/>
      <c r="P2265" s="329"/>
      <c r="Q2265" s="330" t="str">
        <f t="shared" si="141"/>
        <v/>
      </c>
      <c r="R2265" s="330" t="b">
        <f t="shared" si="142"/>
        <v>1</v>
      </c>
      <c r="S2265" s="330" t="str">
        <f t="shared" si="143"/>
        <v/>
      </c>
    </row>
    <row r="2266" spans="1:19" s="330" customFormat="1" ht="20.149999999999999" customHeight="1">
      <c r="A2266" s="294"/>
      <c r="B2266" s="325"/>
      <c r="C2266" s="325"/>
      <c r="D2266" s="325"/>
      <c r="E2266" s="325"/>
      <c r="F2266" s="325"/>
      <c r="G2266" s="326"/>
      <c r="H2266" s="326"/>
      <c r="I2266" s="327"/>
      <c r="J2266" s="327"/>
      <c r="K2266" s="327"/>
      <c r="L2266" s="327"/>
      <c r="M2266" s="327"/>
      <c r="N2266" s="328" t="str">
        <f t="shared" ca="1" si="140"/>
        <v/>
      </c>
      <c r="O2266" s="328"/>
      <c r="P2266" s="329"/>
      <c r="Q2266" s="330" t="str">
        <f t="shared" si="141"/>
        <v/>
      </c>
      <c r="R2266" s="330" t="b">
        <f t="shared" si="142"/>
        <v>1</v>
      </c>
      <c r="S2266" s="330" t="str">
        <f t="shared" si="143"/>
        <v/>
      </c>
    </row>
    <row r="2267" spans="1:19" s="330" customFormat="1" ht="20.149999999999999" customHeight="1">
      <c r="A2267" s="294"/>
      <c r="B2267" s="325"/>
      <c r="C2267" s="325"/>
      <c r="D2267" s="325"/>
      <c r="E2267" s="325"/>
      <c r="F2267" s="325"/>
      <c r="G2267" s="326"/>
      <c r="H2267" s="326"/>
      <c r="I2267" s="327"/>
      <c r="J2267" s="327"/>
      <c r="K2267" s="327"/>
      <c r="L2267" s="327"/>
      <c r="M2267" s="327"/>
      <c r="N2267" s="328" t="str">
        <f t="shared" ca="1" si="140"/>
        <v/>
      </c>
      <c r="O2267" s="328"/>
      <c r="P2267" s="329"/>
      <c r="Q2267" s="330" t="str">
        <f t="shared" si="141"/>
        <v/>
      </c>
      <c r="R2267" s="330" t="b">
        <f t="shared" si="142"/>
        <v>1</v>
      </c>
      <c r="S2267" s="330" t="str">
        <f t="shared" si="143"/>
        <v/>
      </c>
    </row>
    <row r="2268" spans="1:19" s="330" customFormat="1" ht="20.149999999999999" customHeight="1">
      <c r="A2268" s="294"/>
      <c r="B2268" s="325"/>
      <c r="C2268" s="325"/>
      <c r="D2268" s="325"/>
      <c r="E2268" s="325"/>
      <c r="F2268" s="325"/>
      <c r="G2268" s="326"/>
      <c r="H2268" s="326"/>
      <c r="I2268" s="327"/>
      <c r="J2268" s="327"/>
      <c r="K2268" s="327"/>
      <c r="L2268" s="327"/>
      <c r="M2268" s="327"/>
      <c r="N2268" s="328" t="str">
        <f t="shared" ca="1" si="140"/>
        <v/>
      </c>
      <c r="O2268" s="328"/>
      <c r="P2268" s="329"/>
      <c r="Q2268" s="330" t="str">
        <f t="shared" si="141"/>
        <v/>
      </c>
      <c r="R2268" s="330" t="b">
        <f t="shared" si="142"/>
        <v>1</v>
      </c>
      <c r="S2268" s="330" t="str">
        <f t="shared" si="143"/>
        <v/>
      </c>
    </row>
    <row r="2269" spans="1:19" s="330" customFormat="1" ht="20.149999999999999" customHeight="1">
      <c r="A2269" s="294"/>
      <c r="B2269" s="325"/>
      <c r="C2269" s="325"/>
      <c r="D2269" s="325"/>
      <c r="E2269" s="325"/>
      <c r="F2269" s="325"/>
      <c r="G2269" s="326"/>
      <c r="H2269" s="326"/>
      <c r="I2269" s="327"/>
      <c r="J2269" s="327"/>
      <c r="K2269" s="327"/>
      <c r="L2269" s="327"/>
      <c r="M2269" s="327"/>
      <c r="N2269" s="328" t="str">
        <f t="shared" ca="1" si="140"/>
        <v/>
      </c>
      <c r="O2269" s="328"/>
      <c r="P2269" s="329"/>
      <c r="Q2269" s="330" t="str">
        <f t="shared" si="141"/>
        <v/>
      </c>
      <c r="R2269" s="330" t="b">
        <f t="shared" si="142"/>
        <v>1</v>
      </c>
      <c r="S2269" s="330" t="str">
        <f t="shared" si="143"/>
        <v/>
      </c>
    </row>
    <row r="2270" spans="1:19" s="330" customFormat="1" ht="20.149999999999999" customHeight="1">
      <c r="A2270" s="294"/>
      <c r="B2270" s="325"/>
      <c r="C2270" s="325"/>
      <c r="D2270" s="325"/>
      <c r="E2270" s="325"/>
      <c r="F2270" s="325"/>
      <c r="G2270" s="326"/>
      <c r="H2270" s="326"/>
      <c r="I2270" s="327"/>
      <c r="J2270" s="327"/>
      <c r="K2270" s="327"/>
      <c r="L2270" s="327"/>
      <c r="M2270" s="327"/>
      <c r="N2270" s="328" t="str">
        <f t="shared" ca="1" si="140"/>
        <v/>
      </c>
      <c r="O2270" s="328"/>
      <c r="P2270" s="329"/>
      <c r="Q2270" s="330" t="str">
        <f t="shared" si="141"/>
        <v/>
      </c>
      <c r="R2270" s="330" t="b">
        <f t="shared" si="142"/>
        <v>1</v>
      </c>
      <c r="S2270" s="330" t="str">
        <f t="shared" si="143"/>
        <v/>
      </c>
    </row>
    <row r="2271" spans="1:19" s="330" customFormat="1" ht="20.149999999999999" customHeight="1">
      <c r="A2271" s="294"/>
      <c r="B2271" s="325"/>
      <c r="C2271" s="325"/>
      <c r="D2271" s="325"/>
      <c r="E2271" s="325"/>
      <c r="F2271" s="325"/>
      <c r="G2271" s="326"/>
      <c r="H2271" s="326"/>
      <c r="I2271" s="327"/>
      <c r="J2271" s="327"/>
      <c r="K2271" s="327"/>
      <c r="L2271" s="327"/>
      <c r="M2271" s="327"/>
      <c r="N2271" s="328" t="str">
        <f t="shared" ca="1" si="140"/>
        <v/>
      </c>
      <c r="O2271" s="328"/>
      <c r="P2271" s="329"/>
      <c r="Q2271" s="330" t="str">
        <f t="shared" si="141"/>
        <v/>
      </c>
      <c r="R2271" s="330" t="b">
        <f t="shared" si="142"/>
        <v>1</v>
      </c>
      <c r="S2271" s="330" t="str">
        <f t="shared" si="143"/>
        <v/>
      </c>
    </row>
    <row r="2272" spans="1:19" s="330" customFormat="1" ht="20.149999999999999" customHeight="1">
      <c r="A2272" s="294"/>
      <c r="B2272" s="325"/>
      <c r="C2272" s="325"/>
      <c r="D2272" s="325"/>
      <c r="E2272" s="325"/>
      <c r="F2272" s="325"/>
      <c r="G2272" s="326"/>
      <c r="H2272" s="326"/>
      <c r="I2272" s="327"/>
      <c r="J2272" s="327"/>
      <c r="K2272" s="327"/>
      <c r="L2272" s="327"/>
      <c r="M2272" s="327"/>
      <c r="N2272" s="328" t="str">
        <f t="shared" ca="1" si="140"/>
        <v/>
      </c>
      <c r="O2272" s="328"/>
      <c r="P2272" s="329"/>
      <c r="Q2272" s="330" t="str">
        <f t="shared" si="141"/>
        <v/>
      </c>
      <c r="R2272" s="330" t="b">
        <f t="shared" si="142"/>
        <v>1</v>
      </c>
      <c r="S2272" s="330" t="str">
        <f t="shared" si="143"/>
        <v/>
      </c>
    </row>
    <row r="2273" spans="1:19" s="330" customFormat="1" ht="20.149999999999999" customHeight="1">
      <c r="A2273" s="294"/>
      <c r="B2273" s="325"/>
      <c r="C2273" s="325"/>
      <c r="D2273" s="325"/>
      <c r="E2273" s="325"/>
      <c r="F2273" s="325"/>
      <c r="G2273" s="326"/>
      <c r="H2273" s="326"/>
      <c r="I2273" s="327"/>
      <c r="J2273" s="327"/>
      <c r="K2273" s="327"/>
      <c r="L2273" s="327"/>
      <c r="M2273" s="327"/>
      <c r="N2273" s="328" t="str">
        <f t="shared" ca="1" si="140"/>
        <v/>
      </c>
      <c r="O2273" s="328"/>
      <c r="P2273" s="329"/>
      <c r="Q2273" s="330" t="str">
        <f t="shared" si="141"/>
        <v/>
      </c>
      <c r="R2273" s="330" t="b">
        <f t="shared" si="142"/>
        <v>1</v>
      </c>
      <c r="S2273" s="330" t="str">
        <f t="shared" si="143"/>
        <v/>
      </c>
    </row>
    <row r="2274" spans="1:19" s="330" customFormat="1" ht="20.149999999999999" customHeight="1">
      <c r="A2274" s="294"/>
      <c r="B2274" s="325"/>
      <c r="C2274" s="325"/>
      <c r="D2274" s="325"/>
      <c r="E2274" s="325"/>
      <c r="F2274" s="325"/>
      <c r="G2274" s="326"/>
      <c r="H2274" s="326"/>
      <c r="I2274" s="327"/>
      <c r="J2274" s="327"/>
      <c r="K2274" s="327"/>
      <c r="L2274" s="327"/>
      <c r="M2274" s="327"/>
      <c r="N2274" s="328" t="str">
        <f t="shared" ca="1" si="140"/>
        <v/>
      </c>
      <c r="O2274" s="328"/>
      <c r="P2274" s="329"/>
      <c r="Q2274" s="330" t="str">
        <f t="shared" si="141"/>
        <v/>
      </c>
      <c r="R2274" s="330" t="b">
        <f t="shared" si="142"/>
        <v>1</v>
      </c>
      <c r="S2274" s="330" t="str">
        <f t="shared" si="143"/>
        <v/>
      </c>
    </row>
    <row r="2275" spans="1:19" s="330" customFormat="1" ht="20.149999999999999" customHeight="1">
      <c r="A2275" s="294"/>
      <c r="B2275" s="325"/>
      <c r="C2275" s="325"/>
      <c r="D2275" s="325"/>
      <c r="E2275" s="325"/>
      <c r="F2275" s="325"/>
      <c r="G2275" s="326"/>
      <c r="H2275" s="326"/>
      <c r="I2275" s="327"/>
      <c r="J2275" s="327"/>
      <c r="K2275" s="327"/>
      <c r="L2275" s="327"/>
      <c r="M2275" s="327"/>
      <c r="N2275" s="328" t="str">
        <f t="shared" ca="1" si="140"/>
        <v/>
      </c>
      <c r="O2275" s="328"/>
      <c r="P2275" s="329"/>
      <c r="Q2275" s="330" t="str">
        <f t="shared" si="141"/>
        <v/>
      </c>
      <c r="R2275" s="330" t="b">
        <f t="shared" si="142"/>
        <v>1</v>
      </c>
      <c r="S2275" s="330" t="str">
        <f t="shared" si="143"/>
        <v/>
      </c>
    </row>
    <row r="2276" spans="1:19" s="330" customFormat="1" ht="20.149999999999999" customHeight="1">
      <c r="A2276" s="294"/>
      <c r="B2276" s="325"/>
      <c r="C2276" s="325"/>
      <c r="D2276" s="325"/>
      <c r="E2276" s="325"/>
      <c r="F2276" s="325"/>
      <c r="G2276" s="326"/>
      <c r="H2276" s="326"/>
      <c r="I2276" s="327"/>
      <c r="J2276" s="327"/>
      <c r="K2276" s="327"/>
      <c r="L2276" s="327"/>
      <c r="M2276" s="327"/>
      <c r="N2276" s="328" t="str">
        <f t="shared" ca="1" si="140"/>
        <v/>
      </c>
      <c r="O2276" s="328"/>
      <c r="P2276" s="329"/>
      <c r="Q2276" s="330" t="str">
        <f t="shared" si="141"/>
        <v/>
      </c>
      <c r="R2276" s="330" t="b">
        <f t="shared" si="142"/>
        <v>1</v>
      </c>
      <c r="S2276" s="330" t="str">
        <f t="shared" si="143"/>
        <v/>
      </c>
    </row>
    <row r="2277" spans="1:19" s="330" customFormat="1" ht="20.149999999999999" customHeight="1">
      <c r="A2277" s="294"/>
      <c r="B2277" s="325"/>
      <c r="C2277" s="325"/>
      <c r="D2277" s="325"/>
      <c r="E2277" s="325"/>
      <c r="F2277" s="325"/>
      <c r="G2277" s="326"/>
      <c r="H2277" s="326"/>
      <c r="I2277" s="327"/>
      <c r="J2277" s="327"/>
      <c r="K2277" s="327"/>
      <c r="L2277" s="327"/>
      <c r="M2277" s="327"/>
      <c r="N2277" s="328" t="str">
        <f t="shared" ca="1" si="140"/>
        <v/>
      </c>
      <c r="O2277" s="328"/>
      <c r="P2277" s="329"/>
      <c r="Q2277" s="330" t="str">
        <f t="shared" si="141"/>
        <v/>
      </c>
      <c r="R2277" s="330" t="b">
        <f t="shared" si="142"/>
        <v>1</v>
      </c>
      <c r="S2277" s="330" t="str">
        <f t="shared" si="143"/>
        <v/>
      </c>
    </row>
    <row r="2278" spans="1:19" s="330" customFormat="1" ht="20.149999999999999" customHeight="1">
      <c r="A2278" s="294"/>
      <c r="B2278" s="325"/>
      <c r="C2278" s="325"/>
      <c r="D2278" s="325"/>
      <c r="E2278" s="325"/>
      <c r="F2278" s="325"/>
      <c r="G2278" s="326"/>
      <c r="H2278" s="326"/>
      <c r="I2278" s="327"/>
      <c r="J2278" s="327"/>
      <c r="K2278" s="327"/>
      <c r="L2278" s="327"/>
      <c r="M2278" s="327"/>
      <c r="N2278" s="328" t="str">
        <f t="shared" ca="1" si="140"/>
        <v/>
      </c>
      <c r="O2278" s="328"/>
      <c r="P2278" s="329"/>
      <c r="Q2278" s="330" t="str">
        <f t="shared" si="141"/>
        <v/>
      </c>
      <c r="R2278" s="330" t="b">
        <f t="shared" si="142"/>
        <v>1</v>
      </c>
      <c r="S2278" s="330" t="str">
        <f t="shared" si="143"/>
        <v/>
      </c>
    </row>
    <row r="2279" spans="1:19" s="330" customFormat="1" ht="20.149999999999999" customHeight="1">
      <c r="A2279" s="294"/>
      <c r="B2279" s="325"/>
      <c r="C2279" s="325"/>
      <c r="D2279" s="325"/>
      <c r="E2279" s="325"/>
      <c r="F2279" s="325"/>
      <c r="G2279" s="326"/>
      <c r="H2279" s="326"/>
      <c r="I2279" s="327"/>
      <c r="J2279" s="327"/>
      <c r="K2279" s="327"/>
      <c r="L2279" s="327"/>
      <c r="M2279" s="327"/>
      <c r="N2279" s="328" t="str">
        <f t="shared" ca="1" si="140"/>
        <v/>
      </c>
      <c r="O2279" s="328"/>
      <c r="P2279" s="329"/>
      <c r="Q2279" s="330" t="str">
        <f t="shared" si="141"/>
        <v/>
      </c>
      <c r="R2279" s="330" t="b">
        <f t="shared" si="142"/>
        <v>1</v>
      </c>
      <c r="S2279" s="330" t="str">
        <f t="shared" si="143"/>
        <v/>
      </c>
    </row>
    <row r="2280" spans="1:19" s="330" customFormat="1" ht="20.149999999999999" customHeight="1">
      <c r="A2280" s="294"/>
      <c r="B2280" s="325"/>
      <c r="C2280" s="325"/>
      <c r="D2280" s="325"/>
      <c r="E2280" s="325"/>
      <c r="F2280" s="325"/>
      <c r="G2280" s="326"/>
      <c r="H2280" s="326"/>
      <c r="I2280" s="327"/>
      <c r="J2280" s="327"/>
      <c r="K2280" s="327"/>
      <c r="L2280" s="327"/>
      <c r="M2280" s="327"/>
      <c r="N2280" s="328" t="str">
        <f t="shared" ca="1" si="140"/>
        <v/>
      </c>
      <c r="O2280" s="328"/>
      <c r="P2280" s="329"/>
      <c r="Q2280" s="330" t="str">
        <f t="shared" si="141"/>
        <v/>
      </c>
      <c r="R2280" s="330" t="b">
        <f t="shared" si="142"/>
        <v>1</v>
      </c>
      <c r="S2280" s="330" t="str">
        <f t="shared" si="143"/>
        <v/>
      </c>
    </row>
    <row r="2281" spans="1:19" s="330" customFormat="1" ht="20.149999999999999" customHeight="1">
      <c r="A2281" s="294"/>
      <c r="B2281" s="325"/>
      <c r="C2281" s="325"/>
      <c r="D2281" s="325"/>
      <c r="E2281" s="325"/>
      <c r="F2281" s="325"/>
      <c r="G2281" s="326"/>
      <c r="H2281" s="326"/>
      <c r="I2281" s="327"/>
      <c r="J2281" s="327"/>
      <c r="K2281" s="327"/>
      <c r="L2281" s="327"/>
      <c r="M2281" s="327"/>
      <c r="N2281" s="328" t="str">
        <f t="shared" ca="1" si="140"/>
        <v/>
      </c>
      <c r="O2281" s="328"/>
      <c r="P2281" s="329"/>
      <c r="Q2281" s="330" t="str">
        <f t="shared" si="141"/>
        <v/>
      </c>
      <c r="R2281" s="330" t="b">
        <f t="shared" si="142"/>
        <v>1</v>
      </c>
      <c r="S2281" s="330" t="str">
        <f t="shared" si="143"/>
        <v/>
      </c>
    </row>
    <row r="2282" spans="1:19" s="330" customFormat="1" ht="20.149999999999999" customHeight="1">
      <c r="A2282" s="294"/>
      <c r="B2282" s="325"/>
      <c r="C2282" s="325"/>
      <c r="D2282" s="325"/>
      <c r="E2282" s="325"/>
      <c r="F2282" s="325"/>
      <c r="G2282" s="326"/>
      <c r="H2282" s="326"/>
      <c r="I2282" s="327"/>
      <c r="J2282" s="327"/>
      <c r="K2282" s="327"/>
      <c r="L2282" s="327"/>
      <c r="M2282" s="327"/>
      <c r="N2282" s="328" t="str">
        <f t="shared" ca="1" si="140"/>
        <v/>
      </c>
      <c r="O2282" s="328"/>
      <c r="P2282" s="329"/>
      <c r="Q2282" s="330" t="str">
        <f t="shared" si="141"/>
        <v/>
      </c>
      <c r="R2282" s="330" t="b">
        <f t="shared" si="142"/>
        <v>1</v>
      </c>
      <c r="S2282" s="330" t="str">
        <f t="shared" si="143"/>
        <v/>
      </c>
    </row>
    <row r="2283" spans="1:19" s="330" customFormat="1" ht="20.149999999999999" customHeight="1">
      <c r="A2283" s="294"/>
      <c r="B2283" s="325"/>
      <c r="C2283" s="325"/>
      <c r="D2283" s="325"/>
      <c r="E2283" s="325"/>
      <c r="F2283" s="325"/>
      <c r="G2283" s="326"/>
      <c r="H2283" s="326"/>
      <c r="I2283" s="327"/>
      <c r="J2283" s="327"/>
      <c r="K2283" s="327"/>
      <c r="L2283" s="327"/>
      <c r="M2283" s="327"/>
      <c r="N2283" s="328" t="str">
        <f t="shared" ca="1" si="140"/>
        <v/>
      </c>
      <c r="O2283" s="328"/>
      <c r="P2283" s="329"/>
      <c r="Q2283" s="330" t="str">
        <f t="shared" si="141"/>
        <v/>
      </c>
      <c r="R2283" s="330" t="b">
        <f t="shared" si="142"/>
        <v>1</v>
      </c>
      <c r="S2283" s="330" t="str">
        <f t="shared" si="143"/>
        <v/>
      </c>
    </row>
    <row r="2284" spans="1:19" s="330" customFormat="1" ht="20.149999999999999" customHeight="1">
      <c r="A2284" s="294"/>
      <c r="B2284" s="325"/>
      <c r="C2284" s="325"/>
      <c r="D2284" s="325"/>
      <c r="E2284" s="325"/>
      <c r="F2284" s="325"/>
      <c r="G2284" s="326"/>
      <c r="H2284" s="326"/>
      <c r="I2284" s="327"/>
      <c r="J2284" s="327"/>
      <c r="K2284" s="327"/>
      <c r="L2284" s="327"/>
      <c r="M2284" s="327"/>
      <c r="N2284" s="328" t="str">
        <f t="shared" ca="1" si="140"/>
        <v/>
      </c>
      <c r="O2284" s="328"/>
      <c r="P2284" s="329"/>
      <c r="Q2284" s="330" t="str">
        <f t="shared" si="141"/>
        <v/>
      </c>
      <c r="R2284" s="330" t="b">
        <f t="shared" si="142"/>
        <v>1</v>
      </c>
      <c r="S2284" s="330" t="str">
        <f t="shared" si="143"/>
        <v/>
      </c>
    </row>
    <row r="2285" spans="1:19" s="330" customFormat="1" ht="20.149999999999999" customHeight="1">
      <c r="A2285" s="294"/>
      <c r="B2285" s="325"/>
      <c r="C2285" s="325"/>
      <c r="D2285" s="325"/>
      <c r="E2285" s="325"/>
      <c r="F2285" s="325"/>
      <c r="G2285" s="326"/>
      <c r="H2285" s="326"/>
      <c r="I2285" s="327"/>
      <c r="J2285" s="327"/>
      <c r="K2285" s="327"/>
      <c r="L2285" s="327"/>
      <c r="M2285" s="327"/>
      <c r="N2285" s="328" t="str">
        <f t="shared" ca="1" si="140"/>
        <v/>
      </c>
      <c r="O2285" s="328"/>
      <c r="P2285" s="329"/>
      <c r="Q2285" s="330" t="str">
        <f t="shared" si="141"/>
        <v/>
      </c>
      <c r="R2285" s="330" t="b">
        <f t="shared" si="142"/>
        <v>1</v>
      </c>
      <c r="S2285" s="330" t="str">
        <f t="shared" si="143"/>
        <v/>
      </c>
    </row>
    <row r="2286" spans="1:19" s="330" customFormat="1" ht="20.149999999999999" customHeight="1">
      <c r="A2286" s="294"/>
      <c r="B2286" s="325"/>
      <c r="C2286" s="325"/>
      <c r="D2286" s="325"/>
      <c r="E2286" s="325"/>
      <c r="F2286" s="325"/>
      <c r="G2286" s="326"/>
      <c r="H2286" s="326"/>
      <c r="I2286" s="327"/>
      <c r="J2286" s="327"/>
      <c r="K2286" s="327"/>
      <c r="L2286" s="327"/>
      <c r="M2286" s="327"/>
      <c r="N2286" s="328" t="str">
        <f t="shared" ca="1" si="140"/>
        <v/>
      </c>
      <c r="O2286" s="328"/>
      <c r="P2286" s="329"/>
      <c r="Q2286" s="330" t="str">
        <f t="shared" si="141"/>
        <v/>
      </c>
      <c r="R2286" s="330" t="b">
        <f t="shared" si="142"/>
        <v>1</v>
      </c>
      <c r="S2286" s="330" t="str">
        <f t="shared" si="143"/>
        <v/>
      </c>
    </row>
    <row r="2287" spans="1:19" s="330" customFormat="1" ht="20.149999999999999" customHeight="1">
      <c r="A2287" s="294"/>
      <c r="B2287" s="325"/>
      <c r="C2287" s="325"/>
      <c r="D2287" s="325"/>
      <c r="E2287" s="325"/>
      <c r="F2287" s="325"/>
      <c r="G2287" s="326"/>
      <c r="H2287" s="326"/>
      <c r="I2287" s="327"/>
      <c r="J2287" s="327"/>
      <c r="K2287" s="327"/>
      <c r="L2287" s="327"/>
      <c r="M2287" s="327"/>
      <c r="N2287" s="328" t="str">
        <f t="shared" ca="1" si="140"/>
        <v/>
      </c>
      <c r="O2287" s="328"/>
      <c r="P2287" s="329"/>
      <c r="Q2287" s="330" t="str">
        <f t="shared" si="141"/>
        <v/>
      </c>
      <c r="R2287" s="330" t="b">
        <f t="shared" si="142"/>
        <v>1</v>
      </c>
      <c r="S2287" s="330" t="str">
        <f t="shared" si="143"/>
        <v/>
      </c>
    </row>
    <row r="2288" spans="1:19" s="330" customFormat="1" ht="20.149999999999999" customHeight="1">
      <c r="A2288" s="294"/>
      <c r="B2288" s="325"/>
      <c r="C2288" s="325"/>
      <c r="D2288" s="325"/>
      <c r="E2288" s="325"/>
      <c r="F2288" s="325"/>
      <c r="G2288" s="326"/>
      <c r="H2288" s="326"/>
      <c r="I2288" s="327"/>
      <c r="J2288" s="327"/>
      <c r="K2288" s="327"/>
      <c r="L2288" s="327"/>
      <c r="M2288" s="327"/>
      <c r="N2288" s="328" t="str">
        <f t="shared" ca="1" si="140"/>
        <v/>
      </c>
      <c r="O2288" s="328"/>
      <c r="P2288" s="329"/>
      <c r="Q2288" s="330" t="str">
        <f t="shared" si="141"/>
        <v/>
      </c>
      <c r="R2288" s="330" t="b">
        <f t="shared" si="142"/>
        <v>1</v>
      </c>
      <c r="S2288" s="330" t="str">
        <f t="shared" si="143"/>
        <v/>
      </c>
    </row>
    <row r="2289" spans="1:19" s="330" customFormat="1" ht="20.149999999999999" customHeight="1">
      <c r="A2289" s="294"/>
      <c r="B2289" s="325"/>
      <c r="C2289" s="325"/>
      <c r="D2289" s="325"/>
      <c r="E2289" s="325"/>
      <c r="F2289" s="325"/>
      <c r="G2289" s="326"/>
      <c r="H2289" s="326"/>
      <c r="I2289" s="327"/>
      <c r="J2289" s="327"/>
      <c r="K2289" s="327"/>
      <c r="L2289" s="327"/>
      <c r="M2289" s="327"/>
      <c r="N2289" s="328" t="str">
        <f t="shared" ca="1" si="140"/>
        <v/>
      </c>
      <c r="O2289" s="328"/>
      <c r="P2289" s="329"/>
      <c r="Q2289" s="330" t="str">
        <f t="shared" si="141"/>
        <v/>
      </c>
      <c r="R2289" s="330" t="b">
        <f t="shared" si="142"/>
        <v>1</v>
      </c>
      <c r="S2289" s="330" t="str">
        <f t="shared" si="143"/>
        <v/>
      </c>
    </row>
    <row r="2290" spans="1:19" s="330" customFormat="1" ht="20.149999999999999" customHeight="1">
      <c r="A2290" s="294"/>
      <c r="B2290" s="325"/>
      <c r="C2290" s="325"/>
      <c r="D2290" s="325"/>
      <c r="E2290" s="325"/>
      <c r="F2290" s="325"/>
      <c r="G2290" s="326"/>
      <c r="H2290" s="326"/>
      <c r="I2290" s="327"/>
      <c r="J2290" s="327"/>
      <c r="K2290" s="327"/>
      <c r="L2290" s="327"/>
      <c r="M2290" s="327"/>
      <c r="N2290" s="328" t="str">
        <f t="shared" ca="1" si="140"/>
        <v/>
      </c>
      <c r="O2290" s="328"/>
      <c r="P2290" s="329"/>
      <c r="Q2290" s="330" t="str">
        <f t="shared" si="141"/>
        <v/>
      </c>
      <c r="R2290" s="330" t="b">
        <f t="shared" si="142"/>
        <v>1</v>
      </c>
      <c r="S2290" s="330" t="str">
        <f t="shared" si="143"/>
        <v/>
      </c>
    </row>
    <row r="2291" spans="1:19" s="330" customFormat="1" ht="20.149999999999999" customHeight="1">
      <c r="A2291" s="294"/>
      <c r="B2291" s="325"/>
      <c r="C2291" s="325"/>
      <c r="D2291" s="325"/>
      <c r="E2291" s="325"/>
      <c r="F2291" s="325"/>
      <c r="G2291" s="326"/>
      <c r="H2291" s="326"/>
      <c r="I2291" s="327"/>
      <c r="J2291" s="327"/>
      <c r="K2291" s="327"/>
      <c r="L2291" s="327"/>
      <c r="M2291" s="327"/>
      <c r="N2291" s="328" t="str">
        <f t="shared" ca="1" si="140"/>
        <v/>
      </c>
      <c r="O2291" s="328"/>
      <c r="P2291" s="329"/>
      <c r="Q2291" s="330" t="str">
        <f t="shared" si="141"/>
        <v/>
      </c>
      <c r="R2291" s="330" t="b">
        <f t="shared" si="142"/>
        <v>1</v>
      </c>
      <c r="S2291" s="330" t="str">
        <f t="shared" si="143"/>
        <v/>
      </c>
    </row>
    <row r="2292" spans="1:19" s="330" customFormat="1" ht="20.149999999999999" customHeight="1">
      <c r="A2292" s="294"/>
      <c r="B2292" s="325"/>
      <c r="C2292" s="325"/>
      <c r="D2292" s="325"/>
      <c r="E2292" s="325"/>
      <c r="F2292" s="325"/>
      <c r="G2292" s="326"/>
      <c r="H2292" s="326"/>
      <c r="I2292" s="327"/>
      <c r="J2292" s="327"/>
      <c r="K2292" s="327"/>
      <c r="L2292" s="327"/>
      <c r="M2292" s="327"/>
      <c r="N2292" s="328" t="str">
        <f t="shared" ca="1" si="140"/>
        <v/>
      </c>
      <c r="O2292" s="328"/>
      <c r="P2292" s="329"/>
      <c r="Q2292" s="330" t="str">
        <f t="shared" si="141"/>
        <v/>
      </c>
      <c r="R2292" s="330" t="b">
        <f t="shared" si="142"/>
        <v>1</v>
      </c>
      <c r="S2292" s="330" t="str">
        <f t="shared" si="143"/>
        <v/>
      </c>
    </row>
    <row r="2293" spans="1:19" s="330" customFormat="1" ht="20.149999999999999" customHeight="1">
      <c r="A2293" s="294"/>
      <c r="B2293" s="325"/>
      <c r="C2293" s="325"/>
      <c r="D2293" s="325"/>
      <c r="E2293" s="325"/>
      <c r="F2293" s="325"/>
      <c r="G2293" s="326"/>
      <c r="H2293" s="326"/>
      <c r="I2293" s="327"/>
      <c r="J2293" s="327"/>
      <c r="K2293" s="327"/>
      <c r="L2293" s="327"/>
      <c r="M2293" s="327"/>
      <c r="N2293" s="328" t="str">
        <f t="shared" ca="1" si="140"/>
        <v/>
      </c>
      <c r="O2293" s="328"/>
      <c r="P2293" s="329"/>
      <c r="Q2293" s="330" t="str">
        <f t="shared" si="141"/>
        <v/>
      </c>
      <c r="R2293" s="330" t="b">
        <f t="shared" si="142"/>
        <v>1</v>
      </c>
      <c r="S2293" s="330" t="str">
        <f t="shared" si="143"/>
        <v/>
      </c>
    </row>
    <row r="2294" spans="1:19" s="330" customFormat="1" ht="20.149999999999999" customHeight="1">
      <c r="A2294" s="294"/>
      <c r="B2294" s="325"/>
      <c r="C2294" s="325"/>
      <c r="D2294" s="325"/>
      <c r="E2294" s="325"/>
      <c r="F2294" s="325"/>
      <c r="G2294" s="326"/>
      <c r="H2294" s="326"/>
      <c r="I2294" s="327"/>
      <c r="J2294" s="327"/>
      <c r="K2294" s="327"/>
      <c r="L2294" s="327"/>
      <c r="M2294" s="327"/>
      <c r="N2294" s="328" t="str">
        <f t="shared" ca="1" si="140"/>
        <v/>
      </c>
      <c r="O2294" s="328"/>
      <c r="P2294" s="329"/>
      <c r="Q2294" s="330" t="str">
        <f t="shared" si="141"/>
        <v/>
      </c>
      <c r="R2294" s="330" t="b">
        <f t="shared" si="142"/>
        <v>1</v>
      </c>
      <c r="S2294" s="330" t="str">
        <f t="shared" si="143"/>
        <v/>
      </c>
    </row>
    <row r="2295" spans="1:19" s="330" customFormat="1" ht="20.149999999999999" customHeight="1">
      <c r="A2295" s="294"/>
      <c r="B2295" s="325"/>
      <c r="C2295" s="325"/>
      <c r="D2295" s="325"/>
      <c r="E2295" s="325"/>
      <c r="F2295" s="325"/>
      <c r="G2295" s="326"/>
      <c r="H2295" s="326"/>
      <c r="I2295" s="327"/>
      <c r="J2295" s="327"/>
      <c r="K2295" s="327"/>
      <c r="L2295" s="327"/>
      <c r="M2295" s="327"/>
      <c r="N2295" s="328" t="str">
        <f t="shared" ca="1" si="140"/>
        <v/>
      </c>
      <c r="O2295" s="328"/>
      <c r="P2295" s="329"/>
      <c r="Q2295" s="330" t="str">
        <f t="shared" si="141"/>
        <v/>
      </c>
      <c r="R2295" s="330" t="b">
        <f t="shared" si="142"/>
        <v>1</v>
      </c>
      <c r="S2295" s="330" t="str">
        <f t="shared" si="143"/>
        <v/>
      </c>
    </row>
    <row r="2296" spans="1:19" s="330" customFormat="1" ht="20.149999999999999" customHeight="1">
      <c r="A2296" s="294"/>
      <c r="B2296" s="325"/>
      <c r="C2296" s="325"/>
      <c r="D2296" s="325"/>
      <c r="E2296" s="325"/>
      <c r="F2296" s="325"/>
      <c r="G2296" s="326"/>
      <c r="H2296" s="326"/>
      <c r="I2296" s="327"/>
      <c r="J2296" s="327"/>
      <c r="K2296" s="327"/>
      <c r="L2296" s="327"/>
      <c r="M2296" s="327"/>
      <c r="N2296" s="328" t="str">
        <f t="shared" ca="1" si="140"/>
        <v/>
      </c>
      <c r="O2296" s="328"/>
      <c r="P2296" s="329"/>
      <c r="Q2296" s="330" t="str">
        <f t="shared" si="141"/>
        <v/>
      </c>
      <c r="R2296" s="330" t="b">
        <f t="shared" si="142"/>
        <v>1</v>
      </c>
      <c r="S2296" s="330" t="str">
        <f t="shared" si="143"/>
        <v/>
      </c>
    </row>
    <row r="2297" spans="1:19" s="330" customFormat="1" ht="20.149999999999999" customHeight="1">
      <c r="A2297" s="294"/>
      <c r="B2297" s="325"/>
      <c r="C2297" s="325"/>
      <c r="D2297" s="325"/>
      <c r="E2297" s="325"/>
      <c r="F2297" s="325"/>
      <c r="G2297" s="326"/>
      <c r="H2297" s="326"/>
      <c r="I2297" s="327"/>
      <c r="J2297" s="327"/>
      <c r="K2297" s="327"/>
      <c r="L2297" s="327"/>
      <c r="M2297" s="327"/>
      <c r="N2297" s="328" t="str">
        <f t="shared" ca="1" si="140"/>
        <v/>
      </c>
      <c r="O2297" s="328"/>
      <c r="P2297" s="329"/>
      <c r="Q2297" s="330" t="str">
        <f t="shared" si="141"/>
        <v/>
      </c>
      <c r="R2297" s="330" t="b">
        <f t="shared" si="142"/>
        <v>1</v>
      </c>
      <c r="S2297" s="330" t="str">
        <f t="shared" si="143"/>
        <v/>
      </c>
    </row>
    <row r="2298" spans="1:19" s="330" customFormat="1" ht="20.149999999999999" customHeight="1">
      <c r="A2298" s="294"/>
      <c r="B2298" s="325"/>
      <c r="C2298" s="325"/>
      <c r="D2298" s="325"/>
      <c r="E2298" s="325"/>
      <c r="F2298" s="325"/>
      <c r="G2298" s="326"/>
      <c r="H2298" s="326"/>
      <c r="I2298" s="327"/>
      <c r="J2298" s="327"/>
      <c r="K2298" s="327"/>
      <c r="L2298" s="327"/>
      <c r="M2298" s="327"/>
      <c r="N2298" s="328" t="str">
        <f t="shared" ca="1" si="140"/>
        <v/>
      </c>
      <c r="O2298" s="328"/>
      <c r="P2298" s="329"/>
      <c r="Q2298" s="330" t="str">
        <f t="shared" si="141"/>
        <v/>
      </c>
      <c r="R2298" s="330" t="b">
        <f t="shared" si="142"/>
        <v>1</v>
      </c>
      <c r="S2298" s="330" t="str">
        <f t="shared" si="143"/>
        <v/>
      </c>
    </row>
    <row r="2299" spans="1:19" s="330" customFormat="1" ht="20.149999999999999" customHeight="1">
      <c r="A2299" s="294"/>
      <c r="B2299" s="325"/>
      <c r="C2299" s="325"/>
      <c r="D2299" s="325"/>
      <c r="E2299" s="325"/>
      <c r="F2299" s="325"/>
      <c r="G2299" s="326"/>
      <c r="H2299" s="326"/>
      <c r="I2299" s="327"/>
      <c r="J2299" s="327"/>
      <c r="K2299" s="327"/>
      <c r="L2299" s="327"/>
      <c r="M2299" s="327"/>
      <c r="N2299" s="328" t="str">
        <f t="shared" ca="1" si="140"/>
        <v/>
      </c>
      <c r="O2299" s="328"/>
      <c r="P2299" s="329"/>
      <c r="Q2299" s="330" t="str">
        <f t="shared" si="141"/>
        <v/>
      </c>
      <c r="R2299" s="330" t="b">
        <f t="shared" si="142"/>
        <v>1</v>
      </c>
      <c r="S2299" s="330" t="str">
        <f t="shared" si="143"/>
        <v/>
      </c>
    </row>
    <row r="2300" spans="1:19" s="330" customFormat="1" ht="20.149999999999999" customHeight="1">
      <c r="A2300" s="294"/>
      <c r="B2300" s="325"/>
      <c r="C2300" s="325"/>
      <c r="D2300" s="325"/>
      <c r="E2300" s="325"/>
      <c r="F2300" s="325"/>
      <c r="G2300" s="326"/>
      <c r="H2300" s="326"/>
      <c r="I2300" s="327"/>
      <c r="J2300" s="327"/>
      <c r="K2300" s="327"/>
      <c r="L2300" s="327"/>
      <c r="M2300" s="327"/>
      <c r="N2300" s="328" t="str">
        <f t="shared" ca="1" si="140"/>
        <v/>
      </c>
      <c r="O2300" s="328"/>
      <c r="P2300" s="329"/>
      <c r="Q2300" s="330" t="str">
        <f t="shared" si="141"/>
        <v/>
      </c>
      <c r="R2300" s="330" t="b">
        <f t="shared" si="142"/>
        <v>1</v>
      </c>
      <c r="S2300" s="330" t="str">
        <f t="shared" si="143"/>
        <v/>
      </c>
    </row>
    <row r="2301" spans="1:19" s="330" customFormat="1" ht="20.149999999999999" customHeight="1">
      <c r="A2301" s="294"/>
      <c r="B2301" s="325"/>
      <c r="C2301" s="325"/>
      <c r="D2301" s="325"/>
      <c r="E2301" s="325"/>
      <c r="F2301" s="325"/>
      <c r="G2301" s="326"/>
      <c r="H2301" s="326"/>
      <c r="I2301" s="327"/>
      <c r="J2301" s="327"/>
      <c r="K2301" s="327"/>
      <c r="L2301" s="327"/>
      <c r="M2301" s="327"/>
      <c r="N2301" s="328" t="str">
        <f t="shared" ca="1" si="140"/>
        <v/>
      </c>
      <c r="O2301" s="328"/>
      <c r="P2301" s="329"/>
      <c r="Q2301" s="330" t="str">
        <f t="shared" si="141"/>
        <v/>
      </c>
      <c r="R2301" s="330" t="b">
        <f t="shared" si="142"/>
        <v>1</v>
      </c>
      <c r="S2301" s="330" t="str">
        <f t="shared" si="143"/>
        <v/>
      </c>
    </row>
    <row r="2302" spans="1:19" s="330" customFormat="1" ht="20.149999999999999" customHeight="1">
      <c r="A2302" s="294"/>
      <c r="B2302" s="325"/>
      <c r="C2302" s="325"/>
      <c r="D2302" s="325"/>
      <c r="E2302" s="325"/>
      <c r="F2302" s="325"/>
      <c r="G2302" s="326"/>
      <c r="H2302" s="326"/>
      <c r="I2302" s="327"/>
      <c r="J2302" s="327"/>
      <c r="K2302" s="327"/>
      <c r="L2302" s="327"/>
      <c r="M2302" s="327"/>
      <c r="N2302" s="328" t="str">
        <f t="shared" ca="1" si="140"/>
        <v/>
      </c>
      <c r="O2302" s="328"/>
      <c r="P2302" s="329"/>
      <c r="Q2302" s="330" t="str">
        <f t="shared" si="141"/>
        <v/>
      </c>
      <c r="R2302" s="330" t="b">
        <f t="shared" si="142"/>
        <v>1</v>
      </c>
      <c r="S2302" s="330" t="str">
        <f t="shared" si="143"/>
        <v/>
      </c>
    </row>
    <row r="2303" spans="1:19" s="330" customFormat="1" ht="20.149999999999999" customHeight="1">
      <c r="A2303" s="294"/>
      <c r="B2303" s="325"/>
      <c r="C2303" s="325"/>
      <c r="D2303" s="325"/>
      <c r="E2303" s="325"/>
      <c r="F2303" s="325"/>
      <c r="G2303" s="326"/>
      <c r="H2303" s="326"/>
      <c r="I2303" s="327"/>
      <c r="J2303" s="327"/>
      <c r="K2303" s="327"/>
      <c r="L2303" s="327"/>
      <c r="M2303" s="327"/>
      <c r="N2303" s="328" t="str">
        <f t="shared" ca="1" si="140"/>
        <v/>
      </c>
      <c r="O2303" s="328"/>
      <c r="P2303" s="329"/>
      <c r="Q2303" s="330" t="str">
        <f t="shared" si="141"/>
        <v/>
      </c>
      <c r="R2303" s="330" t="b">
        <f t="shared" si="142"/>
        <v>1</v>
      </c>
      <c r="S2303" s="330" t="str">
        <f t="shared" si="143"/>
        <v/>
      </c>
    </row>
    <row r="2304" spans="1:19" s="330" customFormat="1" ht="20.149999999999999" customHeight="1">
      <c r="A2304" s="294"/>
      <c r="B2304" s="325"/>
      <c r="C2304" s="325"/>
      <c r="D2304" s="325"/>
      <c r="E2304" s="325"/>
      <c r="F2304" s="325"/>
      <c r="G2304" s="326"/>
      <c r="H2304" s="326"/>
      <c r="I2304" s="327"/>
      <c r="J2304" s="327"/>
      <c r="K2304" s="327"/>
      <c r="L2304" s="327"/>
      <c r="M2304" s="327"/>
      <c r="N2304" s="328" t="str">
        <f t="shared" ca="1" si="140"/>
        <v/>
      </c>
      <c r="O2304" s="328"/>
      <c r="P2304" s="329"/>
      <c r="Q2304" s="330" t="str">
        <f t="shared" si="141"/>
        <v/>
      </c>
      <c r="R2304" s="330" t="b">
        <f t="shared" si="142"/>
        <v>1</v>
      </c>
      <c r="S2304" s="330" t="str">
        <f t="shared" si="143"/>
        <v/>
      </c>
    </row>
    <row r="2305" spans="1:19" s="330" customFormat="1" ht="20.149999999999999" customHeight="1">
      <c r="A2305" s="294"/>
      <c r="B2305" s="325"/>
      <c r="C2305" s="325"/>
      <c r="D2305" s="325"/>
      <c r="E2305" s="325"/>
      <c r="F2305" s="325"/>
      <c r="G2305" s="326"/>
      <c r="H2305" s="326"/>
      <c r="I2305" s="327"/>
      <c r="J2305" s="327"/>
      <c r="K2305" s="327"/>
      <c r="L2305" s="327"/>
      <c r="M2305" s="327"/>
      <c r="N2305" s="328" t="str">
        <f t="shared" ca="1" si="140"/>
        <v/>
      </c>
      <c r="O2305" s="328"/>
      <c r="P2305" s="329"/>
      <c r="Q2305" s="330" t="str">
        <f t="shared" si="141"/>
        <v/>
      </c>
      <c r="R2305" s="330" t="b">
        <f t="shared" si="142"/>
        <v>1</v>
      </c>
      <c r="S2305" s="330" t="str">
        <f t="shared" si="143"/>
        <v/>
      </c>
    </row>
    <row r="2306" spans="1:19" s="330" customFormat="1" ht="20.149999999999999" customHeight="1">
      <c r="A2306" s="294"/>
      <c r="B2306" s="325"/>
      <c r="C2306" s="325"/>
      <c r="D2306" s="325"/>
      <c r="E2306" s="325"/>
      <c r="F2306" s="325"/>
      <c r="G2306" s="326"/>
      <c r="H2306" s="326"/>
      <c r="I2306" s="327"/>
      <c r="J2306" s="327"/>
      <c r="K2306" s="327"/>
      <c r="L2306" s="327"/>
      <c r="M2306" s="327"/>
      <c r="N2306" s="328" t="str">
        <f t="shared" ca="1" si="140"/>
        <v/>
      </c>
      <c r="O2306" s="328"/>
      <c r="P2306" s="329"/>
      <c r="Q2306" s="330" t="str">
        <f t="shared" si="141"/>
        <v/>
      </c>
      <c r="R2306" s="330" t="b">
        <f t="shared" si="142"/>
        <v>1</v>
      </c>
      <c r="S2306" s="330" t="str">
        <f t="shared" si="143"/>
        <v/>
      </c>
    </row>
    <row r="2307" spans="1:19" s="330" customFormat="1" ht="20.149999999999999" customHeight="1">
      <c r="A2307" s="294"/>
      <c r="B2307" s="325"/>
      <c r="C2307" s="325"/>
      <c r="D2307" s="325"/>
      <c r="E2307" s="325"/>
      <c r="F2307" s="325"/>
      <c r="G2307" s="326"/>
      <c r="H2307" s="326"/>
      <c r="I2307" s="327"/>
      <c r="J2307" s="327"/>
      <c r="K2307" s="327"/>
      <c r="L2307" s="327"/>
      <c r="M2307" s="327"/>
      <c r="N2307" s="328" t="str">
        <f t="shared" ca="1" si="140"/>
        <v/>
      </c>
      <c r="O2307" s="328"/>
      <c r="P2307" s="329"/>
      <c r="Q2307" s="330" t="str">
        <f t="shared" si="141"/>
        <v/>
      </c>
      <c r="R2307" s="330" t="b">
        <f t="shared" si="142"/>
        <v>1</v>
      </c>
      <c r="S2307" s="330" t="str">
        <f t="shared" si="143"/>
        <v/>
      </c>
    </row>
    <row r="2308" spans="1:19" s="330" customFormat="1" ht="20.149999999999999" customHeight="1">
      <c r="A2308" s="294"/>
      <c r="B2308" s="325"/>
      <c r="C2308" s="325"/>
      <c r="D2308" s="325"/>
      <c r="E2308" s="325"/>
      <c r="F2308" s="325"/>
      <c r="G2308" s="326"/>
      <c r="H2308" s="326"/>
      <c r="I2308" s="327"/>
      <c r="J2308" s="327"/>
      <c r="K2308" s="327"/>
      <c r="L2308" s="327"/>
      <c r="M2308" s="327"/>
      <c r="N2308" s="328" t="str">
        <f t="shared" ca="1" si="140"/>
        <v/>
      </c>
      <c r="O2308" s="328"/>
      <c r="P2308" s="329"/>
      <c r="Q2308" s="330" t="str">
        <f t="shared" si="141"/>
        <v/>
      </c>
      <c r="R2308" s="330" t="b">
        <f t="shared" si="142"/>
        <v>1</v>
      </c>
      <c r="S2308" s="330" t="str">
        <f t="shared" si="143"/>
        <v/>
      </c>
    </row>
    <row r="2309" spans="1:19" s="330" customFormat="1" ht="20.149999999999999" customHeight="1">
      <c r="A2309" s="294"/>
      <c r="B2309" s="325"/>
      <c r="C2309" s="325"/>
      <c r="D2309" s="325"/>
      <c r="E2309" s="325"/>
      <c r="F2309" s="325"/>
      <c r="G2309" s="326"/>
      <c r="H2309" s="326"/>
      <c r="I2309" s="327"/>
      <c r="J2309" s="327"/>
      <c r="K2309" s="327"/>
      <c r="L2309" s="327"/>
      <c r="M2309" s="327"/>
      <c r="N2309" s="328" t="str">
        <f t="shared" ref="N2309:N2372" ca="1" si="144">IF(A2309="","",IF(ISERROR(MATCH($F2309,CL,0)),"Unknown",INDIRECT("'C'!$A$"&amp;MATCH($F2309,CL,0)+1)))</f>
        <v/>
      </c>
      <c r="O2309" s="328"/>
      <c r="P2309" s="329"/>
      <c r="Q2309" s="330" t="str">
        <f t="shared" ref="Q2309:Q2372" si="145">A2309&amp;B2309</f>
        <v/>
      </c>
      <c r="R2309" s="330" t="b">
        <f t="shared" ref="R2309:R2372" si="146">OR(ISBLANK(B2309),ISBLANK(C2309))</f>
        <v>1</v>
      </c>
      <c r="S2309" s="330" t="str">
        <f t="shared" ref="S2309:S2372" si="147">IF(R2309,"",A2309&amp;"+")</f>
        <v/>
      </c>
    </row>
    <row r="2310" spans="1:19" s="330" customFormat="1" ht="20.149999999999999" customHeight="1">
      <c r="A2310" s="294"/>
      <c r="B2310" s="325"/>
      <c r="C2310" s="325"/>
      <c r="D2310" s="325"/>
      <c r="E2310" s="325"/>
      <c r="F2310" s="325"/>
      <c r="G2310" s="326"/>
      <c r="H2310" s="326"/>
      <c r="I2310" s="327"/>
      <c r="J2310" s="327"/>
      <c r="K2310" s="327"/>
      <c r="L2310" s="327"/>
      <c r="M2310" s="327"/>
      <c r="N2310" s="328" t="str">
        <f t="shared" ca="1" si="144"/>
        <v/>
      </c>
      <c r="O2310" s="328"/>
      <c r="P2310" s="329"/>
      <c r="Q2310" s="330" t="str">
        <f t="shared" si="145"/>
        <v/>
      </c>
      <c r="R2310" s="330" t="b">
        <f t="shared" si="146"/>
        <v>1</v>
      </c>
      <c r="S2310" s="330" t="str">
        <f t="shared" si="147"/>
        <v/>
      </c>
    </row>
    <row r="2311" spans="1:19" s="330" customFormat="1" ht="20.149999999999999" customHeight="1">
      <c r="A2311" s="294"/>
      <c r="B2311" s="325"/>
      <c r="C2311" s="325"/>
      <c r="D2311" s="325"/>
      <c r="E2311" s="325"/>
      <c r="F2311" s="325"/>
      <c r="G2311" s="326"/>
      <c r="H2311" s="326"/>
      <c r="I2311" s="327"/>
      <c r="J2311" s="327"/>
      <c r="K2311" s="327"/>
      <c r="L2311" s="327"/>
      <c r="M2311" s="327"/>
      <c r="N2311" s="328" t="str">
        <f t="shared" ca="1" si="144"/>
        <v/>
      </c>
      <c r="O2311" s="328"/>
      <c r="P2311" s="329"/>
      <c r="Q2311" s="330" t="str">
        <f t="shared" si="145"/>
        <v/>
      </c>
      <c r="R2311" s="330" t="b">
        <f t="shared" si="146"/>
        <v>1</v>
      </c>
      <c r="S2311" s="330" t="str">
        <f t="shared" si="147"/>
        <v/>
      </c>
    </row>
    <row r="2312" spans="1:19" s="330" customFormat="1" ht="20.149999999999999" customHeight="1">
      <c r="A2312" s="294"/>
      <c r="B2312" s="325"/>
      <c r="C2312" s="325"/>
      <c r="D2312" s="325"/>
      <c r="E2312" s="325"/>
      <c r="F2312" s="325"/>
      <c r="G2312" s="326"/>
      <c r="H2312" s="326"/>
      <c r="I2312" s="327"/>
      <c r="J2312" s="327"/>
      <c r="K2312" s="327"/>
      <c r="L2312" s="327"/>
      <c r="M2312" s="327"/>
      <c r="N2312" s="328" t="str">
        <f t="shared" ca="1" si="144"/>
        <v/>
      </c>
      <c r="O2312" s="328"/>
      <c r="P2312" s="329"/>
      <c r="Q2312" s="330" t="str">
        <f t="shared" si="145"/>
        <v/>
      </c>
      <c r="R2312" s="330" t="b">
        <f t="shared" si="146"/>
        <v>1</v>
      </c>
      <c r="S2312" s="330" t="str">
        <f t="shared" si="147"/>
        <v/>
      </c>
    </row>
    <row r="2313" spans="1:19" s="330" customFormat="1" ht="20.149999999999999" customHeight="1">
      <c r="A2313" s="294"/>
      <c r="B2313" s="325"/>
      <c r="C2313" s="325"/>
      <c r="D2313" s="325"/>
      <c r="E2313" s="325"/>
      <c r="F2313" s="325"/>
      <c r="G2313" s="326"/>
      <c r="H2313" s="326"/>
      <c r="I2313" s="327"/>
      <c r="J2313" s="327"/>
      <c r="K2313" s="327"/>
      <c r="L2313" s="327"/>
      <c r="M2313" s="327"/>
      <c r="N2313" s="328" t="str">
        <f t="shared" ca="1" si="144"/>
        <v/>
      </c>
      <c r="O2313" s="328"/>
      <c r="P2313" s="329"/>
      <c r="Q2313" s="330" t="str">
        <f t="shared" si="145"/>
        <v/>
      </c>
      <c r="R2313" s="330" t="b">
        <f t="shared" si="146"/>
        <v>1</v>
      </c>
      <c r="S2313" s="330" t="str">
        <f t="shared" si="147"/>
        <v/>
      </c>
    </row>
    <row r="2314" spans="1:19" s="330" customFormat="1" ht="20.149999999999999" customHeight="1">
      <c r="A2314" s="294"/>
      <c r="B2314" s="325"/>
      <c r="C2314" s="325"/>
      <c r="D2314" s="325"/>
      <c r="E2314" s="325"/>
      <c r="F2314" s="325"/>
      <c r="G2314" s="326"/>
      <c r="H2314" s="326"/>
      <c r="I2314" s="327"/>
      <c r="J2314" s="327"/>
      <c r="K2314" s="327"/>
      <c r="L2314" s="327"/>
      <c r="M2314" s="327"/>
      <c r="N2314" s="328" t="str">
        <f t="shared" ca="1" si="144"/>
        <v/>
      </c>
      <c r="O2314" s="328"/>
      <c r="P2314" s="329"/>
      <c r="Q2314" s="330" t="str">
        <f t="shared" si="145"/>
        <v/>
      </c>
      <c r="R2314" s="330" t="b">
        <f t="shared" si="146"/>
        <v>1</v>
      </c>
      <c r="S2314" s="330" t="str">
        <f t="shared" si="147"/>
        <v/>
      </c>
    </row>
    <row r="2315" spans="1:19" s="330" customFormat="1" ht="20.149999999999999" customHeight="1">
      <c r="A2315" s="294"/>
      <c r="B2315" s="325"/>
      <c r="C2315" s="325"/>
      <c r="D2315" s="325"/>
      <c r="E2315" s="325"/>
      <c r="F2315" s="325"/>
      <c r="G2315" s="326"/>
      <c r="H2315" s="326"/>
      <c r="I2315" s="327"/>
      <c r="J2315" s="327"/>
      <c r="K2315" s="327"/>
      <c r="L2315" s="327"/>
      <c r="M2315" s="327"/>
      <c r="N2315" s="328" t="str">
        <f t="shared" ca="1" si="144"/>
        <v/>
      </c>
      <c r="O2315" s="328"/>
      <c r="P2315" s="329"/>
      <c r="Q2315" s="330" t="str">
        <f t="shared" si="145"/>
        <v/>
      </c>
      <c r="R2315" s="330" t="b">
        <f t="shared" si="146"/>
        <v>1</v>
      </c>
      <c r="S2315" s="330" t="str">
        <f t="shared" si="147"/>
        <v/>
      </c>
    </row>
    <row r="2316" spans="1:19" s="330" customFormat="1" ht="20.149999999999999" customHeight="1">
      <c r="A2316" s="294"/>
      <c r="B2316" s="325"/>
      <c r="C2316" s="325"/>
      <c r="D2316" s="325"/>
      <c r="E2316" s="325"/>
      <c r="F2316" s="325"/>
      <c r="G2316" s="326"/>
      <c r="H2316" s="326"/>
      <c r="I2316" s="327"/>
      <c r="J2316" s="327"/>
      <c r="K2316" s="327"/>
      <c r="L2316" s="327"/>
      <c r="M2316" s="327"/>
      <c r="N2316" s="328" t="str">
        <f t="shared" ca="1" si="144"/>
        <v/>
      </c>
      <c r="O2316" s="328"/>
      <c r="P2316" s="329"/>
      <c r="Q2316" s="330" t="str">
        <f t="shared" si="145"/>
        <v/>
      </c>
      <c r="R2316" s="330" t="b">
        <f t="shared" si="146"/>
        <v>1</v>
      </c>
      <c r="S2316" s="330" t="str">
        <f t="shared" si="147"/>
        <v/>
      </c>
    </row>
    <row r="2317" spans="1:19" s="330" customFormat="1" ht="20.149999999999999" customHeight="1">
      <c r="A2317" s="294"/>
      <c r="B2317" s="325"/>
      <c r="C2317" s="325"/>
      <c r="D2317" s="325"/>
      <c r="E2317" s="325"/>
      <c r="F2317" s="325"/>
      <c r="G2317" s="326"/>
      <c r="H2317" s="326"/>
      <c r="I2317" s="327"/>
      <c r="J2317" s="327"/>
      <c r="K2317" s="327"/>
      <c r="L2317" s="327"/>
      <c r="M2317" s="327"/>
      <c r="N2317" s="328" t="str">
        <f t="shared" ca="1" si="144"/>
        <v/>
      </c>
      <c r="O2317" s="328"/>
      <c r="P2317" s="329"/>
      <c r="Q2317" s="330" t="str">
        <f t="shared" si="145"/>
        <v/>
      </c>
      <c r="R2317" s="330" t="b">
        <f t="shared" si="146"/>
        <v>1</v>
      </c>
      <c r="S2317" s="330" t="str">
        <f t="shared" si="147"/>
        <v/>
      </c>
    </row>
    <row r="2318" spans="1:19" s="330" customFormat="1" ht="20.149999999999999" customHeight="1">
      <c r="A2318" s="294"/>
      <c r="B2318" s="325"/>
      <c r="C2318" s="325"/>
      <c r="D2318" s="325"/>
      <c r="E2318" s="325"/>
      <c r="F2318" s="325"/>
      <c r="G2318" s="326"/>
      <c r="H2318" s="326"/>
      <c r="I2318" s="327"/>
      <c r="J2318" s="327"/>
      <c r="K2318" s="327"/>
      <c r="L2318" s="327"/>
      <c r="M2318" s="327"/>
      <c r="N2318" s="328" t="str">
        <f t="shared" ca="1" si="144"/>
        <v/>
      </c>
      <c r="O2318" s="328"/>
      <c r="P2318" s="329"/>
      <c r="Q2318" s="330" t="str">
        <f t="shared" si="145"/>
        <v/>
      </c>
      <c r="R2318" s="330" t="b">
        <f t="shared" si="146"/>
        <v>1</v>
      </c>
      <c r="S2318" s="330" t="str">
        <f t="shared" si="147"/>
        <v/>
      </c>
    </row>
    <row r="2319" spans="1:19" s="330" customFormat="1" ht="20.149999999999999" customHeight="1">
      <c r="A2319" s="294"/>
      <c r="B2319" s="325"/>
      <c r="C2319" s="325"/>
      <c r="D2319" s="325"/>
      <c r="E2319" s="325"/>
      <c r="F2319" s="325"/>
      <c r="G2319" s="326"/>
      <c r="H2319" s="326"/>
      <c r="I2319" s="327"/>
      <c r="J2319" s="327"/>
      <c r="K2319" s="327"/>
      <c r="L2319" s="327"/>
      <c r="M2319" s="327"/>
      <c r="N2319" s="328" t="str">
        <f t="shared" ca="1" si="144"/>
        <v/>
      </c>
      <c r="O2319" s="328"/>
      <c r="P2319" s="329"/>
      <c r="Q2319" s="330" t="str">
        <f t="shared" si="145"/>
        <v/>
      </c>
      <c r="R2319" s="330" t="b">
        <f t="shared" si="146"/>
        <v>1</v>
      </c>
      <c r="S2319" s="330" t="str">
        <f t="shared" si="147"/>
        <v/>
      </c>
    </row>
    <row r="2320" spans="1:19" s="330" customFormat="1" ht="20.149999999999999" customHeight="1">
      <c r="A2320" s="294"/>
      <c r="B2320" s="325"/>
      <c r="C2320" s="325"/>
      <c r="D2320" s="325"/>
      <c r="E2320" s="325"/>
      <c r="F2320" s="325"/>
      <c r="G2320" s="326"/>
      <c r="H2320" s="326"/>
      <c r="I2320" s="327"/>
      <c r="J2320" s="327"/>
      <c r="K2320" s="327"/>
      <c r="L2320" s="327"/>
      <c r="M2320" s="327"/>
      <c r="N2320" s="328" t="str">
        <f t="shared" ca="1" si="144"/>
        <v/>
      </c>
      <c r="O2320" s="328"/>
      <c r="P2320" s="329"/>
      <c r="Q2320" s="330" t="str">
        <f t="shared" si="145"/>
        <v/>
      </c>
      <c r="R2320" s="330" t="b">
        <f t="shared" si="146"/>
        <v>1</v>
      </c>
      <c r="S2320" s="330" t="str">
        <f t="shared" si="147"/>
        <v/>
      </c>
    </row>
    <row r="2321" spans="1:19" s="330" customFormat="1" ht="20.149999999999999" customHeight="1">
      <c r="A2321" s="294"/>
      <c r="B2321" s="325"/>
      <c r="C2321" s="325"/>
      <c r="D2321" s="325"/>
      <c r="E2321" s="325"/>
      <c r="F2321" s="325"/>
      <c r="G2321" s="326"/>
      <c r="H2321" s="326"/>
      <c r="I2321" s="327"/>
      <c r="J2321" s="327"/>
      <c r="K2321" s="327"/>
      <c r="L2321" s="327"/>
      <c r="M2321" s="327"/>
      <c r="N2321" s="328" t="str">
        <f t="shared" ca="1" si="144"/>
        <v/>
      </c>
      <c r="O2321" s="328"/>
      <c r="P2321" s="329"/>
      <c r="Q2321" s="330" t="str">
        <f t="shared" si="145"/>
        <v/>
      </c>
      <c r="R2321" s="330" t="b">
        <f t="shared" si="146"/>
        <v>1</v>
      </c>
      <c r="S2321" s="330" t="str">
        <f t="shared" si="147"/>
        <v/>
      </c>
    </row>
    <row r="2322" spans="1:19" s="330" customFormat="1" ht="20.149999999999999" customHeight="1">
      <c r="A2322" s="294"/>
      <c r="B2322" s="325"/>
      <c r="C2322" s="325"/>
      <c r="D2322" s="325"/>
      <c r="E2322" s="325"/>
      <c r="F2322" s="325"/>
      <c r="G2322" s="326"/>
      <c r="H2322" s="326"/>
      <c r="I2322" s="327"/>
      <c r="J2322" s="327"/>
      <c r="K2322" s="327"/>
      <c r="L2322" s="327"/>
      <c r="M2322" s="327"/>
      <c r="N2322" s="328" t="str">
        <f t="shared" ca="1" si="144"/>
        <v/>
      </c>
      <c r="O2322" s="328"/>
      <c r="P2322" s="329"/>
      <c r="Q2322" s="330" t="str">
        <f t="shared" si="145"/>
        <v/>
      </c>
      <c r="R2322" s="330" t="b">
        <f t="shared" si="146"/>
        <v>1</v>
      </c>
      <c r="S2322" s="330" t="str">
        <f t="shared" si="147"/>
        <v/>
      </c>
    </row>
    <row r="2323" spans="1:19" s="330" customFormat="1" ht="20.149999999999999" customHeight="1">
      <c r="A2323" s="294"/>
      <c r="B2323" s="325"/>
      <c r="C2323" s="325"/>
      <c r="D2323" s="325"/>
      <c r="E2323" s="325"/>
      <c r="F2323" s="325"/>
      <c r="G2323" s="326"/>
      <c r="H2323" s="326"/>
      <c r="I2323" s="327"/>
      <c r="J2323" s="327"/>
      <c r="K2323" s="327"/>
      <c r="L2323" s="327"/>
      <c r="M2323" s="327"/>
      <c r="N2323" s="328" t="str">
        <f t="shared" ca="1" si="144"/>
        <v/>
      </c>
      <c r="O2323" s="328"/>
      <c r="P2323" s="329"/>
      <c r="Q2323" s="330" t="str">
        <f t="shared" si="145"/>
        <v/>
      </c>
      <c r="R2323" s="330" t="b">
        <f t="shared" si="146"/>
        <v>1</v>
      </c>
      <c r="S2323" s="330" t="str">
        <f t="shared" si="147"/>
        <v/>
      </c>
    </row>
    <row r="2324" spans="1:19" s="330" customFormat="1" ht="20.149999999999999" customHeight="1">
      <c r="A2324" s="294"/>
      <c r="B2324" s="325"/>
      <c r="C2324" s="325"/>
      <c r="D2324" s="325"/>
      <c r="E2324" s="325"/>
      <c r="F2324" s="325"/>
      <c r="G2324" s="326"/>
      <c r="H2324" s="326"/>
      <c r="I2324" s="327"/>
      <c r="J2324" s="327"/>
      <c r="K2324" s="327"/>
      <c r="L2324" s="327"/>
      <c r="M2324" s="327"/>
      <c r="N2324" s="328" t="str">
        <f t="shared" ca="1" si="144"/>
        <v/>
      </c>
      <c r="O2324" s="328"/>
      <c r="P2324" s="329"/>
      <c r="Q2324" s="330" t="str">
        <f t="shared" si="145"/>
        <v/>
      </c>
      <c r="R2324" s="330" t="b">
        <f t="shared" si="146"/>
        <v>1</v>
      </c>
      <c r="S2324" s="330" t="str">
        <f t="shared" si="147"/>
        <v/>
      </c>
    </row>
    <row r="2325" spans="1:19" s="330" customFormat="1" ht="20.149999999999999" customHeight="1">
      <c r="A2325" s="294"/>
      <c r="B2325" s="325"/>
      <c r="C2325" s="325"/>
      <c r="D2325" s="325"/>
      <c r="E2325" s="325"/>
      <c r="F2325" s="325"/>
      <c r="G2325" s="326"/>
      <c r="H2325" s="326"/>
      <c r="I2325" s="327"/>
      <c r="J2325" s="327"/>
      <c r="K2325" s="327"/>
      <c r="L2325" s="327"/>
      <c r="M2325" s="327"/>
      <c r="N2325" s="328" t="str">
        <f t="shared" ca="1" si="144"/>
        <v/>
      </c>
      <c r="O2325" s="328"/>
      <c r="P2325" s="329"/>
      <c r="Q2325" s="330" t="str">
        <f t="shared" si="145"/>
        <v/>
      </c>
      <c r="R2325" s="330" t="b">
        <f t="shared" si="146"/>
        <v>1</v>
      </c>
      <c r="S2325" s="330" t="str">
        <f t="shared" si="147"/>
        <v/>
      </c>
    </row>
    <row r="2326" spans="1:19" s="330" customFormat="1" ht="20.149999999999999" customHeight="1">
      <c r="A2326" s="294"/>
      <c r="B2326" s="325"/>
      <c r="C2326" s="325"/>
      <c r="D2326" s="325"/>
      <c r="E2326" s="325"/>
      <c r="F2326" s="325"/>
      <c r="G2326" s="326"/>
      <c r="H2326" s="326"/>
      <c r="I2326" s="327"/>
      <c r="J2326" s="327"/>
      <c r="K2326" s="327"/>
      <c r="L2326" s="327"/>
      <c r="M2326" s="327"/>
      <c r="N2326" s="328" t="str">
        <f t="shared" ca="1" si="144"/>
        <v/>
      </c>
      <c r="O2326" s="328"/>
      <c r="P2326" s="329"/>
      <c r="Q2326" s="330" t="str">
        <f t="shared" si="145"/>
        <v/>
      </c>
      <c r="R2326" s="330" t="b">
        <f t="shared" si="146"/>
        <v>1</v>
      </c>
      <c r="S2326" s="330" t="str">
        <f t="shared" si="147"/>
        <v/>
      </c>
    </row>
    <row r="2327" spans="1:19" s="330" customFormat="1" ht="20.149999999999999" customHeight="1">
      <c r="A2327" s="294"/>
      <c r="B2327" s="325"/>
      <c r="C2327" s="325"/>
      <c r="D2327" s="325"/>
      <c r="E2327" s="325"/>
      <c r="F2327" s="325"/>
      <c r="G2327" s="326"/>
      <c r="H2327" s="326"/>
      <c r="I2327" s="327"/>
      <c r="J2327" s="327"/>
      <c r="K2327" s="327"/>
      <c r="L2327" s="327"/>
      <c r="M2327" s="327"/>
      <c r="N2327" s="328" t="str">
        <f t="shared" ca="1" si="144"/>
        <v/>
      </c>
      <c r="O2327" s="328"/>
      <c r="P2327" s="329"/>
      <c r="Q2327" s="330" t="str">
        <f t="shared" si="145"/>
        <v/>
      </c>
      <c r="R2327" s="330" t="b">
        <f t="shared" si="146"/>
        <v>1</v>
      </c>
      <c r="S2327" s="330" t="str">
        <f t="shared" si="147"/>
        <v/>
      </c>
    </row>
    <row r="2328" spans="1:19" s="330" customFormat="1" ht="20.149999999999999" customHeight="1">
      <c r="A2328" s="294"/>
      <c r="B2328" s="325"/>
      <c r="C2328" s="325"/>
      <c r="D2328" s="325"/>
      <c r="E2328" s="325"/>
      <c r="F2328" s="325"/>
      <c r="G2328" s="326"/>
      <c r="H2328" s="326"/>
      <c r="I2328" s="327"/>
      <c r="J2328" s="327"/>
      <c r="K2328" s="327"/>
      <c r="L2328" s="327"/>
      <c r="M2328" s="327"/>
      <c r="N2328" s="328" t="str">
        <f t="shared" ca="1" si="144"/>
        <v/>
      </c>
      <c r="O2328" s="328"/>
      <c r="P2328" s="329"/>
      <c r="Q2328" s="330" t="str">
        <f t="shared" si="145"/>
        <v/>
      </c>
      <c r="R2328" s="330" t="b">
        <f t="shared" si="146"/>
        <v>1</v>
      </c>
      <c r="S2328" s="330" t="str">
        <f t="shared" si="147"/>
        <v/>
      </c>
    </row>
    <row r="2329" spans="1:19" s="330" customFormat="1" ht="20.149999999999999" customHeight="1">
      <c r="A2329" s="294"/>
      <c r="B2329" s="325"/>
      <c r="C2329" s="325"/>
      <c r="D2329" s="325"/>
      <c r="E2329" s="325"/>
      <c r="F2329" s="325"/>
      <c r="G2329" s="326"/>
      <c r="H2329" s="326"/>
      <c r="I2329" s="327"/>
      <c r="J2329" s="327"/>
      <c r="K2329" s="327"/>
      <c r="L2329" s="327"/>
      <c r="M2329" s="327"/>
      <c r="N2329" s="328" t="str">
        <f t="shared" ca="1" si="144"/>
        <v/>
      </c>
      <c r="O2329" s="328"/>
      <c r="P2329" s="329"/>
      <c r="Q2329" s="330" t="str">
        <f t="shared" si="145"/>
        <v/>
      </c>
      <c r="R2329" s="330" t="b">
        <f t="shared" si="146"/>
        <v>1</v>
      </c>
      <c r="S2329" s="330" t="str">
        <f t="shared" si="147"/>
        <v/>
      </c>
    </row>
    <row r="2330" spans="1:19" s="330" customFormat="1" ht="20.149999999999999" customHeight="1">
      <c r="A2330" s="294"/>
      <c r="B2330" s="325"/>
      <c r="C2330" s="325"/>
      <c r="D2330" s="325"/>
      <c r="E2330" s="325"/>
      <c r="F2330" s="325"/>
      <c r="G2330" s="326"/>
      <c r="H2330" s="326"/>
      <c r="I2330" s="327"/>
      <c r="J2330" s="327"/>
      <c r="K2330" s="327"/>
      <c r="L2330" s="327"/>
      <c r="M2330" s="327"/>
      <c r="N2330" s="328" t="str">
        <f t="shared" ca="1" si="144"/>
        <v/>
      </c>
      <c r="O2330" s="328"/>
      <c r="P2330" s="329"/>
      <c r="Q2330" s="330" t="str">
        <f t="shared" si="145"/>
        <v/>
      </c>
      <c r="R2330" s="330" t="b">
        <f t="shared" si="146"/>
        <v>1</v>
      </c>
      <c r="S2330" s="330" t="str">
        <f t="shared" si="147"/>
        <v/>
      </c>
    </row>
    <row r="2331" spans="1:19" s="330" customFormat="1" ht="20.149999999999999" customHeight="1">
      <c r="A2331" s="294"/>
      <c r="B2331" s="325"/>
      <c r="C2331" s="325"/>
      <c r="D2331" s="325"/>
      <c r="E2331" s="325"/>
      <c r="F2331" s="325"/>
      <c r="G2331" s="326"/>
      <c r="H2331" s="326"/>
      <c r="I2331" s="327"/>
      <c r="J2331" s="327"/>
      <c r="K2331" s="327"/>
      <c r="L2331" s="327"/>
      <c r="M2331" s="327"/>
      <c r="N2331" s="328" t="str">
        <f t="shared" ca="1" si="144"/>
        <v/>
      </c>
      <c r="O2331" s="328"/>
      <c r="P2331" s="329"/>
      <c r="Q2331" s="330" t="str">
        <f t="shared" si="145"/>
        <v/>
      </c>
      <c r="R2331" s="330" t="b">
        <f t="shared" si="146"/>
        <v>1</v>
      </c>
      <c r="S2331" s="330" t="str">
        <f t="shared" si="147"/>
        <v/>
      </c>
    </row>
    <row r="2332" spans="1:19" s="330" customFormat="1" ht="20.149999999999999" customHeight="1">
      <c r="A2332" s="294"/>
      <c r="B2332" s="325"/>
      <c r="C2332" s="325"/>
      <c r="D2332" s="325"/>
      <c r="E2332" s="325"/>
      <c r="F2332" s="325"/>
      <c r="G2332" s="326"/>
      <c r="H2332" s="326"/>
      <c r="I2332" s="327"/>
      <c r="J2332" s="327"/>
      <c r="K2332" s="327"/>
      <c r="L2332" s="327"/>
      <c r="M2332" s="327"/>
      <c r="N2332" s="328" t="str">
        <f t="shared" ca="1" si="144"/>
        <v/>
      </c>
      <c r="O2332" s="328"/>
      <c r="P2332" s="329"/>
      <c r="Q2332" s="330" t="str">
        <f t="shared" si="145"/>
        <v/>
      </c>
      <c r="R2332" s="330" t="b">
        <f t="shared" si="146"/>
        <v>1</v>
      </c>
      <c r="S2332" s="330" t="str">
        <f t="shared" si="147"/>
        <v/>
      </c>
    </row>
    <row r="2333" spans="1:19" s="330" customFormat="1" ht="20.149999999999999" customHeight="1">
      <c r="A2333" s="294"/>
      <c r="B2333" s="325"/>
      <c r="C2333" s="325"/>
      <c r="D2333" s="325"/>
      <c r="E2333" s="325"/>
      <c r="F2333" s="325"/>
      <c r="G2333" s="326"/>
      <c r="H2333" s="326"/>
      <c r="I2333" s="327"/>
      <c r="J2333" s="327"/>
      <c r="K2333" s="327"/>
      <c r="L2333" s="327"/>
      <c r="M2333" s="327"/>
      <c r="N2333" s="328" t="str">
        <f t="shared" ca="1" si="144"/>
        <v/>
      </c>
      <c r="O2333" s="328"/>
      <c r="P2333" s="329"/>
      <c r="Q2333" s="330" t="str">
        <f t="shared" si="145"/>
        <v/>
      </c>
      <c r="R2333" s="330" t="b">
        <f t="shared" si="146"/>
        <v>1</v>
      </c>
      <c r="S2333" s="330" t="str">
        <f t="shared" si="147"/>
        <v/>
      </c>
    </row>
    <row r="2334" spans="1:19" s="330" customFormat="1" ht="20.149999999999999" customHeight="1">
      <c r="A2334" s="294"/>
      <c r="B2334" s="325"/>
      <c r="C2334" s="325"/>
      <c r="D2334" s="325"/>
      <c r="E2334" s="325"/>
      <c r="F2334" s="325"/>
      <c r="G2334" s="326"/>
      <c r="H2334" s="326"/>
      <c r="I2334" s="327"/>
      <c r="J2334" s="327"/>
      <c r="K2334" s="327"/>
      <c r="L2334" s="327"/>
      <c r="M2334" s="327"/>
      <c r="N2334" s="328" t="str">
        <f t="shared" ca="1" si="144"/>
        <v/>
      </c>
      <c r="O2334" s="328"/>
      <c r="P2334" s="329"/>
      <c r="Q2334" s="330" t="str">
        <f t="shared" si="145"/>
        <v/>
      </c>
      <c r="R2334" s="330" t="b">
        <f t="shared" si="146"/>
        <v>1</v>
      </c>
      <c r="S2334" s="330" t="str">
        <f t="shared" si="147"/>
        <v/>
      </c>
    </row>
    <row r="2335" spans="1:19" s="330" customFormat="1" ht="20.149999999999999" customHeight="1">
      <c r="A2335" s="294"/>
      <c r="B2335" s="325"/>
      <c r="C2335" s="325"/>
      <c r="D2335" s="325"/>
      <c r="E2335" s="325"/>
      <c r="F2335" s="325"/>
      <c r="G2335" s="326"/>
      <c r="H2335" s="326"/>
      <c r="I2335" s="327"/>
      <c r="J2335" s="327"/>
      <c r="K2335" s="327"/>
      <c r="L2335" s="327"/>
      <c r="M2335" s="327"/>
      <c r="N2335" s="328" t="str">
        <f t="shared" ca="1" si="144"/>
        <v/>
      </c>
      <c r="O2335" s="328"/>
      <c r="P2335" s="329"/>
      <c r="Q2335" s="330" t="str">
        <f t="shared" si="145"/>
        <v/>
      </c>
      <c r="R2335" s="330" t="b">
        <f t="shared" si="146"/>
        <v>1</v>
      </c>
      <c r="S2335" s="330" t="str">
        <f t="shared" si="147"/>
        <v/>
      </c>
    </row>
    <row r="2336" spans="1:19" s="330" customFormat="1" ht="20.149999999999999" customHeight="1">
      <c r="A2336" s="294"/>
      <c r="B2336" s="325"/>
      <c r="C2336" s="325"/>
      <c r="D2336" s="325"/>
      <c r="E2336" s="325"/>
      <c r="F2336" s="325"/>
      <c r="G2336" s="326"/>
      <c r="H2336" s="326"/>
      <c r="I2336" s="327"/>
      <c r="J2336" s="327"/>
      <c r="K2336" s="327"/>
      <c r="L2336" s="327"/>
      <c r="M2336" s="327"/>
      <c r="N2336" s="328" t="str">
        <f t="shared" ca="1" si="144"/>
        <v/>
      </c>
      <c r="O2336" s="328"/>
      <c r="P2336" s="329"/>
      <c r="Q2336" s="330" t="str">
        <f t="shared" si="145"/>
        <v/>
      </c>
      <c r="R2336" s="330" t="b">
        <f t="shared" si="146"/>
        <v>1</v>
      </c>
      <c r="S2336" s="330" t="str">
        <f t="shared" si="147"/>
        <v/>
      </c>
    </row>
    <row r="2337" spans="1:19" s="330" customFormat="1" ht="20.149999999999999" customHeight="1">
      <c r="A2337" s="294"/>
      <c r="B2337" s="325"/>
      <c r="C2337" s="325"/>
      <c r="D2337" s="325"/>
      <c r="E2337" s="325"/>
      <c r="F2337" s="325"/>
      <c r="G2337" s="326"/>
      <c r="H2337" s="326"/>
      <c r="I2337" s="327"/>
      <c r="J2337" s="327"/>
      <c r="K2337" s="327"/>
      <c r="L2337" s="327"/>
      <c r="M2337" s="327"/>
      <c r="N2337" s="328" t="str">
        <f t="shared" ca="1" si="144"/>
        <v/>
      </c>
      <c r="O2337" s="328"/>
      <c r="P2337" s="329"/>
      <c r="Q2337" s="330" t="str">
        <f t="shared" si="145"/>
        <v/>
      </c>
      <c r="R2337" s="330" t="b">
        <f t="shared" si="146"/>
        <v>1</v>
      </c>
      <c r="S2337" s="330" t="str">
        <f t="shared" si="147"/>
        <v/>
      </c>
    </row>
    <row r="2338" spans="1:19" s="330" customFormat="1" ht="20.149999999999999" customHeight="1">
      <c r="A2338" s="294"/>
      <c r="B2338" s="325"/>
      <c r="C2338" s="325"/>
      <c r="D2338" s="325"/>
      <c r="E2338" s="325"/>
      <c r="F2338" s="325"/>
      <c r="G2338" s="326"/>
      <c r="H2338" s="326"/>
      <c r="I2338" s="327"/>
      <c r="J2338" s="327"/>
      <c r="K2338" s="327"/>
      <c r="L2338" s="327"/>
      <c r="M2338" s="327"/>
      <c r="N2338" s="328" t="str">
        <f t="shared" ca="1" si="144"/>
        <v/>
      </c>
      <c r="O2338" s="328"/>
      <c r="P2338" s="329"/>
      <c r="Q2338" s="330" t="str">
        <f t="shared" si="145"/>
        <v/>
      </c>
      <c r="R2338" s="330" t="b">
        <f t="shared" si="146"/>
        <v>1</v>
      </c>
      <c r="S2338" s="330" t="str">
        <f t="shared" si="147"/>
        <v/>
      </c>
    </row>
    <row r="2339" spans="1:19" s="330" customFormat="1" ht="20.149999999999999" customHeight="1">
      <c r="A2339" s="294"/>
      <c r="B2339" s="325"/>
      <c r="C2339" s="325"/>
      <c r="D2339" s="325"/>
      <c r="E2339" s="325"/>
      <c r="F2339" s="325"/>
      <c r="G2339" s="326"/>
      <c r="H2339" s="326"/>
      <c r="I2339" s="327"/>
      <c r="J2339" s="327"/>
      <c r="K2339" s="327"/>
      <c r="L2339" s="327"/>
      <c r="M2339" s="327"/>
      <c r="N2339" s="328" t="str">
        <f t="shared" ca="1" si="144"/>
        <v/>
      </c>
      <c r="O2339" s="328"/>
      <c r="P2339" s="329"/>
      <c r="Q2339" s="330" t="str">
        <f t="shared" si="145"/>
        <v/>
      </c>
      <c r="R2339" s="330" t="b">
        <f t="shared" si="146"/>
        <v>1</v>
      </c>
      <c r="S2339" s="330" t="str">
        <f t="shared" si="147"/>
        <v/>
      </c>
    </row>
    <row r="2340" spans="1:19" s="330" customFormat="1" ht="20.149999999999999" customHeight="1">
      <c r="A2340" s="294"/>
      <c r="B2340" s="325"/>
      <c r="C2340" s="325"/>
      <c r="D2340" s="325"/>
      <c r="E2340" s="325"/>
      <c r="F2340" s="325"/>
      <c r="G2340" s="326"/>
      <c r="H2340" s="326"/>
      <c r="I2340" s="327"/>
      <c r="J2340" s="327"/>
      <c r="K2340" s="327"/>
      <c r="L2340" s="327"/>
      <c r="M2340" s="327"/>
      <c r="N2340" s="328" t="str">
        <f t="shared" ca="1" si="144"/>
        <v/>
      </c>
      <c r="O2340" s="328"/>
      <c r="P2340" s="329"/>
      <c r="Q2340" s="330" t="str">
        <f t="shared" si="145"/>
        <v/>
      </c>
      <c r="R2340" s="330" t="b">
        <f t="shared" si="146"/>
        <v>1</v>
      </c>
      <c r="S2340" s="330" t="str">
        <f t="shared" si="147"/>
        <v/>
      </c>
    </row>
    <row r="2341" spans="1:19" s="330" customFormat="1" ht="20.149999999999999" customHeight="1">
      <c r="A2341" s="294"/>
      <c r="B2341" s="325"/>
      <c r="C2341" s="325"/>
      <c r="D2341" s="325"/>
      <c r="E2341" s="325"/>
      <c r="F2341" s="325"/>
      <c r="G2341" s="326"/>
      <c r="H2341" s="326"/>
      <c r="I2341" s="327"/>
      <c r="J2341" s="327"/>
      <c r="K2341" s="327"/>
      <c r="L2341" s="327"/>
      <c r="M2341" s="327"/>
      <c r="N2341" s="328" t="str">
        <f t="shared" ca="1" si="144"/>
        <v/>
      </c>
      <c r="O2341" s="328"/>
      <c r="P2341" s="329"/>
      <c r="Q2341" s="330" t="str">
        <f t="shared" si="145"/>
        <v/>
      </c>
      <c r="R2341" s="330" t="b">
        <f t="shared" si="146"/>
        <v>1</v>
      </c>
      <c r="S2341" s="330" t="str">
        <f t="shared" si="147"/>
        <v/>
      </c>
    </row>
    <row r="2342" spans="1:19" s="330" customFormat="1" ht="20.149999999999999" customHeight="1">
      <c r="A2342" s="294"/>
      <c r="B2342" s="325"/>
      <c r="C2342" s="325"/>
      <c r="D2342" s="325"/>
      <c r="E2342" s="325"/>
      <c r="F2342" s="325"/>
      <c r="G2342" s="326"/>
      <c r="H2342" s="326"/>
      <c r="I2342" s="327"/>
      <c r="J2342" s="327"/>
      <c r="K2342" s="327"/>
      <c r="L2342" s="327"/>
      <c r="M2342" s="327"/>
      <c r="N2342" s="328" t="str">
        <f t="shared" ca="1" si="144"/>
        <v/>
      </c>
      <c r="O2342" s="328"/>
      <c r="P2342" s="329"/>
      <c r="Q2342" s="330" t="str">
        <f t="shared" si="145"/>
        <v/>
      </c>
      <c r="R2342" s="330" t="b">
        <f t="shared" si="146"/>
        <v>1</v>
      </c>
      <c r="S2342" s="330" t="str">
        <f t="shared" si="147"/>
        <v/>
      </c>
    </row>
    <row r="2343" spans="1:19" s="330" customFormat="1" ht="20.149999999999999" customHeight="1">
      <c r="A2343" s="294"/>
      <c r="B2343" s="325"/>
      <c r="C2343" s="325"/>
      <c r="D2343" s="325"/>
      <c r="E2343" s="325"/>
      <c r="F2343" s="325"/>
      <c r="G2343" s="326"/>
      <c r="H2343" s="326"/>
      <c r="I2343" s="327"/>
      <c r="J2343" s="327"/>
      <c r="K2343" s="327"/>
      <c r="L2343" s="327"/>
      <c r="M2343" s="327"/>
      <c r="N2343" s="328" t="str">
        <f t="shared" ca="1" si="144"/>
        <v/>
      </c>
      <c r="O2343" s="328"/>
      <c r="P2343" s="329"/>
      <c r="Q2343" s="330" t="str">
        <f t="shared" si="145"/>
        <v/>
      </c>
      <c r="R2343" s="330" t="b">
        <f t="shared" si="146"/>
        <v>1</v>
      </c>
      <c r="S2343" s="330" t="str">
        <f t="shared" si="147"/>
        <v/>
      </c>
    </row>
    <row r="2344" spans="1:19" s="330" customFormat="1" ht="20.149999999999999" customHeight="1">
      <c r="A2344" s="294"/>
      <c r="B2344" s="325"/>
      <c r="C2344" s="325"/>
      <c r="D2344" s="325"/>
      <c r="E2344" s="325"/>
      <c r="F2344" s="325"/>
      <c r="G2344" s="326"/>
      <c r="H2344" s="326"/>
      <c r="I2344" s="327"/>
      <c r="J2344" s="327"/>
      <c r="K2344" s="327"/>
      <c r="L2344" s="327"/>
      <c r="M2344" s="327"/>
      <c r="N2344" s="328" t="str">
        <f t="shared" ca="1" si="144"/>
        <v/>
      </c>
      <c r="O2344" s="328"/>
      <c r="P2344" s="329"/>
      <c r="Q2344" s="330" t="str">
        <f t="shared" si="145"/>
        <v/>
      </c>
      <c r="R2344" s="330" t="b">
        <f t="shared" si="146"/>
        <v>1</v>
      </c>
      <c r="S2344" s="330" t="str">
        <f t="shared" si="147"/>
        <v/>
      </c>
    </row>
    <row r="2345" spans="1:19" s="330" customFormat="1" ht="20.149999999999999" customHeight="1">
      <c r="A2345" s="294"/>
      <c r="B2345" s="325"/>
      <c r="C2345" s="325"/>
      <c r="D2345" s="325"/>
      <c r="E2345" s="325"/>
      <c r="F2345" s="325"/>
      <c r="G2345" s="326"/>
      <c r="H2345" s="326"/>
      <c r="I2345" s="327"/>
      <c r="J2345" s="327"/>
      <c r="K2345" s="327"/>
      <c r="L2345" s="327"/>
      <c r="M2345" s="327"/>
      <c r="N2345" s="328" t="str">
        <f t="shared" ca="1" si="144"/>
        <v/>
      </c>
      <c r="O2345" s="328"/>
      <c r="P2345" s="329"/>
      <c r="Q2345" s="330" t="str">
        <f t="shared" si="145"/>
        <v/>
      </c>
      <c r="R2345" s="330" t="b">
        <f t="shared" si="146"/>
        <v>1</v>
      </c>
      <c r="S2345" s="330" t="str">
        <f t="shared" si="147"/>
        <v/>
      </c>
    </row>
    <row r="2346" spans="1:19" s="330" customFormat="1" ht="20.149999999999999" customHeight="1">
      <c r="A2346" s="294"/>
      <c r="B2346" s="325"/>
      <c r="C2346" s="325"/>
      <c r="D2346" s="325"/>
      <c r="E2346" s="325"/>
      <c r="F2346" s="325"/>
      <c r="G2346" s="326"/>
      <c r="H2346" s="326"/>
      <c r="I2346" s="327"/>
      <c r="J2346" s="327"/>
      <c r="K2346" s="327"/>
      <c r="L2346" s="327"/>
      <c r="M2346" s="327"/>
      <c r="N2346" s="328" t="str">
        <f t="shared" ca="1" si="144"/>
        <v/>
      </c>
      <c r="O2346" s="328"/>
      <c r="P2346" s="329"/>
      <c r="Q2346" s="330" t="str">
        <f t="shared" si="145"/>
        <v/>
      </c>
      <c r="R2346" s="330" t="b">
        <f t="shared" si="146"/>
        <v>1</v>
      </c>
      <c r="S2346" s="330" t="str">
        <f t="shared" si="147"/>
        <v/>
      </c>
    </row>
    <row r="2347" spans="1:19" s="330" customFormat="1" ht="20.149999999999999" customHeight="1">
      <c r="A2347" s="294"/>
      <c r="B2347" s="325"/>
      <c r="C2347" s="325"/>
      <c r="D2347" s="325"/>
      <c r="E2347" s="325"/>
      <c r="F2347" s="325"/>
      <c r="G2347" s="326"/>
      <c r="H2347" s="326"/>
      <c r="I2347" s="327"/>
      <c r="J2347" s="327"/>
      <c r="K2347" s="327"/>
      <c r="L2347" s="327"/>
      <c r="M2347" s="327"/>
      <c r="N2347" s="328" t="str">
        <f t="shared" ca="1" si="144"/>
        <v/>
      </c>
      <c r="O2347" s="328"/>
      <c r="P2347" s="329"/>
      <c r="Q2347" s="330" t="str">
        <f t="shared" si="145"/>
        <v/>
      </c>
      <c r="R2347" s="330" t="b">
        <f t="shared" si="146"/>
        <v>1</v>
      </c>
      <c r="S2347" s="330" t="str">
        <f t="shared" si="147"/>
        <v/>
      </c>
    </row>
    <row r="2348" spans="1:19" s="330" customFormat="1" ht="20.149999999999999" customHeight="1">
      <c r="A2348" s="294"/>
      <c r="B2348" s="325"/>
      <c r="C2348" s="325"/>
      <c r="D2348" s="325"/>
      <c r="E2348" s="325"/>
      <c r="F2348" s="325"/>
      <c r="G2348" s="326"/>
      <c r="H2348" s="326"/>
      <c r="I2348" s="327"/>
      <c r="J2348" s="327"/>
      <c r="K2348" s="327"/>
      <c r="L2348" s="327"/>
      <c r="M2348" s="327"/>
      <c r="N2348" s="328" t="str">
        <f t="shared" ca="1" si="144"/>
        <v/>
      </c>
      <c r="O2348" s="328"/>
      <c r="P2348" s="329"/>
      <c r="Q2348" s="330" t="str">
        <f t="shared" si="145"/>
        <v/>
      </c>
      <c r="R2348" s="330" t="b">
        <f t="shared" si="146"/>
        <v>1</v>
      </c>
      <c r="S2348" s="330" t="str">
        <f t="shared" si="147"/>
        <v/>
      </c>
    </row>
    <row r="2349" spans="1:19" s="330" customFormat="1" ht="20.149999999999999" customHeight="1">
      <c r="A2349" s="294"/>
      <c r="B2349" s="325"/>
      <c r="C2349" s="325"/>
      <c r="D2349" s="325"/>
      <c r="E2349" s="325"/>
      <c r="F2349" s="325"/>
      <c r="G2349" s="326"/>
      <c r="H2349" s="326"/>
      <c r="I2349" s="327"/>
      <c r="J2349" s="327"/>
      <c r="K2349" s="327"/>
      <c r="L2349" s="327"/>
      <c r="M2349" s="327"/>
      <c r="N2349" s="328" t="str">
        <f t="shared" ca="1" si="144"/>
        <v/>
      </c>
      <c r="O2349" s="328"/>
      <c r="P2349" s="329"/>
      <c r="Q2349" s="330" t="str">
        <f t="shared" si="145"/>
        <v/>
      </c>
      <c r="R2349" s="330" t="b">
        <f t="shared" si="146"/>
        <v>1</v>
      </c>
      <c r="S2349" s="330" t="str">
        <f t="shared" si="147"/>
        <v/>
      </c>
    </row>
    <row r="2350" spans="1:19" s="330" customFormat="1" ht="20.149999999999999" customHeight="1">
      <c r="A2350" s="294"/>
      <c r="B2350" s="325"/>
      <c r="C2350" s="325"/>
      <c r="D2350" s="325"/>
      <c r="E2350" s="325"/>
      <c r="F2350" s="325"/>
      <c r="G2350" s="326"/>
      <c r="H2350" s="326"/>
      <c r="I2350" s="327"/>
      <c r="J2350" s="327"/>
      <c r="K2350" s="327"/>
      <c r="L2350" s="327"/>
      <c r="M2350" s="327"/>
      <c r="N2350" s="328" t="str">
        <f t="shared" ca="1" si="144"/>
        <v/>
      </c>
      <c r="O2350" s="328"/>
      <c r="P2350" s="329"/>
      <c r="Q2350" s="330" t="str">
        <f t="shared" si="145"/>
        <v/>
      </c>
      <c r="R2350" s="330" t="b">
        <f t="shared" si="146"/>
        <v>1</v>
      </c>
      <c r="S2350" s="330" t="str">
        <f t="shared" si="147"/>
        <v/>
      </c>
    </row>
    <row r="2351" spans="1:19" s="330" customFormat="1" ht="20.149999999999999" customHeight="1">
      <c r="A2351" s="294"/>
      <c r="B2351" s="325"/>
      <c r="C2351" s="325"/>
      <c r="D2351" s="325"/>
      <c r="E2351" s="325"/>
      <c r="F2351" s="325"/>
      <c r="G2351" s="326"/>
      <c r="H2351" s="326"/>
      <c r="I2351" s="327"/>
      <c r="J2351" s="327"/>
      <c r="K2351" s="327"/>
      <c r="L2351" s="327"/>
      <c r="M2351" s="327"/>
      <c r="N2351" s="328" t="str">
        <f t="shared" ca="1" si="144"/>
        <v/>
      </c>
      <c r="O2351" s="328"/>
      <c r="P2351" s="329"/>
      <c r="Q2351" s="330" t="str">
        <f t="shared" si="145"/>
        <v/>
      </c>
      <c r="R2351" s="330" t="b">
        <f t="shared" si="146"/>
        <v>1</v>
      </c>
      <c r="S2351" s="330" t="str">
        <f t="shared" si="147"/>
        <v/>
      </c>
    </row>
    <row r="2352" spans="1:19" s="330" customFormat="1" ht="20.149999999999999" customHeight="1">
      <c r="A2352" s="294"/>
      <c r="B2352" s="325"/>
      <c r="C2352" s="325"/>
      <c r="D2352" s="325"/>
      <c r="E2352" s="325"/>
      <c r="F2352" s="325"/>
      <c r="G2352" s="326"/>
      <c r="H2352" s="326"/>
      <c r="I2352" s="327"/>
      <c r="J2352" s="327"/>
      <c r="K2352" s="327"/>
      <c r="L2352" s="327"/>
      <c r="M2352" s="327"/>
      <c r="N2352" s="328" t="str">
        <f t="shared" ca="1" si="144"/>
        <v/>
      </c>
      <c r="O2352" s="328"/>
      <c r="P2352" s="329"/>
      <c r="Q2352" s="330" t="str">
        <f t="shared" si="145"/>
        <v/>
      </c>
      <c r="R2352" s="330" t="b">
        <f t="shared" si="146"/>
        <v>1</v>
      </c>
      <c r="S2352" s="330" t="str">
        <f t="shared" si="147"/>
        <v/>
      </c>
    </row>
    <row r="2353" spans="1:19" s="330" customFormat="1" ht="20.149999999999999" customHeight="1">
      <c r="A2353" s="294"/>
      <c r="B2353" s="325"/>
      <c r="C2353" s="325"/>
      <c r="D2353" s="325"/>
      <c r="E2353" s="325"/>
      <c r="F2353" s="325"/>
      <c r="G2353" s="326"/>
      <c r="H2353" s="326"/>
      <c r="I2353" s="327"/>
      <c r="J2353" s="327"/>
      <c r="K2353" s="327"/>
      <c r="L2353" s="327"/>
      <c r="M2353" s="327"/>
      <c r="N2353" s="328" t="str">
        <f t="shared" ca="1" si="144"/>
        <v/>
      </c>
      <c r="O2353" s="328"/>
      <c r="P2353" s="329"/>
      <c r="Q2353" s="330" t="str">
        <f t="shared" si="145"/>
        <v/>
      </c>
      <c r="R2353" s="330" t="b">
        <f t="shared" si="146"/>
        <v>1</v>
      </c>
      <c r="S2353" s="330" t="str">
        <f t="shared" si="147"/>
        <v/>
      </c>
    </row>
    <row r="2354" spans="1:19" s="330" customFormat="1" ht="20.149999999999999" customHeight="1">
      <c r="A2354" s="294"/>
      <c r="B2354" s="325"/>
      <c r="C2354" s="325"/>
      <c r="D2354" s="325"/>
      <c r="E2354" s="325"/>
      <c r="F2354" s="325"/>
      <c r="G2354" s="326"/>
      <c r="H2354" s="326"/>
      <c r="I2354" s="327"/>
      <c r="J2354" s="327"/>
      <c r="K2354" s="327"/>
      <c r="L2354" s="327"/>
      <c r="M2354" s="327"/>
      <c r="N2354" s="328" t="str">
        <f t="shared" ca="1" si="144"/>
        <v/>
      </c>
      <c r="O2354" s="328"/>
      <c r="P2354" s="329"/>
      <c r="Q2354" s="330" t="str">
        <f t="shared" si="145"/>
        <v/>
      </c>
      <c r="R2354" s="330" t="b">
        <f t="shared" si="146"/>
        <v>1</v>
      </c>
      <c r="S2354" s="330" t="str">
        <f t="shared" si="147"/>
        <v/>
      </c>
    </row>
    <row r="2355" spans="1:19" s="330" customFormat="1" ht="20.149999999999999" customHeight="1">
      <c r="A2355" s="294"/>
      <c r="B2355" s="325"/>
      <c r="C2355" s="325"/>
      <c r="D2355" s="325"/>
      <c r="E2355" s="325"/>
      <c r="F2355" s="325"/>
      <c r="G2355" s="326"/>
      <c r="H2355" s="326"/>
      <c r="I2355" s="327"/>
      <c r="J2355" s="327"/>
      <c r="K2355" s="327"/>
      <c r="L2355" s="327"/>
      <c r="M2355" s="327"/>
      <c r="N2355" s="328" t="str">
        <f t="shared" ca="1" si="144"/>
        <v/>
      </c>
      <c r="O2355" s="328"/>
      <c r="P2355" s="329"/>
      <c r="Q2355" s="330" t="str">
        <f t="shared" si="145"/>
        <v/>
      </c>
      <c r="R2355" s="330" t="b">
        <f t="shared" si="146"/>
        <v>1</v>
      </c>
      <c r="S2355" s="330" t="str">
        <f t="shared" si="147"/>
        <v/>
      </c>
    </row>
    <row r="2356" spans="1:19" s="330" customFormat="1" ht="20.149999999999999" customHeight="1">
      <c r="A2356" s="294"/>
      <c r="B2356" s="325"/>
      <c r="C2356" s="325"/>
      <c r="D2356" s="325"/>
      <c r="E2356" s="325"/>
      <c r="F2356" s="325"/>
      <c r="G2356" s="326"/>
      <c r="H2356" s="326"/>
      <c r="I2356" s="327"/>
      <c r="J2356" s="327"/>
      <c r="K2356" s="327"/>
      <c r="L2356" s="327"/>
      <c r="M2356" s="327"/>
      <c r="N2356" s="328" t="str">
        <f t="shared" ca="1" si="144"/>
        <v/>
      </c>
      <c r="O2356" s="328"/>
      <c r="P2356" s="329"/>
      <c r="Q2356" s="330" t="str">
        <f t="shared" si="145"/>
        <v/>
      </c>
      <c r="R2356" s="330" t="b">
        <f t="shared" si="146"/>
        <v>1</v>
      </c>
      <c r="S2356" s="330" t="str">
        <f t="shared" si="147"/>
        <v/>
      </c>
    </row>
    <row r="2357" spans="1:19" s="330" customFormat="1" ht="20.149999999999999" customHeight="1">
      <c r="A2357" s="294"/>
      <c r="B2357" s="325"/>
      <c r="C2357" s="325"/>
      <c r="D2357" s="325"/>
      <c r="E2357" s="325"/>
      <c r="F2357" s="325"/>
      <c r="G2357" s="326"/>
      <c r="H2357" s="326"/>
      <c r="I2357" s="327"/>
      <c r="J2357" s="327"/>
      <c r="K2357" s="327"/>
      <c r="L2357" s="327"/>
      <c r="M2357" s="327"/>
      <c r="N2357" s="328" t="str">
        <f t="shared" ca="1" si="144"/>
        <v/>
      </c>
      <c r="O2357" s="328"/>
      <c r="P2357" s="329"/>
      <c r="Q2357" s="330" t="str">
        <f t="shared" si="145"/>
        <v/>
      </c>
      <c r="R2357" s="330" t="b">
        <f t="shared" si="146"/>
        <v>1</v>
      </c>
      <c r="S2357" s="330" t="str">
        <f t="shared" si="147"/>
        <v/>
      </c>
    </row>
    <row r="2358" spans="1:19" s="330" customFormat="1" ht="20.149999999999999" customHeight="1">
      <c r="A2358" s="294"/>
      <c r="B2358" s="325"/>
      <c r="C2358" s="325"/>
      <c r="D2358" s="325"/>
      <c r="E2358" s="325"/>
      <c r="F2358" s="325"/>
      <c r="G2358" s="326"/>
      <c r="H2358" s="326"/>
      <c r="I2358" s="327"/>
      <c r="J2358" s="327"/>
      <c r="K2358" s="327"/>
      <c r="L2358" s="327"/>
      <c r="M2358" s="327"/>
      <c r="N2358" s="328" t="str">
        <f t="shared" ca="1" si="144"/>
        <v/>
      </c>
      <c r="O2358" s="328"/>
      <c r="P2358" s="329"/>
      <c r="Q2358" s="330" t="str">
        <f t="shared" si="145"/>
        <v/>
      </c>
      <c r="R2358" s="330" t="b">
        <f t="shared" si="146"/>
        <v>1</v>
      </c>
      <c r="S2358" s="330" t="str">
        <f t="shared" si="147"/>
        <v/>
      </c>
    </row>
    <row r="2359" spans="1:19" s="330" customFormat="1" ht="20.149999999999999" customHeight="1">
      <c r="A2359" s="294"/>
      <c r="B2359" s="325"/>
      <c r="C2359" s="325"/>
      <c r="D2359" s="325"/>
      <c r="E2359" s="325"/>
      <c r="F2359" s="325"/>
      <c r="G2359" s="326"/>
      <c r="H2359" s="326"/>
      <c r="I2359" s="327"/>
      <c r="J2359" s="327"/>
      <c r="K2359" s="327"/>
      <c r="L2359" s="327"/>
      <c r="M2359" s="327"/>
      <c r="N2359" s="328" t="str">
        <f t="shared" ca="1" si="144"/>
        <v/>
      </c>
      <c r="O2359" s="328"/>
      <c r="P2359" s="329"/>
      <c r="Q2359" s="330" t="str">
        <f t="shared" si="145"/>
        <v/>
      </c>
      <c r="R2359" s="330" t="b">
        <f t="shared" si="146"/>
        <v>1</v>
      </c>
      <c r="S2359" s="330" t="str">
        <f t="shared" si="147"/>
        <v/>
      </c>
    </row>
    <row r="2360" spans="1:19" s="330" customFormat="1" ht="20.149999999999999" customHeight="1">
      <c r="A2360" s="294"/>
      <c r="B2360" s="325"/>
      <c r="C2360" s="325"/>
      <c r="D2360" s="325"/>
      <c r="E2360" s="325"/>
      <c r="F2360" s="325"/>
      <c r="G2360" s="326"/>
      <c r="H2360" s="326"/>
      <c r="I2360" s="327"/>
      <c r="J2360" s="327"/>
      <c r="K2360" s="327"/>
      <c r="L2360" s="327"/>
      <c r="M2360" s="327"/>
      <c r="N2360" s="328" t="str">
        <f t="shared" ca="1" si="144"/>
        <v/>
      </c>
      <c r="O2360" s="328"/>
      <c r="P2360" s="329"/>
      <c r="Q2360" s="330" t="str">
        <f t="shared" si="145"/>
        <v/>
      </c>
      <c r="R2360" s="330" t="b">
        <f t="shared" si="146"/>
        <v>1</v>
      </c>
      <c r="S2360" s="330" t="str">
        <f t="shared" si="147"/>
        <v/>
      </c>
    </row>
    <row r="2361" spans="1:19" s="330" customFormat="1" ht="20.149999999999999" customHeight="1">
      <c r="A2361" s="294"/>
      <c r="B2361" s="325"/>
      <c r="C2361" s="325"/>
      <c r="D2361" s="325"/>
      <c r="E2361" s="325"/>
      <c r="F2361" s="325"/>
      <c r="G2361" s="326"/>
      <c r="H2361" s="326"/>
      <c r="I2361" s="327"/>
      <c r="J2361" s="327"/>
      <c r="K2361" s="327"/>
      <c r="L2361" s="327"/>
      <c r="M2361" s="327"/>
      <c r="N2361" s="328" t="str">
        <f t="shared" ca="1" si="144"/>
        <v/>
      </c>
      <c r="O2361" s="328"/>
      <c r="P2361" s="329"/>
      <c r="Q2361" s="330" t="str">
        <f t="shared" si="145"/>
        <v/>
      </c>
      <c r="R2361" s="330" t="b">
        <f t="shared" si="146"/>
        <v>1</v>
      </c>
      <c r="S2361" s="330" t="str">
        <f t="shared" si="147"/>
        <v/>
      </c>
    </row>
    <row r="2362" spans="1:19" s="330" customFormat="1" ht="20.149999999999999" customHeight="1">
      <c r="A2362" s="294"/>
      <c r="B2362" s="325"/>
      <c r="C2362" s="325"/>
      <c r="D2362" s="325"/>
      <c r="E2362" s="325"/>
      <c r="F2362" s="325"/>
      <c r="G2362" s="326"/>
      <c r="H2362" s="326"/>
      <c r="I2362" s="327"/>
      <c r="J2362" s="327"/>
      <c r="K2362" s="327"/>
      <c r="L2362" s="327"/>
      <c r="M2362" s="327"/>
      <c r="N2362" s="328" t="str">
        <f t="shared" ca="1" si="144"/>
        <v/>
      </c>
      <c r="O2362" s="328"/>
      <c r="P2362" s="329"/>
      <c r="Q2362" s="330" t="str">
        <f t="shared" si="145"/>
        <v/>
      </c>
      <c r="R2362" s="330" t="b">
        <f t="shared" si="146"/>
        <v>1</v>
      </c>
      <c r="S2362" s="330" t="str">
        <f t="shared" si="147"/>
        <v/>
      </c>
    </row>
    <row r="2363" spans="1:19" s="330" customFormat="1" ht="20.149999999999999" customHeight="1">
      <c r="A2363" s="294"/>
      <c r="B2363" s="325"/>
      <c r="C2363" s="325"/>
      <c r="D2363" s="325"/>
      <c r="E2363" s="325"/>
      <c r="F2363" s="325"/>
      <c r="G2363" s="326"/>
      <c r="H2363" s="326"/>
      <c r="I2363" s="327"/>
      <c r="J2363" s="327"/>
      <c r="K2363" s="327"/>
      <c r="L2363" s="327"/>
      <c r="M2363" s="327"/>
      <c r="N2363" s="328" t="str">
        <f t="shared" ca="1" si="144"/>
        <v/>
      </c>
      <c r="O2363" s="328"/>
      <c r="P2363" s="329"/>
      <c r="Q2363" s="330" t="str">
        <f t="shared" si="145"/>
        <v/>
      </c>
      <c r="R2363" s="330" t="b">
        <f t="shared" si="146"/>
        <v>1</v>
      </c>
      <c r="S2363" s="330" t="str">
        <f t="shared" si="147"/>
        <v/>
      </c>
    </row>
    <row r="2364" spans="1:19" s="330" customFormat="1" ht="20.149999999999999" customHeight="1">
      <c r="A2364" s="294"/>
      <c r="B2364" s="325"/>
      <c r="C2364" s="325"/>
      <c r="D2364" s="325"/>
      <c r="E2364" s="325"/>
      <c r="F2364" s="325"/>
      <c r="G2364" s="326"/>
      <c r="H2364" s="326"/>
      <c r="I2364" s="327"/>
      <c r="J2364" s="327"/>
      <c r="K2364" s="327"/>
      <c r="L2364" s="327"/>
      <c r="M2364" s="327"/>
      <c r="N2364" s="328" t="str">
        <f t="shared" ca="1" si="144"/>
        <v/>
      </c>
      <c r="O2364" s="328"/>
      <c r="P2364" s="329"/>
      <c r="Q2364" s="330" t="str">
        <f t="shared" si="145"/>
        <v/>
      </c>
      <c r="R2364" s="330" t="b">
        <f t="shared" si="146"/>
        <v>1</v>
      </c>
      <c r="S2364" s="330" t="str">
        <f t="shared" si="147"/>
        <v/>
      </c>
    </row>
    <row r="2365" spans="1:19" s="330" customFormat="1" ht="20.149999999999999" customHeight="1">
      <c r="A2365" s="294"/>
      <c r="B2365" s="325"/>
      <c r="C2365" s="325"/>
      <c r="D2365" s="325"/>
      <c r="E2365" s="325"/>
      <c r="F2365" s="325"/>
      <c r="G2365" s="326"/>
      <c r="H2365" s="326"/>
      <c r="I2365" s="327"/>
      <c r="J2365" s="327"/>
      <c r="K2365" s="327"/>
      <c r="L2365" s="327"/>
      <c r="M2365" s="327"/>
      <c r="N2365" s="328" t="str">
        <f t="shared" ca="1" si="144"/>
        <v/>
      </c>
      <c r="O2365" s="328"/>
      <c r="P2365" s="329"/>
      <c r="Q2365" s="330" t="str">
        <f t="shared" si="145"/>
        <v/>
      </c>
      <c r="R2365" s="330" t="b">
        <f t="shared" si="146"/>
        <v>1</v>
      </c>
      <c r="S2365" s="330" t="str">
        <f t="shared" si="147"/>
        <v/>
      </c>
    </row>
    <row r="2366" spans="1:19" s="330" customFormat="1" ht="20.149999999999999" customHeight="1">
      <c r="A2366" s="294"/>
      <c r="B2366" s="325"/>
      <c r="C2366" s="325"/>
      <c r="D2366" s="325"/>
      <c r="E2366" s="325"/>
      <c r="F2366" s="325"/>
      <c r="G2366" s="326"/>
      <c r="H2366" s="326"/>
      <c r="I2366" s="327"/>
      <c r="J2366" s="327"/>
      <c r="K2366" s="327"/>
      <c r="L2366" s="327"/>
      <c r="M2366" s="327"/>
      <c r="N2366" s="328" t="str">
        <f t="shared" ca="1" si="144"/>
        <v/>
      </c>
      <c r="O2366" s="328"/>
      <c r="P2366" s="329"/>
      <c r="Q2366" s="330" t="str">
        <f t="shared" si="145"/>
        <v/>
      </c>
      <c r="R2366" s="330" t="b">
        <f t="shared" si="146"/>
        <v>1</v>
      </c>
      <c r="S2366" s="330" t="str">
        <f t="shared" si="147"/>
        <v/>
      </c>
    </row>
    <row r="2367" spans="1:19" s="330" customFormat="1" ht="20.149999999999999" customHeight="1">
      <c r="A2367" s="294"/>
      <c r="B2367" s="325"/>
      <c r="C2367" s="325"/>
      <c r="D2367" s="325"/>
      <c r="E2367" s="325"/>
      <c r="F2367" s="325"/>
      <c r="G2367" s="326"/>
      <c r="H2367" s="326"/>
      <c r="I2367" s="327"/>
      <c r="J2367" s="327"/>
      <c r="K2367" s="327"/>
      <c r="L2367" s="327"/>
      <c r="M2367" s="327"/>
      <c r="N2367" s="328" t="str">
        <f t="shared" ca="1" si="144"/>
        <v/>
      </c>
      <c r="O2367" s="328"/>
      <c r="P2367" s="329"/>
      <c r="Q2367" s="330" t="str">
        <f t="shared" si="145"/>
        <v/>
      </c>
      <c r="R2367" s="330" t="b">
        <f t="shared" si="146"/>
        <v>1</v>
      </c>
      <c r="S2367" s="330" t="str">
        <f t="shared" si="147"/>
        <v/>
      </c>
    </row>
    <row r="2368" spans="1:19" s="330" customFormat="1" ht="20.149999999999999" customHeight="1">
      <c r="A2368" s="294"/>
      <c r="B2368" s="325"/>
      <c r="C2368" s="325"/>
      <c r="D2368" s="325"/>
      <c r="E2368" s="325"/>
      <c r="F2368" s="325"/>
      <c r="G2368" s="326"/>
      <c r="H2368" s="326"/>
      <c r="I2368" s="327"/>
      <c r="J2368" s="327"/>
      <c r="K2368" s="327"/>
      <c r="L2368" s="327"/>
      <c r="M2368" s="327"/>
      <c r="N2368" s="328" t="str">
        <f t="shared" ca="1" si="144"/>
        <v/>
      </c>
      <c r="O2368" s="328"/>
      <c r="P2368" s="329"/>
      <c r="Q2368" s="330" t="str">
        <f t="shared" si="145"/>
        <v/>
      </c>
      <c r="R2368" s="330" t="b">
        <f t="shared" si="146"/>
        <v>1</v>
      </c>
      <c r="S2368" s="330" t="str">
        <f t="shared" si="147"/>
        <v/>
      </c>
    </row>
    <row r="2369" spans="1:19" s="330" customFormat="1" ht="20.149999999999999" customHeight="1">
      <c r="A2369" s="294"/>
      <c r="B2369" s="325"/>
      <c r="C2369" s="325"/>
      <c r="D2369" s="325"/>
      <c r="E2369" s="325"/>
      <c r="F2369" s="325"/>
      <c r="G2369" s="326"/>
      <c r="H2369" s="326"/>
      <c r="I2369" s="327"/>
      <c r="J2369" s="327"/>
      <c r="K2369" s="327"/>
      <c r="L2369" s="327"/>
      <c r="M2369" s="327"/>
      <c r="N2369" s="328" t="str">
        <f t="shared" ca="1" si="144"/>
        <v/>
      </c>
      <c r="O2369" s="328"/>
      <c r="P2369" s="329"/>
      <c r="Q2369" s="330" t="str">
        <f t="shared" si="145"/>
        <v/>
      </c>
      <c r="R2369" s="330" t="b">
        <f t="shared" si="146"/>
        <v>1</v>
      </c>
      <c r="S2369" s="330" t="str">
        <f t="shared" si="147"/>
        <v/>
      </c>
    </row>
    <row r="2370" spans="1:19" s="330" customFormat="1" ht="20.149999999999999" customHeight="1">
      <c r="A2370" s="294"/>
      <c r="B2370" s="325"/>
      <c r="C2370" s="325"/>
      <c r="D2370" s="325"/>
      <c r="E2370" s="325"/>
      <c r="F2370" s="325"/>
      <c r="G2370" s="326"/>
      <c r="H2370" s="326"/>
      <c r="I2370" s="327"/>
      <c r="J2370" s="327"/>
      <c r="K2370" s="327"/>
      <c r="L2370" s="327"/>
      <c r="M2370" s="327"/>
      <c r="N2370" s="328" t="str">
        <f t="shared" ca="1" si="144"/>
        <v/>
      </c>
      <c r="O2370" s="328"/>
      <c r="P2370" s="329"/>
      <c r="Q2370" s="330" t="str">
        <f t="shared" si="145"/>
        <v/>
      </c>
      <c r="R2370" s="330" t="b">
        <f t="shared" si="146"/>
        <v>1</v>
      </c>
      <c r="S2370" s="330" t="str">
        <f t="shared" si="147"/>
        <v/>
      </c>
    </row>
    <row r="2371" spans="1:19" s="330" customFormat="1" ht="20.149999999999999" customHeight="1">
      <c r="A2371" s="294"/>
      <c r="B2371" s="325"/>
      <c r="C2371" s="325"/>
      <c r="D2371" s="325"/>
      <c r="E2371" s="325"/>
      <c r="F2371" s="325"/>
      <c r="G2371" s="326"/>
      <c r="H2371" s="326"/>
      <c r="I2371" s="327"/>
      <c r="J2371" s="327"/>
      <c r="K2371" s="327"/>
      <c r="L2371" s="327"/>
      <c r="M2371" s="327"/>
      <c r="N2371" s="328" t="str">
        <f t="shared" ca="1" si="144"/>
        <v/>
      </c>
      <c r="O2371" s="328"/>
      <c r="P2371" s="329"/>
      <c r="Q2371" s="330" t="str">
        <f t="shared" si="145"/>
        <v/>
      </c>
      <c r="R2371" s="330" t="b">
        <f t="shared" si="146"/>
        <v>1</v>
      </c>
      <c r="S2371" s="330" t="str">
        <f t="shared" si="147"/>
        <v/>
      </c>
    </row>
    <row r="2372" spans="1:19" s="330" customFormat="1" ht="20.149999999999999" customHeight="1">
      <c r="A2372" s="294"/>
      <c r="B2372" s="325"/>
      <c r="C2372" s="325"/>
      <c r="D2372" s="325"/>
      <c r="E2372" s="325"/>
      <c r="F2372" s="325"/>
      <c r="G2372" s="326"/>
      <c r="H2372" s="326"/>
      <c r="I2372" s="327"/>
      <c r="J2372" s="327"/>
      <c r="K2372" s="327"/>
      <c r="L2372" s="327"/>
      <c r="M2372" s="327"/>
      <c r="N2372" s="328" t="str">
        <f t="shared" ca="1" si="144"/>
        <v/>
      </c>
      <c r="O2372" s="328"/>
      <c r="P2372" s="329"/>
      <c r="Q2372" s="330" t="str">
        <f t="shared" si="145"/>
        <v/>
      </c>
      <c r="R2372" s="330" t="b">
        <f t="shared" si="146"/>
        <v>1</v>
      </c>
      <c r="S2372" s="330" t="str">
        <f t="shared" si="147"/>
        <v/>
      </c>
    </row>
    <row r="2373" spans="1:19" s="330" customFormat="1" ht="20.149999999999999" customHeight="1">
      <c r="A2373" s="294"/>
      <c r="B2373" s="325"/>
      <c r="C2373" s="325"/>
      <c r="D2373" s="325"/>
      <c r="E2373" s="325"/>
      <c r="F2373" s="325"/>
      <c r="G2373" s="326"/>
      <c r="H2373" s="326"/>
      <c r="I2373" s="327"/>
      <c r="J2373" s="327"/>
      <c r="K2373" s="327"/>
      <c r="L2373" s="327"/>
      <c r="M2373" s="327"/>
      <c r="N2373" s="328" t="str">
        <f t="shared" ref="N2373:N2436" ca="1" si="148">IF(A2373="","",IF(ISERROR(MATCH($F2373,CL,0)),"Unknown",INDIRECT("'C'!$A$"&amp;MATCH($F2373,CL,0)+1)))</f>
        <v/>
      </c>
      <c r="O2373" s="328"/>
      <c r="P2373" s="329"/>
      <c r="Q2373" s="330" t="str">
        <f t="shared" ref="Q2373:Q2436" si="149">A2373&amp;B2373</f>
        <v/>
      </c>
      <c r="R2373" s="330" t="b">
        <f t="shared" ref="R2373:R2436" si="150">OR(ISBLANK(B2373),ISBLANK(C2373))</f>
        <v>1</v>
      </c>
      <c r="S2373" s="330" t="str">
        <f t="shared" ref="S2373:S2436" si="151">IF(R2373,"",A2373&amp;"+")</f>
        <v/>
      </c>
    </row>
    <row r="2374" spans="1:19" s="330" customFormat="1" ht="20.149999999999999" customHeight="1">
      <c r="A2374" s="294"/>
      <c r="B2374" s="325"/>
      <c r="C2374" s="325"/>
      <c r="D2374" s="325"/>
      <c r="E2374" s="325"/>
      <c r="F2374" s="325"/>
      <c r="G2374" s="326"/>
      <c r="H2374" s="326"/>
      <c r="I2374" s="327"/>
      <c r="J2374" s="327"/>
      <c r="K2374" s="327"/>
      <c r="L2374" s="327"/>
      <c r="M2374" s="327"/>
      <c r="N2374" s="328" t="str">
        <f t="shared" ca="1" si="148"/>
        <v/>
      </c>
      <c r="O2374" s="328"/>
      <c r="P2374" s="329"/>
      <c r="Q2374" s="330" t="str">
        <f t="shared" si="149"/>
        <v/>
      </c>
      <c r="R2374" s="330" t="b">
        <f t="shared" si="150"/>
        <v>1</v>
      </c>
      <c r="S2374" s="330" t="str">
        <f t="shared" si="151"/>
        <v/>
      </c>
    </row>
    <row r="2375" spans="1:19" s="330" customFormat="1" ht="20.149999999999999" customHeight="1">
      <c r="A2375" s="294"/>
      <c r="B2375" s="325"/>
      <c r="C2375" s="325"/>
      <c r="D2375" s="325"/>
      <c r="E2375" s="325"/>
      <c r="F2375" s="325"/>
      <c r="G2375" s="326"/>
      <c r="H2375" s="326"/>
      <c r="I2375" s="327"/>
      <c r="J2375" s="327"/>
      <c r="K2375" s="327"/>
      <c r="L2375" s="327"/>
      <c r="M2375" s="327"/>
      <c r="N2375" s="328" t="str">
        <f t="shared" ca="1" si="148"/>
        <v/>
      </c>
      <c r="O2375" s="328"/>
      <c r="P2375" s="329"/>
      <c r="Q2375" s="330" t="str">
        <f t="shared" si="149"/>
        <v/>
      </c>
      <c r="R2375" s="330" t="b">
        <f t="shared" si="150"/>
        <v>1</v>
      </c>
      <c r="S2375" s="330" t="str">
        <f t="shared" si="151"/>
        <v/>
      </c>
    </row>
    <row r="2376" spans="1:19" s="330" customFormat="1" ht="20.149999999999999" customHeight="1">
      <c r="A2376" s="294"/>
      <c r="B2376" s="325"/>
      <c r="C2376" s="325"/>
      <c r="D2376" s="325"/>
      <c r="E2376" s="325"/>
      <c r="F2376" s="325"/>
      <c r="G2376" s="326"/>
      <c r="H2376" s="326"/>
      <c r="I2376" s="327"/>
      <c r="J2376" s="327"/>
      <c r="K2376" s="327"/>
      <c r="L2376" s="327"/>
      <c r="M2376" s="327"/>
      <c r="N2376" s="328" t="str">
        <f t="shared" ca="1" si="148"/>
        <v/>
      </c>
      <c r="O2376" s="328"/>
      <c r="P2376" s="329"/>
      <c r="Q2376" s="330" t="str">
        <f t="shared" si="149"/>
        <v/>
      </c>
      <c r="R2376" s="330" t="b">
        <f t="shared" si="150"/>
        <v>1</v>
      </c>
      <c r="S2376" s="330" t="str">
        <f t="shared" si="151"/>
        <v/>
      </c>
    </row>
    <row r="2377" spans="1:19" s="330" customFormat="1" ht="20.149999999999999" customHeight="1">
      <c r="A2377" s="294"/>
      <c r="B2377" s="325"/>
      <c r="C2377" s="325"/>
      <c r="D2377" s="325"/>
      <c r="E2377" s="325"/>
      <c r="F2377" s="325"/>
      <c r="G2377" s="326"/>
      <c r="H2377" s="326"/>
      <c r="I2377" s="327"/>
      <c r="J2377" s="327"/>
      <c r="K2377" s="327"/>
      <c r="L2377" s="327"/>
      <c r="M2377" s="327"/>
      <c r="N2377" s="328" t="str">
        <f t="shared" ca="1" si="148"/>
        <v/>
      </c>
      <c r="O2377" s="328"/>
      <c r="P2377" s="329"/>
      <c r="Q2377" s="330" t="str">
        <f t="shared" si="149"/>
        <v/>
      </c>
      <c r="R2377" s="330" t="b">
        <f t="shared" si="150"/>
        <v>1</v>
      </c>
      <c r="S2377" s="330" t="str">
        <f t="shared" si="151"/>
        <v/>
      </c>
    </row>
    <row r="2378" spans="1:19" s="330" customFormat="1" ht="20.149999999999999" customHeight="1">
      <c r="A2378" s="294"/>
      <c r="B2378" s="325"/>
      <c r="C2378" s="325"/>
      <c r="D2378" s="325"/>
      <c r="E2378" s="325"/>
      <c r="F2378" s="325"/>
      <c r="G2378" s="326"/>
      <c r="H2378" s="326"/>
      <c r="I2378" s="327"/>
      <c r="J2378" s="327"/>
      <c r="K2378" s="327"/>
      <c r="L2378" s="327"/>
      <c r="M2378" s="327"/>
      <c r="N2378" s="328" t="str">
        <f t="shared" ca="1" si="148"/>
        <v/>
      </c>
      <c r="O2378" s="328"/>
      <c r="P2378" s="329"/>
      <c r="Q2378" s="330" t="str">
        <f t="shared" si="149"/>
        <v/>
      </c>
      <c r="R2378" s="330" t="b">
        <f t="shared" si="150"/>
        <v>1</v>
      </c>
      <c r="S2378" s="330" t="str">
        <f t="shared" si="151"/>
        <v/>
      </c>
    </row>
    <row r="2379" spans="1:19" s="330" customFormat="1" ht="20.149999999999999" customHeight="1">
      <c r="A2379" s="294"/>
      <c r="B2379" s="325"/>
      <c r="C2379" s="325"/>
      <c r="D2379" s="325"/>
      <c r="E2379" s="325"/>
      <c r="F2379" s="325"/>
      <c r="G2379" s="326"/>
      <c r="H2379" s="326"/>
      <c r="I2379" s="327"/>
      <c r="J2379" s="327"/>
      <c r="K2379" s="327"/>
      <c r="L2379" s="327"/>
      <c r="M2379" s="327"/>
      <c r="N2379" s="328" t="str">
        <f t="shared" ca="1" si="148"/>
        <v/>
      </c>
      <c r="O2379" s="328"/>
      <c r="P2379" s="329"/>
      <c r="Q2379" s="330" t="str">
        <f t="shared" si="149"/>
        <v/>
      </c>
      <c r="R2379" s="330" t="b">
        <f t="shared" si="150"/>
        <v>1</v>
      </c>
      <c r="S2379" s="330" t="str">
        <f t="shared" si="151"/>
        <v/>
      </c>
    </row>
    <row r="2380" spans="1:19" s="330" customFormat="1" ht="20.149999999999999" customHeight="1">
      <c r="A2380" s="294"/>
      <c r="B2380" s="325"/>
      <c r="C2380" s="325"/>
      <c r="D2380" s="325"/>
      <c r="E2380" s="325"/>
      <c r="F2380" s="325"/>
      <c r="G2380" s="326"/>
      <c r="H2380" s="326"/>
      <c r="I2380" s="327"/>
      <c r="J2380" s="327"/>
      <c r="K2380" s="327"/>
      <c r="L2380" s="327"/>
      <c r="M2380" s="327"/>
      <c r="N2380" s="328" t="str">
        <f t="shared" ca="1" si="148"/>
        <v/>
      </c>
      <c r="O2380" s="328"/>
      <c r="P2380" s="329"/>
      <c r="Q2380" s="330" t="str">
        <f t="shared" si="149"/>
        <v/>
      </c>
      <c r="R2380" s="330" t="b">
        <f t="shared" si="150"/>
        <v>1</v>
      </c>
      <c r="S2380" s="330" t="str">
        <f t="shared" si="151"/>
        <v/>
      </c>
    </row>
    <row r="2381" spans="1:19" s="330" customFormat="1" ht="20.149999999999999" customHeight="1">
      <c r="A2381" s="294"/>
      <c r="B2381" s="325"/>
      <c r="C2381" s="325"/>
      <c r="D2381" s="325"/>
      <c r="E2381" s="325"/>
      <c r="F2381" s="325"/>
      <c r="G2381" s="326"/>
      <c r="H2381" s="326"/>
      <c r="I2381" s="327"/>
      <c r="J2381" s="327"/>
      <c r="K2381" s="327"/>
      <c r="L2381" s="327"/>
      <c r="M2381" s="327"/>
      <c r="N2381" s="328" t="str">
        <f t="shared" ca="1" si="148"/>
        <v/>
      </c>
      <c r="O2381" s="328"/>
      <c r="P2381" s="329"/>
      <c r="Q2381" s="330" t="str">
        <f t="shared" si="149"/>
        <v/>
      </c>
      <c r="R2381" s="330" t="b">
        <f t="shared" si="150"/>
        <v>1</v>
      </c>
      <c r="S2381" s="330" t="str">
        <f t="shared" si="151"/>
        <v/>
      </c>
    </row>
    <row r="2382" spans="1:19" s="330" customFormat="1" ht="20.149999999999999" customHeight="1">
      <c r="A2382" s="294"/>
      <c r="B2382" s="325"/>
      <c r="C2382" s="325"/>
      <c r="D2382" s="325"/>
      <c r="E2382" s="325"/>
      <c r="F2382" s="325"/>
      <c r="G2382" s="326"/>
      <c r="H2382" s="326"/>
      <c r="I2382" s="327"/>
      <c r="J2382" s="327"/>
      <c r="K2382" s="327"/>
      <c r="L2382" s="327"/>
      <c r="M2382" s="327"/>
      <c r="N2382" s="328" t="str">
        <f t="shared" ca="1" si="148"/>
        <v/>
      </c>
      <c r="O2382" s="328"/>
      <c r="P2382" s="329"/>
      <c r="Q2382" s="330" t="str">
        <f t="shared" si="149"/>
        <v/>
      </c>
      <c r="R2382" s="330" t="b">
        <f t="shared" si="150"/>
        <v>1</v>
      </c>
      <c r="S2382" s="330" t="str">
        <f t="shared" si="151"/>
        <v/>
      </c>
    </row>
    <row r="2383" spans="1:19" s="330" customFormat="1" ht="20.149999999999999" customHeight="1">
      <c r="A2383" s="294"/>
      <c r="B2383" s="325"/>
      <c r="C2383" s="325"/>
      <c r="D2383" s="325"/>
      <c r="E2383" s="325"/>
      <c r="F2383" s="325"/>
      <c r="G2383" s="326"/>
      <c r="H2383" s="326"/>
      <c r="I2383" s="327"/>
      <c r="J2383" s="327"/>
      <c r="K2383" s="327"/>
      <c r="L2383" s="327"/>
      <c r="M2383" s="327"/>
      <c r="N2383" s="328" t="str">
        <f t="shared" ca="1" si="148"/>
        <v/>
      </c>
      <c r="O2383" s="328"/>
      <c r="P2383" s="329"/>
      <c r="Q2383" s="330" t="str">
        <f t="shared" si="149"/>
        <v/>
      </c>
      <c r="R2383" s="330" t="b">
        <f t="shared" si="150"/>
        <v>1</v>
      </c>
      <c r="S2383" s="330" t="str">
        <f t="shared" si="151"/>
        <v/>
      </c>
    </row>
    <row r="2384" spans="1:19" s="330" customFormat="1" ht="20.149999999999999" customHeight="1">
      <c r="A2384" s="294"/>
      <c r="B2384" s="325"/>
      <c r="C2384" s="325"/>
      <c r="D2384" s="325"/>
      <c r="E2384" s="325"/>
      <c r="F2384" s="325"/>
      <c r="G2384" s="326"/>
      <c r="H2384" s="326"/>
      <c r="I2384" s="327"/>
      <c r="J2384" s="327"/>
      <c r="K2384" s="327"/>
      <c r="L2384" s="327"/>
      <c r="M2384" s="327"/>
      <c r="N2384" s="328" t="str">
        <f t="shared" ca="1" si="148"/>
        <v/>
      </c>
      <c r="O2384" s="328"/>
      <c r="P2384" s="329"/>
      <c r="Q2384" s="330" t="str">
        <f t="shared" si="149"/>
        <v/>
      </c>
      <c r="R2384" s="330" t="b">
        <f t="shared" si="150"/>
        <v>1</v>
      </c>
      <c r="S2384" s="330" t="str">
        <f t="shared" si="151"/>
        <v/>
      </c>
    </row>
    <row r="2385" spans="1:19" s="330" customFormat="1" ht="20.149999999999999" customHeight="1">
      <c r="A2385" s="294"/>
      <c r="B2385" s="325"/>
      <c r="C2385" s="325"/>
      <c r="D2385" s="325"/>
      <c r="E2385" s="325"/>
      <c r="F2385" s="325"/>
      <c r="G2385" s="326"/>
      <c r="H2385" s="326"/>
      <c r="I2385" s="327"/>
      <c r="J2385" s="327"/>
      <c r="K2385" s="327"/>
      <c r="L2385" s="327"/>
      <c r="M2385" s="327"/>
      <c r="N2385" s="328" t="str">
        <f t="shared" ca="1" si="148"/>
        <v/>
      </c>
      <c r="O2385" s="328"/>
      <c r="P2385" s="329"/>
      <c r="Q2385" s="330" t="str">
        <f t="shared" si="149"/>
        <v/>
      </c>
      <c r="R2385" s="330" t="b">
        <f t="shared" si="150"/>
        <v>1</v>
      </c>
      <c r="S2385" s="330" t="str">
        <f t="shared" si="151"/>
        <v/>
      </c>
    </row>
    <row r="2386" spans="1:19" s="330" customFormat="1" ht="20.149999999999999" customHeight="1">
      <c r="A2386" s="294"/>
      <c r="B2386" s="325"/>
      <c r="C2386" s="325"/>
      <c r="D2386" s="325"/>
      <c r="E2386" s="325"/>
      <c r="F2386" s="325"/>
      <c r="G2386" s="326"/>
      <c r="H2386" s="326"/>
      <c r="I2386" s="327"/>
      <c r="J2386" s="327"/>
      <c r="K2386" s="327"/>
      <c r="L2386" s="327"/>
      <c r="M2386" s="327"/>
      <c r="N2386" s="328" t="str">
        <f t="shared" ca="1" si="148"/>
        <v/>
      </c>
      <c r="O2386" s="328"/>
      <c r="P2386" s="329"/>
      <c r="Q2386" s="330" t="str">
        <f t="shared" si="149"/>
        <v/>
      </c>
      <c r="R2386" s="330" t="b">
        <f t="shared" si="150"/>
        <v>1</v>
      </c>
      <c r="S2386" s="330" t="str">
        <f t="shared" si="151"/>
        <v/>
      </c>
    </row>
    <row r="2387" spans="1:19" s="330" customFormat="1" ht="20.149999999999999" customHeight="1">
      <c r="A2387" s="294"/>
      <c r="B2387" s="325"/>
      <c r="C2387" s="325"/>
      <c r="D2387" s="325"/>
      <c r="E2387" s="325"/>
      <c r="F2387" s="325"/>
      <c r="G2387" s="326"/>
      <c r="H2387" s="326"/>
      <c r="I2387" s="327"/>
      <c r="J2387" s="327"/>
      <c r="K2387" s="327"/>
      <c r="L2387" s="327"/>
      <c r="M2387" s="327"/>
      <c r="N2387" s="328" t="str">
        <f t="shared" ca="1" si="148"/>
        <v/>
      </c>
      <c r="O2387" s="328"/>
      <c r="P2387" s="329"/>
      <c r="Q2387" s="330" t="str">
        <f t="shared" si="149"/>
        <v/>
      </c>
      <c r="R2387" s="330" t="b">
        <f t="shared" si="150"/>
        <v>1</v>
      </c>
      <c r="S2387" s="330" t="str">
        <f t="shared" si="151"/>
        <v/>
      </c>
    </row>
    <row r="2388" spans="1:19" s="330" customFormat="1" ht="20.149999999999999" customHeight="1">
      <c r="A2388" s="294"/>
      <c r="B2388" s="325"/>
      <c r="C2388" s="325"/>
      <c r="D2388" s="325"/>
      <c r="E2388" s="325"/>
      <c r="F2388" s="325"/>
      <c r="G2388" s="326"/>
      <c r="H2388" s="326"/>
      <c r="I2388" s="327"/>
      <c r="J2388" s="327"/>
      <c r="K2388" s="327"/>
      <c r="L2388" s="327"/>
      <c r="M2388" s="327"/>
      <c r="N2388" s="328" t="str">
        <f t="shared" ca="1" si="148"/>
        <v/>
      </c>
      <c r="O2388" s="328"/>
      <c r="P2388" s="329"/>
      <c r="Q2388" s="330" t="str">
        <f t="shared" si="149"/>
        <v/>
      </c>
      <c r="R2388" s="330" t="b">
        <f t="shared" si="150"/>
        <v>1</v>
      </c>
      <c r="S2388" s="330" t="str">
        <f t="shared" si="151"/>
        <v/>
      </c>
    </row>
    <row r="2389" spans="1:19" s="330" customFormat="1" ht="20.149999999999999" customHeight="1">
      <c r="A2389" s="294"/>
      <c r="B2389" s="325"/>
      <c r="C2389" s="325"/>
      <c r="D2389" s="325"/>
      <c r="E2389" s="325"/>
      <c r="F2389" s="325"/>
      <c r="G2389" s="326"/>
      <c r="H2389" s="326"/>
      <c r="I2389" s="327"/>
      <c r="J2389" s="327"/>
      <c r="K2389" s="327"/>
      <c r="L2389" s="327"/>
      <c r="M2389" s="327"/>
      <c r="N2389" s="328" t="str">
        <f t="shared" ca="1" si="148"/>
        <v/>
      </c>
      <c r="O2389" s="328"/>
      <c r="P2389" s="329"/>
      <c r="Q2389" s="330" t="str">
        <f t="shared" si="149"/>
        <v/>
      </c>
      <c r="R2389" s="330" t="b">
        <f t="shared" si="150"/>
        <v>1</v>
      </c>
      <c r="S2389" s="330" t="str">
        <f t="shared" si="151"/>
        <v/>
      </c>
    </row>
    <row r="2390" spans="1:19" s="330" customFormat="1" ht="20.149999999999999" customHeight="1">
      <c r="A2390" s="294"/>
      <c r="B2390" s="325"/>
      <c r="C2390" s="325"/>
      <c r="D2390" s="325"/>
      <c r="E2390" s="325"/>
      <c r="F2390" s="325"/>
      <c r="G2390" s="326"/>
      <c r="H2390" s="326"/>
      <c r="I2390" s="327"/>
      <c r="J2390" s="327"/>
      <c r="K2390" s="327"/>
      <c r="L2390" s="327"/>
      <c r="M2390" s="327"/>
      <c r="N2390" s="328" t="str">
        <f t="shared" ca="1" si="148"/>
        <v/>
      </c>
      <c r="O2390" s="328"/>
      <c r="P2390" s="329"/>
      <c r="Q2390" s="330" t="str">
        <f t="shared" si="149"/>
        <v/>
      </c>
      <c r="R2390" s="330" t="b">
        <f t="shared" si="150"/>
        <v>1</v>
      </c>
      <c r="S2390" s="330" t="str">
        <f t="shared" si="151"/>
        <v/>
      </c>
    </row>
    <row r="2391" spans="1:19" s="330" customFormat="1" ht="20.149999999999999" customHeight="1">
      <c r="A2391" s="294"/>
      <c r="B2391" s="325"/>
      <c r="C2391" s="325"/>
      <c r="D2391" s="325"/>
      <c r="E2391" s="325"/>
      <c r="F2391" s="325"/>
      <c r="G2391" s="326"/>
      <c r="H2391" s="326"/>
      <c r="I2391" s="327"/>
      <c r="J2391" s="327"/>
      <c r="K2391" s="327"/>
      <c r="L2391" s="327"/>
      <c r="M2391" s="327"/>
      <c r="N2391" s="328" t="str">
        <f t="shared" ca="1" si="148"/>
        <v/>
      </c>
      <c r="O2391" s="328"/>
      <c r="P2391" s="329"/>
      <c r="Q2391" s="330" t="str">
        <f t="shared" si="149"/>
        <v/>
      </c>
      <c r="R2391" s="330" t="b">
        <f t="shared" si="150"/>
        <v>1</v>
      </c>
      <c r="S2391" s="330" t="str">
        <f t="shared" si="151"/>
        <v/>
      </c>
    </row>
    <row r="2392" spans="1:19" s="330" customFormat="1" ht="20.149999999999999" customHeight="1">
      <c r="A2392" s="294"/>
      <c r="B2392" s="325"/>
      <c r="C2392" s="325"/>
      <c r="D2392" s="325"/>
      <c r="E2392" s="325"/>
      <c r="F2392" s="325"/>
      <c r="G2392" s="326"/>
      <c r="H2392" s="326"/>
      <c r="I2392" s="327"/>
      <c r="J2392" s="327"/>
      <c r="K2392" s="327"/>
      <c r="L2392" s="327"/>
      <c r="M2392" s="327"/>
      <c r="N2392" s="328" t="str">
        <f t="shared" ca="1" si="148"/>
        <v/>
      </c>
      <c r="O2392" s="328"/>
      <c r="P2392" s="329"/>
      <c r="Q2392" s="330" t="str">
        <f t="shared" si="149"/>
        <v/>
      </c>
      <c r="R2392" s="330" t="b">
        <f t="shared" si="150"/>
        <v>1</v>
      </c>
      <c r="S2392" s="330" t="str">
        <f t="shared" si="151"/>
        <v/>
      </c>
    </row>
    <row r="2393" spans="1:19" s="330" customFormat="1" ht="20.149999999999999" customHeight="1">
      <c r="A2393" s="294"/>
      <c r="B2393" s="325"/>
      <c r="C2393" s="325"/>
      <c r="D2393" s="325"/>
      <c r="E2393" s="325"/>
      <c r="F2393" s="325"/>
      <c r="G2393" s="326"/>
      <c r="H2393" s="326"/>
      <c r="I2393" s="327"/>
      <c r="J2393" s="327"/>
      <c r="K2393" s="327"/>
      <c r="L2393" s="327"/>
      <c r="M2393" s="327"/>
      <c r="N2393" s="328" t="str">
        <f t="shared" ca="1" si="148"/>
        <v/>
      </c>
      <c r="O2393" s="328"/>
      <c r="P2393" s="329"/>
      <c r="Q2393" s="330" t="str">
        <f t="shared" si="149"/>
        <v/>
      </c>
      <c r="R2393" s="330" t="b">
        <f t="shared" si="150"/>
        <v>1</v>
      </c>
      <c r="S2393" s="330" t="str">
        <f t="shared" si="151"/>
        <v/>
      </c>
    </row>
    <row r="2394" spans="1:19" s="330" customFormat="1" ht="20.149999999999999" customHeight="1">
      <c r="A2394" s="294"/>
      <c r="B2394" s="325"/>
      <c r="C2394" s="325"/>
      <c r="D2394" s="325"/>
      <c r="E2394" s="325"/>
      <c r="F2394" s="325"/>
      <c r="G2394" s="326"/>
      <c r="H2394" s="326"/>
      <c r="I2394" s="327"/>
      <c r="J2394" s="327"/>
      <c r="K2394" s="327"/>
      <c r="L2394" s="327"/>
      <c r="M2394" s="327"/>
      <c r="N2394" s="328" t="str">
        <f t="shared" ca="1" si="148"/>
        <v/>
      </c>
      <c r="O2394" s="328"/>
      <c r="P2394" s="329"/>
      <c r="Q2394" s="330" t="str">
        <f t="shared" si="149"/>
        <v/>
      </c>
      <c r="R2394" s="330" t="b">
        <f t="shared" si="150"/>
        <v>1</v>
      </c>
      <c r="S2394" s="330" t="str">
        <f t="shared" si="151"/>
        <v/>
      </c>
    </row>
    <row r="2395" spans="1:19" s="330" customFormat="1" ht="20.149999999999999" customHeight="1">
      <c r="A2395" s="294"/>
      <c r="B2395" s="325"/>
      <c r="C2395" s="325"/>
      <c r="D2395" s="325"/>
      <c r="E2395" s="325"/>
      <c r="F2395" s="325"/>
      <c r="G2395" s="326"/>
      <c r="H2395" s="326"/>
      <c r="I2395" s="327"/>
      <c r="J2395" s="327"/>
      <c r="K2395" s="327"/>
      <c r="L2395" s="327"/>
      <c r="M2395" s="327"/>
      <c r="N2395" s="328" t="str">
        <f t="shared" ca="1" si="148"/>
        <v/>
      </c>
      <c r="O2395" s="328"/>
      <c r="P2395" s="329"/>
      <c r="Q2395" s="330" t="str">
        <f t="shared" si="149"/>
        <v/>
      </c>
      <c r="R2395" s="330" t="b">
        <f t="shared" si="150"/>
        <v>1</v>
      </c>
      <c r="S2395" s="330" t="str">
        <f t="shared" si="151"/>
        <v/>
      </c>
    </row>
    <row r="2396" spans="1:19" s="330" customFormat="1" ht="20.149999999999999" customHeight="1">
      <c r="A2396" s="294"/>
      <c r="B2396" s="325"/>
      <c r="C2396" s="325"/>
      <c r="D2396" s="325"/>
      <c r="E2396" s="325"/>
      <c r="F2396" s="325"/>
      <c r="G2396" s="326"/>
      <c r="H2396" s="326"/>
      <c r="I2396" s="327"/>
      <c r="J2396" s="327"/>
      <c r="K2396" s="327"/>
      <c r="L2396" s="327"/>
      <c r="M2396" s="327"/>
      <c r="N2396" s="328" t="str">
        <f t="shared" ca="1" si="148"/>
        <v/>
      </c>
      <c r="O2396" s="328"/>
      <c r="P2396" s="329"/>
      <c r="Q2396" s="330" t="str">
        <f t="shared" si="149"/>
        <v/>
      </c>
      <c r="R2396" s="330" t="b">
        <f t="shared" si="150"/>
        <v>1</v>
      </c>
      <c r="S2396" s="330" t="str">
        <f t="shared" si="151"/>
        <v/>
      </c>
    </row>
    <row r="2397" spans="1:19" s="330" customFormat="1" ht="20.149999999999999" customHeight="1">
      <c r="A2397" s="294"/>
      <c r="B2397" s="325"/>
      <c r="C2397" s="325"/>
      <c r="D2397" s="325"/>
      <c r="E2397" s="325"/>
      <c r="F2397" s="325"/>
      <c r="G2397" s="326"/>
      <c r="H2397" s="326"/>
      <c r="I2397" s="327"/>
      <c r="J2397" s="327"/>
      <c r="K2397" s="327"/>
      <c r="L2397" s="327"/>
      <c r="M2397" s="327"/>
      <c r="N2397" s="328" t="str">
        <f t="shared" ca="1" si="148"/>
        <v/>
      </c>
      <c r="O2397" s="328"/>
      <c r="P2397" s="329"/>
      <c r="Q2397" s="330" t="str">
        <f t="shared" si="149"/>
        <v/>
      </c>
      <c r="R2397" s="330" t="b">
        <f t="shared" si="150"/>
        <v>1</v>
      </c>
      <c r="S2397" s="330" t="str">
        <f t="shared" si="151"/>
        <v/>
      </c>
    </row>
    <row r="2398" spans="1:19" s="330" customFormat="1" ht="20.149999999999999" customHeight="1">
      <c r="A2398" s="294"/>
      <c r="B2398" s="325"/>
      <c r="C2398" s="325"/>
      <c r="D2398" s="325"/>
      <c r="E2398" s="325"/>
      <c r="F2398" s="325"/>
      <c r="G2398" s="326"/>
      <c r="H2398" s="326"/>
      <c r="I2398" s="327"/>
      <c r="J2398" s="327"/>
      <c r="K2398" s="327"/>
      <c r="L2398" s="327"/>
      <c r="M2398" s="327"/>
      <c r="N2398" s="328" t="str">
        <f t="shared" ca="1" si="148"/>
        <v/>
      </c>
      <c r="O2398" s="328"/>
      <c r="P2398" s="329"/>
      <c r="Q2398" s="330" t="str">
        <f t="shared" si="149"/>
        <v/>
      </c>
      <c r="R2398" s="330" t="b">
        <f t="shared" si="150"/>
        <v>1</v>
      </c>
      <c r="S2398" s="330" t="str">
        <f t="shared" si="151"/>
        <v/>
      </c>
    </row>
    <row r="2399" spans="1:19" s="330" customFormat="1" ht="20.149999999999999" customHeight="1">
      <c r="A2399" s="294"/>
      <c r="B2399" s="325"/>
      <c r="C2399" s="325"/>
      <c r="D2399" s="325"/>
      <c r="E2399" s="325"/>
      <c r="F2399" s="325"/>
      <c r="G2399" s="326"/>
      <c r="H2399" s="326"/>
      <c r="I2399" s="327"/>
      <c r="J2399" s="327"/>
      <c r="K2399" s="327"/>
      <c r="L2399" s="327"/>
      <c r="M2399" s="327"/>
      <c r="N2399" s="328" t="str">
        <f t="shared" ca="1" si="148"/>
        <v/>
      </c>
      <c r="O2399" s="328"/>
      <c r="P2399" s="329"/>
      <c r="Q2399" s="330" t="str">
        <f t="shared" si="149"/>
        <v/>
      </c>
      <c r="R2399" s="330" t="b">
        <f t="shared" si="150"/>
        <v>1</v>
      </c>
      <c r="S2399" s="330" t="str">
        <f t="shared" si="151"/>
        <v/>
      </c>
    </row>
    <row r="2400" spans="1:19" s="330" customFormat="1" ht="20.149999999999999" customHeight="1">
      <c r="A2400" s="294"/>
      <c r="B2400" s="325"/>
      <c r="C2400" s="325"/>
      <c r="D2400" s="325"/>
      <c r="E2400" s="325"/>
      <c r="F2400" s="325"/>
      <c r="G2400" s="326"/>
      <c r="H2400" s="326"/>
      <c r="I2400" s="327"/>
      <c r="J2400" s="327"/>
      <c r="K2400" s="327"/>
      <c r="L2400" s="327"/>
      <c r="M2400" s="327"/>
      <c r="N2400" s="328" t="str">
        <f t="shared" ca="1" si="148"/>
        <v/>
      </c>
      <c r="O2400" s="328"/>
      <c r="P2400" s="329"/>
      <c r="Q2400" s="330" t="str">
        <f t="shared" si="149"/>
        <v/>
      </c>
      <c r="R2400" s="330" t="b">
        <f t="shared" si="150"/>
        <v>1</v>
      </c>
      <c r="S2400" s="330" t="str">
        <f t="shared" si="151"/>
        <v/>
      </c>
    </row>
    <row r="2401" spans="1:19" s="330" customFormat="1" ht="20.149999999999999" customHeight="1">
      <c r="A2401" s="294"/>
      <c r="B2401" s="325"/>
      <c r="C2401" s="325"/>
      <c r="D2401" s="325"/>
      <c r="E2401" s="325"/>
      <c r="F2401" s="325"/>
      <c r="G2401" s="326"/>
      <c r="H2401" s="326"/>
      <c r="I2401" s="327"/>
      <c r="J2401" s="327"/>
      <c r="K2401" s="327"/>
      <c r="L2401" s="327"/>
      <c r="M2401" s="327"/>
      <c r="N2401" s="328" t="str">
        <f t="shared" ca="1" si="148"/>
        <v/>
      </c>
      <c r="O2401" s="328"/>
      <c r="P2401" s="329"/>
      <c r="Q2401" s="330" t="str">
        <f t="shared" si="149"/>
        <v/>
      </c>
      <c r="R2401" s="330" t="b">
        <f t="shared" si="150"/>
        <v>1</v>
      </c>
      <c r="S2401" s="330" t="str">
        <f t="shared" si="151"/>
        <v/>
      </c>
    </row>
    <row r="2402" spans="1:19" s="330" customFormat="1" ht="20.149999999999999" customHeight="1">
      <c r="A2402" s="294"/>
      <c r="B2402" s="325"/>
      <c r="C2402" s="325"/>
      <c r="D2402" s="325"/>
      <c r="E2402" s="325"/>
      <c r="F2402" s="325"/>
      <c r="G2402" s="326"/>
      <c r="H2402" s="326"/>
      <c r="I2402" s="327"/>
      <c r="J2402" s="327"/>
      <c r="K2402" s="327"/>
      <c r="L2402" s="327"/>
      <c r="M2402" s="327"/>
      <c r="N2402" s="328" t="str">
        <f t="shared" ca="1" si="148"/>
        <v/>
      </c>
      <c r="O2402" s="328"/>
      <c r="P2402" s="329"/>
      <c r="Q2402" s="330" t="str">
        <f t="shared" si="149"/>
        <v/>
      </c>
      <c r="R2402" s="330" t="b">
        <f t="shared" si="150"/>
        <v>1</v>
      </c>
      <c r="S2402" s="330" t="str">
        <f t="shared" si="151"/>
        <v/>
      </c>
    </row>
    <row r="2403" spans="1:19" s="330" customFormat="1" ht="20.149999999999999" customHeight="1">
      <c r="A2403" s="294"/>
      <c r="B2403" s="325"/>
      <c r="C2403" s="325"/>
      <c r="D2403" s="325"/>
      <c r="E2403" s="325"/>
      <c r="F2403" s="325"/>
      <c r="G2403" s="326"/>
      <c r="H2403" s="326"/>
      <c r="I2403" s="327"/>
      <c r="J2403" s="327"/>
      <c r="K2403" s="327"/>
      <c r="L2403" s="327"/>
      <c r="M2403" s="327"/>
      <c r="N2403" s="328" t="str">
        <f t="shared" ca="1" si="148"/>
        <v/>
      </c>
      <c r="O2403" s="328"/>
      <c r="P2403" s="329"/>
      <c r="Q2403" s="330" t="str">
        <f t="shared" si="149"/>
        <v/>
      </c>
      <c r="R2403" s="330" t="b">
        <f t="shared" si="150"/>
        <v>1</v>
      </c>
      <c r="S2403" s="330" t="str">
        <f t="shared" si="151"/>
        <v/>
      </c>
    </row>
    <row r="2404" spans="1:19" s="330" customFormat="1" ht="20.149999999999999" customHeight="1">
      <c r="A2404" s="294"/>
      <c r="B2404" s="325"/>
      <c r="C2404" s="325"/>
      <c r="D2404" s="325"/>
      <c r="E2404" s="325"/>
      <c r="F2404" s="325"/>
      <c r="G2404" s="326"/>
      <c r="H2404" s="326"/>
      <c r="I2404" s="327"/>
      <c r="J2404" s="327"/>
      <c r="K2404" s="327"/>
      <c r="L2404" s="327"/>
      <c r="M2404" s="327"/>
      <c r="N2404" s="328" t="str">
        <f t="shared" ca="1" si="148"/>
        <v/>
      </c>
      <c r="O2404" s="328"/>
      <c r="P2404" s="329"/>
      <c r="Q2404" s="330" t="str">
        <f t="shared" si="149"/>
        <v/>
      </c>
      <c r="R2404" s="330" t="b">
        <f t="shared" si="150"/>
        <v>1</v>
      </c>
      <c r="S2404" s="330" t="str">
        <f t="shared" si="151"/>
        <v/>
      </c>
    </row>
    <row r="2405" spans="1:19" s="330" customFormat="1" ht="20.149999999999999" customHeight="1">
      <c r="A2405" s="294"/>
      <c r="B2405" s="325"/>
      <c r="C2405" s="325"/>
      <c r="D2405" s="325"/>
      <c r="E2405" s="325"/>
      <c r="F2405" s="325"/>
      <c r="G2405" s="326"/>
      <c r="H2405" s="326"/>
      <c r="I2405" s="327"/>
      <c r="J2405" s="327"/>
      <c r="K2405" s="327"/>
      <c r="L2405" s="327"/>
      <c r="M2405" s="327"/>
      <c r="N2405" s="328" t="str">
        <f t="shared" ca="1" si="148"/>
        <v/>
      </c>
      <c r="O2405" s="328"/>
      <c r="P2405" s="329"/>
      <c r="Q2405" s="330" t="str">
        <f t="shared" si="149"/>
        <v/>
      </c>
      <c r="R2405" s="330" t="b">
        <f t="shared" si="150"/>
        <v>1</v>
      </c>
      <c r="S2405" s="330" t="str">
        <f t="shared" si="151"/>
        <v/>
      </c>
    </row>
    <row r="2406" spans="1:19" s="330" customFormat="1" ht="20.149999999999999" customHeight="1">
      <c r="A2406" s="294"/>
      <c r="B2406" s="325"/>
      <c r="C2406" s="325"/>
      <c r="D2406" s="325"/>
      <c r="E2406" s="325"/>
      <c r="F2406" s="325"/>
      <c r="G2406" s="326"/>
      <c r="H2406" s="326"/>
      <c r="I2406" s="327"/>
      <c r="J2406" s="327"/>
      <c r="K2406" s="327"/>
      <c r="L2406" s="327"/>
      <c r="M2406" s="327"/>
      <c r="N2406" s="328" t="str">
        <f t="shared" ca="1" si="148"/>
        <v/>
      </c>
      <c r="O2406" s="328"/>
      <c r="P2406" s="329"/>
      <c r="Q2406" s="330" t="str">
        <f t="shared" si="149"/>
        <v/>
      </c>
      <c r="R2406" s="330" t="b">
        <f t="shared" si="150"/>
        <v>1</v>
      </c>
      <c r="S2406" s="330" t="str">
        <f t="shared" si="151"/>
        <v/>
      </c>
    </row>
    <row r="2407" spans="1:19" s="330" customFormat="1" ht="20.149999999999999" customHeight="1">
      <c r="A2407" s="294"/>
      <c r="B2407" s="325"/>
      <c r="C2407" s="325"/>
      <c r="D2407" s="325"/>
      <c r="E2407" s="325"/>
      <c r="F2407" s="325"/>
      <c r="G2407" s="326"/>
      <c r="H2407" s="326"/>
      <c r="I2407" s="327"/>
      <c r="J2407" s="327"/>
      <c r="K2407" s="327"/>
      <c r="L2407" s="327"/>
      <c r="M2407" s="327"/>
      <c r="N2407" s="328" t="str">
        <f t="shared" ca="1" si="148"/>
        <v/>
      </c>
      <c r="O2407" s="328"/>
      <c r="P2407" s="329"/>
      <c r="Q2407" s="330" t="str">
        <f t="shared" si="149"/>
        <v/>
      </c>
      <c r="R2407" s="330" t="b">
        <f t="shared" si="150"/>
        <v>1</v>
      </c>
      <c r="S2407" s="330" t="str">
        <f t="shared" si="151"/>
        <v/>
      </c>
    </row>
    <row r="2408" spans="1:19" s="330" customFormat="1" ht="20.149999999999999" customHeight="1">
      <c r="A2408" s="294"/>
      <c r="B2408" s="325"/>
      <c r="C2408" s="325"/>
      <c r="D2408" s="325"/>
      <c r="E2408" s="325"/>
      <c r="F2408" s="325"/>
      <c r="G2408" s="326"/>
      <c r="H2408" s="326"/>
      <c r="I2408" s="327"/>
      <c r="J2408" s="327"/>
      <c r="K2408" s="327"/>
      <c r="L2408" s="327"/>
      <c r="M2408" s="327"/>
      <c r="N2408" s="328" t="str">
        <f t="shared" ca="1" si="148"/>
        <v/>
      </c>
      <c r="O2408" s="328"/>
      <c r="P2408" s="329"/>
      <c r="Q2408" s="330" t="str">
        <f t="shared" si="149"/>
        <v/>
      </c>
      <c r="R2408" s="330" t="b">
        <f t="shared" si="150"/>
        <v>1</v>
      </c>
      <c r="S2408" s="330" t="str">
        <f t="shared" si="151"/>
        <v/>
      </c>
    </row>
    <row r="2409" spans="1:19" s="330" customFormat="1" ht="20.149999999999999" customHeight="1">
      <c r="A2409" s="294"/>
      <c r="B2409" s="325"/>
      <c r="C2409" s="325"/>
      <c r="D2409" s="325"/>
      <c r="E2409" s="325"/>
      <c r="F2409" s="325"/>
      <c r="G2409" s="326"/>
      <c r="H2409" s="326"/>
      <c r="I2409" s="327"/>
      <c r="J2409" s="327"/>
      <c r="K2409" s="327"/>
      <c r="L2409" s="327"/>
      <c r="M2409" s="327"/>
      <c r="N2409" s="328" t="str">
        <f t="shared" ca="1" si="148"/>
        <v/>
      </c>
      <c r="O2409" s="328"/>
      <c r="P2409" s="329"/>
      <c r="Q2409" s="330" t="str">
        <f t="shared" si="149"/>
        <v/>
      </c>
      <c r="R2409" s="330" t="b">
        <f t="shared" si="150"/>
        <v>1</v>
      </c>
      <c r="S2409" s="330" t="str">
        <f t="shared" si="151"/>
        <v/>
      </c>
    </row>
    <row r="2410" spans="1:19" s="330" customFormat="1" ht="20.149999999999999" customHeight="1">
      <c r="A2410" s="294"/>
      <c r="B2410" s="325"/>
      <c r="C2410" s="325"/>
      <c r="D2410" s="325"/>
      <c r="E2410" s="325"/>
      <c r="F2410" s="325"/>
      <c r="G2410" s="326"/>
      <c r="H2410" s="326"/>
      <c r="I2410" s="327"/>
      <c r="J2410" s="327"/>
      <c r="K2410" s="327"/>
      <c r="L2410" s="327"/>
      <c r="M2410" s="327"/>
      <c r="N2410" s="328" t="str">
        <f t="shared" ca="1" si="148"/>
        <v/>
      </c>
      <c r="O2410" s="328"/>
      <c r="P2410" s="329"/>
      <c r="Q2410" s="330" t="str">
        <f t="shared" si="149"/>
        <v/>
      </c>
      <c r="R2410" s="330" t="b">
        <f t="shared" si="150"/>
        <v>1</v>
      </c>
      <c r="S2410" s="330" t="str">
        <f t="shared" si="151"/>
        <v/>
      </c>
    </row>
    <row r="2411" spans="1:19" s="330" customFormat="1" ht="20.149999999999999" customHeight="1">
      <c r="A2411" s="294"/>
      <c r="B2411" s="325"/>
      <c r="C2411" s="325"/>
      <c r="D2411" s="325"/>
      <c r="E2411" s="325"/>
      <c r="F2411" s="325"/>
      <c r="G2411" s="326"/>
      <c r="H2411" s="326"/>
      <c r="I2411" s="327"/>
      <c r="J2411" s="327"/>
      <c r="K2411" s="327"/>
      <c r="L2411" s="327"/>
      <c r="M2411" s="327"/>
      <c r="N2411" s="328" t="str">
        <f t="shared" ca="1" si="148"/>
        <v/>
      </c>
      <c r="O2411" s="328"/>
      <c r="P2411" s="329"/>
      <c r="Q2411" s="330" t="str">
        <f t="shared" si="149"/>
        <v/>
      </c>
      <c r="R2411" s="330" t="b">
        <f t="shared" si="150"/>
        <v>1</v>
      </c>
      <c r="S2411" s="330" t="str">
        <f t="shared" si="151"/>
        <v/>
      </c>
    </row>
    <row r="2412" spans="1:19" s="330" customFormat="1" ht="20.149999999999999" customHeight="1">
      <c r="A2412" s="294"/>
      <c r="B2412" s="325"/>
      <c r="C2412" s="325"/>
      <c r="D2412" s="325"/>
      <c r="E2412" s="325"/>
      <c r="F2412" s="325"/>
      <c r="G2412" s="326"/>
      <c r="H2412" s="326"/>
      <c r="I2412" s="327"/>
      <c r="J2412" s="327"/>
      <c r="K2412" s="327"/>
      <c r="L2412" s="327"/>
      <c r="M2412" s="327"/>
      <c r="N2412" s="328" t="str">
        <f t="shared" ca="1" si="148"/>
        <v/>
      </c>
      <c r="O2412" s="328"/>
      <c r="P2412" s="329"/>
      <c r="Q2412" s="330" t="str">
        <f t="shared" si="149"/>
        <v/>
      </c>
      <c r="R2412" s="330" t="b">
        <f t="shared" si="150"/>
        <v>1</v>
      </c>
      <c r="S2412" s="330" t="str">
        <f t="shared" si="151"/>
        <v/>
      </c>
    </row>
    <row r="2413" spans="1:19" s="330" customFormat="1" ht="20.149999999999999" customHeight="1">
      <c r="A2413" s="294"/>
      <c r="B2413" s="325"/>
      <c r="C2413" s="325"/>
      <c r="D2413" s="325"/>
      <c r="E2413" s="325"/>
      <c r="F2413" s="325"/>
      <c r="G2413" s="326"/>
      <c r="H2413" s="326"/>
      <c r="I2413" s="327"/>
      <c r="J2413" s="327"/>
      <c r="K2413" s="327"/>
      <c r="L2413" s="327"/>
      <c r="M2413" s="327"/>
      <c r="N2413" s="328" t="str">
        <f t="shared" ca="1" si="148"/>
        <v/>
      </c>
      <c r="O2413" s="328"/>
      <c r="P2413" s="329"/>
      <c r="Q2413" s="330" t="str">
        <f t="shared" si="149"/>
        <v/>
      </c>
      <c r="R2413" s="330" t="b">
        <f t="shared" si="150"/>
        <v>1</v>
      </c>
      <c r="S2413" s="330" t="str">
        <f t="shared" si="151"/>
        <v/>
      </c>
    </row>
    <row r="2414" spans="1:19" s="330" customFormat="1" ht="20.149999999999999" customHeight="1">
      <c r="A2414" s="294"/>
      <c r="B2414" s="325"/>
      <c r="C2414" s="325"/>
      <c r="D2414" s="325"/>
      <c r="E2414" s="325"/>
      <c r="F2414" s="325"/>
      <c r="G2414" s="326"/>
      <c r="H2414" s="326"/>
      <c r="I2414" s="327"/>
      <c r="J2414" s="327"/>
      <c r="K2414" s="327"/>
      <c r="L2414" s="327"/>
      <c r="M2414" s="327"/>
      <c r="N2414" s="328" t="str">
        <f t="shared" ca="1" si="148"/>
        <v/>
      </c>
      <c r="O2414" s="328"/>
      <c r="P2414" s="329"/>
      <c r="Q2414" s="330" t="str">
        <f t="shared" si="149"/>
        <v/>
      </c>
      <c r="R2414" s="330" t="b">
        <f t="shared" si="150"/>
        <v>1</v>
      </c>
      <c r="S2414" s="330" t="str">
        <f t="shared" si="151"/>
        <v/>
      </c>
    </row>
    <row r="2415" spans="1:19" s="330" customFormat="1" ht="20.149999999999999" customHeight="1">
      <c r="A2415" s="294"/>
      <c r="B2415" s="325"/>
      <c r="C2415" s="325"/>
      <c r="D2415" s="325"/>
      <c r="E2415" s="325"/>
      <c r="F2415" s="325"/>
      <c r="G2415" s="326"/>
      <c r="H2415" s="326"/>
      <c r="I2415" s="327"/>
      <c r="J2415" s="327"/>
      <c r="K2415" s="327"/>
      <c r="L2415" s="327"/>
      <c r="M2415" s="327"/>
      <c r="N2415" s="328" t="str">
        <f t="shared" ca="1" si="148"/>
        <v/>
      </c>
      <c r="O2415" s="328"/>
      <c r="P2415" s="329"/>
      <c r="Q2415" s="330" t="str">
        <f t="shared" si="149"/>
        <v/>
      </c>
      <c r="R2415" s="330" t="b">
        <f t="shared" si="150"/>
        <v>1</v>
      </c>
      <c r="S2415" s="330" t="str">
        <f t="shared" si="151"/>
        <v/>
      </c>
    </row>
    <row r="2416" spans="1:19" s="330" customFormat="1" ht="20.149999999999999" customHeight="1">
      <c r="A2416" s="294"/>
      <c r="B2416" s="325"/>
      <c r="C2416" s="325"/>
      <c r="D2416" s="325"/>
      <c r="E2416" s="325"/>
      <c r="F2416" s="325"/>
      <c r="G2416" s="326"/>
      <c r="H2416" s="326"/>
      <c r="I2416" s="327"/>
      <c r="J2416" s="327"/>
      <c r="K2416" s="327"/>
      <c r="L2416" s="327"/>
      <c r="M2416" s="327"/>
      <c r="N2416" s="328" t="str">
        <f t="shared" ca="1" si="148"/>
        <v/>
      </c>
      <c r="O2416" s="328"/>
      <c r="P2416" s="329"/>
      <c r="Q2416" s="330" t="str">
        <f t="shared" si="149"/>
        <v/>
      </c>
      <c r="R2416" s="330" t="b">
        <f t="shared" si="150"/>
        <v>1</v>
      </c>
      <c r="S2416" s="330" t="str">
        <f t="shared" si="151"/>
        <v/>
      </c>
    </row>
    <row r="2417" spans="1:19" s="330" customFormat="1" ht="20.149999999999999" customHeight="1">
      <c r="A2417" s="294"/>
      <c r="B2417" s="325"/>
      <c r="C2417" s="325"/>
      <c r="D2417" s="325"/>
      <c r="E2417" s="325"/>
      <c r="F2417" s="325"/>
      <c r="G2417" s="326"/>
      <c r="H2417" s="326"/>
      <c r="I2417" s="327"/>
      <c r="J2417" s="327"/>
      <c r="K2417" s="327"/>
      <c r="L2417" s="327"/>
      <c r="M2417" s="327"/>
      <c r="N2417" s="328" t="str">
        <f t="shared" ca="1" si="148"/>
        <v/>
      </c>
      <c r="O2417" s="328"/>
      <c r="P2417" s="329"/>
      <c r="Q2417" s="330" t="str">
        <f t="shared" si="149"/>
        <v/>
      </c>
      <c r="R2417" s="330" t="b">
        <f t="shared" si="150"/>
        <v>1</v>
      </c>
      <c r="S2417" s="330" t="str">
        <f t="shared" si="151"/>
        <v/>
      </c>
    </row>
    <row r="2418" spans="1:19" s="330" customFormat="1" ht="20.149999999999999" customHeight="1">
      <c r="A2418" s="294"/>
      <c r="B2418" s="325"/>
      <c r="C2418" s="325"/>
      <c r="D2418" s="325"/>
      <c r="E2418" s="325"/>
      <c r="F2418" s="325"/>
      <c r="G2418" s="326"/>
      <c r="H2418" s="326"/>
      <c r="I2418" s="327"/>
      <c r="J2418" s="327"/>
      <c r="K2418" s="327"/>
      <c r="L2418" s="327"/>
      <c r="M2418" s="327"/>
      <c r="N2418" s="328" t="str">
        <f t="shared" ca="1" si="148"/>
        <v/>
      </c>
      <c r="O2418" s="328"/>
      <c r="P2418" s="329"/>
      <c r="Q2418" s="330" t="str">
        <f t="shared" si="149"/>
        <v/>
      </c>
      <c r="R2418" s="330" t="b">
        <f t="shared" si="150"/>
        <v>1</v>
      </c>
      <c r="S2418" s="330" t="str">
        <f t="shared" si="151"/>
        <v/>
      </c>
    </row>
    <row r="2419" spans="1:19" s="330" customFormat="1" ht="20.149999999999999" customHeight="1">
      <c r="A2419" s="294"/>
      <c r="B2419" s="325"/>
      <c r="C2419" s="325"/>
      <c r="D2419" s="325"/>
      <c r="E2419" s="325"/>
      <c r="F2419" s="325"/>
      <c r="G2419" s="326"/>
      <c r="H2419" s="326"/>
      <c r="I2419" s="327"/>
      <c r="J2419" s="327"/>
      <c r="K2419" s="327"/>
      <c r="L2419" s="327"/>
      <c r="M2419" s="327"/>
      <c r="N2419" s="328" t="str">
        <f t="shared" ca="1" si="148"/>
        <v/>
      </c>
      <c r="O2419" s="328"/>
      <c r="P2419" s="329"/>
      <c r="Q2419" s="330" t="str">
        <f t="shared" si="149"/>
        <v/>
      </c>
      <c r="R2419" s="330" t="b">
        <f t="shared" si="150"/>
        <v>1</v>
      </c>
      <c r="S2419" s="330" t="str">
        <f t="shared" si="151"/>
        <v/>
      </c>
    </row>
    <row r="2420" spans="1:19" s="330" customFormat="1" ht="20.149999999999999" customHeight="1">
      <c r="A2420" s="294"/>
      <c r="B2420" s="325"/>
      <c r="C2420" s="325"/>
      <c r="D2420" s="325"/>
      <c r="E2420" s="325"/>
      <c r="F2420" s="325"/>
      <c r="G2420" s="326"/>
      <c r="H2420" s="326"/>
      <c r="I2420" s="327"/>
      <c r="J2420" s="327"/>
      <c r="K2420" s="327"/>
      <c r="L2420" s="327"/>
      <c r="M2420" s="327"/>
      <c r="N2420" s="328" t="str">
        <f t="shared" ca="1" si="148"/>
        <v/>
      </c>
      <c r="O2420" s="328"/>
      <c r="P2420" s="329"/>
      <c r="Q2420" s="330" t="str">
        <f t="shared" si="149"/>
        <v/>
      </c>
      <c r="R2420" s="330" t="b">
        <f t="shared" si="150"/>
        <v>1</v>
      </c>
      <c r="S2420" s="330" t="str">
        <f t="shared" si="151"/>
        <v/>
      </c>
    </row>
    <row r="2421" spans="1:19" s="330" customFormat="1" ht="20.149999999999999" customHeight="1">
      <c r="A2421" s="294"/>
      <c r="B2421" s="325"/>
      <c r="C2421" s="325"/>
      <c r="D2421" s="325"/>
      <c r="E2421" s="325"/>
      <c r="F2421" s="325"/>
      <c r="G2421" s="326"/>
      <c r="H2421" s="326"/>
      <c r="I2421" s="327"/>
      <c r="J2421" s="327"/>
      <c r="K2421" s="327"/>
      <c r="L2421" s="327"/>
      <c r="M2421" s="327"/>
      <c r="N2421" s="328" t="str">
        <f t="shared" ca="1" si="148"/>
        <v/>
      </c>
      <c r="O2421" s="328"/>
      <c r="P2421" s="329"/>
      <c r="Q2421" s="330" t="str">
        <f t="shared" si="149"/>
        <v/>
      </c>
      <c r="R2421" s="330" t="b">
        <f t="shared" si="150"/>
        <v>1</v>
      </c>
      <c r="S2421" s="330" t="str">
        <f t="shared" si="151"/>
        <v/>
      </c>
    </row>
    <row r="2422" spans="1:19" s="330" customFormat="1" ht="20.149999999999999" customHeight="1">
      <c r="A2422" s="294"/>
      <c r="B2422" s="325"/>
      <c r="C2422" s="325"/>
      <c r="D2422" s="325"/>
      <c r="E2422" s="325"/>
      <c r="F2422" s="325"/>
      <c r="G2422" s="326"/>
      <c r="H2422" s="326"/>
      <c r="I2422" s="327"/>
      <c r="J2422" s="327"/>
      <c r="K2422" s="327"/>
      <c r="L2422" s="327"/>
      <c r="M2422" s="327"/>
      <c r="N2422" s="328" t="str">
        <f t="shared" ca="1" si="148"/>
        <v/>
      </c>
      <c r="O2422" s="328"/>
      <c r="P2422" s="329"/>
      <c r="Q2422" s="330" t="str">
        <f t="shared" si="149"/>
        <v/>
      </c>
      <c r="R2422" s="330" t="b">
        <f t="shared" si="150"/>
        <v>1</v>
      </c>
      <c r="S2422" s="330" t="str">
        <f t="shared" si="151"/>
        <v/>
      </c>
    </row>
    <row r="2423" spans="1:19" s="330" customFormat="1" ht="20.149999999999999" customHeight="1">
      <c r="A2423" s="294"/>
      <c r="B2423" s="325"/>
      <c r="C2423" s="325"/>
      <c r="D2423" s="325"/>
      <c r="E2423" s="325"/>
      <c r="F2423" s="325"/>
      <c r="G2423" s="326"/>
      <c r="H2423" s="326"/>
      <c r="I2423" s="327"/>
      <c r="J2423" s="327"/>
      <c r="K2423" s="327"/>
      <c r="L2423" s="327"/>
      <c r="M2423" s="327"/>
      <c r="N2423" s="328" t="str">
        <f t="shared" ca="1" si="148"/>
        <v/>
      </c>
      <c r="O2423" s="328"/>
      <c r="P2423" s="329"/>
      <c r="Q2423" s="330" t="str">
        <f t="shared" si="149"/>
        <v/>
      </c>
      <c r="R2423" s="330" t="b">
        <f t="shared" si="150"/>
        <v>1</v>
      </c>
      <c r="S2423" s="330" t="str">
        <f t="shared" si="151"/>
        <v/>
      </c>
    </row>
    <row r="2424" spans="1:19" s="330" customFormat="1" ht="20.149999999999999" customHeight="1">
      <c r="A2424" s="294"/>
      <c r="B2424" s="325"/>
      <c r="C2424" s="325"/>
      <c r="D2424" s="325"/>
      <c r="E2424" s="325"/>
      <c r="F2424" s="325"/>
      <c r="G2424" s="326"/>
      <c r="H2424" s="326"/>
      <c r="I2424" s="327"/>
      <c r="J2424" s="327"/>
      <c r="K2424" s="327"/>
      <c r="L2424" s="327"/>
      <c r="M2424" s="327"/>
      <c r="N2424" s="328" t="str">
        <f t="shared" ca="1" si="148"/>
        <v/>
      </c>
      <c r="O2424" s="328"/>
      <c r="P2424" s="329"/>
      <c r="Q2424" s="330" t="str">
        <f t="shared" si="149"/>
        <v/>
      </c>
      <c r="R2424" s="330" t="b">
        <f t="shared" si="150"/>
        <v>1</v>
      </c>
      <c r="S2424" s="330" t="str">
        <f t="shared" si="151"/>
        <v/>
      </c>
    </row>
    <row r="2425" spans="1:19" s="330" customFormat="1" ht="20.149999999999999" customHeight="1">
      <c r="A2425" s="294"/>
      <c r="B2425" s="325"/>
      <c r="C2425" s="325"/>
      <c r="D2425" s="325"/>
      <c r="E2425" s="325"/>
      <c r="F2425" s="325"/>
      <c r="G2425" s="326"/>
      <c r="H2425" s="326"/>
      <c r="I2425" s="327"/>
      <c r="J2425" s="327"/>
      <c r="K2425" s="327"/>
      <c r="L2425" s="327"/>
      <c r="M2425" s="327"/>
      <c r="N2425" s="328" t="str">
        <f t="shared" ca="1" si="148"/>
        <v/>
      </c>
      <c r="O2425" s="328"/>
      <c r="P2425" s="329"/>
      <c r="Q2425" s="330" t="str">
        <f t="shared" si="149"/>
        <v/>
      </c>
      <c r="R2425" s="330" t="b">
        <f t="shared" si="150"/>
        <v>1</v>
      </c>
      <c r="S2425" s="330" t="str">
        <f t="shared" si="151"/>
        <v/>
      </c>
    </row>
    <row r="2426" spans="1:19" s="330" customFormat="1" ht="20.149999999999999" customHeight="1">
      <c r="A2426" s="294"/>
      <c r="B2426" s="325"/>
      <c r="C2426" s="325"/>
      <c r="D2426" s="325"/>
      <c r="E2426" s="325"/>
      <c r="F2426" s="325"/>
      <c r="G2426" s="326"/>
      <c r="H2426" s="326"/>
      <c r="I2426" s="327"/>
      <c r="J2426" s="327"/>
      <c r="K2426" s="327"/>
      <c r="L2426" s="327"/>
      <c r="M2426" s="327"/>
      <c r="N2426" s="328" t="str">
        <f t="shared" ca="1" si="148"/>
        <v/>
      </c>
      <c r="O2426" s="328"/>
      <c r="P2426" s="329"/>
      <c r="Q2426" s="330" t="str">
        <f t="shared" si="149"/>
        <v/>
      </c>
      <c r="R2426" s="330" t="b">
        <f t="shared" si="150"/>
        <v>1</v>
      </c>
      <c r="S2426" s="330" t="str">
        <f t="shared" si="151"/>
        <v/>
      </c>
    </row>
    <row r="2427" spans="1:19" s="330" customFormat="1" ht="20.149999999999999" customHeight="1">
      <c r="A2427" s="294"/>
      <c r="B2427" s="325"/>
      <c r="C2427" s="325"/>
      <c r="D2427" s="325"/>
      <c r="E2427" s="325"/>
      <c r="F2427" s="325"/>
      <c r="G2427" s="326"/>
      <c r="H2427" s="326"/>
      <c r="I2427" s="327"/>
      <c r="J2427" s="327"/>
      <c r="K2427" s="327"/>
      <c r="L2427" s="327"/>
      <c r="M2427" s="327"/>
      <c r="N2427" s="328" t="str">
        <f t="shared" ca="1" si="148"/>
        <v/>
      </c>
      <c r="O2427" s="328"/>
      <c r="P2427" s="329"/>
      <c r="Q2427" s="330" t="str">
        <f t="shared" si="149"/>
        <v/>
      </c>
      <c r="R2427" s="330" t="b">
        <f t="shared" si="150"/>
        <v>1</v>
      </c>
      <c r="S2427" s="330" t="str">
        <f t="shared" si="151"/>
        <v/>
      </c>
    </row>
    <row r="2428" spans="1:19" s="330" customFormat="1" ht="20.149999999999999" customHeight="1">
      <c r="A2428" s="294"/>
      <c r="B2428" s="325"/>
      <c r="C2428" s="325"/>
      <c r="D2428" s="325"/>
      <c r="E2428" s="325"/>
      <c r="F2428" s="325"/>
      <c r="G2428" s="326"/>
      <c r="H2428" s="326"/>
      <c r="I2428" s="327"/>
      <c r="J2428" s="327"/>
      <c r="K2428" s="327"/>
      <c r="L2428" s="327"/>
      <c r="M2428" s="327"/>
      <c r="N2428" s="328" t="str">
        <f t="shared" ca="1" si="148"/>
        <v/>
      </c>
      <c r="O2428" s="328"/>
      <c r="P2428" s="329"/>
      <c r="Q2428" s="330" t="str">
        <f t="shared" si="149"/>
        <v/>
      </c>
      <c r="R2428" s="330" t="b">
        <f t="shared" si="150"/>
        <v>1</v>
      </c>
      <c r="S2428" s="330" t="str">
        <f t="shared" si="151"/>
        <v/>
      </c>
    </row>
    <row r="2429" spans="1:19" s="330" customFormat="1" ht="20.149999999999999" customHeight="1">
      <c r="A2429" s="294"/>
      <c r="B2429" s="325"/>
      <c r="C2429" s="325"/>
      <c r="D2429" s="325"/>
      <c r="E2429" s="325"/>
      <c r="F2429" s="325"/>
      <c r="G2429" s="326"/>
      <c r="H2429" s="326"/>
      <c r="I2429" s="327"/>
      <c r="J2429" s="327"/>
      <c r="K2429" s="327"/>
      <c r="L2429" s="327"/>
      <c r="M2429" s="327"/>
      <c r="N2429" s="328" t="str">
        <f t="shared" ca="1" si="148"/>
        <v/>
      </c>
      <c r="O2429" s="328"/>
      <c r="P2429" s="329"/>
      <c r="Q2429" s="330" t="str">
        <f t="shared" si="149"/>
        <v/>
      </c>
      <c r="R2429" s="330" t="b">
        <f t="shared" si="150"/>
        <v>1</v>
      </c>
      <c r="S2429" s="330" t="str">
        <f t="shared" si="151"/>
        <v/>
      </c>
    </row>
    <row r="2430" spans="1:19" s="330" customFormat="1" ht="20.149999999999999" customHeight="1">
      <c r="A2430" s="294"/>
      <c r="B2430" s="325"/>
      <c r="C2430" s="325"/>
      <c r="D2430" s="325"/>
      <c r="E2430" s="325"/>
      <c r="F2430" s="325"/>
      <c r="G2430" s="326"/>
      <c r="H2430" s="326"/>
      <c r="I2430" s="327"/>
      <c r="J2430" s="327"/>
      <c r="K2430" s="327"/>
      <c r="L2430" s="327"/>
      <c r="M2430" s="327"/>
      <c r="N2430" s="328" t="str">
        <f t="shared" ca="1" si="148"/>
        <v/>
      </c>
      <c r="O2430" s="328"/>
      <c r="P2430" s="329"/>
      <c r="Q2430" s="330" t="str">
        <f t="shared" si="149"/>
        <v/>
      </c>
      <c r="R2430" s="330" t="b">
        <f t="shared" si="150"/>
        <v>1</v>
      </c>
      <c r="S2430" s="330" t="str">
        <f t="shared" si="151"/>
        <v/>
      </c>
    </row>
    <row r="2431" spans="1:19" s="330" customFormat="1" ht="20.149999999999999" customHeight="1">
      <c r="A2431" s="294"/>
      <c r="B2431" s="325"/>
      <c r="C2431" s="325"/>
      <c r="D2431" s="325"/>
      <c r="E2431" s="325"/>
      <c r="F2431" s="325"/>
      <c r="G2431" s="326"/>
      <c r="H2431" s="326"/>
      <c r="I2431" s="327"/>
      <c r="J2431" s="327"/>
      <c r="K2431" s="327"/>
      <c r="L2431" s="327"/>
      <c r="M2431" s="327"/>
      <c r="N2431" s="328" t="str">
        <f t="shared" ca="1" si="148"/>
        <v/>
      </c>
      <c r="O2431" s="328"/>
      <c r="P2431" s="329"/>
      <c r="Q2431" s="330" t="str">
        <f t="shared" si="149"/>
        <v/>
      </c>
      <c r="R2431" s="330" t="b">
        <f t="shared" si="150"/>
        <v>1</v>
      </c>
      <c r="S2431" s="330" t="str">
        <f t="shared" si="151"/>
        <v/>
      </c>
    </row>
    <row r="2432" spans="1:19" s="330" customFormat="1" ht="20.149999999999999" customHeight="1">
      <c r="A2432" s="294"/>
      <c r="B2432" s="325"/>
      <c r="C2432" s="325"/>
      <c r="D2432" s="325"/>
      <c r="E2432" s="325"/>
      <c r="F2432" s="325"/>
      <c r="G2432" s="326"/>
      <c r="H2432" s="326"/>
      <c r="I2432" s="327"/>
      <c r="J2432" s="327"/>
      <c r="K2432" s="327"/>
      <c r="L2432" s="327"/>
      <c r="M2432" s="327"/>
      <c r="N2432" s="328" t="str">
        <f t="shared" ca="1" si="148"/>
        <v/>
      </c>
      <c r="O2432" s="328"/>
      <c r="P2432" s="329"/>
      <c r="Q2432" s="330" t="str">
        <f t="shared" si="149"/>
        <v/>
      </c>
      <c r="R2432" s="330" t="b">
        <f t="shared" si="150"/>
        <v>1</v>
      </c>
      <c r="S2432" s="330" t="str">
        <f t="shared" si="151"/>
        <v/>
      </c>
    </row>
    <row r="2433" spans="1:19" s="330" customFormat="1" ht="20.149999999999999" customHeight="1">
      <c r="A2433" s="294"/>
      <c r="B2433" s="325"/>
      <c r="C2433" s="325"/>
      <c r="D2433" s="325"/>
      <c r="E2433" s="325"/>
      <c r="F2433" s="325"/>
      <c r="G2433" s="326"/>
      <c r="H2433" s="326"/>
      <c r="I2433" s="327"/>
      <c r="J2433" s="327"/>
      <c r="K2433" s="327"/>
      <c r="L2433" s="327"/>
      <c r="M2433" s="327"/>
      <c r="N2433" s="328" t="str">
        <f t="shared" ca="1" si="148"/>
        <v/>
      </c>
      <c r="O2433" s="328"/>
      <c r="P2433" s="329"/>
      <c r="Q2433" s="330" t="str">
        <f t="shared" si="149"/>
        <v/>
      </c>
      <c r="R2433" s="330" t="b">
        <f t="shared" si="150"/>
        <v>1</v>
      </c>
      <c r="S2433" s="330" t="str">
        <f t="shared" si="151"/>
        <v/>
      </c>
    </row>
    <row r="2434" spans="1:19" s="330" customFormat="1" ht="20.149999999999999" customHeight="1">
      <c r="A2434" s="294"/>
      <c r="B2434" s="325"/>
      <c r="C2434" s="325"/>
      <c r="D2434" s="325"/>
      <c r="E2434" s="325"/>
      <c r="F2434" s="325"/>
      <c r="G2434" s="326"/>
      <c r="H2434" s="326"/>
      <c r="I2434" s="327"/>
      <c r="J2434" s="327"/>
      <c r="K2434" s="327"/>
      <c r="L2434" s="327"/>
      <c r="M2434" s="327"/>
      <c r="N2434" s="328" t="str">
        <f t="shared" ca="1" si="148"/>
        <v/>
      </c>
      <c r="O2434" s="328"/>
      <c r="P2434" s="329"/>
      <c r="Q2434" s="330" t="str">
        <f t="shared" si="149"/>
        <v/>
      </c>
      <c r="R2434" s="330" t="b">
        <f t="shared" si="150"/>
        <v>1</v>
      </c>
      <c r="S2434" s="330" t="str">
        <f t="shared" si="151"/>
        <v/>
      </c>
    </row>
    <row r="2435" spans="1:19" s="330" customFormat="1" ht="20.149999999999999" customHeight="1">
      <c r="A2435" s="294"/>
      <c r="B2435" s="325"/>
      <c r="C2435" s="325"/>
      <c r="D2435" s="325"/>
      <c r="E2435" s="325"/>
      <c r="F2435" s="325"/>
      <c r="G2435" s="326"/>
      <c r="H2435" s="326"/>
      <c r="I2435" s="327"/>
      <c r="J2435" s="327"/>
      <c r="K2435" s="327"/>
      <c r="L2435" s="327"/>
      <c r="M2435" s="327"/>
      <c r="N2435" s="328" t="str">
        <f t="shared" ca="1" si="148"/>
        <v/>
      </c>
      <c r="O2435" s="328"/>
      <c r="P2435" s="329"/>
      <c r="Q2435" s="330" t="str">
        <f t="shared" si="149"/>
        <v/>
      </c>
      <c r="R2435" s="330" t="b">
        <f t="shared" si="150"/>
        <v>1</v>
      </c>
      <c r="S2435" s="330" t="str">
        <f t="shared" si="151"/>
        <v/>
      </c>
    </row>
    <row r="2436" spans="1:19" s="330" customFormat="1" ht="20.149999999999999" customHeight="1">
      <c r="A2436" s="294"/>
      <c r="B2436" s="325"/>
      <c r="C2436" s="325"/>
      <c r="D2436" s="325"/>
      <c r="E2436" s="325"/>
      <c r="F2436" s="325"/>
      <c r="G2436" s="326"/>
      <c r="H2436" s="326"/>
      <c r="I2436" s="327"/>
      <c r="J2436" s="327"/>
      <c r="K2436" s="327"/>
      <c r="L2436" s="327"/>
      <c r="M2436" s="327"/>
      <c r="N2436" s="328" t="str">
        <f t="shared" ca="1" si="148"/>
        <v/>
      </c>
      <c r="O2436" s="328"/>
      <c r="P2436" s="329"/>
      <c r="Q2436" s="330" t="str">
        <f t="shared" si="149"/>
        <v/>
      </c>
      <c r="R2436" s="330" t="b">
        <f t="shared" si="150"/>
        <v>1</v>
      </c>
      <c r="S2436" s="330" t="str">
        <f t="shared" si="151"/>
        <v/>
      </c>
    </row>
    <row r="2437" spans="1:19" s="330" customFormat="1" ht="20.149999999999999" customHeight="1">
      <c r="A2437" s="294"/>
      <c r="B2437" s="325"/>
      <c r="C2437" s="325"/>
      <c r="D2437" s="325"/>
      <c r="E2437" s="325"/>
      <c r="F2437" s="325"/>
      <c r="G2437" s="326"/>
      <c r="H2437" s="326"/>
      <c r="I2437" s="327"/>
      <c r="J2437" s="327"/>
      <c r="K2437" s="327"/>
      <c r="L2437" s="327"/>
      <c r="M2437" s="327"/>
      <c r="N2437" s="328" t="str">
        <f t="shared" ref="N2437:N2504" ca="1" si="152">IF(A2437="","",IF(ISERROR(MATCH($F2437,CL,0)),"Unknown",INDIRECT("'C'!$A$"&amp;MATCH($F2437,CL,0)+1)))</f>
        <v/>
      </c>
      <c r="O2437" s="328"/>
      <c r="P2437" s="329"/>
      <c r="Q2437" s="330" t="str">
        <f t="shared" ref="Q2437:Q2504" si="153">A2437&amp;B2437</f>
        <v/>
      </c>
      <c r="R2437" s="330" t="b">
        <f t="shared" ref="R2437:R2504" si="154">OR(ISBLANK(B2437),ISBLANK(C2437))</f>
        <v>1</v>
      </c>
      <c r="S2437" s="330" t="str">
        <f t="shared" ref="S2437:S2500" si="155">IF(R2437,"",A2437&amp;"+")</f>
        <v/>
      </c>
    </row>
    <row r="2438" spans="1:19" s="330" customFormat="1" ht="20.149999999999999" customHeight="1">
      <c r="A2438" s="294"/>
      <c r="B2438" s="325"/>
      <c r="C2438" s="325"/>
      <c r="D2438" s="325"/>
      <c r="E2438" s="325"/>
      <c r="F2438" s="325"/>
      <c r="G2438" s="326"/>
      <c r="H2438" s="326"/>
      <c r="I2438" s="327"/>
      <c r="J2438" s="327"/>
      <c r="K2438" s="327"/>
      <c r="L2438" s="327"/>
      <c r="M2438" s="327"/>
      <c r="N2438" s="328" t="str">
        <f t="shared" ca="1" si="152"/>
        <v/>
      </c>
      <c r="O2438" s="328"/>
      <c r="P2438" s="329"/>
      <c r="Q2438" s="330" t="str">
        <f t="shared" si="153"/>
        <v/>
      </c>
      <c r="R2438" s="330" t="b">
        <f t="shared" si="154"/>
        <v>1</v>
      </c>
      <c r="S2438" s="330" t="str">
        <f t="shared" si="155"/>
        <v/>
      </c>
    </row>
    <row r="2439" spans="1:19" s="330" customFormat="1" ht="20.149999999999999" customHeight="1">
      <c r="A2439" s="294"/>
      <c r="B2439" s="325"/>
      <c r="C2439" s="325"/>
      <c r="D2439" s="325"/>
      <c r="E2439" s="325"/>
      <c r="F2439" s="325"/>
      <c r="G2439" s="326"/>
      <c r="H2439" s="326"/>
      <c r="I2439" s="327"/>
      <c r="J2439" s="327"/>
      <c r="K2439" s="327"/>
      <c r="L2439" s="327"/>
      <c r="M2439" s="327"/>
      <c r="N2439" s="328" t="str">
        <f t="shared" ca="1" si="152"/>
        <v/>
      </c>
      <c r="O2439" s="328"/>
      <c r="P2439" s="329"/>
      <c r="Q2439" s="330" t="str">
        <f t="shared" si="153"/>
        <v/>
      </c>
      <c r="R2439" s="330" t="b">
        <f t="shared" si="154"/>
        <v>1</v>
      </c>
      <c r="S2439" s="330" t="str">
        <f t="shared" si="155"/>
        <v/>
      </c>
    </row>
    <row r="2440" spans="1:19" s="330" customFormat="1" ht="20.149999999999999" customHeight="1">
      <c r="A2440" s="294"/>
      <c r="B2440" s="325"/>
      <c r="C2440" s="325"/>
      <c r="D2440" s="325"/>
      <c r="E2440" s="325"/>
      <c r="F2440" s="325"/>
      <c r="G2440" s="326"/>
      <c r="H2440" s="326"/>
      <c r="I2440" s="327"/>
      <c r="J2440" s="327"/>
      <c r="K2440" s="327"/>
      <c r="L2440" s="327"/>
      <c r="M2440" s="327"/>
      <c r="N2440" s="328" t="str">
        <f t="shared" ca="1" si="152"/>
        <v/>
      </c>
      <c r="O2440" s="328"/>
      <c r="P2440" s="329"/>
      <c r="Q2440" s="330" t="str">
        <f t="shared" si="153"/>
        <v/>
      </c>
      <c r="R2440" s="330" t="b">
        <f t="shared" si="154"/>
        <v>1</v>
      </c>
      <c r="S2440" s="330" t="str">
        <f t="shared" si="155"/>
        <v/>
      </c>
    </row>
    <row r="2441" spans="1:19" s="330" customFormat="1" ht="20.149999999999999" customHeight="1">
      <c r="A2441" s="294"/>
      <c r="B2441" s="325"/>
      <c r="C2441" s="325"/>
      <c r="D2441" s="325"/>
      <c r="E2441" s="325"/>
      <c r="F2441" s="325"/>
      <c r="G2441" s="326"/>
      <c r="H2441" s="326"/>
      <c r="I2441" s="327"/>
      <c r="J2441" s="327"/>
      <c r="K2441" s="327"/>
      <c r="L2441" s="327"/>
      <c r="M2441" s="327"/>
      <c r="N2441" s="328" t="str">
        <f t="shared" ca="1" si="152"/>
        <v/>
      </c>
      <c r="O2441" s="328"/>
      <c r="P2441" s="329"/>
      <c r="Q2441" s="330" t="str">
        <f t="shared" si="153"/>
        <v/>
      </c>
      <c r="R2441" s="330" t="b">
        <f t="shared" si="154"/>
        <v>1</v>
      </c>
      <c r="S2441" s="330" t="str">
        <f t="shared" si="155"/>
        <v/>
      </c>
    </row>
    <row r="2442" spans="1:19" s="330" customFormat="1" ht="20.149999999999999" customHeight="1">
      <c r="A2442" s="294"/>
      <c r="B2442" s="325"/>
      <c r="C2442" s="325"/>
      <c r="D2442" s="325"/>
      <c r="E2442" s="325"/>
      <c r="F2442" s="325"/>
      <c r="G2442" s="326"/>
      <c r="H2442" s="326"/>
      <c r="I2442" s="327"/>
      <c r="J2442" s="327"/>
      <c r="K2442" s="327"/>
      <c r="L2442" s="327"/>
      <c r="M2442" s="327"/>
      <c r="N2442" s="328" t="str">
        <f t="shared" ca="1" si="152"/>
        <v/>
      </c>
      <c r="O2442" s="328"/>
      <c r="P2442" s="329"/>
      <c r="Q2442" s="330" t="str">
        <f t="shared" si="153"/>
        <v/>
      </c>
      <c r="R2442" s="330" t="b">
        <f t="shared" si="154"/>
        <v>1</v>
      </c>
      <c r="S2442" s="330" t="str">
        <f t="shared" si="155"/>
        <v/>
      </c>
    </row>
    <row r="2443" spans="1:19" s="330" customFormat="1" ht="20.149999999999999" customHeight="1">
      <c r="A2443" s="294"/>
      <c r="B2443" s="325"/>
      <c r="C2443" s="325"/>
      <c r="D2443" s="325"/>
      <c r="E2443" s="325"/>
      <c r="F2443" s="325"/>
      <c r="G2443" s="326"/>
      <c r="H2443" s="326"/>
      <c r="I2443" s="327"/>
      <c r="J2443" s="327"/>
      <c r="K2443" s="327"/>
      <c r="L2443" s="327"/>
      <c r="M2443" s="327"/>
      <c r="N2443" s="328" t="str">
        <f t="shared" ca="1" si="152"/>
        <v/>
      </c>
      <c r="O2443" s="328"/>
      <c r="P2443" s="329"/>
      <c r="Q2443" s="330" t="str">
        <f t="shared" si="153"/>
        <v/>
      </c>
      <c r="R2443" s="330" t="b">
        <f t="shared" si="154"/>
        <v>1</v>
      </c>
      <c r="S2443" s="330" t="str">
        <f t="shared" si="155"/>
        <v/>
      </c>
    </row>
    <row r="2444" spans="1:19" s="330" customFormat="1" ht="20.149999999999999" customHeight="1">
      <c r="A2444" s="294"/>
      <c r="B2444" s="325"/>
      <c r="C2444" s="325"/>
      <c r="D2444" s="325"/>
      <c r="E2444" s="325"/>
      <c r="F2444" s="325"/>
      <c r="G2444" s="326"/>
      <c r="H2444" s="326"/>
      <c r="I2444" s="327"/>
      <c r="J2444" s="327"/>
      <c r="K2444" s="327"/>
      <c r="L2444" s="327"/>
      <c r="M2444" s="327"/>
      <c r="N2444" s="328" t="str">
        <f t="shared" ca="1" si="152"/>
        <v/>
      </c>
      <c r="O2444" s="328"/>
      <c r="P2444" s="329"/>
      <c r="Q2444" s="330" t="str">
        <f t="shared" si="153"/>
        <v/>
      </c>
      <c r="R2444" s="330" t="b">
        <f t="shared" si="154"/>
        <v>1</v>
      </c>
      <c r="S2444" s="330" t="str">
        <f t="shared" si="155"/>
        <v/>
      </c>
    </row>
    <row r="2445" spans="1:19" s="330" customFormat="1" ht="20.149999999999999" customHeight="1">
      <c r="A2445" s="294"/>
      <c r="B2445" s="325"/>
      <c r="C2445" s="325"/>
      <c r="D2445" s="325"/>
      <c r="E2445" s="325"/>
      <c r="F2445" s="325"/>
      <c r="G2445" s="326"/>
      <c r="H2445" s="326"/>
      <c r="I2445" s="327"/>
      <c r="J2445" s="327"/>
      <c r="K2445" s="327"/>
      <c r="L2445" s="327"/>
      <c r="M2445" s="327"/>
      <c r="N2445" s="328" t="str">
        <f t="shared" ca="1" si="152"/>
        <v/>
      </c>
      <c r="O2445" s="328"/>
      <c r="P2445" s="329"/>
      <c r="Q2445" s="330" t="str">
        <f t="shared" si="153"/>
        <v/>
      </c>
      <c r="R2445" s="330" t="b">
        <f t="shared" si="154"/>
        <v>1</v>
      </c>
      <c r="S2445" s="330" t="str">
        <f t="shared" si="155"/>
        <v/>
      </c>
    </row>
    <row r="2446" spans="1:19" s="330" customFormat="1" ht="20.149999999999999" customHeight="1">
      <c r="A2446" s="294"/>
      <c r="B2446" s="325"/>
      <c r="C2446" s="325"/>
      <c r="D2446" s="325"/>
      <c r="E2446" s="325"/>
      <c r="F2446" s="325"/>
      <c r="G2446" s="326"/>
      <c r="H2446" s="326"/>
      <c r="I2446" s="327"/>
      <c r="J2446" s="327"/>
      <c r="K2446" s="327"/>
      <c r="L2446" s="327"/>
      <c r="M2446" s="327"/>
      <c r="N2446" s="328" t="str">
        <f t="shared" ca="1" si="152"/>
        <v/>
      </c>
      <c r="O2446" s="328"/>
      <c r="P2446" s="329"/>
      <c r="Q2446" s="330" t="str">
        <f t="shared" si="153"/>
        <v/>
      </c>
      <c r="R2446" s="330" t="b">
        <f t="shared" si="154"/>
        <v>1</v>
      </c>
      <c r="S2446" s="330" t="str">
        <f t="shared" si="155"/>
        <v/>
      </c>
    </row>
    <row r="2447" spans="1:19" s="330" customFormat="1" ht="20.149999999999999" customHeight="1">
      <c r="A2447" s="294"/>
      <c r="B2447" s="325"/>
      <c r="C2447" s="325"/>
      <c r="D2447" s="325"/>
      <c r="E2447" s="325"/>
      <c r="F2447" s="325"/>
      <c r="G2447" s="326"/>
      <c r="H2447" s="326"/>
      <c r="I2447" s="327"/>
      <c r="J2447" s="327"/>
      <c r="K2447" s="327"/>
      <c r="L2447" s="327"/>
      <c r="M2447" s="327"/>
      <c r="N2447" s="328" t="str">
        <f t="shared" ca="1" si="152"/>
        <v/>
      </c>
      <c r="O2447" s="328"/>
      <c r="P2447" s="329"/>
      <c r="Q2447" s="330" t="str">
        <f t="shared" si="153"/>
        <v/>
      </c>
      <c r="R2447" s="330" t="b">
        <f t="shared" si="154"/>
        <v>1</v>
      </c>
      <c r="S2447" s="330" t="str">
        <f t="shared" si="155"/>
        <v/>
      </c>
    </row>
    <row r="2448" spans="1:19" s="330" customFormat="1" ht="20.149999999999999" customHeight="1">
      <c r="A2448" s="294"/>
      <c r="B2448" s="325"/>
      <c r="C2448" s="325"/>
      <c r="D2448" s="325"/>
      <c r="E2448" s="325"/>
      <c r="F2448" s="325"/>
      <c r="G2448" s="326"/>
      <c r="H2448" s="326"/>
      <c r="I2448" s="327"/>
      <c r="J2448" s="327"/>
      <c r="K2448" s="327"/>
      <c r="L2448" s="327"/>
      <c r="M2448" s="327"/>
      <c r="N2448" s="328" t="str">
        <f t="shared" ca="1" si="152"/>
        <v/>
      </c>
      <c r="O2448" s="328"/>
      <c r="P2448" s="329"/>
      <c r="Q2448" s="330" t="str">
        <f t="shared" si="153"/>
        <v/>
      </c>
      <c r="R2448" s="330" t="b">
        <f t="shared" si="154"/>
        <v>1</v>
      </c>
      <c r="S2448" s="330" t="str">
        <f t="shared" si="155"/>
        <v/>
      </c>
    </row>
    <row r="2449" spans="1:19" s="330" customFormat="1" ht="20.149999999999999" customHeight="1">
      <c r="A2449" s="294"/>
      <c r="B2449" s="325"/>
      <c r="C2449" s="325"/>
      <c r="D2449" s="325"/>
      <c r="E2449" s="325"/>
      <c r="F2449" s="325"/>
      <c r="G2449" s="326"/>
      <c r="H2449" s="326"/>
      <c r="I2449" s="327"/>
      <c r="J2449" s="327"/>
      <c r="K2449" s="327"/>
      <c r="L2449" s="327"/>
      <c r="M2449" s="327"/>
      <c r="N2449" s="328" t="str">
        <f t="shared" ca="1" si="152"/>
        <v/>
      </c>
      <c r="O2449" s="328"/>
      <c r="P2449" s="329"/>
      <c r="Q2449" s="330" t="str">
        <f t="shared" si="153"/>
        <v/>
      </c>
      <c r="R2449" s="330" t="b">
        <f t="shared" si="154"/>
        <v>1</v>
      </c>
      <c r="S2449" s="330" t="str">
        <f t="shared" si="155"/>
        <v/>
      </c>
    </row>
    <row r="2450" spans="1:19" s="330" customFormat="1" ht="20.149999999999999" customHeight="1">
      <c r="A2450" s="294"/>
      <c r="B2450" s="325"/>
      <c r="C2450" s="325"/>
      <c r="D2450" s="325"/>
      <c r="E2450" s="325"/>
      <c r="F2450" s="325"/>
      <c r="G2450" s="326"/>
      <c r="H2450" s="326"/>
      <c r="I2450" s="327"/>
      <c r="J2450" s="327"/>
      <c r="K2450" s="327"/>
      <c r="L2450" s="327"/>
      <c r="M2450" s="327"/>
      <c r="N2450" s="328" t="str">
        <f t="shared" ca="1" si="152"/>
        <v/>
      </c>
      <c r="O2450" s="328"/>
      <c r="P2450" s="329"/>
      <c r="Q2450" s="330" t="str">
        <f t="shared" si="153"/>
        <v/>
      </c>
      <c r="R2450" s="330" t="b">
        <f t="shared" si="154"/>
        <v>1</v>
      </c>
      <c r="S2450" s="330" t="str">
        <f t="shared" si="155"/>
        <v/>
      </c>
    </row>
    <row r="2451" spans="1:19" s="330" customFormat="1" ht="20.149999999999999" customHeight="1">
      <c r="A2451" s="294"/>
      <c r="B2451" s="325"/>
      <c r="C2451" s="325"/>
      <c r="D2451" s="325"/>
      <c r="E2451" s="325"/>
      <c r="F2451" s="325"/>
      <c r="G2451" s="326"/>
      <c r="H2451" s="326"/>
      <c r="I2451" s="327"/>
      <c r="J2451" s="327"/>
      <c r="K2451" s="327"/>
      <c r="L2451" s="327"/>
      <c r="M2451" s="327"/>
      <c r="N2451" s="328" t="str">
        <f t="shared" ca="1" si="152"/>
        <v/>
      </c>
      <c r="O2451" s="328"/>
      <c r="P2451" s="329"/>
      <c r="Q2451" s="330" t="str">
        <f t="shared" si="153"/>
        <v/>
      </c>
      <c r="R2451" s="330" t="b">
        <f t="shared" si="154"/>
        <v>1</v>
      </c>
      <c r="S2451" s="330" t="str">
        <f t="shared" si="155"/>
        <v/>
      </c>
    </row>
    <row r="2452" spans="1:19" s="330" customFormat="1" ht="20.149999999999999" customHeight="1">
      <c r="A2452" s="294"/>
      <c r="B2452" s="325"/>
      <c r="C2452" s="325"/>
      <c r="D2452" s="325"/>
      <c r="E2452" s="325"/>
      <c r="F2452" s="325"/>
      <c r="G2452" s="326"/>
      <c r="H2452" s="326"/>
      <c r="I2452" s="327"/>
      <c r="J2452" s="327"/>
      <c r="K2452" s="327"/>
      <c r="L2452" s="327"/>
      <c r="M2452" s="327"/>
      <c r="N2452" s="328" t="str">
        <f t="shared" ca="1" si="152"/>
        <v/>
      </c>
      <c r="O2452" s="328"/>
      <c r="P2452" s="329"/>
      <c r="Q2452" s="330" t="str">
        <f t="shared" si="153"/>
        <v/>
      </c>
      <c r="R2452" s="330" t="b">
        <f t="shared" si="154"/>
        <v>1</v>
      </c>
      <c r="S2452" s="330" t="str">
        <f t="shared" si="155"/>
        <v/>
      </c>
    </row>
    <row r="2453" spans="1:19" s="330" customFormat="1" ht="20.149999999999999" customHeight="1">
      <c r="A2453" s="294"/>
      <c r="B2453" s="325"/>
      <c r="C2453" s="325"/>
      <c r="D2453" s="325"/>
      <c r="E2453" s="325"/>
      <c r="F2453" s="325"/>
      <c r="G2453" s="326"/>
      <c r="H2453" s="326"/>
      <c r="I2453" s="327"/>
      <c r="J2453" s="327"/>
      <c r="K2453" s="327"/>
      <c r="L2453" s="327"/>
      <c r="M2453" s="327"/>
      <c r="N2453" s="328" t="str">
        <f t="shared" ca="1" si="152"/>
        <v/>
      </c>
      <c r="O2453" s="328"/>
      <c r="P2453" s="329"/>
      <c r="Q2453" s="330" t="str">
        <f t="shared" si="153"/>
        <v/>
      </c>
      <c r="R2453" s="330" t="b">
        <f t="shared" si="154"/>
        <v>1</v>
      </c>
      <c r="S2453" s="330" t="str">
        <f t="shared" si="155"/>
        <v/>
      </c>
    </row>
    <row r="2454" spans="1:19" s="330" customFormat="1" ht="20.149999999999999" customHeight="1">
      <c r="A2454" s="294"/>
      <c r="B2454" s="325"/>
      <c r="C2454" s="325"/>
      <c r="D2454" s="325"/>
      <c r="E2454" s="325"/>
      <c r="F2454" s="325"/>
      <c r="G2454" s="326"/>
      <c r="H2454" s="326"/>
      <c r="I2454" s="327"/>
      <c r="J2454" s="327"/>
      <c r="K2454" s="327"/>
      <c r="L2454" s="327"/>
      <c r="M2454" s="327"/>
      <c r="N2454" s="328" t="str">
        <f t="shared" ca="1" si="152"/>
        <v/>
      </c>
      <c r="O2454" s="328"/>
      <c r="P2454" s="329"/>
      <c r="Q2454" s="330" t="str">
        <f t="shared" si="153"/>
        <v/>
      </c>
      <c r="R2454" s="330" t="b">
        <f t="shared" si="154"/>
        <v>1</v>
      </c>
      <c r="S2454" s="330" t="str">
        <f t="shared" si="155"/>
        <v/>
      </c>
    </row>
    <row r="2455" spans="1:19" s="330" customFormat="1" ht="20.149999999999999" customHeight="1">
      <c r="A2455" s="294"/>
      <c r="B2455" s="325"/>
      <c r="C2455" s="325"/>
      <c r="D2455" s="325"/>
      <c r="E2455" s="325"/>
      <c r="F2455" s="325"/>
      <c r="G2455" s="326"/>
      <c r="H2455" s="326"/>
      <c r="I2455" s="327"/>
      <c r="J2455" s="327"/>
      <c r="K2455" s="327"/>
      <c r="L2455" s="327"/>
      <c r="M2455" s="327"/>
      <c r="N2455" s="328" t="str">
        <f t="shared" ca="1" si="152"/>
        <v/>
      </c>
      <c r="O2455" s="328"/>
      <c r="P2455" s="329"/>
      <c r="Q2455" s="330" t="str">
        <f t="shared" si="153"/>
        <v/>
      </c>
      <c r="R2455" s="330" t="b">
        <f t="shared" si="154"/>
        <v>1</v>
      </c>
      <c r="S2455" s="330" t="str">
        <f t="shared" si="155"/>
        <v/>
      </c>
    </row>
    <row r="2456" spans="1:19" s="330" customFormat="1" ht="20.149999999999999" customHeight="1">
      <c r="A2456" s="294"/>
      <c r="B2456" s="325"/>
      <c r="C2456" s="325"/>
      <c r="D2456" s="325"/>
      <c r="E2456" s="325"/>
      <c r="F2456" s="325"/>
      <c r="G2456" s="326"/>
      <c r="H2456" s="326"/>
      <c r="I2456" s="327"/>
      <c r="J2456" s="327"/>
      <c r="K2456" s="327"/>
      <c r="L2456" s="327"/>
      <c r="M2456" s="327"/>
      <c r="N2456" s="328" t="str">
        <f t="shared" ca="1" si="152"/>
        <v/>
      </c>
      <c r="O2456" s="328"/>
      <c r="P2456" s="329"/>
      <c r="Q2456" s="330" t="str">
        <f t="shared" si="153"/>
        <v/>
      </c>
      <c r="R2456" s="330" t="b">
        <f t="shared" si="154"/>
        <v>1</v>
      </c>
      <c r="S2456" s="330" t="str">
        <f t="shared" si="155"/>
        <v/>
      </c>
    </row>
    <row r="2457" spans="1:19" s="330" customFormat="1" ht="20.149999999999999" customHeight="1">
      <c r="A2457" s="294"/>
      <c r="B2457" s="325"/>
      <c r="C2457" s="325"/>
      <c r="D2457" s="325"/>
      <c r="E2457" s="325"/>
      <c r="F2457" s="325"/>
      <c r="G2457" s="326"/>
      <c r="H2457" s="326"/>
      <c r="I2457" s="327"/>
      <c r="J2457" s="327"/>
      <c r="K2457" s="327"/>
      <c r="L2457" s="327"/>
      <c r="M2457" s="327"/>
      <c r="N2457" s="328" t="str">
        <f t="shared" ca="1" si="152"/>
        <v/>
      </c>
      <c r="O2457" s="328"/>
      <c r="P2457" s="329"/>
      <c r="Q2457" s="330" t="str">
        <f t="shared" si="153"/>
        <v/>
      </c>
      <c r="R2457" s="330" t="b">
        <f t="shared" si="154"/>
        <v>1</v>
      </c>
      <c r="S2457" s="330" t="str">
        <f t="shared" si="155"/>
        <v/>
      </c>
    </row>
    <row r="2458" spans="1:19" s="330" customFormat="1" ht="20.149999999999999" customHeight="1">
      <c r="A2458" s="294"/>
      <c r="B2458" s="325"/>
      <c r="C2458" s="325"/>
      <c r="D2458" s="325"/>
      <c r="E2458" s="325"/>
      <c r="F2458" s="325"/>
      <c r="G2458" s="326"/>
      <c r="H2458" s="326"/>
      <c r="I2458" s="327"/>
      <c r="J2458" s="327"/>
      <c r="K2458" s="327"/>
      <c r="L2458" s="327"/>
      <c r="M2458" s="327"/>
      <c r="N2458" s="328" t="str">
        <f t="shared" ca="1" si="152"/>
        <v/>
      </c>
      <c r="O2458" s="328"/>
      <c r="P2458" s="329"/>
      <c r="Q2458" s="330" t="str">
        <f t="shared" si="153"/>
        <v/>
      </c>
      <c r="R2458" s="330" t="b">
        <f t="shared" si="154"/>
        <v>1</v>
      </c>
      <c r="S2458" s="330" t="str">
        <f t="shared" si="155"/>
        <v/>
      </c>
    </row>
    <row r="2459" spans="1:19" s="330" customFormat="1" ht="20.149999999999999" customHeight="1">
      <c r="A2459" s="294"/>
      <c r="B2459" s="325"/>
      <c r="C2459" s="325"/>
      <c r="D2459" s="325"/>
      <c r="E2459" s="325"/>
      <c r="F2459" s="325"/>
      <c r="G2459" s="326"/>
      <c r="H2459" s="326"/>
      <c r="I2459" s="327"/>
      <c r="J2459" s="327"/>
      <c r="K2459" s="327"/>
      <c r="L2459" s="327"/>
      <c r="M2459" s="327"/>
      <c r="N2459" s="328" t="str">
        <f t="shared" ca="1" si="152"/>
        <v/>
      </c>
      <c r="O2459" s="328"/>
      <c r="P2459" s="329"/>
      <c r="Q2459" s="330" t="str">
        <f t="shared" si="153"/>
        <v/>
      </c>
      <c r="R2459" s="330" t="b">
        <f t="shared" si="154"/>
        <v>1</v>
      </c>
      <c r="S2459" s="330" t="str">
        <f t="shared" si="155"/>
        <v/>
      </c>
    </row>
    <row r="2460" spans="1:19" s="330" customFormat="1" ht="20.149999999999999" customHeight="1">
      <c r="A2460" s="294"/>
      <c r="B2460" s="325"/>
      <c r="C2460" s="325"/>
      <c r="D2460" s="325"/>
      <c r="E2460" s="325"/>
      <c r="F2460" s="325"/>
      <c r="G2460" s="326"/>
      <c r="H2460" s="326"/>
      <c r="I2460" s="327"/>
      <c r="J2460" s="327"/>
      <c r="K2460" s="327"/>
      <c r="L2460" s="327"/>
      <c r="M2460" s="327"/>
      <c r="N2460" s="328" t="str">
        <f t="shared" ca="1" si="152"/>
        <v/>
      </c>
      <c r="O2460" s="328"/>
      <c r="P2460" s="329"/>
      <c r="Q2460" s="330" t="str">
        <f t="shared" si="153"/>
        <v/>
      </c>
      <c r="R2460" s="330" t="b">
        <f t="shared" si="154"/>
        <v>1</v>
      </c>
      <c r="S2460" s="330" t="str">
        <f t="shared" si="155"/>
        <v/>
      </c>
    </row>
    <row r="2461" spans="1:19" s="330" customFormat="1" ht="20.149999999999999" customHeight="1">
      <c r="A2461" s="294"/>
      <c r="B2461" s="325"/>
      <c r="C2461" s="325"/>
      <c r="D2461" s="325"/>
      <c r="E2461" s="325"/>
      <c r="F2461" s="325"/>
      <c r="G2461" s="326"/>
      <c r="H2461" s="326"/>
      <c r="I2461" s="327"/>
      <c r="J2461" s="327"/>
      <c r="K2461" s="327"/>
      <c r="L2461" s="327"/>
      <c r="M2461" s="327"/>
      <c r="N2461" s="328" t="str">
        <f t="shared" ca="1" si="152"/>
        <v/>
      </c>
      <c r="O2461" s="328"/>
      <c r="P2461" s="329"/>
      <c r="Q2461" s="330" t="str">
        <f t="shared" si="153"/>
        <v/>
      </c>
      <c r="R2461" s="330" t="b">
        <f t="shared" si="154"/>
        <v>1</v>
      </c>
      <c r="S2461" s="330" t="str">
        <f t="shared" si="155"/>
        <v/>
      </c>
    </row>
    <row r="2462" spans="1:19" s="330" customFormat="1" ht="20.149999999999999" customHeight="1">
      <c r="A2462" s="294"/>
      <c r="B2462" s="325"/>
      <c r="C2462" s="325"/>
      <c r="D2462" s="325"/>
      <c r="E2462" s="325"/>
      <c r="F2462" s="325"/>
      <c r="G2462" s="326"/>
      <c r="H2462" s="326"/>
      <c r="I2462" s="327"/>
      <c r="J2462" s="327"/>
      <c r="K2462" s="327"/>
      <c r="L2462" s="327"/>
      <c r="M2462" s="327"/>
      <c r="N2462" s="328" t="str">
        <f t="shared" ca="1" si="152"/>
        <v/>
      </c>
      <c r="O2462" s="328"/>
      <c r="P2462" s="329"/>
      <c r="Q2462" s="330" t="str">
        <f t="shared" si="153"/>
        <v/>
      </c>
      <c r="R2462" s="330" t="b">
        <f t="shared" si="154"/>
        <v>1</v>
      </c>
      <c r="S2462" s="330" t="str">
        <f t="shared" si="155"/>
        <v/>
      </c>
    </row>
    <row r="2463" spans="1:19" s="330" customFormat="1" ht="20.149999999999999" customHeight="1">
      <c r="A2463" s="294"/>
      <c r="B2463" s="325"/>
      <c r="C2463" s="325"/>
      <c r="D2463" s="325"/>
      <c r="E2463" s="325"/>
      <c r="F2463" s="325"/>
      <c r="G2463" s="326"/>
      <c r="H2463" s="326"/>
      <c r="I2463" s="327"/>
      <c r="J2463" s="327"/>
      <c r="K2463" s="327"/>
      <c r="L2463" s="327"/>
      <c r="M2463" s="327"/>
      <c r="N2463" s="328" t="str">
        <f t="shared" ca="1" si="152"/>
        <v/>
      </c>
      <c r="O2463" s="328"/>
      <c r="P2463" s="329"/>
      <c r="Q2463" s="330" t="str">
        <f t="shared" si="153"/>
        <v/>
      </c>
      <c r="R2463" s="330" t="b">
        <f t="shared" si="154"/>
        <v>1</v>
      </c>
      <c r="S2463" s="330" t="str">
        <f t="shared" si="155"/>
        <v/>
      </c>
    </row>
    <row r="2464" spans="1:19" s="330" customFormat="1" ht="20.149999999999999" customHeight="1">
      <c r="A2464" s="294"/>
      <c r="B2464" s="325"/>
      <c r="C2464" s="325"/>
      <c r="D2464" s="325"/>
      <c r="E2464" s="325"/>
      <c r="F2464" s="325"/>
      <c r="G2464" s="326"/>
      <c r="H2464" s="326"/>
      <c r="I2464" s="327"/>
      <c r="J2464" s="327"/>
      <c r="K2464" s="327"/>
      <c r="L2464" s="327"/>
      <c r="M2464" s="327"/>
      <c r="N2464" s="328" t="str">
        <f t="shared" ca="1" si="152"/>
        <v/>
      </c>
      <c r="O2464" s="328"/>
      <c r="P2464" s="329"/>
      <c r="Q2464" s="330" t="str">
        <f t="shared" si="153"/>
        <v/>
      </c>
      <c r="R2464" s="330" t="b">
        <f t="shared" si="154"/>
        <v>1</v>
      </c>
      <c r="S2464" s="330" t="str">
        <f t="shared" si="155"/>
        <v/>
      </c>
    </row>
    <row r="2465" spans="1:19" s="330" customFormat="1" ht="20.149999999999999" customHeight="1">
      <c r="A2465" s="294"/>
      <c r="B2465" s="325"/>
      <c r="C2465" s="325"/>
      <c r="D2465" s="325"/>
      <c r="E2465" s="325"/>
      <c r="F2465" s="325"/>
      <c r="G2465" s="326"/>
      <c r="H2465" s="326"/>
      <c r="I2465" s="327"/>
      <c r="J2465" s="327"/>
      <c r="K2465" s="327"/>
      <c r="L2465" s="327"/>
      <c r="M2465" s="327"/>
      <c r="N2465" s="328" t="str">
        <f t="shared" ca="1" si="152"/>
        <v/>
      </c>
      <c r="O2465" s="328"/>
      <c r="P2465" s="329"/>
      <c r="Q2465" s="330" t="str">
        <f t="shared" si="153"/>
        <v/>
      </c>
      <c r="R2465" s="330" t="b">
        <f t="shared" si="154"/>
        <v>1</v>
      </c>
      <c r="S2465" s="330" t="str">
        <f t="shared" si="155"/>
        <v/>
      </c>
    </row>
    <row r="2466" spans="1:19" s="330" customFormat="1" ht="20.149999999999999" customHeight="1">
      <c r="A2466" s="294"/>
      <c r="B2466" s="325"/>
      <c r="C2466" s="325"/>
      <c r="D2466" s="325"/>
      <c r="E2466" s="325"/>
      <c r="F2466" s="325"/>
      <c r="G2466" s="326"/>
      <c r="H2466" s="326"/>
      <c r="I2466" s="327"/>
      <c r="J2466" s="327"/>
      <c r="K2466" s="327"/>
      <c r="L2466" s="327"/>
      <c r="M2466" s="327"/>
      <c r="N2466" s="328" t="str">
        <f t="shared" ca="1" si="152"/>
        <v/>
      </c>
      <c r="O2466" s="328"/>
      <c r="P2466" s="329"/>
      <c r="Q2466" s="330" t="str">
        <f t="shared" si="153"/>
        <v/>
      </c>
      <c r="R2466" s="330" t="b">
        <f t="shared" si="154"/>
        <v>1</v>
      </c>
      <c r="S2466" s="330" t="str">
        <f t="shared" si="155"/>
        <v/>
      </c>
    </row>
    <row r="2467" spans="1:19" s="330" customFormat="1" ht="20.149999999999999" customHeight="1">
      <c r="A2467" s="294"/>
      <c r="B2467" s="325"/>
      <c r="C2467" s="325"/>
      <c r="D2467" s="325"/>
      <c r="E2467" s="325"/>
      <c r="F2467" s="325"/>
      <c r="G2467" s="326"/>
      <c r="H2467" s="326"/>
      <c r="I2467" s="327"/>
      <c r="J2467" s="327"/>
      <c r="K2467" s="327"/>
      <c r="L2467" s="327"/>
      <c r="M2467" s="327"/>
      <c r="N2467" s="328" t="str">
        <f t="shared" ca="1" si="152"/>
        <v/>
      </c>
      <c r="O2467" s="328"/>
      <c r="P2467" s="329"/>
      <c r="Q2467" s="330" t="str">
        <f t="shared" si="153"/>
        <v/>
      </c>
      <c r="R2467" s="330" t="b">
        <f t="shared" si="154"/>
        <v>1</v>
      </c>
      <c r="S2467" s="330" t="str">
        <f t="shared" si="155"/>
        <v/>
      </c>
    </row>
    <row r="2468" spans="1:19" s="330" customFormat="1" ht="20.149999999999999" customHeight="1">
      <c r="A2468" s="294"/>
      <c r="B2468" s="325"/>
      <c r="C2468" s="325"/>
      <c r="D2468" s="325"/>
      <c r="E2468" s="325"/>
      <c r="F2468" s="325"/>
      <c r="G2468" s="326"/>
      <c r="H2468" s="326"/>
      <c r="I2468" s="327"/>
      <c r="J2468" s="327"/>
      <c r="K2468" s="327"/>
      <c r="L2468" s="327"/>
      <c r="M2468" s="327"/>
      <c r="N2468" s="328" t="str">
        <f t="shared" ca="1" si="152"/>
        <v/>
      </c>
      <c r="O2468" s="328"/>
      <c r="P2468" s="329"/>
      <c r="Q2468" s="330" t="str">
        <f t="shared" si="153"/>
        <v/>
      </c>
      <c r="R2468" s="330" t="b">
        <f t="shared" si="154"/>
        <v>1</v>
      </c>
      <c r="S2468" s="330" t="str">
        <f t="shared" si="155"/>
        <v/>
      </c>
    </row>
    <row r="2469" spans="1:19" s="330" customFormat="1" ht="20.149999999999999" customHeight="1">
      <c r="A2469" s="294"/>
      <c r="B2469" s="325"/>
      <c r="C2469" s="325"/>
      <c r="D2469" s="325"/>
      <c r="E2469" s="325"/>
      <c r="F2469" s="325"/>
      <c r="G2469" s="326"/>
      <c r="H2469" s="326"/>
      <c r="I2469" s="327"/>
      <c r="J2469" s="327"/>
      <c r="K2469" s="327"/>
      <c r="L2469" s="327"/>
      <c r="M2469" s="327"/>
      <c r="N2469" s="328" t="str">
        <f t="shared" ca="1" si="152"/>
        <v/>
      </c>
      <c r="O2469" s="328"/>
      <c r="P2469" s="329"/>
      <c r="Q2469" s="330" t="str">
        <f t="shared" si="153"/>
        <v/>
      </c>
      <c r="R2469" s="330" t="b">
        <f t="shared" si="154"/>
        <v>1</v>
      </c>
      <c r="S2469" s="330" t="str">
        <f t="shared" si="155"/>
        <v/>
      </c>
    </row>
    <row r="2470" spans="1:19" s="330" customFormat="1" ht="20.149999999999999" customHeight="1">
      <c r="A2470" s="294"/>
      <c r="B2470" s="325"/>
      <c r="C2470" s="325"/>
      <c r="D2470" s="325"/>
      <c r="E2470" s="325"/>
      <c r="F2470" s="325"/>
      <c r="G2470" s="326"/>
      <c r="H2470" s="326"/>
      <c r="I2470" s="327"/>
      <c r="J2470" s="327"/>
      <c r="K2470" s="327"/>
      <c r="L2470" s="327"/>
      <c r="M2470" s="327"/>
      <c r="N2470" s="328" t="str">
        <f t="shared" ca="1" si="152"/>
        <v/>
      </c>
      <c r="O2470" s="328"/>
      <c r="P2470" s="329"/>
      <c r="Q2470" s="330" t="str">
        <f t="shared" si="153"/>
        <v/>
      </c>
      <c r="R2470" s="330" t="b">
        <f t="shared" si="154"/>
        <v>1</v>
      </c>
      <c r="S2470" s="330" t="str">
        <f t="shared" si="155"/>
        <v/>
      </c>
    </row>
    <row r="2471" spans="1:19" s="330" customFormat="1" ht="20.149999999999999" customHeight="1">
      <c r="A2471" s="294"/>
      <c r="B2471" s="325"/>
      <c r="C2471" s="325"/>
      <c r="D2471" s="325"/>
      <c r="E2471" s="325"/>
      <c r="F2471" s="325"/>
      <c r="G2471" s="326"/>
      <c r="H2471" s="326"/>
      <c r="I2471" s="327"/>
      <c r="J2471" s="327"/>
      <c r="K2471" s="327"/>
      <c r="L2471" s="327"/>
      <c r="M2471" s="327"/>
      <c r="N2471" s="328" t="str">
        <f t="shared" ca="1" si="152"/>
        <v/>
      </c>
      <c r="O2471" s="328"/>
      <c r="P2471" s="329"/>
      <c r="Q2471" s="330" t="str">
        <f t="shared" si="153"/>
        <v/>
      </c>
      <c r="R2471" s="330" t="b">
        <f t="shared" si="154"/>
        <v>1</v>
      </c>
      <c r="S2471" s="330" t="str">
        <f t="shared" si="155"/>
        <v/>
      </c>
    </row>
    <row r="2472" spans="1:19" s="330" customFormat="1" ht="20.149999999999999" customHeight="1">
      <c r="A2472" s="294"/>
      <c r="B2472" s="325"/>
      <c r="C2472" s="325"/>
      <c r="D2472" s="325"/>
      <c r="E2472" s="325"/>
      <c r="F2472" s="325"/>
      <c r="G2472" s="326"/>
      <c r="H2472" s="326"/>
      <c r="I2472" s="327"/>
      <c r="J2472" s="327"/>
      <c r="K2472" s="327"/>
      <c r="L2472" s="327"/>
      <c r="M2472" s="327"/>
      <c r="N2472" s="328" t="str">
        <f t="shared" ca="1" si="152"/>
        <v/>
      </c>
      <c r="O2472" s="328"/>
      <c r="P2472" s="329"/>
      <c r="Q2472" s="330" t="str">
        <f t="shared" si="153"/>
        <v/>
      </c>
      <c r="R2472" s="330" t="b">
        <f t="shared" si="154"/>
        <v>1</v>
      </c>
      <c r="S2472" s="330" t="str">
        <f t="shared" si="155"/>
        <v/>
      </c>
    </row>
    <row r="2473" spans="1:19" s="330" customFormat="1" ht="20.149999999999999" customHeight="1">
      <c r="A2473" s="294"/>
      <c r="B2473" s="325"/>
      <c r="C2473" s="325"/>
      <c r="D2473" s="325"/>
      <c r="E2473" s="325"/>
      <c r="F2473" s="325"/>
      <c r="G2473" s="326"/>
      <c r="H2473" s="326"/>
      <c r="I2473" s="327"/>
      <c r="J2473" s="327"/>
      <c r="K2473" s="327"/>
      <c r="L2473" s="327"/>
      <c r="M2473" s="327"/>
      <c r="N2473" s="328" t="str">
        <f t="shared" ca="1" si="152"/>
        <v/>
      </c>
      <c r="O2473" s="328"/>
      <c r="P2473" s="329"/>
      <c r="Q2473" s="330" t="str">
        <f t="shared" si="153"/>
        <v/>
      </c>
      <c r="R2473" s="330" t="b">
        <f t="shared" si="154"/>
        <v>1</v>
      </c>
      <c r="S2473" s="330" t="str">
        <f t="shared" si="155"/>
        <v/>
      </c>
    </row>
    <row r="2474" spans="1:19" s="330" customFormat="1" ht="20.149999999999999" customHeight="1">
      <c r="A2474" s="294"/>
      <c r="B2474" s="325"/>
      <c r="C2474" s="325"/>
      <c r="D2474" s="325"/>
      <c r="E2474" s="325"/>
      <c r="F2474" s="325"/>
      <c r="G2474" s="326"/>
      <c r="H2474" s="326"/>
      <c r="I2474" s="327"/>
      <c r="J2474" s="327"/>
      <c r="K2474" s="327"/>
      <c r="L2474" s="327"/>
      <c r="M2474" s="327"/>
      <c r="N2474" s="328" t="str">
        <f t="shared" ca="1" si="152"/>
        <v/>
      </c>
      <c r="O2474" s="328"/>
      <c r="P2474" s="329"/>
      <c r="Q2474" s="330" t="str">
        <f t="shared" si="153"/>
        <v/>
      </c>
      <c r="R2474" s="330" t="b">
        <f t="shared" si="154"/>
        <v>1</v>
      </c>
      <c r="S2474" s="330" t="str">
        <f t="shared" si="155"/>
        <v/>
      </c>
    </row>
    <row r="2475" spans="1:19" s="330" customFormat="1" ht="20.149999999999999" customHeight="1">
      <c r="A2475" s="294"/>
      <c r="B2475" s="325"/>
      <c r="C2475" s="325"/>
      <c r="D2475" s="325"/>
      <c r="E2475" s="325"/>
      <c r="F2475" s="325"/>
      <c r="G2475" s="326"/>
      <c r="H2475" s="326"/>
      <c r="I2475" s="327"/>
      <c r="J2475" s="327"/>
      <c r="K2475" s="327"/>
      <c r="L2475" s="327"/>
      <c r="M2475" s="327"/>
      <c r="N2475" s="328" t="str">
        <f t="shared" ca="1" si="152"/>
        <v/>
      </c>
      <c r="O2475" s="328"/>
      <c r="P2475" s="329"/>
      <c r="Q2475" s="330" t="str">
        <f t="shared" si="153"/>
        <v/>
      </c>
      <c r="R2475" s="330" t="b">
        <f t="shared" si="154"/>
        <v>1</v>
      </c>
      <c r="S2475" s="330" t="str">
        <f t="shared" si="155"/>
        <v/>
      </c>
    </row>
    <row r="2476" spans="1:19" s="330" customFormat="1" ht="20.149999999999999" customHeight="1">
      <c r="A2476" s="294"/>
      <c r="B2476" s="325"/>
      <c r="C2476" s="325"/>
      <c r="D2476" s="325"/>
      <c r="E2476" s="325"/>
      <c r="F2476" s="325"/>
      <c r="G2476" s="326"/>
      <c r="H2476" s="326"/>
      <c r="I2476" s="327"/>
      <c r="J2476" s="327"/>
      <c r="K2476" s="327"/>
      <c r="L2476" s="327"/>
      <c r="M2476" s="327"/>
      <c r="N2476" s="328" t="str">
        <f t="shared" ca="1" si="152"/>
        <v/>
      </c>
      <c r="O2476" s="328"/>
      <c r="P2476" s="329"/>
      <c r="Q2476" s="330" t="str">
        <f t="shared" si="153"/>
        <v/>
      </c>
      <c r="R2476" s="330" t="b">
        <f t="shared" si="154"/>
        <v>1</v>
      </c>
      <c r="S2476" s="330" t="str">
        <f t="shared" si="155"/>
        <v/>
      </c>
    </row>
    <row r="2477" spans="1:19" s="330" customFormat="1" ht="20.149999999999999" customHeight="1">
      <c r="A2477" s="294"/>
      <c r="B2477" s="325"/>
      <c r="C2477" s="325"/>
      <c r="D2477" s="325"/>
      <c r="E2477" s="325"/>
      <c r="F2477" s="325"/>
      <c r="G2477" s="326"/>
      <c r="H2477" s="326"/>
      <c r="I2477" s="327"/>
      <c r="J2477" s="327"/>
      <c r="K2477" s="327"/>
      <c r="L2477" s="327"/>
      <c r="M2477" s="327"/>
      <c r="N2477" s="328" t="str">
        <f t="shared" ca="1" si="152"/>
        <v/>
      </c>
      <c r="O2477" s="328"/>
      <c r="P2477" s="329"/>
      <c r="Q2477" s="330" t="str">
        <f t="shared" si="153"/>
        <v/>
      </c>
      <c r="R2477" s="330" t="b">
        <f t="shared" si="154"/>
        <v>1</v>
      </c>
      <c r="S2477" s="330" t="str">
        <f t="shared" si="155"/>
        <v/>
      </c>
    </row>
    <row r="2478" spans="1:19" s="330" customFormat="1" ht="20.149999999999999" customHeight="1">
      <c r="A2478" s="294"/>
      <c r="B2478" s="325"/>
      <c r="C2478" s="325"/>
      <c r="D2478" s="325"/>
      <c r="E2478" s="325"/>
      <c r="F2478" s="325"/>
      <c r="G2478" s="326"/>
      <c r="H2478" s="326"/>
      <c r="I2478" s="327"/>
      <c r="J2478" s="327"/>
      <c r="K2478" s="327"/>
      <c r="L2478" s="327"/>
      <c r="M2478" s="327"/>
      <c r="N2478" s="328" t="str">
        <f t="shared" ca="1" si="152"/>
        <v/>
      </c>
      <c r="O2478" s="328"/>
      <c r="P2478" s="329"/>
      <c r="Q2478" s="330" t="str">
        <f t="shared" si="153"/>
        <v/>
      </c>
      <c r="R2478" s="330" t="b">
        <f t="shared" si="154"/>
        <v>1</v>
      </c>
      <c r="S2478" s="330" t="str">
        <f t="shared" si="155"/>
        <v/>
      </c>
    </row>
    <row r="2479" spans="1:19" s="330" customFormat="1" ht="20.149999999999999" customHeight="1">
      <c r="A2479" s="294"/>
      <c r="B2479" s="325"/>
      <c r="C2479" s="325"/>
      <c r="D2479" s="325"/>
      <c r="E2479" s="325"/>
      <c r="F2479" s="325"/>
      <c r="G2479" s="326"/>
      <c r="H2479" s="326"/>
      <c r="I2479" s="327"/>
      <c r="J2479" s="327"/>
      <c r="K2479" s="327"/>
      <c r="L2479" s="327"/>
      <c r="M2479" s="327"/>
      <c r="N2479" s="328" t="str">
        <f t="shared" ca="1" si="152"/>
        <v/>
      </c>
      <c r="O2479" s="328"/>
      <c r="P2479" s="329"/>
      <c r="Q2479" s="330" t="str">
        <f t="shared" si="153"/>
        <v/>
      </c>
      <c r="R2479" s="330" t="b">
        <f t="shared" si="154"/>
        <v>1</v>
      </c>
      <c r="S2479" s="330" t="str">
        <f t="shared" si="155"/>
        <v/>
      </c>
    </row>
    <row r="2480" spans="1:19" s="330" customFormat="1" ht="20.149999999999999" customHeight="1">
      <c r="A2480" s="294"/>
      <c r="B2480" s="325"/>
      <c r="C2480" s="325"/>
      <c r="D2480" s="325"/>
      <c r="E2480" s="325"/>
      <c r="F2480" s="325"/>
      <c r="G2480" s="326"/>
      <c r="H2480" s="326"/>
      <c r="I2480" s="327"/>
      <c r="J2480" s="327"/>
      <c r="K2480" s="327"/>
      <c r="L2480" s="327"/>
      <c r="M2480" s="327"/>
      <c r="N2480" s="328" t="str">
        <f t="shared" ca="1" si="152"/>
        <v/>
      </c>
      <c r="O2480" s="328"/>
      <c r="P2480" s="329"/>
      <c r="Q2480" s="330" t="str">
        <f t="shared" si="153"/>
        <v/>
      </c>
      <c r="R2480" s="330" t="b">
        <f t="shared" si="154"/>
        <v>1</v>
      </c>
      <c r="S2480" s="330" t="str">
        <f t="shared" si="155"/>
        <v/>
      </c>
    </row>
    <row r="2481" spans="1:19" s="330" customFormat="1" ht="20.149999999999999" customHeight="1">
      <c r="A2481" s="294"/>
      <c r="B2481" s="325"/>
      <c r="C2481" s="325"/>
      <c r="D2481" s="325"/>
      <c r="E2481" s="325"/>
      <c r="F2481" s="325"/>
      <c r="G2481" s="326"/>
      <c r="H2481" s="326"/>
      <c r="I2481" s="327"/>
      <c r="J2481" s="327"/>
      <c r="K2481" s="327"/>
      <c r="L2481" s="327"/>
      <c r="M2481" s="327"/>
      <c r="N2481" s="328" t="str">
        <f t="shared" ca="1" si="152"/>
        <v/>
      </c>
      <c r="O2481" s="328"/>
      <c r="P2481" s="329"/>
      <c r="Q2481" s="330" t="str">
        <f t="shared" si="153"/>
        <v/>
      </c>
      <c r="R2481" s="330" t="b">
        <f t="shared" si="154"/>
        <v>1</v>
      </c>
      <c r="S2481" s="330" t="str">
        <f t="shared" si="155"/>
        <v/>
      </c>
    </row>
    <row r="2482" spans="1:19" s="330" customFormat="1" ht="20.149999999999999" customHeight="1">
      <c r="A2482" s="294"/>
      <c r="B2482" s="325"/>
      <c r="C2482" s="325"/>
      <c r="D2482" s="325"/>
      <c r="E2482" s="325"/>
      <c r="F2482" s="325"/>
      <c r="G2482" s="326"/>
      <c r="H2482" s="326"/>
      <c r="I2482" s="327"/>
      <c r="J2482" s="327"/>
      <c r="K2482" s="327"/>
      <c r="L2482" s="327"/>
      <c r="M2482" s="327"/>
      <c r="N2482" s="328" t="str">
        <f t="shared" ca="1" si="152"/>
        <v/>
      </c>
      <c r="O2482" s="328"/>
      <c r="P2482" s="329"/>
      <c r="Q2482" s="330" t="str">
        <f t="shared" si="153"/>
        <v/>
      </c>
      <c r="R2482" s="330" t="b">
        <f t="shared" si="154"/>
        <v>1</v>
      </c>
      <c r="S2482" s="330" t="str">
        <f t="shared" si="155"/>
        <v/>
      </c>
    </row>
    <row r="2483" spans="1:19" s="330" customFormat="1" ht="20.149999999999999" customHeight="1">
      <c r="A2483" s="294"/>
      <c r="B2483" s="325"/>
      <c r="C2483" s="325"/>
      <c r="D2483" s="325"/>
      <c r="E2483" s="325"/>
      <c r="F2483" s="325"/>
      <c r="G2483" s="326"/>
      <c r="H2483" s="326"/>
      <c r="I2483" s="327"/>
      <c r="J2483" s="327"/>
      <c r="K2483" s="327"/>
      <c r="L2483" s="327"/>
      <c r="M2483" s="327"/>
      <c r="N2483" s="328" t="str">
        <f t="shared" ca="1" si="152"/>
        <v/>
      </c>
      <c r="O2483" s="328"/>
      <c r="P2483" s="329"/>
      <c r="Q2483" s="330" t="str">
        <f t="shared" si="153"/>
        <v/>
      </c>
      <c r="R2483" s="330" t="b">
        <f t="shared" si="154"/>
        <v>1</v>
      </c>
      <c r="S2483" s="330" t="str">
        <f t="shared" si="155"/>
        <v/>
      </c>
    </row>
    <row r="2484" spans="1:19" s="330" customFormat="1" ht="20.149999999999999" customHeight="1">
      <c r="A2484" s="294"/>
      <c r="B2484" s="325"/>
      <c r="C2484" s="325"/>
      <c r="D2484" s="325"/>
      <c r="E2484" s="325"/>
      <c r="F2484" s="325"/>
      <c r="G2484" s="326"/>
      <c r="H2484" s="326"/>
      <c r="I2484" s="327"/>
      <c r="J2484" s="327"/>
      <c r="K2484" s="327"/>
      <c r="L2484" s="327"/>
      <c r="M2484" s="327"/>
      <c r="N2484" s="328" t="str">
        <f t="shared" ca="1" si="152"/>
        <v/>
      </c>
      <c r="O2484" s="328"/>
      <c r="P2484" s="329"/>
      <c r="Q2484" s="330" t="str">
        <f t="shared" si="153"/>
        <v/>
      </c>
      <c r="R2484" s="330" t="b">
        <f t="shared" si="154"/>
        <v>1</v>
      </c>
      <c r="S2484" s="330" t="str">
        <f t="shared" si="155"/>
        <v/>
      </c>
    </row>
    <row r="2485" spans="1:19" s="330" customFormat="1" ht="20.149999999999999" customHeight="1">
      <c r="A2485" s="294"/>
      <c r="B2485" s="325"/>
      <c r="C2485" s="325"/>
      <c r="D2485" s="325"/>
      <c r="E2485" s="325"/>
      <c r="F2485" s="325"/>
      <c r="G2485" s="326"/>
      <c r="H2485" s="326"/>
      <c r="I2485" s="327"/>
      <c r="J2485" s="327"/>
      <c r="K2485" s="327"/>
      <c r="L2485" s="327"/>
      <c r="M2485" s="327"/>
      <c r="N2485" s="328" t="str">
        <f t="shared" ca="1" si="152"/>
        <v/>
      </c>
      <c r="O2485" s="328"/>
      <c r="P2485" s="329"/>
      <c r="Q2485" s="330" t="str">
        <f t="shared" si="153"/>
        <v/>
      </c>
      <c r="R2485" s="330" t="b">
        <f t="shared" si="154"/>
        <v>1</v>
      </c>
      <c r="S2485" s="330" t="str">
        <f t="shared" si="155"/>
        <v/>
      </c>
    </row>
    <row r="2486" spans="1:19" s="330" customFormat="1" ht="20.149999999999999" customHeight="1">
      <c r="A2486" s="294"/>
      <c r="B2486" s="325"/>
      <c r="C2486" s="325"/>
      <c r="D2486" s="325"/>
      <c r="E2486" s="325"/>
      <c r="F2486" s="325"/>
      <c r="G2486" s="326"/>
      <c r="H2486" s="326"/>
      <c r="I2486" s="327"/>
      <c r="J2486" s="327"/>
      <c r="K2486" s="327"/>
      <c r="L2486" s="327"/>
      <c r="M2486" s="327"/>
      <c r="N2486" s="328" t="str">
        <f t="shared" ca="1" si="152"/>
        <v/>
      </c>
      <c r="O2486" s="328"/>
      <c r="P2486" s="329"/>
      <c r="Q2486" s="330" t="str">
        <f t="shared" si="153"/>
        <v/>
      </c>
      <c r="R2486" s="330" t="b">
        <f t="shared" si="154"/>
        <v>1</v>
      </c>
      <c r="S2486" s="330" t="str">
        <f t="shared" si="155"/>
        <v/>
      </c>
    </row>
    <row r="2487" spans="1:19" s="330" customFormat="1" ht="20.149999999999999" customHeight="1">
      <c r="A2487" s="294"/>
      <c r="B2487" s="325"/>
      <c r="C2487" s="325"/>
      <c r="D2487" s="325"/>
      <c r="E2487" s="325"/>
      <c r="F2487" s="325"/>
      <c r="G2487" s="326"/>
      <c r="H2487" s="326"/>
      <c r="I2487" s="327"/>
      <c r="J2487" s="327"/>
      <c r="K2487" s="327"/>
      <c r="L2487" s="327"/>
      <c r="M2487" s="327"/>
      <c r="N2487" s="328" t="str">
        <f t="shared" ca="1" si="152"/>
        <v/>
      </c>
      <c r="O2487" s="328"/>
      <c r="P2487" s="329"/>
      <c r="Q2487" s="330" t="str">
        <f t="shared" si="153"/>
        <v/>
      </c>
      <c r="R2487" s="330" t="b">
        <f t="shared" si="154"/>
        <v>1</v>
      </c>
      <c r="S2487" s="330" t="str">
        <f t="shared" si="155"/>
        <v/>
      </c>
    </row>
    <row r="2488" spans="1:19" s="330" customFormat="1" ht="20.149999999999999" customHeight="1">
      <c r="A2488" s="294"/>
      <c r="B2488" s="325"/>
      <c r="C2488" s="325"/>
      <c r="D2488" s="325"/>
      <c r="E2488" s="325"/>
      <c r="F2488" s="325"/>
      <c r="G2488" s="326"/>
      <c r="H2488" s="326"/>
      <c r="I2488" s="327"/>
      <c r="J2488" s="327"/>
      <c r="K2488" s="327"/>
      <c r="L2488" s="327"/>
      <c r="M2488" s="327"/>
      <c r="N2488" s="328" t="str">
        <f t="shared" ca="1" si="152"/>
        <v/>
      </c>
      <c r="O2488" s="328"/>
      <c r="P2488" s="329"/>
      <c r="Q2488" s="330" t="str">
        <f t="shared" si="153"/>
        <v/>
      </c>
      <c r="R2488" s="330" t="b">
        <f t="shared" si="154"/>
        <v>1</v>
      </c>
      <c r="S2488" s="330" t="str">
        <f t="shared" si="155"/>
        <v/>
      </c>
    </row>
    <row r="2489" spans="1:19" s="330" customFormat="1" ht="20.149999999999999" customHeight="1">
      <c r="A2489" s="294"/>
      <c r="B2489" s="325"/>
      <c r="C2489" s="325"/>
      <c r="D2489" s="325"/>
      <c r="E2489" s="325"/>
      <c r="F2489" s="325"/>
      <c r="G2489" s="326"/>
      <c r="H2489" s="326"/>
      <c r="I2489" s="327"/>
      <c r="J2489" s="327"/>
      <c r="K2489" s="327"/>
      <c r="L2489" s="327"/>
      <c r="M2489" s="327"/>
      <c r="N2489" s="328" t="str">
        <f t="shared" ca="1" si="152"/>
        <v/>
      </c>
      <c r="O2489" s="328"/>
      <c r="P2489" s="329"/>
      <c r="Q2489" s="330" t="str">
        <f t="shared" si="153"/>
        <v/>
      </c>
      <c r="R2489" s="330" t="b">
        <f t="shared" si="154"/>
        <v>1</v>
      </c>
      <c r="S2489" s="330" t="str">
        <f t="shared" si="155"/>
        <v/>
      </c>
    </row>
    <row r="2490" spans="1:19" s="330" customFormat="1" ht="20.149999999999999" customHeight="1">
      <c r="A2490" s="294"/>
      <c r="B2490" s="325"/>
      <c r="C2490" s="325"/>
      <c r="D2490" s="325"/>
      <c r="E2490" s="325"/>
      <c r="F2490" s="325"/>
      <c r="G2490" s="326"/>
      <c r="H2490" s="326"/>
      <c r="I2490" s="327"/>
      <c r="J2490" s="327"/>
      <c r="K2490" s="327"/>
      <c r="L2490" s="327"/>
      <c r="M2490" s="327"/>
      <c r="N2490" s="328" t="str">
        <f t="shared" ca="1" si="152"/>
        <v/>
      </c>
      <c r="O2490" s="328"/>
      <c r="P2490" s="329"/>
      <c r="Q2490" s="330" t="str">
        <f t="shared" si="153"/>
        <v/>
      </c>
      <c r="R2490" s="330" t="b">
        <f t="shared" si="154"/>
        <v>1</v>
      </c>
      <c r="S2490" s="330" t="str">
        <f t="shared" si="155"/>
        <v/>
      </c>
    </row>
    <row r="2491" spans="1:19" s="330" customFormat="1" ht="20.149999999999999" customHeight="1">
      <c r="A2491" s="294"/>
      <c r="B2491" s="325"/>
      <c r="C2491" s="325"/>
      <c r="D2491" s="325"/>
      <c r="E2491" s="325"/>
      <c r="F2491" s="325"/>
      <c r="G2491" s="326"/>
      <c r="H2491" s="326"/>
      <c r="I2491" s="327"/>
      <c r="J2491" s="327"/>
      <c r="K2491" s="327"/>
      <c r="L2491" s="327"/>
      <c r="M2491" s="327"/>
      <c r="N2491" s="328" t="str">
        <f t="shared" ca="1" si="152"/>
        <v/>
      </c>
      <c r="O2491" s="328"/>
      <c r="P2491" s="329"/>
      <c r="Q2491" s="330" t="str">
        <f t="shared" si="153"/>
        <v/>
      </c>
      <c r="R2491" s="330" t="b">
        <f t="shared" si="154"/>
        <v>1</v>
      </c>
      <c r="S2491" s="330" t="str">
        <f t="shared" si="155"/>
        <v/>
      </c>
    </row>
    <row r="2492" spans="1:19" s="330" customFormat="1" ht="20.149999999999999" customHeight="1">
      <c r="A2492" s="294"/>
      <c r="B2492" s="325"/>
      <c r="C2492" s="325"/>
      <c r="D2492" s="325"/>
      <c r="E2492" s="325"/>
      <c r="F2492" s="325"/>
      <c r="G2492" s="326"/>
      <c r="H2492" s="326"/>
      <c r="I2492" s="327"/>
      <c r="J2492" s="327"/>
      <c r="K2492" s="327"/>
      <c r="L2492" s="327"/>
      <c r="M2492" s="327"/>
      <c r="N2492" s="328" t="str">
        <f t="shared" ca="1" si="152"/>
        <v/>
      </c>
      <c r="O2492" s="328"/>
      <c r="P2492" s="329"/>
      <c r="Q2492" s="330" t="str">
        <f t="shared" si="153"/>
        <v/>
      </c>
      <c r="R2492" s="330" t="b">
        <f t="shared" si="154"/>
        <v>1</v>
      </c>
      <c r="S2492" s="330" t="str">
        <f t="shared" si="155"/>
        <v/>
      </c>
    </row>
    <row r="2493" spans="1:19" s="330" customFormat="1" ht="20.149999999999999" customHeight="1">
      <c r="A2493" s="294"/>
      <c r="B2493" s="325"/>
      <c r="C2493" s="325"/>
      <c r="D2493" s="325"/>
      <c r="E2493" s="325"/>
      <c r="F2493" s="325"/>
      <c r="G2493" s="326"/>
      <c r="H2493" s="326"/>
      <c r="I2493" s="327"/>
      <c r="J2493" s="327"/>
      <c r="K2493" s="327"/>
      <c r="L2493" s="327"/>
      <c r="M2493" s="327"/>
      <c r="N2493" s="328" t="str">
        <f t="shared" ca="1" si="152"/>
        <v/>
      </c>
      <c r="O2493" s="328"/>
      <c r="P2493" s="329"/>
      <c r="Q2493" s="330" t="str">
        <f t="shared" si="153"/>
        <v/>
      </c>
      <c r="R2493" s="330" t="b">
        <f t="shared" si="154"/>
        <v>1</v>
      </c>
      <c r="S2493" s="330" t="str">
        <f t="shared" si="155"/>
        <v/>
      </c>
    </row>
    <row r="2494" spans="1:19" s="330" customFormat="1" ht="20.149999999999999" customHeight="1">
      <c r="A2494" s="294"/>
      <c r="B2494" s="325"/>
      <c r="C2494" s="325"/>
      <c r="D2494" s="325"/>
      <c r="E2494" s="325"/>
      <c r="F2494" s="325"/>
      <c r="G2494" s="326"/>
      <c r="H2494" s="326"/>
      <c r="I2494" s="327"/>
      <c r="J2494" s="327"/>
      <c r="K2494" s="327"/>
      <c r="L2494" s="327"/>
      <c r="M2494" s="327"/>
      <c r="N2494" s="328" t="str">
        <f t="shared" ca="1" si="152"/>
        <v/>
      </c>
      <c r="O2494" s="328"/>
      <c r="P2494" s="329"/>
      <c r="Q2494" s="330" t="str">
        <f t="shared" si="153"/>
        <v/>
      </c>
      <c r="R2494" s="330" t="b">
        <f t="shared" si="154"/>
        <v>1</v>
      </c>
      <c r="S2494" s="330" t="str">
        <f t="shared" si="155"/>
        <v/>
      </c>
    </row>
    <row r="2495" spans="1:19" s="330" customFormat="1" ht="20.149999999999999" customHeight="1">
      <c r="A2495" s="294"/>
      <c r="B2495" s="325"/>
      <c r="C2495" s="325"/>
      <c r="D2495" s="325"/>
      <c r="E2495" s="325"/>
      <c r="F2495" s="325"/>
      <c r="G2495" s="326"/>
      <c r="H2495" s="326"/>
      <c r="I2495" s="327"/>
      <c r="J2495" s="327"/>
      <c r="K2495" s="327"/>
      <c r="L2495" s="327"/>
      <c r="M2495" s="327"/>
      <c r="N2495" s="328" t="str">
        <f t="shared" ca="1" si="152"/>
        <v/>
      </c>
      <c r="O2495" s="328"/>
      <c r="P2495" s="329"/>
      <c r="Q2495" s="330" t="str">
        <f t="shared" si="153"/>
        <v/>
      </c>
      <c r="R2495" s="330" t="b">
        <f t="shared" si="154"/>
        <v>1</v>
      </c>
      <c r="S2495" s="330" t="str">
        <f t="shared" si="155"/>
        <v/>
      </c>
    </row>
    <row r="2496" spans="1:19" s="330" customFormat="1" ht="20.149999999999999" customHeight="1">
      <c r="A2496" s="294"/>
      <c r="B2496" s="325"/>
      <c r="C2496" s="325"/>
      <c r="D2496" s="325"/>
      <c r="E2496" s="325"/>
      <c r="F2496" s="325"/>
      <c r="G2496" s="326"/>
      <c r="H2496" s="326"/>
      <c r="I2496" s="327"/>
      <c r="J2496" s="327"/>
      <c r="K2496" s="327"/>
      <c r="L2496" s="327"/>
      <c r="M2496" s="327"/>
      <c r="N2496" s="328" t="str">
        <f t="shared" ca="1" si="152"/>
        <v/>
      </c>
      <c r="O2496" s="328"/>
      <c r="P2496" s="329"/>
      <c r="Q2496" s="330" t="str">
        <f t="shared" si="153"/>
        <v/>
      </c>
      <c r="R2496" s="330" t="b">
        <f t="shared" si="154"/>
        <v>1</v>
      </c>
      <c r="S2496" s="330" t="str">
        <f t="shared" si="155"/>
        <v/>
      </c>
    </row>
    <row r="2497" spans="1:19" s="330" customFormat="1" ht="20.149999999999999" customHeight="1">
      <c r="A2497" s="294"/>
      <c r="B2497" s="325"/>
      <c r="C2497" s="325"/>
      <c r="D2497" s="325"/>
      <c r="E2497" s="325"/>
      <c r="F2497" s="325"/>
      <c r="G2497" s="326"/>
      <c r="H2497" s="326"/>
      <c r="I2497" s="327"/>
      <c r="J2497" s="327"/>
      <c r="K2497" s="327"/>
      <c r="L2497" s="327"/>
      <c r="M2497" s="327"/>
      <c r="N2497" s="328" t="str">
        <f t="shared" ca="1" si="152"/>
        <v/>
      </c>
      <c r="O2497" s="328"/>
      <c r="P2497" s="329"/>
      <c r="Q2497" s="330" t="str">
        <f t="shared" si="153"/>
        <v/>
      </c>
      <c r="R2497" s="330" t="b">
        <f t="shared" si="154"/>
        <v>1</v>
      </c>
      <c r="S2497" s="330" t="str">
        <f t="shared" si="155"/>
        <v/>
      </c>
    </row>
    <row r="2498" spans="1:19" s="330" customFormat="1" ht="20.149999999999999" customHeight="1">
      <c r="A2498" s="294"/>
      <c r="B2498" s="325"/>
      <c r="C2498" s="325"/>
      <c r="D2498" s="325"/>
      <c r="E2498" s="325"/>
      <c r="F2498" s="325"/>
      <c r="G2498" s="326"/>
      <c r="H2498" s="326"/>
      <c r="I2498" s="327"/>
      <c r="J2498" s="327"/>
      <c r="K2498" s="327"/>
      <c r="L2498" s="327"/>
      <c r="M2498" s="327"/>
      <c r="N2498" s="328" t="str">
        <f t="shared" ca="1" si="152"/>
        <v/>
      </c>
      <c r="O2498" s="328"/>
      <c r="P2498" s="329"/>
      <c r="Q2498" s="330" t="str">
        <f t="shared" si="153"/>
        <v/>
      </c>
      <c r="R2498" s="330" t="b">
        <f t="shared" si="154"/>
        <v>1</v>
      </c>
      <c r="S2498" s="330" t="str">
        <f t="shared" si="155"/>
        <v/>
      </c>
    </row>
    <row r="2499" spans="1:19" s="330" customFormat="1" ht="20.149999999999999" customHeight="1">
      <c r="A2499" s="294"/>
      <c r="B2499" s="325"/>
      <c r="C2499" s="325"/>
      <c r="D2499" s="325"/>
      <c r="E2499" s="325"/>
      <c r="F2499" s="325"/>
      <c r="G2499" s="326"/>
      <c r="H2499" s="326"/>
      <c r="I2499" s="331"/>
      <c r="J2499" s="331"/>
      <c r="K2499" s="331"/>
      <c r="L2499" s="331"/>
      <c r="M2499" s="331"/>
      <c r="N2499" s="328" t="str">
        <f t="shared" ca="1" si="152"/>
        <v/>
      </c>
      <c r="O2499" s="328"/>
      <c r="P2499" s="329"/>
      <c r="Q2499" s="330" t="str">
        <f t="shared" si="153"/>
        <v/>
      </c>
      <c r="R2499" s="330" t="b">
        <f t="shared" si="154"/>
        <v>1</v>
      </c>
      <c r="S2499" s="330" t="str">
        <f t="shared" si="155"/>
        <v/>
      </c>
    </row>
    <row r="2500" spans="1:19" s="330" customFormat="1" ht="20.149999999999999" customHeight="1">
      <c r="A2500" s="294"/>
      <c r="B2500" s="325"/>
      <c r="C2500" s="325"/>
      <c r="D2500" s="325"/>
      <c r="E2500" s="325"/>
      <c r="F2500" s="325"/>
      <c r="G2500" s="326"/>
      <c r="H2500" s="326"/>
      <c r="I2500" s="327"/>
      <c r="J2500" s="327"/>
      <c r="K2500" s="327"/>
      <c r="L2500" s="327"/>
      <c r="M2500" s="327"/>
      <c r="N2500" s="328" t="str">
        <f t="shared" ca="1" si="152"/>
        <v/>
      </c>
      <c r="O2500" s="328"/>
      <c r="P2500" s="329"/>
      <c r="Q2500" s="330" t="str">
        <f t="shared" si="153"/>
        <v/>
      </c>
      <c r="R2500" s="330" t="b">
        <f t="shared" si="154"/>
        <v>1</v>
      </c>
      <c r="S2500" s="330" t="str">
        <f t="shared" si="155"/>
        <v/>
      </c>
    </row>
    <row r="2501" spans="1:19" s="330" customFormat="1" ht="20.149999999999999" customHeight="1">
      <c r="A2501" s="294"/>
      <c r="B2501" s="325"/>
      <c r="C2501" s="325"/>
      <c r="D2501" s="325"/>
      <c r="E2501" s="325"/>
      <c r="F2501" s="325"/>
      <c r="G2501" s="326"/>
      <c r="H2501" s="326"/>
      <c r="I2501" s="327"/>
      <c r="J2501" s="327"/>
      <c r="K2501" s="327"/>
      <c r="L2501" s="327"/>
      <c r="M2501" s="327"/>
      <c r="N2501" s="328" t="str">
        <f t="shared" ca="1" si="152"/>
        <v/>
      </c>
      <c r="O2501" s="328"/>
      <c r="P2501" s="329"/>
      <c r="Q2501" s="330" t="str">
        <f t="shared" si="153"/>
        <v/>
      </c>
      <c r="R2501" s="330" t="b">
        <f t="shared" si="154"/>
        <v>1</v>
      </c>
      <c r="S2501" s="330" t="str">
        <f t="shared" ref="S2501:S2564" si="156">IF(R2501,"",A2501&amp;"+")</f>
        <v/>
      </c>
    </row>
    <row r="2502" spans="1:19" s="330" customFormat="1" ht="20.149999999999999" customHeight="1">
      <c r="A2502" s="294"/>
      <c r="B2502" s="325"/>
      <c r="C2502" s="325"/>
      <c r="D2502" s="325"/>
      <c r="E2502" s="325"/>
      <c r="F2502" s="325"/>
      <c r="G2502" s="326"/>
      <c r="H2502" s="326"/>
      <c r="I2502" s="327"/>
      <c r="J2502" s="327"/>
      <c r="K2502" s="327"/>
      <c r="L2502" s="327"/>
      <c r="M2502" s="327"/>
      <c r="N2502" s="328" t="str">
        <f t="shared" ca="1" si="152"/>
        <v/>
      </c>
      <c r="O2502" s="328"/>
      <c r="P2502" s="329"/>
      <c r="Q2502" s="330" t="str">
        <f t="shared" si="153"/>
        <v/>
      </c>
      <c r="R2502" s="330" t="b">
        <f t="shared" si="154"/>
        <v>1</v>
      </c>
      <c r="S2502" s="330" t="str">
        <f t="shared" si="156"/>
        <v/>
      </c>
    </row>
    <row r="2503" spans="1:19" s="330" customFormat="1" ht="20.149999999999999" customHeight="1">
      <c r="A2503" s="294"/>
      <c r="B2503" s="325"/>
      <c r="C2503" s="325"/>
      <c r="D2503" s="325"/>
      <c r="E2503" s="325"/>
      <c r="F2503" s="325"/>
      <c r="G2503" s="326"/>
      <c r="H2503" s="326"/>
      <c r="I2503" s="331"/>
      <c r="J2503" s="331"/>
      <c r="K2503" s="331"/>
      <c r="L2503" s="331"/>
      <c r="M2503" s="331"/>
      <c r="N2503" s="328" t="str">
        <f t="shared" ca="1" si="152"/>
        <v/>
      </c>
      <c r="O2503" s="328"/>
      <c r="P2503" s="329"/>
      <c r="Q2503" s="330" t="str">
        <f t="shared" si="153"/>
        <v/>
      </c>
      <c r="R2503" s="330" t="b">
        <f t="shared" si="154"/>
        <v>1</v>
      </c>
      <c r="S2503" s="330" t="str">
        <f t="shared" si="156"/>
        <v/>
      </c>
    </row>
    <row r="2504" spans="1:19" s="330" customFormat="1" ht="20.149999999999999" customHeight="1" thickBot="1">
      <c r="A2504" s="343"/>
      <c r="B2504" s="332"/>
      <c r="C2504" s="332"/>
      <c r="D2504" s="332"/>
      <c r="E2504" s="332"/>
      <c r="F2504" s="332"/>
      <c r="G2504" s="333"/>
      <c r="H2504" s="333"/>
      <c r="I2504" s="334"/>
      <c r="J2504" s="334"/>
      <c r="K2504" s="334"/>
      <c r="L2504" s="334"/>
      <c r="M2504" s="334"/>
      <c r="N2504" s="328" t="str">
        <f t="shared" ca="1" si="152"/>
        <v/>
      </c>
      <c r="O2504" s="328"/>
      <c r="P2504" s="329"/>
      <c r="Q2504" s="330" t="str">
        <f t="shared" si="153"/>
        <v/>
      </c>
      <c r="R2504" s="330" t="b">
        <f t="shared" si="154"/>
        <v>1</v>
      </c>
      <c r="S2504" s="330" t="str">
        <f t="shared" si="156"/>
        <v/>
      </c>
    </row>
    <row r="2505" spans="1:19" s="335" customFormat="1"/>
    <row r="2506" spans="1:19" s="335" customFormat="1"/>
    <row r="2507" spans="1:19" s="335" customFormat="1"/>
    <row r="2508" spans="1:19" s="335" customFormat="1"/>
    <row r="2509" spans="1:19" s="335" customFormat="1" ht="14.5" customHeight="1"/>
    <row r="2510" spans="1:19" s="335" customFormat="1"/>
  </sheetData>
  <sheetProtection algorithmName="SHA-512" hashValue="i6L0RmDZLCuC4vu5LXadDKjbx30bi7YbRAE48y8ABa/k7rLXj4fbk3PDNkxpaJybiwitivQIjquJrBRPJWxCfQ==" saltValue="/qZ61GxqDL4QS5++felpHQ==" spinCount="100000" sheet="1" objects="1" scenarios="1"/>
  <mergeCells count="4">
    <mergeCell ref="H2:M2"/>
    <mergeCell ref="B2:D2"/>
    <mergeCell ref="E3:G3"/>
    <mergeCell ref="B3:D3"/>
  </mergeCells>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00000000-0002-0000-0600-000000000000}">
      <formula1>SmelterdropX</formula1>
    </dataValidation>
    <dataValidation allowBlank="1" showErrorMessage="1" sqref="D5:E2504" xr:uid="{00000000-0002-0000-0600-000001000000}"/>
    <dataValidation type="list" allowBlank="1" showInputMessage="1" showErrorMessage="1" sqref="B5:B2504" xr:uid="{00000000-0002-0000-0600-000002000000}">
      <formula1>SSLX</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3.5"/>
  <cols>
    <col min="1" max="1" width="3" style="15" customWidth="1"/>
    <col min="2" max="2" width="40" style="87" customWidth="1"/>
    <col min="3" max="5" width="40" style="15" customWidth="1"/>
    <col min="6" max="6" width="59" style="15" customWidth="1"/>
    <col min="7" max="7" width="1.765625" style="15" customWidth="1"/>
    <col min="8" max="8" width="72" customWidth="1"/>
    <col min="9" max="37" width="9" customWidth="1"/>
    <col min="38" max="38" width="9" style="17" customWidth="1"/>
    <col min="39" max="16384" width="9" style="17"/>
  </cols>
  <sheetData>
    <row r="1" spans="1:37" ht="34.5" customHeight="1" thickTop="1">
      <c r="A1" s="469" t="str">
        <f ca="1">OFFSET(L!$C$1,MATCH("Product List"&amp;ADDRESS(ROW(),COLUMN(),4),L!$A:$A,0)-1,SL,,)</f>
        <v>在“申报“工作表上选择报告等级为“产品（或产品目录）”项时才必须完成此栏。</v>
      </c>
      <c r="B1" s="470"/>
      <c r="C1" s="470"/>
      <c r="D1" s="470"/>
      <c r="E1" s="470"/>
      <c r="F1" s="470"/>
      <c r="G1" s="103"/>
    </row>
    <row r="2" spans="1:37">
      <c r="A2" s="19"/>
      <c r="B2" s="105"/>
      <c r="C2" s="105"/>
      <c r="D2" s="105"/>
      <c r="E2" s="105"/>
      <c r="G2" s="20"/>
    </row>
    <row r="3" spans="1:37">
      <c r="A3" s="19"/>
      <c r="B3" s="105"/>
      <c r="C3" s="105"/>
      <c r="D3" s="105"/>
      <c r="E3" s="105"/>
      <c r="F3" s="105"/>
      <c r="G3" s="20"/>
    </row>
    <row r="4" spans="1:37" ht="15.75" customHeight="1">
      <c r="A4" s="19"/>
      <c r="B4" s="468" t="s">
        <v>267</v>
      </c>
      <c r="C4" s="402"/>
      <c r="D4" s="402"/>
      <c r="E4" s="402"/>
      <c r="F4" s="402"/>
      <c r="G4" s="20"/>
    </row>
    <row r="5" spans="1:37" ht="30" customHeight="1">
      <c r="A5" s="116"/>
      <c r="B5" s="118" t="str">
        <f ca="1">OFFSET(L!$C$1,MATCH("Product List"&amp;ADDRESS(ROW(),COLUMN(),4),L!$A:$A,0)-1,SL,,)</f>
        <v>回复方的产品编号 (*)</v>
      </c>
      <c r="C5" s="118" t="str">
        <f ca="1">OFFSET(L!$C$1,MATCH("Product List"&amp;ADDRESS(ROW(),COLUMN(),4),L!$A:$A,0)-1,SL,,)</f>
        <v>回复方的产品名称</v>
      </c>
      <c r="D5" s="118" t="str">
        <f ca="1">OFFSET(L!$C$1,MATCH("Product List"&amp;ADDRESS(ROW(),COLUMN(),4),L!$A:$A,0)-1,SL,,)</f>
        <v>请求方的产品编号</v>
      </c>
      <c r="E5" s="118" t="str">
        <f ca="1">OFFSET(L!$C$1,MATCH("Product List"&amp;ADDRESS(ROW(),COLUMN(),4),L!$A:$A,0)-1,SL,,)</f>
        <v>请求方的产品名称</v>
      </c>
      <c r="F5" s="381" t="str">
        <f ca="1">OFFSET(L!$C$1,MATCH("Product List"&amp;ADDRESS(ROW(),COLUMN(),4),L!$A:$A,0)-1,SL,,)</f>
        <v>备注</v>
      </c>
      <c r="G5" s="20"/>
    </row>
    <row r="6" spans="1:37" s="23" customFormat="1" ht="15" customHeight="1">
      <c r="A6" s="113"/>
      <c r="B6" s="378"/>
      <c r="C6" s="85"/>
      <c r="D6" s="85"/>
      <c r="E6" s="85"/>
      <c r="F6" s="85"/>
      <c r="G6" s="22"/>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row>
    <row r="7" spans="1:37" s="23" customFormat="1" ht="15" customHeight="1">
      <c r="A7" s="114"/>
      <c r="B7" s="378"/>
      <c r="C7" s="85"/>
      <c r="D7" s="85"/>
      <c r="E7" s="85"/>
      <c r="F7" s="85"/>
      <c r="G7" s="22"/>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row>
    <row r="8" spans="1:37" s="23" customFormat="1" ht="15" customHeight="1">
      <c r="A8" s="114"/>
      <c r="B8" s="378"/>
      <c r="C8" s="85"/>
      <c r="D8" s="85"/>
      <c r="E8" s="85"/>
      <c r="F8" s="85"/>
      <c r="G8" s="22"/>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row>
    <row r="9" spans="1:37" s="23" customFormat="1" ht="15" customHeight="1">
      <c r="A9" s="114"/>
      <c r="B9" s="378"/>
      <c r="C9" s="85"/>
      <c r="D9" s="85"/>
      <c r="E9" s="85"/>
      <c r="F9" s="85"/>
      <c r="G9" s="22"/>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row>
    <row r="10" spans="1:37" s="23" customFormat="1" ht="15" customHeight="1">
      <c r="A10" s="114"/>
      <c r="B10" s="378"/>
      <c r="C10" s="85"/>
      <c r="D10" s="85"/>
      <c r="E10" s="85"/>
      <c r="F10" s="85"/>
      <c r="G10" s="22"/>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row>
    <row r="11" spans="1:37" s="23" customFormat="1" ht="15" customHeight="1">
      <c r="A11" s="114"/>
      <c r="B11" s="378"/>
      <c r="C11" s="85"/>
      <c r="D11" s="85"/>
      <c r="E11" s="85"/>
      <c r="F11" s="85"/>
      <c r="G11" s="22"/>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row>
    <row r="12" spans="1:37" s="23" customFormat="1" ht="15" customHeight="1">
      <c r="A12" s="114"/>
      <c r="B12" s="378"/>
      <c r="C12" s="85"/>
      <c r="D12" s="85"/>
      <c r="E12" s="85"/>
      <c r="F12" s="85"/>
      <c r="G12" s="22"/>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row>
    <row r="13" spans="1:37" s="23" customFormat="1" ht="15" customHeight="1">
      <c r="A13" s="114"/>
      <c r="B13" s="378"/>
      <c r="C13" s="85"/>
      <c r="D13" s="85"/>
      <c r="E13" s="85"/>
      <c r="F13" s="85"/>
      <c r="G13" s="22"/>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278"/>
      <c r="AH13" s="278"/>
      <c r="AI13" s="278"/>
      <c r="AJ13" s="278"/>
      <c r="AK13" s="278"/>
    </row>
    <row r="14" spans="1:37" s="23" customFormat="1" ht="15" customHeight="1">
      <c r="A14" s="114"/>
      <c r="B14" s="378"/>
      <c r="C14" s="85"/>
      <c r="D14" s="85"/>
      <c r="E14" s="85"/>
      <c r="F14" s="85"/>
      <c r="G14" s="22"/>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row>
    <row r="15" spans="1:37" s="23" customFormat="1" ht="15" customHeight="1">
      <c r="A15" s="114"/>
      <c r="B15" s="378"/>
      <c r="C15" s="85"/>
      <c r="D15" s="85"/>
      <c r="E15" s="85"/>
      <c r="F15" s="85"/>
      <c r="G15" s="22"/>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row>
    <row r="16" spans="1:37" s="23" customFormat="1" ht="15" customHeight="1">
      <c r="A16" s="114"/>
      <c r="B16" s="378"/>
      <c r="C16" s="85"/>
      <c r="D16" s="85"/>
      <c r="E16" s="85"/>
      <c r="F16" s="85"/>
      <c r="G16" s="22"/>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row>
    <row r="17" spans="1:37" s="23" customFormat="1" ht="15" customHeight="1">
      <c r="A17" s="114"/>
      <c r="B17" s="378"/>
      <c r="C17" s="85"/>
      <c r="D17" s="85"/>
      <c r="E17" s="85"/>
      <c r="F17" s="85"/>
      <c r="G17" s="22"/>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row>
    <row r="18" spans="1:37" s="23" customFormat="1" ht="15" customHeight="1">
      <c r="A18" s="114"/>
      <c r="B18" s="378"/>
      <c r="C18" s="85"/>
      <c r="D18" s="85"/>
      <c r="E18" s="85"/>
      <c r="F18" s="85"/>
      <c r="G18" s="22"/>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row>
    <row r="19" spans="1:37" s="23" customFormat="1" ht="15" customHeight="1">
      <c r="A19" s="114"/>
      <c r="B19" s="378"/>
      <c r="C19" s="85"/>
      <c r="D19" s="85"/>
      <c r="E19" s="85"/>
      <c r="F19" s="85"/>
      <c r="G19" s="22"/>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row>
    <row r="20" spans="1:37" s="23" customFormat="1" ht="15" customHeight="1">
      <c r="A20" s="114"/>
      <c r="B20" s="378"/>
      <c r="C20" s="85"/>
      <c r="D20" s="85"/>
      <c r="E20" s="85"/>
      <c r="F20" s="85"/>
      <c r="G20" s="22"/>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row>
    <row r="21" spans="1:37" s="23" customFormat="1" ht="15" customHeight="1">
      <c r="A21" s="114"/>
      <c r="B21" s="378"/>
      <c r="C21" s="85"/>
      <c r="D21" s="85"/>
      <c r="E21" s="85"/>
      <c r="F21" s="85"/>
      <c r="G21" s="22"/>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row>
    <row r="22" spans="1:37" s="23" customFormat="1" ht="15" customHeight="1">
      <c r="A22" s="114"/>
      <c r="B22" s="378"/>
      <c r="C22" s="85"/>
      <c r="D22" s="85"/>
      <c r="E22" s="85"/>
      <c r="F22" s="85"/>
      <c r="G22" s="22"/>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row>
    <row r="23" spans="1:37" s="23" customFormat="1" ht="15" customHeight="1">
      <c r="A23" s="114"/>
      <c r="B23" s="378"/>
      <c r="C23" s="85"/>
      <c r="D23" s="85"/>
      <c r="E23" s="85"/>
      <c r="F23" s="85"/>
      <c r="G23" s="22"/>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row>
    <row r="24" spans="1:37" s="23" customFormat="1" ht="15" customHeight="1">
      <c r="A24" s="114"/>
      <c r="B24" s="378"/>
      <c r="C24" s="85"/>
      <c r="D24" s="85"/>
      <c r="E24" s="85"/>
      <c r="F24" s="85"/>
      <c r="G24" s="22"/>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row>
    <row r="25" spans="1:37" s="23" customFormat="1" ht="15" customHeight="1">
      <c r="A25" s="114"/>
      <c r="B25" s="378"/>
      <c r="C25" s="85"/>
      <c r="D25" s="85"/>
      <c r="E25" s="85"/>
      <c r="F25" s="85"/>
      <c r="G25" s="22"/>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8"/>
      <c r="AK25" s="278"/>
    </row>
    <row r="26" spans="1:37" s="23" customFormat="1" ht="15" customHeight="1">
      <c r="A26" s="114"/>
      <c r="B26" s="378"/>
      <c r="C26" s="85"/>
      <c r="D26" s="85"/>
      <c r="E26" s="85"/>
      <c r="F26" s="85"/>
      <c r="G26" s="22"/>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row>
    <row r="27" spans="1:37" s="23" customFormat="1" ht="15" customHeight="1">
      <c r="A27" s="114"/>
      <c r="B27" s="378"/>
      <c r="C27" s="85"/>
      <c r="D27" s="85"/>
      <c r="E27" s="85"/>
      <c r="F27" s="85"/>
      <c r="G27" s="22"/>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row>
    <row r="28" spans="1:37" s="23" customFormat="1" ht="15" customHeight="1">
      <c r="A28" s="114"/>
      <c r="B28" s="378"/>
      <c r="C28" s="85"/>
      <c r="D28" s="85"/>
      <c r="E28" s="85"/>
      <c r="F28" s="85"/>
      <c r="G28" s="22"/>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row>
    <row r="29" spans="1:37" s="23" customFormat="1" ht="15" customHeight="1">
      <c r="A29" s="114"/>
      <c r="B29" s="378"/>
      <c r="C29" s="85"/>
      <c r="D29" s="85"/>
      <c r="E29" s="85"/>
      <c r="F29" s="85"/>
      <c r="G29" s="22"/>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8"/>
      <c r="AI29" s="278"/>
      <c r="AJ29" s="278"/>
      <c r="AK29" s="278"/>
    </row>
    <row r="30" spans="1:37" s="23" customFormat="1" ht="15" customHeight="1">
      <c r="A30" s="114"/>
      <c r="B30" s="378"/>
      <c r="C30" s="85"/>
      <c r="D30" s="85"/>
      <c r="E30" s="85"/>
      <c r="F30" s="85"/>
      <c r="G30" s="22"/>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row>
    <row r="31" spans="1:37" s="23" customFormat="1" ht="15" customHeight="1">
      <c r="A31" s="114"/>
      <c r="B31" s="378"/>
      <c r="C31" s="85"/>
      <c r="D31" s="85"/>
      <c r="E31" s="85"/>
      <c r="F31" s="85"/>
      <c r="G31" s="22"/>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row>
    <row r="32" spans="1:37" s="23" customFormat="1" ht="15" customHeight="1">
      <c r="A32" s="114"/>
      <c r="B32" s="378"/>
      <c r="C32" s="85"/>
      <c r="D32" s="85"/>
      <c r="E32" s="85"/>
      <c r="F32" s="85"/>
      <c r="G32" s="22"/>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row>
    <row r="33" spans="1:37" s="23" customFormat="1" ht="15" customHeight="1">
      <c r="A33" s="114"/>
      <c r="B33" s="378"/>
      <c r="C33" s="85"/>
      <c r="D33" s="85"/>
      <c r="E33" s="85"/>
      <c r="F33" s="85"/>
      <c r="G33" s="22"/>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row>
    <row r="34" spans="1:37" s="23" customFormat="1" ht="15" customHeight="1">
      <c r="A34" s="114"/>
      <c r="B34" s="378"/>
      <c r="C34" s="85"/>
      <c r="D34" s="85"/>
      <c r="E34" s="85"/>
      <c r="F34" s="85"/>
      <c r="G34" s="22"/>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row>
    <row r="35" spans="1:37" s="23" customFormat="1" ht="15" customHeight="1">
      <c r="A35" s="114"/>
      <c r="B35" s="378"/>
      <c r="C35" s="85"/>
      <c r="D35" s="85"/>
      <c r="E35" s="85"/>
      <c r="F35" s="85"/>
      <c r="G35" s="22"/>
      <c r="H35" s="278"/>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row>
    <row r="36" spans="1:37" s="23" customFormat="1" ht="15" customHeight="1">
      <c r="A36" s="114"/>
      <c r="B36" s="378"/>
      <c r="C36" s="85"/>
      <c r="D36" s="85"/>
      <c r="E36" s="85"/>
      <c r="F36" s="85"/>
      <c r="G36" s="22"/>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row>
    <row r="37" spans="1:37" s="23" customFormat="1" ht="15" customHeight="1">
      <c r="A37" s="114"/>
      <c r="B37" s="378"/>
      <c r="C37" s="85"/>
      <c r="D37" s="85"/>
      <c r="E37" s="85"/>
      <c r="F37" s="85"/>
      <c r="G37" s="22"/>
      <c r="H37" s="278"/>
      <c r="I37" s="278"/>
      <c r="J37" s="278"/>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row>
    <row r="38" spans="1:37" s="23" customFormat="1" ht="15" customHeight="1">
      <c r="A38" s="114"/>
      <c r="B38" s="378"/>
      <c r="C38" s="85"/>
      <c r="D38" s="85"/>
      <c r="E38" s="85"/>
      <c r="F38" s="85"/>
      <c r="G38" s="22"/>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row>
    <row r="39" spans="1:37" s="23" customFormat="1" ht="15" customHeight="1">
      <c r="A39" s="114"/>
      <c r="B39" s="378"/>
      <c r="C39" s="85"/>
      <c r="D39" s="85"/>
      <c r="E39" s="85"/>
      <c r="F39" s="85"/>
      <c r="G39" s="22"/>
      <c r="H39" s="278"/>
      <c r="I39" s="278"/>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8"/>
      <c r="AH39" s="278"/>
      <c r="AI39" s="278"/>
      <c r="AJ39" s="278"/>
      <c r="AK39" s="278"/>
    </row>
    <row r="40" spans="1:37" s="23" customFormat="1" ht="15" customHeight="1">
      <c r="A40" s="114"/>
      <c r="B40" s="378"/>
      <c r="C40" s="85"/>
      <c r="D40" s="85"/>
      <c r="E40" s="85"/>
      <c r="F40" s="85"/>
      <c r="G40" s="22"/>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row>
    <row r="41" spans="1:37" s="23" customFormat="1" ht="15" customHeight="1">
      <c r="A41" s="114"/>
      <c r="B41" s="378"/>
      <c r="C41" s="85"/>
      <c r="D41" s="85"/>
      <c r="E41" s="85"/>
      <c r="F41" s="85"/>
      <c r="G41" s="22"/>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row>
    <row r="42" spans="1:37" s="23" customFormat="1" ht="15" customHeight="1">
      <c r="A42" s="114"/>
      <c r="B42" s="378"/>
      <c r="C42" s="85"/>
      <c r="D42" s="85"/>
      <c r="E42" s="85"/>
      <c r="F42" s="85"/>
      <c r="G42" s="22"/>
      <c r="H42" s="278"/>
      <c r="I42" s="278"/>
      <c r="J42" s="278"/>
      <c r="K42" s="278"/>
      <c r="L42" s="278"/>
      <c r="M42" s="278"/>
      <c r="N42" s="278"/>
      <c r="O42" s="278"/>
      <c r="P42" s="278"/>
      <c r="Q42" s="278"/>
      <c r="R42" s="278"/>
      <c r="S42" s="278"/>
      <c r="T42" s="278"/>
      <c r="U42" s="278"/>
      <c r="V42" s="278"/>
      <c r="W42" s="278"/>
      <c r="X42" s="278"/>
      <c r="Y42" s="278"/>
      <c r="Z42" s="278"/>
      <c r="AA42" s="278"/>
      <c r="AB42" s="278"/>
      <c r="AC42" s="278"/>
      <c r="AD42" s="278"/>
      <c r="AE42" s="278"/>
      <c r="AF42" s="278"/>
      <c r="AG42" s="278"/>
      <c r="AH42" s="278"/>
      <c r="AI42" s="278"/>
      <c r="AJ42" s="278"/>
      <c r="AK42" s="278"/>
    </row>
    <row r="43" spans="1:37" s="23" customFormat="1" ht="15" customHeight="1">
      <c r="A43" s="114"/>
      <c r="B43" s="378"/>
      <c r="C43" s="85"/>
      <c r="D43" s="85"/>
      <c r="E43" s="85"/>
      <c r="F43" s="85"/>
      <c r="G43" s="22"/>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row>
    <row r="44" spans="1:37" s="23" customFormat="1" ht="15" customHeight="1">
      <c r="A44" s="114"/>
      <c r="B44" s="378"/>
      <c r="C44" s="85"/>
      <c r="D44" s="85"/>
      <c r="E44" s="85"/>
      <c r="F44" s="85"/>
      <c r="G44" s="22"/>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row>
    <row r="45" spans="1:37" s="23" customFormat="1" ht="15" customHeight="1">
      <c r="A45" s="114"/>
      <c r="B45" s="378"/>
      <c r="C45" s="85"/>
      <c r="D45" s="85"/>
      <c r="E45" s="85"/>
      <c r="F45" s="85"/>
      <c r="G45" s="22"/>
      <c r="H45" s="278"/>
      <c r="I45" s="278"/>
      <c r="J45" s="278"/>
      <c r="K45" s="278"/>
      <c r="L45" s="278"/>
      <c r="M45" s="278"/>
      <c r="N45" s="278"/>
      <c r="O45" s="278"/>
      <c r="P45" s="278"/>
      <c r="Q45" s="278"/>
      <c r="R45" s="278"/>
      <c r="S45" s="278"/>
      <c r="T45" s="278"/>
      <c r="U45" s="278"/>
      <c r="V45" s="278"/>
      <c r="W45" s="278"/>
      <c r="X45" s="278"/>
      <c r="Y45" s="278"/>
      <c r="Z45" s="278"/>
      <c r="AA45" s="278"/>
      <c r="AB45" s="278"/>
      <c r="AC45" s="278"/>
      <c r="AD45" s="278"/>
      <c r="AE45" s="278"/>
      <c r="AF45" s="278"/>
      <c r="AG45" s="278"/>
      <c r="AH45" s="278"/>
      <c r="AI45" s="278"/>
      <c r="AJ45" s="278"/>
      <c r="AK45" s="278"/>
    </row>
    <row r="46" spans="1:37" s="23" customFormat="1" ht="15" customHeight="1">
      <c r="A46" s="114"/>
      <c r="B46" s="378"/>
      <c r="C46" s="85"/>
      <c r="D46" s="85"/>
      <c r="E46" s="85"/>
      <c r="F46" s="85"/>
      <c r="G46" s="22"/>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row>
    <row r="47" spans="1:37" s="23" customFormat="1" ht="15" customHeight="1">
      <c r="A47" s="114"/>
      <c r="B47" s="378"/>
      <c r="C47" s="85"/>
      <c r="D47" s="85"/>
      <c r="E47" s="85"/>
      <c r="F47" s="85"/>
      <c r="G47" s="22"/>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row>
    <row r="48" spans="1:37" s="23" customFormat="1" ht="15" customHeight="1">
      <c r="A48" s="114"/>
      <c r="B48" s="378"/>
      <c r="C48" s="85"/>
      <c r="D48" s="85"/>
      <c r="E48" s="85"/>
      <c r="F48" s="85"/>
      <c r="G48" s="22"/>
      <c r="H48" s="278"/>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row>
    <row r="49" spans="1:37" s="23" customFormat="1" ht="15" customHeight="1">
      <c r="A49" s="114"/>
      <c r="B49" s="378"/>
      <c r="C49" s="85"/>
      <c r="D49" s="85"/>
      <c r="E49" s="85"/>
      <c r="F49" s="85"/>
      <c r="G49" s="22"/>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row>
    <row r="50" spans="1:37" s="23" customFormat="1" ht="15" customHeight="1">
      <c r="A50" s="114"/>
      <c r="B50" s="378"/>
      <c r="C50" s="85"/>
      <c r="D50" s="85"/>
      <c r="E50" s="85"/>
      <c r="F50" s="85"/>
      <c r="G50" s="22"/>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row>
    <row r="51" spans="1:37" s="23" customFormat="1" ht="15" customHeight="1">
      <c r="A51" s="114"/>
      <c r="B51" s="378"/>
      <c r="C51" s="85"/>
      <c r="D51" s="85"/>
      <c r="E51" s="85"/>
      <c r="F51" s="85"/>
      <c r="G51" s="22"/>
      <c r="H51" s="278"/>
      <c r="I51" s="278"/>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row>
    <row r="52" spans="1:37" s="23" customFormat="1" ht="15" customHeight="1">
      <c r="A52" s="114"/>
      <c r="B52" s="378"/>
      <c r="C52" s="85"/>
      <c r="D52" s="85"/>
      <c r="E52" s="85"/>
      <c r="F52" s="85"/>
      <c r="G52" s="22"/>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row>
    <row r="53" spans="1:37" s="23" customFormat="1" ht="15" customHeight="1">
      <c r="A53" s="114"/>
      <c r="B53" s="378"/>
      <c r="C53" s="85"/>
      <c r="D53" s="85"/>
      <c r="E53" s="85"/>
      <c r="F53" s="85"/>
      <c r="G53" s="22"/>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row>
    <row r="54" spans="1:37" s="23" customFormat="1" ht="15" customHeight="1">
      <c r="A54" s="114"/>
      <c r="B54" s="378"/>
      <c r="C54" s="85"/>
      <c r="D54" s="85"/>
      <c r="E54" s="85"/>
      <c r="F54" s="85"/>
      <c r="G54" s="22"/>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row>
    <row r="55" spans="1:37" s="23" customFormat="1" ht="15" customHeight="1">
      <c r="A55" s="114"/>
      <c r="B55" s="378"/>
      <c r="C55" s="85"/>
      <c r="D55" s="85"/>
      <c r="E55" s="85"/>
      <c r="F55" s="85"/>
      <c r="G55" s="22"/>
      <c r="H55" s="278"/>
      <c r="I55" s="278"/>
      <c r="J55" s="278"/>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8"/>
      <c r="AH55" s="278"/>
      <c r="AI55" s="278"/>
      <c r="AJ55" s="278"/>
      <c r="AK55" s="278"/>
    </row>
    <row r="56" spans="1:37" s="23" customFormat="1" ht="15" customHeight="1">
      <c r="A56" s="114"/>
      <c r="B56" s="378"/>
      <c r="C56" s="85"/>
      <c r="D56" s="85"/>
      <c r="E56" s="85"/>
      <c r="F56" s="85"/>
      <c r="G56" s="22"/>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row>
    <row r="57" spans="1:37" s="23" customFormat="1" ht="15" customHeight="1">
      <c r="A57" s="114"/>
      <c r="B57" s="378"/>
      <c r="C57" s="85"/>
      <c r="D57" s="85"/>
      <c r="E57" s="85"/>
      <c r="F57" s="85"/>
      <c r="G57" s="22"/>
      <c r="H57" s="278"/>
      <c r="I57" s="278"/>
      <c r="J57" s="278"/>
      <c r="K57" s="278"/>
      <c r="L57" s="278"/>
      <c r="M57" s="278"/>
      <c r="N57" s="278"/>
      <c r="O57" s="278"/>
      <c r="P57" s="278"/>
      <c r="Q57" s="278"/>
      <c r="R57" s="278"/>
      <c r="S57" s="278"/>
      <c r="T57" s="278"/>
      <c r="U57" s="278"/>
      <c r="V57" s="278"/>
      <c r="W57" s="278"/>
      <c r="X57" s="278"/>
      <c r="Y57" s="278"/>
      <c r="Z57" s="278"/>
      <c r="AA57" s="278"/>
      <c r="AB57" s="278"/>
      <c r="AC57" s="278"/>
      <c r="AD57" s="278"/>
      <c r="AE57" s="278"/>
      <c r="AF57" s="278"/>
      <c r="AG57" s="278"/>
      <c r="AH57" s="278"/>
      <c r="AI57" s="278"/>
      <c r="AJ57" s="278"/>
      <c r="AK57" s="278"/>
    </row>
    <row r="58" spans="1:37" s="23" customFormat="1" ht="15" customHeight="1">
      <c r="A58" s="114"/>
      <c r="B58" s="378"/>
      <c r="C58" s="85"/>
      <c r="D58" s="85"/>
      <c r="E58" s="85"/>
      <c r="F58" s="85"/>
      <c r="G58" s="22"/>
      <c r="H58" s="278"/>
      <c r="I58" s="278"/>
      <c r="J58" s="278"/>
      <c r="K58" s="278"/>
      <c r="L58" s="278"/>
      <c r="M58" s="278"/>
      <c r="N58" s="278"/>
      <c r="O58" s="278"/>
      <c r="P58" s="278"/>
      <c r="Q58" s="278"/>
      <c r="R58" s="278"/>
      <c r="S58" s="278"/>
      <c r="T58" s="278"/>
      <c r="U58" s="278"/>
      <c r="V58" s="278"/>
      <c r="W58" s="278"/>
      <c r="X58" s="278"/>
      <c r="Y58" s="278"/>
      <c r="Z58" s="278"/>
      <c r="AA58" s="278"/>
      <c r="AB58" s="278"/>
      <c r="AC58" s="278"/>
      <c r="AD58" s="278"/>
      <c r="AE58" s="278"/>
      <c r="AF58" s="278"/>
      <c r="AG58" s="278"/>
      <c r="AH58" s="278"/>
      <c r="AI58" s="278"/>
      <c r="AJ58" s="278"/>
      <c r="AK58" s="278"/>
    </row>
    <row r="59" spans="1:37" s="23" customFormat="1" ht="15" customHeight="1">
      <c r="A59" s="114"/>
      <c r="B59" s="378"/>
      <c r="C59" s="85"/>
      <c r="D59" s="85"/>
      <c r="E59" s="85"/>
      <c r="F59" s="85"/>
      <c r="G59" s="22"/>
      <c r="H59" s="278"/>
      <c r="I59" s="278"/>
      <c r="J59" s="278"/>
      <c r="K59" s="278"/>
      <c r="L59" s="278"/>
      <c r="M59" s="278"/>
      <c r="N59" s="278"/>
      <c r="O59" s="278"/>
      <c r="P59" s="278"/>
      <c r="Q59" s="278"/>
      <c r="R59" s="278"/>
      <c r="S59" s="278"/>
      <c r="T59" s="278"/>
      <c r="U59" s="278"/>
      <c r="V59" s="278"/>
      <c r="W59" s="278"/>
      <c r="X59" s="278"/>
      <c r="Y59" s="278"/>
      <c r="Z59" s="278"/>
      <c r="AA59" s="278"/>
      <c r="AB59" s="278"/>
      <c r="AC59" s="278"/>
      <c r="AD59" s="278"/>
      <c r="AE59" s="278"/>
      <c r="AF59" s="278"/>
      <c r="AG59" s="278"/>
      <c r="AH59" s="278"/>
      <c r="AI59" s="278"/>
      <c r="AJ59" s="278"/>
      <c r="AK59" s="278"/>
    </row>
    <row r="60" spans="1:37" s="23" customFormat="1" ht="15" customHeight="1">
      <c r="A60" s="114"/>
      <c r="B60" s="378"/>
      <c r="C60" s="85"/>
      <c r="D60" s="85"/>
      <c r="E60" s="85"/>
      <c r="F60" s="85"/>
      <c r="G60" s="22"/>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row>
    <row r="61" spans="1:37" s="23" customFormat="1" ht="15" customHeight="1">
      <c r="A61" s="114"/>
      <c r="B61" s="378"/>
      <c r="C61" s="85"/>
      <c r="D61" s="85"/>
      <c r="E61" s="85"/>
      <c r="F61" s="85"/>
      <c r="G61" s="22"/>
      <c r="H61" s="278"/>
      <c r="I61" s="278"/>
      <c r="J61" s="278"/>
      <c r="K61" s="278"/>
      <c r="L61" s="278"/>
      <c r="M61" s="278"/>
      <c r="N61" s="278"/>
      <c r="O61" s="278"/>
      <c r="P61" s="278"/>
      <c r="Q61" s="278"/>
      <c r="R61" s="278"/>
      <c r="S61" s="278"/>
      <c r="T61" s="278"/>
      <c r="U61" s="278"/>
      <c r="V61" s="278"/>
      <c r="W61" s="278"/>
      <c r="X61" s="278"/>
      <c r="Y61" s="278"/>
      <c r="Z61" s="278"/>
      <c r="AA61" s="278"/>
      <c r="AB61" s="278"/>
      <c r="AC61" s="278"/>
      <c r="AD61" s="278"/>
      <c r="AE61" s="278"/>
      <c r="AF61" s="278"/>
      <c r="AG61" s="278"/>
      <c r="AH61" s="278"/>
      <c r="AI61" s="278"/>
      <c r="AJ61" s="278"/>
      <c r="AK61" s="278"/>
    </row>
    <row r="62" spans="1:37" s="23" customFormat="1" ht="15" customHeight="1">
      <c r="A62" s="114"/>
      <c r="B62" s="378"/>
      <c r="C62" s="85"/>
      <c r="D62" s="85"/>
      <c r="E62" s="85"/>
      <c r="F62" s="85"/>
      <c r="G62" s="22"/>
      <c r="H62" s="278"/>
      <c r="I62" s="278"/>
      <c r="J62" s="278"/>
      <c r="K62" s="278"/>
      <c r="L62" s="278"/>
      <c r="M62" s="278"/>
      <c r="N62" s="278"/>
      <c r="O62" s="278"/>
      <c r="P62" s="278"/>
      <c r="Q62" s="278"/>
      <c r="R62" s="278"/>
      <c r="S62" s="278"/>
      <c r="T62" s="278"/>
      <c r="U62" s="278"/>
      <c r="V62" s="278"/>
      <c r="W62" s="278"/>
      <c r="X62" s="278"/>
      <c r="Y62" s="278"/>
      <c r="Z62" s="278"/>
      <c r="AA62" s="278"/>
      <c r="AB62" s="278"/>
      <c r="AC62" s="278"/>
      <c r="AD62" s="278"/>
      <c r="AE62" s="278"/>
      <c r="AF62" s="278"/>
      <c r="AG62" s="278"/>
      <c r="AH62" s="278"/>
      <c r="AI62" s="278"/>
      <c r="AJ62" s="278"/>
      <c r="AK62" s="278"/>
    </row>
    <row r="63" spans="1:37" s="23" customFormat="1" ht="15" customHeight="1">
      <c r="A63" s="114"/>
      <c r="B63" s="378"/>
      <c r="C63" s="85"/>
      <c r="D63" s="85"/>
      <c r="E63" s="85"/>
      <c r="F63" s="85"/>
      <c r="G63" s="22"/>
      <c r="H63" s="278"/>
      <c r="I63" s="278"/>
      <c r="J63" s="278"/>
      <c r="K63" s="278"/>
      <c r="L63" s="278"/>
      <c r="M63" s="278"/>
      <c r="N63" s="278"/>
      <c r="O63" s="278"/>
      <c r="P63" s="278"/>
      <c r="Q63" s="278"/>
      <c r="R63" s="278"/>
      <c r="S63" s="278"/>
      <c r="T63" s="278"/>
      <c r="U63" s="278"/>
      <c r="V63" s="278"/>
      <c r="W63" s="278"/>
      <c r="X63" s="278"/>
      <c r="Y63" s="278"/>
      <c r="Z63" s="278"/>
      <c r="AA63" s="278"/>
      <c r="AB63" s="278"/>
      <c r="AC63" s="278"/>
      <c r="AD63" s="278"/>
      <c r="AE63" s="278"/>
      <c r="AF63" s="278"/>
      <c r="AG63" s="278"/>
      <c r="AH63" s="278"/>
      <c r="AI63" s="278"/>
      <c r="AJ63" s="278"/>
      <c r="AK63" s="278"/>
    </row>
    <row r="64" spans="1:37" s="23" customFormat="1" ht="15" customHeight="1">
      <c r="A64" s="114"/>
      <c r="B64" s="378"/>
      <c r="C64" s="85"/>
      <c r="D64" s="85"/>
      <c r="E64" s="85"/>
      <c r="F64" s="85"/>
      <c r="G64" s="22"/>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c r="AK64" s="278"/>
    </row>
    <row r="65" spans="1:37" s="23" customFormat="1" ht="15" customHeight="1">
      <c r="A65" s="114"/>
      <c r="B65" s="378"/>
      <c r="C65" s="85"/>
      <c r="D65" s="85"/>
      <c r="E65" s="85"/>
      <c r="F65" s="85"/>
      <c r="G65" s="22"/>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c r="AK65" s="278"/>
    </row>
    <row r="66" spans="1:37" s="23" customFormat="1" ht="15" customHeight="1">
      <c r="A66" s="114"/>
      <c r="B66" s="378"/>
      <c r="C66" s="85"/>
      <c r="D66" s="85"/>
      <c r="E66" s="85"/>
      <c r="F66" s="85"/>
      <c r="G66" s="22"/>
      <c r="H66" s="278"/>
      <c r="I66" s="278"/>
      <c r="J66" s="278"/>
      <c r="K66" s="278"/>
      <c r="L66" s="278"/>
      <c r="M66" s="278"/>
      <c r="N66" s="278"/>
      <c r="O66" s="278"/>
      <c r="P66" s="278"/>
      <c r="Q66" s="278"/>
      <c r="R66" s="278"/>
      <c r="S66" s="278"/>
      <c r="T66" s="278"/>
      <c r="U66" s="278"/>
      <c r="V66" s="278"/>
      <c r="W66" s="278"/>
      <c r="X66" s="278"/>
      <c r="Y66" s="278"/>
      <c r="Z66" s="278"/>
      <c r="AA66" s="278"/>
      <c r="AB66" s="278"/>
      <c r="AC66" s="278"/>
      <c r="AD66" s="278"/>
      <c r="AE66" s="278"/>
      <c r="AF66" s="278"/>
      <c r="AG66" s="278"/>
      <c r="AH66" s="278"/>
      <c r="AI66" s="278"/>
      <c r="AJ66" s="278"/>
      <c r="AK66" s="278"/>
    </row>
    <row r="67" spans="1:37" s="23" customFormat="1" ht="15" customHeight="1">
      <c r="A67" s="114"/>
      <c r="B67" s="378"/>
      <c r="C67" s="85"/>
      <c r="D67" s="85"/>
      <c r="E67" s="85"/>
      <c r="F67" s="85"/>
      <c r="G67" s="22"/>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8"/>
      <c r="AF67" s="278"/>
      <c r="AG67" s="278"/>
      <c r="AH67" s="278"/>
      <c r="AI67" s="278"/>
      <c r="AJ67" s="278"/>
      <c r="AK67" s="278"/>
    </row>
    <row r="68" spans="1:37" s="23" customFormat="1" ht="15" customHeight="1">
      <c r="A68" s="114"/>
      <c r="B68" s="378"/>
      <c r="C68" s="85"/>
      <c r="D68" s="85"/>
      <c r="E68" s="85"/>
      <c r="F68" s="85"/>
      <c r="G68" s="22"/>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row>
    <row r="69" spans="1:37" s="23" customFormat="1" ht="15" customHeight="1">
      <c r="A69" s="114"/>
      <c r="B69" s="378"/>
      <c r="C69" s="85"/>
      <c r="D69" s="85"/>
      <c r="E69" s="85"/>
      <c r="F69" s="85"/>
      <c r="G69" s="22"/>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8"/>
      <c r="AI69" s="278"/>
      <c r="AJ69" s="278"/>
      <c r="AK69" s="278"/>
    </row>
    <row r="70" spans="1:37" s="23" customFormat="1" ht="15" customHeight="1">
      <c r="A70" s="114"/>
      <c r="B70" s="378"/>
      <c r="C70" s="85"/>
      <c r="D70" s="85"/>
      <c r="E70" s="85"/>
      <c r="F70" s="85"/>
      <c r="G70" s="22"/>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row>
    <row r="71" spans="1:37" s="23" customFormat="1" ht="15" customHeight="1">
      <c r="A71" s="114"/>
      <c r="B71" s="378"/>
      <c r="C71" s="85"/>
      <c r="D71" s="85"/>
      <c r="E71" s="85"/>
      <c r="F71" s="85"/>
      <c r="G71" s="22"/>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row>
    <row r="72" spans="1:37" s="23" customFormat="1" ht="15" customHeight="1">
      <c r="A72" s="114"/>
      <c r="B72" s="378"/>
      <c r="C72" s="85"/>
      <c r="D72" s="85"/>
      <c r="E72" s="85"/>
      <c r="F72" s="85"/>
      <c r="G72" s="22"/>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8"/>
      <c r="AI72" s="278"/>
      <c r="AJ72" s="278"/>
      <c r="AK72" s="278"/>
    </row>
    <row r="73" spans="1:37" s="23" customFormat="1" ht="15" customHeight="1">
      <c r="A73" s="114"/>
      <c r="B73" s="378"/>
      <c r="C73" s="85"/>
      <c r="D73" s="85"/>
      <c r="E73" s="85"/>
      <c r="F73" s="85"/>
      <c r="G73" s="22"/>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I73" s="278"/>
      <c r="AJ73" s="278"/>
      <c r="AK73" s="278"/>
    </row>
    <row r="74" spans="1:37" s="23" customFormat="1" ht="15" customHeight="1">
      <c r="A74" s="114"/>
      <c r="B74" s="378"/>
      <c r="C74" s="85"/>
      <c r="D74" s="85"/>
      <c r="E74" s="85"/>
      <c r="F74" s="85"/>
      <c r="G74" s="22"/>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8"/>
      <c r="AK74" s="278"/>
    </row>
    <row r="75" spans="1:37" s="23" customFormat="1" ht="15" customHeight="1">
      <c r="A75" s="114"/>
      <c r="B75" s="378"/>
      <c r="C75" s="85"/>
      <c r="D75" s="85"/>
      <c r="E75" s="85"/>
      <c r="F75" s="85"/>
      <c r="G75" s="22"/>
      <c r="H75" s="278"/>
      <c r="I75" s="278"/>
      <c r="J75" s="278"/>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78"/>
      <c r="AI75" s="278"/>
      <c r="AJ75" s="278"/>
      <c r="AK75" s="278"/>
    </row>
    <row r="76" spans="1:37" s="23" customFormat="1" ht="15" customHeight="1">
      <c r="A76" s="114"/>
      <c r="B76" s="378"/>
      <c r="C76" s="85"/>
      <c r="D76" s="85"/>
      <c r="E76" s="85"/>
      <c r="F76" s="85"/>
      <c r="G76" s="22"/>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278"/>
    </row>
    <row r="77" spans="1:37" s="23" customFormat="1" ht="15" customHeight="1">
      <c r="A77" s="114"/>
      <c r="B77" s="378"/>
      <c r="C77" s="85"/>
      <c r="D77" s="85"/>
      <c r="E77" s="85"/>
      <c r="F77" s="85"/>
      <c r="G77" s="22"/>
      <c r="H77" s="278"/>
      <c r="I77" s="278"/>
      <c r="J77" s="278"/>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78"/>
      <c r="AI77" s="278"/>
      <c r="AJ77" s="278"/>
      <c r="AK77" s="278"/>
    </row>
    <row r="78" spans="1:37" s="23" customFormat="1" ht="15" customHeight="1">
      <c r="A78" s="114"/>
      <c r="B78" s="378"/>
      <c r="C78" s="85"/>
      <c r="D78" s="85"/>
      <c r="E78" s="85"/>
      <c r="F78" s="85"/>
      <c r="G78" s="22"/>
      <c r="H78" s="278"/>
      <c r="I78" s="278"/>
      <c r="J78" s="278"/>
      <c r="K78" s="278"/>
      <c r="L78" s="278"/>
      <c r="M78" s="278"/>
      <c r="N78" s="278"/>
      <c r="O78" s="278"/>
      <c r="P78" s="278"/>
      <c r="Q78" s="278"/>
      <c r="R78" s="278"/>
      <c r="S78" s="278"/>
      <c r="T78" s="278"/>
      <c r="U78" s="278"/>
      <c r="V78" s="278"/>
      <c r="W78" s="278"/>
      <c r="X78" s="278"/>
      <c r="Y78" s="278"/>
      <c r="Z78" s="278"/>
      <c r="AA78" s="278"/>
      <c r="AB78" s="278"/>
      <c r="AC78" s="278"/>
      <c r="AD78" s="278"/>
      <c r="AE78" s="278"/>
      <c r="AF78" s="278"/>
      <c r="AG78" s="278"/>
      <c r="AH78" s="278"/>
      <c r="AI78" s="278"/>
      <c r="AJ78" s="278"/>
      <c r="AK78" s="278"/>
    </row>
    <row r="79" spans="1:37" s="23" customFormat="1" ht="15" customHeight="1">
      <c r="A79" s="114"/>
      <c r="B79" s="378"/>
      <c r="C79" s="85"/>
      <c r="D79" s="85"/>
      <c r="E79" s="85"/>
      <c r="F79" s="85"/>
      <c r="G79" s="22"/>
      <c r="H79" s="278"/>
      <c r="I79" s="278"/>
      <c r="J79" s="278"/>
      <c r="K79" s="278"/>
      <c r="L79" s="278"/>
      <c r="M79" s="278"/>
      <c r="N79" s="278"/>
      <c r="O79" s="278"/>
      <c r="P79" s="278"/>
      <c r="Q79" s="278"/>
      <c r="R79" s="278"/>
      <c r="S79" s="278"/>
      <c r="T79" s="278"/>
      <c r="U79" s="278"/>
      <c r="V79" s="278"/>
      <c r="W79" s="278"/>
      <c r="X79" s="278"/>
      <c r="Y79" s="278"/>
      <c r="Z79" s="278"/>
      <c r="AA79" s="278"/>
      <c r="AB79" s="278"/>
      <c r="AC79" s="278"/>
      <c r="AD79" s="278"/>
      <c r="AE79" s="278"/>
      <c r="AF79" s="278"/>
      <c r="AG79" s="278"/>
      <c r="AH79" s="278"/>
      <c r="AI79" s="278"/>
      <c r="AJ79" s="278"/>
      <c r="AK79" s="278"/>
    </row>
    <row r="80" spans="1:37" s="23" customFormat="1" ht="15" customHeight="1">
      <c r="A80" s="114"/>
      <c r="B80" s="378"/>
      <c r="C80" s="85"/>
      <c r="D80" s="85"/>
      <c r="E80" s="85"/>
      <c r="F80" s="85"/>
      <c r="G80" s="22"/>
      <c r="H80" s="278"/>
      <c r="I80" s="278"/>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row>
    <row r="81" spans="1:37" s="23" customFormat="1" ht="15" customHeight="1">
      <c r="A81" s="114"/>
      <c r="B81" s="378"/>
      <c r="C81" s="85"/>
      <c r="D81" s="85"/>
      <c r="E81" s="85"/>
      <c r="F81" s="85"/>
      <c r="G81" s="22"/>
      <c r="H81" s="278"/>
      <c r="I81" s="278"/>
      <c r="J81" s="278"/>
      <c r="K81" s="278"/>
      <c r="L81" s="278"/>
      <c r="M81" s="278"/>
      <c r="N81" s="278"/>
      <c r="O81" s="278"/>
      <c r="P81" s="278"/>
      <c r="Q81" s="278"/>
      <c r="R81" s="278"/>
      <c r="S81" s="278"/>
      <c r="T81" s="278"/>
      <c r="U81" s="278"/>
      <c r="V81" s="278"/>
      <c r="W81" s="278"/>
      <c r="X81" s="278"/>
      <c r="Y81" s="278"/>
      <c r="Z81" s="278"/>
      <c r="AA81" s="278"/>
      <c r="AB81" s="278"/>
      <c r="AC81" s="278"/>
      <c r="AD81" s="278"/>
      <c r="AE81" s="278"/>
      <c r="AF81" s="278"/>
      <c r="AG81" s="278"/>
      <c r="AH81" s="278"/>
      <c r="AI81" s="278"/>
      <c r="AJ81" s="278"/>
      <c r="AK81" s="278"/>
    </row>
    <row r="82" spans="1:37" s="23" customFormat="1" ht="15" customHeight="1">
      <c r="A82" s="114"/>
      <c r="B82" s="378"/>
      <c r="C82" s="85"/>
      <c r="D82" s="85"/>
      <c r="E82" s="85"/>
      <c r="F82" s="85"/>
      <c r="G82" s="22"/>
      <c r="H82" s="278"/>
      <c r="I82" s="278"/>
      <c r="J82" s="278"/>
      <c r="K82" s="278"/>
      <c r="L82" s="278"/>
      <c r="M82" s="278"/>
      <c r="N82" s="278"/>
      <c r="O82" s="278"/>
      <c r="P82" s="278"/>
      <c r="Q82" s="278"/>
      <c r="R82" s="278"/>
      <c r="S82" s="278"/>
      <c r="T82" s="278"/>
      <c r="U82" s="278"/>
      <c r="V82" s="278"/>
      <c r="W82" s="278"/>
      <c r="X82" s="278"/>
      <c r="Y82" s="278"/>
      <c r="Z82" s="278"/>
      <c r="AA82" s="278"/>
      <c r="AB82" s="278"/>
      <c r="AC82" s="278"/>
      <c r="AD82" s="278"/>
      <c r="AE82" s="278"/>
      <c r="AF82" s="278"/>
      <c r="AG82" s="278"/>
      <c r="AH82" s="278"/>
      <c r="AI82" s="278"/>
      <c r="AJ82" s="278"/>
      <c r="AK82" s="278"/>
    </row>
    <row r="83" spans="1:37" s="23" customFormat="1" ht="15" customHeight="1">
      <c r="A83" s="114"/>
      <c r="B83" s="378"/>
      <c r="C83" s="85"/>
      <c r="D83" s="85"/>
      <c r="E83" s="85"/>
      <c r="F83" s="85"/>
      <c r="G83" s="22"/>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row>
    <row r="84" spans="1:37" s="23" customFormat="1" ht="15" customHeight="1">
      <c r="A84" s="114"/>
      <c r="B84" s="378"/>
      <c r="C84" s="85"/>
      <c r="D84" s="85"/>
      <c r="E84" s="85"/>
      <c r="F84" s="85"/>
      <c r="G84" s="22"/>
      <c r="H84" s="278"/>
      <c r="I84" s="278"/>
      <c r="J84" s="278"/>
      <c r="K84" s="278"/>
      <c r="L84" s="278"/>
      <c r="M84" s="278"/>
      <c r="N84" s="278"/>
      <c r="O84" s="278"/>
      <c r="P84" s="278"/>
      <c r="Q84" s="278"/>
      <c r="R84" s="278"/>
      <c r="S84" s="278"/>
      <c r="T84" s="278"/>
      <c r="U84" s="278"/>
      <c r="V84" s="278"/>
      <c r="W84" s="278"/>
      <c r="X84" s="278"/>
      <c r="Y84" s="278"/>
      <c r="Z84" s="278"/>
      <c r="AA84" s="278"/>
      <c r="AB84" s="278"/>
      <c r="AC84" s="278"/>
      <c r="AD84" s="278"/>
      <c r="AE84" s="278"/>
      <c r="AF84" s="278"/>
      <c r="AG84" s="278"/>
      <c r="AH84" s="278"/>
      <c r="AI84" s="278"/>
      <c r="AJ84" s="278"/>
      <c r="AK84" s="278"/>
    </row>
    <row r="85" spans="1:37" s="23" customFormat="1" ht="15" customHeight="1">
      <c r="A85" s="114"/>
      <c r="B85" s="378"/>
      <c r="C85" s="85"/>
      <c r="D85" s="85"/>
      <c r="E85" s="85"/>
      <c r="F85" s="85"/>
      <c r="G85" s="22"/>
      <c r="H85" s="278"/>
      <c r="I85" s="278"/>
      <c r="J85" s="278"/>
      <c r="K85" s="278"/>
      <c r="L85" s="278"/>
      <c r="M85" s="278"/>
      <c r="N85" s="278"/>
      <c r="O85" s="278"/>
      <c r="P85" s="278"/>
      <c r="Q85" s="278"/>
      <c r="R85" s="278"/>
      <c r="S85" s="278"/>
      <c r="T85" s="278"/>
      <c r="U85" s="278"/>
      <c r="V85" s="278"/>
      <c r="W85" s="278"/>
      <c r="X85" s="278"/>
      <c r="Y85" s="278"/>
      <c r="Z85" s="278"/>
      <c r="AA85" s="278"/>
      <c r="AB85" s="278"/>
      <c r="AC85" s="278"/>
      <c r="AD85" s="278"/>
      <c r="AE85" s="278"/>
      <c r="AF85" s="278"/>
      <c r="AG85" s="278"/>
      <c r="AH85" s="278"/>
      <c r="AI85" s="278"/>
      <c r="AJ85" s="278"/>
      <c r="AK85" s="278"/>
    </row>
    <row r="86" spans="1:37" s="23" customFormat="1" ht="15" customHeight="1">
      <c r="A86" s="114"/>
      <c r="B86" s="378"/>
      <c r="C86" s="85"/>
      <c r="D86" s="85"/>
      <c r="E86" s="85"/>
      <c r="F86" s="85"/>
      <c r="G86" s="22"/>
      <c r="H86" s="278"/>
      <c r="I86" s="278"/>
      <c r="J86" s="278"/>
      <c r="K86" s="278"/>
      <c r="L86" s="278"/>
      <c r="M86" s="278"/>
      <c r="N86" s="278"/>
      <c r="O86" s="278"/>
      <c r="P86" s="278"/>
      <c r="Q86" s="278"/>
      <c r="R86" s="278"/>
      <c r="S86" s="278"/>
      <c r="T86" s="278"/>
      <c r="U86" s="278"/>
      <c r="V86" s="278"/>
      <c r="W86" s="278"/>
      <c r="X86" s="278"/>
      <c r="Y86" s="278"/>
      <c r="Z86" s="278"/>
      <c r="AA86" s="278"/>
      <c r="AB86" s="278"/>
      <c r="AC86" s="278"/>
      <c r="AD86" s="278"/>
      <c r="AE86" s="278"/>
      <c r="AF86" s="278"/>
      <c r="AG86" s="278"/>
      <c r="AH86" s="278"/>
      <c r="AI86" s="278"/>
      <c r="AJ86" s="278"/>
      <c r="AK86" s="278"/>
    </row>
    <row r="87" spans="1:37" s="23" customFormat="1" ht="15" customHeight="1">
      <c r="A87" s="114"/>
      <c r="B87" s="378"/>
      <c r="C87" s="85"/>
      <c r="D87" s="85"/>
      <c r="E87" s="85"/>
      <c r="F87" s="85"/>
      <c r="G87" s="22"/>
      <c r="H87" s="278"/>
      <c r="I87" s="278"/>
      <c r="J87" s="278"/>
      <c r="K87" s="278"/>
      <c r="L87" s="278"/>
      <c r="M87" s="278"/>
      <c r="N87" s="278"/>
      <c r="O87" s="278"/>
      <c r="P87" s="278"/>
      <c r="Q87" s="278"/>
      <c r="R87" s="278"/>
      <c r="S87" s="278"/>
      <c r="T87" s="278"/>
      <c r="U87" s="278"/>
      <c r="V87" s="278"/>
      <c r="W87" s="278"/>
      <c r="X87" s="278"/>
      <c r="Y87" s="278"/>
      <c r="Z87" s="278"/>
      <c r="AA87" s="278"/>
      <c r="AB87" s="278"/>
      <c r="AC87" s="278"/>
      <c r="AD87" s="278"/>
      <c r="AE87" s="278"/>
      <c r="AF87" s="278"/>
      <c r="AG87" s="278"/>
      <c r="AH87" s="278"/>
      <c r="AI87" s="278"/>
      <c r="AJ87" s="278"/>
      <c r="AK87" s="278"/>
    </row>
    <row r="88" spans="1:37" s="23" customFormat="1" ht="15" customHeight="1">
      <c r="A88" s="114"/>
      <c r="B88" s="378"/>
      <c r="C88" s="85"/>
      <c r="D88" s="85"/>
      <c r="E88" s="85"/>
      <c r="F88" s="85"/>
      <c r="G88" s="22"/>
      <c r="H88" s="278"/>
      <c r="I88" s="278"/>
      <c r="J88" s="278"/>
      <c r="K88" s="278"/>
      <c r="L88" s="278"/>
      <c r="M88" s="278"/>
      <c r="N88" s="278"/>
      <c r="O88" s="278"/>
      <c r="P88" s="278"/>
      <c r="Q88" s="278"/>
      <c r="R88" s="278"/>
      <c r="S88" s="278"/>
      <c r="T88" s="278"/>
      <c r="U88" s="278"/>
      <c r="V88" s="278"/>
      <c r="W88" s="278"/>
      <c r="X88" s="278"/>
      <c r="Y88" s="278"/>
      <c r="Z88" s="278"/>
      <c r="AA88" s="278"/>
      <c r="AB88" s="278"/>
      <c r="AC88" s="278"/>
      <c r="AD88" s="278"/>
      <c r="AE88" s="278"/>
      <c r="AF88" s="278"/>
      <c r="AG88" s="278"/>
      <c r="AH88" s="278"/>
      <c r="AI88" s="278"/>
      <c r="AJ88" s="278"/>
      <c r="AK88" s="278"/>
    </row>
    <row r="89" spans="1:37" s="23" customFormat="1" ht="15" customHeight="1">
      <c r="A89" s="114"/>
      <c r="B89" s="378"/>
      <c r="C89" s="85"/>
      <c r="D89" s="85"/>
      <c r="E89" s="85"/>
      <c r="F89" s="85"/>
      <c r="G89" s="22"/>
      <c r="H89" s="278"/>
      <c r="I89" s="278"/>
      <c r="J89" s="278"/>
      <c r="K89" s="278"/>
      <c r="L89" s="278"/>
      <c r="M89" s="278"/>
      <c r="N89" s="278"/>
      <c r="O89" s="278"/>
      <c r="P89" s="278"/>
      <c r="Q89" s="278"/>
      <c r="R89" s="278"/>
      <c r="S89" s="278"/>
      <c r="T89" s="278"/>
      <c r="U89" s="278"/>
      <c r="V89" s="278"/>
      <c r="W89" s="278"/>
      <c r="X89" s="278"/>
      <c r="Y89" s="278"/>
      <c r="Z89" s="278"/>
      <c r="AA89" s="278"/>
      <c r="AB89" s="278"/>
      <c r="AC89" s="278"/>
      <c r="AD89" s="278"/>
      <c r="AE89" s="278"/>
      <c r="AF89" s="278"/>
      <c r="AG89" s="278"/>
      <c r="AH89" s="278"/>
      <c r="AI89" s="278"/>
      <c r="AJ89" s="278"/>
      <c r="AK89" s="278"/>
    </row>
    <row r="90" spans="1:37" s="23" customFormat="1" ht="15" customHeight="1">
      <c r="A90" s="114"/>
      <c r="B90" s="378"/>
      <c r="C90" s="85"/>
      <c r="D90" s="85"/>
      <c r="E90" s="85"/>
      <c r="F90" s="85"/>
      <c r="G90" s="22"/>
      <c r="H90" s="278"/>
      <c r="I90" s="278"/>
      <c r="J90" s="278"/>
      <c r="K90" s="278"/>
      <c r="L90" s="278"/>
      <c r="M90" s="278"/>
      <c r="N90" s="278"/>
      <c r="O90" s="278"/>
      <c r="P90" s="278"/>
      <c r="Q90" s="278"/>
      <c r="R90" s="278"/>
      <c r="S90" s="278"/>
      <c r="T90" s="278"/>
      <c r="U90" s="278"/>
      <c r="V90" s="278"/>
      <c r="W90" s="278"/>
      <c r="X90" s="278"/>
      <c r="Y90" s="278"/>
      <c r="Z90" s="278"/>
      <c r="AA90" s="278"/>
      <c r="AB90" s="278"/>
      <c r="AC90" s="278"/>
      <c r="AD90" s="278"/>
      <c r="AE90" s="278"/>
      <c r="AF90" s="278"/>
      <c r="AG90" s="278"/>
      <c r="AH90" s="278"/>
      <c r="AI90" s="278"/>
      <c r="AJ90" s="278"/>
      <c r="AK90" s="278"/>
    </row>
    <row r="91" spans="1:37" s="23" customFormat="1" ht="15" customHeight="1">
      <c r="A91" s="114"/>
      <c r="B91" s="378"/>
      <c r="C91" s="85"/>
      <c r="D91" s="85"/>
      <c r="E91" s="85"/>
      <c r="F91" s="85"/>
      <c r="G91" s="22"/>
      <c r="H91" s="278"/>
      <c r="I91" s="278"/>
      <c r="J91" s="278"/>
      <c r="K91" s="278"/>
      <c r="L91" s="278"/>
      <c r="M91" s="278"/>
      <c r="N91" s="278"/>
      <c r="O91" s="278"/>
      <c r="P91" s="278"/>
      <c r="Q91" s="278"/>
      <c r="R91" s="278"/>
      <c r="S91" s="278"/>
      <c r="T91" s="278"/>
      <c r="U91" s="278"/>
      <c r="V91" s="278"/>
      <c r="W91" s="278"/>
      <c r="X91" s="278"/>
      <c r="Y91" s="278"/>
      <c r="Z91" s="278"/>
      <c r="AA91" s="278"/>
      <c r="AB91" s="278"/>
      <c r="AC91" s="278"/>
      <c r="AD91" s="278"/>
      <c r="AE91" s="278"/>
      <c r="AF91" s="278"/>
      <c r="AG91" s="278"/>
      <c r="AH91" s="278"/>
      <c r="AI91" s="278"/>
      <c r="AJ91" s="278"/>
      <c r="AK91" s="278"/>
    </row>
    <row r="92" spans="1:37" s="23" customFormat="1" ht="15" customHeight="1">
      <c r="A92" s="114"/>
      <c r="B92" s="378"/>
      <c r="C92" s="85"/>
      <c r="D92" s="85"/>
      <c r="E92" s="85"/>
      <c r="F92" s="85"/>
      <c r="G92" s="22"/>
      <c r="H92" s="278"/>
      <c r="I92" s="278"/>
      <c r="J92" s="278"/>
      <c r="K92" s="278"/>
      <c r="L92" s="278"/>
      <c r="M92" s="278"/>
      <c r="N92" s="278"/>
      <c r="O92" s="278"/>
      <c r="P92" s="278"/>
      <c r="Q92" s="278"/>
      <c r="R92" s="278"/>
      <c r="S92" s="278"/>
      <c r="T92" s="278"/>
      <c r="U92" s="278"/>
      <c r="V92" s="278"/>
      <c r="W92" s="278"/>
      <c r="X92" s="278"/>
      <c r="Y92" s="278"/>
      <c r="Z92" s="278"/>
      <c r="AA92" s="278"/>
      <c r="AB92" s="278"/>
      <c r="AC92" s="278"/>
      <c r="AD92" s="278"/>
      <c r="AE92" s="278"/>
      <c r="AF92" s="278"/>
      <c r="AG92" s="278"/>
      <c r="AH92" s="278"/>
      <c r="AI92" s="278"/>
      <c r="AJ92" s="278"/>
      <c r="AK92" s="278"/>
    </row>
    <row r="93" spans="1:37" s="23" customFormat="1" ht="15" customHeight="1">
      <c r="A93" s="114"/>
      <c r="B93" s="378"/>
      <c r="C93" s="85"/>
      <c r="D93" s="85"/>
      <c r="E93" s="85"/>
      <c r="F93" s="85"/>
      <c r="G93" s="22"/>
      <c r="H93" s="278"/>
      <c r="I93" s="278"/>
      <c r="J93" s="278"/>
      <c r="K93" s="278"/>
      <c r="L93" s="278"/>
      <c r="M93" s="278"/>
      <c r="N93" s="278"/>
      <c r="O93" s="278"/>
      <c r="P93" s="278"/>
      <c r="Q93" s="278"/>
      <c r="R93" s="278"/>
      <c r="S93" s="278"/>
      <c r="T93" s="278"/>
      <c r="U93" s="278"/>
      <c r="V93" s="278"/>
      <c r="W93" s="278"/>
      <c r="X93" s="278"/>
      <c r="Y93" s="278"/>
      <c r="Z93" s="278"/>
      <c r="AA93" s="278"/>
      <c r="AB93" s="278"/>
      <c r="AC93" s="278"/>
      <c r="AD93" s="278"/>
      <c r="AE93" s="278"/>
      <c r="AF93" s="278"/>
      <c r="AG93" s="278"/>
      <c r="AH93" s="278"/>
      <c r="AI93" s="278"/>
      <c r="AJ93" s="278"/>
      <c r="AK93" s="278"/>
    </row>
    <row r="94" spans="1:37" s="23" customFormat="1" ht="15" customHeight="1">
      <c r="A94" s="114"/>
      <c r="B94" s="378"/>
      <c r="C94" s="85"/>
      <c r="D94" s="85"/>
      <c r="E94" s="85"/>
      <c r="F94" s="85"/>
      <c r="G94" s="22"/>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row>
    <row r="95" spans="1:37" s="23" customFormat="1" ht="15" customHeight="1">
      <c r="A95" s="114"/>
      <c r="B95" s="378"/>
      <c r="C95" s="85"/>
      <c r="D95" s="85"/>
      <c r="E95" s="85"/>
      <c r="F95" s="85"/>
      <c r="G95" s="22"/>
      <c r="H95" s="278"/>
      <c r="I95" s="278"/>
      <c r="J95" s="278"/>
      <c r="K95" s="278"/>
      <c r="L95" s="278"/>
      <c r="M95" s="278"/>
      <c r="N95" s="278"/>
      <c r="O95" s="278"/>
      <c r="P95" s="278"/>
      <c r="Q95" s="278"/>
      <c r="R95" s="278"/>
      <c r="S95" s="278"/>
      <c r="T95" s="278"/>
      <c r="U95" s="278"/>
      <c r="V95" s="278"/>
      <c r="W95" s="278"/>
      <c r="X95" s="278"/>
      <c r="Y95" s="278"/>
      <c r="Z95" s="278"/>
      <c r="AA95" s="278"/>
      <c r="AB95" s="278"/>
      <c r="AC95" s="278"/>
      <c r="AD95" s="278"/>
      <c r="AE95" s="278"/>
      <c r="AF95" s="278"/>
      <c r="AG95" s="278"/>
      <c r="AH95" s="278"/>
      <c r="AI95" s="278"/>
      <c r="AJ95" s="278"/>
      <c r="AK95" s="278"/>
    </row>
    <row r="96" spans="1:37" s="23" customFormat="1" ht="15" customHeight="1">
      <c r="A96" s="114"/>
      <c r="B96" s="378"/>
      <c r="C96" s="85"/>
      <c r="D96" s="85"/>
      <c r="E96" s="85"/>
      <c r="F96" s="85"/>
      <c r="G96" s="22"/>
      <c r="H96" s="278"/>
      <c r="I96" s="278"/>
      <c r="J96" s="278"/>
      <c r="K96" s="278"/>
      <c r="L96" s="278"/>
      <c r="M96" s="278"/>
      <c r="N96" s="278"/>
      <c r="O96" s="278"/>
      <c r="P96" s="278"/>
      <c r="Q96" s="278"/>
      <c r="R96" s="278"/>
      <c r="S96" s="278"/>
      <c r="T96" s="278"/>
      <c r="U96" s="278"/>
      <c r="V96" s="278"/>
      <c r="W96" s="278"/>
      <c r="X96" s="278"/>
      <c r="Y96" s="278"/>
      <c r="Z96" s="278"/>
      <c r="AA96" s="278"/>
      <c r="AB96" s="278"/>
      <c r="AC96" s="278"/>
      <c r="AD96" s="278"/>
      <c r="AE96" s="278"/>
      <c r="AF96" s="278"/>
      <c r="AG96" s="278"/>
      <c r="AH96" s="278"/>
      <c r="AI96" s="278"/>
      <c r="AJ96" s="278"/>
      <c r="AK96" s="278"/>
    </row>
    <row r="97" spans="1:37" s="23" customFormat="1" ht="15" customHeight="1">
      <c r="A97" s="114"/>
      <c r="B97" s="378"/>
      <c r="C97" s="85"/>
      <c r="D97" s="85"/>
      <c r="E97" s="85"/>
      <c r="F97" s="85"/>
      <c r="G97" s="22"/>
      <c r="H97" s="278"/>
      <c r="I97" s="278"/>
      <c r="J97" s="278"/>
      <c r="K97" s="278"/>
      <c r="L97" s="278"/>
      <c r="M97" s="278"/>
      <c r="N97" s="278"/>
      <c r="O97" s="278"/>
      <c r="P97" s="278"/>
      <c r="Q97" s="278"/>
      <c r="R97" s="278"/>
      <c r="S97" s="278"/>
      <c r="T97" s="278"/>
      <c r="U97" s="278"/>
      <c r="V97" s="278"/>
      <c r="W97" s="278"/>
      <c r="X97" s="278"/>
      <c r="Y97" s="278"/>
      <c r="Z97" s="278"/>
      <c r="AA97" s="278"/>
      <c r="AB97" s="278"/>
      <c r="AC97" s="278"/>
      <c r="AD97" s="278"/>
      <c r="AE97" s="278"/>
      <c r="AF97" s="278"/>
      <c r="AG97" s="278"/>
      <c r="AH97" s="278"/>
      <c r="AI97" s="278"/>
      <c r="AJ97" s="278"/>
      <c r="AK97" s="278"/>
    </row>
    <row r="98" spans="1:37" s="23" customFormat="1" ht="15" customHeight="1">
      <c r="A98" s="114"/>
      <c r="B98" s="378"/>
      <c r="C98" s="85"/>
      <c r="D98" s="85"/>
      <c r="E98" s="85"/>
      <c r="F98" s="85"/>
      <c r="G98" s="22"/>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278"/>
    </row>
    <row r="99" spans="1:37" s="23" customFormat="1" ht="15" customHeight="1">
      <c r="A99" s="114"/>
      <c r="B99" s="378"/>
      <c r="C99" s="85"/>
      <c r="D99" s="85"/>
      <c r="E99" s="85"/>
      <c r="F99" s="85"/>
      <c r="G99" s="22"/>
      <c r="H99" s="278"/>
      <c r="I99" s="278"/>
      <c r="J99" s="278"/>
      <c r="K99" s="278"/>
      <c r="L99" s="278"/>
      <c r="M99" s="278"/>
      <c r="N99" s="278"/>
      <c r="O99" s="278"/>
      <c r="P99" s="278"/>
      <c r="Q99" s="278"/>
      <c r="R99" s="278"/>
      <c r="S99" s="278"/>
      <c r="T99" s="278"/>
      <c r="U99" s="278"/>
      <c r="V99" s="278"/>
      <c r="W99" s="278"/>
      <c r="X99" s="278"/>
      <c r="Y99" s="278"/>
      <c r="Z99" s="278"/>
      <c r="AA99" s="278"/>
      <c r="AB99" s="278"/>
      <c r="AC99" s="278"/>
      <c r="AD99" s="278"/>
      <c r="AE99" s="278"/>
      <c r="AF99" s="278"/>
      <c r="AG99" s="278"/>
      <c r="AH99" s="278"/>
      <c r="AI99" s="278"/>
      <c r="AJ99" s="278"/>
      <c r="AK99" s="278"/>
    </row>
    <row r="100" spans="1:37" s="23" customFormat="1" ht="15" customHeight="1">
      <c r="A100" s="114"/>
      <c r="B100" s="378"/>
      <c r="C100" s="85"/>
      <c r="D100" s="85"/>
      <c r="E100" s="85"/>
      <c r="F100" s="85"/>
      <c r="G100" s="22"/>
      <c r="H100" s="278"/>
      <c r="I100" s="278"/>
      <c r="J100" s="278"/>
      <c r="K100" s="278"/>
      <c r="L100" s="278"/>
      <c r="M100" s="278"/>
      <c r="N100" s="278"/>
      <c r="O100" s="278"/>
      <c r="P100" s="278"/>
      <c r="Q100" s="278"/>
      <c r="R100" s="278"/>
      <c r="S100" s="278"/>
      <c r="T100" s="278"/>
      <c r="U100" s="278"/>
      <c r="V100" s="278"/>
      <c r="W100" s="278"/>
      <c r="X100" s="278"/>
      <c r="Y100" s="278"/>
      <c r="Z100" s="278"/>
      <c r="AA100" s="278"/>
      <c r="AB100" s="278"/>
      <c r="AC100" s="278"/>
      <c r="AD100" s="278"/>
      <c r="AE100" s="278"/>
      <c r="AF100" s="278"/>
      <c r="AG100" s="278"/>
      <c r="AH100" s="278"/>
      <c r="AI100" s="278"/>
      <c r="AJ100" s="278"/>
      <c r="AK100" s="278"/>
    </row>
    <row r="101" spans="1:37" s="23" customFormat="1" ht="15" customHeight="1">
      <c r="A101" s="114"/>
      <c r="B101" s="378"/>
      <c r="C101" s="85"/>
      <c r="D101" s="85"/>
      <c r="E101" s="85"/>
      <c r="F101" s="85"/>
      <c r="G101" s="22"/>
      <c r="H101" s="278"/>
      <c r="I101" s="278"/>
      <c r="J101" s="278"/>
      <c r="K101" s="278"/>
      <c r="L101" s="278"/>
      <c r="M101" s="278"/>
      <c r="N101" s="278"/>
      <c r="O101" s="278"/>
      <c r="P101" s="278"/>
      <c r="Q101" s="278"/>
      <c r="R101" s="278"/>
      <c r="S101" s="278"/>
      <c r="T101" s="278"/>
      <c r="U101" s="278"/>
      <c r="V101" s="278"/>
      <c r="W101" s="278"/>
      <c r="X101" s="278"/>
      <c r="Y101" s="278"/>
      <c r="Z101" s="278"/>
      <c r="AA101" s="278"/>
      <c r="AB101" s="278"/>
      <c r="AC101" s="278"/>
      <c r="AD101" s="278"/>
      <c r="AE101" s="278"/>
      <c r="AF101" s="278"/>
      <c r="AG101" s="278"/>
      <c r="AH101" s="278"/>
      <c r="AI101" s="278"/>
      <c r="AJ101" s="278"/>
      <c r="AK101" s="278"/>
    </row>
    <row r="102" spans="1:37" s="23" customFormat="1" ht="15" customHeight="1">
      <c r="A102" s="114"/>
      <c r="B102" s="378"/>
      <c r="C102" s="85"/>
      <c r="D102" s="85"/>
      <c r="E102" s="85"/>
      <c r="F102" s="85"/>
      <c r="G102" s="22"/>
      <c r="H102" s="278"/>
      <c r="I102" s="278"/>
      <c r="J102" s="278"/>
      <c r="K102" s="278"/>
      <c r="L102" s="278"/>
      <c r="M102" s="278"/>
      <c r="N102" s="278"/>
      <c r="O102" s="278"/>
      <c r="P102" s="278"/>
      <c r="Q102" s="278"/>
      <c r="R102" s="278"/>
      <c r="S102" s="278"/>
      <c r="T102" s="278"/>
      <c r="U102" s="278"/>
      <c r="V102" s="278"/>
      <c r="W102" s="278"/>
      <c r="X102" s="278"/>
      <c r="Y102" s="278"/>
      <c r="Z102" s="278"/>
      <c r="AA102" s="278"/>
      <c r="AB102" s="278"/>
      <c r="AC102" s="278"/>
      <c r="AD102" s="278"/>
      <c r="AE102" s="278"/>
      <c r="AF102" s="278"/>
      <c r="AG102" s="278"/>
      <c r="AH102" s="278"/>
      <c r="AI102" s="278"/>
      <c r="AJ102" s="278"/>
      <c r="AK102" s="278"/>
    </row>
    <row r="103" spans="1:37" s="23" customFormat="1" ht="15" customHeight="1">
      <c r="A103" s="114"/>
      <c r="B103" s="378"/>
      <c r="C103" s="85"/>
      <c r="D103" s="85"/>
      <c r="E103" s="85"/>
      <c r="F103" s="85"/>
      <c r="G103" s="22"/>
      <c r="H103" s="278"/>
      <c r="I103" s="278"/>
      <c r="J103" s="278"/>
      <c r="K103" s="278"/>
      <c r="L103" s="278"/>
      <c r="M103" s="278"/>
      <c r="N103" s="278"/>
      <c r="O103" s="278"/>
      <c r="P103" s="278"/>
      <c r="Q103" s="278"/>
      <c r="R103" s="278"/>
      <c r="S103" s="278"/>
      <c r="T103" s="278"/>
      <c r="U103" s="278"/>
      <c r="V103" s="278"/>
      <c r="W103" s="278"/>
      <c r="X103" s="278"/>
      <c r="Y103" s="278"/>
      <c r="Z103" s="278"/>
      <c r="AA103" s="278"/>
      <c r="AB103" s="278"/>
      <c r="AC103" s="278"/>
      <c r="AD103" s="278"/>
      <c r="AE103" s="278"/>
      <c r="AF103" s="278"/>
      <c r="AG103" s="278"/>
      <c r="AH103" s="278"/>
      <c r="AI103" s="278"/>
      <c r="AJ103" s="278"/>
      <c r="AK103" s="278"/>
    </row>
    <row r="104" spans="1:37" s="23" customFormat="1" ht="15" customHeight="1">
      <c r="A104" s="114"/>
      <c r="B104" s="378"/>
      <c r="C104" s="85"/>
      <c r="D104" s="85"/>
      <c r="E104" s="85"/>
      <c r="F104" s="85"/>
      <c r="G104" s="22"/>
      <c r="H104" s="278"/>
      <c r="I104" s="278"/>
      <c r="J104" s="278"/>
      <c r="K104" s="278"/>
      <c r="L104" s="278"/>
      <c r="M104" s="278"/>
      <c r="N104" s="278"/>
      <c r="O104" s="278"/>
      <c r="P104" s="278"/>
      <c r="Q104" s="278"/>
      <c r="R104" s="278"/>
      <c r="S104" s="278"/>
      <c r="T104" s="278"/>
      <c r="U104" s="278"/>
      <c r="V104" s="278"/>
      <c r="W104" s="278"/>
      <c r="X104" s="278"/>
      <c r="Y104" s="278"/>
      <c r="Z104" s="278"/>
      <c r="AA104" s="278"/>
      <c r="AB104" s="278"/>
      <c r="AC104" s="278"/>
      <c r="AD104" s="278"/>
      <c r="AE104" s="278"/>
      <c r="AF104" s="278"/>
      <c r="AG104" s="278"/>
      <c r="AH104" s="278"/>
      <c r="AI104" s="278"/>
      <c r="AJ104" s="278"/>
      <c r="AK104" s="278"/>
    </row>
    <row r="105" spans="1:37" s="23" customFormat="1" ht="15" customHeight="1">
      <c r="A105" s="114"/>
      <c r="B105" s="378"/>
      <c r="C105" s="85"/>
      <c r="D105" s="85"/>
      <c r="E105" s="85"/>
      <c r="F105" s="85"/>
      <c r="G105" s="22"/>
      <c r="H105" s="278"/>
      <c r="I105" s="278"/>
      <c r="J105" s="278"/>
      <c r="K105" s="278"/>
      <c r="L105" s="278"/>
      <c r="M105" s="278"/>
      <c r="N105" s="278"/>
      <c r="O105" s="278"/>
      <c r="P105" s="278"/>
      <c r="Q105" s="278"/>
      <c r="R105" s="278"/>
      <c r="S105" s="278"/>
      <c r="T105" s="278"/>
      <c r="U105" s="278"/>
      <c r="V105" s="278"/>
      <c r="W105" s="278"/>
      <c r="X105" s="278"/>
      <c r="Y105" s="278"/>
      <c r="Z105" s="278"/>
      <c r="AA105" s="278"/>
      <c r="AB105" s="278"/>
      <c r="AC105" s="278"/>
      <c r="AD105" s="278"/>
      <c r="AE105" s="278"/>
      <c r="AF105" s="278"/>
      <c r="AG105" s="278"/>
      <c r="AH105" s="278"/>
      <c r="AI105" s="278"/>
      <c r="AJ105" s="278"/>
      <c r="AK105" s="278"/>
    </row>
    <row r="106" spans="1:37" s="23" customFormat="1" ht="15" customHeight="1">
      <c r="A106" s="114"/>
      <c r="B106" s="378"/>
      <c r="C106" s="85"/>
      <c r="D106" s="85"/>
      <c r="E106" s="85"/>
      <c r="F106" s="85"/>
      <c r="G106" s="22"/>
      <c r="H106" s="278"/>
      <c r="I106" s="278"/>
      <c r="J106" s="278"/>
      <c r="K106" s="278"/>
      <c r="L106" s="278"/>
      <c r="M106" s="278"/>
      <c r="N106" s="278"/>
      <c r="O106" s="278"/>
      <c r="P106" s="278"/>
      <c r="Q106" s="278"/>
      <c r="R106" s="278"/>
      <c r="S106" s="278"/>
      <c r="T106" s="278"/>
      <c r="U106" s="278"/>
      <c r="V106" s="278"/>
      <c r="W106" s="278"/>
      <c r="X106" s="278"/>
      <c r="Y106" s="278"/>
      <c r="Z106" s="278"/>
      <c r="AA106" s="278"/>
      <c r="AB106" s="278"/>
      <c r="AC106" s="278"/>
      <c r="AD106" s="278"/>
      <c r="AE106" s="278"/>
      <c r="AF106" s="278"/>
      <c r="AG106" s="278"/>
      <c r="AH106" s="278"/>
      <c r="AI106" s="278"/>
      <c r="AJ106" s="278"/>
      <c r="AK106" s="278"/>
    </row>
    <row r="107" spans="1:37" s="23" customFormat="1" ht="15" customHeight="1">
      <c r="A107" s="114"/>
      <c r="B107" s="378"/>
      <c r="C107" s="85"/>
      <c r="D107" s="85"/>
      <c r="E107" s="85"/>
      <c r="F107" s="85"/>
      <c r="G107" s="22"/>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row>
    <row r="108" spans="1:37" s="23" customFormat="1" ht="15" customHeight="1">
      <c r="A108" s="114"/>
      <c r="B108" s="378"/>
      <c r="C108" s="85"/>
      <c r="D108" s="85"/>
      <c r="E108" s="85"/>
      <c r="F108" s="85"/>
      <c r="G108" s="22"/>
      <c r="H108" s="278"/>
      <c r="I108" s="278"/>
      <c r="J108" s="278"/>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F108" s="278"/>
      <c r="AG108" s="278"/>
      <c r="AH108" s="278"/>
      <c r="AI108" s="278"/>
      <c r="AJ108" s="278"/>
      <c r="AK108" s="278"/>
    </row>
    <row r="109" spans="1:37" s="23" customFormat="1" ht="15" customHeight="1">
      <c r="A109" s="114"/>
      <c r="B109" s="378"/>
      <c r="C109" s="85"/>
      <c r="D109" s="85"/>
      <c r="E109" s="85"/>
      <c r="F109" s="85"/>
      <c r="G109" s="22"/>
      <c r="H109" s="278"/>
      <c r="I109" s="278"/>
      <c r="J109" s="278"/>
      <c r="K109" s="278"/>
      <c r="L109" s="278"/>
      <c r="M109" s="278"/>
      <c r="N109" s="278"/>
      <c r="O109" s="278"/>
      <c r="P109" s="278"/>
      <c r="Q109" s="278"/>
      <c r="R109" s="278"/>
      <c r="S109" s="278"/>
      <c r="T109" s="278"/>
      <c r="U109" s="278"/>
      <c r="V109" s="278"/>
      <c r="W109" s="278"/>
      <c r="X109" s="278"/>
      <c r="Y109" s="278"/>
      <c r="Z109" s="278"/>
      <c r="AA109" s="278"/>
      <c r="AB109" s="278"/>
      <c r="AC109" s="278"/>
      <c r="AD109" s="278"/>
      <c r="AE109" s="278"/>
      <c r="AF109" s="278"/>
      <c r="AG109" s="278"/>
      <c r="AH109" s="278"/>
      <c r="AI109" s="278"/>
      <c r="AJ109" s="278"/>
      <c r="AK109" s="278"/>
    </row>
    <row r="110" spans="1:37" s="23" customFormat="1" ht="15" customHeight="1">
      <c r="A110" s="114"/>
      <c r="B110" s="378"/>
      <c r="C110" s="85"/>
      <c r="D110" s="85"/>
      <c r="E110" s="85"/>
      <c r="F110" s="85"/>
      <c r="G110" s="22"/>
      <c r="H110" s="278"/>
      <c r="I110" s="278"/>
      <c r="J110" s="278"/>
      <c r="K110" s="278"/>
      <c r="L110" s="278"/>
      <c r="M110" s="278"/>
      <c r="N110" s="278"/>
      <c r="O110" s="278"/>
      <c r="P110" s="278"/>
      <c r="Q110" s="278"/>
      <c r="R110" s="278"/>
      <c r="S110" s="278"/>
      <c r="T110" s="278"/>
      <c r="U110" s="278"/>
      <c r="V110" s="278"/>
      <c r="W110" s="278"/>
      <c r="X110" s="278"/>
      <c r="Y110" s="278"/>
      <c r="Z110" s="278"/>
      <c r="AA110" s="278"/>
      <c r="AB110" s="278"/>
      <c r="AC110" s="278"/>
      <c r="AD110" s="278"/>
      <c r="AE110" s="278"/>
      <c r="AF110" s="278"/>
      <c r="AG110" s="278"/>
      <c r="AH110" s="278"/>
      <c r="AI110" s="278"/>
      <c r="AJ110" s="278"/>
      <c r="AK110" s="278"/>
    </row>
    <row r="111" spans="1:37" s="23" customFormat="1" ht="15" customHeight="1">
      <c r="A111" s="114"/>
      <c r="B111" s="378"/>
      <c r="C111" s="85"/>
      <c r="D111" s="85"/>
      <c r="E111" s="85"/>
      <c r="F111" s="85"/>
      <c r="G111" s="22"/>
      <c r="H111" s="278"/>
      <c r="I111" s="278"/>
      <c r="J111" s="278"/>
      <c r="K111" s="278"/>
      <c r="L111" s="278"/>
      <c r="M111" s="278"/>
      <c r="N111" s="278"/>
      <c r="O111" s="278"/>
      <c r="P111" s="278"/>
      <c r="Q111" s="278"/>
      <c r="R111" s="278"/>
      <c r="S111" s="278"/>
      <c r="T111" s="278"/>
      <c r="U111" s="278"/>
      <c r="V111" s="278"/>
      <c r="W111" s="278"/>
      <c r="X111" s="278"/>
      <c r="Y111" s="278"/>
      <c r="Z111" s="278"/>
      <c r="AA111" s="278"/>
      <c r="AB111" s="278"/>
      <c r="AC111" s="278"/>
      <c r="AD111" s="278"/>
      <c r="AE111" s="278"/>
      <c r="AF111" s="278"/>
      <c r="AG111" s="278"/>
      <c r="AH111" s="278"/>
      <c r="AI111" s="278"/>
      <c r="AJ111" s="278"/>
      <c r="AK111" s="278"/>
    </row>
    <row r="112" spans="1:37" s="23" customFormat="1" ht="15" customHeight="1">
      <c r="A112" s="114"/>
      <c r="B112" s="378"/>
      <c r="C112" s="85"/>
      <c r="D112" s="85"/>
      <c r="E112" s="85"/>
      <c r="F112" s="85"/>
      <c r="G112" s="22"/>
      <c r="H112" s="278"/>
      <c r="I112" s="278"/>
      <c r="J112" s="278"/>
      <c r="K112" s="278"/>
      <c r="L112" s="278"/>
      <c r="M112" s="278"/>
      <c r="N112" s="278"/>
      <c r="O112" s="278"/>
      <c r="P112" s="278"/>
      <c r="Q112" s="278"/>
      <c r="R112" s="278"/>
      <c r="S112" s="278"/>
      <c r="T112" s="278"/>
      <c r="U112" s="278"/>
      <c r="V112" s="278"/>
      <c r="W112" s="278"/>
      <c r="X112" s="278"/>
      <c r="Y112" s="278"/>
      <c r="Z112" s="278"/>
      <c r="AA112" s="278"/>
      <c r="AB112" s="278"/>
      <c r="AC112" s="278"/>
      <c r="AD112" s="278"/>
      <c r="AE112" s="278"/>
      <c r="AF112" s="278"/>
      <c r="AG112" s="278"/>
      <c r="AH112" s="278"/>
      <c r="AI112" s="278"/>
      <c r="AJ112" s="278"/>
      <c r="AK112" s="278"/>
    </row>
    <row r="113" spans="1:37" s="23" customFormat="1" ht="15" customHeight="1">
      <c r="A113" s="114"/>
      <c r="B113" s="378"/>
      <c r="C113" s="85"/>
      <c r="D113" s="85"/>
      <c r="E113" s="85"/>
      <c r="F113" s="85"/>
      <c r="G113" s="22"/>
      <c r="H113" s="278"/>
      <c r="I113" s="278"/>
      <c r="J113" s="278"/>
      <c r="K113" s="278"/>
      <c r="L113" s="278"/>
      <c r="M113" s="278"/>
      <c r="N113" s="278"/>
      <c r="O113" s="278"/>
      <c r="P113" s="278"/>
      <c r="Q113" s="278"/>
      <c r="R113" s="278"/>
      <c r="S113" s="278"/>
      <c r="T113" s="278"/>
      <c r="U113" s="278"/>
      <c r="V113" s="278"/>
      <c r="W113" s="278"/>
      <c r="X113" s="278"/>
      <c r="Y113" s="278"/>
      <c r="Z113" s="278"/>
      <c r="AA113" s="278"/>
      <c r="AB113" s="278"/>
      <c r="AC113" s="278"/>
      <c r="AD113" s="278"/>
      <c r="AE113" s="278"/>
      <c r="AF113" s="278"/>
      <c r="AG113" s="278"/>
      <c r="AH113" s="278"/>
      <c r="AI113" s="278"/>
      <c r="AJ113" s="278"/>
      <c r="AK113" s="278"/>
    </row>
    <row r="114" spans="1:37" s="23" customFormat="1" ht="15" customHeight="1">
      <c r="A114" s="114"/>
      <c r="B114" s="378"/>
      <c r="C114" s="85"/>
      <c r="D114" s="85"/>
      <c r="E114" s="85"/>
      <c r="F114" s="85"/>
      <c r="G114" s="22"/>
      <c r="H114" s="278"/>
      <c r="I114" s="278"/>
      <c r="J114" s="278"/>
      <c r="K114" s="278"/>
      <c r="L114" s="278"/>
      <c r="M114" s="278"/>
      <c r="N114" s="278"/>
      <c r="O114" s="278"/>
      <c r="P114" s="278"/>
      <c r="Q114" s="278"/>
      <c r="R114" s="278"/>
      <c r="S114" s="278"/>
      <c r="T114" s="278"/>
      <c r="U114" s="278"/>
      <c r="V114" s="278"/>
      <c r="W114" s="278"/>
      <c r="X114" s="278"/>
      <c r="Y114" s="278"/>
      <c r="Z114" s="278"/>
      <c r="AA114" s="278"/>
      <c r="AB114" s="278"/>
      <c r="AC114" s="278"/>
      <c r="AD114" s="278"/>
      <c r="AE114" s="278"/>
      <c r="AF114" s="278"/>
      <c r="AG114" s="278"/>
      <c r="AH114" s="278"/>
      <c r="AI114" s="278"/>
      <c r="AJ114" s="278"/>
      <c r="AK114" s="278"/>
    </row>
    <row r="115" spans="1:37" s="23" customFormat="1" ht="15" customHeight="1">
      <c r="A115" s="114"/>
      <c r="B115" s="378"/>
      <c r="C115" s="85"/>
      <c r="D115" s="85"/>
      <c r="E115" s="85"/>
      <c r="F115" s="85"/>
      <c r="G115" s="22"/>
      <c r="H115" s="278"/>
      <c r="I115" s="278"/>
      <c r="J115" s="278"/>
      <c r="K115" s="278"/>
      <c r="L115" s="278"/>
      <c r="M115" s="278"/>
      <c r="N115" s="278"/>
      <c r="O115" s="278"/>
      <c r="P115" s="278"/>
      <c r="Q115" s="278"/>
      <c r="R115" s="278"/>
      <c r="S115" s="278"/>
      <c r="T115" s="278"/>
      <c r="U115" s="278"/>
      <c r="V115" s="278"/>
      <c r="W115" s="278"/>
      <c r="X115" s="278"/>
      <c r="Y115" s="278"/>
      <c r="Z115" s="278"/>
      <c r="AA115" s="278"/>
      <c r="AB115" s="278"/>
      <c r="AC115" s="278"/>
      <c r="AD115" s="278"/>
      <c r="AE115" s="278"/>
      <c r="AF115" s="278"/>
      <c r="AG115" s="278"/>
      <c r="AH115" s="278"/>
      <c r="AI115" s="278"/>
      <c r="AJ115" s="278"/>
      <c r="AK115" s="278"/>
    </row>
    <row r="116" spans="1:37" s="23" customFormat="1" ht="15" customHeight="1">
      <c r="A116" s="114"/>
      <c r="B116" s="378"/>
      <c r="C116" s="85"/>
      <c r="D116" s="85"/>
      <c r="E116" s="85"/>
      <c r="F116" s="85"/>
      <c r="G116" s="22"/>
      <c r="H116" s="278"/>
      <c r="I116" s="278"/>
      <c r="J116" s="278"/>
      <c r="K116" s="278"/>
      <c r="L116" s="278"/>
      <c r="M116" s="278"/>
      <c r="N116" s="278"/>
      <c r="O116" s="278"/>
      <c r="P116" s="278"/>
      <c r="Q116" s="278"/>
      <c r="R116" s="278"/>
      <c r="S116" s="278"/>
      <c r="T116" s="278"/>
      <c r="U116" s="278"/>
      <c r="V116" s="278"/>
      <c r="W116" s="278"/>
      <c r="X116" s="278"/>
      <c r="Y116" s="278"/>
      <c r="Z116" s="278"/>
      <c r="AA116" s="278"/>
      <c r="AB116" s="278"/>
      <c r="AC116" s="278"/>
      <c r="AD116" s="278"/>
      <c r="AE116" s="278"/>
      <c r="AF116" s="278"/>
      <c r="AG116" s="278"/>
      <c r="AH116" s="278"/>
      <c r="AI116" s="278"/>
      <c r="AJ116" s="278"/>
      <c r="AK116" s="278"/>
    </row>
    <row r="117" spans="1:37" s="23" customFormat="1" ht="15" customHeight="1">
      <c r="A117" s="114"/>
      <c r="B117" s="378"/>
      <c r="C117" s="85"/>
      <c r="D117" s="85"/>
      <c r="E117" s="85"/>
      <c r="F117" s="85"/>
      <c r="G117" s="22"/>
      <c r="H117" s="278"/>
      <c r="I117" s="278"/>
      <c r="J117" s="278"/>
      <c r="K117" s="278"/>
      <c r="L117" s="278"/>
      <c r="M117" s="278"/>
      <c r="N117" s="278"/>
      <c r="O117" s="278"/>
      <c r="P117" s="278"/>
      <c r="Q117" s="278"/>
      <c r="R117" s="278"/>
      <c r="S117" s="278"/>
      <c r="T117" s="278"/>
      <c r="U117" s="278"/>
      <c r="V117" s="278"/>
      <c r="W117" s="278"/>
      <c r="X117" s="278"/>
      <c r="Y117" s="278"/>
      <c r="Z117" s="278"/>
      <c r="AA117" s="278"/>
      <c r="AB117" s="278"/>
      <c r="AC117" s="278"/>
      <c r="AD117" s="278"/>
      <c r="AE117" s="278"/>
      <c r="AF117" s="278"/>
      <c r="AG117" s="278"/>
      <c r="AH117" s="278"/>
      <c r="AI117" s="278"/>
      <c r="AJ117" s="278"/>
      <c r="AK117" s="278"/>
    </row>
    <row r="118" spans="1:37" s="23" customFormat="1" ht="15" customHeight="1">
      <c r="A118" s="114"/>
      <c r="B118" s="378"/>
      <c r="C118" s="85"/>
      <c r="D118" s="85"/>
      <c r="E118" s="85"/>
      <c r="F118" s="85"/>
      <c r="G118" s="22"/>
      <c r="H118" s="278"/>
      <c r="I118" s="278"/>
      <c r="J118" s="278"/>
      <c r="K118" s="278"/>
      <c r="L118" s="278"/>
      <c r="M118" s="278"/>
      <c r="N118" s="278"/>
      <c r="O118" s="278"/>
      <c r="P118" s="278"/>
      <c r="Q118" s="278"/>
      <c r="R118" s="278"/>
      <c r="S118" s="278"/>
      <c r="T118" s="278"/>
      <c r="U118" s="278"/>
      <c r="V118" s="278"/>
      <c r="W118" s="278"/>
      <c r="X118" s="278"/>
      <c r="Y118" s="278"/>
      <c r="Z118" s="278"/>
      <c r="AA118" s="278"/>
      <c r="AB118" s="278"/>
      <c r="AC118" s="278"/>
      <c r="AD118" s="278"/>
      <c r="AE118" s="278"/>
      <c r="AF118" s="278"/>
      <c r="AG118" s="278"/>
      <c r="AH118" s="278"/>
      <c r="AI118" s="278"/>
      <c r="AJ118" s="278"/>
      <c r="AK118" s="278"/>
    </row>
    <row r="119" spans="1:37" s="23" customFormat="1" ht="15" customHeight="1">
      <c r="A119" s="114"/>
      <c r="B119" s="378"/>
      <c r="C119" s="85"/>
      <c r="D119" s="85"/>
      <c r="E119" s="85"/>
      <c r="F119" s="85"/>
      <c r="G119" s="22"/>
      <c r="H119" s="278"/>
      <c r="I119" s="278"/>
      <c r="J119" s="278"/>
      <c r="K119" s="278"/>
      <c r="L119" s="278"/>
      <c r="M119" s="278"/>
      <c r="N119" s="278"/>
      <c r="O119" s="278"/>
      <c r="P119" s="278"/>
      <c r="Q119" s="278"/>
      <c r="R119" s="278"/>
      <c r="S119" s="278"/>
      <c r="T119" s="278"/>
      <c r="U119" s="278"/>
      <c r="V119" s="278"/>
      <c r="W119" s="278"/>
      <c r="X119" s="278"/>
      <c r="Y119" s="278"/>
      <c r="Z119" s="278"/>
      <c r="AA119" s="278"/>
      <c r="AB119" s="278"/>
      <c r="AC119" s="278"/>
      <c r="AD119" s="278"/>
      <c r="AE119" s="278"/>
      <c r="AF119" s="278"/>
      <c r="AG119" s="278"/>
      <c r="AH119" s="278"/>
      <c r="AI119" s="278"/>
      <c r="AJ119" s="278"/>
      <c r="AK119" s="278"/>
    </row>
    <row r="120" spans="1:37" s="23" customFormat="1" ht="15" customHeight="1">
      <c r="A120" s="114"/>
      <c r="B120" s="378"/>
      <c r="C120" s="85"/>
      <c r="D120" s="85"/>
      <c r="E120" s="85"/>
      <c r="F120" s="85"/>
      <c r="G120" s="22"/>
      <c r="H120" s="278"/>
      <c r="I120" s="278"/>
      <c r="J120" s="278"/>
      <c r="K120" s="278"/>
      <c r="L120" s="278"/>
      <c r="M120" s="278"/>
      <c r="N120" s="278"/>
      <c r="O120" s="278"/>
      <c r="P120" s="278"/>
      <c r="Q120" s="278"/>
      <c r="R120" s="278"/>
      <c r="S120" s="278"/>
      <c r="T120" s="278"/>
      <c r="U120" s="278"/>
      <c r="V120" s="278"/>
      <c r="W120" s="278"/>
      <c r="X120" s="278"/>
      <c r="Y120" s="278"/>
      <c r="Z120" s="278"/>
      <c r="AA120" s="278"/>
      <c r="AB120" s="278"/>
      <c r="AC120" s="278"/>
      <c r="AD120" s="278"/>
      <c r="AE120" s="278"/>
      <c r="AF120" s="278"/>
      <c r="AG120" s="278"/>
      <c r="AH120" s="278"/>
      <c r="AI120" s="278"/>
      <c r="AJ120" s="278"/>
      <c r="AK120" s="278"/>
    </row>
    <row r="121" spans="1:37" s="23" customFormat="1" ht="15" customHeight="1">
      <c r="A121" s="114"/>
      <c r="B121" s="378"/>
      <c r="C121" s="85"/>
      <c r="D121" s="85"/>
      <c r="E121" s="85"/>
      <c r="F121" s="85"/>
      <c r="G121" s="22"/>
      <c r="H121" s="278"/>
      <c r="I121" s="278"/>
      <c r="J121" s="278"/>
      <c r="K121" s="278"/>
      <c r="L121" s="278"/>
      <c r="M121" s="278"/>
      <c r="N121" s="278"/>
      <c r="O121" s="278"/>
      <c r="P121" s="278"/>
      <c r="Q121" s="278"/>
      <c r="R121" s="278"/>
      <c r="S121" s="278"/>
      <c r="T121" s="278"/>
      <c r="U121" s="278"/>
      <c r="V121" s="278"/>
      <c r="W121" s="278"/>
      <c r="X121" s="278"/>
      <c r="Y121" s="278"/>
      <c r="Z121" s="278"/>
      <c r="AA121" s="278"/>
      <c r="AB121" s="278"/>
      <c r="AC121" s="278"/>
      <c r="AD121" s="278"/>
      <c r="AE121" s="278"/>
      <c r="AF121" s="278"/>
      <c r="AG121" s="278"/>
      <c r="AH121" s="278"/>
      <c r="AI121" s="278"/>
      <c r="AJ121" s="278"/>
      <c r="AK121" s="278"/>
    </row>
    <row r="122" spans="1:37" s="23" customFormat="1" ht="15" customHeight="1">
      <c r="A122" s="114"/>
      <c r="B122" s="378"/>
      <c r="C122" s="85"/>
      <c r="D122" s="85"/>
      <c r="E122" s="85"/>
      <c r="F122" s="85"/>
      <c r="G122" s="22"/>
      <c r="H122" s="278"/>
      <c r="I122" s="278"/>
      <c r="J122" s="278"/>
      <c r="K122" s="278"/>
      <c r="L122" s="278"/>
      <c r="M122" s="278"/>
      <c r="N122" s="278"/>
      <c r="O122" s="278"/>
      <c r="P122" s="278"/>
      <c r="Q122" s="278"/>
      <c r="R122" s="278"/>
      <c r="S122" s="278"/>
      <c r="T122" s="278"/>
      <c r="U122" s="278"/>
      <c r="V122" s="278"/>
      <c r="W122" s="278"/>
      <c r="X122" s="278"/>
      <c r="Y122" s="278"/>
      <c r="Z122" s="278"/>
      <c r="AA122" s="278"/>
      <c r="AB122" s="278"/>
      <c r="AC122" s="278"/>
      <c r="AD122" s="278"/>
      <c r="AE122" s="278"/>
      <c r="AF122" s="278"/>
      <c r="AG122" s="278"/>
      <c r="AH122" s="278"/>
      <c r="AI122" s="278"/>
      <c r="AJ122" s="278"/>
      <c r="AK122" s="278"/>
    </row>
    <row r="123" spans="1:37" s="23" customFormat="1" ht="15" customHeight="1">
      <c r="A123" s="114"/>
      <c r="B123" s="378"/>
      <c r="C123" s="85"/>
      <c r="D123" s="85"/>
      <c r="E123" s="85"/>
      <c r="F123" s="85"/>
      <c r="G123" s="22"/>
      <c r="H123" s="278"/>
      <c r="I123" s="278"/>
      <c r="J123" s="278"/>
      <c r="K123" s="278"/>
      <c r="L123" s="278"/>
      <c r="M123" s="278"/>
      <c r="N123" s="278"/>
      <c r="O123" s="278"/>
      <c r="P123" s="278"/>
      <c r="Q123" s="278"/>
      <c r="R123" s="278"/>
      <c r="S123" s="278"/>
      <c r="T123" s="278"/>
      <c r="U123" s="278"/>
      <c r="V123" s="278"/>
      <c r="W123" s="278"/>
      <c r="X123" s="278"/>
      <c r="Y123" s="278"/>
      <c r="Z123" s="278"/>
      <c r="AA123" s="278"/>
      <c r="AB123" s="278"/>
      <c r="AC123" s="278"/>
      <c r="AD123" s="278"/>
      <c r="AE123" s="278"/>
      <c r="AF123" s="278"/>
      <c r="AG123" s="278"/>
      <c r="AH123" s="278"/>
      <c r="AI123" s="278"/>
      <c r="AJ123" s="278"/>
      <c r="AK123" s="278"/>
    </row>
    <row r="124" spans="1:37" s="23" customFormat="1" ht="15" customHeight="1">
      <c r="A124" s="114"/>
      <c r="B124" s="378"/>
      <c r="C124" s="85"/>
      <c r="D124" s="85"/>
      <c r="E124" s="85"/>
      <c r="F124" s="85"/>
      <c r="G124" s="22"/>
      <c r="H124" s="278"/>
      <c r="I124" s="278"/>
      <c r="J124" s="278"/>
      <c r="K124" s="278"/>
      <c r="L124" s="278"/>
      <c r="M124" s="278"/>
      <c r="N124" s="278"/>
      <c r="O124" s="278"/>
      <c r="P124" s="278"/>
      <c r="Q124" s="278"/>
      <c r="R124" s="278"/>
      <c r="S124" s="278"/>
      <c r="T124" s="278"/>
      <c r="U124" s="278"/>
      <c r="V124" s="278"/>
      <c r="W124" s="278"/>
      <c r="X124" s="278"/>
      <c r="Y124" s="278"/>
      <c r="Z124" s="278"/>
      <c r="AA124" s="278"/>
      <c r="AB124" s="278"/>
      <c r="AC124" s="278"/>
      <c r="AD124" s="278"/>
      <c r="AE124" s="278"/>
      <c r="AF124" s="278"/>
      <c r="AG124" s="278"/>
      <c r="AH124" s="278"/>
      <c r="AI124" s="278"/>
      <c r="AJ124" s="278"/>
      <c r="AK124" s="278"/>
    </row>
    <row r="125" spans="1:37" s="23" customFormat="1" ht="15" customHeight="1">
      <c r="A125" s="114"/>
      <c r="B125" s="378"/>
      <c r="C125" s="85"/>
      <c r="D125" s="85"/>
      <c r="E125" s="85"/>
      <c r="F125" s="85"/>
      <c r="G125" s="22"/>
      <c r="H125" s="278"/>
      <c r="I125" s="278"/>
      <c r="J125" s="278"/>
      <c r="K125" s="278"/>
      <c r="L125" s="278"/>
      <c r="M125" s="278"/>
      <c r="N125" s="278"/>
      <c r="O125" s="278"/>
      <c r="P125" s="278"/>
      <c r="Q125" s="278"/>
      <c r="R125" s="278"/>
      <c r="S125" s="278"/>
      <c r="T125" s="278"/>
      <c r="U125" s="278"/>
      <c r="V125" s="278"/>
      <c r="W125" s="278"/>
      <c r="X125" s="278"/>
      <c r="Y125" s="278"/>
      <c r="Z125" s="278"/>
      <c r="AA125" s="278"/>
      <c r="AB125" s="278"/>
      <c r="AC125" s="278"/>
      <c r="AD125" s="278"/>
      <c r="AE125" s="278"/>
      <c r="AF125" s="278"/>
      <c r="AG125" s="278"/>
      <c r="AH125" s="278"/>
      <c r="AI125" s="278"/>
      <c r="AJ125" s="278"/>
      <c r="AK125" s="278"/>
    </row>
    <row r="126" spans="1:37" s="23" customFormat="1" ht="15" customHeight="1">
      <c r="A126" s="114"/>
      <c r="B126" s="378"/>
      <c r="C126" s="85"/>
      <c r="D126" s="85"/>
      <c r="E126" s="85"/>
      <c r="F126" s="85"/>
      <c r="G126" s="22"/>
      <c r="H126" s="278"/>
      <c r="I126" s="278"/>
      <c r="J126" s="278"/>
      <c r="K126" s="278"/>
      <c r="L126" s="278"/>
      <c r="M126" s="278"/>
      <c r="N126" s="278"/>
      <c r="O126" s="278"/>
      <c r="P126" s="278"/>
      <c r="Q126" s="278"/>
      <c r="R126" s="278"/>
      <c r="S126" s="278"/>
      <c r="T126" s="278"/>
      <c r="U126" s="278"/>
      <c r="V126" s="278"/>
      <c r="W126" s="278"/>
      <c r="X126" s="278"/>
      <c r="Y126" s="278"/>
      <c r="Z126" s="278"/>
      <c r="AA126" s="278"/>
      <c r="AB126" s="278"/>
      <c r="AC126" s="278"/>
      <c r="AD126" s="278"/>
      <c r="AE126" s="278"/>
      <c r="AF126" s="278"/>
      <c r="AG126" s="278"/>
      <c r="AH126" s="278"/>
      <c r="AI126" s="278"/>
      <c r="AJ126" s="278"/>
      <c r="AK126" s="278"/>
    </row>
    <row r="127" spans="1:37" s="23" customFormat="1" ht="15" customHeight="1">
      <c r="A127" s="114"/>
      <c r="B127" s="378"/>
      <c r="C127" s="85"/>
      <c r="D127" s="85"/>
      <c r="E127" s="85"/>
      <c r="F127" s="85"/>
      <c r="G127" s="22"/>
      <c r="H127" s="278"/>
      <c r="I127" s="278"/>
      <c r="J127" s="278"/>
      <c r="K127" s="278"/>
      <c r="L127" s="278"/>
      <c r="M127" s="278"/>
      <c r="N127" s="278"/>
      <c r="O127" s="278"/>
      <c r="P127" s="278"/>
      <c r="Q127" s="278"/>
      <c r="R127" s="278"/>
      <c r="S127" s="278"/>
      <c r="T127" s="278"/>
      <c r="U127" s="278"/>
      <c r="V127" s="278"/>
      <c r="W127" s="278"/>
      <c r="X127" s="278"/>
      <c r="Y127" s="278"/>
      <c r="Z127" s="278"/>
      <c r="AA127" s="278"/>
      <c r="AB127" s="278"/>
      <c r="AC127" s="278"/>
      <c r="AD127" s="278"/>
      <c r="AE127" s="278"/>
      <c r="AF127" s="278"/>
      <c r="AG127" s="278"/>
      <c r="AH127" s="278"/>
      <c r="AI127" s="278"/>
      <c r="AJ127" s="278"/>
      <c r="AK127" s="278"/>
    </row>
    <row r="128" spans="1:37" s="23" customFormat="1" ht="15" customHeight="1">
      <c r="A128" s="114"/>
      <c r="B128" s="378"/>
      <c r="C128" s="85"/>
      <c r="D128" s="85"/>
      <c r="E128" s="85"/>
      <c r="F128" s="85"/>
      <c r="G128" s="22"/>
      <c r="H128" s="278"/>
      <c r="I128" s="278"/>
      <c r="J128" s="278"/>
      <c r="K128" s="278"/>
      <c r="L128" s="278"/>
      <c r="M128" s="278"/>
      <c r="N128" s="278"/>
      <c r="O128" s="278"/>
      <c r="P128" s="278"/>
      <c r="Q128" s="278"/>
      <c r="R128" s="278"/>
      <c r="S128" s="278"/>
      <c r="T128" s="278"/>
      <c r="U128" s="278"/>
      <c r="V128" s="278"/>
      <c r="W128" s="278"/>
      <c r="X128" s="278"/>
      <c r="Y128" s="278"/>
      <c r="Z128" s="278"/>
      <c r="AA128" s="278"/>
      <c r="AB128" s="278"/>
      <c r="AC128" s="278"/>
      <c r="AD128" s="278"/>
      <c r="AE128" s="278"/>
      <c r="AF128" s="278"/>
      <c r="AG128" s="278"/>
      <c r="AH128" s="278"/>
      <c r="AI128" s="278"/>
      <c r="AJ128" s="278"/>
      <c r="AK128" s="278"/>
    </row>
    <row r="129" spans="1:37" s="23" customFormat="1" ht="15" customHeight="1">
      <c r="A129" s="114"/>
      <c r="B129" s="378"/>
      <c r="C129" s="85"/>
      <c r="D129" s="85"/>
      <c r="E129" s="85"/>
      <c r="F129" s="85"/>
      <c r="G129" s="22"/>
      <c r="H129" s="278"/>
      <c r="I129" s="278"/>
      <c r="J129" s="278"/>
      <c r="K129" s="278"/>
      <c r="L129" s="278"/>
      <c r="M129" s="278"/>
      <c r="N129" s="278"/>
      <c r="O129" s="278"/>
      <c r="P129" s="278"/>
      <c r="Q129" s="278"/>
      <c r="R129" s="278"/>
      <c r="S129" s="278"/>
      <c r="T129" s="278"/>
      <c r="U129" s="278"/>
      <c r="V129" s="278"/>
      <c r="W129" s="278"/>
      <c r="X129" s="278"/>
      <c r="Y129" s="278"/>
      <c r="Z129" s="278"/>
      <c r="AA129" s="278"/>
      <c r="AB129" s="278"/>
      <c r="AC129" s="278"/>
      <c r="AD129" s="278"/>
      <c r="AE129" s="278"/>
      <c r="AF129" s="278"/>
      <c r="AG129" s="278"/>
      <c r="AH129" s="278"/>
      <c r="AI129" s="278"/>
      <c r="AJ129" s="278"/>
      <c r="AK129" s="278"/>
    </row>
    <row r="130" spans="1:37" s="23" customFormat="1" ht="15" customHeight="1">
      <c r="A130" s="114"/>
      <c r="B130" s="378"/>
      <c r="C130" s="85"/>
      <c r="D130" s="85"/>
      <c r="E130" s="85"/>
      <c r="F130" s="85"/>
      <c r="G130" s="22"/>
      <c r="H130" s="278"/>
      <c r="I130" s="278"/>
      <c r="J130" s="278"/>
      <c r="K130" s="278"/>
      <c r="L130" s="278"/>
      <c r="M130" s="278"/>
      <c r="N130" s="278"/>
      <c r="O130" s="278"/>
      <c r="P130" s="278"/>
      <c r="Q130" s="278"/>
      <c r="R130" s="278"/>
      <c r="S130" s="278"/>
      <c r="T130" s="278"/>
      <c r="U130" s="278"/>
      <c r="V130" s="278"/>
      <c r="W130" s="278"/>
      <c r="X130" s="278"/>
      <c r="Y130" s="278"/>
      <c r="Z130" s="278"/>
      <c r="AA130" s="278"/>
      <c r="AB130" s="278"/>
      <c r="AC130" s="278"/>
      <c r="AD130" s="278"/>
      <c r="AE130" s="278"/>
      <c r="AF130" s="278"/>
      <c r="AG130" s="278"/>
      <c r="AH130" s="278"/>
      <c r="AI130" s="278"/>
      <c r="AJ130" s="278"/>
      <c r="AK130" s="278"/>
    </row>
    <row r="131" spans="1:37" s="23" customFormat="1" ht="15" customHeight="1">
      <c r="A131" s="114"/>
      <c r="B131" s="378"/>
      <c r="C131" s="85"/>
      <c r="D131" s="85"/>
      <c r="E131" s="85"/>
      <c r="F131" s="85"/>
      <c r="G131" s="22"/>
      <c r="H131" s="278"/>
      <c r="I131" s="278"/>
      <c r="J131" s="278"/>
      <c r="K131" s="278"/>
      <c r="L131" s="278"/>
      <c r="M131" s="278"/>
      <c r="N131" s="278"/>
      <c r="O131" s="278"/>
      <c r="P131" s="278"/>
      <c r="Q131" s="278"/>
      <c r="R131" s="278"/>
      <c r="S131" s="278"/>
      <c r="T131" s="278"/>
      <c r="U131" s="278"/>
      <c r="V131" s="278"/>
      <c r="W131" s="278"/>
      <c r="X131" s="278"/>
      <c r="Y131" s="278"/>
      <c r="Z131" s="278"/>
      <c r="AA131" s="278"/>
      <c r="AB131" s="278"/>
      <c r="AC131" s="278"/>
      <c r="AD131" s="278"/>
      <c r="AE131" s="278"/>
      <c r="AF131" s="278"/>
      <c r="AG131" s="278"/>
      <c r="AH131" s="278"/>
      <c r="AI131" s="278"/>
      <c r="AJ131" s="278"/>
      <c r="AK131" s="278"/>
    </row>
    <row r="132" spans="1:37" s="23" customFormat="1" ht="15" customHeight="1">
      <c r="A132" s="114"/>
      <c r="B132" s="378"/>
      <c r="C132" s="85"/>
      <c r="D132" s="85"/>
      <c r="E132" s="85"/>
      <c r="F132" s="85"/>
      <c r="G132" s="22"/>
      <c r="H132" s="278"/>
      <c r="I132" s="278"/>
      <c r="J132" s="278"/>
      <c r="K132" s="278"/>
      <c r="L132" s="278"/>
      <c r="M132" s="278"/>
      <c r="N132" s="278"/>
      <c r="O132" s="278"/>
      <c r="P132" s="278"/>
      <c r="Q132" s="278"/>
      <c r="R132" s="278"/>
      <c r="S132" s="278"/>
      <c r="T132" s="278"/>
      <c r="U132" s="278"/>
      <c r="V132" s="278"/>
      <c r="W132" s="278"/>
      <c r="X132" s="278"/>
      <c r="Y132" s="278"/>
      <c r="Z132" s="278"/>
      <c r="AA132" s="278"/>
      <c r="AB132" s="278"/>
      <c r="AC132" s="278"/>
      <c r="AD132" s="278"/>
      <c r="AE132" s="278"/>
      <c r="AF132" s="278"/>
      <c r="AG132" s="278"/>
      <c r="AH132" s="278"/>
      <c r="AI132" s="278"/>
      <c r="AJ132" s="278"/>
      <c r="AK132" s="278"/>
    </row>
    <row r="133" spans="1:37" s="23" customFormat="1" ht="15" customHeight="1">
      <c r="A133" s="114"/>
      <c r="B133" s="378"/>
      <c r="C133" s="85"/>
      <c r="D133" s="85"/>
      <c r="E133" s="85"/>
      <c r="F133" s="85"/>
      <c r="G133" s="22"/>
      <c r="H133" s="278"/>
      <c r="I133" s="278"/>
      <c r="J133" s="278"/>
      <c r="K133" s="278"/>
      <c r="L133" s="278"/>
      <c r="M133" s="278"/>
      <c r="N133" s="278"/>
      <c r="O133" s="278"/>
      <c r="P133" s="278"/>
      <c r="Q133" s="278"/>
      <c r="R133" s="278"/>
      <c r="S133" s="278"/>
      <c r="T133" s="278"/>
      <c r="U133" s="278"/>
      <c r="V133" s="278"/>
      <c r="W133" s="278"/>
      <c r="X133" s="278"/>
      <c r="Y133" s="278"/>
      <c r="Z133" s="278"/>
      <c r="AA133" s="278"/>
      <c r="AB133" s="278"/>
      <c r="AC133" s="278"/>
      <c r="AD133" s="278"/>
      <c r="AE133" s="278"/>
      <c r="AF133" s="278"/>
      <c r="AG133" s="278"/>
      <c r="AH133" s="278"/>
      <c r="AI133" s="278"/>
      <c r="AJ133" s="278"/>
      <c r="AK133" s="278"/>
    </row>
    <row r="134" spans="1:37" s="23" customFormat="1" ht="15" customHeight="1">
      <c r="A134" s="114"/>
      <c r="B134" s="378"/>
      <c r="C134" s="85"/>
      <c r="D134" s="85"/>
      <c r="E134" s="85"/>
      <c r="F134" s="85"/>
      <c r="G134" s="22"/>
      <c r="H134" s="278"/>
      <c r="I134" s="278"/>
      <c r="J134" s="278"/>
      <c r="K134" s="278"/>
      <c r="L134" s="278"/>
      <c r="M134" s="278"/>
      <c r="N134" s="278"/>
      <c r="O134" s="278"/>
      <c r="P134" s="278"/>
      <c r="Q134" s="278"/>
      <c r="R134" s="278"/>
      <c r="S134" s="278"/>
      <c r="T134" s="278"/>
      <c r="U134" s="278"/>
      <c r="V134" s="278"/>
      <c r="W134" s="278"/>
      <c r="X134" s="278"/>
      <c r="Y134" s="278"/>
      <c r="Z134" s="278"/>
      <c r="AA134" s="278"/>
      <c r="AB134" s="278"/>
      <c r="AC134" s="278"/>
      <c r="AD134" s="278"/>
      <c r="AE134" s="278"/>
      <c r="AF134" s="278"/>
      <c r="AG134" s="278"/>
      <c r="AH134" s="278"/>
      <c r="AI134" s="278"/>
      <c r="AJ134" s="278"/>
      <c r="AK134" s="278"/>
    </row>
    <row r="135" spans="1:37" s="23" customFormat="1" ht="15" customHeight="1">
      <c r="A135" s="114"/>
      <c r="B135" s="378"/>
      <c r="C135" s="85"/>
      <c r="D135" s="85"/>
      <c r="E135" s="85"/>
      <c r="F135" s="85"/>
      <c r="G135" s="22"/>
      <c r="H135" s="278"/>
      <c r="I135" s="278"/>
      <c r="J135" s="278"/>
      <c r="K135" s="278"/>
      <c r="L135" s="278"/>
      <c r="M135" s="278"/>
      <c r="N135" s="278"/>
      <c r="O135" s="278"/>
      <c r="P135" s="278"/>
      <c r="Q135" s="278"/>
      <c r="R135" s="278"/>
      <c r="S135" s="278"/>
      <c r="T135" s="278"/>
      <c r="U135" s="278"/>
      <c r="V135" s="278"/>
      <c r="W135" s="278"/>
      <c r="X135" s="278"/>
      <c r="Y135" s="278"/>
      <c r="Z135" s="278"/>
      <c r="AA135" s="278"/>
      <c r="AB135" s="278"/>
      <c r="AC135" s="278"/>
      <c r="AD135" s="278"/>
      <c r="AE135" s="278"/>
      <c r="AF135" s="278"/>
      <c r="AG135" s="278"/>
      <c r="AH135" s="278"/>
      <c r="AI135" s="278"/>
      <c r="AJ135" s="278"/>
      <c r="AK135" s="278"/>
    </row>
    <row r="136" spans="1:37" s="23" customFormat="1" ht="15" customHeight="1">
      <c r="A136" s="114"/>
      <c r="B136" s="378"/>
      <c r="C136" s="85"/>
      <c r="D136" s="85"/>
      <c r="E136" s="85"/>
      <c r="F136" s="85"/>
      <c r="G136" s="22"/>
      <c r="H136" s="278"/>
      <c r="I136" s="278"/>
      <c r="J136" s="278"/>
      <c r="K136" s="278"/>
      <c r="L136" s="278"/>
      <c r="M136" s="278"/>
      <c r="N136" s="278"/>
      <c r="O136" s="278"/>
      <c r="P136" s="278"/>
      <c r="Q136" s="278"/>
      <c r="R136" s="278"/>
      <c r="S136" s="278"/>
      <c r="T136" s="278"/>
      <c r="U136" s="278"/>
      <c r="V136" s="278"/>
      <c r="W136" s="278"/>
      <c r="X136" s="278"/>
      <c r="Y136" s="278"/>
      <c r="Z136" s="278"/>
      <c r="AA136" s="278"/>
      <c r="AB136" s="278"/>
      <c r="AC136" s="278"/>
      <c r="AD136" s="278"/>
      <c r="AE136" s="278"/>
      <c r="AF136" s="278"/>
      <c r="AG136" s="278"/>
      <c r="AH136" s="278"/>
      <c r="AI136" s="278"/>
      <c r="AJ136" s="278"/>
      <c r="AK136" s="278"/>
    </row>
    <row r="137" spans="1:37" s="23" customFormat="1" ht="15" customHeight="1">
      <c r="A137" s="114"/>
      <c r="B137" s="378"/>
      <c r="C137" s="85"/>
      <c r="D137" s="85"/>
      <c r="E137" s="85"/>
      <c r="F137" s="85"/>
      <c r="G137" s="22"/>
      <c r="H137" s="278"/>
      <c r="I137" s="278"/>
      <c r="J137" s="278"/>
      <c r="K137" s="278"/>
      <c r="L137" s="278"/>
      <c r="M137" s="278"/>
      <c r="N137" s="278"/>
      <c r="O137" s="278"/>
      <c r="P137" s="278"/>
      <c r="Q137" s="278"/>
      <c r="R137" s="278"/>
      <c r="S137" s="278"/>
      <c r="T137" s="278"/>
      <c r="U137" s="278"/>
      <c r="V137" s="278"/>
      <c r="W137" s="278"/>
      <c r="X137" s="278"/>
      <c r="Y137" s="278"/>
      <c r="Z137" s="278"/>
      <c r="AA137" s="278"/>
      <c r="AB137" s="278"/>
      <c r="AC137" s="278"/>
      <c r="AD137" s="278"/>
      <c r="AE137" s="278"/>
      <c r="AF137" s="278"/>
      <c r="AG137" s="278"/>
      <c r="AH137" s="278"/>
      <c r="AI137" s="278"/>
      <c r="AJ137" s="278"/>
      <c r="AK137" s="278"/>
    </row>
    <row r="138" spans="1:37" s="23" customFormat="1" ht="15" customHeight="1">
      <c r="A138" s="114"/>
      <c r="B138" s="378"/>
      <c r="C138" s="85"/>
      <c r="D138" s="85"/>
      <c r="E138" s="85"/>
      <c r="F138" s="85"/>
      <c r="G138" s="22"/>
      <c r="H138" s="278"/>
      <c r="I138" s="278"/>
      <c r="J138" s="278"/>
      <c r="K138" s="278"/>
      <c r="L138" s="278"/>
      <c r="M138" s="278"/>
      <c r="N138" s="278"/>
      <c r="O138" s="278"/>
      <c r="P138" s="278"/>
      <c r="Q138" s="278"/>
      <c r="R138" s="278"/>
      <c r="S138" s="278"/>
      <c r="T138" s="278"/>
      <c r="U138" s="278"/>
      <c r="V138" s="278"/>
      <c r="W138" s="278"/>
      <c r="X138" s="278"/>
      <c r="Y138" s="278"/>
      <c r="Z138" s="278"/>
      <c r="AA138" s="278"/>
      <c r="AB138" s="278"/>
      <c r="AC138" s="278"/>
      <c r="AD138" s="278"/>
      <c r="AE138" s="278"/>
      <c r="AF138" s="278"/>
      <c r="AG138" s="278"/>
      <c r="AH138" s="278"/>
      <c r="AI138" s="278"/>
      <c r="AJ138" s="278"/>
      <c r="AK138" s="278"/>
    </row>
    <row r="139" spans="1:37" s="23" customFormat="1" ht="15" customHeight="1">
      <c r="A139" s="114"/>
      <c r="B139" s="378"/>
      <c r="C139" s="85"/>
      <c r="D139" s="85"/>
      <c r="E139" s="85"/>
      <c r="F139" s="85"/>
      <c r="G139" s="22"/>
      <c r="H139" s="278"/>
      <c r="I139" s="278"/>
      <c r="J139" s="278"/>
      <c r="K139" s="278"/>
      <c r="L139" s="278"/>
      <c r="M139" s="278"/>
      <c r="N139" s="278"/>
      <c r="O139" s="278"/>
      <c r="P139" s="278"/>
      <c r="Q139" s="278"/>
      <c r="R139" s="278"/>
      <c r="S139" s="278"/>
      <c r="T139" s="278"/>
      <c r="U139" s="278"/>
      <c r="V139" s="278"/>
      <c r="W139" s="278"/>
      <c r="X139" s="278"/>
      <c r="Y139" s="278"/>
      <c r="Z139" s="278"/>
      <c r="AA139" s="278"/>
      <c r="AB139" s="278"/>
      <c r="AC139" s="278"/>
      <c r="AD139" s="278"/>
      <c r="AE139" s="278"/>
      <c r="AF139" s="278"/>
      <c r="AG139" s="278"/>
      <c r="AH139" s="278"/>
      <c r="AI139" s="278"/>
      <c r="AJ139" s="278"/>
      <c r="AK139" s="278"/>
    </row>
    <row r="140" spans="1:37" s="23" customFormat="1" ht="15" customHeight="1">
      <c r="A140" s="114"/>
      <c r="B140" s="378"/>
      <c r="C140" s="85"/>
      <c r="D140" s="85"/>
      <c r="E140" s="85"/>
      <c r="F140" s="85"/>
      <c r="G140" s="22"/>
      <c r="H140" s="278"/>
      <c r="I140" s="278"/>
      <c r="J140" s="278"/>
      <c r="K140" s="278"/>
      <c r="L140" s="278"/>
      <c r="M140" s="278"/>
      <c r="N140" s="278"/>
      <c r="O140" s="278"/>
      <c r="P140" s="278"/>
      <c r="Q140" s="278"/>
      <c r="R140" s="278"/>
      <c r="S140" s="278"/>
      <c r="T140" s="278"/>
      <c r="U140" s="278"/>
      <c r="V140" s="278"/>
      <c r="W140" s="278"/>
      <c r="X140" s="278"/>
      <c r="Y140" s="278"/>
      <c r="Z140" s="278"/>
      <c r="AA140" s="278"/>
      <c r="AB140" s="278"/>
      <c r="AC140" s="278"/>
      <c r="AD140" s="278"/>
      <c r="AE140" s="278"/>
      <c r="AF140" s="278"/>
      <c r="AG140" s="278"/>
      <c r="AH140" s="278"/>
      <c r="AI140" s="278"/>
      <c r="AJ140" s="278"/>
      <c r="AK140" s="278"/>
    </row>
    <row r="141" spans="1:37" s="23" customFormat="1" ht="15" customHeight="1">
      <c r="A141" s="114"/>
      <c r="B141" s="378"/>
      <c r="C141" s="85"/>
      <c r="D141" s="85"/>
      <c r="E141" s="85"/>
      <c r="F141" s="85"/>
      <c r="G141" s="22"/>
      <c r="H141" s="278"/>
      <c r="I141" s="278"/>
      <c r="J141" s="278"/>
      <c r="K141" s="278"/>
      <c r="L141" s="278"/>
      <c r="M141" s="278"/>
      <c r="N141" s="278"/>
      <c r="O141" s="278"/>
      <c r="P141" s="278"/>
      <c r="Q141" s="278"/>
      <c r="R141" s="278"/>
      <c r="S141" s="278"/>
      <c r="T141" s="278"/>
      <c r="U141" s="278"/>
      <c r="V141" s="278"/>
      <c r="W141" s="278"/>
      <c r="X141" s="278"/>
      <c r="Y141" s="278"/>
      <c r="Z141" s="278"/>
      <c r="AA141" s="278"/>
      <c r="AB141" s="278"/>
      <c r="AC141" s="278"/>
      <c r="AD141" s="278"/>
      <c r="AE141" s="278"/>
      <c r="AF141" s="278"/>
      <c r="AG141" s="278"/>
      <c r="AH141" s="278"/>
      <c r="AI141" s="278"/>
      <c r="AJ141" s="278"/>
      <c r="AK141" s="278"/>
    </row>
    <row r="142" spans="1:37" s="23" customFormat="1" ht="15" customHeight="1">
      <c r="A142" s="114"/>
      <c r="B142" s="378"/>
      <c r="C142" s="85"/>
      <c r="D142" s="85"/>
      <c r="E142" s="85"/>
      <c r="F142" s="85"/>
      <c r="G142" s="22"/>
      <c r="H142" s="278"/>
      <c r="I142" s="278"/>
      <c r="J142" s="278"/>
      <c r="K142" s="278"/>
      <c r="L142" s="278"/>
      <c r="M142" s="278"/>
      <c r="N142" s="278"/>
      <c r="O142" s="278"/>
      <c r="P142" s="278"/>
      <c r="Q142" s="278"/>
      <c r="R142" s="278"/>
      <c r="S142" s="278"/>
      <c r="T142" s="278"/>
      <c r="U142" s="278"/>
      <c r="V142" s="278"/>
      <c r="W142" s="278"/>
      <c r="X142" s="278"/>
      <c r="Y142" s="278"/>
      <c r="Z142" s="278"/>
      <c r="AA142" s="278"/>
      <c r="AB142" s="278"/>
      <c r="AC142" s="278"/>
      <c r="AD142" s="278"/>
      <c r="AE142" s="278"/>
      <c r="AF142" s="278"/>
      <c r="AG142" s="278"/>
      <c r="AH142" s="278"/>
      <c r="AI142" s="278"/>
      <c r="AJ142" s="278"/>
      <c r="AK142" s="278"/>
    </row>
    <row r="143" spans="1:37" s="23" customFormat="1" ht="15" customHeight="1">
      <c r="A143" s="114"/>
      <c r="B143" s="378"/>
      <c r="C143" s="85"/>
      <c r="D143" s="85"/>
      <c r="E143" s="85"/>
      <c r="F143" s="85"/>
      <c r="G143" s="22"/>
      <c r="H143" s="278"/>
      <c r="I143" s="278"/>
      <c r="J143" s="278"/>
      <c r="K143" s="278"/>
      <c r="L143" s="278"/>
      <c r="M143" s="278"/>
      <c r="N143" s="278"/>
      <c r="O143" s="278"/>
      <c r="P143" s="278"/>
      <c r="Q143" s="278"/>
      <c r="R143" s="278"/>
      <c r="S143" s="278"/>
      <c r="T143" s="278"/>
      <c r="U143" s="278"/>
      <c r="V143" s="278"/>
      <c r="W143" s="278"/>
      <c r="X143" s="278"/>
      <c r="Y143" s="278"/>
      <c r="Z143" s="278"/>
      <c r="AA143" s="278"/>
      <c r="AB143" s="278"/>
      <c r="AC143" s="278"/>
      <c r="AD143" s="278"/>
      <c r="AE143" s="278"/>
      <c r="AF143" s="278"/>
      <c r="AG143" s="278"/>
      <c r="AH143" s="278"/>
      <c r="AI143" s="278"/>
      <c r="AJ143" s="278"/>
      <c r="AK143" s="278"/>
    </row>
    <row r="144" spans="1:37" s="23" customFormat="1" ht="15" customHeight="1">
      <c r="A144" s="114"/>
      <c r="B144" s="378"/>
      <c r="C144" s="85"/>
      <c r="D144" s="85"/>
      <c r="E144" s="85"/>
      <c r="F144" s="85"/>
      <c r="G144" s="22"/>
      <c r="H144" s="278"/>
      <c r="I144" s="278"/>
      <c r="J144" s="278"/>
      <c r="K144" s="278"/>
      <c r="L144" s="278"/>
      <c r="M144" s="278"/>
      <c r="N144" s="278"/>
      <c r="O144" s="278"/>
      <c r="P144" s="278"/>
      <c r="Q144" s="278"/>
      <c r="R144" s="278"/>
      <c r="S144" s="278"/>
      <c r="T144" s="278"/>
      <c r="U144" s="278"/>
      <c r="V144" s="278"/>
      <c r="W144" s="278"/>
      <c r="X144" s="278"/>
      <c r="Y144" s="278"/>
      <c r="Z144" s="278"/>
      <c r="AA144" s="278"/>
      <c r="AB144" s="278"/>
      <c r="AC144" s="278"/>
      <c r="AD144" s="278"/>
      <c r="AE144" s="278"/>
      <c r="AF144" s="278"/>
      <c r="AG144" s="278"/>
      <c r="AH144" s="278"/>
      <c r="AI144" s="278"/>
      <c r="AJ144" s="278"/>
      <c r="AK144" s="278"/>
    </row>
    <row r="145" spans="1:37" s="23" customFormat="1" ht="15" customHeight="1">
      <c r="A145" s="114"/>
      <c r="B145" s="378"/>
      <c r="C145" s="85"/>
      <c r="D145" s="85"/>
      <c r="E145" s="85"/>
      <c r="F145" s="85"/>
      <c r="G145" s="22"/>
      <c r="H145" s="278"/>
      <c r="I145" s="278"/>
      <c r="J145" s="278"/>
      <c r="K145" s="278"/>
      <c r="L145" s="278"/>
      <c r="M145" s="278"/>
      <c r="N145" s="278"/>
      <c r="O145" s="278"/>
      <c r="P145" s="278"/>
      <c r="Q145" s="278"/>
      <c r="R145" s="278"/>
      <c r="S145" s="278"/>
      <c r="T145" s="278"/>
      <c r="U145" s="278"/>
      <c r="V145" s="278"/>
      <c r="W145" s="278"/>
      <c r="X145" s="278"/>
      <c r="Y145" s="278"/>
      <c r="Z145" s="278"/>
      <c r="AA145" s="278"/>
      <c r="AB145" s="278"/>
      <c r="AC145" s="278"/>
      <c r="AD145" s="278"/>
      <c r="AE145" s="278"/>
      <c r="AF145" s="278"/>
      <c r="AG145" s="278"/>
      <c r="AH145" s="278"/>
      <c r="AI145" s="278"/>
      <c r="AJ145" s="278"/>
      <c r="AK145" s="278"/>
    </row>
    <row r="146" spans="1:37" s="23" customFormat="1" ht="15" customHeight="1">
      <c r="A146" s="114"/>
      <c r="B146" s="378"/>
      <c r="C146" s="85"/>
      <c r="D146" s="85"/>
      <c r="E146" s="85"/>
      <c r="F146" s="85"/>
      <c r="G146" s="22"/>
      <c r="H146" s="278"/>
      <c r="I146" s="278"/>
      <c r="J146" s="278"/>
      <c r="K146" s="278"/>
      <c r="L146" s="278"/>
      <c r="M146" s="278"/>
      <c r="N146" s="278"/>
      <c r="O146" s="278"/>
      <c r="P146" s="278"/>
      <c r="Q146" s="278"/>
      <c r="R146" s="278"/>
      <c r="S146" s="278"/>
      <c r="T146" s="278"/>
      <c r="U146" s="278"/>
      <c r="V146" s="278"/>
      <c r="W146" s="278"/>
      <c r="X146" s="278"/>
      <c r="Y146" s="278"/>
      <c r="Z146" s="278"/>
      <c r="AA146" s="278"/>
      <c r="AB146" s="278"/>
      <c r="AC146" s="278"/>
      <c r="AD146" s="278"/>
      <c r="AE146" s="278"/>
      <c r="AF146" s="278"/>
      <c r="AG146" s="278"/>
      <c r="AH146" s="278"/>
      <c r="AI146" s="278"/>
      <c r="AJ146" s="278"/>
      <c r="AK146" s="278"/>
    </row>
    <row r="147" spans="1:37" s="23" customFormat="1" ht="15" customHeight="1">
      <c r="A147" s="114"/>
      <c r="B147" s="378"/>
      <c r="C147" s="85"/>
      <c r="D147" s="85"/>
      <c r="E147" s="85"/>
      <c r="F147" s="85"/>
      <c r="G147" s="22"/>
      <c r="H147" s="278"/>
      <c r="I147" s="278"/>
      <c r="J147" s="278"/>
      <c r="K147" s="278"/>
      <c r="L147" s="278"/>
      <c r="M147" s="278"/>
      <c r="N147" s="278"/>
      <c r="O147" s="278"/>
      <c r="P147" s="278"/>
      <c r="Q147" s="278"/>
      <c r="R147" s="278"/>
      <c r="S147" s="278"/>
      <c r="T147" s="278"/>
      <c r="U147" s="278"/>
      <c r="V147" s="278"/>
      <c r="W147" s="278"/>
      <c r="X147" s="278"/>
      <c r="Y147" s="278"/>
      <c r="Z147" s="278"/>
      <c r="AA147" s="278"/>
      <c r="AB147" s="278"/>
      <c r="AC147" s="278"/>
      <c r="AD147" s="278"/>
      <c r="AE147" s="278"/>
      <c r="AF147" s="278"/>
      <c r="AG147" s="278"/>
      <c r="AH147" s="278"/>
      <c r="AI147" s="278"/>
      <c r="AJ147" s="278"/>
      <c r="AK147" s="278"/>
    </row>
    <row r="148" spans="1:37" s="23" customFormat="1" ht="15" customHeight="1">
      <c r="A148" s="114"/>
      <c r="B148" s="378"/>
      <c r="C148" s="85"/>
      <c r="D148" s="85"/>
      <c r="E148" s="85"/>
      <c r="F148" s="85"/>
      <c r="G148" s="22"/>
      <c r="H148" s="278"/>
      <c r="I148" s="278"/>
      <c r="J148" s="278"/>
      <c r="K148" s="278"/>
      <c r="L148" s="278"/>
      <c r="M148" s="278"/>
      <c r="N148" s="278"/>
      <c r="O148" s="278"/>
      <c r="P148" s="278"/>
      <c r="Q148" s="278"/>
      <c r="R148" s="278"/>
      <c r="S148" s="278"/>
      <c r="T148" s="278"/>
      <c r="U148" s="278"/>
      <c r="V148" s="278"/>
      <c r="W148" s="278"/>
      <c r="X148" s="278"/>
      <c r="Y148" s="278"/>
      <c r="Z148" s="278"/>
      <c r="AA148" s="278"/>
      <c r="AB148" s="278"/>
      <c r="AC148" s="278"/>
      <c r="AD148" s="278"/>
      <c r="AE148" s="278"/>
      <c r="AF148" s="278"/>
      <c r="AG148" s="278"/>
      <c r="AH148" s="278"/>
      <c r="AI148" s="278"/>
      <c r="AJ148" s="278"/>
      <c r="AK148" s="278"/>
    </row>
    <row r="149" spans="1:37" s="23" customFormat="1" ht="15" customHeight="1">
      <c r="A149" s="114"/>
      <c r="B149" s="378"/>
      <c r="C149" s="85"/>
      <c r="D149" s="85"/>
      <c r="E149" s="85"/>
      <c r="F149" s="85"/>
      <c r="G149" s="22"/>
      <c r="H149" s="278"/>
      <c r="I149" s="278"/>
      <c r="J149" s="278"/>
      <c r="K149" s="278"/>
      <c r="L149" s="278"/>
      <c r="M149" s="278"/>
      <c r="N149" s="278"/>
      <c r="O149" s="278"/>
      <c r="P149" s="278"/>
      <c r="Q149" s="278"/>
      <c r="R149" s="278"/>
      <c r="S149" s="278"/>
      <c r="T149" s="278"/>
      <c r="U149" s="278"/>
      <c r="V149" s="278"/>
      <c r="W149" s="278"/>
      <c r="X149" s="278"/>
      <c r="Y149" s="278"/>
      <c r="Z149" s="278"/>
      <c r="AA149" s="278"/>
      <c r="AB149" s="278"/>
      <c r="AC149" s="278"/>
      <c r="AD149" s="278"/>
      <c r="AE149" s="278"/>
      <c r="AF149" s="278"/>
      <c r="AG149" s="278"/>
      <c r="AH149" s="278"/>
      <c r="AI149" s="278"/>
      <c r="AJ149" s="278"/>
      <c r="AK149" s="278"/>
    </row>
    <row r="150" spans="1:37" s="23" customFormat="1" ht="15" customHeight="1">
      <c r="A150" s="114"/>
      <c r="B150" s="378"/>
      <c r="C150" s="85"/>
      <c r="D150" s="85"/>
      <c r="E150" s="85"/>
      <c r="F150" s="85"/>
      <c r="G150" s="22"/>
      <c r="H150" s="278"/>
      <c r="I150" s="278"/>
      <c r="J150" s="278"/>
      <c r="K150" s="278"/>
      <c r="L150" s="278"/>
      <c r="M150" s="278"/>
      <c r="N150" s="278"/>
      <c r="O150" s="278"/>
      <c r="P150" s="278"/>
      <c r="Q150" s="278"/>
      <c r="R150" s="278"/>
      <c r="S150" s="278"/>
      <c r="T150" s="278"/>
      <c r="U150" s="278"/>
      <c r="V150" s="278"/>
      <c r="W150" s="278"/>
      <c r="X150" s="278"/>
      <c r="Y150" s="278"/>
      <c r="Z150" s="278"/>
      <c r="AA150" s="278"/>
      <c r="AB150" s="278"/>
      <c r="AC150" s="278"/>
      <c r="AD150" s="278"/>
      <c r="AE150" s="278"/>
      <c r="AF150" s="278"/>
      <c r="AG150" s="278"/>
      <c r="AH150" s="278"/>
      <c r="AI150" s="278"/>
      <c r="AJ150" s="278"/>
      <c r="AK150" s="278"/>
    </row>
    <row r="151" spans="1:37" s="23" customFormat="1" ht="15" customHeight="1">
      <c r="A151" s="114"/>
      <c r="B151" s="378"/>
      <c r="C151" s="85"/>
      <c r="D151" s="85"/>
      <c r="E151" s="85"/>
      <c r="F151" s="85"/>
      <c r="G151" s="22"/>
      <c r="H151" s="278"/>
      <c r="I151" s="278"/>
      <c r="J151" s="278"/>
      <c r="K151" s="278"/>
      <c r="L151" s="278"/>
      <c r="M151" s="278"/>
      <c r="N151" s="278"/>
      <c r="O151" s="278"/>
      <c r="P151" s="278"/>
      <c r="Q151" s="278"/>
      <c r="R151" s="278"/>
      <c r="S151" s="278"/>
      <c r="T151" s="278"/>
      <c r="U151" s="278"/>
      <c r="V151" s="278"/>
      <c r="W151" s="278"/>
      <c r="X151" s="278"/>
      <c r="Y151" s="278"/>
      <c r="Z151" s="278"/>
      <c r="AA151" s="278"/>
      <c r="AB151" s="278"/>
      <c r="AC151" s="278"/>
      <c r="AD151" s="278"/>
      <c r="AE151" s="278"/>
      <c r="AF151" s="278"/>
      <c r="AG151" s="278"/>
      <c r="AH151" s="278"/>
      <c r="AI151" s="278"/>
      <c r="AJ151" s="278"/>
      <c r="AK151" s="278"/>
    </row>
    <row r="152" spans="1:37" s="23" customFormat="1" ht="15" customHeight="1">
      <c r="A152" s="114"/>
      <c r="B152" s="378"/>
      <c r="C152" s="85"/>
      <c r="D152" s="85"/>
      <c r="E152" s="85"/>
      <c r="F152" s="85"/>
      <c r="G152" s="22"/>
      <c r="H152" s="278"/>
      <c r="I152" s="278"/>
      <c r="J152" s="278"/>
      <c r="K152" s="278"/>
      <c r="L152" s="278"/>
      <c r="M152" s="278"/>
      <c r="N152" s="278"/>
      <c r="O152" s="278"/>
      <c r="P152" s="278"/>
      <c r="Q152" s="278"/>
      <c r="R152" s="278"/>
      <c r="S152" s="278"/>
      <c r="T152" s="278"/>
      <c r="U152" s="278"/>
      <c r="V152" s="278"/>
      <c r="W152" s="278"/>
      <c r="X152" s="278"/>
      <c r="Y152" s="278"/>
      <c r="Z152" s="278"/>
      <c r="AA152" s="278"/>
      <c r="AB152" s="278"/>
      <c r="AC152" s="278"/>
      <c r="AD152" s="278"/>
      <c r="AE152" s="278"/>
      <c r="AF152" s="278"/>
      <c r="AG152" s="278"/>
      <c r="AH152" s="278"/>
      <c r="AI152" s="278"/>
      <c r="AJ152" s="278"/>
      <c r="AK152" s="278"/>
    </row>
    <row r="153" spans="1:37" s="23" customFormat="1" ht="15" customHeight="1">
      <c r="A153" s="114"/>
      <c r="B153" s="378"/>
      <c r="C153" s="85"/>
      <c r="D153" s="85"/>
      <c r="E153" s="85"/>
      <c r="F153" s="85"/>
      <c r="G153" s="22"/>
      <c r="H153" s="278"/>
      <c r="I153" s="278"/>
      <c r="J153" s="278"/>
      <c r="K153" s="278"/>
      <c r="L153" s="278"/>
      <c r="M153" s="278"/>
      <c r="N153" s="278"/>
      <c r="O153" s="278"/>
      <c r="P153" s="278"/>
      <c r="Q153" s="278"/>
      <c r="R153" s="278"/>
      <c r="S153" s="278"/>
      <c r="T153" s="278"/>
      <c r="U153" s="278"/>
      <c r="V153" s="278"/>
      <c r="W153" s="278"/>
      <c r="X153" s="278"/>
      <c r="Y153" s="278"/>
      <c r="Z153" s="278"/>
      <c r="AA153" s="278"/>
      <c r="AB153" s="278"/>
      <c r="AC153" s="278"/>
      <c r="AD153" s="278"/>
      <c r="AE153" s="278"/>
      <c r="AF153" s="278"/>
      <c r="AG153" s="278"/>
      <c r="AH153" s="278"/>
      <c r="AI153" s="278"/>
      <c r="AJ153" s="278"/>
      <c r="AK153" s="278"/>
    </row>
    <row r="154" spans="1:37" s="23" customFormat="1" ht="15" customHeight="1">
      <c r="A154" s="114"/>
      <c r="B154" s="378"/>
      <c r="C154" s="85"/>
      <c r="D154" s="85"/>
      <c r="E154" s="85"/>
      <c r="F154" s="85"/>
      <c r="G154" s="22"/>
      <c r="H154" s="278"/>
      <c r="I154" s="278"/>
      <c r="J154" s="278"/>
      <c r="K154" s="278"/>
      <c r="L154" s="278"/>
      <c r="M154" s="278"/>
      <c r="N154" s="278"/>
      <c r="O154" s="278"/>
      <c r="P154" s="278"/>
      <c r="Q154" s="278"/>
      <c r="R154" s="278"/>
      <c r="S154" s="278"/>
      <c r="T154" s="278"/>
      <c r="U154" s="278"/>
      <c r="V154" s="278"/>
      <c r="W154" s="278"/>
      <c r="X154" s="278"/>
      <c r="Y154" s="278"/>
      <c r="Z154" s="278"/>
      <c r="AA154" s="278"/>
      <c r="AB154" s="278"/>
      <c r="AC154" s="278"/>
      <c r="AD154" s="278"/>
      <c r="AE154" s="278"/>
      <c r="AF154" s="278"/>
      <c r="AG154" s="278"/>
      <c r="AH154" s="278"/>
      <c r="AI154" s="278"/>
      <c r="AJ154" s="278"/>
      <c r="AK154" s="278"/>
    </row>
    <row r="155" spans="1:37" s="23" customFormat="1" ht="15" customHeight="1">
      <c r="A155" s="114"/>
      <c r="B155" s="378"/>
      <c r="C155" s="85"/>
      <c r="D155" s="85"/>
      <c r="E155" s="85"/>
      <c r="F155" s="85"/>
      <c r="G155" s="22"/>
      <c r="H155" s="278"/>
      <c r="I155" s="278"/>
      <c r="J155" s="278"/>
      <c r="K155" s="278"/>
      <c r="L155" s="278"/>
      <c r="M155" s="278"/>
      <c r="N155" s="278"/>
      <c r="O155" s="278"/>
      <c r="P155" s="278"/>
      <c r="Q155" s="278"/>
      <c r="R155" s="278"/>
      <c r="S155" s="278"/>
      <c r="T155" s="278"/>
      <c r="U155" s="278"/>
      <c r="V155" s="278"/>
      <c r="W155" s="278"/>
      <c r="X155" s="278"/>
      <c r="Y155" s="278"/>
      <c r="Z155" s="278"/>
      <c r="AA155" s="278"/>
      <c r="AB155" s="278"/>
      <c r="AC155" s="278"/>
      <c r="AD155" s="278"/>
      <c r="AE155" s="278"/>
      <c r="AF155" s="278"/>
      <c r="AG155" s="278"/>
      <c r="AH155" s="278"/>
      <c r="AI155" s="278"/>
      <c r="AJ155" s="278"/>
      <c r="AK155" s="278"/>
    </row>
    <row r="156" spans="1:37" s="23" customFormat="1" ht="15" customHeight="1">
      <c r="A156" s="114"/>
      <c r="B156" s="378"/>
      <c r="C156" s="85"/>
      <c r="D156" s="85"/>
      <c r="E156" s="85"/>
      <c r="F156" s="85"/>
      <c r="G156" s="22"/>
      <c r="H156" s="278"/>
      <c r="I156" s="278"/>
      <c r="J156" s="278"/>
      <c r="K156" s="278"/>
      <c r="L156" s="278"/>
      <c r="M156" s="278"/>
      <c r="N156" s="278"/>
      <c r="O156" s="278"/>
      <c r="P156" s="278"/>
      <c r="Q156" s="278"/>
      <c r="R156" s="278"/>
      <c r="S156" s="278"/>
      <c r="T156" s="278"/>
      <c r="U156" s="278"/>
      <c r="V156" s="278"/>
      <c r="W156" s="278"/>
      <c r="X156" s="278"/>
      <c r="Y156" s="278"/>
      <c r="Z156" s="278"/>
      <c r="AA156" s="278"/>
      <c r="AB156" s="278"/>
      <c r="AC156" s="278"/>
      <c r="AD156" s="278"/>
      <c r="AE156" s="278"/>
      <c r="AF156" s="278"/>
      <c r="AG156" s="278"/>
      <c r="AH156" s="278"/>
      <c r="AI156" s="278"/>
      <c r="AJ156" s="278"/>
      <c r="AK156" s="278"/>
    </row>
    <row r="157" spans="1:37" s="23" customFormat="1" ht="15" customHeight="1">
      <c r="A157" s="114"/>
      <c r="B157" s="378"/>
      <c r="C157" s="85"/>
      <c r="D157" s="85"/>
      <c r="E157" s="85"/>
      <c r="F157" s="85"/>
      <c r="G157" s="22"/>
      <c r="H157" s="278"/>
      <c r="I157" s="278"/>
      <c r="J157" s="278"/>
      <c r="K157" s="278"/>
      <c r="L157" s="278"/>
      <c r="M157" s="278"/>
      <c r="N157" s="278"/>
      <c r="O157" s="278"/>
      <c r="P157" s="278"/>
      <c r="Q157" s="278"/>
      <c r="R157" s="278"/>
      <c r="S157" s="278"/>
      <c r="T157" s="278"/>
      <c r="U157" s="278"/>
      <c r="V157" s="278"/>
      <c r="W157" s="278"/>
      <c r="X157" s="278"/>
      <c r="Y157" s="278"/>
      <c r="Z157" s="278"/>
      <c r="AA157" s="278"/>
      <c r="AB157" s="278"/>
      <c r="AC157" s="278"/>
      <c r="AD157" s="278"/>
      <c r="AE157" s="278"/>
      <c r="AF157" s="278"/>
      <c r="AG157" s="278"/>
      <c r="AH157" s="278"/>
      <c r="AI157" s="278"/>
      <c r="AJ157" s="278"/>
      <c r="AK157" s="278"/>
    </row>
    <row r="158" spans="1:37" s="23" customFormat="1" ht="15" customHeight="1">
      <c r="A158" s="114"/>
      <c r="B158" s="378"/>
      <c r="C158" s="85"/>
      <c r="D158" s="85"/>
      <c r="E158" s="85"/>
      <c r="F158" s="85"/>
      <c r="G158" s="22"/>
      <c r="H158" s="278"/>
      <c r="I158" s="278"/>
      <c r="J158" s="278"/>
      <c r="K158" s="278"/>
      <c r="L158" s="278"/>
      <c r="M158" s="278"/>
      <c r="N158" s="278"/>
      <c r="O158" s="278"/>
      <c r="P158" s="278"/>
      <c r="Q158" s="278"/>
      <c r="R158" s="278"/>
      <c r="S158" s="278"/>
      <c r="T158" s="278"/>
      <c r="U158" s="278"/>
      <c r="V158" s="278"/>
      <c r="W158" s="278"/>
      <c r="X158" s="278"/>
      <c r="Y158" s="278"/>
      <c r="Z158" s="278"/>
      <c r="AA158" s="278"/>
      <c r="AB158" s="278"/>
      <c r="AC158" s="278"/>
      <c r="AD158" s="278"/>
      <c r="AE158" s="278"/>
      <c r="AF158" s="278"/>
      <c r="AG158" s="278"/>
      <c r="AH158" s="278"/>
      <c r="AI158" s="278"/>
      <c r="AJ158" s="278"/>
      <c r="AK158" s="278"/>
    </row>
    <row r="159" spans="1:37" s="23" customFormat="1" ht="15" customHeight="1">
      <c r="A159" s="114"/>
      <c r="B159" s="378"/>
      <c r="C159" s="85"/>
      <c r="D159" s="85"/>
      <c r="E159" s="85"/>
      <c r="F159" s="85"/>
      <c r="G159" s="22"/>
      <c r="H159" s="278"/>
      <c r="I159" s="278"/>
      <c r="J159" s="278"/>
      <c r="K159" s="278"/>
      <c r="L159" s="278"/>
      <c r="M159" s="278"/>
      <c r="N159" s="278"/>
      <c r="O159" s="278"/>
      <c r="P159" s="278"/>
      <c r="Q159" s="278"/>
      <c r="R159" s="278"/>
      <c r="S159" s="278"/>
      <c r="T159" s="278"/>
      <c r="U159" s="278"/>
      <c r="V159" s="278"/>
      <c r="W159" s="278"/>
      <c r="X159" s="278"/>
      <c r="Y159" s="278"/>
      <c r="Z159" s="278"/>
      <c r="AA159" s="278"/>
      <c r="AB159" s="278"/>
      <c r="AC159" s="278"/>
      <c r="AD159" s="278"/>
      <c r="AE159" s="278"/>
      <c r="AF159" s="278"/>
      <c r="AG159" s="278"/>
      <c r="AH159" s="278"/>
      <c r="AI159" s="278"/>
      <c r="AJ159" s="278"/>
      <c r="AK159" s="278"/>
    </row>
    <row r="160" spans="1:37" s="23" customFormat="1" ht="15" customHeight="1">
      <c r="A160" s="114"/>
      <c r="B160" s="378"/>
      <c r="C160" s="85"/>
      <c r="D160" s="85"/>
      <c r="E160" s="85"/>
      <c r="F160" s="85"/>
      <c r="G160" s="22"/>
      <c r="H160" s="278"/>
      <c r="I160" s="278"/>
      <c r="J160" s="278"/>
      <c r="K160" s="278"/>
      <c r="L160" s="278"/>
      <c r="M160" s="278"/>
      <c r="N160" s="278"/>
      <c r="O160" s="278"/>
      <c r="P160" s="278"/>
      <c r="Q160" s="278"/>
      <c r="R160" s="278"/>
      <c r="S160" s="278"/>
      <c r="T160" s="278"/>
      <c r="U160" s="278"/>
      <c r="V160" s="278"/>
      <c r="W160" s="278"/>
      <c r="X160" s="278"/>
      <c r="Y160" s="278"/>
      <c r="Z160" s="278"/>
      <c r="AA160" s="278"/>
      <c r="AB160" s="278"/>
      <c r="AC160" s="278"/>
      <c r="AD160" s="278"/>
      <c r="AE160" s="278"/>
      <c r="AF160" s="278"/>
      <c r="AG160" s="278"/>
      <c r="AH160" s="278"/>
      <c r="AI160" s="278"/>
      <c r="AJ160" s="278"/>
      <c r="AK160" s="278"/>
    </row>
    <row r="161" spans="1:37" s="23" customFormat="1" ht="15" customHeight="1">
      <c r="A161" s="114"/>
      <c r="B161" s="378"/>
      <c r="C161" s="85"/>
      <c r="D161" s="85"/>
      <c r="E161" s="85"/>
      <c r="F161" s="85"/>
      <c r="G161" s="22"/>
      <c r="H161" s="278"/>
      <c r="I161" s="278"/>
      <c r="J161" s="278"/>
      <c r="K161" s="278"/>
      <c r="L161" s="278"/>
      <c r="M161" s="278"/>
      <c r="N161" s="278"/>
      <c r="O161" s="278"/>
      <c r="P161" s="278"/>
      <c r="Q161" s="278"/>
      <c r="R161" s="278"/>
      <c r="S161" s="278"/>
      <c r="T161" s="278"/>
      <c r="U161" s="278"/>
      <c r="V161" s="278"/>
      <c r="W161" s="278"/>
      <c r="X161" s="278"/>
      <c r="Y161" s="278"/>
      <c r="Z161" s="278"/>
      <c r="AA161" s="278"/>
      <c r="AB161" s="278"/>
      <c r="AC161" s="278"/>
      <c r="AD161" s="278"/>
      <c r="AE161" s="278"/>
      <c r="AF161" s="278"/>
      <c r="AG161" s="278"/>
      <c r="AH161" s="278"/>
      <c r="AI161" s="278"/>
      <c r="AJ161" s="278"/>
      <c r="AK161" s="278"/>
    </row>
    <row r="162" spans="1:37" s="23" customFormat="1" ht="15" customHeight="1">
      <c r="A162" s="114"/>
      <c r="B162" s="378"/>
      <c r="C162" s="85"/>
      <c r="D162" s="85"/>
      <c r="E162" s="85"/>
      <c r="F162" s="85"/>
      <c r="G162" s="22"/>
      <c r="H162" s="278"/>
      <c r="I162" s="278"/>
      <c r="J162" s="278"/>
      <c r="K162" s="278"/>
      <c r="L162" s="278"/>
      <c r="M162" s="278"/>
      <c r="N162" s="278"/>
      <c r="O162" s="278"/>
      <c r="P162" s="278"/>
      <c r="Q162" s="278"/>
      <c r="R162" s="278"/>
      <c r="S162" s="278"/>
      <c r="T162" s="278"/>
      <c r="U162" s="278"/>
      <c r="V162" s="278"/>
      <c r="W162" s="278"/>
      <c r="X162" s="278"/>
      <c r="Y162" s="278"/>
      <c r="Z162" s="278"/>
      <c r="AA162" s="278"/>
      <c r="AB162" s="278"/>
      <c r="AC162" s="278"/>
      <c r="AD162" s="278"/>
      <c r="AE162" s="278"/>
      <c r="AF162" s="278"/>
      <c r="AG162" s="278"/>
      <c r="AH162" s="278"/>
      <c r="AI162" s="278"/>
      <c r="AJ162" s="278"/>
      <c r="AK162" s="278"/>
    </row>
    <row r="163" spans="1:37" s="23" customFormat="1" ht="15" customHeight="1">
      <c r="A163" s="114"/>
      <c r="B163" s="378"/>
      <c r="C163" s="85"/>
      <c r="D163" s="85"/>
      <c r="E163" s="85"/>
      <c r="F163" s="85"/>
      <c r="G163" s="22"/>
      <c r="H163" s="278"/>
      <c r="I163" s="278"/>
      <c r="J163" s="278"/>
      <c r="K163" s="278"/>
      <c r="L163" s="278"/>
      <c r="M163" s="278"/>
      <c r="N163" s="278"/>
      <c r="O163" s="278"/>
      <c r="P163" s="278"/>
      <c r="Q163" s="278"/>
      <c r="R163" s="278"/>
      <c r="S163" s="278"/>
      <c r="T163" s="278"/>
      <c r="U163" s="278"/>
      <c r="V163" s="278"/>
      <c r="W163" s="278"/>
      <c r="X163" s="278"/>
      <c r="Y163" s="278"/>
      <c r="Z163" s="278"/>
      <c r="AA163" s="278"/>
      <c r="AB163" s="278"/>
      <c r="AC163" s="278"/>
      <c r="AD163" s="278"/>
      <c r="AE163" s="278"/>
      <c r="AF163" s="278"/>
      <c r="AG163" s="278"/>
      <c r="AH163" s="278"/>
      <c r="AI163" s="278"/>
      <c r="AJ163" s="278"/>
      <c r="AK163" s="278"/>
    </row>
    <row r="164" spans="1:37" s="23" customFormat="1" ht="15" customHeight="1">
      <c r="A164" s="114"/>
      <c r="B164" s="378"/>
      <c r="C164" s="85"/>
      <c r="D164" s="85"/>
      <c r="E164" s="85"/>
      <c r="F164" s="85"/>
      <c r="G164" s="22"/>
      <c r="H164" s="278"/>
      <c r="I164" s="278"/>
      <c r="J164" s="278"/>
      <c r="K164" s="278"/>
      <c r="L164" s="278"/>
      <c r="M164" s="278"/>
      <c r="N164" s="278"/>
      <c r="O164" s="278"/>
      <c r="P164" s="278"/>
      <c r="Q164" s="278"/>
      <c r="R164" s="278"/>
      <c r="S164" s="278"/>
      <c r="T164" s="278"/>
      <c r="U164" s="278"/>
      <c r="V164" s="278"/>
      <c r="W164" s="278"/>
      <c r="X164" s="278"/>
      <c r="Y164" s="278"/>
      <c r="Z164" s="278"/>
      <c r="AA164" s="278"/>
      <c r="AB164" s="278"/>
      <c r="AC164" s="278"/>
      <c r="AD164" s="278"/>
      <c r="AE164" s="278"/>
      <c r="AF164" s="278"/>
      <c r="AG164" s="278"/>
      <c r="AH164" s="278"/>
      <c r="AI164" s="278"/>
      <c r="AJ164" s="278"/>
      <c r="AK164" s="278"/>
    </row>
    <row r="165" spans="1:37" s="23" customFormat="1" ht="15" customHeight="1">
      <c r="A165" s="114"/>
      <c r="B165" s="378"/>
      <c r="C165" s="85"/>
      <c r="D165" s="85"/>
      <c r="E165" s="85"/>
      <c r="F165" s="85"/>
      <c r="G165" s="22"/>
      <c r="H165" s="278"/>
      <c r="I165" s="278"/>
      <c r="J165" s="278"/>
      <c r="K165" s="278"/>
      <c r="L165" s="278"/>
      <c r="M165" s="278"/>
      <c r="N165" s="278"/>
      <c r="O165" s="278"/>
      <c r="P165" s="278"/>
      <c r="Q165" s="278"/>
      <c r="R165" s="278"/>
      <c r="S165" s="278"/>
      <c r="T165" s="278"/>
      <c r="U165" s="278"/>
      <c r="V165" s="278"/>
      <c r="W165" s="278"/>
      <c r="X165" s="278"/>
      <c r="Y165" s="278"/>
      <c r="Z165" s="278"/>
      <c r="AA165" s="278"/>
      <c r="AB165" s="278"/>
      <c r="AC165" s="278"/>
      <c r="AD165" s="278"/>
      <c r="AE165" s="278"/>
      <c r="AF165" s="278"/>
      <c r="AG165" s="278"/>
      <c r="AH165" s="278"/>
      <c r="AI165" s="278"/>
      <c r="AJ165" s="278"/>
      <c r="AK165" s="278"/>
    </row>
    <row r="166" spans="1:37" s="23" customFormat="1" ht="15" customHeight="1">
      <c r="A166" s="114"/>
      <c r="B166" s="378"/>
      <c r="C166" s="85"/>
      <c r="D166" s="85"/>
      <c r="E166" s="85"/>
      <c r="F166" s="85"/>
      <c r="G166" s="22"/>
      <c r="H166" s="278"/>
      <c r="I166" s="278"/>
      <c r="J166" s="278"/>
      <c r="K166" s="278"/>
      <c r="L166" s="278"/>
      <c r="M166" s="278"/>
      <c r="N166" s="278"/>
      <c r="O166" s="278"/>
      <c r="P166" s="278"/>
      <c r="Q166" s="278"/>
      <c r="R166" s="278"/>
      <c r="S166" s="278"/>
      <c r="T166" s="278"/>
      <c r="U166" s="278"/>
      <c r="V166" s="278"/>
      <c r="W166" s="278"/>
      <c r="X166" s="278"/>
      <c r="Y166" s="278"/>
      <c r="Z166" s="278"/>
      <c r="AA166" s="278"/>
      <c r="AB166" s="278"/>
      <c r="AC166" s="278"/>
      <c r="AD166" s="278"/>
      <c r="AE166" s="278"/>
      <c r="AF166" s="278"/>
      <c r="AG166" s="278"/>
      <c r="AH166" s="278"/>
      <c r="AI166" s="278"/>
      <c r="AJ166" s="278"/>
      <c r="AK166" s="278"/>
    </row>
    <row r="167" spans="1:37" s="23" customFormat="1" ht="15" customHeight="1">
      <c r="A167" s="114"/>
      <c r="B167" s="378"/>
      <c r="C167" s="85"/>
      <c r="D167" s="85"/>
      <c r="E167" s="85"/>
      <c r="F167" s="85"/>
      <c r="G167" s="22"/>
      <c r="H167" s="278"/>
      <c r="I167" s="278"/>
      <c r="J167" s="278"/>
      <c r="K167" s="278"/>
      <c r="L167" s="278"/>
      <c r="M167" s="278"/>
      <c r="N167" s="278"/>
      <c r="O167" s="278"/>
      <c r="P167" s="278"/>
      <c r="Q167" s="278"/>
      <c r="R167" s="278"/>
      <c r="S167" s="278"/>
      <c r="T167" s="278"/>
      <c r="U167" s="278"/>
      <c r="V167" s="278"/>
      <c r="W167" s="278"/>
      <c r="X167" s="278"/>
      <c r="Y167" s="278"/>
      <c r="Z167" s="278"/>
      <c r="AA167" s="278"/>
      <c r="AB167" s="278"/>
      <c r="AC167" s="278"/>
      <c r="AD167" s="278"/>
      <c r="AE167" s="278"/>
      <c r="AF167" s="278"/>
      <c r="AG167" s="278"/>
      <c r="AH167" s="278"/>
      <c r="AI167" s="278"/>
      <c r="AJ167" s="278"/>
      <c r="AK167" s="278"/>
    </row>
    <row r="168" spans="1:37" s="23" customFormat="1" ht="15" customHeight="1">
      <c r="A168" s="114"/>
      <c r="B168" s="378"/>
      <c r="C168" s="85"/>
      <c r="D168" s="85"/>
      <c r="E168" s="85"/>
      <c r="F168" s="85"/>
      <c r="G168" s="22"/>
      <c r="H168" s="278"/>
      <c r="I168" s="278"/>
      <c r="J168" s="278"/>
      <c r="K168" s="278"/>
      <c r="L168" s="278"/>
      <c r="M168" s="278"/>
      <c r="N168" s="278"/>
      <c r="O168" s="278"/>
      <c r="P168" s="278"/>
      <c r="Q168" s="278"/>
      <c r="R168" s="278"/>
      <c r="S168" s="278"/>
      <c r="T168" s="278"/>
      <c r="U168" s="278"/>
      <c r="V168" s="278"/>
      <c r="W168" s="278"/>
      <c r="X168" s="278"/>
      <c r="Y168" s="278"/>
      <c r="Z168" s="278"/>
      <c r="AA168" s="278"/>
      <c r="AB168" s="278"/>
      <c r="AC168" s="278"/>
      <c r="AD168" s="278"/>
      <c r="AE168" s="278"/>
      <c r="AF168" s="278"/>
      <c r="AG168" s="278"/>
      <c r="AH168" s="278"/>
      <c r="AI168" s="278"/>
      <c r="AJ168" s="278"/>
      <c r="AK168" s="278"/>
    </row>
    <row r="169" spans="1:37" s="23" customFormat="1" ht="15" customHeight="1">
      <c r="A169" s="114"/>
      <c r="B169" s="378"/>
      <c r="C169" s="85"/>
      <c r="D169" s="85"/>
      <c r="E169" s="85"/>
      <c r="F169" s="85"/>
      <c r="G169" s="22"/>
      <c r="H169" s="278"/>
      <c r="I169" s="278"/>
      <c r="J169" s="278"/>
      <c r="K169" s="278"/>
      <c r="L169" s="278"/>
      <c r="M169" s="278"/>
      <c r="N169" s="278"/>
      <c r="O169" s="278"/>
      <c r="P169" s="278"/>
      <c r="Q169" s="278"/>
      <c r="R169" s="278"/>
      <c r="S169" s="278"/>
      <c r="T169" s="278"/>
      <c r="U169" s="278"/>
      <c r="V169" s="278"/>
      <c r="W169" s="278"/>
      <c r="X169" s="278"/>
      <c r="Y169" s="278"/>
      <c r="Z169" s="278"/>
      <c r="AA169" s="278"/>
      <c r="AB169" s="278"/>
      <c r="AC169" s="278"/>
      <c r="AD169" s="278"/>
      <c r="AE169" s="278"/>
      <c r="AF169" s="278"/>
      <c r="AG169" s="278"/>
      <c r="AH169" s="278"/>
      <c r="AI169" s="278"/>
      <c r="AJ169" s="278"/>
      <c r="AK169" s="278"/>
    </row>
    <row r="170" spans="1:37" s="23" customFormat="1" ht="15" customHeight="1">
      <c r="A170" s="114"/>
      <c r="B170" s="378"/>
      <c r="C170" s="85"/>
      <c r="D170" s="85"/>
      <c r="E170" s="85"/>
      <c r="F170" s="85"/>
      <c r="G170" s="22"/>
      <c r="H170" s="278"/>
      <c r="I170" s="278"/>
      <c r="J170" s="278"/>
      <c r="K170" s="278"/>
      <c r="L170" s="278"/>
      <c r="M170" s="278"/>
      <c r="N170" s="278"/>
      <c r="O170" s="278"/>
      <c r="P170" s="278"/>
      <c r="Q170" s="278"/>
      <c r="R170" s="278"/>
      <c r="S170" s="278"/>
      <c r="T170" s="278"/>
      <c r="U170" s="278"/>
      <c r="V170" s="278"/>
      <c r="W170" s="278"/>
      <c r="X170" s="278"/>
      <c r="Y170" s="278"/>
      <c r="Z170" s="278"/>
      <c r="AA170" s="278"/>
      <c r="AB170" s="278"/>
      <c r="AC170" s="278"/>
      <c r="AD170" s="278"/>
      <c r="AE170" s="278"/>
      <c r="AF170" s="278"/>
      <c r="AG170" s="278"/>
      <c r="AH170" s="278"/>
      <c r="AI170" s="278"/>
      <c r="AJ170" s="278"/>
      <c r="AK170" s="278"/>
    </row>
    <row r="171" spans="1:37" s="23" customFormat="1" ht="15" customHeight="1">
      <c r="A171" s="114"/>
      <c r="B171" s="378"/>
      <c r="C171" s="85"/>
      <c r="D171" s="85"/>
      <c r="E171" s="85"/>
      <c r="F171" s="85"/>
      <c r="G171" s="22"/>
      <c r="H171" s="278"/>
      <c r="I171" s="278"/>
      <c r="J171" s="278"/>
      <c r="K171" s="278"/>
      <c r="L171" s="278"/>
      <c r="M171" s="278"/>
      <c r="N171" s="278"/>
      <c r="O171" s="278"/>
      <c r="P171" s="278"/>
      <c r="Q171" s="278"/>
      <c r="R171" s="278"/>
      <c r="S171" s="278"/>
      <c r="T171" s="278"/>
      <c r="U171" s="278"/>
      <c r="V171" s="278"/>
      <c r="W171" s="278"/>
      <c r="X171" s="278"/>
      <c r="Y171" s="278"/>
      <c r="Z171" s="278"/>
      <c r="AA171" s="278"/>
      <c r="AB171" s="278"/>
      <c r="AC171" s="278"/>
      <c r="AD171" s="278"/>
      <c r="AE171" s="278"/>
      <c r="AF171" s="278"/>
      <c r="AG171" s="278"/>
      <c r="AH171" s="278"/>
      <c r="AI171" s="278"/>
      <c r="AJ171" s="278"/>
      <c r="AK171" s="278"/>
    </row>
    <row r="172" spans="1:37" s="23" customFormat="1" ht="15" customHeight="1">
      <c r="A172" s="114"/>
      <c r="B172" s="378"/>
      <c r="C172" s="85"/>
      <c r="D172" s="85"/>
      <c r="E172" s="85"/>
      <c r="F172" s="85"/>
      <c r="G172" s="22"/>
      <c r="H172" s="278"/>
      <c r="I172" s="278"/>
      <c r="J172" s="278"/>
      <c r="K172" s="278"/>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row>
    <row r="173" spans="1:37" s="23" customFormat="1" ht="15" customHeight="1">
      <c r="A173" s="114"/>
      <c r="B173" s="378"/>
      <c r="C173" s="85"/>
      <c r="D173" s="85"/>
      <c r="E173" s="85"/>
      <c r="F173" s="85"/>
      <c r="G173" s="22"/>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row>
    <row r="174" spans="1:37" s="23" customFormat="1" ht="15" customHeight="1">
      <c r="A174" s="114"/>
      <c r="B174" s="378"/>
      <c r="C174" s="85"/>
      <c r="D174" s="85"/>
      <c r="E174" s="85"/>
      <c r="F174" s="85"/>
      <c r="G174" s="22"/>
      <c r="H174" s="278"/>
      <c r="I174" s="278"/>
      <c r="J174" s="278"/>
      <c r="K174" s="278"/>
      <c r="L174" s="278"/>
      <c r="M174" s="278"/>
      <c r="N174" s="278"/>
      <c r="O174" s="278"/>
      <c r="P174" s="278"/>
      <c r="Q174" s="278"/>
      <c r="R174" s="278"/>
      <c r="S174" s="278"/>
      <c r="T174" s="278"/>
      <c r="U174" s="278"/>
      <c r="V174" s="278"/>
      <c r="W174" s="278"/>
      <c r="X174" s="278"/>
      <c r="Y174" s="278"/>
      <c r="Z174" s="278"/>
      <c r="AA174" s="278"/>
      <c r="AB174" s="278"/>
      <c r="AC174" s="278"/>
      <c r="AD174" s="278"/>
      <c r="AE174" s="278"/>
      <c r="AF174" s="278"/>
      <c r="AG174" s="278"/>
      <c r="AH174" s="278"/>
      <c r="AI174" s="278"/>
      <c r="AJ174" s="278"/>
      <c r="AK174" s="278"/>
    </row>
    <row r="175" spans="1:37" s="23" customFormat="1" ht="15" customHeight="1">
      <c r="A175" s="114"/>
      <c r="B175" s="378"/>
      <c r="C175" s="85"/>
      <c r="D175" s="85"/>
      <c r="E175" s="85"/>
      <c r="F175" s="85"/>
      <c r="G175" s="22"/>
      <c r="H175" s="278"/>
      <c r="I175" s="278"/>
      <c r="J175" s="278"/>
      <c r="K175" s="278"/>
      <c r="L175" s="278"/>
      <c r="M175" s="278"/>
      <c r="N175" s="278"/>
      <c r="O175" s="278"/>
      <c r="P175" s="278"/>
      <c r="Q175" s="278"/>
      <c r="R175" s="278"/>
      <c r="S175" s="278"/>
      <c r="T175" s="278"/>
      <c r="U175" s="278"/>
      <c r="V175" s="278"/>
      <c r="W175" s="278"/>
      <c r="X175" s="278"/>
      <c r="Y175" s="278"/>
      <c r="Z175" s="278"/>
      <c r="AA175" s="278"/>
      <c r="AB175" s="278"/>
      <c r="AC175" s="278"/>
      <c r="AD175" s="278"/>
      <c r="AE175" s="278"/>
      <c r="AF175" s="278"/>
      <c r="AG175" s="278"/>
      <c r="AH175" s="278"/>
      <c r="AI175" s="278"/>
      <c r="AJ175" s="278"/>
      <c r="AK175" s="278"/>
    </row>
    <row r="176" spans="1:37" s="23" customFormat="1" ht="15" customHeight="1">
      <c r="A176" s="114"/>
      <c r="B176" s="378"/>
      <c r="C176" s="85"/>
      <c r="D176" s="85"/>
      <c r="E176" s="85"/>
      <c r="F176" s="85"/>
      <c r="G176" s="22"/>
      <c r="H176" s="278"/>
      <c r="I176" s="278"/>
      <c r="J176" s="278"/>
      <c r="K176" s="278"/>
      <c r="L176" s="278"/>
      <c r="M176" s="278"/>
      <c r="N176" s="278"/>
      <c r="O176" s="278"/>
      <c r="P176" s="278"/>
      <c r="Q176" s="278"/>
      <c r="R176" s="278"/>
      <c r="S176" s="278"/>
      <c r="T176" s="278"/>
      <c r="U176" s="278"/>
      <c r="V176" s="278"/>
      <c r="W176" s="278"/>
      <c r="X176" s="278"/>
      <c r="Y176" s="278"/>
      <c r="Z176" s="278"/>
      <c r="AA176" s="278"/>
      <c r="AB176" s="278"/>
      <c r="AC176" s="278"/>
      <c r="AD176" s="278"/>
      <c r="AE176" s="278"/>
      <c r="AF176" s="278"/>
      <c r="AG176" s="278"/>
      <c r="AH176" s="278"/>
      <c r="AI176" s="278"/>
      <c r="AJ176" s="278"/>
      <c r="AK176" s="278"/>
    </row>
    <row r="177" spans="1:37" s="23" customFormat="1" ht="15" customHeight="1">
      <c r="A177" s="114"/>
      <c r="B177" s="378"/>
      <c r="C177" s="85"/>
      <c r="D177" s="85"/>
      <c r="E177" s="85"/>
      <c r="F177" s="85"/>
      <c r="G177" s="22"/>
      <c r="H177" s="278"/>
      <c r="I177" s="278"/>
      <c r="J177" s="278"/>
      <c r="K177" s="278"/>
      <c r="L177" s="278"/>
      <c r="M177" s="278"/>
      <c r="N177" s="278"/>
      <c r="O177" s="278"/>
      <c r="P177" s="278"/>
      <c r="Q177" s="278"/>
      <c r="R177" s="278"/>
      <c r="S177" s="278"/>
      <c r="T177" s="278"/>
      <c r="U177" s="278"/>
      <c r="V177" s="278"/>
      <c r="W177" s="278"/>
      <c r="X177" s="278"/>
      <c r="Y177" s="278"/>
      <c r="Z177" s="278"/>
      <c r="AA177" s="278"/>
      <c r="AB177" s="278"/>
      <c r="AC177" s="278"/>
      <c r="AD177" s="278"/>
      <c r="AE177" s="278"/>
      <c r="AF177" s="278"/>
      <c r="AG177" s="278"/>
      <c r="AH177" s="278"/>
      <c r="AI177" s="278"/>
      <c r="AJ177" s="278"/>
      <c r="AK177" s="278"/>
    </row>
    <row r="178" spans="1:37" s="23" customFormat="1" ht="15" customHeight="1">
      <c r="A178" s="114"/>
      <c r="B178" s="378"/>
      <c r="C178" s="85"/>
      <c r="D178" s="85"/>
      <c r="E178" s="85"/>
      <c r="F178" s="85"/>
      <c r="G178" s="22"/>
      <c r="H178" s="278"/>
      <c r="I178" s="278"/>
      <c r="J178" s="278"/>
      <c r="K178" s="278"/>
      <c r="L178" s="278"/>
      <c r="M178" s="278"/>
      <c r="N178" s="278"/>
      <c r="O178" s="278"/>
      <c r="P178" s="278"/>
      <c r="Q178" s="278"/>
      <c r="R178" s="278"/>
      <c r="S178" s="278"/>
      <c r="T178" s="278"/>
      <c r="U178" s="278"/>
      <c r="V178" s="278"/>
      <c r="W178" s="278"/>
      <c r="X178" s="278"/>
      <c r="Y178" s="278"/>
      <c r="Z178" s="278"/>
      <c r="AA178" s="278"/>
      <c r="AB178" s="278"/>
      <c r="AC178" s="278"/>
      <c r="AD178" s="278"/>
      <c r="AE178" s="278"/>
      <c r="AF178" s="278"/>
      <c r="AG178" s="278"/>
      <c r="AH178" s="278"/>
      <c r="AI178" s="278"/>
      <c r="AJ178" s="278"/>
      <c r="AK178" s="278"/>
    </row>
    <row r="179" spans="1:37" s="23" customFormat="1" ht="15" customHeight="1">
      <c r="A179" s="114"/>
      <c r="B179" s="378"/>
      <c r="C179" s="85"/>
      <c r="D179" s="85"/>
      <c r="E179" s="85"/>
      <c r="F179" s="85"/>
      <c r="G179" s="22"/>
      <c r="H179" s="278"/>
      <c r="I179" s="278"/>
      <c r="J179" s="278"/>
      <c r="K179" s="278"/>
      <c r="L179" s="278"/>
      <c r="M179" s="278"/>
      <c r="N179" s="278"/>
      <c r="O179" s="278"/>
      <c r="P179" s="278"/>
      <c r="Q179" s="278"/>
      <c r="R179" s="278"/>
      <c r="S179" s="278"/>
      <c r="T179" s="278"/>
      <c r="U179" s="278"/>
      <c r="V179" s="278"/>
      <c r="W179" s="278"/>
      <c r="X179" s="278"/>
      <c r="Y179" s="278"/>
      <c r="Z179" s="278"/>
      <c r="AA179" s="278"/>
      <c r="AB179" s="278"/>
      <c r="AC179" s="278"/>
      <c r="AD179" s="278"/>
      <c r="AE179" s="278"/>
      <c r="AF179" s="278"/>
      <c r="AG179" s="278"/>
      <c r="AH179" s="278"/>
      <c r="AI179" s="278"/>
      <c r="AJ179" s="278"/>
      <c r="AK179" s="278"/>
    </row>
    <row r="180" spans="1:37" s="23" customFormat="1" ht="15" customHeight="1">
      <c r="A180" s="114"/>
      <c r="B180" s="378"/>
      <c r="C180" s="85"/>
      <c r="D180" s="85"/>
      <c r="E180" s="85"/>
      <c r="F180" s="85"/>
      <c r="G180" s="22"/>
      <c r="H180" s="278"/>
      <c r="I180" s="278"/>
      <c r="J180" s="278"/>
      <c r="K180" s="278"/>
      <c r="L180" s="278"/>
      <c r="M180" s="278"/>
      <c r="N180" s="278"/>
      <c r="O180" s="278"/>
      <c r="P180" s="278"/>
      <c r="Q180" s="278"/>
      <c r="R180" s="278"/>
      <c r="S180" s="278"/>
      <c r="T180" s="278"/>
      <c r="U180" s="278"/>
      <c r="V180" s="278"/>
      <c r="W180" s="278"/>
      <c r="X180" s="278"/>
      <c r="Y180" s="278"/>
      <c r="Z180" s="278"/>
      <c r="AA180" s="278"/>
      <c r="AB180" s="278"/>
      <c r="AC180" s="278"/>
      <c r="AD180" s="278"/>
      <c r="AE180" s="278"/>
      <c r="AF180" s="278"/>
      <c r="AG180" s="278"/>
      <c r="AH180" s="278"/>
      <c r="AI180" s="278"/>
      <c r="AJ180" s="278"/>
      <c r="AK180" s="278"/>
    </row>
    <row r="181" spans="1:37" s="23" customFormat="1" ht="15" customHeight="1">
      <c r="A181" s="114"/>
      <c r="B181" s="378"/>
      <c r="C181" s="85"/>
      <c r="D181" s="85"/>
      <c r="E181" s="85"/>
      <c r="F181" s="85"/>
      <c r="G181" s="22"/>
      <c r="H181" s="278"/>
      <c r="I181" s="278"/>
      <c r="J181" s="278"/>
      <c r="K181" s="278"/>
      <c r="L181" s="278"/>
      <c r="M181" s="278"/>
      <c r="N181" s="278"/>
      <c r="O181" s="278"/>
      <c r="P181" s="278"/>
      <c r="Q181" s="278"/>
      <c r="R181" s="278"/>
      <c r="S181" s="278"/>
      <c r="T181" s="278"/>
      <c r="U181" s="278"/>
      <c r="V181" s="278"/>
      <c r="W181" s="278"/>
      <c r="X181" s="278"/>
      <c r="Y181" s="278"/>
      <c r="Z181" s="278"/>
      <c r="AA181" s="278"/>
      <c r="AB181" s="278"/>
      <c r="AC181" s="278"/>
      <c r="AD181" s="278"/>
      <c r="AE181" s="278"/>
      <c r="AF181" s="278"/>
      <c r="AG181" s="278"/>
      <c r="AH181" s="278"/>
      <c r="AI181" s="278"/>
      <c r="AJ181" s="278"/>
      <c r="AK181" s="278"/>
    </row>
    <row r="182" spans="1:37" s="23" customFormat="1" ht="15" customHeight="1">
      <c r="A182" s="114"/>
      <c r="B182" s="378"/>
      <c r="C182" s="85"/>
      <c r="D182" s="85"/>
      <c r="E182" s="85"/>
      <c r="F182" s="85"/>
      <c r="G182" s="22"/>
      <c r="H182" s="278"/>
      <c r="I182" s="278"/>
      <c r="J182" s="278"/>
      <c r="K182" s="278"/>
      <c r="L182" s="278"/>
      <c r="M182" s="278"/>
      <c r="N182" s="278"/>
      <c r="O182" s="278"/>
      <c r="P182" s="278"/>
      <c r="Q182" s="278"/>
      <c r="R182" s="278"/>
      <c r="S182" s="278"/>
      <c r="T182" s="278"/>
      <c r="U182" s="278"/>
      <c r="V182" s="278"/>
      <c r="W182" s="278"/>
      <c r="X182" s="278"/>
      <c r="Y182" s="278"/>
      <c r="Z182" s="278"/>
      <c r="AA182" s="278"/>
      <c r="AB182" s="278"/>
      <c r="AC182" s="278"/>
      <c r="AD182" s="278"/>
      <c r="AE182" s="278"/>
      <c r="AF182" s="278"/>
      <c r="AG182" s="278"/>
      <c r="AH182" s="278"/>
      <c r="AI182" s="278"/>
      <c r="AJ182" s="278"/>
      <c r="AK182" s="278"/>
    </row>
    <row r="183" spans="1:37" s="23" customFormat="1" ht="15" customHeight="1">
      <c r="A183" s="114"/>
      <c r="B183" s="378"/>
      <c r="C183" s="85"/>
      <c r="D183" s="85"/>
      <c r="E183" s="85"/>
      <c r="F183" s="85"/>
      <c r="G183" s="22"/>
      <c r="H183" s="278"/>
      <c r="I183" s="278"/>
      <c r="J183" s="278"/>
      <c r="K183" s="278"/>
      <c r="L183" s="278"/>
      <c r="M183" s="278"/>
      <c r="N183" s="278"/>
      <c r="O183" s="278"/>
      <c r="P183" s="278"/>
      <c r="Q183" s="278"/>
      <c r="R183" s="278"/>
      <c r="S183" s="278"/>
      <c r="T183" s="278"/>
      <c r="U183" s="278"/>
      <c r="V183" s="278"/>
      <c r="W183" s="278"/>
      <c r="X183" s="278"/>
      <c r="Y183" s="278"/>
      <c r="Z183" s="278"/>
      <c r="AA183" s="278"/>
      <c r="AB183" s="278"/>
      <c r="AC183" s="278"/>
      <c r="AD183" s="278"/>
      <c r="AE183" s="278"/>
      <c r="AF183" s="278"/>
      <c r="AG183" s="278"/>
      <c r="AH183" s="278"/>
      <c r="AI183" s="278"/>
      <c r="AJ183" s="278"/>
      <c r="AK183" s="278"/>
    </row>
    <row r="184" spans="1:37" s="23" customFormat="1" ht="15" customHeight="1">
      <c r="A184" s="114"/>
      <c r="B184" s="378"/>
      <c r="C184" s="85"/>
      <c r="D184" s="85"/>
      <c r="E184" s="85"/>
      <c r="F184" s="85"/>
      <c r="G184" s="22"/>
      <c r="H184" s="278"/>
      <c r="I184" s="278"/>
      <c r="J184" s="278"/>
      <c r="K184" s="278"/>
      <c r="L184" s="278"/>
      <c r="M184" s="278"/>
      <c r="N184" s="278"/>
      <c r="O184" s="278"/>
      <c r="P184" s="278"/>
      <c r="Q184" s="278"/>
      <c r="R184" s="278"/>
      <c r="S184" s="278"/>
      <c r="T184" s="278"/>
      <c r="U184" s="278"/>
      <c r="V184" s="278"/>
      <c r="W184" s="278"/>
      <c r="X184" s="278"/>
      <c r="Y184" s="278"/>
      <c r="Z184" s="278"/>
      <c r="AA184" s="278"/>
      <c r="AB184" s="278"/>
      <c r="AC184" s="278"/>
      <c r="AD184" s="278"/>
      <c r="AE184" s="278"/>
      <c r="AF184" s="278"/>
      <c r="AG184" s="278"/>
      <c r="AH184" s="278"/>
      <c r="AI184" s="278"/>
      <c r="AJ184" s="278"/>
      <c r="AK184" s="278"/>
    </row>
    <row r="185" spans="1:37" s="23" customFormat="1" ht="15" customHeight="1">
      <c r="A185" s="114"/>
      <c r="B185" s="378"/>
      <c r="C185" s="85"/>
      <c r="D185" s="85"/>
      <c r="E185" s="85"/>
      <c r="F185" s="85"/>
      <c r="G185" s="22"/>
      <c r="H185" s="278"/>
      <c r="I185" s="278"/>
      <c r="J185" s="278"/>
      <c r="K185" s="278"/>
      <c r="L185" s="278"/>
      <c r="M185" s="278"/>
      <c r="N185" s="278"/>
      <c r="O185" s="278"/>
      <c r="P185" s="278"/>
      <c r="Q185" s="278"/>
      <c r="R185" s="278"/>
      <c r="S185" s="278"/>
      <c r="T185" s="278"/>
      <c r="U185" s="278"/>
      <c r="V185" s="278"/>
      <c r="W185" s="278"/>
      <c r="X185" s="278"/>
      <c r="Y185" s="278"/>
      <c r="Z185" s="278"/>
      <c r="AA185" s="278"/>
      <c r="AB185" s="278"/>
      <c r="AC185" s="278"/>
      <c r="AD185" s="278"/>
      <c r="AE185" s="278"/>
      <c r="AF185" s="278"/>
      <c r="AG185" s="278"/>
      <c r="AH185" s="278"/>
      <c r="AI185" s="278"/>
      <c r="AJ185" s="278"/>
      <c r="AK185" s="278"/>
    </row>
    <row r="186" spans="1:37" s="23" customFormat="1" ht="15" customHeight="1">
      <c r="A186" s="114"/>
      <c r="B186" s="378"/>
      <c r="C186" s="85"/>
      <c r="D186" s="85"/>
      <c r="E186" s="85"/>
      <c r="F186" s="85"/>
      <c r="G186" s="22"/>
      <c r="H186" s="278"/>
      <c r="I186" s="278"/>
      <c r="J186" s="278"/>
      <c r="K186" s="278"/>
      <c r="L186" s="278"/>
      <c r="M186" s="278"/>
      <c r="N186" s="278"/>
      <c r="O186" s="278"/>
      <c r="P186" s="278"/>
      <c r="Q186" s="278"/>
      <c r="R186" s="278"/>
      <c r="S186" s="278"/>
      <c r="T186" s="278"/>
      <c r="U186" s="278"/>
      <c r="V186" s="278"/>
      <c r="W186" s="278"/>
      <c r="X186" s="278"/>
      <c r="Y186" s="278"/>
      <c r="Z186" s="278"/>
      <c r="AA186" s="278"/>
      <c r="AB186" s="278"/>
      <c r="AC186" s="278"/>
      <c r="AD186" s="278"/>
      <c r="AE186" s="278"/>
      <c r="AF186" s="278"/>
      <c r="AG186" s="278"/>
      <c r="AH186" s="278"/>
      <c r="AI186" s="278"/>
      <c r="AJ186" s="278"/>
      <c r="AK186" s="278"/>
    </row>
    <row r="187" spans="1:37" s="23" customFormat="1" ht="15" customHeight="1">
      <c r="A187" s="114"/>
      <c r="B187" s="378"/>
      <c r="C187" s="85"/>
      <c r="D187" s="85"/>
      <c r="E187" s="85"/>
      <c r="F187" s="85"/>
      <c r="G187" s="22"/>
      <c r="H187" s="278"/>
      <c r="I187" s="278"/>
      <c r="J187" s="278"/>
      <c r="K187" s="278"/>
      <c r="L187" s="278"/>
      <c r="M187" s="278"/>
      <c r="N187" s="278"/>
      <c r="O187" s="278"/>
      <c r="P187" s="278"/>
      <c r="Q187" s="278"/>
      <c r="R187" s="278"/>
      <c r="S187" s="278"/>
      <c r="T187" s="278"/>
      <c r="U187" s="278"/>
      <c r="V187" s="278"/>
      <c r="W187" s="278"/>
      <c r="X187" s="278"/>
      <c r="Y187" s="278"/>
      <c r="Z187" s="278"/>
      <c r="AA187" s="278"/>
      <c r="AB187" s="278"/>
      <c r="AC187" s="278"/>
      <c r="AD187" s="278"/>
      <c r="AE187" s="278"/>
      <c r="AF187" s="278"/>
      <c r="AG187" s="278"/>
      <c r="AH187" s="278"/>
      <c r="AI187" s="278"/>
      <c r="AJ187" s="278"/>
      <c r="AK187" s="278"/>
    </row>
    <row r="188" spans="1:37" s="23" customFormat="1" ht="15" customHeight="1">
      <c r="A188" s="114"/>
      <c r="B188" s="378"/>
      <c r="C188" s="85"/>
      <c r="D188" s="85"/>
      <c r="E188" s="85"/>
      <c r="F188" s="85"/>
      <c r="G188" s="22"/>
      <c r="H188" s="278"/>
      <c r="I188" s="278"/>
      <c r="J188" s="278"/>
      <c r="K188" s="278"/>
      <c r="L188" s="278"/>
      <c r="M188" s="278"/>
      <c r="N188" s="278"/>
      <c r="O188" s="278"/>
      <c r="P188" s="278"/>
      <c r="Q188" s="278"/>
      <c r="R188" s="278"/>
      <c r="S188" s="278"/>
      <c r="T188" s="278"/>
      <c r="U188" s="278"/>
      <c r="V188" s="278"/>
      <c r="W188" s="278"/>
      <c r="X188" s="278"/>
      <c r="Y188" s="278"/>
      <c r="Z188" s="278"/>
      <c r="AA188" s="278"/>
      <c r="AB188" s="278"/>
      <c r="AC188" s="278"/>
      <c r="AD188" s="278"/>
      <c r="AE188" s="278"/>
      <c r="AF188" s="278"/>
      <c r="AG188" s="278"/>
      <c r="AH188" s="278"/>
      <c r="AI188" s="278"/>
      <c r="AJ188" s="278"/>
      <c r="AK188" s="278"/>
    </row>
    <row r="189" spans="1:37" s="23" customFormat="1" ht="15" customHeight="1">
      <c r="A189" s="114"/>
      <c r="B189" s="378"/>
      <c r="C189" s="85"/>
      <c r="D189" s="85"/>
      <c r="E189" s="85"/>
      <c r="F189" s="85"/>
      <c r="G189" s="22"/>
      <c r="H189" s="278"/>
      <c r="I189" s="278"/>
      <c r="J189" s="278"/>
      <c r="K189" s="278"/>
      <c r="L189" s="278"/>
      <c r="M189" s="278"/>
      <c r="N189" s="278"/>
      <c r="O189" s="278"/>
      <c r="P189" s="278"/>
      <c r="Q189" s="278"/>
      <c r="R189" s="278"/>
      <c r="S189" s="278"/>
      <c r="T189" s="278"/>
      <c r="U189" s="278"/>
      <c r="V189" s="278"/>
      <c r="W189" s="278"/>
      <c r="X189" s="278"/>
      <c r="Y189" s="278"/>
      <c r="Z189" s="278"/>
      <c r="AA189" s="278"/>
      <c r="AB189" s="278"/>
      <c r="AC189" s="278"/>
      <c r="AD189" s="278"/>
      <c r="AE189" s="278"/>
      <c r="AF189" s="278"/>
      <c r="AG189" s="278"/>
      <c r="AH189" s="278"/>
      <c r="AI189" s="278"/>
      <c r="AJ189" s="278"/>
      <c r="AK189" s="278"/>
    </row>
    <row r="190" spans="1:37" s="23" customFormat="1" ht="15" customHeight="1">
      <c r="A190" s="114"/>
      <c r="B190" s="378"/>
      <c r="C190" s="85"/>
      <c r="D190" s="85"/>
      <c r="E190" s="85"/>
      <c r="F190" s="85"/>
      <c r="G190" s="22"/>
      <c r="H190" s="278"/>
      <c r="I190" s="278"/>
      <c r="J190" s="278"/>
      <c r="K190" s="278"/>
      <c r="L190" s="278"/>
      <c r="M190" s="278"/>
      <c r="N190" s="278"/>
      <c r="O190" s="278"/>
      <c r="P190" s="278"/>
      <c r="Q190" s="278"/>
      <c r="R190" s="278"/>
      <c r="S190" s="278"/>
      <c r="T190" s="278"/>
      <c r="U190" s="278"/>
      <c r="V190" s="278"/>
      <c r="W190" s="278"/>
      <c r="X190" s="278"/>
      <c r="Y190" s="278"/>
      <c r="Z190" s="278"/>
      <c r="AA190" s="278"/>
      <c r="AB190" s="278"/>
      <c r="AC190" s="278"/>
      <c r="AD190" s="278"/>
      <c r="AE190" s="278"/>
      <c r="AF190" s="278"/>
      <c r="AG190" s="278"/>
      <c r="AH190" s="278"/>
      <c r="AI190" s="278"/>
      <c r="AJ190" s="278"/>
      <c r="AK190" s="278"/>
    </row>
    <row r="191" spans="1:37" s="23" customFormat="1" ht="15" customHeight="1">
      <c r="A191" s="114"/>
      <c r="B191" s="378"/>
      <c r="C191" s="85"/>
      <c r="D191" s="85"/>
      <c r="E191" s="85"/>
      <c r="F191" s="85"/>
      <c r="G191" s="22"/>
      <c r="H191" s="278"/>
      <c r="I191" s="278"/>
      <c r="J191" s="278"/>
      <c r="K191" s="278"/>
      <c r="L191" s="278"/>
      <c r="M191" s="278"/>
      <c r="N191" s="278"/>
      <c r="O191" s="278"/>
      <c r="P191" s="278"/>
      <c r="Q191" s="278"/>
      <c r="R191" s="278"/>
      <c r="S191" s="278"/>
      <c r="T191" s="278"/>
      <c r="U191" s="278"/>
      <c r="V191" s="278"/>
      <c r="W191" s="278"/>
      <c r="X191" s="278"/>
      <c r="Y191" s="278"/>
      <c r="Z191" s="278"/>
      <c r="AA191" s="278"/>
      <c r="AB191" s="278"/>
      <c r="AC191" s="278"/>
      <c r="AD191" s="278"/>
      <c r="AE191" s="278"/>
      <c r="AF191" s="278"/>
      <c r="AG191" s="278"/>
      <c r="AH191" s="278"/>
      <c r="AI191" s="278"/>
      <c r="AJ191" s="278"/>
      <c r="AK191" s="278"/>
    </row>
    <row r="192" spans="1:37" s="23" customFormat="1" ht="15" customHeight="1">
      <c r="A192" s="114"/>
      <c r="B192" s="378"/>
      <c r="C192" s="85"/>
      <c r="D192" s="85"/>
      <c r="E192" s="85"/>
      <c r="F192" s="85"/>
      <c r="G192" s="22"/>
      <c r="H192" s="278"/>
      <c r="I192" s="278"/>
      <c r="J192" s="278"/>
      <c r="K192" s="278"/>
      <c r="L192" s="278"/>
      <c r="M192" s="278"/>
      <c r="N192" s="278"/>
      <c r="O192" s="278"/>
      <c r="P192" s="278"/>
      <c r="Q192" s="278"/>
      <c r="R192" s="278"/>
      <c r="S192" s="278"/>
      <c r="T192" s="278"/>
      <c r="U192" s="278"/>
      <c r="V192" s="278"/>
      <c r="W192" s="278"/>
      <c r="X192" s="278"/>
      <c r="Y192" s="278"/>
      <c r="Z192" s="278"/>
      <c r="AA192" s="278"/>
      <c r="AB192" s="278"/>
      <c r="AC192" s="278"/>
      <c r="AD192" s="278"/>
      <c r="AE192" s="278"/>
      <c r="AF192" s="278"/>
      <c r="AG192" s="278"/>
      <c r="AH192" s="278"/>
      <c r="AI192" s="278"/>
      <c r="AJ192" s="278"/>
      <c r="AK192" s="278"/>
    </row>
    <row r="193" spans="1:37" s="23" customFormat="1" ht="15" customHeight="1">
      <c r="A193" s="114"/>
      <c r="B193" s="378"/>
      <c r="C193" s="85"/>
      <c r="D193" s="85"/>
      <c r="E193" s="85"/>
      <c r="F193" s="85"/>
      <c r="G193" s="22"/>
      <c r="H193" s="278"/>
      <c r="I193" s="278"/>
      <c r="J193" s="278"/>
      <c r="K193" s="278"/>
      <c r="L193" s="278"/>
      <c r="M193" s="278"/>
      <c r="N193" s="278"/>
      <c r="O193" s="278"/>
      <c r="P193" s="278"/>
      <c r="Q193" s="278"/>
      <c r="R193" s="278"/>
      <c r="S193" s="278"/>
      <c r="T193" s="278"/>
      <c r="U193" s="278"/>
      <c r="V193" s="278"/>
      <c r="W193" s="278"/>
      <c r="X193" s="278"/>
      <c r="Y193" s="278"/>
      <c r="Z193" s="278"/>
      <c r="AA193" s="278"/>
      <c r="AB193" s="278"/>
      <c r="AC193" s="278"/>
      <c r="AD193" s="278"/>
      <c r="AE193" s="278"/>
      <c r="AF193" s="278"/>
      <c r="AG193" s="278"/>
      <c r="AH193" s="278"/>
      <c r="AI193" s="278"/>
      <c r="AJ193" s="278"/>
      <c r="AK193" s="278"/>
    </row>
    <row r="194" spans="1:37" s="23" customFormat="1" ht="15" customHeight="1">
      <c r="A194" s="114"/>
      <c r="B194" s="378"/>
      <c r="C194" s="85"/>
      <c r="D194" s="85"/>
      <c r="E194" s="85"/>
      <c r="F194" s="85"/>
      <c r="G194" s="22"/>
      <c r="H194" s="278"/>
      <c r="I194" s="278"/>
      <c r="J194" s="278"/>
      <c r="K194" s="278"/>
      <c r="L194" s="278"/>
      <c r="M194" s="278"/>
      <c r="N194" s="278"/>
      <c r="O194" s="278"/>
      <c r="P194" s="278"/>
      <c r="Q194" s="278"/>
      <c r="R194" s="278"/>
      <c r="S194" s="278"/>
      <c r="T194" s="278"/>
      <c r="U194" s="278"/>
      <c r="V194" s="278"/>
      <c r="W194" s="278"/>
      <c r="X194" s="278"/>
      <c r="Y194" s="278"/>
      <c r="Z194" s="278"/>
      <c r="AA194" s="278"/>
      <c r="AB194" s="278"/>
      <c r="AC194" s="278"/>
      <c r="AD194" s="278"/>
      <c r="AE194" s="278"/>
      <c r="AF194" s="278"/>
      <c r="AG194" s="278"/>
      <c r="AH194" s="278"/>
      <c r="AI194" s="278"/>
      <c r="AJ194" s="278"/>
      <c r="AK194" s="278"/>
    </row>
    <row r="195" spans="1:37" s="23" customFormat="1" ht="15" customHeight="1">
      <c r="A195" s="114"/>
      <c r="B195" s="378"/>
      <c r="C195" s="85"/>
      <c r="D195" s="85"/>
      <c r="E195" s="85"/>
      <c r="F195" s="85"/>
      <c r="G195" s="22"/>
      <c r="H195" s="278"/>
      <c r="I195" s="278"/>
      <c r="J195" s="278"/>
      <c r="K195" s="278"/>
      <c r="L195" s="278"/>
      <c r="M195" s="278"/>
      <c r="N195" s="278"/>
      <c r="O195" s="278"/>
      <c r="P195" s="278"/>
      <c r="Q195" s="278"/>
      <c r="R195" s="278"/>
      <c r="S195" s="278"/>
      <c r="T195" s="278"/>
      <c r="U195" s="278"/>
      <c r="V195" s="278"/>
      <c r="W195" s="278"/>
      <c r="X195" s="278"/>
      <c r="Y195" s="278"/>
      <c r="Z195" s="278"/>
      <c r="AA195" s="278"/>
      <c r="AB195" s="278"/>
      <c r="AC195" s="278"/>
      <c r="AD195" s="278"/>
      <c r="AE195" s="278"/>
      <c r="AF195" s="278"/>
      <c r="AG195" s="278"/>
      <c r="AH195" s="278"/>
      <c r="AI195" s="278"/>
      <c r="AJ195" s="278"/>
      <c r="AK195" s="278"/>
    </row>
    <row r="196" spans="1:37" s="23" customFormat="1" ht="15" customHeight="1">
      <c r="A196" s="114"/>
      <c r="B196" s="378"/>
      <c r="C196" s="85"/>
      <c r="D196" s="85"/>
      <c r="E196" s="85"/>
      <c r="F196" s="85"/>
      <c r="G196" s="22"/>
      <c r="H196" s="278"/>
      <c r="I196" s="278"/>
      <c r="J196" s="278"/>
      <c r="K196" s="278"/>
      <c r="L196" s="278"/>
      <c r="M196" s="278"/>
      <c r="N196" s="278"/>
      <c r="O196" s="278"/>
      <c r="P196" s="278"/>
      <c r="Q196" s="278"/>
      <c r="R196" s="278"/>
      <c r="S196" s="278"/>
      <c r="T196" s="278"/>
      <c r="U196" s="278"/>
      <c r="V196" s="278"/>
      <c r="W196" s="278"/>
      <c r="X196" s="278"/>
      <c r="Y196" s="278"/>
      <c r="Z196" s="278"/>
      <c r="AA196" s="278"/>
      <c r="AB196" s="278"/>
      <c r="AC196" s="278"/>
      <c r="AD196" s="278"/>
      <c r="AE196" s="278"/>
      <c r="AF196" s="278"/>
      <c r="AG196" s="278"/>
      <c r="AH196" s="278"/>
      <c r="AI196" s="278"/>
      <c r="AJ196" s="278"/>
      <c r="AK196" s="278"/>
    </row>
    <row r="197" spans="1:37" s="23" customFormat="1" ht="15" customHeight="1">
      <c r="A197" s="114"/>
      <c r="B197" s="378"/>
      <c r="C197" s="85"/>
      <c r="D197" s="85"/>
      <c r="E197" s="85"/>
      <c r="F197" s="85"/>
      <c r="G197" s="22"/>
      <c r="H197" s="278"/>
      <c r="I197" s="278"/>
      <c r="J197" s="278"/>
      <c r="K197" s="278"/>
      <c r="L197" s="278"/>
      <c r="M197" s="278"/>
      <c r="N197" s="278"/>
      <c r="O197" s="278"/>
      <c r="P197" s="278"/>
      <c r="Q197" s="278"/>
      <c r="R197" s="278"/>
      <c r="S197" s="278"/>
      <c r="T197" s="278"/>
      <c r="U197" s="278"/>
      <c r="V197" s="278"/>
      <c r="W197" s="278"/>
      <c r="X197" s="278"/>
      <c r="Y197" s="278"/>
      <c r="Z197" s="278"/>
      <c r="AA197" s="278"/>
      <c r="AB197" s="278"/>
      <c r="AC197" s="278"/>
      <c r="AD197" s="278"/>
      <c r="AE197" s="278"/>
      <c r="AF197" s="278"/>
      <c r="AG197" s="278"/>
      <c r="AH197" s="278"/>
      <c r="AI197" s="278"/>
      <c r="AJ197" s="278"/>
      <c r="AK197" s="278"/>
    </row>
    <row r="198" spans="1:37" s="23" customFormat="1" ht="15" customHeight="1">
      <c r="A198" s="114"/>
      <c r="B198" s="378"/>
      <c r="C198" s="85"/>
      <c r="D198" s="85"/>
      <c r="E198" s="85"/>
      <c r="F198" s="85"/>
      <c r="G198" s="22"/>
      <c r="H198" s="278"/>
      <c r="I198" s="278"/>
      <c r="J198" s="278"/>
      <c r="K198" s="278"/>
      <c r="L198" s="278"/>
      <c r="M198" s="278"/>
      <c r="N198" s="278"/>
      <c r="O198" s="278"/>
      <c r="P198" s="278"/>
      <c r="Q198" s="278"/>
      <c r="R198" s="278"/>
      <c r="S198" s="278"/>
      <c r="T198" s="278"/>
      <c r="U198" s="278"/>
      <c r="V198" s="278"/>
      <c r="W198" s="278"/>
      <c r="X198" s="278"/>
      <c r="Y198" s="278"/>
      <c r="Z198" s="278"/>
      <c r="AA198" s="278"/>
      <c r="AB198" s="278"/>
      <c r="AC198" s="278"/>
      <c r="AD198" s="278"/>
      <c r="AE198" s="278"/>
      <c r="AF198" s="278"/>
      <c r="AG198" s="278"/>
      <c r="AH198" s="278"/>
      <c r="AI198" s="278"/>
      <c r="AJ198" s="278"/>
      <c r="AK198" s="278"/>
    </row>
    <row r="199" spans="1:37" s="23" customFormat="1" ht="15" customHeight="1">
      <c r="A199" s="114"/>
      <c r="B199" s="378"/>
      <c r="C199" s="85"/>
      <c r="D199" s="85"/>
      <c r="E199" s="85"/>
      <c r="F199" s="85"/>
      <c r="G199" s="22"/>
      <c r="H199" s="278"/>
      <c r="I199" s="278"/>
      <c r="J199" s="278"/>
      <c r="K199" s="278"/>
      <c r="L199" s="278"/>
      <c r="M199" s="278"/>
      <c r="N199" s="278"/>
      <c r="O199" s="278"/>
      <c r="P199" s="278"/>
      <c r="Q199" s="278"/>
      <c r="R199" s="278"/>
      <c r="S199" s="278"/>
      <c r="T199" s="278"/>
      <c r="U199" s="278"/>
      <c r="V199" s="278"/>
      <c r="W199" s="278"/>
      <c r="X199" s="278"/>
      <c r="Y199" s="278"/>
      <c r="Z199" s="278"/>
      <c r="AA199" s="278"/>
      <c r="AB199" s="278"/>
      <c r="AC199" s="278"/>
      <c r="AD199" s="278"/>
      <c r="AE199" s="278"/>
      <c r="AF199" s="278"/>
      <c r="AG199" s="278"/>
      <c r="AH199" s="278"/>
      <c r="AI199" s="278"/>
      <c r="AJ199" s="278"/>
      <c r="AK199" s="278"/>
    </row>
    <row r="200" spans="1:37" s="23" customFormat="1" ht="15" customHeight="1">
      <c r="A200" s="114"/>
      <c r="B200" s="378"/>
      <c r="C200" s="85"/>
      <c r="D200" s="85"/>
      <c r="E200" s="85"/>
      <c r="F200" s="85"/>
      <c r="G200" s="22"/>
      <c r="H200" s="278"/>
      <c r="I200" s="278"/>
      <c r="J200" s="278"/>
      <c r="K200" s="278"/>
      <c r="L200" s="278"/>
      <c r="M200" s="278"/>
      <c r="N200" s="278"/>
      <c r="O200" s="278"/>
      <c r="P200" s="278"/>
      <c r="Q200" s="278"/>
      <c r="R200" s="278"/>
      <c r="S200" s="278"/>
      <c r="T200" s="278"/>
      <c r="U200" s="278"/>
      <c r="V200" s="278"/>
      <c r="W200" s="278"/>
      <c r="X200" s="278"/>
      <c r="Y200" s="278"/>
      <c r="Z200" s="278"/>
      <c r="AA200" s="278"/>
      <c r="AB200" s="278"/>
      <c r="AC200" s="278"/>
      <c r="AD200" s="278"/>
      <c r="AE200" s="278"/>
      <c r="AF200" s="278"/>
      <c r="AG200" s="278"/>
      <c r="AH200" s="278"/>
      <c r="AI200" s="278"/>
      <c r="AJ200" s="278"/>
      <c r="AK200" s="278"/>
    </row>
    <row r="201" spans="1:37" s="23" customFormat="1" ht="15" customHeight="1">
      <c r="A201" s="114"/>
      <c r="B201" s="378"/>
      <c r="C201" s="85"/>
      <c r="D201" s="85"/>
      <c r="E201" s="85"/>
      <c r="F201" s="85"/>
      <c r="G201" s="22"/>
      <c r="H201" s="278"/>
      <c r="I201" s="278"/>
      <c r="J201" s="278"/>
      <c r="K201" s="278"/>
      <c r="L201" s="278"/>
      <c r="M201" s="278"/>
      <c r="N201" s="278"/>
      <c r="O201" s="278"/>
      <c r="P201" s="278"/>
      <c r="Q201" s="278"/>
      <c r="R201" s="278"/>
      <c r="S201" s="278"/>
      <c r="T201" s="278"/>
      <c r="U201" s="278"/>
      <c r="V201" s="278"/>
      <c r="W201" s="278"/>
      <c r="X201" s="278"/>
      <c r="Y201" s="278"/>
      <c r="Z201" s="278"/>
      <c r="AA201" s="278"/>
      <c r="AB201" s="278"/>
      <c r="AC201" s="278"/>
      <c r="AD201" s="278"/>
      <c r="AE201" s="278"/>
      <c r="AF201" s="278"/>
      <c r="AG201" s="278"/>
      <c r="AH201" s="278"/>
      <c r="AI201" s="278"/>
      <c r="AJ201" s="278"/>
      <c r="AK201" s="278"/>
    </row>
    <row r="202" spans="1:37" s="23" customFormat="1" ht="15" customHeight="1">
      <c r="A202" s="114"/>
      <c r="B202" s="378"/>
      <c r="C202" s="85"/>
      <c r="D202" s="85"/>
      <c r="E202" s="85"/>
      <c r="F202" s="85"/>
      <c r="G202" s="22"/>
      <c r="H202" s="278"/>
      <c r="I202" s="278"/>
      <c r="J202" s="278"/>
      <c r="K202" s="278"/>
      <c r="L202" s="278"/>
      <c r="M202" s="278"/>
      <c r="N202" s="278"/>
      <c r="O202" s="278"/>
      <c r="P202" s="278"/>
      <c r="Q202" s="278"/>
      <c r="R202" s="278"/>
      <c r="S202" s="278"/>
      <c r="T202" s="278"/>
      <c r="U202" s="278"/>
      <c r="V202" s="278"/>
      <c r="W202" s="278"/>
      <c r="X202" s="278"/>
      <c r="Y202" s="278"/>
      <c r="Z202" s="278"/>
      <c r="AA202" s="278"/>
      <c r="AB202" s="278"/>
      <c r="AC202" s="278"/>
      <c r="AD202" s="278"/>
      <c r="AE202" s="278"/>
      <c r="AF202" s="278"/>
      <c r="AG202" s="278"/>
      <c r="AH202" s="278"/>
      <c r="AI202" s="278"/>
      <c r="AJ202" s="278"/>
      <c r="AK202" s="278"/>
    </row>
    <row r="203" spans="1:37" s="23" customFormat="1" ht="15" customHeight="1">
      <c r="A203" s="114"/>
      <c r="B203" s="378"/>
      <c r="C203" s="85"/>
      <c r="D203" s="85"/>
      <c r="E203" s="85"/>
      <c r="F203" s="85"/>
      <c r="G203" s="22"/>
      <c r="H203" s="278"/>
      <c r="I203" s="278"/>
      <c r="J203" s="278"/>
      <c r="K203" s="278"/>
      <c r="L203" s="278"/>
      <c r="M203" s="278"/>
      <c r="N203" s="278"/>
      <c r="O203" s="278"/>
      <c r="P203" s="278"/>
      <c r="Q203" s="278"/>
      <c r="R203" s="278"/>
      <c r="S203" s="278"/>
      <c r="T203" s="278"/>
      <c r="U203" s="278"/>
      <c r="V203" s="278"/>
      <c r="W203" s="278"/>
      <c r="X203" s="278"/>
      <c r="Y203" s="278"/>
      <c r="Z203" s="278"/>
      <c r="AA203" s="278"/>
      <c r="AB203" s="278"/>
      <c r="AC203" s="278"/>
      <c r="AD203" s="278"/>
      <c r="AE203" s="278"/>
      <c r="AF203" s="278"/>
      <c r="AG203" s="278"/>
      <c r="AH203" s="278"/>
      <c r="AI203" s="278"/>
      <c r="AJ203" s="278"/>
      <c r="AK203" s="278"/>
    </row>
    <row r="204" spans="1:37" s="23" customFormat="1" ht="15" customHeight="1">
      <c r="A204" s="114"/>
      <c r="B204" s="378"/>
      <c r="C204" s="85"/>
      <c r="D204" s="85"/>
      <c r="E204" s="85"/>
      <c r="F204" s="85"/>
      <c r="G204" s="22"/>
      <c r="H204" s="278"/>
      <c r="I204" s="278"/>
      <c r="J204" s="278"/>
      <c r="K204" s="278"/>
      <c r="L204" s="278"/>
      <c r="M204" s="278"/>
      <c r="N204" s="278"/>
      <c r="O204" s="278"/>
      <c r="P204" s="278"/>
      <c r="Q204" s="278"/>
      <c r="R204" s="278"/>
      <c r="S204" s="278"/>
      <c r="T204" s="278"/>
      <c r="U204" s="278"/>
      <c r="V204" s="278"/>
      <c r="W204" s="278"/>
      <c r="X204" s="278"/>
      <c r="Y204" s="278"/>
      <c r="Z204" s="278"/>
      <c r="AA204" s="278"/>
      <c r="AB204" s="278"/>
      <c r="AC204" s="278"/>
      <c r="AD204" s="278"/>
      <c r="AE204" s="278"/>
      <c r="AF204" s="278"/>
      <c r="AG204" s="278"/>
      <c r="AH204" s="278"/>
      <c r="AI204" s="278"/>
      <c r="AJ204" s="278"/>
      <c r="AK204" s="278"/>
    </row>
    <row r="205" spans="1:37" s="23" customFormat="1" ht="15" customHeight="1">
      <c r="A205" s="114"/>
      <c r="B205" s="378"/>
      <c r="C205" s="85"/>
      <c r="D205" s="85"/>
      <c r="E205" s="85"/>
      <c r="F205" s="85"/>
      <c r="G205" s="22"/>
      <c r="H205" s="278"/>
      <c r="I205" s="278"/>
      <c r="J205" s="278"/>
      <c r="K205" s="278"/>
      <c r="L205" s="278"/>
      <c r="M205" s="278"/>
      <c r="N205" s="278"/>
      <c r="O205" s="278"/>
      <c r="P205" s="278"/>
      <c r="Q205" s="278"/>
      <c r="R205" s="278"/>
      <c r="S205" s="278"/>
      <c r="T205" s="278"/>
      <c r="U205" s="278"/>
      <c r="V205" s="278"/>
      <c r="W205" s="278"/>
      <c r="X205" s="278"/>
      <c r="Y205" s="278"/>
      <c r="Z205" s="278"/>
      <c r="AA205" s="278"/>
      <c r="AB205" s="278"/>
      <c r="AC205" s="278"/>
      <c r="AD205" s="278"/>
      <c r="AE205" s="278"/>
      <c r="AF205" s="278"/>
      <c r="AG205" s="278"/>
      <c r="AH205" s="278"/>
      <c r="AI205" s="278"/>
      <c r="AJ205" s="278"/>
      <c r="AK205" s="278"/>
    </row>
    <row r="206" spans="1:37" s="23" customFormat="1" ht="15" customHeight="1">
      <c r="A206" s="114"/>
      <c r="B206" s="378"/>
      <c r="C206" s="85"/>
      <c r="D206" s="85"/>
      <c r="E206" s="85"/>
      <c r="F206" s="85"/>
      <c r="G206" s="22"/>
      <c r="H206" s="278"/>
      <c r="I206" s="278"/>
      <c r="J206" s="278"/>
      <c r="K206" s="278"/>
      <c r="L206" s="278"/>
      <c r="M206" s="278"/>
      <c r="N206" s="278"/>
      <c r="O206" s="278"/>
      <c r="P206" s="278"/>
      <c r="Q206" s="278"/>
      <c r="R206" s="278"/>
      <c r="S206" s="278"/>
      <c r="T206" s="278"/>
      <c r="U206" s="278"/>
      <c r="V206" s="278"/>
      <c r="W206" s="278"/>
      <c r="X206" s="278"/>
      <c r="Y206" s="278"/>
      <c r="Z206" s="278"/>
      <c r="AA206" s="278"/>
      <c r="AB206" s="278"/>
      <c r="AC206" s="278"/>
      <c r="AD206" s="278"/>
      <c r="AE206" s="278"/>
      <c r="AF206" s="278"/>
      <c r="AG206" s="278"/>
      <c r="AH206" s="278"/>
      <c r="AI206" s="278"/>
      <c r="AJ206" s="278"/>
      <c r="AK206" s="278"/>
    </row>
    <row r="207" spans="1:37" s="23" customFormat="1" ht="15" customHeight="1">
      <c r="A207" s="114"/>
      <c r="B207" s="378"/>
      <c r="C207" s="85"/>
      <c r="D207" s="85"/>
      <c r="E207" s="85"/>
      <c r="F207" s="85"/>
      <c r="G207" s="22"/>
      <c r="H207" s="278"/>
      <c r="I207" s="278"/>
      <c r="J207" s="278"/>
      <c r="K207" s="278"/>
      <c r="L207" s="278"/>
      <c r="M207" s="278"/>
      <c r="N207" s="278"/>
      <c r="O207" s="278"/>
      <c r="P207" s="278"/>
      <c r="Q207" s="278"/>
      <c r="R207" s="278"/>
      <c r="S207" s="278"/>
      <c r="T207" s="278"/>
      <c r="U207" s="278"/>
      <c r="V207" s="278"/>
      <c r="W207" s="278"/>
      <c r="X207" s="278"/>
      <c r="Y207" s="278"/>
      <c r="Z207" s="278"/>
      <c r="AA207" s="278"/>
      <c r="AB207" s="278"/>
      <c r="AC207" s="278"/>
      <c r="AD207" s="278"/>
      <c r="AE207" s="278"/>
      <c r="AF207" s="278"/>
      <c r="AG207" s="278"/>
      <c r="AH207" s="278"/>
      <c r="AI207" s="278"/>
      <c r="AJ207" s="278"/>
      <c r="AK207" s="278"/>
    </row>
    <row r="208" spans="1:37" s="23" customFormat="1" ht="15" customHeight="1">
      <c r="A208" s="114"/>
      <c r="B208" s="378"/>
      <c r="C208" s="85"/>
      <c r="D208" s="85"/>
      <c r="E208" s="85"/>
      <c r="F208" s="85"/>
      <c r="G208" s="22"/>
      <c r="H208" s="278"/>
      <c r="I208" s="278"/>
      <c r="J208" s="278"/>
      <c r="K208" s="278"/>
      <c r="L208" s="278"/>
      <c r="M208" s="278"/>
      <c r="N208" s="278"/>
      <c r="O208" s="278"/>
      <c r="P208" s="278"/>
      <c r="Q208" s="278"/>
      <c r="R208" s="278"/>
      <c r="S208" s="278"/>
      <c r="T208" s="278"/>
      <c r="U208" s="278"/>
      <c r="V208" s="278"/>
      <c r="W208" s="278"/>
      <c r="X208" s="278"/>
      <c r="Y208" s="278"/>
      <c r="Z208" s="278"/>
      <c r="AA208" s="278"/>
      <c r="AB208" s="278"/>
      <c r="AC208" s="278"/>
      <c r="AD208" s="278"/>
      <c r="AE208" s="278"/>
      <c r="AF208" s="278"/>
      <c r="AG208" s="278"/>
      <c r="AH208" s="278"/>
      <c r="AI208" s="278"/>
      <c r="AJ208" s="278"/>
      <c r="AK208" s="278"/>
    </row>
    <row r="209" spans="1:37" s="23" customFormat="1" ht="15" customHeight="1">
      <c r="A209" s="114"/>
      <c r="B209" s="378"/>
      <c r="C209" s="85"/>
      <c r="D209" s="85"/>
      <c r="E209" s="85"/>
      <c r="F209" s="85"/>
      <c r="G209" s="22"/>
      <c r="H209" s="278"/>
      <c r="I209" s="278"/>
      <c r="J209" s="278"/>
      <c r="K209" s="278"/>
      <c r="L209" s="278"/>
      <c r="M209" s="278"/>
      <c r="N209" s="278"/>
      <c r="O209" s="278"/>
      <c r="P209" s="278"/>
      <c r="Q209" s="278"/>
      <c r="R209" s="278"/>
      <c r="S209" s="278"/>
      <c r="T209" s="278"/>
      <c r="U209" s="278"/>
      <c r="V209" s="278"/>
      <c r="W209" s="278"/>
      <c r="X209" s="278"/>
      <c r="Y209" s="278"/>
      <c r="Z209" s="278"/>
      <c r="AA209" s="278"/>
      <c r="AB209" s="278"/>
      <c r="AC209" s="278"/>
      <c r="AD209" s="278"/>
      <c r="AE209" s="278"/>
      <c r="AF209" s="278"/>
      <c r="AG209" s="278"/>
      <c r="AH209" s="278"/>
      <c r="AI209" s="278"/>
      <c r="AJ209" s="278"/>
      <c r="AK209" s="278"/>
    </row>
    <row r="210" spans="1:37" s="23" customFormat="1" ht="15" customHeight="1">
      <c r="A210" s="114"/>
      <c r="B210" s="378"/>
      <c r="C210" s="85"/>
      <c r="D210" s="85"/>
      <c r="E210" s="85"/>
      <c r="F210" s="85"/>
      <c r="G210" s="22"/>
      <c r="H210" s="278"/>
      <c r="I210" s="278"/>
      <c r="J210" s="278"/>
      <c r="K210" s="278"/>
      <c r="L210" s="278"/>
      <c r="M210" s="278"/>
      <c r="N210" s="278"/>
      <c r="O210" s="278"/>
      <c r="P210" s="278"/>
      <c r="Q210" s="278"/>
      <c r="R210" s="278"/>
      <c r="S210" s="278"/>
      <c r="T210" s="278"/>
      <c r="U210" s="278"/>
      <c r="V210" s="278"/>
      <c r="W210" s="278"/>
      <c r="X210" s="278"/>
      <c r="Y210" s="278"/>
      <c r="Z210" s="278"/>
      <c r="AA210" s="278"/>
      <c r="AB210" s="278"/>
      <c r="AC210" s="278"/>
      <c r="AD210" s="278"/>
      <c r="AE210" s="278"/>
      <c r="AF210" s="278"/>
      <c r="AG210" s="278"/>
      <c r="AH210" s="278"/>
      <c r="AI210" s="278"/>
      <c r="AJ210" s="278"/>
      <c r="AK210" s="278"/>
    </row>
    <row r="211" spans="1:37" s="23" customFormat="1" ht="15" customHeight="1">
      <c r="A211" s="114"/>
      <c r="B211" s="378"/>
      <c r="C211" s="85"/>
      <c r="D211" s="85"/>
      <c r="E211" s="85"/>
      <c r="F211" s="85"/>
      <c r="G211" s="22"/>
      <c r="H211" s="278"/>
      <c r="I211" s="278"/>
      <c r="J211" s="278"/>
      <c r="K211" s="278"/>
      <c r="L211" s="278"/>
      <c r="M211" s="278"/>
      <c r="N211" s="278"/>
      <c r="O211" s="278"/>
      <c r="P211" s="278"/>
      <c r="Q211" s="278"/>
      <c r="R211" s="278"/>
      <c r="S211" s="278"/>
      <c r="T211" s="278"/>
      <c r="U211" s="278"/>
      <c r="V211" s="278"/>
      <c r="W211" s="278"/>
      <c r="X211" s="278"/>
      <c r="Y211" s="278"/>
      <c r="Z211" s="278"/>
      <c r="AA211" s="278"/>
      <c r="AB211" s="278"/>
      <c r="AC211" s="278"/>
      <c r="AD211" s="278"/>
      <c r="AE211" s="278"/>
      <c r="AF211" s="278"/>
      <c r="AG211" s="278"/>
      <c r="AH211" s="278"/>
      <c r="AI211" s="278"/>
      <c r="AJ211" s="278"/>
      <c r="AK211" s="278"/>
    </row>
    <row r="212" spans="1:37" s="23" customFormat="1" ht="15" customHeight="1">
      <c r="A212" s="114"/>
      <c r="B212" s="378"/>
      <c r="C212" s="85"/>
      <c r="D212" s="85"/>
      <c r="E212" s="85"/>
      <c r="F212" s="85"/>
      <c r="G212" s="22"/>
      <c r="H212" s="278"/>
      <c r="I212" s="278"/>
      <c r="J212" s="278"/>
      <c r="K212" s="278"/>
      <c r="L212" s="278"/>
      <c r="M212" s="278"/>
      <c r="N212" s="278"/>
      <c r="O212" s="278"/>
      <c r="P212" s="278"/>
      <c r="Q212" s="278"/>
      <c r="R212" s="278"/>
      <c r="S212" s="278"/>
      <c r="T212" s="278"/>
      <c r="U212" s="278"/>
      <c r="V212" s="278"/>
      <c r="W212" s="278"/>
      <c r="X212" s="278"/>
      <c r="Y212" s="278"/>
      <c r="Z212" s="278"/>
      <c r="AA212" s="278"/>
      <c r="AB212" s="278"/>
      <c r="AC212" s="278"/>
      <c r="AD212" s="278"/>
      <c r="AE212" s="278"/>
      <c r="AF212" s="278"/>
      <c r="AG212" s="278"/>
      <c r="AH212" s="278"/>
      <c r="AI212" s="278"/>
      <c r="AJ212" s="278"/>
      <c r="AK212" s="278"/>
    </row>
    <row r="213" spans="1:37" s="23" customFormat="1" ht="15" customHeight="1">
      <c r="A213" s="114"/>
      <c r="B213" s="378"/>
      <c r="C213" s="85"/>
      <c r="D213" s="85"/>
      <c r="E213" s="85"/>
      <c r="F213" s="85"/>
      <c r="G213" s="22"/>
      <c r="H213" s="278"/>
      <c r="I213" s="278"/>
      <c r="J213" s="278"/>
      <c r="K213" s="278"/>
      <c r="L213" s="278"/>
      <c r="M213" s="278"/>
      <c r="N213" s="278"/>
      <c r="O213" s="278"/>
      <c r="P213" s="278"/>
      <c r="Q213" s="278"/>
      <c r="R213" s="278"/>
      <c r="S213" s="278"/>
      <c r="T213" s="278"/>
      <c r="U213" s="278"/>
      <c r="V213" s="278"/>
      <c r="W213" s="278"/>
      <c r="X213" s="278"/>
      <c r="Y213" s="278"/>
      <c r="Z213" s="278"/>
      <c r="AA213" s="278"/>
      <c r="AB213" s="278"/>
      <c r="AC213" s="278"/>
      <c r="AD213" s="278"/>
      <c r="AE213" s="278"/>
      <c r="AF213" s="278"/>
      <c r="AG213" s="278"/>
      <c r="AH213" s="278"/>
      <c r="AI213" s="278"/>
      <c r="AJ213" s="278"/>
      <c r="AK213" s="278"/>
    </row>
    <row r="214" spans="1:37" s="23" customFormat="1" ht="15" customHeight="1">
      <c r="A214" s="114"/>
      <c r="B214" s="378"/>
      <c r="C214" s="85"/>
      <c r="D214" s="85"/>
      <c r="E214" s="85"/>
      <c r="F214" s="85"/>
      <c r="G214" s="22"/>
      <c r="H214" s="278"/>
      <c r="I214" s="278"/>
      <c r="J214" s="278"/>
      <c r="K214" s="278"/>
      <c r="L214" s="278"/>
      <c r="M214" s="278"/>
      <c r="N214" s="278"/>
      <c r="O214" s="278"/>
      <c r="P214" s="278"/>
      <c r="Q214" s="278"/>
      <c r="R214" s="278"/>
      <c r="S214" s="278"/>
      <c r="T214" s="278"/>
      <c r="U214" s="278"/>
      <c r="V214" s="278"/>
      <c r="W214" s="278"/>
      <c r="X214" s="278"/>
      <c r="Y214" s="278"/>
      <c r="Z214" s="278"/>
      <c r="AA214" s="278"/>
      <c r="AB214" s="278"/>
      <c r="AC214" s="278"/>
      <c r="AD214" s="278"/>
      <c r="AE214" s="278"/>
      <c r="AF214" s="278"/>
      <c r="AG214" s="278"/>
      <c r="AH214" s="278"/>
      <c r="AI214" s="278"/>
      <c r="AJ214" s="278"/>
      <c r="AK214" s="278"/>
    </row>
    <row r="215" spans="1:37" s="23" customFormat="1" ht="15" customHeight="1">
      <c r="A215" s="114"/>
      <c r="B215" s="378"/>
      <c r="C215" s="85"/>
      <c r="D215" s="85"/>
      <c r="E215" s="85"/>
      <c r="F215" s="85"/>
      <c r="G215" s="22"/>
      <c r="H215" s="278"/>
      <c r="I215" s="278"/>
      <c r="J215" s="278"/>
      <c r="K215" s="278"/>
      <c r="L215" s="278"/>
      <c r="M215" s="278"/>
      <c r="N215" s="278"/>
      <c r="O215" s="278"/>
      <c r="P215" s="278"/>
      <c r="Q215" s="278"/>
      <c r="R215" s="278"/>
      <c r="S215" s="278"/>
      <c r="T215" s="278"/>
      <c r="U215" s="278"/>
      <c r="V215" s="278"/>
      <c r="W215" s="278"/>
      <c r="X215" s="278"/>
      <c r="Y215" s="278"/>
      <c r="Z215" s="278"/>
      <c r="AA215" s="278"/>
      <c r="AB215" s="278"/>
      <c r="AC215" s="278"/>
      <c r="AD215" s="278"/>
      <c r="AE215" s="278"/>
      <c r="AF215" s="278"/>
      <c r="AG215" s="278"/>
      <c r="AH215" s="278"/>
      <c r="AI215" s="278"/>
      <c r="AJ215" s="278"/>
      <c r="AK215" s="278"/>
    </row>
    <row r="216" spans="1:37" s="23" customFormat="1" ht="15" customHeight="1">
      <c r="A216" s="114"/>
      <c r="B216" s="378"/>
      <c r="C216" s="85"/>
      <c r="D216" s="85"/>
      <c r="E216" s="85"/>
      <c r="F216" s="85"/>
      <c r="G216" s="22"/>
      <c r="H216" s="278"/>
      <c r="I216" s="278"/>
      <c r="J216" s="278"/>
      <c r="K216" s="278"/>
      <c r="L216" s="278"/>
      <c r="M216" s="278"/>
      <c r="N216" s="278"/>
      <c r="O216" s="278"/>
      <c r="P216" s="278"/>
      <c r="Q216" s="278"/>
      <c r="R216" s="278"/>
      <c r="S216" s="278"/>
      <c r="T216" s="278"/>
      <c r="U216" s="278"/>
      <c r="V216" s="278"/>
      <c r="W216" s="278"/>
      <c r="X216" s="278"/>
      <c r="Y216" s="278"/>
      <c r="Z216" s="278"/>
      <c r="AA216" s="278"/>
      <c r="AB216" s="278"/>
      <c r="AC216" s="278"/>
      <c r="AD216" s="278"/>
      <c r="AE216" s="278"/>
      <c r="AF216" s="278"/>
      <c r="AG216" s="278"/>
      <c r="AH216" s="278"/>
      <c r="AI216" s="278"/>
      <c r="AJ216" s="278"/>
      <c r="AK216" s="278"/>
    </row>
    <row r="217" spans="1:37" s="23" customFormat="1" ht="15" customHeight="1">
      <c r="A217" s="114"/>
      <c r="B217" s="378"/>
      <c r="C217" s="85"/>
      <c r="D217" s="85"/>
      <c r="E217" s="85"/>
      <c r="F217" s="85"/>
      <c r="G217" s="22"/>
      <c r="H217" s="278"/>
      <c r="I217" s="278"/>
      <c r="J217" s="278"/>
      <c r="K217" s="278"/>
      <c r="L217" s="278"/>
      <c r="M217" s="278"/>
      <c r="N217" s="278"/>
      <c r="O217" s="278"/>
      <c r="P217" s="278"/>
      <c r="Q217" s="278"/>
      <c r="R217" s="278"/>
      <c r="S217" s="278"/>
      <c r="T217" s="278"/>
      <c r="U217" s="278"/>
      <c r="V217" s="278"/>
      <c r="W217" s="278"/>
      <c r="X217" s="278"/>
      <c r="Y217" s="278"/>
      <c r="Z217" s="278"/>
      <c r="AA217" s="278"/>
      <c r="AB217" s="278"/>
      <c r="AC217" s="278"/>
      <c r="AD217" s="278"/>
      <c r="AE217" s="278"/>
      <c r="AF217" s="278"/>
      <c r="AG217" s="278"/>
      <c r="AH217" s="278"/>
      <c r="AI217" s="278"/>
      <c r="AJ217" s="278"/>
      <c r="AK217" s="278"/>
    </row>
    <row r="218" spans="1:37" s="23" customFormat="1" ht="15" customHeight="1">
      <c r="A218" s="114"/>
      <c r="B218" s="378"/>
      <c r="C218" s="85"/>
      <c r="D218" s="85"/>
      <c r="E218" s="85"/>
      <c r="F218" s="85"/>
      <c r="G218" s="22"/>
      <c r="H218" s="278"/>
      <c r="I218" s="278"/>
      <c r="J218" s="278"/>
      <c r="K218" s="278"/>
      <c r="L218" s="278"/>
      <c r="M218" s="278"/>
      <c r="N218" s="278"/>
      <c r="O218" s="278"/>
      <c r="P218" s="278"/>
      <c r="Q218" s="278"/>
      <c r="R218" s="278"/>
      <c r="S218" s="278"/>
      <c r="T218" s="278"/>
      <c r="U218" s="278"/>
      <c r="V218" s="278"/>
      <c r="W218" s="278"/>
      <c r="X218" s="278"/>
      <c r="Y218" s="278"/>
      <c r="Z218" s="278"/>
      <c r="AA218" s="278"/>
      <c r="AB218" s="278"/>
      <c r="AC218" s="278"/>
      <c r="AD218" s="278"/>
      <c r="AE218" s="278"/>
      <c r="AF218" s="278"/>
      <c r="AG218" s="278"/>
      <c r="AH218" s="278"/>
      <c r="AI218" s="278"/>
      <c r="AJ218" s="278"/>
      <c r="AK218" s="278"/>
    </row>
    <row r="219" spans="1:37" s="23" customFormat="1" ht="15" customHeight="1">
      <c r="A219" s="114"/>
      <c r="B219" s="378"/>
      <c r="C219" s="85"/>
      <c r="D219" s="85"/>
      <c r="E219" s="85"/>
      <c r="F219" s="85"/>
      <c r="G219" s="22"/>
      <c r="H219" s="278"/>
      <c r="I219" s="278"/>
      <c r="J219" s="278"/>
      <c r="K219" s="278"/>
      <c r="L219" s="278"/>
      <c r="M219" s="278"/>
      <c r="N219" s="278"/>
      <c r="O219" s="278"/>
      <c r="P219" s="278"/>
      <c r="Q219" s="278"/>
      <c r="R219" s="278"/>
      <c r="S219" s="278"/>
      <c r="T219" s="278"/>
      <c r="U219" s="278"/>
      <c r="V219" s="278"/>
      <c r="W219" s="278"/>
      <c r="X219" s="278"/>
      <c r="Y219" s="278"/>
      <c r="Z219" s="278"/>
      <c r="AA219" s="278"/>
      <c r="AB219" s="278"/>
      <c r="AC219" s="278"/>
      <c r="AD219" s="278"/>
      <c r="AE219" s="278"/>
      <c r="AF219" s="278"/>
      <c r="AG219" s="278"/>
      <c r="AH219" s="278"/>
      <c r="AI219" s="278"/>
      <c r="AJ219" s="278"/>
      <c r="AK219" s="278"/>
    </row>
    <row r="220" spans="1:37" s="23" customFormat="1" ht="15" customHeight="1">
      <c r="A220" s="114"/>
      <c r="B220" s="378"/>
      <c r="C220" s="85"/>
      <c r="D220" s="85"/>
      <c r="E220" s="85"/>
      <c r="F220" s="85"/>
      <c r="G220" s="22"/>
      <c r="H220" s="278"/>
      <c r="I220" s="278"/>
      <c r="J220" s="278"/>
      <c r="K220" s="278"/>
      <c r="L220" s="278"/>
      <c r="M220" s="278"/>
      <c r="N220" s="278"/>
      <c r="O220" s="278"/>
      <c r="P220" s="278"/>
      <c r="Q220" s="278"/>
      <c r="R220" s="278"/>
      <c r="S220" s="278"/>
      <c r="T220" s="278"/>
      <c r="U220" s="278"/>
      <c r="V220" s="278"/>
      <c r="W220" s="278"/>
      <c r="X220" s="278"/>
      <c r="Y220" s="278"/>
      <c r="Z220" s="278"/>
      <c r="AA220" s="278"/>
      <c r="AB220" s="278"/>
      <c r="AC220" s="278"/>
      <c r="AD220" s="278"/>
      <c r="AE220" s="278"/>
      <c r="AF220" s="278"/>
      <c r="AG220" s="278"/>
      <c r="AH220" s="278"/>
      <c r="AI220" s="278"/>
      <c r="AJ220" s="278"/>
      <c r="AK220" s="278"/>
    </row>
    <row r="221" spans="1:37" s="23" customFormat="1" ht="15" customHeight="1">
      <c r="A221" s="114"/>
      <c r="B221" s="378"/>
      <c r="C221" s="85"/>
      <c r="D221" s="85"/>
      <c r="E221" s="85"/>
      <c r="F221" s="85"/>
      <c r="G221" s="22"/>
      <c r="H221" s="278"/>
      <c r="I221" s="278"/>
      <c r="J221" s="278"/>
      <c r="K221" s="278"/>
      <c r="L221" s="278"/>
      <c r="M221" s="278"/>
      <c r="N221" s="278"/>
      <c r="O221" s="278"/>
      <c r="P221" s="278"/>
      <c r="Q221" s="278"/>
      <c r="R221" s="278"/>
      <c r="S221" s="278"/>
      <c r="T221" s="278"/>
      <c r="U221" s="278"/>
      <c r="V221" s="278"/>
      <c r="W221" s="278"/>
      <c r="X221" s="278"/>
      <c r="Y221" s="278"/>
      <c r="Z221" s="278"/>
      <c r="AA221" s="278"/>
      <c r="AB221" s="278"/>
      <c r="AC221" s="278"/>
      <c r="AD221" s="278"/>
      <c r="AE221" s="278"/>
      <c r="AF221" s="278"/>
      <c r="AG221" s="278"/>
      <c r="AH221" s="278"/>
      <c r="AI221" s="278"/>
      <c r="AJ221" s="278"/>
      <c r="AK221" s="278"/>
    </row>
    <row r="222" spans="1:37" s="23" customFormat="1" ht="15" customHeight="1">
      <c r="A222" s="114"/>
      <c r="B222" s="378"/>
      <c r="C222" s="85"/>
      <c r="D222" s="85"/>
      <c r="E222" s="85"/>
      <c r="F222" s="85"/>
      <c r="G222" s="22"/>
      <c r="H222" s="278"/>
      <c r="I222" s="278"/>
      <c r="J222" s="278"/>
      <c r="K222" s="278"/>
      <c r="L222" s="278"/>
      <c r="M222" s="278"/>
      <c r="N222" s="278"/>
      <c r="O222" s="278"/>
      <c r="P222" s="278"/>
      <c r="Q222" s="278"/>
      <c r="R222" s="278"/>
      <c r="S222" s="278"/>
      <c r="T222" s="278"/>
      <c r="U222" s="278"/>
      <c r="V222" s="278"/>
      <c r="W222" s="278"/>
      <c r="X222" s="278"/>
      <c r="Y222" s="278"/>
      <c r="Z222" s="278"/>
      <c r="AA222" s="278"/>
      <c r="AB222" s="278"/>
      <c r="AC222" s="278"/>
      <c r="AD222" s="278"/>
      <c r="AE222" s="278"/>
      <c r="AF222" s="278"/>
      <c r="AG222" s="278"/>
      <c r="AH222" s="278"/>
      <c r="AI222" s="278"/>
      <c r="AJ222" s="278"/>
      <c r="AK222" s="278"/>
    </row>
    <row r="223" spans="1:37" s="23" customFormat="1" ht="15" customHeight="1">
      <c r="A223" s="114"/>
      <c r="B223" s="378"/>
      <c r="C223" s="85"/>
      <c r="D223" s="85"/>
      <c r="E223" s="85"/>
      <c r="F223" s="85"/>
      <c r="G223" s="22"/>
      <c r="H223" s="278"/>
      <c r="I223" s="278"/>
      <c r="J223" s="278"/>
      <c r="K223" s="278"/>
      <c r="L223" s="278"/>
      <c r="M223" s="278"/>
      <c r="N223" s="278"/>
      <c r="O223" s="278"/>
      <c r="P223" s="278"/>
      <c r="Q223" s="278"/>
      <c r="R223" s="278"/>
      <c r="S223" s="278"/>
      <c r="T223" s="278"/>
      <c r="U223" s="278"/>
      <c r="V223" s="278"/>
      <c r="W223" s="278"/>
      <c r="X223" s="278"/>
      <c r="Y223" s="278"/>
      <c r="Z223" s="278"/>
      <c r="AA223" s="278"/>
      <c r="AB223" s="278"/>
      <c r="AC223" s="278"/>
      <c r="AD223" s="278"/>
      <c r="AE223" s="278"/>
      <c r="AF223" s="278"/>
      <c r="AG223" s="278"/>
      <c r="AH223" s="278"/>
      <c r="AI223" s="278"/>
      <c r="AJ223" s="278"/>
      <c r="AK223" s="278"/>
    </row>
    <row r="224" spans="1:37" s="23" customFormat="1" ht="15" customHeight="1">
      <c r="A224" s="114"/>
      <c r="B224" s="378"/>
      <c r="C224" s="85"/>
      <c r="D224" s="85"/>
      <c r="E224" s="85"/>
      <c r="F224" s="85"/>
      <c r="G224" s="22"/>
      <c r="H224" s="278"/>
      <c r="I224" s="278"/>
      <c r="J224" s="278"/>
      <c r="K224" s="278"/>
      <c r="L224" s="278"/>
      <c r="M224" s="278"/>
      <c r="N224" s="278"/>
      <c r="O224" s="278"/>
      <c r="P224" s="278"/>
      <c r="Q224" s="278"/>
      <c r="R224" s="278"/>
      <c r="S224" s="278"/>
      <c r="T224" s="278"/>
      <c r="U224" s="278"/>
      <c r="V224" s="278"/>
      <c r="W224" s="278"/>
      <c r="X224" s="278"/>
      <c r="Y224" s="278"/>
      <c r="Z224" s="278"/>
      <c r="AA224" s="278"/>
      <c r="AB224" s="278"/>
      <c r="AC224" s="278"/>
      <c r="AD224" s="278"/>
      <c r="AE224" s="278"/>
      <c r="AF224" s="278"/>
      <c r="AG224" s="278"/>
      <c r="AH224" s="278"/>
      <c r="AI224" s="278"/>
      <c r="AJ224" s="278"/>
      <c r="AK224" s="278"/>
    </row>
    <row r="225" spans="1:37" s="23" customFormat="1" ht="15" customHeight="1">
      <c r="A225" s="114"/>
      <c r="B225" s="378"/>
      <c r="C225" s="85"/>
      <c r="D225" s="85"/>
      <c r="E225" s="85"/>
      <c r="F225" s="85"/>
      <c r="G225" s="22"/>
      <c r="H225" s="278"/>
      <c r="I225" s="278"/>
      <c r="J225" s="278"/>
      <c r="K225" s="278"/>
      <c r="L225" s="278"/>
      <c r="M225" s="278"/>
      <c r="N225" s="278"/>
      <c r="O225" s="278"/>
      <c r="P225" s="278"/>
      <c r="Q225" s="278"/>
      <c r="R225" s="278"/>
      <c r="S225" s="278"/>
      <c r="T225" s="278"/>
      <c r="U225" s="278"/>
      <c r="V225" s="278"/>
      <c r="W225" s="278"/>
      <c r="X225" s="278"/>
      <c r="Y225" s="278"/>
      <c r="Z225" s="278"/>
      <c r="AA225" s="278"/>
      <c r="AB225" s="278"/>
      <c r="AC225" s="278"/>
      <c r="AD225" s="278"/>
      <c r="AE225" s="278"/>
      <c r="AF225" s="278"/>
      <c r="AG225" s="278"/>
      <c r="AH225" s="278"/>
      <c r="AI225" s="278"/>
      <c r="AJ225" s="278"/>
      <c r="AK225" s="278"/>
    </row>
    <row r="226" spans="1:37" s="23" customFormat="1" ht="15" customHeight="1">
      <c r="A226" s="114"/>
      <c r="B226" s="378"/>
      <c r="C226" s="85"/>
      <c r="D226" s="85"/>
      <c r="E226" s="85"/>
      <c r="F226" s="85"/>
      <c r="G226" s="22"/>
      <c r="H226" s="278"/>
      <c r="I226" s="278"/>
      <c r="J226" s="278"/>
      <c r="K226" s="278"/>
      <c r="L226" s="278"/>
      <c r="M226" s="278"/>
      <c r="N226" s="278"/>
      <c r="O226" s="278"/>
      <c r="P226" s="278"/>
      <c r="Q226" s="278"/>
      <c r="R226" s="278"/>
      <c r="S226" s="278"/>
      <c r="T226" s="278"/>
      <c r="U226" s="278"/>
      <c r="V226" s="278"/>
      <c r="W226" s="278"/>
      <c r="X226" s="278"/>
      <c r="Y226" s="278"/>
      <c r="Z226" s="278"/>
      <c r="AA226" s="278"/>
      <c r="AB226" s="278"/>
      <c r="AC226" s="278"/>
      <c r="AD226" s="278"/>
      <c r="AE226" s="278"/>
      <c r="AF226" s="278"/>
      <c r="AG226" s="278"/>
      <c r="AH226" s="278"/>
      <c r="AI226" s="278"/>
      <c r="AJ226" s="278"/>
      <c r="AK226" s="278"/>
    </row>
    <row r="227" spans="1:37" s="23" customFormat="1" ht="15" customHeight="1">
      <c r="A227" s="114"/>
      <c r="B227" s="378"/>
      <c r="C227" s="85"/>
      <c r="D227" s="85"/>
      <c r="E227" s="85"/>
      <c r="F227" s="85"/>
      <c r="G227" s="22"/>
      <c r="H227" s="278"/>
      <c r="I227" s="278"/>
      <c r="J227" s="278"/>
      <c r="K227" s="278"/>
      <c r="L227" s="278"/>
      <c r="M227" s="278"/>
      <c r="N227" s="278"/>
      <c r="O227" s="278"/>
      <c r="P227" s="278"/>
      <c r="Q227" s="278"/>
      <c r="R227" s="278"/>
      <c r="S227" s="278"/>
      <c r="T227" s="278"/>
      <c r="U227" s="278"/>
      <c r="V227" s="278"/>
      <c r="W227" s="278"/>
      <c r="X227" s="278"/>
      <c r="Y227" s="278"/>
      <c r="Z227" s="278"/>
      <c r="AA227" s="278"/>
      <c r="AB227" s="278"/>
      <c r="AC227" s="278"/>
      <c r="AD227" s="278"/>
      <c r="AE227" s="278"/>
      <c r="AF227" s="278"/>
      <c r="AG227" s="278"/>
      <c r="AH227" s="278"/>
      <c r="AI227" s="278"/>
      <c r="AJ227" s="278"/>
      <c r="AK227" s="278"/>
    </row>
    <row r="228" spans="1:37" s="23" customFormat="1" ht="15" customHeight="1">
      <c r="A228" s="114"/>
      <c r="B228" s="378"/>
      <c r="C228" s="85"/>
      <c r="D228" s="85"/>
      <c r="E228" s="85"/>
      <c r="F228" s="85"/>
      <c r="G228" s="22"/>
      <c r="H228" s="278"/>
      <c r="I228" s="278"/>
      <c r="J228" s="278"/>
      <c r="K228" s="278"/>
      <c r="L228" s="278"/>
      <c r="M228" s="278"/>
      <c r="N228" s="278"/>
      <c r="O228" s="278"/>
      <c r="P228" s="278"/>
      <c r="Q228" s="278"/>
      <c r="R228" s="278"/>
      <c r="S228" s="278"/>
      <c r="T228" s="278"/>
      <c r="U228" s="278"/>
      <c r="V228" s="278"/>
      <c r="W228" s="278"/>
      <c r="X228" s="278"/>
      <c r="Y228" s="278"/>
      <c r="Z228" s="278"/>
      <c r="AA228" s="278"/>
      <c r="AB228" s="278"/>
      <c r="AC228" s="278"/>
      <c r="AD228" s="278"/>
      <c r="AE228" s="278"/>
      <c r="AF228" s="278"/>
      <c r="AG228" s="278"/>
      <c r="AH228" s="278"/>
      <c r="AI228" s="278"/>
      <c r="AJ228" s="278"/>
      <c r="AK228" s="278"/>
    </row>
    <row r="229" spans="1:37" s="23" customFormat="1" ht="15" customHeight="1">
      <c r="A229" s="114"/>
      <c r="B229" s="378"/>
      <c r="C229" s="85"/>
      <c r="D229" s="85"/>
      <c r="E229" s="85"/>
      <c r="F229" s="85"/>
      <c r="G229" s="22"/>
      <c r="H229" s="278"/>
      <c r="I229" s="278"/>
      <c r="J229" s="278"/>
      <c r="K229" s="278"/>
      <c r="L229" s="278"/>
      <c r="M229" s="278"/>
      <c r="N229" s="278"/>
      <c r="O229" s="278"/>
      <c r="P229" s="278"/>
      <c r="Q229" s="278"/>
      <c r="R229" s="278"/>
      <c r="S229" s="278"/>
      <c r="T229" s="278"/>
      <c r="U229" s="278"/>
      <c r="V229" s="278"/>
      <c r="W229" s="278"/>
      <c r="X229" s="278"/>
      <c r="Y229" s="278"/>
      <c r="Z229" s="278"/>
      <c r="AA229" s="278"/>
      <c r="AB229" s="278"/>
      <c r="AC229" s="278"/>
      <c r="AD229" s="278"/>
      <c r="AE229" s="278"/>
      <c r="AF229" s="278"/>
      <c r="AG229" s="278"/>
      <c r="AH229" s="278"/>
      <c r="AI229" s="278"/>
      <c r="AJ229" s="278"/>
      <c r="AK229" s="278"/>
    </row>
    <row r="230" spans="1:37" s="23" customFormat="1" ht="15" customHeight="1">
      <c r="A230" s="114"/>
      <c r="B230" s="378"/>
      <c r="C230" s="85"/>
      <c r="D230" s="85"/>
      <c r="E230" s="85"/>
      <c r="F230" s="85"/>
      <c r="G230" s="22"/>
      <c r="H230" s="278"/>
      <c r="I230" s="278"/>
      <c r="J230" s="278"/>
      <c r="K230" s="278"/>
      <c r="L230" s="278"/>
      <c r="M230" s="278"/>
      <c r="N230" s="278"/>
      <c r="O230" s="278"/>
      <c r="P230" s="278"/>
      <c r="Q230" s="278"/>
      <c r="R230" s="278"/>
      <c r="S230" s="278"/>
      <c r="T230" s="278"/>
      <c r="U230" s="278"/>
      <c r="V230" s="278"/>
      <c r="W230" s="278"/>
      <c r="X230" s="278"/>
      <c r="Y230" s="278"/>
      <c r="Z230" s="278"/>
      <c r="AA230" s="278"/>
      <c r="AB230" s="278"/>
      <c r="AC230" s="278"/>
      <c r="AD230" s="278"/>
      <c r="AE230" s="278"/>
      <c r="AF230" s="278"/>
      <c r="AG230" s="278"/>
      <c r="AH230" s="278"/>
      <c r="AI230" s="278"/>
      <c r="AJ230" s="278"/>
      <c r="AK230" s="278"/>
    </row>
    <row r="231" spans="1:37" s="23" customFormat="1" ht="15" customHeight="1">
      <c r="A231" s="114"/>
      <c r="B231" s="378"/>
      <c r="C231" s="85"/>
      <c r="D231" s="85"/>
      <c r="E231" s="85"/>
      <c r="F231" s="85"/>
      <c r="G231" s="22"/>
      <c r="H231" s="278"/>
      <c r="I231" s="278"/>
      <c r="J231" s="278"/>
      <c r="K231" s="278"/>
      <c r="L231" s="278"/>
      <c r="M231" s="278"/>
      <c r="N231" s="278"/>
      <c r="O231" s="278"/>
      <c r="P231" s="278"/>
      <c r="Q231" s="278"/>
      <c r="R231" s="278"/>
      <c r="S231" s="278"/>
      <c r="T231" s="278"/>
      <c r="U231" s="278"/>
      <c r="V231" s="278"/>
      <c r="W231" s="278"/>
      <c r="X231" s="278"/>
      <c r="Y231" s="278"/>
      <c r="Z231" s="278"/>
      <c r="AA231" s="278"/>
      <c r="AB231" s="278"/>
      <c r="AC231" s="278"/>
      <c r="AD231" s="278"/>
      <c r="AE231" s="278"/>
      <c r="AF231" s="278"/>
      <c r="AG231" s="278"/>
      <c r="AH231" s="278"/>
      <c r="AI231" s="278"/>
      <c r="AJ231" s="278"/>
      <c r="AK231" s="278"/>
    </row>
    <row r="232" spans="1:37" s="23" customFormat="1" ht="15" customHeight="1">
      <c r="A232" s="114"/>
      <c r="B232" s="378"/>
      <c r="C232" s="85"/>
      <c r="D232" s="85"/>
      <c r="E232" s="85"/>
      <c r="F232" s="85"/>
      <c r="G232" s="22"/>
      <c r="H232" s="278"/>
      <c r="I232" s="278"/>
      <c r="J232" s="278"/>
      <c r="K232" s="278"/>
      <c r="L232" s="278"/>
      <c r="M232" s="278"/>
      <c r="N232" s="278"/>
      <c r="O232" s="278"/>
      <c r="P232" s="278"/>
      <c r="Q232" s="278"/>
      <c r="R232" s="278"/>
      <c r="S232" s="278"/>
      <c r="T232" s="278"/>
      <c r="U232" s="278"/>
      <c r="V232" s="278"/>
      <c r="W232" s="278"/>
      <c r="X232" s="278"/>
      <c r="Y232" s="278"/>
      <c r="Z232" s="278"/>
      <c r="AA232" s="278"/>
      <c r="AB232" s="278"/>
      <c r="AC232" s="278"/>
      <c r="AD232" s="278"/>
      <c r="AE232" s="278"/>
      <c r="AF232" s="278"/>
      <c r="AG232" s="278"/>
      <c r="AH232" s="278"/>
      <c r="AI232" s="278"/>
      <c r="AJ232" s="278"/>
      <c r="AK232" s="278"/>
    </row>
    <row r="233" spans="1:37" s="23" customFormat="1" ht="15" customHeight="1">
      <c r="A233" s="114"/>
      <c r="B233" s="378"/>
      <c r="C233" s="85"/>
      <c r="D233" s="85"/>
      <c r="E233" s="85"/>
      <c r="F233" s="85"/>
      <c r="G233" s="22"/>
      <c r="H233" s="278"/>
      <c r="I233" s="278"/>
      <c r="J233" s="278"/>
      <c r="K233" s="278"/>
      <c r="L233" s="278"/>
      <c r="M233" s="278"/>
      <c r="N233" s="278"/>
      <c r="O233" s="278"/>
      <c r="P233" s="278"/>
      <c r="Q233" s="278"/>
      <c r="R233" s="278"/>
      <c r="S233" s="278"/>
      <c r="T233" s="278"/>
      <c r="U233" s="278"/>
      <c r="V233" s="278"/>
      <c r="W233" s="278"/>
      <c r="X233" s="278"/>
      <c r="Y233" s="278"/>
      <c r="Z233" s="278"/>
      <c r="AA233" s="278"/>
      <c r="AB233" s="278"/>
      <c r="AC233" s="278"/>
      <c r="AD233" s="278"/>
      <c r="AE233" s="278"/>
      <c r="AF233" s="278"/>
      <c r="AG233" s="278"/>
      <c r="AH233" s="278"/>
      <c r="AI233" s="278"/>
      <c r="AJ233" s="278"/>
      <c r="AK233" s="278"/>
    </row>
    <row r="234" spans="1:37" s="23" customFormat="1" ht="15" customHeight="1">
      <c r="A234" s="114"/>
      <c r="B234" s="378"/>
      <c r="C234" s="85"/>
      <c r="D234" s="85"/>
      <c r="E234" s="85"/>
      <c r="F234" s="85"/>
      <c r="G234" s="22"/>
      <c r="H234" s="278"/>
      <c r="I234" s="278"/>
      <c r="J234" s="278"/>
      <c r="K234" s="278"/>
      <c r="L234" s="278"/>
      <c r="M234" s="278"/>
      <c r="N234" s="278"/>
      <c r="O234" s="278"/>
      <c r="P234" s="278"/>
      <c r="Q234" s="278"/>
      <c r="R234" s="278"/>
      <c r="S234" s="278"/>
      <c r="T234" s="278"/>
      <c r="U234" s="278"/>
      <c r="V234" s="278"/>
      <c r="W234" s="278"/>
      <c r="X234" s="278"/>
      <c r="Y234" s="278"/>
      <c r="Z234" s="278"/>
      <c r="AA234" s="278"/>
      <c r="AB234" s="278"/>
      <c r="AC234" s="278"/>
      <c r="AD234" s="278"/>
      <c r="AE234" s="278"/>
      <c r="AF234" s="278"/>
      <c r="AG234" s="278"/>
      <c r="AH234" s="278"/>
      <c r="AI234" s="278"/>
      <c r="AJ234" s="278"/>
      <c r="AK234" s="278"/>
    </row>
    <row r="235" spans="1:37" s="23" customFormat="1" ht="15" customHeight="1">
      <c r="A235" s="114"/>
      <c r="B235" s="378"/>
      <c r="C235" s="85"/>
      <c r="D235" s="85"/>
      <c r="E235" s="85"/>
      <c r="F235" s="85"/>
      <c r="G235" s="22"/>
      <c r="H235" s="278"/>
      <c r="I235" s="278"/>
      <c r="J235" s="278"/>
      <c r="K235" s="278"/>
      <c r="L235" s="278"/>
      <c r="M235" s="278"/>
      <c r="N235" s="278"/>
      <c r="O235" s="278"/>
      <c r="P235" s="278"/>
      <c r="Q235" s="278"/>
      <c r="R235" s="278"/>
      <c r="S235" s="278"/>
      <c r="T235" s="278"/>
      <c r="U235" s="278"/>
      <c r="V235" s="278"/>
      <c r="W235" s="278"/>
      <c r="X235" s="278"/>
      <c r="Y235" s="278"/>
      <c r="Z235" s="278"/>
      <c r="AA235" s="278"/>
      <c r="AB235" s="278"/>
      <c r="AC235" s="278"/>
      <c r="AD235" s="278"/>
      <c r="AE235" s="278"/>
      <c r="AF235" s="278"/>
      <c r="AG235" s="278"/>
      <c r="AH235" s="278"/>
      <c r="AI235" s="278"/>
      <c r="AJ235" s="278"/>
      <c r="AK235" s="278"/>
    </row>
    <row r="236" spans="1:37" s="23" customFormat="1" ht="15" customHeight="1">
      <c r="A236" s="114"/>
      <c r="B236" s="378"/>
      <c r="C236" s="85"/>
      <c r="D236" s="85"/>
      <c r="E236" s="85"/>
      <c r="F236" s="85"/>
      <c r="G236" s="22"/>
      <c r="H236" s="278"/>
      <c r="I236" s="278"/>
      <c r="J236" s="278"/>
      <c r="K236" s="278"/>
      <c r="L236" s="278"/>
      <c r="M236" s="278"/>
      <c r="N236" s="278"/>
      <c r="O236" s="278"/>
      <c r="P236" s="278"/>
      <c r="Q236" s="278"/>
      <c r="R236" s="278"/>
      <c r="S236" s="278"/>
      <c r="T236" s="278"/>
      <c r="U236" s="278"/>
      <c r="V236" s="278"/>
      <c r="W236" s="278"/>
      <c r="X236" s="278"/>
      <c r="Y236" s="278"/>
      <c r="Z236" s="278"/>
      <c r="AA236" s="278"/>
      <c r="AB236" s="278"/>
      <c r="AC236" s="278"/>
      <c r="AD236" s="278"/>
      <c r="AE236" s="278"/>
      <c r="AF236" s="278"/>
      <c r="AG236" s="278"/>
      <c r="AH236" s="278"/>
      <c r="AI236" s="278"/>
      <c r="AJ236" s="278"/>
      <c r="AK236" s="278"/>
    </row>
    <row r="237" spans="1:37" s="23" customFormat="1" ht="15" customHeight="1">
      <c r="A237" s="114"/>
      <c r="B237" s="378"/>
      <c r="C237" s="85"/>
      <c r="D237" s="85"/>
      <c r="E237" s="85"/>
      <c r="F237" s="85"/>
      <c r="G237" s="22"/>
      <c r="H237" s="278"/>
      <c r="I237" s="278"/>
      <c r="J237" s="278"/>
      <c r="K237" s="278"/>
      <c r="L237" s="278"/>
      <c r="M237" s="278"/>
      <c r="N237" s="278"/>
      <c r="O237" s="278"/>
      <c r="P237" s="278"/>
      <c r="Q237" s="278"/>
      <c r="R237" s="278"/>
      <c r="S237" s="278"/>
      <c r="T237" s="278"/>
      <c r="U237" s="278"/>
      <c r="V237" s="278"/>
      <c r="W237" s="278"/>
      <c r="X237" s="278"/>
      <c r="Y237" s="278"/>
      <c r="Z237" s="278"/>
      <c r="AA237" s="278"/>
      <c r="AB237" s="278"/>
      <c r="AC237" s="278"/>
      <c r="AD237" s="278"/>
      <c r="AE237" s="278"/>
      <c r="AF237" s="278"/>
      <c r="AG237" s="278"/>
      <c r="AH237" s="278"/>
      <c r="AI237" s="278"/>
      <c r="AJ237" s="278"/>
      <c r="AK237" s="278"/>
    </row>
    <row r="238" spans="1:37" s="23" customFormat="1" ht="15" customHeight="1">
      <c r="A238" s="114"/>
      <c r="B238" s="378"/>
      <c r="C238" s="85"/>
      <c r="D238" s="85"/>
      <c r="E238" s="85"/>
      <c r="F238" s="85"/>
      <c r="G238" s="22"/>
      <c r="H238" s="278"/>
      <c r="I238" s="278"/>
      <c r="J238" s="278"/>
      <c r="K238" s="278"/>
      <c r="L238" s="278"/>
      <c r="M238" s="278"/>
      <c r="N238" s="278"/>
      <c r="O238" s="278"/>
      <c r="P238" s="278"/>
      <c r="Q238" s="278"/>
      <c r="R238" s="278"/>
      <c r="S238" s="278"/>
      <c r="T238" s="278"/>
      <c r="U238" s="278"/>
      <c r="V238" s="278"/>
      <c r="W238" s="278"/>
      <c r="X238" s="278"/>
      <c r="Y238" s="278"/>
      <c r="Z238" s="278"/>
      <c r="AA238" s="278"/>
      <c r="AB238" s="278"/>
      <c r="AC238" s="278"/>
      <c r="AD238" s="278"/>
      <c r="AE238" s="278"/>
      <c r="AF238" s="278"/>
      <c r="AG238" s="278"/>
      <c r="AH238" s="278"/>
      <c r="AI238" s="278"/>
      <c r="AJ238" s="278"/>
      <c r="AK238" s="278"/>
    </row>
    <row r="239" spans="1:37" s="23" customFormat="1" ht="15" customHeight="1">
      <c r="A239" s="114"/>
      <c r="B239" s="378"/>
      <c r="C239" s="85"/>
      <c r="D239" s="85"/>
      <c r="E239" s="85"/>
      <c r="F239" s="85"/>
      <c r="G239" s="22"/>
      <c r="H239" s="278"/>
      <c r="I239" s="278"/>
      <c r="J239" s="278"/>
      <c r="K239" s="278"/>
      <c r="L239" s="278"/>
      <c r="M239" s="278"/>
      <c r="N239" s="278"/>
      <c r="O239" s="278"/>
      <c r="P239" s="278"/>
      <c r="Q239" s="278"/>
      <c r="R239" s="278"/>
      <c r="S239" s="278"/>
      <c r="T239" s="278"/>
      <c r="U239" s="278"/>
      <c r="V239" s="278"/>
      <c r="W239" s="278"/>
      <c r="X239" s="278"/>
      <c r="Y239" s="278"/>
      <c r="Z239" s="278"/>
      <c r="AA239" s="278"/>
      <c r="AB239" s="278"/>
      <c r="AC239" s="278"/>
      <c r="AD239" s="278"/>
      <c r="AE239" s="278"/>
      <c r="AF239" s="278"/>
      <c r="AG239" s="278"/>
      <c r="AH239" s="278"/>
      <c r="AI239" s="278"/>
      <c r="AJ239" s="278"/>
      <c r="AK239" s="278"/>
    </row>
    <row r="240" spans="1:37" s="23" customFormat="1" ht="15" customHeight="1">
      <c r="A240" s="114"/>
      <c r="B240" s="378"/>
      <c r="C240" s="85"/>
      <c r="D240" s="85"/>
      <c r="E240" s="85"/>
      <c r="F240" s="85"/>
      <c r="G240" s="22"/>
      <c r="H240" s="278"/>
      <c r="I240" s="278"/>
      <c r="J240" s="278"/>
      <c r="K240" s="278"/>
      <c r="L240" s="278"/>
      <c r="M240" s="278"/>
      <c r="N240" s="278"/>
      <c r="O240" s="278"/>
      <c r="P240" s="278"/>
      <c r="Q240" s="278"/>
      <c r="R240" s="278"/>
      <c r="S240" s="278"/>
      <c r="T240" s="278"/>
      <c r="U240" s="278"/>
      <c r="V240" s="278"/>
      <c r="W240" s="278"/>
      <c r="X240" s="278"/>
      <c r="Y240" s="278"/>
      <c r="Z240" s="278"/>
      <c r="AA240" s="278"/>
      <c r="AB240" s="278"/>
      <c r="AC240" s="278"/>
      <c r="AD240" s="278"/>
      <c r="AE240" s="278"/>
      <c r="AF240" s="278"/>
      <c r="AG240" s="278"/>
      <c r="AH240" s="278"/>
      <c r="AI240" s="278"/>
      <c r="AJ240" s="278"/>
      <c r="AK240" s="278"/>
    </row>
    <row r="241" spans="1:37" s="23" customFormat="1" ht="15" customHeight="1">
      <c r="A241" s="114"/>
      <c r="B241" s="378"/>
      <c r="C241" s="85"/>
      <c r="D241" s="85"/>
      <c r="E241" s="85"/>
      <c r="F241" s="85"/>
      <c r="G241" s="22"/>
      <c r="H241" s="278"/>
      <c r="I241" s="278"/>
      <c r="J241" s="278"/>
      <c r="K241" s="278"/>
      <c r="L241" s="278"/>
      <c r="M241" s="278"/>
      <c r="N241" s="278"/>
      <c r="O241" s="278"/>
      <c r="P241" s="278"/>
      <c r="Q241" s="278"/>
      <c r="R241" s="278"/>
      <c r="S241" s="278"/>
      <c r="T241" s="278"/>
      <c r="U241" s="278"/>
      <c r="V241" s="278"/>
      <c r="W241" s="278"/>
      <c r="X241" s="278"/>
      <c r="Y241" s="278"/>
      <c r="Z241" s="278"/>
      <c r="AA241" s="278"/>
      <c r="AB241" s="278"/>
      <c r="AC241" s="278"/>
      <c r="AD241" s="278"/>
      <c r="AE241" s="278"/>
      <c r="AF241" s="278"/>
      <c r="AG241" s="278"/>
      <c r="AH241" s="278"/>
      <c r="AI241" s="278"/>
      <c r="AJ241" s="278"/>
      <c r="AK241" s="278"/>
    </row>
    <row r="242" spans="1:37" s="23" customFormat="1" ht="15" customHeight="1">
      <c r="A242" s="114"/>
      <c r="B242" s="378"/>
      <c r="C242" s="85"/>
      <c r="D242" s="85"/>
      <c r="E242" s="85"/>
      <c r="F242" s="85"/>
      <c r="G242" s="22"/>
      <c r="H242" s="278"/>
      <c r="I242" s="278"/>
      <c r="J242" s="278"/>
      <c r="K242" s="278"/>
      <c r="L242" s="278"/>
      <c r="M242" s="278"/>
      <c r="N242" s="278"/>
      <c r="O242" s="278"/>
      <c r="P242" s="278"/>
      <c r="Q242" s="278"/>
      <c r="R242" s="278"/>
      <c r="S242" s="278"/>
      <c r="T242" s="278"/>
      <c r="U242" s="278"/>
      <c r="V242" s="278"/>
      <c r="W242" s="278"/>
      <c r="X242" s="278"/>
      <c r="Y242" s="278"/>
      <c r="Z242" s="278"/>
      <c r="AA242" s="278"/>
      <c r="AB242" s="278"/>
      <c r="AC242" s="278"/>
      <c r="AD242" s="278"/>
      <c r="AE242" s="278"/>
      <c r="AF242" s="278"/>
      <c r="AG242" s="278"/>
      <c r="AH242" s="278"/>
      <c r="AI242" s="278"/>
      <c r="AJ242" s="278"/>
      <c r="AK242" s="278"/>
    </row>
    <row r="243" spans="1:37" s="23" customFormat="1" ht="15" customHeight="1">
      <c r="A243" s="114"/>
      <c r="B243" s="378"/>
      <c r="C243" s="85"/>
      <c r="D243" s="85"/>
      <c r="E243" s="85"/>
      <c r="F243" s="85"/>
      <c r="G243" s="22"/>
      <c r="H243" s="278"/>
      <c r="I243" s="278"/>
      <c r="J243" s="278"/>
      <c r="K243" s="278"/>
      <c r="L243" s="278"/>
      <c r="M243" s="278"/>
      <c r="N243" s="278"/>
      <c r="O243" s="278"/>
      <c r="P243" s="278"/>
      <c r="Q243" s="278"/>
      <c r="R243" s="278"/>
      <c r="S243" s="278"/>
      <c r="T243" s="278"/>
      <c r="U243" s="278"/>
      <c r="V243" s="278"/>
      <c r="W243" s="278"/>
      <c r="X243" s="278"/>
      <c r="Y243" s="278"/>
      <c r="Z243" s="278"/>
      <c r="AA243" s="278"/>
      <c r="AB243" s="278"/>
      <c r="AC243" s="278"/>
      <c r="AD243" s="278"/>
      <c r="AE243" s="278"/>
      <c r="AF243" s="278"/>
      <c r="AG243" s="278"/>
      <c r="AH243" s="278"/>
      <c r="AI243" s="278"/>
      <c r="AJ243" s="278"/>
      <c r="AK243" s="278"/>
    </row>
    <row r="244" spans="1:37" s="23" customFormat="1" ht="15" customHeight="1">
      <c r="A244" s="114"/>
      <c r="B244" s="378"/>
      <c r="C244" s="85"/>
      <c r="D244" s="85"/>
      <c r="E244" s="85"/>
      <c r="F244" s="85"/>
      <c r="G244" s="22"/>
      <c r="H244" s="278"/>
      <c r="I244" s="278"/>
      <c r="J244" s="278"/>
      <c r="K244" s="278"/>
      <c r="L244" s="278"/>
      <c r="M244" s="278"/>
      <c r="N244" s="278"/>
      <c r="O244" s="278"/>
      <c r="P244" s="278"/>
      <c r="Q244" s="278"/>
      <c r="R244" s="278"/>
      <c r="S244" s="278"/>
      <c r="T244" s="278"/>
      <c r="U244" s="278"/>
      <c r="V244" s="278"/>
      <c r="W244" s="278"/>
      <c r="X244" s="278"/>
      <c r="Y244" s="278"/>
      <c r="Z244" s="278"/>
      <c r="AA244" s="278"/>
      <c r="AB244" s="278"/>
      <c r="AC244" s="278"/>
      <c r="AD244" s="278"/>
      <c r="AE244" s="278"/>
      <c r="AF244" s="278"/>
      <c r="AG244" s="278"/>
      <c r="AH244" s="278"/>
      <c r="AI244" s="278"/>
      <c r="AJ244" s="278"/>
      <c r="AK244" s="278"/>
    </row>
    <row r="245" spans="1:37" s="23" customFormat="1" ht="15" customHeight="1">
      <c r="A245" s="114"/>
      <c r="B245" s="378"/>
      <c r="C245" s="85"/>
      <c r="D245" s="85"/>
      <c r="E245" s="85"/>
      <c r="F245" s="85"/>
      <c r="G245" s="22"/>
      <c r="H245" s="278"/>
      <c r="I245" s="278"/>
      <c r="J245" s="278"/>
      <c r="K245" s="278"/>
      <c r="L245" s="278"/>
      <c r="M245" s="278"/>
      <c r="N245" s="278"/>
      <c r="O245" s="278"/>
      <c r="P245" s="278"/>
      <c r="Q245" s="278"/>
      <c r="R245" s="278"/>
      <c r="S245" s="278"/>
      <c r="T245" s="278"/>
      <c r="U245" s="278"/>
      <c r="V245" s="278"/>
      <c r="W245" s="278"/>
      <c r="X245" s="278"/>
      <c r="Y245" s="278"/>
      <c r="Z245" s="278"/>
      <c r="AA245" s="278"/>
      <c r="AB245" s="278"/>
      <c r="AC245" s="278"/>
      <c r="AD245" s="278"/>
      <c r="AE245" s="278"/>
      <c r="AF245" s="278"/>
      <c r="AG245" s="278"/>
      <c r="AH245" s="278"/>
      <c r="AI245" s="278"/>
      <c r="AJ245" s="278"/>
      <c r="AK245" s="278"/>
    </row>
    <row r="246" spans="1:37" s="23" customFormat="1" ht="15" customHeight="1">
      <c r="A246" s="114"/>
      <c r="B246" s="378"/>
      <c r="C246" s="85"/>
      <c r="D246" s="85"/>
      <c r="E246" s="85"/>
      <c r="F246" s="85"/>
      <c r="G246" s="22"/>
      <c r="H246" s="278"/>
      <c r="I246" s="278"/>
      <c r="J246" s="278"/>
      <c r="K246" s="278"/>
      <c r="L246" s="278"/>
      <c r="M246" s="278"/>
      <c r="N246" s="278"/>
      <c r="O246" s="278"/>
      <c r="P246" s="278"/>
      <c r="Q246" s="278"/>
      <c r="R246" s="278"/>
      <c r="S246" s="278"/>
      <c r="T246" s="278"/>
      <c r="U246" s="278"/>
      <c r="V246" s="278"/>
      <c r="W246" s="278"/>
      <c r="X246" s="278"/>
      <c r="Y246" s="278"/>
      <c r="Z246" s="278"/>
      <c r="AA246" s="278"/>
      <c r="AB246" s="278"/>
      <c r="AC246" s="278"/>
      <c r="AD246" s="278"/>
      <c r="AE246" s="278"/>
      <c r="AF246" s="278"/>
      <c r="AG246" s="278"/>
      <c r="AH246" s="278"/>
      <c r="AI246" s="278"/>
      <c r="AJ246" s="278"/>
      <c r="AK246" s="278"/>
    </row>
    <row r="247" spans="1:37" s="23" customFormat="1" ht="15" customHeight="1">
      <c r="A247" s="114"/>
      <c r="B247" s="378"/>
      <c r="C247" s="85"/>
      <c r="D247" s="85"/>
      <c r="E247" s="85"/>
      <c r="F247" s="85"/>
      <c r="G247" s="22"/>
      <c r="H247" s="278"/>
      <c r="I247" s="278"/>
      <c r="J247" s="278"/>
      <c r="K247" s="278"/>
      <c r="L247" s="278"/>
      <c r="M247" s="278"/>
      <c r="N247" s="278"/>
      <c r="O247" s="278"/>
      <c r="P247" s="278"/>
      <c r="Q247" s="278"/>
      <c r="R247" s="278"/>
      <c r="S247" s="278"/>
      <c r="T247" s="278"/>
      <c r="U247" s="278"/>
      <c r="V247" s="278"/>
      <c r="W247" s="278"/>
      <c r="X247" s="278"/>
      <c r="Y247" s="278"/>
      <c r="Z247" s="278"/>
      <c r="AA247" s="278"/>
      <c r="AB247" s="278"/>
      <c r="AC247" s="278"/>
      <c r="AD247" s="278"/>
      <c r="AE247" s="278"/>
      <c r="AF247" s="278"/>
      <c r="AG247" s="278"/>
      <c r="AH247" s="278"/>
      <c r="AI247" s="278"/>
      <c r="AJ247" s="278"/>
      <c r="AK247" s="278"/>
    </row>
    <row r="248" spans="1:37" s="23" customFormat="1" ht="15" customHeight="1">
      <c r="A248" s="114"/>
      <c r="B248" s="378"/>
      <c r="C248" s="85"/>
      <c r="D248" s="85"/>
      <c r="E248" s="85"/>
      <c r="F248" s="85"/>
      <c r="G248" s="22"/>
      <c r="H248" s="278"/>
      <c r="I248" s="278"/>
      <c r="J248" s="278"/>
      <c r="K248" s="278"/>
      <c r="L248" s="278"/>
      <c r="M248" s="278"/>
      <c r="N248" s="278"/>
      <c r="O248" s="278"/>
      <c r="P248" s="278"/>
      <c r="Q248" s="278"/>
      <c r="R248" s="278"/>
      <c r="S248" s="278"/>
      <c r="T248" s="278"/>
      <c r="U248" s="278"/>
      <c r="V248" s="278"/>
      <c r="W248" s="278"/>
      <c r="X248" s="278"/>
      <c r="Y248" s="278"/>
      <c r="Z248" s="278"/>
      <c r="AA248" s="278"/>
      <c r="AB248" s="278"/>
      <c r="AC248" s="278"/>
      <c r="AD248" s="278"/>
      <c r="AE248" s="278"/>
      <c r="AF248" s="278"/>
      <c r="AG248" s="278"/>
      <c r="AH248" s="278"/>
      <c r="AI248" s="278"/>
      <c r="AJ248" s="278"/>
      <c r="AK248" s="278"/>
    </row>
    <row r="249" spans="1:37" s="23" customFormat="1" ht="15" customHeight="1">
      <c r="A249" s="114"/>
      <c r="B249" s="378"/>
      <c r="C249" s="85"/>
      <c r="D249" s="85"/>
      <c r="E249" s="85"/>
      <c r="F249" s="85"/>
      <c r="G249" s="22"/>
      <c r="H249" s="278"/>
      <c r="I249" s="278"/>
      <c r="J249" s="278"/>
      <c r="K249" s="278"/>
      <c r="L249" s="278"/>
      <c r="M249" s="278"/>
      <c r="N249" s="278"/>
      <c r="O249" s="278"/>
      <c r="P249" s="278"/>
      <c r="Q249" s="278"/>
      <c r="R249" s="278"/>
      <c r="S249" s="278"/>
      <c r="T249" s="278"/>
      <c r="U249" s="278"/>
      <c r="V249" s="278"/>
      <c r="W249" s="278"/>
      <c r="X249" s="278"/>
      <c r="Y249" s="278"/>
      <c r="Z249" s="278"/>
      <c r="AA249" s="278"/>
      <c r="AB249" s="278"/>
      <c r="AC249" s="278"/>
      <c r="AD249" s="278"/>
      <c r="AE249" s="278"/>
      <c r="AF249" s="278"/>
      <c r="AG249" s="278"/>
      <c r="AH249" s="278"/>
      <c r="AI249" s="278"/>
      <c r="AJ249" s="278"/>
      <c r="AK249" s="278"/>
    </row>
    <row r="250" spans="1:37" s="23" customFormat="1" ht="15" customHeight="1">
      <c r="A250" s="114"/>
      <c r="B250" s="378"/>
      <c r="C250" s="85"/>
      <c r="D250" s="85"/>
      <c r="E250" s="85"/>
      <c r="F250" s="85"/>
      <c r="G250" s="22"/>
      <c r="H250" s="278"/>
      <c r="I250" s="278"/>
      <c r="J250" s="278"/>
      <c r="K250" s="278"/>
      <c r="L250" s="278"/>
      <c r="M250" s="278"/>
      <c r="N250" s="278"/>
      <c r="O250" s="278"/>
      <c r="P250" s="278"/>
      <c r="Q250" s="278"/>
      <c r="R250" s="278"/>
      <c r="S250" s="278"/>
      <c r="T250" s="278"/>
      <c r="U250" s="278"/>
      <c r="V250" s="278"/>
      <c r="W250" s="278"/>
      <c r="X250" s="278"/>
      <c r="Y250" s="278"/>
      <c r="Z250" s="278"/>
      <c r="AA250" s="278"/>
      <c r="AB250" s="278"/>
      <c r="AC250" s="278"/>
      <c r="AD250" s="278"/>
      <c r="AE250" s="278"/>
      <c r="AF250" s="278"/>
      <c r="AG250" s="278"/>
      <c r="AH250" s="278"/>
      <c r="AI250" s="278"/>
      <c r="AJ250" s="278"/>
      <c r="AK250" s="278"/>
    </row>
    <row r="251" spans="1:37" s="23" customFormat="1" ht="15" customHeight="1">
      <c r="A251" s="114"/>
      <c r="B251" s="378"/>
      <c r="C251" s="85"/>
      <c r="D251" s="85"/>
      <c r="E251" s="85"/>
      <c r="F251" s="85"/>
      <c r="G251" s="22"/>
      <c r="H251" s="278"/>
      <c r="I251" s="278"/>
      <c r="J251" s="278"/>
      <c r="K251" s="278"/>
      <c r="L251" s="278"/>
      <c r="M251" s="278"/>
      <c r="N251" s="278"/>
      <c r="O251" s="278"/>
      <c r="P251" s="278"/>
      <c r="Q251" s="278"/>
      <c r="R251" s="278"/>
      <c r="S251" s="278"/>
      <c r="T251" s="278"/>
      <c r="U251" s="278"/>
      <c r="V251" s="278"/>
      <c r="W251" s="278"/>
      <c r="X251" s="278"/>
      <c r="Y251" s="278"/>
      <c r="Z251" s="278"/>
      <c r="AA251" s="278"/>
      <c r="AB251" s="278"/>
      <c r="AC251" s="278"/>
      <c r="AD251" s="278"/>
      <c r="AE251" s="278"/>
      <c r="AF251" s="278"/>
      <c r="AG251" s="278"/>
      <c r="AH251" s="278"/>
      <c r="AI251" s="278"/>
      <c r="AJ251" s="278"/>
      <c r="AK251" s="278"/>
    </row>
    <row r="252" spans="1:37" s="23" customFormat="1" ht="15" customHeight="1">
      <c r="A252" s="114"/>
      <c r="B252" s="378"/>
      <c r="C252" s="85"/>
      <c r="D252" s="85"/>
      <c r="E252" s="85"/>
      <c r="F252" s="85"/>
      <c r="G252" s="22"/>
      <c r="H252" s="278"/>
      <c r="I252" s="278"/>
      <c r="J252" s="278"/>
      <c r="K252" s="278"/>
      <c r="L252" s="278"/>
      <c r="M252" s="278"/>
      <c r="N252" s="278"/>
      <c r="O252" s="278"/>
      <c r="P252" s="278"/>
      <c r="Q252" s="278"/>
      <c r="R252" s="278"/>
      <c r="S252" s="278"/>
      <c r="T252" s="278"/>
      <c r="U252" s="278"/>
      <c r="V252" s="278"/>
      <c r="W252" s="278"/>
      <c r="X252" s="278"/>
      <c r="Y252" s="278"/>
      <c r="Z252" s="278"/>
      <c r="AA252" s="278"/>
      <c r="AB252" s="278"/>
      <c r="AC252" s="278"/>
      <c r="AD252" s="278"/>
      <c r="AE252" s="278"/>
      <c r="AF252" s="278"/>
      <c r="AG252" s="278"/>
      <c r="AH252" s="278"/>
      <c r="AI252" s="278"/>
      <c r="AJ252" s="278"/>
      <c r="AK252" s="278"/>
    </row>
    <row r="253" spans="1:37" s="23" customFormat="1" ht="15" customHeight="1">
      <c r="A253" s="114"/>
      <c r="B253" s="378"/>
      <c r="C253" s="85"/>
      <c r="D253" s="85"/>
      <c r="E253" s="85"/>
      <c r="F253" s="85"/>
      <c r="G253" s="22"/>
      <c r="H253" s="278"/>
      <c r="I253" s="278"/>
      <c r="J253" s="278"/>
      <c r="K253" s="278"/>
      <c r="L253" s="278"/>
      <c r="M253" s="278"/>
      <c r="N253" s="278"/>
      <c r="O253" s="278"/>
      <c r="P253" s="278"/>
      <c r="Q253" s="278"/>
      <c r="R253" s="278"/>
      <c r="S253" s="278"/>
      <c r="T253" s="278"/>
      <c r="U253" s="278"/>
      <c r="V253" s="278"/>
      <c r="W253" s="278"/>
      <c r="X253" s="278"/>
      <c r="Y253" s="278"/>
      <c r="Z253" s="278"/>
      <c r="AA253" s="278"/>
      <c r="AB253" s="278"/>
      <c r="AC253" s="278"/>
      <c r="AD253" s="278"/>
      <c r="AE253" s="278"/>
      <c r="AF253" s="278"/>
      <c r="AG253" s="278"/>
      <c r="AH253" s="278"/>
      <c r="AI253" s="278"/>
      <c r="AJ253" s="278"/>
      <c r="AK253" s="278"/>
    </row>
    <row r="254" spans="1:37" s="23" customFormat="1" ht="15" customHeight="1">
      <c r="A254" s="114"/>
      <c r="B254" s="378"/>
      <c r="C254" s="85"/>
      <c r="D254" s="85"/>
      <c r="E254" s="85"/>
      <c r="F254" s="85"/>
      <c r="G254" s="22"/>
      <c r="H254" s="278"/>
      <c r="I254" s="278"/>
      <c r="J254" s="278"/>
      <c r="K254" s="278"/>
      <c r="L254" s="278"/>
      <c r="M254" s="278"/>
      <c r="N254" s="278"/>
      <c r="O254" s="278"/>
      <c r="P254" s="278"/>
      <c r="Q254" s="278"/>
      <c r="R254" s="278"/>
      <c r="S254" s="278"/>
      <c r="T254" s="278"/>
      <c r="U254" s="278"/>
      <c r="V254" s="278"/>
      <c r="W254" s="278"/>
      <c r="X254" s="278"/>
      <c r="Y254" s="278"/>
      <c r="Z254" s="278"/>
      <c r="AA254" s="278"/>
      <c r="AB254" s="278"/>
      <c r="AC254" s="278"/>
      <c r="AD254" s="278"/>
      <c r="AE254" s="278"/>
      <c r="AF254" s="278"/>
      <c r="AG254" s="278"/>
      <c r="AH254" s="278"/>
      <c r="AI254" s="278"/>
      <c r="AJ254" s="278"/>
      <c r="AK254" s="278"/>
    </row>
    <row r="255" spans="1:37" s="23" customFormat="1" ht="15" customHeight="1">
      <c r="A255" s="114"/>
      <c r="B255" s="378"/>
      <c r="C255" s="85"/>
      <c r="D255" s="85"/>
      <c r="E255" s="85"/>
      <c r="F255" s="85"/>
      <c r="G255" s="22"/>
      <c r="H255" s="278"/>
      <c r="I255" s="278"/>
      <c r="J255" s="278"/>
      <c r="K255" s="278"/>
      <c r="L255" s="278"/>
      <c r="M255" s="278"/>
      <c r="N255" s="278"/>
      <c r="O255" s="278"/>
      <c r="P255" s="278"/>
      <c r="Q255" s="278"/>
      <c r="R255" s="278"/>
      <c r="S255" s="278"/>
      <c r="T255" s="278"/>
      <c r="U255" s="278"/>
      <c r="V255" s="278"/>
      <c r="W255" s="278"/>
      <c r="X255" s="278"/>
      <c r="Y255" s="278"/>
      <c r="Z255" s="278"/>
      <c r="AA255" s="278"/>
      <c r="AB255" s="278"/>
      <c r="AC255" s="278"/>
      <c r="AD255" s="278"/>
      <c r="AE255" s="278"/>
      <c r="AF255" s="278"/>
      <c r="AG255" s="278"/>
      <c r="AH255" s="278"/>
      <c r="AI255" s="278"/>
      <c r="AJ255" s="278"/>
      <c r="AK255" s="278"/>
    </row>
    <row r="256" spans="1:37" s="23" customFormat="1" ht="15" customHeight="1">
      <c r="A256" s="114"/>
      <c r="B256" s="378"/>
      <c r="C256" s="85"/>
      <c r="D256" s="85"/>
      <c r="E256" s="85"/>
      <c r="F256" s="85"/>
      <c r="G256" s="22"/>
      <c r="H256" s="278"/>
      <c r="I256" s="278"/>
      <c r="J256" s="278"/>
      <c r="K256" s="278"/>
      <c r="L256" s="278"/>
      <c r="M256" s="278"/>
      <c r="N256" s="278"/>
      <c r="O256" s="278"/>
      <c r="P256" s="278"/>
      <c r="Q256" s="278"/>
      <c r="R256" s="278"/>
      <c r="S256" s="278"/>
      <c r="T256" s="278"/>
      <c r="U256" s="278"/>
      <c r="V256" s="278"/>
      <c r="W256" s="278"/>
      <c r="X256" s="278"/>
      <c r="Y256" s="278"/>
      <c r="Z256" s="278"/>
      <c r="AA256" s="278"/>
      <c r="AB256" s="278"/>
      <c r="AC256" s="278"/>
      <c r="AD256" s="278"/>
      <c r="AE256" s="278"/>
      <c r="AF256" s="278"/>
      <c r="AG256" s="278"/>
      <c r="AH256" s="278"/>
      <c r="AI256" s="278"/>
      <c r="AJ256" s="278"/>
      <c r="AK256" s="278"/>
    </row>
    <row r="257" spans="1:37" s="23" customFormat="1" ht="15" customHeight="1">
      <c r="A257" s="114"/>
      <c r="B257" s="378"/>
      <c r="C257" s="85"/>
      <c r="D257" s="85"/>
      <c r="E257" s="85"/>
      <c r="F257" s="85"/>
      <c r="G257" s="22"/>
      <c r="H257" s="278"/>
      <c r="I257" s="278"/>
      <c r="J257" s="278"/>
      <c r="K257" s="278"/>
      <c r="L257" s="278"/>
      <c r="M257" s="278"/>
      <c r="N257" s="278"/>
      <c r="O257" s="278"/>
      <c r="P257" s="278"/>
      <c r="Q257" s="278"/>
      <c r="R257" s="278"/>
      <c r="S257" s="278"/>
      <c r="T257" s="278"/>
      <c r="U257" s="278"/>
      <c r="V257" s="278"/>
      <c r="W257" s="278"/>
      <c r="X257" s="278"/>
      <c r="Y257" s="278"/>
      <c r="Z257" s="278"/>
      <c r="AA257" s="278"/>
      <c r="AB257" s="278"/>
      <c r="AC257" s="278"/>
      <c r="AD257" s="278"/>
      <c r="AE257" s="278"/>
      <c r="AF257" s="278"/>
      <c r="AG257" s="278"/>
      <c r="AH257" s="278"/>
      <c r="AI257" s="278"/>
      <c r="AJ257" s="278"/>
      <c r="AK257" s="278"/>
    </row>
    <row r="258" spans="1:37" s="23" customFormat="1" ht="15" customHeight="1">
      <c r="A258" s="114"/>
      <c r="B258" s="378"/>
      <c r="C258" s="85"/>
      <c r="D258" s="85"/>
      <c r="E258" s="85"/>
      <c r="F258" s="85"/>
      <c r="G258" s="22"/>
      <c r="H258" s="278"/>
      <c r="I258" s="278"/>
      <c r="J258" s="278"/>
      <c r="K258" s="278"/>
      <c r="L258" s="278"/>
      <c r="M258" s="278"/>
      <c r="N258" s="278"/>
      <c r="O258" s="278"/>
      <c r="P258" s="278"/>
      <c r="Q258" s="278"/>
      <c r="R258" s="278"/>
      <c r="S258" s="278"/>
      <c r="T258" s="278"/>
      <c r="U258" s="278"/>
      <c r="V258" s="278"/>
      <c r="W258" s="278"/>
      <c r="X258" s="278"/>
      <c r="Y258" s="278"/>
      <c r="Z258" s="278"/>
      <c r="AA258" s="278"/>
      <c r="AB258" s="278"/>
      <c r="AC258" s="278"/>
      <c r="AD258" s="278"/>
      <c r="AE258" s="278"/>
      <c r="AF258" s="278"/>
      <c r="AG258" s="278"/>
      <c r="AH258" s="278"/>
      <c r="AI258" s="278"/>
      <c r="AJ258" s="278"/>
      <c r="AK258" s="278"/>
    </row>
    <row r="259" spans="1:37" s="23" customFormat="1" ht="15" customHeight="1">
      <c r="A259" s="114"/>
      <c r="B259" s="378"/>
      <c r="C259" s="85"/>
      <c r="D259" s="85"/>
      <c r="E259" s="85"/>
      <c r="F259" s="85"/>
      <c r="G259" s="22"/>
      <c r="H259" s="278"/>
      <c r="I259" s="278"/>
      <c r="J259" s="278"/>
      <c r="K259" s="278"/>
      <c r="L259" s="278"/>
      <c r="M259" s="278"/>
      <c r="N259" s="278"/>
      <c r="O259" s="278"/>
      <c r="P259" s="278"/>
      <c r="Q259" s="278"/>
      <c r="R259" s="278"/>
      <c r="S259" s="278"/>
      <c r="T259" s="278"/>
      <c r="U259" s="278"/>
      <c r="V259" s="278"/>
      <c r="W259" s="278"/>
      <c r="X259" s="278"/>
      <c r="Y259" s="278"/>
      <c r="Z259" s="278"/>
      <c r="AA259" s="278"/>
      <c r="AB259" s="278"/>
      <c r="AC259" s="278"/>
      <c r="AD259" s="278"/>
      <c r="AE259" s="278"/>
      <c r="AF259" s="278"/>
      <c r="AG259" s="278"/>
      <c r="AH259" s="278"/>
      <c r="AI259" s="278"/>
      <c r="AJ259" s="278"/>
      <c r="AK259" s="278"/>
    </row>
    <row r="260" spans="1:37" s="23" customFormat="1" ht="15" customHeight="1">
      <c r="A260" s="114"/>
      <c r="B260" s="378"/>
      <c r="C260" s="85"/>
      <c r="D260" s="85"/>
      <c r="E260" s="85"/>
      <c r="F260" s="85"/>
      <c r="G260" s="22"/>
      <c r="H260" s="278"/>
      <c r="I260" s="278"/>
      <c r="J260" s="278"/>
      <c r="K260" s="278"/>
      <c r="L260" s="278"/>
      <c r="M260" s="278"/>
      <c r="N260" s="278"/>
      <c r="O260" s="278"/>
      <c r="P260" s="278"/>
      <c r="Q260" s="278"/>
      <c r="R260" s="278"/>
      <c r="S260" s="278"/>
      <c r="T260" s="278"/>
      <c r="U260" s="278"/>
      <c r="V260" s="278"/>
      <c r="W260" s="278"/>
      <c r="X260" s="278"/>
      <c r="Y260" s="278"/>
      <c r="Z260" s="278"/>
      <c r="AA260" s="278"/>
      <c r="AB260" s="278"/>
      <c r="AC260" s="278"/>
      <c r="AD260" s="278"/>
      <c r="AE260" s="278"/>
      <c r="AF260" s="278"/>
      <c r="AG260" s="278"/>
      <c r="AH260" s="278"/>
      <c r="AI260" s="278"/>
      <c r="AJ260" s="278"/>
      <c r="AK260" s="278"/>
    </row>
    <row r="261" spans="1:37" s="23" customFormat="1" ht="15" customHeight="1">
      <c r="A261" s="114"/>
      <c r="B261" s="378"/>
      <c r="C261" s="85"/>
      <c r="D261" s="85"/>
      <c r="E261" s="85"/>
      <c r="F261" s="85"/>
      <c r="G261" s="22"/>
      <c r="H261" s="278"/>
      <c r="I261" s="278"/>
      <c r="J261" s="278"/>
      <c r="K261" s="278"/>
      <c r="L261" s="278"/>
      <c r="M261" s="278"/>
      <c r="N261" s="278"/>
      <c r="O261" s="278"/>
      <c r="P261" s="278"/>
      <c r="Q261" s="278"/>
      <c r="R261" s="278"/>
      <c r="S261" s="278"/>
      <c r="T261" s="278"/>
      <c r="U261" s="278"/>
      <c r="V261" s="278"/>
      <c r="W261" s="278"/>
      <c r="X261" s="278"/>
      <c r="Y261" s="278"/>
      <c r="Z261" s="278"/>
      <c r="AA261" s="278"/>
      <c r="AB261" s="278"/>
      <c r="AC261" s="278"/>
      <c r="AD261" s="278"/>
      <c r="AE261" s="278"/>
      <c r="AF261" s="278"/>
      <c r="AG261" s="278"/>
      <c r="AH261" s="278"/>
      <c r="AI261" s="278"/>
      <c r="AJ261" s="278"/>
      <c r="AK261" s="278"/>
    </row>
    <row r="262" spans="1:37" s="23" customFormat="1" ht="15" customHeight="1">
      <c r="A262" s="114"/>
      <c r="B262" s="378"/>
      <c r="C262" s="85"/>
      <c r="D262" s="85"/>
      <c r="E262" s="85"/>
      <c r="F262" s="85"/>
      <c r="G262" s="22"/>
      <c r="H262" s="278"/>
      <c r="I262" s="278"/>
      <c r="J262" s="278"/>
      <c r="K262" s="278"/>
      <c r="L262" s="278"/>
      <c r="M262" s="278"/>
      <c r="N262" s="278"/>
      <c r="O262" s="278"/>
      <c r="P262" s="278"/>
      <c r="Q262" s="278"/>
      <c r="R262" s="278"/>
      <c r="S262" s="278"/>
      <c r="T262" s="278"/>
      <c r="U262" s="278"/>
      <c r="V262" s="278"/>
      <c r="W262" s="278"/>
      <c r="X262" s="278"/>
      <c r="Y262" s="278"/>
      <c r="Z262" s="278"/>
      <c r="AA262" s="278"/>
      <c r="AB262" s="278"/>
      <c r="AC262" s="278"/>
      <c r="AD262" s="278"/>
      <c r="AE262" s="278"/>
      <c r="AF262" s="278"/>
      <c r="AG262" s="278"/>
      <c r="AH262" s="278"/>
      <c r="AI262" s="278"/>
      <c r="AJ262" s="278"/>
      <c r="AK262" s="278"/>
    </row>
    <row r="263" spans="1:37" s="23" customFormat="1" ht="15" customHeight="1">
      <c r="A263" s="114"/>
      <c r="B263" s="378"/>
      <c r="C263" s="85"/>
      <c r="D263" s="85"/>
      <c r="E263" s="85"/>
      <c r="F263" s="85"/>
      <c r="G263" s="22"/>
      <c r="H263" s="278"/>
      <c r="I263" s="278"/>
      <c r="J263" s="278"/>
      <c r="K263" s="278"/>
      <c r="L263" s="278"/>
      <c r="M263" s="278"/>
      <c r="N263" s="278"/>
      <c r="O263" s="278"/>
      <c r="P263" s="278"/>
      <c r="Q263" s="278"/>
      <c r="R263" s="278"/>
      <c r="S263" s="278"/>
      <c r="T263" s="278"/>
      <c r="U263" s="278"/>
      <c r="V263" s="278"/>
      <c r="W263" s="278"/>
      <c r="X263" s="278"/>
      <c r="Y263" s="278"/>
      <c r="Z263" s="278"/>
      <c r="AA263" s="278"/>
      <c r="AB263" s="278"/>
      <c r="AC263" s="278"/>
      <c r="AD263" s="278"/>
      <c r="AE263" s="278"/>
      <c r="AF263" s="278"/>
      <c r="AG263" s="278"/>
      <c r="AH263" s="278"/>
      <c r="AI263" s="278"/>
      <c r="AJ263" s="278"/>
      <c r="AK263" s="278"/>
    </row>
    <row r="264" spans="1:37" s="23" customFormat="1" ht="15" customHeight="1">
      <c r="A264" s="114"/>
      <c r="B264" s="378"/>
      <c r="C264" s="85"/>
      <c r="D264" s="85"/>
      <c r="E264" s="85"/>
      <c r="F264" s="85"/>
      <c r="G264" s="22"/>
      <c r="H264" s="278"/>
      <c r="I264" s="278"/>
      <c r="J264" s="278"/>
      <c r="K264" s="278"/>
      <c r="L264" s="278"/>
      <c r="M264" s="278"/>
      <c r="N264" s="278"/>
      <c r="O264" s="278"/>
      <c r="P264" s="278"/>
      <c r="Q264" s="278"/>
      <c r="R264" s="278"/>
      <c r="S264" s="278"/>
      <c r="T264" s="278"/>
      <c r="U264" s="278"/>
      <c r="V264" s="278"/>
      <c r="W264" s="278"/>
      <c r="X264" s="278"/>
      <c r="Y264" s="278"/>
      <c r="Z264" s="278"/>
      <c r="AA264" s="278"/>
      <c r="AB264" s="278"/>
      <c r="AC264" s="278"/>
      <c r="AD264" s="278"/>
      <c r="AE264" s="278"/>
      <c r="AF264" s="278"/>
      <c r="AG264" s="278"/>
      <c r="AH264" s="278"/>
      <c r="AI264" s="278"/>
      <c r="AJ264" s="278"/>
      <c r="AK264" s="278"/>
    </row>
    <row r="265" spans="1:37" s="23" customFormat="1" ht="15" customHeight="1">
      <c r="A265" s="114"/>
      <c r="B265" s="378"/>
      <c r="C265" s="85"/>
      <c r="D265" s="85"/>
      <c r="E265" s="85"/>
      <c r="F265" s="85"/>
      <c r="G265" s="22"/>
      <c r="H265" s="278"/>
      <c r="I265" s="278"/>
      <c r="J265" s="278"/>
      <c r="K265" s="278"/>
      <c r="L265" s="278"/>
      <c r="M265" s="278"/>
      <c r="N265" s="278"/>
      <c r="O265" s="278"/>
      <c r="P265" s="278"/>
      <c r="Q265" s="278"/>
      <c r="R265" s="278"/>
      <c r="S265" s="278"/>
      <c r="T265" s="278"/>
      <c r="U265" s="278"/>
      <c r="V265" s="278"/>
      <c r="W265" s="278"/>
      <c r="X265" s="278"/>
      <c r="Y265" s="278"/>
      <c r="Z265" s="278"/>
      <c r="AA265" s="278"/>
      <c r="AB265" s="278"/>
      <c r="AC265" s="278"/>
      <c r="AD265" s="278"/>
      <c r="AE265" s="278"/>
      <c r="AF265" s="278"/>
      <c r="AG265" s="278"/>
      <c r="AH265" s="278"/>
      <c r="AI265" s="278"/>
      <c r="AJ265" s="278"/>
      <c r="AK265" s="278"/>
    </row>
    <row r="266" spans="1:37" s="23" customFormat="1" ht="15" customHeight="1">
      <c r="A266" s="114"/>
      <c r="B266" s="378"/>
      <c r="C266" s="85"/>
      <c r="D266" s="85"/>
      <c r="E266" s="85"/>
      <c r="F266" s="85"/>
      <c r="G266" s="22"/>
      <c r="H266" s="278"/>
      <c r="I266" s="278"/>
      <c r="J266" s="278"/>
      <c r="K266" s="278"/>
      <c r="L266" s="278"/>
      <c r="M266" s="278"/>
      <c r="N266" s="278"/>
      <c r="O266" s="278"/>
      <c r="P266" s="278"/>
      <c r="Q266" s="278"/>
      <c r="R266" s="278"/>
      <c r="S266" s="278"/>
      <c r="T266" s="278"/>
      <c r="U266" s="278"/>
      <c r="V266" s="278"/>
      <c r="W266" s="278"/>
      <c r="X266" s="278"/>
      <c r="Y266" s="278"/>
      <c r="Z266" s="278"/>
      <c r="AA266" s="278"/>
      <c r="AB266" s="278"/>
      <c r="AC266" s="278"/>
      <c r="AD266" s="278"/>
      <c r="AE266" s="278"/>
      <c r="AF266" s="278"/>
      <c r="AG266" s="278"/>
      <c r="AH266" s="278"/>
      <c r="AI266" s="278"/>
      <c r="AJ266" s="278"/>
      <c r="AK266" s="278"/>
    </row>
    <row r="267" spans="1:37" s="23" customFormat="1" ht="15" customHeight="1">
      <c r="A267" s="114"/>
      <c r="B267" s="378"/>
      <c r="C267" s="85"/>
      <c r="D267" s="85"/>
      <c r="E267" s="85"/>
      <c r="F267" s="85"/>
      <c r="G267" s="22"/>
      <c r="H267" s="278"/>
      <c r="I267" s="278"/>
      <c r="J267" s="278"/>
      <c r="K267" s="278"/>
      <c r="L267" s="278"/>
      <c r="M267" s="278"/>
      <c r="N267" s="278"/>
      <c r="O267" s="278"/>
      <c r="P267" s="278"/>
      <c r="Q267" s="278"/>
      <c r="R267" s="278"/>
      <c r="S267" s="278"/>
      <c r="T267" s="278"/>
      <c r="U267" s="278"/>
      <c r="V267" s="278"/>
      <c r="W267" s="278"/>
      <c r="X267" s="278"/>
      <c r="Y267" s="278"/>
      <c r="Z267" s="278"/>
      <c r="AA267" s="278"/>
      <c r="AB267" s="278"/>
      <c r="AC267" s="278"/>
      <c r="AD267" s="278"/>
      <c r="AE267" s="278"/>
      <c r="AF267" s="278"/>
      <c r="AG267" s="278"/>
      <c r="AH267" s="278"/>
      <c r="AI267" s="278"/>
      <c r="AJ267" s="278"/>
      <c r="AK267" s="278"/>
    </row>
    <row r="268" spans="1:37" s="23" customFormat="1" ht="15" customHeight="1">
      <c r="A268" s="114"/>
      <c r="B268" s="378"/>
      <c r="C268" s="85"/>
      <c r="D268" s="85"/>
      <c r="E268" s="85"/>
      <c r="F268" s="85"/>
      <c r="G268" s="22"/>
      <c r="H268" s="278"/>
      <c r="I268" s="278"/>
      <c r="J268" s="278"/>
      <c r="K268" s="278"/>
      <c r="L268" s="278"/>
      <c r="M268" s="278"/>
      <c r="N268" s="278"/>
      <c r="O268" s="278"/>
      <c r="P268" s="278"/>
      <c r="Q268" s="278"/>
      <c r="R268" s="278"/>
      <c r="S268" s="278"/>
      <c r="T268" s="278"/>
      <c r="U268" s="278"/>
      <c r="V268" s="278"/>
      <c r="W268" s="278"/>
      <c r="X268" s="278"/>
      <c r="Y268" s="278"/>
      <c r="Z268" s="278"/>
      <c r="AA268" s="278"/>
      <c r="AB268" s="278"/>
      <c r="AC268" s="278"/>
      <c r="AD268" s="278"/>
      <c r="AE268" s="278"/>
      <c r="AF268" s="278"/>
      <c r="AG268" s="278"/>
      <c r="AH268" s="278"/>
      <c r="AI268" s="278"/>
      <c r="AJ268" s="278"/>
      <c r="AK268" s="278"/>
    </row>
    <row r="269" spans="1:37" s="23" customFormat="1" ht="15" customHeight="1">
      <c r="A269" s="114"/>
      <c r="B269" s="378"/>
      <c r="C269" s="85"/>
      <c r="D269" s="85"/>
      <c r="E269" s="85"/>
      <c r="F269" s="85"/>
      <c r="G269" s="22"/>
      <c r="H269" s="278"/>
      <c r="I269" s="278"/>
      <c r="J269" s="278"/>
      <c r="K269" s="278"/>
      <c r="L269" s="278"/>
      <c r="M269" s="278"/>
      <c r="N269" s="278"/>
      <c r="O269" s="278"/>
      <c r="P269" s="278"/>
      <c r="Q269" s="278"/>
      <c r="R269" s="278"/>
      <c r="S269" s="278"/>
      <c r="T269" s="278"/>
      <c r="U269" s="278"/>
      <c r="V269" s="278"/>
      <c r="W269" s="278"/>
      <c r="X269" s="278"/>
      <c r="Y269" s="278"/>
      <c r="Z269" s="278"/>
      <c r="AA269" s="278"/>
      <c r="AB269" s="278"/>
      <c r="AC269" s="278"/>
      <c r="AD269" s="278"/>
      <c r="AE269" s="278"/>
      <c r="AF269" s="278"/>
      <c r="AG269" s="278"/>
      <c r="AH269" s="278"/>
      <c r="AI269" s="278"/>
      <c r="AJ269" s="278"/>
      <c r="AK269" s="278"/>
    </row>
    <row r="270" spans="1:37" s="23" customFormat="1" ht="15" customHeight="1">
      <c r="A270" s="114"/>
      <c r="B270" s="378"/>
      <c r="C270" s="85"/>
      <c r="D270" s="85"/>
      <c r="E270" s="85"/>
      <c r="F270" s="85"/>
      <c r="G270" s="22"/>
      <c r="H270" s="278"/>
      <c r="I270" s="278"/>
      <c r="J270" s="278"/>
      <c r="K270" s="278"/>
      <c r="L270" s="278"/>
      <c r="M270" s="278"/>
      <c r="N270" s="278"/>
      <c r="O270" s="278"/>
      <c r="P270" s="278"/>
      <c r="Q270" s="278"/>
      <c r="R270" s="278"/>
      <c r="S270" s="278"/>
      <c r="T270" s="278"/>
      <c r="U270" s="278"/>
      <c r="V270" s="278"/>
      <c r="W270" s="278"/>
      <c r="X270" s="278"/>
      <c r="Y270" s="278"/>
      <c r="Z270" s="278"/>
      <c r="AA270" s="278"/>
      <c r="AB270" s="278"/>
      <c r="AC270" s="278"/>
      <c r="AD270" s="278"/>
      <c r="AE270" s="278"/>
      <c r="AF270" s="278"/>
      <c r="AG270" s="278"/>
      <c r="AH270" s="278"/>
      <c r="AI270" s="278"/>
      <c r="AJ270" s="278"/>
      <c r="AK270" s="278"/>
    </row>
    <row r="271" spans="1:37" s="23" customFormat="1" ht="15" customHeight="1">
      <c r="A271" s="114"/>
      <c r="B271" s="378"/>
      <c r="C271" s="85"/>
      <c r="D271" s="85"/>
      <c r="E271" s="85"/>
      <c r="F271" s="85"/>
      <c r="G271" s="22"/>
      <c r="H271" s="278"/>
      <c r="I271" s="278"/>
      <c r="J271" s="278"/>
      <c r="K271" s="278"/>
      <c r="L271" s="278"/>
      <c r="M271" s="278"/>
      <c r="N271" s="278"/>
      <c r="O271" s="278"/>
      <c r="P271" s="278"/>
      <c r="Q271" s="278"/>
      <c r="R271" s="278"/>
      <c r="S271" s="278"/>
      <c r="T271" s="278"/>
      <c r="U271" s="278"/>
      <c r="V271" s="278"/>
      <c r="W271" s="278"/>
      <c r="X271" s="278"/>
      <c r="Y271" s="278"/>
      <c r="Z271" s="278"/>
      <c r="AA271" s="278"/>
      <c r="AB271" s="278"/>
      <c r="AC271" s="278"/>
      <c r="AD271" s="278"/>
      <c r="AE271" s="278"/>
      <c r="AF271" s="278"/>
      <c r="AG271" s="278"/>
      <c r="AH271" s="278"/>
      <c r="AI271" s="278"/>
      <c r="AJ271" s="278"/>
      <c r="AK271" s="278"/>
    </row>
    <row r="272" spans="1:37" s="23" customFormat="1" ht="15" customHeight="1">
      <c r="A272" s="114"/>
      <c r="B272" s="378"/>
      <c r="C272" s="85"/>
      <c r="D272" s="85"/>
      <c r="E272" s="85"/>
      <c r="F272" s="85"/>
      <c r="G272" s="22"/>
      <c r="H272" s="278"/>
      <c r="I272" s="278"/>
      <c r="J272" s="278"/>
      <c r="K272" s="278"/>
      <c r="L272" s="278"/>
      <c r="M272" s="278"/>
      <c r="N272" s="278"/>
      <c r="O272" s="278"/>
      <c r="P272" s="278"/>
      <c r="Q272" s="278"/>
      <c r="R272" s="278"/>
      <c r="S272" s="278"/>
      <c r="T272" s="278"/>
      <c r="U272" s="278"/>
      <c r="V272" s="278"/>
      <c r="W272" s="278"/>
      <c r="X272" s="278"/>
      <c r="Y272" s="278"/>
      <c r="Z272" s="278"/>
      <c r="AA272" s="278"/>
      <c r="AB272" s="278"/>
      <c r="AC272" s="278"/>
      <c r="AD272" s="278"/>
      <c r="AE272" s="278"/>
      <c r="AF272" s="278"/>
      <c r="AG272" s="278"/>
      <c r="AH272" s="278"/>
      <c r="AI272" s="278"/>
      <c r="AJ272" s="278"/>
      <c r="AK272" s="278"/>
    </row>
    <row r="273" spans="1:37" s="23" customFormat="1" ht="15" customHeight="1">
      <c r="A273" s="114"/>
      <c r="B273" s="378"/>
      <c r="C273" s="85"/>
      <c r="D273" s="85"/>
      <c r="E273" s="85"/>
      <c r="F273" s="85"/>
      <c r="G273" s="22"/>
      <c r="H273" s="278"/>
      <c r="I273" s="278"/>
      <c r="J273" s="278"/>
      <c r="K273" s="278"/>
      <c r="L273" s="278"/>
      <c r="M273" s="278"/>
      <c r="N273" s="278"/>
      <c r="O273" s="278"/>
      <c r="P273" s="278"/>
      <c r="Q273" s="278"/>
      <c r="R273" s="278"/>
      <c r="S273" s="278"/>
      <c r="T273" s="278"/>
      <c r="U273" s="278"/>
      <c r="V273" s="278"/>
      <c r="W273" s="278"/>
      <c r="X273" s="278"/>
      <c r="Y273" s="278"/>
      <c r="Z273" s="278"/>
      <c r="AA273" s="278"/>
      <c r="AB273" s="278"/>
      <c r="AC273" s="278"/>
      <c r="AD273" s="278"/>
      <c r="AE273" s="278"/>
      <c r="AF273" s="278"/>
      <c r="AG273" s="278"/>
      <c r="AH273" s="278"/>
      <c r="AI273" s="278"/>
      <c r="AJ273" s="278"/>
      <c r="AK273" s="278"/>
    </row>
    <row r="274" spans="1:37" s="23" customFormat="1" ht="15" customHeight="1">
      <c r="A274" s="114"/>
      <c r="B274" s="378"/>
      <c r="C274" s="85"/>
      <c r="D274" s="85"/>
      <c r="E274" s="85"/>
      <c r="F274" s="85"/>
      <c r="G274" s="22"/>
      <c r="H274" s="278"/>
      <c r="I274" s="278"/>
      <c r="J274" s="278"/>
      <c r="K274" s="278"/>
      <c r="L274" s="278"/>
      <c r="M274" s="278"/>
      <c r="N274" s="278"/>
      <c r="O274" s="278"/>
      <c r="P274" s="278"/>
      <c r="Q274" s="278"/>
      <c r="R274" s="278"/>
      <c r="S274" s="278"/>
      <c r="T274" s="278"/>
      <c r="U274" s="278"/>
      <c r="V274" s="278"/>
      <c r="W274" s="278"/>
      <c r="X274" s="278"/>
      <c r="Y274" s="278"/>
      <c r="Z274" s="278"/>
      <c r="AA274" s="278"/>
      <c r="AB274" s="278"/>
      <c r="AC274" s="278"/>
      <c r="AD274" s="278"/>
      <c r="AE274" s="278"/>
      <c r="AF274" s="278"/>
      <c r="AG274" s="278"/>
      <c r="AH274" s="278"/>
      <c r="AI274" s="278"/>
      <c r="AJ274" s="278"/>
      <c r="AK274" s="278"/>
    </row>
    <row r="275" spans="1:37" s="23" customFormat="1" ht="15" customHeight="1">
      <c r="A275" s="114"/>
      <c r="B275" s="378"/>
      <c r="C275" s="85"/>
      <c r="D275" s="85"/>
      <c r="E275" s="85"/>
      <c r="F275" s="85"/>
      <c r="G275" s="22"/>
      <c r="H275" s="278"/>
      <c r="I275" s="278"/>
      <c r="J275" s="278"/>
      <c r="K275" s="278"/>
      <c r="L275" s="278"/>
      <c r="M275" s="278"/>
      <c r="N275" s="278"/>
      <c r="O275" s="278"/>
      <c r="P275" s="278"/>
      <c r="Q275" s="278"/>
      <c r="R275" s="278"/>
      <c r="S275" s="278"/>
      <c r="T275" s="278"/>
      <c r="U275" s="278"/>
      <c r="V275" s="278"/>
      <c r="W275" s="278"/>
      <c r="X275" s="278"/>
      <c r="Y275" s="278"/>
      <c r="Z275" s="278"/>
      <c r="AA275" s="278"/>
      <c r="AB275" s="278"/>
      <c r="AC275" s="278"/>
      <c r="AD275" s="278"/>
      <c r="AE275" s="278"/>
      <c r="AF275" s="278"/>
      <c r="AG275" s="278"/>
      <c r="AH275" s="278"/>
      <c r="AI275" s="278"/>
      <c r="AJ275" s="278"/>
      <c r="AK275" s="278"/>
    </row>
    <row r="276" spans="1:37" s="23" customFormat="1" ht="15" customHeight="1">
      <c r="A276" s="114"/>
      <c r="B276" s="378"/>
      <c r="C276" s="85"/>
      <c r="D276" s="85"/>
      <c r="E276" s="85"/>
      <c r="F276" s="85"/>
      <c r="G276" s="22"/>
      <c r="H276" s="278"/>
      <c r="I276" s="278"/>
      <c r="J276" s="278"/>
      <c r="K276" s="278"/>
      <c r="L276" s="278"/>
      <c r="M276" s="278"/>
      <c r="N276" s="278"/>
      <c r="O276" s="278"/>
      <c r="P276" s="278"/>
      <c r="Q276" s="278"/>
      <c r="R276" s="278"/>
      <c r="S276" s="278"/>
      <c r="T276" s="278"/>
      <c r="U276" s="278"/>
      <c r="V276" s="278"/>
      <c r="W276" s="278"/>
      <c r="X276" s="278"/>
      <c r="Y276" s="278"/>
      <c r="Z276" s="278"/>
      <c r="AA276" s="278"/>
      <c r="AB276" s="278"/>
      <c r="AC276" s="278"/>
      <c r="AD276" s="278"/>
      <c r="AE276" s="278"/>
      <c r="AF276" s="278"/>
      <c r="AG276" s="278"/>
      <c r="AH276" s="278"/>
      <c r="AI276" s="278"/>
      <c r="AJ276" s="278"/>
      <c r="AK276" s="278"/>
    </row>
    <row r="277" spans="1:37" s="23" customFormat="1" ht="15" customHeight="1">
      <c r="A277" s="114"/>
      <c r="B277" s="378"/>
      <c r="C277" s="85"/>
      <c r="D277" s="85"/>
      <c r="E277" s="85"/>
      <c r="F277" s="85"/>
      <c r="G277" s="22"/>
      <c r="H277" s="278"/>
      <c r="I277" s="278"/>
      <c r="J277" s="278"/>
      <c r="K277" s="278"/>
      <c r="L277" s="278"/>
      <c r="M277" s="278"/>
      <c r="N277" s="278"/>
      <c r="O277" s="278"/>
      <c r="P277" s="278"/>
      <c r="Q277" s="278"/>
      <c r="R277" s="278"/>
      <c r="S277" s="278"/>
      <c r="T277" s="278"/>
      <c r="U277" s="278"/>
      <c r="V277" s="278"/>
      <c r="W277" s="278"/>
      <c r="X277" s="278"/>
      <c r="Y277" s="278"/>
      <c r="Z277" s="278"/>
      <c r="AA277" s="278"/>
      <c r="AB277" s="278"/>
      <c r="AC277" s="278"/>
      <c r="AD277" s="278"/>
      <c r="AE277" s="278"/>
      <c r="AF277" s="278"/>
      <c r="AG277" s="278"/>
      <c r="AH277" s="278"/>
      <c r="AI277" s="278"/>
      <c r="AJ277" s="278"/>
      <c r="AK277" s="278"/>
    </row>
    <row r="278" spans="1:37" s="23" customFormat="1" ht="15" customHeight="1">
      <c r="A278" s="114"/>
      <c r="B278" s="378"/>
      <c r="C278" s="85"/>
      <c r="D278" s="85"/>
      <c r="E278" s="85"/>
      <c r="F278" s="85"/>
      <c r="G278" s="22"/>
      <c r="H278" s="278"/>
      <c r="I278" s="278"/>
      <c r="J278" s="278"/>
      <c r="K278" s="278"/>
      <c r="L278" s="278"/>
      <c r="M278" s="278"/>
      <c r="N278" s="278"/>
      <c r="O278" s="278"/>
      <c r="P278" s="278"/>
      <c r="Q278" s="278"/>
      <c r="R278" s="278"/>
      <c r="S278" s="278"/>
      <c r="T278" s="278"/>
      <c r="U278" s="278"/>
      <c r="V278" s="278"/>
      <c r="W278" s="278"/>
      <c r="X278" s="278"/>
      <c r="Y278" s="278"/>
      <c r="Z278" s="278"/>
      <c r="AA278" s="278"/>
      <c r="AB278" s="278"/>
      <c r="AC278" s="278"/>
      <c r="AD278" s="278"/>
      <c r="AE278" s="278"/>
      <c r="AF278" s="278"/>
      <c r="AG278" s="278"/>
      <c r="AH278" s="278"/>
      <c r="AI278" s="278"/>
      <c r="AJ278" s="278"/>
      <c r="AK278" s="278"/>
    </row>
    <row r="279" spans="1:37" s="23" customFormat="1" ht="15" customHeight="1">
      <c r="A279" s="114"/>
      <c r="B279" s="378"/>
      <c r="C279" s="85"/>
      <c r="D279" s="85"/>
      <c r="E279" s="85"/>
      <c r="F279" s="85"/>
      <c r="G279" s="22"/>
      <c r="H279" s="278"/>
      <c r="I279" s="278"/>
      <c r="J279" s="278"/>
      <c r="K279" s="278"/>
      <c r="L279" s="278"/>
      <c r="M279" s="278"/>
      <c r="N279" s="278"/>
      <c r="O279" s="278"/>
      <c r="P279" s="278"/>
      <c r="Q279" s="278"/>
      <c r="R279" s="278"/>
      <c r="S279" s="278"/>
      <c r="T279" s="278"/>
      <c r="U279" s="278"/>
      <c r="V279" s="278"/>
      <c r="W279" s="278"/>
      <c r="X279" s="278"/>
      <c r="Y279" s="278"/>
      <c r="Z279" s="278"/>
      <c r="AA279" s="278"/>
      <c r="AB279" s="278"/>
      <c r="AC279" s="278"/>
      <c r="AD279" s="278"/>
      <c r="AE279" s="278"/>
      <c r="AF279" s="278"/>
      <c r="AG279" s="278"/>
      <c r="AH279" s="278"/>
      <c r="AI279" s="278"/>
      <c r="AJ279" s="278"/>
      <c r="AK279" s="278"/>
    </row>
    <row r="280" spans="1:37" s="23" customFormat="1" ht="15" customHeight="1">
      <c r="A280" s="114"/>
      <c r="B280" s="378"/>
      <c r="C280" s="85"/>
      <c r="D280" s="85"/>
      <c r="E280" s="85"/>
      <c r="F280" s="85"/>
      <c r="G280" s="22"/>
      <c r="H280" s="278"/>
      <c r="I280" s="278"/>
      <c r="J280" s="278"/>
      <c r="K280" s="278"/>
      <c r="L280" s="278"/>
      <c r="M280" s="278"/>
      <c r="N280" s="278"/>
      <c r="O280" s="278"/>
      <c r="P280" s="278"/>
      <c r="Q280" s="278"/>
      <c r="R280" s="278"/>
      <c r="S280" s="278"/>
      <c r="T280" s="278"/>
      <c r="U280" s="278"/>
      <c r="V280" s="278"/>
      <c r="W280" s="278"/>
      <c r="X280" s="278"/>
      <c r="Y280" s="278"/>
      <c r="Z280" s="278"/>
      <c r="AA280" s="278"/>
      <c r="AB280" s="278"/>
      <c r="AC280" s="278"/>
      <c r="AD280" s="278"/>
      <c r="AE280" s="278"/>
      <c r="AF280" s="278"/>
      <c r="AG280" s="278"/>
      <c r="AH280" s="278"/>
      <c r="AI280" s="278"/>
      <c r="AJ280" s="278"/>
      <c r="AK280" s="278"/>
    </row>
    <row r="281" spans="1:37" s="23" customFormat="1" ht="15" customHeight="1">
      <c r="A281" s="114"/>
      <c r="B281" s="378"/>
      <c r="C281" s="85"/>
      <c r="D281" s="85"/>
      <c r="E281" s="85"/>
      <c r="F281" s="85"/>
      <c r="G281" s="22"/>
      <c r="H281" s="278"/>
      <c r="I281" s="278"/>
      <c r="J281" s="278"/>
      <c r="K281" s="278"/>
      <c r="L281" s="278"/>
      <c r="M281" s="278"/>
      <c r="N281" s="278"/>
      <c r="O281" s="278"/>
      <c r="P281" s="278"/>
      <c r="Q281" s="278"/>
      <c r="R281" s="278"/>
      <c r="S281" s="278"/>
      <c r="T281" s="278"/>
      <c r="U281" s="278"/>
      <c r="V281" s="278"/>
      <c r="W281" s="278"/>
      <c r="X281" s="278"/>
      <c r="Y281" s="278"/>
      <c r="Z281" s="278"/>
      <c r="AA281" s="278"/>
      <c r="AB281" s="278"/>
      <c r="AC281" s="278"/>
      <c r="AD281" s="278"/>
      <c r="AE281" s="278"/>
      <c r="AF281" s="278"/>
      <c r="AG281" s="278"/>
      <c r="AH281" s="278"/>
      <c r="AI281" s="278"/>
      <c r="AJ281" s="278"/>
      <c r="AK281" s="278"/>
    </row>
    <row r="282" spans="1:37" s="23" customFormat="1" ht="15" customHeight="1">
      <c r="A282" s="114"/>
      <c r="B282" s="378"/>
      <c r="C282" s="85"/>
      <c r="D282" s="85"/>
      <c r="E282" s="85"/>
      <c r="F282" s="85"/>
      <c r="G282" s="22"/>
      <c r="H282" s="278"/>
      <c r="I282" s="278"/>
      <c r="J282" s="278"/>
      <c r="K282" s="278"/>
      <c r="L282" s="278"/>
      <c r="M282" s="278"/>
      <c r="N282" s="278"/>
      <c r="O282" s="278"/>
      <c r="P282" s="278"/>
      <c r="Q282" s="278"/>
      <c r="R282" s="278"/>
      <c r="S282" s="278"/>
      <c r="T282" s="278"/>
      <c r="U282" s="278"/>
      <c r="V282" s="278"/>
      <c r="W282" s="278"/>
      <c r="X282" s="278"/>
      <c r="Y282" s="278"/>
      <c r="Z282" s="278"/>
      <c r="AA282" s="278"/>
      <c r="AB282" s="278"/>
      <c r="AC282" s="278"/>
      <c r="AD282" s="278"/>
      <c r="AE282" s="278"/>
      <c r="AF282" s="278"/>
      <c r="AG282" s="278"/>
      <c r="AH282" s="278"/>
      <c r="AI282" s="278"/>
      <c r="AJ282" s="278"/>
      <c r="AK282" s="278"/>
    </row>
    <row r="283" spans="1:37" s="23" customFormat="1" ht="15" customHeight="1">
      <c r="A283" s="114"/>
      <c r="B283" s="378"/>
      <c r="C283" s="85"/>
      <c r="D283" s="85"/>
      <c r="E283" s="85"/>
      <c r="F283" s="85"/>
      <c r="G283" s="22"/>
      <c r="H283" s="278"/>
      <c r="I283" s="278"/>
      <c r="J283" s="278"/>
      <c r="K283" s="278"/>
      <c r="L283" s="278"/>
      <c r="M283" s="278"/>
      <c r="N283" s="278"/>
      <c r="O283" s="278"/>
      <c r="P283" s="278"/>
      <c r="Q283" s="278"/>
      <c r="R283" s="278"/>
      <c r="S283" s="278"/>
      <c r="T283" s="278"/>
      <c r="U283" s="278"/>
      <c r="V283" s="278"/>
      <c r="W283" s="278"/>
      <c r="X283" s="278"/>
      <c r="Y283" s="278"/>
      <c r="Z283" s="278"/>
      <c r="AA283" s="278"/>
      <c r="AB283" s="278"/>
      <c r="AC283" s="278"/>
      <c r="AD283" s="278"/>
      <c r="AE283" s="278"/>
      <c r="AF283" s="278"/>
      <c r="AG283" s="278"/>
      <c r="AH283" s="278"/>
      <c r="AI283" s="278"/>
      <c r="AJ283" s="278"/>
      <c r="AK283" s="278"/>
    </row>
    <row r="284" spans="1:37" s="23" customFormat="1" ht="15" customHeight="1">
      <c r="A284" s="114"/>
      <c r="B284" s="378"/>
      <c r="C284" s="85"/>
      <c r="D284" s="85"/>
      <c r="E284" s="85"/>
      <c r="F284" s="85"/>
      <c r="G284" s="22"/>
      <c r="H284" s="278"/>
      <c r="I284" s="278"/>
      <c r="J284" s="278"/>
      <c r="K284" s="278"/>
      <c r="L284" s="278"/>
      <c r="M284" s="278"/>
      <c r="N284" s="278"/>
      <c r="O284" s="278"/>
      <c r="P284" s="278"/>
      <c r="Q284" s="278"/>
      <c r="R284" s="278"/>
      <c r="S284" s="278"/>
      <c r="T284" s="278"/>
      <c r="U284" s="278"/>
      <c r="V284" s="278"/>
      <c r="W284" s="278"/>
      <c r="X284" s="278"/>
      <c r="Y284" s="278"/>
      <c r="Z284" s="278"/>
      <c r="AA284" s="278"/>
      <c r="AB284" s="278"/>
      <c r="AC284" s="278"/>
      <c r="AD284" s="278"/>
      <c r="AE284" s="278"/>
      <c r="AF284" s="278"/>
      <c r="AG284" s="278"/>
      <c r="AH284" s="278"/>
      <c r="AI284" s="278"/>
      <c r="AJ284" s="278"/>
      <c r="AK284" s="278"/>
    </row>
    <row r="285" spans="1:37" s="23" customFormat="1" ht="15" customHeight="1">
      <c r="A285" s="114"/>
      <c r="B285" s="378"/>
      <c r="C285" s="85"/>
      <c r="D285" s="85"/>
      <c r="E285" s="85"/>
      <c r="F285" s="85"/>
      <c r="G285" s="22"/>
      <c r="H285" s="278"/>
      <c r="I285" s="278"/>
      <c r="J285" s="278"/>
      <c r="K285" s="278"/>
      <c r="L285" s="278"/>
      <c r="M285" s="278"/>
      <c r="N285" s="278"/>
      <c r="O285" s="278"/>
      <c r="P285" s="278"/>
      <c r="Q285" s="278"/>
      <c r="R285" s="278"/>
      <c r="S285" s="278"/>
      <c r="T285" s="278"/>
      <c r="U285" s="278"/>
      <c r="V285" s="278"/>
      <c r="W285" s="278"/>
      <c r="X285" s="278"/>
      <c r="Y285" s="278"/>
      <c r="Z285" s="278"/>
      <c r="AA285" s="278"/>
      <c r="AB285" s="278"/>
      <c r="AC285" s="278"/>
      <c r="AD285" s="278"/>
      <c r="AE285" s="278"/>
      <c r="AF285" s="278"/>
      <c r="AG285" s="278"/>
      <c r="AH285" s="278"/>
      <c r="AI285" s="278"/>
      <c r="AJ285" s="278"/>
      <c r="AK285" s="278"/>
    </row>
    <row r="286" spans="1:37" s="23" customFormat="1" ht="15" customHeight="1">
      <c r="A286" s="114"/>
      <c r="B286" s="378"/>
      <c r="C286" s="85"/>
      <c r="D286" s="85"/>
      <c r="E286" s="85"/>
      <c r="F286" s="85"/>
      <c r="G286" s="22"/>
      <c r="H286" s="278"/>
      <c r="I286" s="278"/>
      <c r="J286" s="278"/>
      <c r="K286" s="278"/>
      <c r="L286" s="278"/>
      <c r="M286" s="278"/>
      <c r="N286" s="278"/>
      <c r="O286" s="278"/>
      <c r="P286" s="278"/>
      <c r="Q286" s="278"/>
      <c r="R286" s="278"/>
      <c r="S286" s="278"/>
      <c r="T286" s="278"/>
      <c r="U286" s="278"/>
      <c r="V286" s="278"/>
      <c r="W286" s="278"/>
      <c r="X286" s="278"/>
      <c r="Y286" s="278"/>
      <c r="Z286" s="278"/>
      <c r="AA286" s="278"/>
      <c r="AB286" s="278"/>
      <c r="AC286" s="278"/>
      <c r="AD286" s="278"/>
      <c r="AE286" s="278"/>
      <c r="AF286" s="278"/>
      <c r="AG286" s="278"/>
      <c r="AH286" s="278"/>
      <c r="AI286" s="278"/>
      <c r="AJ286" s="278"/>
      <c r="AK286" s="278"/>
    </row>
    <row r="287" spans="1:37" s="23" customFormat="1" ht="15" customHeight="1">
      <c r="A287" s="114"/>
      <c r="B287" s="378"/>
      <c r="C287" s="85"/>
      <c r="D287" s="85"/>
      <c r="E287" s="85"/>
      <c r="F287" s="85"/>
      <c r="G287" s="22"/>
      <c r="H287" s="278"/>
      <c r="I287" s="278"/>
      <c r="J287" s="278"/>
      <c r="K287" s="278"/>
      <c r="L287" s="278"/>
      <c r="M287" s="278"/>
      <c r="N287" s="278"/>
      <c r="O287" s="278"/>
      <c r="P287" s="278"/>
      <c r="Q287" s="278"/>
      <c r="R287" s="278"/>
      <c r="S287" s="278"/>
      <c r="T287" s="278"/>
      <c r="U287" s="278"/>
      <c r="V287" s="278"/>
      <c r="W287" s="278"/>
      <c r="X287" s="278"/>
      <c r="Y287" s="278"/>
      <c r="Z287" s="278"/>
      <c r="AA287" s="278"/>
      <c r="AB287" s="278"/>
      <c r="AC287" s="278"/>
      <c r="AD287" s="278"/>
      <c r="AE287" s="278"/>
      <c r="AF287" s="278"/>
      <c r="AG287" s="278"/>
      <c r="AH287" s="278"/>
      <c r="AI287" s="278"/>
      <c r="AJ287" s="278"/>
      <c r="AK287" s="278"/>
    </row>
    <row r="288" spans="1:37" s="23" customFormat="1" ht="15" customHeight="1">
      <c r="A288" s="114"/>
      <c r="B288" s="378"/>
      <c r="C288" s="85"/>
      <c r="D288" s="85"/>
      <c r="E288" s="85"/>
      <c r="F288" s="85"/>
      <c r="G288" s="22"/>
      <c r="H288" s="278"/>
      <c r="I288" s="278"/>
      <c r="J288" s="278"/>
      <c r="K288" s="278"/>
      <c r="L288" s="278"/>
      <c r="M288" s="278"/>
      <c r="N288" s="278"/>
      <c r="O288" s="278"/>
      <c r="P288" s="278"/>
      <c r="Q288" s="278"/>
      <c r="R288" s="278"/>
      <c r="S288" s="278"/>
      <c r="T288" s="278"/>
      <c r="U288" s="278"/>
      <c r="V288" s="278"/>
      <c r="W288" s="278"/>
      <c r="X288" s="278"/>
      <c r="Y288" s="278"/>
      <c r="Z288" s="278"/>
      <c r="AA288" s="278"/>
      <c r="AB288" s="278"/>
      <c r="AC288" s="278"/>
      <c r="AD288" s="278"/>
      <c r="AE288" s="278"/>
      <c r="AF288" s="278"/>
      <c r="AG288" s="278"/>
      <c r="AH288" s="278"/>
      <c r="AI288" s="278"/>
      <c r="AJ288" s="278"/>
      <c r="AK288" s="278"/>
    </row>
    <row r="289" spans="1:37" s="23" customFormat="1" ht="15" customHeight="1">
      <c r="A289" s="114"/>
      <c r="B289" s="378"/>
      <c r="C289" s="85"/>
      <c r="D289" s="85"/>
      <c r="E289" s="85"/>
      <c r="F289" s="85"/>
      <c r="G289" s="22"/>
      <c r="H289" s="278"/>
      <c r="I289" s="278"/>
      <c r="J289" s="278"/>
      <c r="K289" s="278"/>
      <c r="L289" s="278"/>
      <c r="M289" s="278"/>
      <c r="N289" s="278"/>
      <c r="O289" s="278"/>
      <c r="P289" s="278"/>
      <c r="Q289" s="278"/>
      <c r="R289" s="278"/>
      <c r="S289" s="278"/>
      <c r="T289" s="278"/>
      <c r="U289" s="278"/>
      <c r="V289" s="278"/>
      <c r="W289" s="278"/>
      <c r="X289" s="278"/>
      <c r="Y289" s="278"/>
      <c r="Z289" s="278"/>
      <c r="AA289" s="278"/>
      <c r="AB289" s="278"/>
      <c r="AC289" s="278"/>
      <c r="AD289" s="278"/>
      <c r="AE289" s="278"/>
      <c r="AF289" s="278"/>
      <c r="AG289" s="278"/>
      <c r="AH289" s="278"/>
      <c r="AI289" s="278"/>
      <c r="AJ289" s="278"/>
      <c r="AK289" s="278"/>
    </row>
    <row r="290" spans="1:37" s="23" customFormat="1" ht="15" customHeight="1">
      <c r="A290" s="114"/>
      <c r="B290" s="378"/>
      <c r="C290" s="85"/>
      <c r="D290" s="85"/>
      <c r="E290" s="85"/>
      <c r="F290" s="85"/>
      <c r="G290" s="22"/>
      <c r="H290" s="278"/>
      <c r="I290" s="278"/>
      <c r="J290" s="278"/>
      <c r="K290" s="278"/>
      <c r="L290" s="278"/>
      <c r="M290" s="278"/>
      <c r="N290" s="278"/>
      <c r="O290" s="278"/>
      <c r="P290" s="278"/>
      <c r="Q290" s="278"/>
      <c r="R290" s="278"/>
      <c r="S290" s="278"/>
      <c r="T290" s="278"/>
      <c r="U290" s="278"/>
      <c r="V290" s="278"/>
      <c r="W290" s="278"/>
      <c r="X290" s="278"/>
      <c r="Y290" s="278"/>
      <c r="Z290" s="278"/>
      <c r="AA290" s="278"/>
      <c r="AB290" s="278"/>
      <c r="AC290" s="278"/>
      <c r="AD290" s="278"/>
      <c r="AE290" s="278"/>
      <c r="AF290" s="278"/>
      <c r="AG290" s="278"/>
      <c r="AH290" s="278"/>
      <c r="AI290" s="278"/>
      <c r="AJ290" s="278"/>
      <c r="AK290" s="278"/>
    </row>
    <row r="291" spans="1:37" s="23" customFormat="1" ht="15" customHeight="1">
      <c r="A291" s="114"/>
      <c r="B291" s="378"/>
      <c r="C291" s="85"/>
      <c r="D291" s="85"/>
      <c r="E291" s="85"/>
      <c r="F291" s="85"/>
      <c r="G291" s="22"/>
      <c r="H291" s="278"/>
      <c r="I291" s="278"/>
      <c r="J291" s="278"/>
      <c r="K291" s="278"/>
      <c r="L291" s="278"/>
      <c r="M291" s="278"/>
      <c r="N291" s="278"/>
      <c r="O291" s="278"/>
      <c r="P291" s="278"/>
      <c r="Q291" s="278"/>
      <c r="R291" s="278"/>
      <c r="S291" s="278"/>
      <c r="T291" s="278"/>
      <c r="U291" s="278"/>
      <c r="V291" s="278"/>
      <c r="W291" s="278"/>
      <c r="X291" s="278"/>
      <c r="Y291" s="278"/>
      <c r="Z291" s="278"/>
      <c r="AA291" s="278"/>
      <c r="AB291" s="278"/>
      <c r="AC291" s="278"/>
      <c r="AD291" s="278"/>
      <c r="AE291" s="278"/>
      <c r="AF291" s="278"/>
      <c r="AG291" s="278"/>
      <c r="AH291" s="278"/>
      <c r="AI291" s="278"/>
      <c r="AJ291" s="278"/>
      <c r="AK291" s="278"/>
    </row>
    <row r="292" spans="1:37" s="23" customFormat="1" ht="15" customHeight="1">
      <c r="A292" s="114"/>
      <c r="B292" s="378"/>
      <c r="C292" s="85"/>
      <c r="D292" s="85"/>
      <c r="E292" s="85"/>
      <c r="F292" s="85"/>
      <c r="G292" s="22"/>
      <c r="H292" s="278"/>
      <c r="I292" s="278"/>
      <c r="J292" s="278"/>
      <c r="K292" s="278"/>
      <c r="L292" s="278"/>
      <c r="M292" s="278"/>
      <c r="N292" s="278"/>
      <c r="O292" s="278"/>
      <c r="P292" s="278"/>
      <c r="Q292" s="278"/>
      <c r="R292" s="278"/>
      <c r="S292" s="278"/>
      <c r="T292" s="278"/>
      <c r="U292" s="278"/>
      <c r="V292" s="278"/>
      <c r="W292" s="278"/>
      <c r="X292" s="278"/>
      <c r="Y292" s="278"/>
      <c r="Z292" s="278"/>
      <c r="AA292" s="278"/>
      <c r="AB292" s="278"/>
      <c r="AC292" s="278"/>
      <c r="AD292" s="278"/>
      <c r="AE292" s="278"/>
      <c r="AF292" s="278"/>
      <c r="AG292" s="278"/>
      <c r="AH292" s="278"/>
      <c r="AI292" s="278"/>
      <c r="AJ292" s="278"/>
      <c r="AK292" s="278"/>
    </row>
    <row r="293" spans="1:37" s="23" customFormat="1" ht="15" customHeight="1">
      <c r="A293" s="114"/>
      <c r="B293" s="378"/>
      <c r="C293" s="85"/>
      <c r="D293" s="85"/>
      <c r="E293" s="85"/>
      <c r="F293" s="85"/>
      <c r="G293" s="22"/>
      <c r="H293" s="278"/>
      <c r="I293" s="278"/>
      <c r="J293" s="278"/>
      <c r="K293" s="278"/>
      <c r="L293" s="278"/>
      <c r="M293" s="278"/>
      <c r="N293" s="278"/>
      <c r="O293" s="278"/>
      <c r="P293" s="278"/>
      <c r="Q293" s="278"/>
      <c r="R293" s="278"/>
      <c r="S293" s="278"/>
      <c r="T293" s="278"/>
      <c r="U293" s="278"/>
      <c r="V293" s="278"/>
      <c r="W293" s="278"/>
      <c r="X293" s="278"/>
      <c r="Y293" s="278"/>
      <c r="Z293" s="278"/>
      <c r="AA293" s="278"/>
      <c r="AB293" s="278"/>
      <c r="AC293" s="278"/>
      <c r="AD293" s="278"/>
      <c r="AE293" s="278"/>
      <c r="AF293" s="278"/>
      <c r="AG293" s="278"/>
      <c r="AH293" s="278"/>
      <c r="AI293" s="278"/>
      <c r="AJ293" s="278"/>
      <c r="AK293" s="278"/>
    </row>
    <row r="294" spans="1:37" s="23" customFormat="1" ht="15" customHeight="1">
      <c r="A294" s="114"/>
      <c r="B294" s="378"/>
      <c r="C294" s="85"/>
      <c r="D294" s="85"/>
      <c r="E294" s="85"/>
      <c r="F294" s="85"/>
      <c r="G294" s="22"/>
      <c r="H294" s="278"/>
      <c r="I294" s="278"/>
      <c r="J294" s="278"/>
      <c r="K294" s="278"/>
      <c r="L294" s="278"/>
      <c r="M294" s="278"/>
      <c r="N294" s="278"/>
      <c r="O294" s="278"/>
      <c r="P294" s="278"/>
      <c r="Q294" s="278"/>
      <c r="R294" s="278"/>
      <c r="S294" s="278"/>
      <c r="T294" s="278"/>
      <c r="U294" s="278"/>
      <c r="V294" s="278"/>
      <c r="W294" s="278"/>
      <c r="X294" s="278"/>
      <c r="Y294" s="278"/>
      <c r="Z294" s="278"/>
      <c r="AA294" s="278"/>
      <c r="AB294" s="278"/>
      <c r="AC294" s="278"/>
      <c r="AD294" s="278"/>
      <c r="AE294" s="278"/>
      <c r="AF294" s="278"/>
      <c r="AG294" s="278"/>
      <c r="AH294" s="278"/>
      <c r="AI294" s="278"/>
      <c r="AJ294" s="278"/>
      <c r="AK294" s="278"/>
    </row>
    <row r="295" spans="1:37" s="23" customFormat="1" ht="15" customHeight="1">
      <c r="A295" s="114"/>
      <c r="B295" s="378"/>
      <c r="C295" s="85"/>
      <c r="D295" s="85"/>
      <c r="E295" s="85"/>
      <c r="F295" s="85"/>
      <c r="G295" s="22"/>
      <c r="H295" s="278"/>
      <c r="I295" s="278"/>
      <c r="J295" s="278"/>
      <c r="K295" s="278"/>
      <c r="L295" s="278"/>
      <c r="M295" s="278"/>
      <c r="N295" s="278"/>
      <c r="O295" s="278"/>
      <c r="P295" s="278"/>
      <c r="Q295" s="278"/>
      <c r="R295" s="278"/>
      <c r="S295" s="278"/>
      <c r="T295" s="278"/>
      <c r="U295" s="278"/>
      <c r="V295" s="278"/>
      <c r="W295" s="278"/>
      <c r="X295" s="278"/>
      <c r="Y295" s="278"/>
      <c r="Z295" s="278"/>
      <c r="AA295" s="278"/>
      <c r="AB295" s="278"/>
      <c r="AC295" s="278"/>
      <c r="AD295" s="278"/>
      <c r="AE295" s="278"/>
      <c r="AF295" s="278"/>
      <c r="AG295" s="278"/>
      <c r="AH295" s="278"/>
      <c r="AI295" s="278"/>
      <c r="AJ295" s="278"/>
      <c r="AK295" s="278"/>
    </row>
    <row r="296" spans="1:37" s="23" customFormat="1" ht="15" customHeight="1">
      <c r="A296" s="114"/>
      <c r="B296" s="378"/>
      <c r="C296" s="85"/>
      <c r="D296" s="85"/>
      <c r="E296" s="85"/>
      <c r="F296" s="85"/>
      <c r="G296" s="22"/>
      <c r="H296" s="278"/>
      <c r="I296" s="278"/>
      <c r="J296" s="278"/>
      <c r="K296" s="278"/>
      <c r="L296" s="278"/>
      <c r="M296" s="278"/>
      <c r="N296" s="278"/>
      <c r="O296" s="278"/>
      <c r="P296" s="278"/>
      <c r="Q296" s="278"/>
      <c r="R296" s="278"/>
      <c r="S296" s="278"/>
      <c r="T296" s="278"/>
      <c r="U296" s="278"/>
      <c r="V296" s="278"/>
      <c r="W296" s="278"/>
      <c r="X296" s="278"/>
      <c r="Y296" s="278"/>
      <c r="Z296" s="278"/>
      <c r="AA296" s="278"/>
      <c r="AB296" s="278"/>
      <c r="AC296" s="278"/>
      <c r="AD296" s="278"/>
      <c r="AE296" s="278"/>
      <c r="AF296" s="278"/>
      <c r="AG296" s="278"/>
      <c r="AH296" s="278"/>
      <c r="AI296" s="278"/>
      <c r="AJ296" s="278"/>
      <c r="AK296" s="278"/>
    </row>
    <row r="297" spans="1:37" s="23" customFormat="1" ht="15" customHeight="1">
      <c r="A297" s="114"/>
      <c r="B297" s="378"/>
      <c r="C297" s="85"/>
      <c r="D297" s="85"/>
      <c r="E297" s="85"/>
      <c r="F297" s="85"/>
      <c r="G297" s="22"/>
      <c r="H297" s="278"/>
      <c r="I297" s="278"/>
      <c r="J297" s="278"/>
      <c r="K297" s="278"/>
      <c r="L297" s="278"/>
      <c r="M297" s="278"/>
      <c r="N297" s="278"/>
      <c r="O297" s="278"/>
      <c r="P297" s="278"/>
      <c r="Q297" s="278"/>
      <c r="R297" s="278"/>
      <c r="S297" s="278"/>
      <c r="T297" s="278"/>
      <c r="U297" s="278"/>
      <c r="V297" s="278"/>
      <c r="W297" s="278"/>
      <c r="X297" s="278"/>
      <c r="Y297" s="278"/>
      <c r="Z297" s="278"/>
      <c r="AA297" s="278"/>
      <c r="AB297" s="278"/>
      <c r="AC297" s="278"/>
      <c r="AD297" s="278"/>
      <c r="AE297" s="278"/>
      <c r="AF297" s="278"/>
      <c r="AG297" s="278"/>
      <c r="AH297" s="278"/>
      <c r="AI297" s="278"/>
      <c r="AJ297" s="278"/>
      <c r="AK297" s="278"/>
    </row>
    <row r="298" spans="1:37" s="23" customFormat="1" ht="15" customHeight="1">
      <c r="A298" s="114"/>
      <c r="B298" s="378"/>
      <c r="C298" s="85"/>
      <c r="D298" s="85"/>
      <c r="E298" s="85"/>
      <c r="F298" s="85"/>
      <c r="G298" s="22"/>
      <c r="H298" s="278"/>
      <c r="I298" s="278"/>
      <c r="J298" s="278"/>
      <c r="K298" s="278"/>
      <c r="L298" s="278"/>
      <c r="M298" s="278"/>
      <c r="N298" s="278"/>
      <c r="O298" s="278"/>
      <c r="P298" s="278"/>
      <c r="Q298" s="278"/>
      <c r="R298" s="278"/>
      <c r="S298" s="278"/>
      <c r="T298" s="278"/>
      <c r="U298" s="278"/>
      <c r="V298" s="278"/>
      <c r="W298" s="278"/>
      <c r="X298" s="278"/>
      <c r="Y298" s="278"/>
      <c r="Z298" s="278"/>
      <c r="AA298" s="278"/>
      <c r="AB298" s="278"/>
      <c r="AC298" s="278"/>
      <c r="AD298" s="278"/>
      <c r="AE298" s="278"/>
      <c r="AF298" s="278"/>
      <c r="AG298" s="278"/>
      <c r="AH298" s="278"/>
      <c r="AI298" s="278"/>
      <c r="AJ298" s="278"/>
      <c r="AK298" s="278"/>
    </row>
    <row r="299" spans="1:37" s="23" customFormat="1" ht="15" customHeight="1">
      <c r="A299" s="114"/>
      <c r="B299" s="378"/>
      <c r="C299" s="85"/>
      <c r="D299" s="85"/>
      <c r="E299" s="85"/>
      <c r="F299" s="85"/>
      <c r="G299" s="22"/>
      <c r="H299" s="278"/>
      <c r="I299" s="278"/>
      <c r="J299" s="278"/>
      <c r="K299" s="278"/>
      <c r="L299" s="278"/>
      <c r="M299" s="278"/>
      <c r="N299" s="278"/>
      <c r="O299" s="278"/>
      <c r="P299" s="278"/>
      <c r="Q299" s="278"/>
      <c r="R299" s="278"/>
      <c r="S299" s="278"/>
      <c r="T299" s="278"/>
      <c r="U299" s="278"/>
      <c r="V299" s="278"/>
      <c r="W299" s="278"/>
      <c r="X299" s="278"/>
      <c r="Y299" s="278"/>
      <c r="Z299" s="278"/>
      <c r="AA299" s="278"/>
      <c r="AB299" s="278"/>
      <c r="AC299" s="278"/>
      <c r="AD299" s="278"/>
      <c r="AE299" s="278"/>
      <c r="AF299" s="278"/>
      <c r="AG299" s="278"/>
      <c r="AH299" s="278"/>
      <c r="AI299" s="278"/>
      <c r="AJ299" s="278"/>
      <c r="AK299" s="278"/>
    </row>
    <row r="300" spans="1:37" s="23" customFormat="1" ht="15" customHeight="1">
      <c r="A300" s="114"/>
      <c r="B300" s="378"/>
      <c r="C300" s="85"/>
      <c r="D300" s="85"/>
      <c r="E300" s="85"/>
      <c r="F300" s="85"/>
      <c r="G300" s="22"/>
      <c r="H300" s="278"/>
      <c r="I300" s="278"/>
      <c r="J300" s="278"/>
      <c r="K300" s="278"/>
      <c r="L300" s="278"/>
      <c r="M300" s="278"/>
      <c r="N300" s="278"/>
      <c r="O300" s="278"/>
      <c r="P300" s="278"/>
      <c r="Q300" s="278"/>
      <c r="R300" s="278"/>
      <c r="S300" s="278"/>
      <c r="T300" s="278"/>
      <c r="U300" s="278"/>
      <c r="V300" s="278"/>
      <c r="W300" s="278"/>
      <c r="X300" s="278"/>
      <c r="Y300" s="278"/>
      <c r="Z300" s="278"/>
      <c r="AA300" s="278"/>
      <c r="AB300" s="278"/>
      <c r="AC300" s="278"/>
      <c r="AD300" s="278"/>
      <c r="AE300" s="278"/>
      <c r="AF300" s="278"/>
      <c r="AG300" s="278"/>
      <c r="AH300" s="278"/>
      <c r="AI300" s="278"/>
      <c r="AJ300" s="278"/>
      <c r="AK300" s="278"/>
    </row>
    <row r="301" spans="1:37" s="23" customFormat="1" ht="15" customHeight="1">
      <c r="A301" s="114"/>
      <c r="B301" s="378"/>
      <c r="C301" s="85"/>
      <c r="D301" s="85"/>
      <c r="E301" s="85"/>
      <c r="F301" s="85"/>
      <c r="G301" s="22"/>
      <c r="H301" s="278"/>
      <c r="I301" s="278"/>
      <c r="J301" s="278"/>
      <c r="K301" s="278"/>
      <c r="L301" s="278"/>
      <c r="M301" s="278"/>
      <c r="N301" s="278"/>
      <c r="O301" s="278"/>
      <c r="P301" s="278"/>
      <c r="Q301" s="278"/>
      <c r="R301" s="278"/>
      <c r="S301" s="278"/>
      <c r="T301" s="278"/>
      <c r="U301" s="278"/>
      <c r="V301" s="278"/>
      <c r="W301" s="278"/>
      <c r="X301" s="278"/>
      <c r="Y301" s="278"/>
      <c r="Z301" s="278"/>
      <c r="AA301" s="278"/>
      <c r="AB301" s="278"/>
      <c r="AC301" s="278"/>
      <c r="AD301" s="278"/>
      <c r="AE301" s="278"/>
      <c r="AF301" s="278"/>
      <c r="AG301" s="278"/>
      <c r="AH301" s="278"/>
      <c r="AI301" s="278"/>
      <c r="AJ301" s="278"/>
      <c r="AK301" s="278"/>
    </row>
    <row r="302" spans="1:37" s="23" customFormat="1" ht="15" customHeight="1">
      <c r="A302" s="114"/>
      <c r="B302" s="378"/>
      <c r="C302" s="85"/>
      <c r="D302" s="85"/>
      <c r="E302" s="85"/>
      <c r="F302" s="85"/>
      <c r="G302" s="22"/>
      <c r="H302" s="278"/>
      <c r="I302" s="278"/>
      <c r="J302" s="278"/>
      <c r="K302" s="278"/>
      <c r="L302" s="278"/>
      <c r="M302" s="278"/>
      <c r="N302" s="278"/>
      <c r="O302" s="278"/>
      <c r="P302" s="278"/>
      <c r="Q302" s="278"/>
      <c r="R302" s="278"/>
      <c r="S302" s="278"/>
      <c r="T302" s="278"/>
      <c r="U302" s="278"/>
      <c r="V302" s="278"/>
      <c r="W302" s="278"/>
      <c r="X302" s="278"/>
      <c r="Y302" s="278"/>
      <c r="Z302" s="278"/>
      <c r="AA302" s="278"/>
      <c r="AB302" s="278"/>
      <c r="AC302" s="278"/>
      <c r="AD302" s="278"/>
      <c r="AE302" s="278"/>
      <c r="AF302" s="278"/>
      <c r="AG302" s="278"/>
      <c r="AH302" s="278"/>
      <c r="AI302" s="278"/>
      <c r="AJ302" s="278"/>
      <c r="AK302" s="278"/>
    </row>
    <row r="303" spans="1:37" s="23" customFormat="1" ht="15" customHeight="1">
      <c r="A303" s="114"/>
      <c r="B303" s="378"/>
      <c r="C303" s="85"/>
      <c r="D303" s="85"/>
      <c r="E303" s="85"/>
      <c r="F303" s="85"/>
      <c r="G303" s="22"/>
      <c r="H303" s="278"/>
      <c r="I303" s="278"/>
      <c r="J303" s="278"/>
      <c r="K303" s="278"/>
      <c r="L303" s="278"/>
      <c r="M303" s="278"/>
      <c r="N303" s="278"/>
      <c r="O303" s="278"/>
      <c r="P303" s="278"/>
      <c r="Q303" s="278"/>
      <c r="R303" s="278"/>
      <c r="S303" s="278"/>
      <c r="T303" s="278"/>
      <c r="U303" s="278"/>
      <c r="V303" s="278"/>
      <c r="W303" s="278"/>
      <c r="X303" s="278"/>
      <c r="Y303" s="278"/>
      <c r="Z303" s="278"/>
      <c r="AA303" s="278"/>
      <c r="AB303" s="278"/>
      <c r="AC303" s="278"/>
      <c r="AD303" s="278"/>
      <c r="AE303" s="278"/>
      <c r="AF303" s="278"/>
      <c r="AG303" s="278"/>
      <c r="AH303" s="278"/>
      <c r="AI303" s="278"/>
      <c r="AJ303" s="278"/>
      <c r="AK303" s="278"/>
    </row>
    <row r="304" spans="1:37" s="23" customFormat="1" ht="15" customHeight="1">
      <c r="A304" s="114"/>
      <c r="B304" s="378"/>
      <c r="C304" s="85"/>
      <c r="D304" s="85"/>
      <c r="E304" s="85"/>
      <c r="F304" s="85"/>
      <c r="G304" s="22"/>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8"/>
      <c r="AG304" s="278"/>
      <c r="AH304" s="278"/>
      <c r="AI304" s="278"/>
      <c r="AJ304" s="278"/>
      <c r="AK304" s="278"/>
    </row>
    <row r="305" spans="1:37" s="23" customFormat="1" ht="15" customHeight="1">
      <c r="A305" s="114"/>
      <c r="B305" s="378"/>
      <c r="C305" s="85"/>
      <c r="D305" s="85"/>
      <c r="E305" s="85"/>
      <c r="F305" s="85"/>
      <c r="G305" s="22"/>
      <c r="H305" s="278"/>
      <c r="I305" s="278"/>
      <c r="J305" s="278"/>
      <c r="K305" s="278"/>
      <c r="L305" s="278"/>
      <c r="M305" s="278"/>
      <c r="N305" s="278"/>
      <c r="O305" s="278"/>
      <c r="P305" s="278"/>
      <c r="Q305" s="278"/>
      <c r="R305" s="278"/>
      <c r="S305" s="278"/>
      <c r="T305" s="278"/>
      <c r="U305" s="278"/>
      <c r="V305" s="278"/>
      <c r="W305" s="278"/>
      <c r="X305" s="278"/>
      <c r="Y305" s="278"/>
      <c r="Z305" s="278"/>
      <c r="AA305" s="278"/>
      <c r="AB305" s="278"/>
      <c r="AC305" s="278"/>
      <c r="AD305" s="278"/>
      <c r="AE305" s="278"/>
      <c r="AF305" s="278"/>
      <c r="AG305" s="278"/>
      <c r="AH305" s="278"/>
      <c r="AI305" s="278"/>
      <c r="AJ305" s="278"/>
      <c r="AK305" s="278"/>
    </row>
    <row r="306" spans="1:37" s="23" customFormat="1" ht="15" customHeight="1">
      <c r="A306" s="114"/>
      <c r="B306" s="378"/>
      <c r="C306" s="85"/>
      <c r="D306" s="85"/>
      <c r="E306" s="85"/>
      <c r="F306" s="85"/>
      <c r="G306" s="22"/>
      <c r="H306" s="278"/>
      <c r="I306" s="278"/>
      <c r="J306" s="278"/>
      <c r="K306" s="278"/>
      <c r="L306" s="278"/>
      <c r="M306" s="278"/>
      <c r="N306" s="278"/>
      <c r="O306" s="278"/>
      <c r="P306" s="278"/>
      <c r="Q306" s="278"/>
      <c r="R306" s="278"/>
      <c r="S306" s="278"/>
      <c r="T306" s="278"/>
      <c r="U306" s="278"/>
      <c r="V306" s="278"/>
      <c r="W306" s="278"/>
      <c r="X306" s="278"/>
      <c r="Y306" s="278"/>
      <c r="Z306" s="278"/>
      <c r="AA306" s="278"/>
      <c r="AB306" s="278"/>
      <c r="AC306" s="278"/>
      <c r="AD306" s="278"/>
      <c r="AE306" s="278"/>
      <c r="AF306" s="278"/>
      <c r="AG306" s="278"/>
      <c r="AH306" s="278"/>
      <c r="AI306" s="278"/>
      <c r="AJ306" s="278"/>
      <c r="AK306" s="278"/>
    </row>
    <row r="307" spans="1:37" s="23" customFormat="1" ht="15" customHeight="1">
      <c r="A307" s="114"/>
      <c r="B307" s="378"/>
      <c r="C307" s="85"/>
      <c r="D307" s="85"/>
      <c r="E307" s="85"/>
      <c r="F307" s="85"/>
      <c r="G307" s="22"/>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c r="AD307" s="278"/>
      <c r="AE307" s="278"/>
      <c r="AF307" s="278"/>
      <c r="AG307" s="278"/>
      <c r="AH307" s="278"/>
      <c r="AI307" s="278"/>
      <c r="AJ307" s="278"/>
      <c r="AK307" s="278"/>
    </row>
    <row r="308" spans="1:37" s="23" customFormat="1" ht="15" customHeight="1">
      <c r="A308" s="114"/>
      <c r="B308" s="378"/>
      <c r="C308" s="85"/>
      <c r="D308" s="85"/>
      <c r="E308" s="85"/>
      <c r="F308" s="85"/>
      <c r="G308" s="22"/>
      <c r="H308" s="278"/>
      <c r="I308" s="278"/>
      <c r="J308" s="278"/>
      <c r="K308" s="278"/>
      <c r="L308" s="278"/>
      <c r="M308" s="278"/>
      <c r="N308" s="278"/>
      <c r="O308" s="278"/>
      <c r="P308" s="278"/>
      <c r="Q308" s="278"/>
      <c r="R308" s="278"/>
      <c r="S308" s="278"/>
      <c r="T308" s="278"/>
      <c r="U308" s="278"/>
      <c r="V308" s="278"/>
      <c r="W308" s="278"/>
      <c r="X308" s="278"/>
      <c r="Y308" s="278"/>
      <c r="Z308" s="278"/>
      <c r="AA308" s="278"/>
      <c r="AB308" s="278"/>
      <c r="AC308" s="278"/>
      <c r="AD308" s="278"/>
      <c r="AE308" s="278"/>
      <c r="AF308" s="278"/>
      <c r="AG308" s="278"/>
      <c r="AH308" s="278"/>
      <c r="AI308" s="278"/>
      <c r="AJ308" s="278"/>
      <c r="AK308" s="278"/>
    </row>
    <row r="309" spans="1:37" s="23" customFormat="1" ht="15" customHeight="1">
      <c r="A309" s="114"/>
      <c r="B309" s="378"/>
      <c r="C309" s="85"/>
      <c r="D309" s="85"/>
      <c r="E309" s="85"/>
      <c r="F309" s="85"/>
      <c r="G309" s="22"/>
      <c r="H309" s="278"/>
      <c r="I309" s="278"/>
      <c r="J309" s="278"/>
      <c r="K309" s="278"/>
      <c r="L309" s="278"/>
      <c r="M309" s="278"/>
      <c r="N309" s="278"/>
      <c r="O309" s="278"/>
      <c r="P309" s="278"/>
      <c r="Q309" s="278"/>
      <c r="R309" s="278"/>
      <c r="S309" s="278"/>
      <c r="T309" s="278"/>
      <c r="U309" s="278"/>
      <c r="V309" s="278"/>
      <c r="W309" s="278"/>
      <c r="X309" s="278"/>
      <c r="Y309" s="278"/>
      <c r="Z309" s="278"/>
      <c r="AA309" s="278"/>
      <c r="AB309" s="278"/>
      <c r="AC309" s="278"/>
      <c r="AD309" s="278"/>
      <c r="AE309" s="278"/>
      <c r="AF309" s="278"/>
      <c r="AG309" s="278"/>
      <c r="AH309" s="278"/>
      <c r="AI309" s="278"/>
      <c r="AJ309" s="278"/>
      <c r="AK309" s="278"/>
    </row>
    <row r="310" spans="1:37" s="23" customFormat="1" ht="15" customHeight="1">
      <c r="A310" s="114"/>
      <c r="B310" s="378"/>
      <c r="C310" s="85"/>
      <c r="D310" s="85"/>
      <c r="E310" s="85"/>
      <c r="F310" s="85"/>
      <c r="G310" s="22"/>
      <c r="H310" s="278"/>
      <c r="I310" s="278"/>
      <c r="J310" s="278"/>
      <c r="K310" s="278"/>
      <c r="L310" s="278"/>
      <c r="M310" s="278"/>
      <c r="N310" s="278"/>
      <c r="O310" s="278"/>
      <c r="P310" s="278"/>
      <c r="Q310" s="278"/>
      <c r="R310" s="278"/>
      <c r="S310" s="278"/>
      <c r="T310" s="278"/>
      <c r="U310" s="278"/>
      <c r="V310" s="278"/>
      <c r="W310" s="278"/>
      <c r="X310" s="278"/>
      <c r="Y310" s="278"/>
      <c r="Z310" s="278"/>
      <c r="AA310" s="278"/>
      <c r="AB310" s="278"/>
      <c r="AC310" s="278"/>
      <c r="AD310" s="278"/>
      <c r="AE310" s="278"/>
      <c r="AF310" s="278"/>
      <c r="AG310" s="278"/>
      <c r="AH310" s="278"/>
      <c r="AI310" s="278"/>
      <c r="AJ310" s="278"/>
      <c r="AK310" s="278"/>
    </row>
    <row r="311" spans="1:37" s="23" customFormat="1" ht="15" customHeight="1">
      <c r="A311" s="114"/>
      <c r="B311" s="378"/>
      <c r="C311" s="85"/>
      <c r="D311" s="85"/>
      <c r="E311" s="85"/>
      <c r="F311" s="85"/>
      <c r="G311" s="22"/>
      <c r="H311" s="278"/>
      <c r="I311" s="278"/>
      <c r="J311" s="278"/>
      <c r="K311" s="278"/>
      <c r="L311" s="278"/>
      <c r="M311" s="278"/>
      <c r="N311" s="278"/>
      <c r="O311" s="278"/>
      <c r="P311" s="278"/>
      <c r="Q311" s="278"/>
      <c r="R311" s="278"/>
      <c r="S311" s="278"/>
      <c r="T311" s="278"/>
      <c r="U311" s="278"/>
      <c r="V311" s="278"/>
      <c r="W311" s="278"/>
      <c r="X311" s="278"/>
      <c r="Y311" s="278"/>
      <c r="Z311" s="278"/>
      <c r="AA311" s="278"/>
      <c r="AB311" s="278"/>
      <c r="AC311" s="278"/>
      <c r="AD311" s="278"/>
      <c r="AE311" s="278"/>
      <c r="AF311" s="278"/>
      <c r="AG311" s="278"/>
      <c r="AH311" s="278"/>
      <c r="AI311" s="278"/>
      <c r="AJ311" s="278"/>
      <c r="AK311" s="278"/>
    </row>
    <row r="312" spans="1:37" s="23" customFormat="1" ht="15" customHeight="1">
      <c r="A312" s="114"/>
      <c r="B312" s="378"/>
      <c r="C312" s="85"/>
      <c r="D312" s="85"/>
      <c r="E312" s="85"/>
      <c r="F312" s="85"/>
      <c r="G312" s="22"/>
      <c r="H312" s="278"/>
      <c r="I312" s="278"/>
      <c r="J312" s="278"/>
      <c r="K312" s="278"/>
      <c r="L312" s="278"/>
      <c r="M312" s="278"/>
      <c r="N312" s="278"/>
      <c r="O312" s="278"/>
      <c r="P312" s="278"/>
      <c r="Q312" s="278"/>
      <c r="R312" s="278"/>
      <c r="S312" s="278"/>
      <c r="T312" s="278"/>
      <c r="U312" s="278"/>
      <c r="V312" s="278"/>
      <c r="W312" s="278"/>
      <c r="X312" s="278"/>
      <c r="Y312" s="278"/>
      <c r="Z312" s="278"/>
      <c r="AA312" s="278"/>
      <c r="AB312" s="278"/>
      <c r="AC312" s="278"/>
      <c r="AD312" s="278"/>
      <c r="AE312" s="278"/>
      <c r="AF312" s="278"/>
      <c r="AG312" s="278"/>
      <c r="AH312" s="278"/>
      <c r="AI312" s="278"/>
      <c r="AJ312" s="278"/>
      <c r="AK312" s="278"/>
    </row>
    <row r="313" spans="1:37" s="23" customFormat="1" ht="15" customHeight="1">
      <c r="A313" s="114"/>
      <c r="B313" s="378"/>
      <c r="C313" s="85"/>
      <c r="D313" s="85"/>
      <c r="E313" s="85"/>
      <c r="F313" s="85"/>
      <c r="G313" s="22"/>
      <c r="H313" s="278"/>
      <c r="I313" s="278"/>
      <c r="J313" s="278"/>
      <c r="K313" s="278"/>
      <c r="L313" s="278"/>
      <c r="M313" s="278"/>
      <c r="N313" s="278"/>
      <c r="O313" s="278"/>
      <c r="P313" s="278"/>
      <c r="Q313" s="278"/>
      <c r="R313" s="278"/>
      <c r="S313" s="278"/>
      <c r="T313" s="278"/>
      <c r="U313" s="278"/>
      <c r="V313" s="278"/>
      <c r="W313" s="278"/>
      <c r="X313" s="278"/>
      <c r="Y313" s="278"/>
      <c r="Z313" s="278"/>
      <c r="AA313" s="278"/>
      <c r="AB313" s="278"/>
      <c r="AC313" s="278"/>
      <c r="AD313" s="278"/>
      <c r="AE313" s="278"/>
      <c r="AF313" s="278"/>
      <c r="AG313" s="278"/>
      <c r="AH313" s="278"/>
      <c r="AI313" s="278"/>
      <c r="AJ313" s="278"/>
      <c r="AK313" s="278"/>
    </row>
    <row r="314" spans="1:37" s="23" customFormat="1" ht="15" customHeight="1">
      <c r="A314" s="114"/>
      <c r="B314" s="378"/>
      <c r="C314" s="85"/>
      <c r="D314" s="85"/>
      <c r="E314" s="85"/>
      <c r="F314" s="85"/>
      <c r="G314" s="22"/>
      <c r="H314" s="278"/>
      <c r="I314" s="278"/>
      <c r="J314" s="278"/>
      <c r="K314" s="278"/>
      <c r="L314" s="278"/>
      <c r="M314" s="278"/>
      <c r="N314" s="278"/>
      <c r="O314" s="278"/>
      <c r="P314" s="278"/>
      <c r="Q314" s="278"/>
      <c r="R314" s="278"/>
      <c r="S314" s="278"/>
      <c r="T314" s="278"/>
      <c r="U314" s="278"/>
      <c r="V314" s="278"/>
      <c r="W314" s="278"/>
      <c r="X314" s="278"/>
      <c r="Y314" s="278"/>
      <c r="Z314" s="278"/>
      <c r="AA314" s="278"/>
      <c r="AB314" s="278"/>
      <c r="AC314" s="278"/>
      <c r="AD314" s="278"/>
      <c r="AE314" s="278"/>
      <c r="AF314" s="278"/>
      <c r="AG314" s="278"/>
      <c r="AH314" s="278"/>
      <c r="AI314" s="278"/>
      <c r="AJ314" s="278"/>
      <c r="AK314" s="278"/>
    </row>
    <row r="315" spans="1:37" s="23" customFormat="1" ht="15" customHeight="1">
      <c r="A315" s="114"/>
      <c r="B315" s="378"/>
      <c r="C315" s="85"/>
      <c r="D315" s="85"/>
      <c r="E315" s="85"/>
      <c r="F315" s="85"/>
      <c r="G315" s="22"/>
      <c r="H315" s="278"/>
      <c r="I315" s="278"/>
      <c r="J315" s="278"/>
      <c r="K315" s="278"/>
      <c r="L315" s="278"/>
      <c r="M315" s="278"/>
      <c r="N315" s="278"/>
      <c r="O315" s="278"/>
      <c r="P315" s="278"/>
      <c r="Q315" s="278"/>
      <c r="R315" s="278"/>
      <c r="S315" s="278"/>
      <c r="T315" s="278"/>
      <c r="U315" s="278"/>
      <c r="V315" s="278"/>
      <c r="W315" s="278"/>
      <c r="X315" s="278"/>
      <c r="Y315" s="278"/>
      <c r="Z315" s="278"/>
      <c r="AA315" s="278"/>
      <c r="AB315" s="278"/>
      <c r="AC315" s="278"/>
      <c r="AD315" s="278"/>
      <c r="AE315" s="278"/>
      <c r="AF315" s="278"/>
      <c r="AG315" s="278"/>
      <c r="AH315" s="278"/>
      <c r="AI315" s="278"/>
      <c r="AJ315" s="278"/>
      <c r="AK315" s="278"/>
    </row>
    <row r="316" spans="1:37" s="23" customFormat="1" ht="15" customHeight="1">
      <c r="A316" s="114"/>
      <c r="B316" s="378"/>
      <c r="C316" s="85"/>
      <c r="D316" s="85"/>
      <c r="E316" s="85"/>
      <c r="F316" s="85"/>
      <c r="G316" s="22"/>
      <c r="H316" s="278"/>
      <c r="I316" s="278"/>
      <c r="J316" s="278"/>
      <c r="K316" s="278"/>
      <c r="L316" s="278"/>
      <c r="M316" s="278"/>
      <c r="N316" s="278"/>
      <c r="O316" s="278"/>
      <c r="P316" s="278"/>
      <c r="Q316" s="278"/>
      <c r="R316" s="278"/>
      <c r="S316" s="278"/>
      <c r="T316" s="278"/>
      <c r="U316" s="278"/>
      <c r="V316" s="278"/>
      <c r="W316" s="278"/>
      <c r="X316" s="278"/>
      <c r="Y316" s="278"/>
      <c r="Z316" s="278"/>
      <c r="AA316" s="278"/>
      <c r="AB316" s="278"/>
      <c r="AC316" s="278"/>
      <c r="AD316" s="278"/>
      <c r="AE316" s="278"/>
      <c r="AF316" s="278"/>
      <c r="AG316" s="278"/>
      <c r="AH316" s="278"/>
      <c r="AI316" s="278"/>
      <c r="AJ316" s="278"/>
      <c r="AK316" s="278"/>
    </row>
    <row r="317" spans="1:37" s="23" customFormat="1" ht="15" customHeight="1">
      <c r="A317" s="114"/>
      <c r="B317" s="378"/>
      <c r="C317" s="85"/>
      <c r="D317" s="85"/>
      <c r="E317" s="85"/>
      <c r="F317" s="85"/>
      <c r="G317" s="22"/>
      <c r="H317" s="278"/>
      <c r="I317" s="278"/>
      <c r="J317" s="278"/>
      <c r="K317" s="278"/>
      <c r="L317" s="278"/>
      <c r="M317" s="278"/>
      <c r="N317" s="278"/>
      <c r="O317" s="278"/>
      <c r="P317" s="278"/>
      <c r="Q317" s="278"/>
      <c r="R317" s="278"/>
      <c r="S317" s="278"/>
      <c r="T317" s="278"/>
      <c r="U317" s="278"/>
      <c r="V317" s="278"/>
      <c r="W317" s="278"/>
      <c r="X317" s="278"/>
      <c r="Y317" s="278"/>
      <c r="Z317" s="278"/>
      <c r="AA317" s="278"/>
      <c r="AB317" s="278"/>
      <c r="AC317" s="278"/>
      <c r="AD317" s="278"/>
      <c r="AE317" s="278"/>
      <c r="AF317" s="278"/>
      <c r="AG317" s="278"/>
      <c r="AH317" s="278"/>
      <c r="AI317" s="278"/>
      <c r="AJ317" s="278"/>
      <c r="AK317" s="278"/>
    </row>
    <row r="318" spans="1:37" s="23" customFormat="1" ht="15" customHeight="1">
      <c r="A318" s="114"/>
      <c r="B318" s="378"/>
      <c r="C318" s="85"/>
      <c r="D318" s="85"/>
      <c r="E318" s="85"/>
      <c r="F318" s="85"/>
      <c r="G318" s="22"/>
      <c r="H318" s="278"/>
      <c r="I318" s="278"/>
      <c r="J318" s="278"/>
      <c r="K318" s="278"/>
      <c r="L318" s="278"/>
      <c r="M318" s="278"/>
      <c r="N318" s="278"/>
      <c r="O318" s="278"/>
      <c r="P318" s="278"/>
      <c r="Q318" s="278"/>
      <c r="R318" s="278"/>
      <c r="S318" s="278"/>
      <c r="T318" s="278"/>
      <c r="U318" s="278"/>
      <c r="V318" s="278"/>
      <c r="W318" s="278"/>
      <c r="X318" s="278"/>
      <c r="Y318" s="278"/>
      <c r="Z318" s="278"/>
      <c r="AA318" s="278"/>
      <c r="AB318" s="278"/>
      <c r="AC318" s="278"/>
      <c r="AD318" s="278"/>
      <c r="AE318" s="278"/>
      <c r="AF318" s="278"/>
      <c r="AG318" s="278"/>
      <c r="AH318" s="278"/>
      <c r="AI318" s="278"/>
      <c r="AJ318" s="278"/>
      <c r="AK318" s="278"/>
    </row>
    <row r="319" spans="1:37" s="23" customFormat="1" ht="15" customHeight="1">
      <c r="A319" s="114"/>
      <c r="B319" s="378"/>
      <c r="C319" s="85"/>
      <c r="D319" s="85"/>
      <c r="E319" s="85"/>
      <c r="F319" s="85"/>
      <c r="G319" s="22"/>
      <c r="H319" s="278"/>
      <c r="I319" s="278"/>
      <c r="J319" s="278"/>
      <c r="K319" s="278"/>
      <c r="L319" s="278"/>
      <c r="M319" s="278"/>
      <c r="N319" s="278"/>
      <c r="O319" s="278"/>
      <c r="P319" s="278"/>
      <c r="Q319" s="278"/>
      <c r="R319" s="278"/>
      <c r="S319" s="278"/>
      <c r="T319" s="278"/>
      <c r="U319" s="278"/>
      <c r="V319" s="278"/>
      <c r="W319" s="278"/>
      <c r="X319" s="278"/>
      <c r="Y319" s="278"/>
      <c r="Z319" s="278"/>
      <c r="AA319" s="278"/>
      <c r="AB319" s="278"/>
      <c r="AC319" s="278"/>
      <c r="AD319" s="278"/>
      <c r="AE319" s="278"/>
      <c r="AF319" s="278"/>
      <c r="AG319" s="278"/>
      <c r="AH319" s="278"/>
      <c r="AI319" s="278"/>
      <c r="AJ319" s="278"/>
      <c r="AK319" s="278"/>
    </row>
    <row r="320" spans="1:37" s="23" customFormat="1" ht="15" customHeight="1">
      <c r="A320" s="114"/>
      <c r="B320" s="378"/>
      <c r="C320" s="85"/>
      <c r="D320" s="85"/>
      <c r="E320" s="85"/>
      <c r="F320" s="85"/>
      <c r="G320" s="22"/>
      <c r="H320" s="278"/>
      <c r="I320" s="278"/>
      <c r="J320" s="278"/>
      <c r="K320" s="278"/>
      <c r="L320" s="278"/>
      <c r="M320" s="278"/>
      <c r="N320" s="278"/>
      <c r="O320" s="278"/>
      <c r="P320" s="278"/>
      <c r="Q320" s="278"/>
      <c r="R320" s="278"/>
      <c r="S320" s="278"/>
      <c r="T320" s="278"/>
      <c r="U320" s="278"/>
      <c r="V320" s="278"/>
      <c r="W320" s="278"/>
      <c r="X320" s="278"/>
      <c r="Y320" s="278"/>
      <c r="Z320" s="278"/>
      <c r="AA320" s="278"/>
      <c r="AB320" s="278"/>
      <c r="AC320" s="278"/>
      <c r="AD320" s="278"/>
      <c r="AE320" s="278"/>
      <c r="AF320" s="278"/>
      <c r="AG320" s="278"/>
      <c r="AH320" s="278"/>
      <c r="AI320" s="278"/>
      <c r="AJ320" s="278"/>
      <c r="AK320" s="278"/>
    </row>
    <row r="321" spans="1:37" s="23" customFormat="1" ht="15" customHeight="1">
      <c r="A321" s="114"/>
      <c r="B321" s="378"/>
      <c r="C321" s="85"/>
      <c r="D321" s="85"/>
      <c r="E321" s="85"/>
      <c r="F321" s="85"/>
      <c r="G321" s="22"/>
      <c r="H321" s="278"/>
      <c r="I321" s="278"/>
      <c r="J321" s="278"/>
      <c r="K321" s="278"/>
      <c r="L321" s="278"/>
      <c r="M321" s="278"/>
      <c r="N321" s="278"/>
      <c r="O321" s="278"/>
      <c r="P321" s="278"/>
      <c r="Q321" s="278"/>
      <c r="R321" s="278"/>
      <c r="S321" s="278"/>
      <c r="T321" s="278"/>
      <c r="U321" s="278"/>
      <c r="V321" s="278"/>
      <c r="W321" s="278"/>
      <c r="X321" s="278"/>
      <c r="Y321" s="278"/>
      <c r="Z321" s="278"/>
      <c r="AA321" s="278"/>
      <c r="AB321" s="278"/>
      <c r="AC321" s="278"/>
      <c r="AD321" s="278"/>
      <c r="AE321" s="278"/>
      <c r="AF321" s="278"/>
      <c r="AG321" s="278"/>
      <c r="AH321" s="278"/>
      <c r="AI321" s="278"/>
      <c r="AJ321" s="278"/>
      <c r="AK321" s="278"/>
    </row>
    <row r="322" spans="1:37" s="23" customFormat="1" ht="15" customHeight="1">
      <c r="A322" s="114"/>
      <c r="B322" s="378"/>
      <c r="C322" s="85"/>
      <c r="D322" s="85"/>
      <c r="E322" s="85"/>
      <c r="F322" s="85"/>
      <c r="G322" s="22"/>
      <c r="H322" s="278"/>
      <c r="I322" s="278"/>
      <c r="J322" s="278"/>
      <c r="K322" s="278"/>
      <c r="L322" s="278"/>
      <c r="M322" s="278"/>
      <c r="N322" s="278"/>
      <c r="O322" s="278"/>
      <c r="P322" s="278"/>
      <c r="Q322" s="278"/>
      <c r="R322" s="278"/>
      <c r="S322" s="278"/>
      <c r="T322" s="278"/>
      <c r="U322" s="278"/>
      <c r="V322" s="278"/>
      <c r="W322" s="278"/>
      <c r="X322" s="278"/>
      <c r="Y322" s="278"/>
      <c r="Z322" s="278"/>
      <c r="AA322" s="278"/>
      <c r="AB322" s="278"/>
      <c r="AC322" s="278"/>
      <c r="AD322" s="278"/>
      <c r="AE322" s="278"/>
      <c r="AF322" s="278"/>
      <c r="AG322" s="278"/>
      <c r="AH322" s="278"/>
      <c r="AI322" s="278"/>
      <c r="AJ322" s="278"/>
      <c r="AK322" s="278"/>
    </row>
    <row r="323" spans="1:37" s="23" customFormat="1" ht="15" customHeight="1">
      <c r="A323" s="114"/>
      <c r="B323" s="378"/>
      <c r="C323" s="85"/>
      <c r="D323" s="85"/>
      <c r="E323" s="85"/>
      <c r="F323" s="85"/>
      <c r="G323" s="22"/>
      <c r="H323" s="278"/>
      <c r="I323" s="278"/>
      <c r="J323" s="278"/>
      <c r="K323" s="278"/>
      <c r="L323" s="278"/>
      <c r="M323" s="278"/>
      <c r="N323" s="278"/>
      <c r="O323" s="278"/>
      <c r="P323" s="278"/>
      <c r="Q323" s="278"/>
      <c r="R323" s="278"/>
      <c r="S323" s="278"/>
      <c r="T323" s="278"/>
      <c r="U323" s="278"/>
      <c r="V323" s="278"/>
      <c r="W323" s="278"/>
      <c r="X323" s="278"/>
      <c r="Y323" s="278"/>
      <c r="Z323" s="278"/>
      <c r="AA323" s="278"/>
      <c r="AB323" s="278"/>
      <c r="AC323" s="278"/>
      <c r="AD323" s="278"/>
      <c r="AE323" s="278"/>
      <c r="AF323" s="278"/>
      <c r="AG323" s="278"/>
      <c r="AH323" s="278"/>
      <c r="AI323" s="278"/>
      <c r="AJ323" s="278"/>
      <c r="AK323" s="278"/>
    </row>
    <row r="324" spans="1:37" s="23" customFormat="1" ht="15" customHeight="1">
      <c r="A324" s="114"/>
      <c r="B324" s="378"/>
      <c r="C324" s="85"/>
      <c r="D324" s="85"/>
      <c r="E324" s="85"/>
      <c r="F324" s="85"/>
      <c r="G324" s="22"/>
      <c r="H324" s="278"/>
      <c r="I324" s="278"/>
      <c r="J324" s="278"/>
      <c r="K324" s="278"/>
      <c r="L324" s="278"/>
      <c r="M324" s="278"/>
      <c r="N324" s="278"/>
      <c r="O324" s="278"/>
      <c r="P324" s="278"/>
      <c r="Q324" s="278"/>
      <c r="R324" s="278"/>
      <c r="S324" s="278"/>
      <c r="T324" s="278"/>
      <c r="U324" s="278"/>
      <c r="V324" s="278"/>
      <c r="W324" s="278"/>
      <c r="X324" s="278"/>
      <c r="Y324" s="278"/>
      <c r="Z324" s="278"/>
      <c r="AA324" s="278"/>
      <c r="AB324" s="278"/>
      <c r="AC324" s="278"/>
      <c r="AD324" s="278"/>
      <c r="AE324" s="278"/>
      <c r="AF324" s="278"/>
      <c r="AG324" s="278"/>
      <c r="AH324" s="278"/>
      <c r="AI324" s="278"/>
      <c r="AJ324" s="278"/>
      <c r="AK324" s="278"/>
    </row>
    <row r="325" spans="1:37" s="23" customFormat="1" ht="15" customHeight="1">
      <c r="A325" s="114"/>
      <c r="B325" s="378"/>
      <c r="C325" s="85"/>
      <c r="D325" s="85"/>
      <c r="E325" s="85"/>
      <c r="F325" s="85"/>
      <c r="G325" s="22"/>
      <c r="H325" s="278"/>
      <c r="I325" s="278"/>
      <c r="J325" s="278"/>
      <c r="K325" s="278"/>
      <c r="L325" s="278"/>
      <c r="M325" s="278"/>
      <c r="N325" s="278"/>
      <c r="O325" s="278"/>
      <c r="P325" s="278"/>
      <c r="Q325" s="278"/>
      <c r="R325" s="278"/>
      <c r="S325" s="278"/>
      <c r="T325" s="278"/>
      <c r="U325" s="278"/>
      <c r="V325" s="278"/>
      <c r="W325" s="278"/>
      <c r="X325" s="278"/>
      <c r="Y325" s="278"/>
      <c r="Z325" s="278"/>
      <c r="AA325" s="278"/>
      <c r="AB325" s="278"/>
      <c r="AC325" s="278"/>
      <c r="AD325" s="278"/>
      <c r="AE325" s="278"/>
      <c r="AF325" s="278"/>
      <c r="AG325" s="278"/>
      <c r="AH325" s="278"/>
      <c r="AI325" s="278"/>
      <c r="AJ325" s="278"/>
      <c r="AK325" s="278"/>
    </row>
    <row r="326" spans="1:37" s="23" customFormat="1" ht="15" customHeight="1">
      <c r="A326" s="114"/>
      <c r="B326" s="378"/>
      <c r="C326" s="85"/>
      <c r="D326" s="85"/>
      <c r="E326" s="85"/>
      <c r="F326" s="85"/>
      <c r="G326" s="22"/>
      <c r="H326" s="278"/>
      <c r="I326" s="278"/>
      <c r="J326" s="278"/>
      <c r="K326" s="278"/>
      <c r="L326" s="278"/>
      <c r="M326" s="278"/>
      <c r="N326" s="278"/>
      <c r="O326" s="278"/>
      <c r="P326" s="278"/>
      <c r="Q326" s="278"/>
      <c r="R326" s="278"/>
      <c r="S326" s="278"/>
      <c r="T326" s="278"/>
      <c r="U326" s="278"/>
      <c r="V326" s="278"/>
      <c r="W326" s="278"/>
      <c r="X326" s="278"/>
      <c r="Y326" s="278"/>
      <c r="Z326" s="278"/>
      <c r="AA326" s="278"/>
      <c r="AB326" s="278"/>
      <c r="AC326" s="278"/>
      <c r="AD326" s="278"/>
      <c r="AE326" s="278"/>
      <c r="AF326" s="278"/>
      <c r="AG326" s="278"/>
      <c r="AH326" s="278"/>
      <c r="AI326" s="278"/>
      <c r="AJ326" s="278"/>
      <c r="AK326" s="278"/>
    </row>
    <row r="327" spans="1:37" s="23" customFormat="1" ht="15" customHeight="1">
      <c r="A327" s="114"/>
      <c r="B327" s="378"/>
      <c r="C327" s="85"/>
      <c r="D327" s="85"/>
      <c r="E327" s="85"/>
      <c r="F327" s="85"/>
      <c r="G327" s="22"/>
      <c r="H327" s="278"/>
      <c r="I327" s="278"/>
      <c r="J327" s="278"/>
      <c r="K327" s="278"/>
      <c r="L327" s="278"/>
      <c r="M327" s="278"/>
      <c r="N327" s="278"/>
      <c r="O327" s="278"/>
      <c r="P327" s="278"/>
      <c r="Q327" s="278"/>
      <c r="R327" s="278"/>
      <c r="S327" s="278"/>
      <c r="T327" s="278"/>
      <c r="U327" s="278"/>
      <c r="V327" s="278"/>
      <c r="W327" s="278"/>
      <c r="X327" s="278"/>
      <c r="Y327" s="278"/>
      <c r="Z327" s="278"/>
      <c r="AA327" s="278"/>
      <c r="AB327" s="278"/>
      <c r="AC327" s="278"/>
      <c r="AD327" s="278"/>
      <c r="AE327" s="278"/>
      <c r="AF327" s="278"/>
      <c r="AG327" s="278"/>
      <c r="AH327" s="278"/>
      <c r="AI327" s="278"/>
      <c r="AJ327" s="278"/>
      <c r="AK327" s="278"/>
    </row>
    <row r="328" spans="1:37" s="23" customFormat="1" ht="15" customHeight="1">
      <c r="A328" s="114"/>
      <c r="B328" s="378"/>
      <c r="C328" s="85"/>
      <c r="D328" s="85"/>
      <c r="E328" s="85"/>
      <c r="F328" s="85"/>
      <c r="G328" s="22"/>
      <c r="H328" s="278"/>
      <c r="I328" s="278"/>
      <c r="J328" s="278"/>
      <c r="K328" s="278"/>
      <c r="L328" s="278"/>
      <c r="M328" s="278"/>
      <c r="N328" s="278"/>
      <c r="O328" s="278"/>
      <c r="P328" s="278"/>
      <c r="Q328" s="278"/>
      <c r="R328" s="278"/>
      <c r="S328" s="278"/>
      <c r="T328" s="278"/>
      <c r="U328" s="278"/>
      <c r="V328" s="278"/>
      <c r="W328" s="278"/>
      <c r="X328" s="278"/>
      <c r="Y328" s="278"/>
      <c r="Z328" s="278"/>
      <c r="AA328" s="278"/>
      <c r="AB328" s="278"/>
      <c r="AC328" s="278"/>
      <c r="AD328" s="278"/>
      <c r="AE328" s="278"/>
      <c r="AF328" s="278"/>
      <c r="AG328" s="278"/>
      <c r="AH328" s="278"/>
      <c r="AI328" s="278"/>
      <c r="AJ328" s="278"/>
      <c r="AK328" s="278"/>
    </row>
    <row r="329" spans="1:37" s="23" customFormat="1" ht="15" customHeight="1">
      <c r="A329" s="114"/>
      <c r="B329" s="378"/>
      <c r="C329" s="85"/>
      <c r="D329" s="85"/>
      <c r="E329" s="85"/>
      <c r="F329" s="85"/>
      <c r="G329" s="22"/>
      <c r="H329" s="278"/>
      <c r="I329" s="278"/>
      <c r="J329" s="278"/>
      <c r="K329" s="278"/>
      <c r="L329" s="278"/>
      <c r="M329" s="278"/>
      <c r="N329" s="278"/>
      <c r="O329" s="278"/>
      <c r="P329" s="278"/>
      <c r="Q329" s="278"/>
      <c r="R329" s="278"/>
      <c r="S329" s="278"/>
      <c r="T329" s="278"/>
      <c r="U329" s="278"/>
      <c r="V329" s="278"/>
      <c r="W329" s="278"/>
      <c r="X329" s="278"/>
      <c r="Y329" s="278"/>
      <c r="Z329" s="278"/>
      <c r="AA329" s="278"/>
      <c r="AB329" s="278"/>
      <c r="AC329" s="278"/>
      <c r="AD329" s="278"/>
      <c r="AE329" s="278"/>
      <c r="AF329" s="278"/>
      <c r="AG329" s="278"/>
      <c r="AH329" s="278"/>
      <c r="AI329" s="278"/>
      <c r="AJ329" s="278"/>
      <c r="AK329" s="278"/>
    </row>
    <row r="330" spans="1:37" s="23" customFormat="1" ht="15" customHeight="1">
      <c r="A330" s="114"/>
      <c r="B330" s="378"/>
      <c r="C330" s="85"/>
      <c r="D330" s="85"/>
      <c r="E330" s="85"/>
      <c r="F330" s="85"/>
      <c r="G330" s="22"/>
      <c r="H330" s="278"/>
      <c r="I330" s="278"/>
      <c r="J330" s="278"/>
      <c r="K330" s="278"/>
      <c r="L330" s="278"/>
      <c r="M330" s="278"/>
      <c r="N330" s="278"/>
      <c r="O330" s="278"/>
      <c r="P330" s="278"/>
      <c r="Q330" s="278"/>
      <c r="R330" s="278"/>
      <c r="S330" s="278"/>
      <c r="T330" s="278"/>
      <c r="U330" s="278"/>
      <c r="V330" s="278"/>
      <c r="W330" s="278"/>
      <c r="X330" s="278"/>
      <c r="Y330" s="278"/>
      <c r="Z330" s="278"/>
      <c r="AA330" s="278"/>
      <c r="AB330" s="278"/>
      <c r="AC330" s="278"/>
      <c r="AD330" s="278"/>
      <c r="AE330" s="278"/>
      <c r="AF330" s="278"/>
      <c r="AG330" s="278"/>
      <c r="AH330" s="278"/>
      <c r="AI330" s="278"/>
      <c r="AJ330" s="278"/>
      <c r="AK330" s="278"/>
    </row>
    <row r="331" spans="1:37" s="23" customFormat="1" ht="15" customHeight="1">
      <c r="A331" s="114"/>
      <c r="B331" s="378"/>
      <c r="C331" s="85"/>
      <c r="D331" s="85"/>
      <c r="E331" s="85"/>
      <c r="F331" s="85"/>
      <c r="G331" s="22"/>
      <c r="H331" s="278"/>
      <c r="I331" s="278"/>
      <c r="J331" s="278"/>
      <c r="K331" s="278"/>
      <c r="L331" s="278"/>
      <c r="M331" s="278"/>
      <c r="N331" s="278"/>
      <c r="O331" s="278"/>
      <c r="P331" s="278"/>
      <c r="Q331" s="278"/>
      <c r="R331" s="278"/>
      <c r="S331" s="278"/>
      <c r="T331" s="278"/>
      <c r="U331" s="278"/>
      <c r="V331" s="278"/>
      <c r="W331" s="278"/>
      <c r="X331" s="278"/>
      <c r="Y331" s="278"/>
      <c r="Z331" s="278"/>
      <c r="AA331" s="278"/>
      <c r="AB331" s="278"/>
      <c r="AC331" s="278"/>
      <c r="AD331" s="278"/>
      <c r="AE331" s="278"/>
      <c r="AF331" s="278"/>
      <c r="AG331" s="278"/>
      <c r="AH331" s="278"/>
      <c r="AI331" s="278"/>
      <c r="AJ331" s="278"/>
      <c r="AK331" s="278"/>
    </row>
    <row r="332" spans="1:37" s="23" customFormat="1" ht="15" customHeight="1">
      <c r="A332" s="114"/>
      <c r="B332" s="378"/>
      <c r="C332" s="85"/>
      <c r="D332" s="85"/>
      <c r="E332" s="85"/>
      <c r="F332" s="85"/>
      <c r="G332" s="22"/>
      <c r="H332" s="278"/>
      <c r="I332" s="278"/>
      <c r="J332" s="278"/>
      <c r="K332" s="278"/>
      <c r="L332" s="278"/>
      <c r="M332" s="278"/>
      <c r="N332" s="278"/>
      <c r="O332" s="278"/>
      <c r="P332" s="278"/>
      <c r="Q332" s="278"/>
      <c r="R332" s="278"/>
      <c r="S332" s="278"/>
      <c r="T332" s="278"/>
      <c r="U332" s="278"/>
      <c r="V332" s="278"/>
      <c r="W332" s="278"/>
      <c r="X332" s="278"/>
      <c r="Y332" s="278"/>
      <c r="Z332" s="278"/>
      <c r="AA332" s="278"/>
      <c r="AB332" s="278"/>
      <c r="AC332" s="278"/>
      <c r="AD332" s="278"/>
      <c r="AE332" s="278"/>
      <c r="AF332" s="278"/>
      <c r="AG332" s="278"/>
      <c r="AH332" s="278"/>
      <c r="AI332" s="278"/>
      <c r="AJ332" s="278"/>
      <c r="AK332" s="278"/>
    </row>
    <row r="333" spans="1:37" s="23" customFormat="1" ht="15" customHeight="1">
      <c r="A333" s="114"/>
      <c r="B333" s="378"/>
      <c r="C333" s="85"/>
      <c r="D333" s="85"/>
      <c r="E333" s="85"/>
      <c r="F333" s="85"/>
      <c r="G333" s="22"/>
      <c r="H333" s="278"/>
      <c r="I333" s="278"/>
      <c r="J333" s="278"/>
      <c r="K333" s="278"/>
      <c r="L333" s="278"/>
      <c r="M333" s="278"/>
      <c r="N333" s="278"/>
      <c r="O333" s="278"/>
      <c r="P333" s="278"/>
      <c r="Q333" s="278"/>
      <c r="R333" s="278"/>
      <c r="S333" s="278"/>
      <c r="T333" s="278"/>
      <c r="U333" s="278"/>
      <c r="V333" s="278"/>
      <c r="W333" s="278"/>
      <c r="X333" s="278"/>
      <c r="Y333" s="278"/>
      <c r="Z333" s="278"/>
      <c r="AA333" s="278"/>
      <c r="AB333" s="278"/>
      <c r="AC333" s="278"/>
      <c r="AD333" s="278"/>
      <c r="AE333" s="278"/>
      <c r="AF333" s="278"/>
      <c r="AG333" s="278"/>
      <c r="AH333" s="278"/>
      <c r="AI333" s="278"/>
      <c r="AJ333" s="278"/>
      <c r="AK333" s="278"/>
    </row>
    <row r="334" spans="1:37" s="23" customFormat="1" ht="15" customHeight="1">
      <c r="A334" s="114"/>
      <c r="B334" s="378"/>
      <c r="C334" s="85"/>
      <c r="D334" s="85"/>
      <c r="E334" s="85"/>
      <c r="F334" s="85"/>
      <c r="G334" s="22"/>
      <c r="H334" s="278"/>
      <c r="I334" s="278"/>
      <c r="J334" s="278"/>
      <c r="K334" s="278"/>
      <c r="L334" s="278"/>
      <c r="M334" s="278"/>
      <c r="N334" s="278"/>
      <c r="O334" s="278"/>
      <c r="P334" s="278"/>
      <c r="Q334" s="278"/>
      <c r="R334" s="278"/>
      <c r="S334" s="278"/>
      <c r="T334" s="278"/>
      <c r="U334" s="278"/>
      <c r="V334" s="278"/>
      <c r="W334" s="278"/>
      <c r="X334" s="278"/>
      <c r="Y334" s="278"/>
      <c r="Z334" s="278"/>
      <c r="AA334" s="278"/>
      <c r="AB334" s="278"/>
      <c r="AC334" s="278"/>
      <c r="AD334" s="278"/>
      <c r="AE334" s="278"/>
      <c r="AF334" s="278"/>
      <c r="AG334" s="278"/>
      <c r="AH334" s="278"/>
      <c r="AI334" s="278"/>
      <c r="AJ334" s="278"/>
      <c r="AK334" s="278"/>
    </row>
    <row r="335" spans="1:37" s="23" customFormat="1" ht="15" customHeight="1">
      <c r="A335" s="114"/>
      <c r="B335" s="378"/>
      <c r="C335" s="85"/>
      <c r="D335" s="85"/>
      <c r="E335" s="85"/>
      <c r="F335" s="85"/>
      <c r="G335" s="22"/>
      <c r="H335" s="278"/>
      <c r="I335" s="278"/>
      <c r="J335" s="278"/>
      <c r="K335" s="278"/>
      <c r="L335" s="278"/>
      <c r="M335" s="278"/>
      <c r="N335" s="278"/>
      <c r="O335" s="278"/>
      <c r="P335" s="278"/>
      <c r="Q335" s="278"/>
      <c r="R335" s="278"/>
      <c r="S335" s="278"/>
      <c r="T335" s="278"/>
      <c r="U335" s="278"/>
      <c r="V335" s="278"/>
      <c r="W335" s="278"/>
      <c r="X335" s="278"/>
      <c r="Y335" s="278"/>
      <c r="Z335" s="278"/>
      <c r="AA335" s="278"/>
      <c r="AB335" s="278"/>
      <c r="AC335" s="278"/>
      <c r="AD335" s="278"/>
      <c r="AE335" s="278"/>
      <c r="AF335" s="278"/>
      <c r="AG335" s="278"/>
      <c r="AH335" s="278"/>
      <c r="AI335" s="278"/>
      <c r="AJ335" s="278"/>
      <c r="AK335" s="278"/>
    </row>
    <row r="336" spans="1:37" s="23" customFormat="1" ht="15" customHeight="1">
      <c r="A336" s="114"/>
      <c r="B336" s="378"/>
      <c r="C336" s="85"/>
      <c r="D336" s="85"/>
      <c r="E336" s="85"/>
      <c r="F336" s="85"/>
      <c r="G336" s="22"/>
      <c r="H336" s="278"/>
      <c r="I336" s="278"/>
      <c r="J336" s="278"/>
      <c r="K336" s="278"/>
      <c r="L336" s="278"/>
      <c r="M336" s="278"/>
      <c r="N336" s="278"/>
      <c r="O336" s="278"/>
      <c r="P336" s="278"/>
      <c r="Q336" s="278"/>
      <c r="R336" s="278"/>
      <c r="S336" s="278"/>
      <c r="T336" s="278"/>
      <c r="U336" s="278"/>
      <c r="V336" s="278"/>
      <c r="W336" s="278"/>
      <c r="X336" s="278"/>
      <c r="Y336" s="278"/>
      <c r="Z336" s="278"/>
      <c r="AA336" s="278"/>
      <c r="AB336" s="278"/>
      <c r="AC336" s="278"/>
      <c r="AD336" s="278"/>
      <c r="AE336" s="278"/>
      <c r="AF336" s="278"/>
      <c r="AG336" s="278"/>
      <c r="AH336" s="278"/>
      <c r="AI336" s="278"/>
      <c r="AJ336" s="278"/>
      <c r="AK336" s="278"/>
    </row>
    <row r="337" spans="1:37" s="23" customFormat="1" ht="15" customHeight="1">
      <c r="A337" s="114"/>
      <c r="B337" s="378"/>
      <c r="C337" s="85"/>
      <c r="D337" s="85"/>
      <c r="E337" s="85"/>
      <c r="F337" s="85"/>
      <c r="G337" s="22"/>
      <c r="H337" s="278"/>
      <c r="I337" s="278"/>
      <c r="J337" s="278"/>
      <c r="K337" s="278"/>
      <c r="L337" s="278"/>
      <c r="M337" s="278"/>
      <c r="N337" s="278"/>
      <c r="O337" s="278"/>
      <c r="P337" s="278"/>
      <c r="Q337" s="278"/>
      <c r="R337" s="278"/>
      <c r="S337" s="278"/>
      <c r="T337" s="278"/>
      <c r="U337" s="278"/>
      <c r="V337" s="278"/>
      <c r="W337" s="278"/>
      <c r="X337" s="278"/>
      <c r="Y337" s="278"/>
      <c r="Z337" s="278"/>
      <c r="AA337" s="278"/>
      <c r="AB337" s="278"/>
      <c r="AC337" s="278"/>
      <c r="AD337" s="278"/>
      <c r="AE337" s="278"/>
      <c r="AF337" s="278"/>
      <c r="AG337" s="278"/>
      <c r="AH337" s="278"/>
      <c r="AI337" s="278"/>
      <c r="AJ337" s="278"/>
      <c r="AK337" s="278"/>
    </row>
    <row r="338" spans="1:37" s="23" customFormat="1" ht="15" customHeight="1">
      <c r="A338" s="114"/>
      <c r="B338" s="378"/>
      <c r="C338" s="85"/>
      <c r="D338" s="85"/>
      <c r="E338" s="85"/>
      <c r="F338" s="85"/>
      <c r="G338" s="22"/>
      <c r="H338" s="278"/>
      <c r="I338" s="278"/>
      <c r="J338" s="278"/>
      <c r="K338" s="278"/>
      <c r="L338" s="278"/>
      <c r="M338" s="278"/>
      <c r="N338" s="278"/>
      <c r="O338" s="278"/>
      <c r="P338" s="278"/>
      <c r="Q338" s="278"/>
      <c r="R338" s="278"/>
      <c r="S338" s="278"/>
      <c r="T338" s="278"/>
      <c r="U338" s="278"/>
      <c r="V338" s="278"/>
      <c r="W338" s="278"/>
      <c r="X338" s="278"/>
      <c r="Y338" s="278"/>
      <c r="Z338" s="278"/>
      <c r="AA338" s="278"/>
      <c r="AB338" s="278"/>
      <c r="AC338" s="278"/>
      <c r="AD338" s="278"/>
      <c r="AE338" s="278"/>
      <c r="AF338" s="278"/>
      <c r="AG338" s="278"/>
      <c r="AH338" s="278"/>
      <c r="AI338" s="278"/>
      <c r="AJ338" s="278"/>
      <c r="AK338" s="278"/>
    </row>
    <row r="339" spans="1:37" s="23" customFormat="1" ht="15" customHeight="1">
      <c r="A339" s="114"/>
      <c r="B339" s="378"/>
      <c r="C339" s="85"/>
      <c r="D339" s="85"/>
      <c r="E339" s="85"/>
      <c r="F339" s="85"/>
      <c r="G339" s="22"/>
      <c r="H339" s="278"/>
      <c r="I339" s="278"/>
      <c r="J339" s="278"/>
      <c r="K339" s="278"/>
      <c r="L339" s="278"/>
      <c r="M339" s="278"/>
      <c r="N339" s="278"/>
      <c r="O339" s="278"/>
      <c r="P339" s="278"/>
      <c r="Q339" s="278"/>
      <c r="R339" s="278"/>
      <c r="S339" s="278"/>
      <c r="T339" s="278"/>
      <c r="U339" s="278"/>
      <c r="V339" s="278"/>
      <c r="W339" s="278"/>
      <c r="X339" s="278"/>
      <c r="Y339" s="278"/>
      <c r="Z339" s="278"/>
      <c r="AA339" s="278"/>
      <c r="AB339" s="278"/>
      <c r="AC339" s="278"/>
      <c r="AD339" s="278"/>
      <c r="AE339" s="278"/>
      <c r="AF339" s="278"/>
      <c r="AG339" s="278"/>
      <c r="AH339" s="278"/>
      <c r="AI339" s="278"/>
      <c r="AJ339" s="278"/>
      <c r="AK339" s="278"/>
    </row>
    <row r="340" spans="1:37" s="23" customFormat="1" ht="15" customHeight="1">
      <c r="A340" s="114"/>
      <c r="B340" s="378"/>
      <c r="C340" s="85"/>
      <c r="D340" s="85"/>
      <c r="E340" s="85"/>
      <c r="F340" s="85"/>
      <c r="G340" s="22"/>
      <c r="H340" s="278"/>
      <c r="I340" s="278"/>
      <c r="J340" s="278"/>
      <c r="K340" s="278"/>
      <c r="L340" s="278"/>
      <c r="M340" s="278"/>
      <c r="N340" s="278"/>
      <c r="O340" s="278"/>
      <c r="P340" s="278"/>
      <c r="Q340" s="278"/>
      <c r="R340" s="278"/>
      <c r="S340" s="278"/>
      <c r="T340" s="278"/>
      <c r="U340" s="278"/>
      <c r="V340" s="278"/>
      <c r="W340" s="278"/>
      <c r="X340" s="278"/>
      <c r="Y340" s="278"/>
      <c r="Z340" s="278"/>
      <c r="AA340" s="278"/>
      <c r="AB340" s="278"/>
      <c r="AC340" s="278"/>
      <c r="AD340" s="278"/>
      <c r="AE340" s="278"/>
      <c r="AF340" s="278"/>
      <c r="AG340" s="278"/>
      <c r="AH340" s="278"/>
      <c r="AI340" s="278"/>
      <c r="AJ340" s="278"/>
      <c r="AK340" s="278"/>
    </row>
    <row r="341" spans="1:37" s="23" customFormat="1" ht="15" customHeight="1">
      <c r="A341" s="114"/>
      <c r="B341" s="378"/>
      <c r="C341" s="85"/>
      <c r="D341" s="85"/>
      <c r="E341" s="85"/>
      <c r="F341" s="85"/>
      <c r="G341" s="22"/>
      <c r="H341" s="278"/>
      <c r="I341" s="278"/>
      <c r="J341" s="278"/>
      <c r="K341" s="278"/>
      <c r="L341" s="278"/>
      <c r="M341" s="278"/>
      <c r="N341" s="278"/>
      <c r="O341" s="278"/>
      <c r="P341" s="278"/>
      <c r="Q341" s="278"/>
      <c r="R341" s="278"/>
      <c r="S341" s="278"/>
      <c r="T341" s="278"/>
      <c r="U341" s="278"/>
      <c r="V341" s="278"/>
      <c r="W341" s="278"/>
      <c r="X341" s="278"/>
      <c r="Y341" s="278"/>
      <c r="Z341" s="278"/>
      <c r="AA341" s="278"/>
      <c r="AB341" s="278"/>
      <c r="AC341" s="278"/>
      <c r="AD341" s="278"/>
      <c r="AE341" s="278"/>
      <c r="AF341" s="278"/>
      <c r="AG341" s="278"/>
      <c r="AH341" s="278"/>
      <c r="AI341" s="278"/>
      <c r="AJ341" s="278"/>
      <c r="AK341" s="278"/>
    </row>
    <row r="342" spans="1:37" s="23" customFormat="1" ht="15" customHeight="1">
      <c r="A342" s="114"/>
      <c r="B342" s="378"/>
      <c r="C342" s="85"/>
      <c r="D342" s="85"/>
      <c r="E342" s="85"/>
      <c r="F342" s="85"/>
      <c r="G342" s="22"/>
      <c r="H342" s="278"/>
      <c r="I342" s="278"/>
      <c r="J342" s="278"/>
      <c r="K342" s="278"/>
      <c r="L342" s="278"/>
      <c r="M342" s="278"/>
      <c r="N342" s="278"/>
      <c r="O342" s="278"/>
      <c r="P342" s="278"/>
      <c r="Q342" s="278"/>
      <c r="R342" s="278"/>
      <c r="S342" s="278"/>
      <c r="T342" s="278"/>
      <c r="U342" s="278"/>
      <c r="V342" s="278"/>
      <c r="W342" s="278"/>
      <c r="X342" s="278"/>
      <c r="Y342" s="278"/>
      <c r="Z342" s="278"/>
      <c r="AA342" s="278"/>
      <c r="AB342" s="278"/>
      <c r="AC342" s="278"/>
      <c r="AD342" s="278"/>
      <c r="AE342" s="278"/>
      <c r="AF342" s="278"/>
      <c r="AG342" s="278"/>
      <c r="AH342" s="278"/>
      <c r="AI342" s="278"/>
      <c r="AJ342" s="278"/>
      <c r="AK342" s="278"/>
    </row>
    <row r="343" spans="1:37" s="23" customFormat="1" ht="15" customHeight="1">
      <c r="A343" s="114"/>
      <c r="B343" s="378"/>
      <c r="C343" s="85"/>
      <c r="D343" s="85"/>
      <c r="E343" s="85"/>
      <c r="F343" s="85"/>
      <c r="G343" s="22"/>
      <c r="H343" s="278"/>
      <c r="I343" s="278"/>
      <c r="J343" s="278"/>
      <c r="K343" s="278"/>
      <c r="L343" s="278"/>
      <c r="M343" s="278"/>
      <c r="N343" s="278"/>
      <c r="O343" s="278"/>
      <c r="P343" s="278"/>
      <c r="Q343" s="278"/>
      <c r="R343" s="278"/>
      <c r="S343" s="278"/>
      <c r="T343" s="278"/>
      <c r="U343" s="278"/>
      <c r="V343" s="278"/>
      <c r="W343" s="278"/>
      <c r="X343" s="278"/>
      <c r="Y343" s="278"/>
      <c r="Z343" s="278"/>
      <c r="AA343" s="278"/>
      <c r="AB343" s="278"/>
      <c r="AC343" s="278"/>
      <c r="AD343" s="278"/>
      <c r="AE343" s="278"/>
      <c r="AF343" s="278"/>
      <c r="AG343" s="278"/>
      <c r="AH343" s="278"/>
      <c r="AI343" s="278"/>
      <c r="AJ343" s="278"/>
      <c r="AK343" s="278"/>
    </row>
    <row r="344" spans="1:37" s="23" customFormat="1" ht="15" customHeight="1">
      <c r="A344" s="114"/>
      <c r="B344" s="378"/>
      <c r="C344" s="85"/>
      <c r="D344" s="85"/>
      <c r="E344" s="85"/>
      <c r="F344" s="85"/>
      <c r="G344" s="22"/>
      <c r="H344" s="278"/>
      <c r="I344" s="278"/>
      <c r="J344" s="278"/>
      <c r="K344" s="278"/>
      <c r="L344" s="278"/>
      <c r="M344" s="278"/>
      <c r="N344" s="278"/>
      <c r="O344" s="278"/>
      <c r="P344" s="278"/>
      <c r="Q344" s="278"/>
      <c r="R344" s="278"/>
      <c r="S344" s="278"/>
      <c r="T344" s="278"/>
      <c r="U344" s="278"/>
      <c r="V344" s="278"/>
      <c r="W344" s="278"/>
      <c r="X344" s="278"/>
      <c r="Y344" s="278"/>
      <c r="Z344" s="278"/>
      <c r="AA344" s="278"/>
      <c r="AB344" s="278"/>
      <c r="AC344" s="278"/>
      <c r="AD344" s="278"/>
      <c r="AE344" s="278"/>
      <c r="AF344" s="278"/>
      <c r="AG344" s="278"/>
      <c r="AH344" s="278"/>
      <c r="AI344" s="278"/>
      <c r="AJ344" s="278"/>
      <c r="AK344" s="278"/>
    </row>
    <row r="345" spans="1:37" s="23" customFormat="1" ht="15" customHeight="1">
      <c r="A345" s="114"/>
      <c r="B345" s="378"/>
      <c r="C345" s="85"/>
      <c r="D345" s="85"/>
      <c r="E345" s="85"/>
      <c r="F345" s="85"/>
      <c r="G345" s="22"/>
      <c r="H345" s="278"/>
      <c r="I345" s="278"/>
      <c r="J345" s="278"/>
      <c r="K345" s="278"/>
      <c r="L345" s="278"/>
      <c r="M345" s="278"/>
      <c r="N345" s="278"/>
      <c r="O345" s="278"/>
      <c r="P345" s="278"/>
      <c r="Q345" s="278"/>
      <c r="R345" s="278"/>
      <c r="S345" s="278"/>
      <c r="T345" s="278"/>
      <c r="U345" s="278"/>
      <c r="V345" s="278"/>
      <c r="W345" s="278"/>
      <c r="X345" s="278"/>
      <c r="Y345" s="278"/>
      <c r="Z345" s="278"/>
      <c r="AA345" s="278"/>
      <c r="AB345" s="278"/>
      <c r="AC345" s="278"/>
      <c r="AD345" s="278"/>
      <c r="AE345" s="278"/>
      <c r="AF345" s="278"/>
      <c r="AG345" s="278"/>
      <c r="AH345" s="278"/>
      <c r="AI345" s="278"/>
      <c r="AJ345" s="278"/>
      <c r="AK345" s="278"/>
    </row>
    <row r="346" spans="1:37" s="23" customFormat="1" ht="15" customHeight="1">
      <c r="A346" s="114"/>
      <c r="B346" s="378"/>
      <c r="C346" s="85"/>
      <c r="D346" s="85"/>
      <c r="E346" s="85"/>
      <c r="F346" s="85"/>
      <c r="G346" s="22"/>
      <c r="H346" s="278"/>
      <c r="I346" s="278"/>
      <c r="J346" s="278"/>
      <c r="K346" s="278"/>
      <c r="L346" s="278"/>
      <c r="M346" s="278"/>
      <c r="N346" s="278"/>
      <c r="O346" s="278"/>
      <c r="P346" s="278"/>
      <c r="Q346" s="278"/>
      <c r="R346" s="278"/>
      <c r="S346" s="278"/>
      <c r="T346" s="278"/>
      <c r="U346" s="278"/>
      <c r="V346" s="278"/>
      <c r="W346" s="278"/>
      <c r="X346" s="278"/>
      <c r="Y346" s="278"/>
      <c r="Z346" s="278"/>
      <c r="AA346" s="278"/>
      <c r="AB346" s="278"/>
      <c r="AC346" s="278"/>
      <c r="AD346" s="278"/>
      <c r="AE346" s="278"/>
      <c r="AF346" s="278"/>
      <c r="AG346" s="278"/>
      <c r="AH346" s="278"/>
      <c r="AI346" s="278"/>
      <c r="AJ346" s="278"/>
      <c r="AK346" s="278"/>
    </row>
    <row r="347" spans="1:37" s="23" customFormat="1" ht="15" customHeight="1">
      <c r="A347" s="114"/>
      <c r="B347" s="378"/>
      <c r="C347" s="85"/>
      <c r="D347" s="85"/>
      <c r="E347" s="85"/>
      <c r="F347" s="85"/>
      <c r="G347" s="22"/>
      <c r="H347" s="278"/>
      <c r="I347" s="278"/>
      <c r="J347" s="278"/>
      <c r="K347" s="278"/>
      <c r="L347" s="278"/>
      <c r="M347" s="278"/>
      <c r="N347" s="278"/>
      <c r="O347" s="278"/>
      <c r="P347" s="278"/>
      <c r="Q347" s="278"/>
      <c r="R347" s="278"/>
      <c r="S347" s="278"/>
      <c r="T347" s="278"/>
      <c r="U347" s="278"/>
      <c r="V347" s="278"/>
      <c r="W347" s="278"/>
      <c r="X347" s="278"/>
      <c r="Y347" s="278"/>
      <c r="Z347" s="278"/>
      <c r="AA347" s="278"/>
      <c r="AB347" s="278"/>
      <c r="AC347" s="278"/>
      <c r="AD347" s="278"/>
      <c r="AE347" s="278"/>
      <c r="AF347" s="278"/>
      <c r="AG347" s="278"/>
      <c r="AH347" s="278"/>
      <c r="AI347" s="278"/>
      <c r="AJ347" s="278"/>
      <c r="AK347" s="278"/>
    </row>
    <row r="348" spans="1:37" s="23" customFormat="1" ht="15" customHeight="1">
      <c r="A348" s="114"/>
      <c r="B348" s="378"/>
      <c r="C348" s="85"/>
      <c r="D348" s="85"/>
      <c r="E348" s="85"/>
      <c r="F348" s="85"/>
      <c r="G348" s="22"/>
      <c r="H348" s="278"/>
      <c r="I348" s="278"/>
      <c r="J348" s="278"/>
      <c r="K348" s="278"/>
      <c r="L348" s="278"/>
      <c r="M348" s="278"/>
      <c r="N348" s="278"/>
      <c r="O348" s="278"/>
      <c r="P348" s="278"/>
      <c r="Q348" s="278"/>
      <c r="R348" s="278"/>
      <c r="S348" s="278"/>
      <c r="T348" s="278"/>
      <c r="U348" s="278"/>
      <c r="V348" s="278"/>
      <c r="W348" s="278"/>
      <c r="X348" s="278"/>
      <c r="Y348" s="278"/>
      <c r="Z348" s="278"/>
      <c r="AA348" s="278"/>
      <c r="AB348" s="278"/>
      <c r="AC348" s="278"/>
      <c r="AD348" s="278"/>
      <c r="AE348" s="278"/>
      <c r="AF348" s="278"/>
      <c r="AG348" s="278"/>
      <c r="AH348" s="278"/>
      <c r="AI348" s="278"/>
      <c r="AJ348" s="278"/>
      <c r="AK348" s="278"/>
    </row>
    <row r="349" spans="1:37" s="23" customFormat="1" ht="15" customHeight="1">
      <c r="A349" s="114"/>
      <c r="B349" s="378"/>
      <c r="C349" s="85"/>
      <c r="D349" s="85"/>
      <c r="E349" s="85"/>
      <c r="F349" s="85"/>
      <c r="G349" s="22"/>
      <c r="H349" s="278"/>
      <c r="I349" s="278"/>
      <c r="J349" s="278"/>
      <c r="K349" s="278"/>
      <c r="L349" s="278"/>
      <c r="M349" s="278"/>
      <c r="N349" s="278"/>
      <c r="O349" s="278"/>
      <c r="P349" s="278"/>
      <c r="Q349" s="278"/>
      <c r="R349" s="278"/>
      <c r="S349" s="278"/>
      <c r="T349" s="278"/>
      <c r="U349" s="278"/>
      <c r="V349" s="278"/>
      <c r="W349" s="278"/>
      <c r="X349" s="278"/>
      <c r="Y349" s="278"/>
      <c r="Z349" s="278"/>
      <c r="AA349" s="278"/>
      <c r="AB349" s="278"/>
      <c r="AC349" s="278"/>
      <c r="AD349" s="278"/>
      <c r="AE349" s="278"/>
      <c r="AF349" s="278"/>
      <c r="AG349" s="278"/>
      <c r="AH349" s="278"/>
      <c r="AI349" s="278"/>
      <c r="AJ349" s="278"/>
      <c r="AK349" s="278"/>
    </row>
    <row r="350" spans="1:37" s="23" customFormat="1" ht="15" customHeight="1">
      <c r="A350" s="114"/>
      <c r="B350" s="378"/>
      <c r="C350" s="85"/>
      <c r="D350" s="85"/>
      <c r="E350" s="85"/>
      <c r="F350" s="85"/>
      <c r="G350" s="22"/>
      <c r="H350" s="278"/>
      <c r="I350" s="278"/>
      <c r="J350" s="278"/>
      <c r="K350" s="278"/>
      <c r="L350" s="278"/>
      <c r="M350" s="278"/>
      <c r="N350" s="278"/>
      <c r="O350" s="278"/>
      <c r="P350" s="278"/>
      <c r="Q350" s="278"/>
      <c r="R350" s="278"/>
      <c r="S350" s="278"/>
      <c r="T350" s="278"/>
      <c r="U350" s="278"/>
      <c r="V350" s="278"/>
      <c r="W350" s="278"/>
      <c r="X350" s="278"/>
      <c r="Y350" s="278"/>
      <c r="Z350" s="278"/>
      <c r="AA350" s="278"/>
      <c r="AB350" s="278"/>
      <c r="AC350" s="278"/>
      <c r="AD350" s="278"/>
      <c r="AE350" s="278"/>
      <c r="AF350" s="278"/>
      <c r="AG350" s="278"/>
      <c r="AH350" s="278"/>
      <c r="AI350" s="278"/>
      <c r="AJ350" s="278"/>
      <c r="AK350" s="278"/>
    </row>
    <row r="351" spans="1:37" s="23" customFormat="1" ht="15" customHeight="1">
      <c r="A351" s="114"/>
      <c r="B351" s="378"/>
      <c r="C351" s="85"/>
      <c r="D351" s="85"/>
      <c r="E351" s="85"/>
      <c r="F351" s="85"/>
      <c r="G351" s="22"/>
      <c r="H351" s="278"/>
      <c r="I351" s="278"/>
      <c r="J351" s="278"/>
      <c r="K351" s="278"/>
      <c r="L351" s="278"/>
      <c r="M351" s="278"/>
      <c r="N351" s="278"/>
      <c r="O351" s="278"/>
      <c r="P351" s="278"/>
      <c r="Q351" s="278"/>
      <c r="R351" s="278"/>
      <c r="S351" s="278"/>
      <c r="T351" s="278"/>
      <c r="U351" s="278"/>
      <c r="V351" s="278"/>
      <c r="W351" s="278"/>
      <c r="X351" s="278"/>
      <c r="Y351" s="278"/>
      <c r="Z351" s="278"/>
      <c r="AA351" s="278"/>
      <c r="AB351" s="278"/>
      <c r="AC351" s="278"/>
      <c r="AD351" s="278"/>
      <c r="AE351" s="278"/>
      <c r="AF351" s="278"/>
      <c r="AG351" s="278"/>
      <c r="AH351" s="278"/>
      <c r="AI351" s="278"/>
      <c r="AJ351" s="278"/>
      <c r="AK351" s="278"/>
    </row>
    <row r="352" spans="1:37" s="23" customFormat="1" ht="15" customHeight="1">
      <c r="A352" s="114"/>
      <c r="B352" s="378"/>
      <c r="C352" s="85"/>
      <c r="D352" s="85"/>
      <c r="E352" s="85"/>
      <c r="F352" s="85"/>
      <c r="G352" s="22"/>
      <c r="H352" s="278"/>
      <c r="I352" s="278"/>
      <c r="J352" s="278"/>
      <c r="K352" s="278"/>
      <c r="L352" s="278"/>
      <c r="M352" s="278"/>
      <c r="N352" s="278"/>
      <c r="O352" s="278"/>
      <c r="P352" s="278"/>
      <c r="Q352" s="278"/>
      <c r="R352" s="278"/>
      <c r="S352" s="278"/>
      <c r="T352" s="278"/>
      <c r="U352" s="278"/>
      <c r="V352" s="278"/>
      <c r="W352" s="278"/>
      <c r="X352" s="278"/>
      <c r="Y352" s="278"/>
      <c r="Z352" s="278"/>
      <c r="AA352" s="278"/>
      <c r="AB352" s="278"/>
      <c r="AC352" s="278"/>
      <c r="AD352" s="278"/>
      <c r="AE352" s="278"/>
      <c r="AF352" s="278"/>
      <c r="AG352" s="278"/>
      <c r="AH352" s="278"/>
      <c r="AI352" s="278"/>
      <c r="AJ352" s="278"/>
      <c r="AK352" s="278"/>
    </row>
    <row r="353" spans="1:37" s="23" customFormat="1" ht="15" customHeight="1">
      <c r="A353" s="114"/>
      <c r="B353" s="378"/>
      <c r="C353" s="85"/>
      <c r="D353" s="85"/>
      <c r="E353" s="85"/>
      <c r="F353" s="85"/>
      <c r="G353" s="22"/>
      <c r="H353" s="278"/>
      <c r="I353" s="278"/>
      <c r="J353" s="278"/>
      <c r="K353" s="278"/>
      <c r="L353" s="278"/>
      <c r="M353" s="278"/>
      <c r="N353" s="278"/>
      <c r="O353" s="278"/>
      <c r="P353" s="278"/>
      <c r="Q353" s="278"/>
      <c r="R353" s="278"/>
      <c r="S353" s="278"/>
      <c r="T353" s="278"/>
      <c r="U353" s="278"/>
      <c r="V353" s="278"/>
      <c r="W353" s="278"/>
      <c r="X353" s="278"/>
      <c r="Y353" s="278"/>
      <c r="Z353" s="278"/>
      <c r="AA353" s="278"/>
      <c r="AB353" s="278"/>
      <c r="AC353" s="278"/>
      <c r="AD353" s="278"/>
      <c r="AE353" s="278"/>
      <c r="AF353" s="278"/>
      <c r="AG353" s="278"/>
      <c r="AH353" s="278"/>
      <c r="AI353" s="278"/>
      <c r="AJ353" s="278"/>
      <c r="AK353" s="278"/>
    </row>
    <row r="354" spans="1:37" s="23" customFormat="1" ht="15" customHeight="1">
      <c r="A354" s="114"/>
      <c r="B354" s="378"/>
      <c r="C354" s="85"/>
      <c r="D354" s="85"/>
      <c r="E354" s="85"/>
      <c r="F354" s="85"/>
      <c r="G354" s="22"/>
      <c r="H354" s="278"/>
      <c r="I354" s="278"/>
      <c r="J354" s="278"/>
      <c r="K354" s="278"/>
      <c r="L354" s="278"/>
      <c r="M354" s="278"/>
      <c r="N354" s="278"/>
      <c r="O354" s="278"/>
      <c r="P354" s="278"/>
      <c r="Q354" s="278"/>
      <c r="R354" s="278"/>
      <c r="S354" s="278"/>
      <c r="T354" s="278"/>
      <c r="U354" s="278"/>
      <c r="V354" s="278"/>
      <c r="W354" s="278"/>
      <c r="X354" s="278"/>
      <c r="Y354" s="278"/>
      <c r="Z354" s="278"/>
      <c r="AA354" s="278"/>
      <c r="AB354" s="278"/>
      <c r="AC354" s="278"/>
      <c r="AD354" s="278"/>
      <c r="AE354" s="278"/>
      <c r="AF354" s="278"/>
      <c r="AG354" s="278"/>
      <c r="AH354" s="278"/>
      <c r="AI354" s="278"/>
      <c r="AJ354" s="278"/>
      <c r="AK354" s="278"/>
    </row>
    <row r="355" spans="1:37" s="23" customFormat="1" ht="15" customHeight="1">
      <c r="A355" s="114"/>
      <c r="B355" s="378"/>
      <c r="C355" s="85"/>
      <c r="D355" s="85"/>
      <c r="E355" s="85"/>
      <c r="F355" s="85"/>
      <c r="G355" s="22"/>
      <c r="H355" s="278"/>
      <c r="I355" s="278"/>
      <c r="J355" s="278"/>
      <c r="K355" s="278"/>
      <c r="L355" s="278"/>
      <c r="M355" s="278"/>
      <c r="N355" s="278"/>
      <c r="O355" s="278"/>
      <c r="P355" s="278"/>
      <c r="Q355" s="278"/>
      <c r="R355" s="278"/>
      <c r="S355" s="278"/>
      <c r="T355" s="278"/>
      <c r="U355" s="278"/>
      <c r="V355" s="278"/>
      <c r="W355" s="278"/>
      <c r="X355" s="278"/>
      <c r="Y355" s="278"/>
      <c r="Z355" s="278"/>
      <c r="AA355" s="278"/>
      <c r="AB355" s="278"/>
      <c r="AC355" s="278"/>
      <c r="AD355" s="278"/>
      <c r="AE355" s="278"/>
      <c r="AF355" s="278"/>
      <c r="AG355" s="278"/>
      <c r="AH355" s="278"/>
      <c r="AI355" s="278"/>
      <c r="AJ355" s="278"/>
      <c r="AK355" s="278"/>
    </row>
    <row r="356" spans="1:37" s="23" customFormat="1" ht="15" customHeight="1">
      <c r="A356" s="114"/>
      <c r="B356" s="378"/>
      <c r="C356" s="85"/>
      <c r="D356" s="85"/>
      <c r="E356" s="85"/>
      <c r="F356" s="85"/>
      <c r="G356" s="22"/>
      <c r="H356" s="278"/>
      <c r="I356" s="278"/>
      <c r="J356" s="278"/>
      <c r="K356" s="278"/>
      <c r="L356" s="278"/>
      <c r="M356" s="278"/>
      <c r="N356" s="278"/>
      <c r="O356" s="278"/>
      <c r="P356" s="278"/>
      <c r="Q356" s="278"/>
      <c r="R356" s="278"/>
      <c r="S356" s="278"/>
      <c r="T356" s="278"/>
      <c r="U356" s="278"/>
      <c r="V356" s="278"/>
      <c r="W356" s="278"/>
      <c r="X356" s="278"/>
      <c r="Y356" s="278"/>
      <c r="Z356" s="278"/>
      <c r="AA356" s="278"/>
      <c r="AB356" s="278"/>
      <c r="AC356" s="278"/>
      <c r="AD356" s="278"/>
      <c r="AE356" s="278"/>
      <c r="AF356" s="278"/>
      <c r="AG356" s="278"/>
      <c r="AH356" s="278"/>
      <c r="AI356" s="278"/>
      <c r="AJ356" s="278"/>
      <c r="AK356" s="278"/>
    </row>
    <row r="357" spans="1:37" s="23" customFormat="1" ht="15" customHeight="1">
      <c r="A357" s="114"/>
      <c r="B357" s="378"/>
      <c r="C357" s="85"/>
      <c r="D357" s="85"/>
      <c r="E357" s="85"/>
      <c r="F357" s="85"/>
      <c r="G357" s="22"/>
      <c r="H357" s="278"/>
      <c r="I357" s="278"/>
      <c r="J357" s="278"/>
      <c r="K357" s="278"/>
      <c r="L357" s="278"/>
      <c r="M357" s="278"/>
      <c r="N357" s="278"/>
      <c r="O357" s="278"/>
      <c r="P357" s="278"/>
      <c r="Q357" s="278"/>
      <c r="R357" s="278"/>
      <c r="S357" s="278"/>
      <c r="T357" s="278"/>
      <c r="U357" s="278"/>
      <c r="V357" s="278"/>
      <c r="W357" s="278"/>
      <c r="X357" s="278"/>
      <c r="Y357" s="278"/>
      <c r="Z357" s="278"/>
      <c r="AA357" s="278"/>
      <c r="AB357" s="278"/>
      <c r="AC357" s="278"/>
      <c r="AD357" s="278"/>
      <c r="AE357" s="278"/>
      <c r="AF357" s="278"/>
      <c r="AG357" s="278"/>
      <c r="AH357" s="278"/>
      <c r="AI357" s="278"/>
      <c r="AJ357" s="278"/>
      <c r="AK357" s="278"/>
    </row>
    <row r="358" spans="1:37" s="23" customFormat="1" ht="15" customHeight="1">
      <c r="A358" s="114"/>
      <c r="B358" s="378"/>
      <c r="C358" s="85"/>
      <c r="D358" s="85"/>
      <c r="E358" s="85"/>
      <c r="F358" s="85"/>
      <c r="G358" s="22"/>
      <c r="H358" s="278"/>
      <c r="I358" s="278"/>
      <c r="J358" s="278"/>
      <c r="K358" s="278"/>
      <c r="L358" s="278"/>
      <c r="M358" s="278"/>
      <c r="N358" s="278"/>
      <c r="O358" s="278"/>
      <c r="P358" s="278"/>
      <c r="Q358" s="278"/>
      <c r="R358" s="278"/>
      <c r="S358" s="278"/>
      <c r="T358" s="278"/>
      <c r="U358" s="278"/>
      <c r="V358" s="278"/>
      <c r="W358" s="278"/>
      <c r="X358" s="278"/>
      <c r="Y358" s="278"/>
      <c r="Z358" s="278"/>
      <c r="AA358" s="278"/>
      <c r="AB358" s="278"/>
      <c r="AC358" s="278"/>
      <c r="AD358" s="278"/>
      <c r="AE358" s="278"/>
      <c r="AF358" s="278"/>
      <c r="AG358" s="278"/>
      <c r="AH358" s="278"/>
      <c r="AI358" s="278"/>
      <c r="AJ358" s="278"/>
      <c r="AK358" s="278"/>
    </row>
    <row r="359" spans="1:37" s="23" customFormat="1" ht="15" customHeight="1">
      <c r="A359" s="114"/>
      <c r="B359" s="378"/>
      <c r="C359" s="85"/>
      <c r="D359" s="85"/>
      <c r="E359" s="85"/>
      <c r="F359" s="85"/>
      <c r="G359" s="22"/>
      <c r="H359" s="278"/>
      <c r="I359" s="278"/>
      <c r="J359" s="278"/>
      <c r="K359" s="278"/>
      <c r="L359" s="278"/>
      <c r="M359" s="278"/>
      <c r="N359" s="278"/>
      <c r="O359" s="278"/>
      <c r="P359" s="278"/>
      <c r="Q359" s="278"/>
      <c r="R359" s="278"/>
      <c r="S359" s="278"/>
      <c r="T359" s="278"/>
      <c r="U359" s="278"/>
      <c r="V359" s="278"/>
      <c r="W359" s="278"/>
      <c r="X359" s="278"/>
      <c r="Y359" s="278"/>
      <c r="Z359" s="278"/>
      <c r="AA359" s="278"/>
      <c r="AB359" s="278"/>
      <c r="AC359" s="278"/>
      <c r="AD359" s="278"/>
      <c r="AE359" s="278"/>
      <c r="AF359" s="278"/>
      <c r="AG359" s="278"/>
      <c r="AH359" s="278"/>
      <c r="AI359" s="278"/>
      <c r="AJ359" s="278"/>
      <c r="AK359" s="278"/>
    </row>
    <row r="360" spans="1:37" s="23" customFormat="1" ht="15" customHeight="1">
      <c r="A360" s="114"/>
      <c r="B360" s="378"/>
      <c r="C360" s="85"/>
      <c r="D360" s="85"/>
      <c r="E360" s="85"/>
      <c r="F360" s="85"/>
      <c r="G360" s="22"/>
      <c r="H360" s="278"/>
      <c r="I360" s="278"/>
      <c r="J360" s="278"/>
      <c r="K360" s="278"/>
      <c r="L360" s="278"/>
      <c r="M360" s="278"/>
      <c r="N360" s="278"/>
      <c r="O360" s="278"/>
      <c r="P360" s="278"/>
      <c r="Q360" s="278"/>
      <c r="R360" s="278"/>
      <c r="S360" s="278"/>
      <c r="T360" s="278"/>
      <c r="U360" s="278"/>
      <c r="V360" s="278"/>
      <c r="W360" s="278"/>
      <c r="X360" s="278"/>
      <c r="Y360" s="278"/>
      <c r="Z360" s="278"/>
      <c r="AA360" s="278"/>
      <c r="AB360" s="278"/>
      <c r="AC360" s="278"/>
      <c r="AD360" s="278"/>
      <c r="AE360" s="278"/>
      <c r="AF360" s="278"/>
      <c r="AG360" s="278"/>
      <c r="AH360" s="278"/>
      <c r="AI360" s="278"/>
      <c r="AJ360" s="278"/>
      <c r="AK360" s="278"/>
    </row>
    <row r="361" spans="1:37" s="23" customFormat="1" ht="15" customHeight="1">
      <c r="A361" s="114"/>
      <c r="B361" s="378"/>
      <c r="C361" s="85"/>
      <c r="D361" s="85"/>
      <c r="E361" s="85"/>
      <c r="F361" s="85"/>
      <c r="G361" s="22"/>
      <c r="H361" s="278"/>
      <c r="I361" s="278"/>
      <c r="J361" s="278"/>
      <c r="K361" s="278"/>
      <c r="L361" s="278"/>
      <c r="M361" s="278"/>
      <c r="N361" s="278"/>
      <c r="O361" s="278"/>
      <c r="P361" s="278"/>
      <c r="Q361" s="278"/>
      <c r="R361" s="278"/>
      <c r="S361" s="278"/>
      <c r="T361" s="278"/>
      <c r="U361" s="278"/>
      <c r="V361" s="278"/>
      <c r="W361" s="278"/>
      <c r="X361" s="278"/>
      <c r="Y361" s="278"/>
      <c r="Z361" s="278"/>
      <c r="AA361" s="278"/>
      <c r="AB361" s="278"/>
      <c r="AC361" s="278"/>
      <c r="AD361" s="278"/>
      <c r="AE361" s="278"/>
      <c r="AF361" s="278"/>
      <c r="AG361" s="278"/>
      <c r="AH361" s="278"/>
      <c r="AI361" s="278"/>
      <c r="AJ361" s="278"/>
      <c r="AK361" s="278"/>
    </row>
    <row r="362" spans="1:37" s="23" customFormat="1" ht="15" customHeight="1">
      <c r="A362" s="114"/>
      <c r="B362" s="378"/>
      <c r="C362" s="85"/>
      <c r="D362" s="85"/>
      <c r="E362" s="85"/>
      <c r="F362" s="85"/>
      <c r="G362" s="22"/>
      <c r="H362" s="278"/>
      <c r="I362" s="278"/>
      <c r="J362" s="278"/>
      <c r="K362" s="278"/>
      <c r="L362" s="278"/>
      <c r="M362" s="278"/>
      <c r="N362" s="278"/>
      <c r="O362" s="278"/>
      <c r="P362" s="278"/>
      <c r="Q362" s="278"/>
      <c r="R362" s="278"/>
      <c r="S362" s="278"/>
      <c r="T362" s="278"/>
      <c r="U362" s="278"/>
      <c r="V362" s="278"/>
      <c r="W362" s="278"/>
      <c r="X362" s="278"/>
      <c r="Y362" s="278"/>
      <c r="Z362" s="278"/>
      <c r="AA362" s="278"/>
      <c r="AB362" s="278"/>
      <c r="AC362" s="278"/>
      <c r="AD362" s="278"/>
      <c r="AE362" s="278"/>
      <c r="AF362" s="278"/>
      <c r="AG362" s="278"/>
      <c r="AH362" s="278"/>
      <c r="AI362" s="278"/>
      <c r="AJ362" s="278"/>
      <c r="AK362" s="278"/>
    </row>
    <row r="363" spans="1:37" s="23" customFormat="1" ht="15" customHeight="1">
      <c r="A363" s="114"/>
      <c r="B363" s="378"/>
      <c r="C363" s="85"/>
      <c r="D363" s="85"/>
      <c r="E363" s="85"/>
      <c r="F363" s="85"/>
      <c r="G363" s="22"/>
      <c r="H363" s="278"/>
      <c r="I363" s="278"/>
      <c r="J363" s="278"/>
      <c r="K363" s="278"/>
      <c r="L363" s="278"/>
      <c r="M363" s="278"/>
      <c r="N363" s="278"/>
      <c r="O363" s="278"/>
      <c r="P363" s="278"/>
      <c r="Q363" s="278"/>
      <c r="R363" s="278"/>
      <c r="S363" s="278"/>
      <c r="T363" s="278"/>
      <c r="U363" s="278"/>
      <c r="V363" s="278"/>
      <c r="W363" s="278"/>
      <c r="X363" s="278"/>
      <c r="Y363" s="278"/>
      <c r="Z363" s="278"/>
      <c r="AA363" s="278"/>
      <c r="AB363" s="278"/>
      <c r="AC363" s="278"/>
      <c r="AD363" s="278"/>
      <c r="AE363" s="278"/>
      <c r="AF363" s="278"/>
      <c r="AG363" s="278"/>
      <c r="AH363" s="278"/>
      <c r="AI363" s="278"/>
      <c r="AJ363" s="278"/>
      <c r="AK363" s="278"/>
    </row>
    <row r="364" spans="1:37" s="23" customFormat="1" ht="15" customHeight="1">
      <c r="A364" s="114"/>
      <c r="B364" s="378"/>
      <c r="C364" s="85"/>
      <c r="D364" s="85"/>
      <c r="E364" s="85"/>
      <c r="F364" s="85"/>
      <c r="G364" s="22"/>
      <c r="H364" s="278"/>
      <c r="I364" s="278"/>
      <c r="J364" s="278"/>
      <c r="K364" s="278"/>
      <c r="L364" s="278"/>
      <c r="M364" s="278"/>
      <c r="N364" s="278"/>
      <c r="O364" s="278"/>
      <c r="P364" s="278"/>
      <c r="Q364" s="278"/>
      <c r="R364" s="278"/>
      <c r="S364" s="278"/>
      <c r="T364" s="278"/>
      <c r="U364" s="278"/>
      <c r="V364" s="278"/>
      <c r="W364" s="278"/>
      <c r="X364" s="278"/>
      <c r="Y364" s="278"/>
      <c r="Z364" s="278"/>
      <c r="AA364" s="278"/>
      <c r="AB364" s="278"/>
      <c r="AC364" s="278"/>
      <c r="AD364" s="278"/>
      <c r="AE364" s="278"/>
      <c r="AF364" s="278"/>
      <c r="AG364" s="278"/>
      <c r="AH364" s="278"/>
      <c r="AI364" s="278"/>
      <c r="AJ364" s="278"/>
      <c r="AK364" s="278"/>
    </row>
    <row r="365" spans="1:37" s="23" customFormat="1" ht="15" customHeight="1">
      <c r="A365" s="114"/>
      <c r="B365" s="378"/>
      <c r="C365" s="85"/>
      <c r="D365" s="85"/>
      <c r="E365" s="85"/>
      <c r="F365" s="85"/>
      <c r="G365" s="22"/>
      <c r="H365" s="278"/>
      <c r="I365" s="278"/>
      <c r="J365" s="278"/>
      <c r="K365" s="278"/>
      <c r="L365" s="278"/>
      <c r="M365" s="278"/>
      <c r="N365" s="278"/>
      <c r="O365" s="278"/>
      <c r="P365" s="278"/>
      <c r="Q365" s="278"/>
      <c r="R365" s="278"/>
      <c r="S365" s="278"/>
      <c r="T365" s="278"/>
      <c r="U365" s="278"/>
      <c r="V365" s="278"/>
      <c r="W365" s="278"/>
      <c r="X365" s="278"/>
      <c r="Y365" s="278"/>
      <c r="Z365" s="278"/>
      <c r="AA365" s="278"/>
      <c r="AB365" s="278"/>
      <c r="AC365" s="278"/>
      <c r="AD365" s="278"/>
      <c r="AE365" s="278"/>
      <c r="AF365" s="278"/>
      <c r="AG365" s="278"/>
      <c r="AH365" s="278"/>
      <c r="AI365" s="278"/>
      <c r="AJ365" s="278"/>
      <c r="AK365" s="278"/>
    </row>
    <row r="366" spans="1:37" s="23" customFormat="1" ht="15" customHeight="1">
      <c r="A366" s="114"/>
      <c r="B366" s="378"/>
      <c r="C366" s="85"/>
      <c r="D366" s="85"/>
      <c r="E366" s="85"/>
      <c r="F366" s="85"/>
      <c r="G366" s="22"/>
      <c r="H366" s="278"/>
      <c r="I366" s="278"/>
      <c r="J366" s="278"/>
      <c r="K366" s="278"/>
      <c r="L366" s="278"/>
      <c r="M366" s="278"/>
      <c r="N366" s="278"/>
      <c r="O366" s="278"/>
      <c r="P366" s="278"/>
      <c r="Q366" s="278"/>
      <c r="R366" s="278"/>
      <c r="S366" s="278"/>
      <c r="T366" s="278"/>
      <c r="U366" s="278"/>
      <c r="V366" s="278"/>
      <c r="W366" s="278"/>
      <c r="X366" s="278"/>
      <c r="Y366" s="278"/>
      <c r="Z366" s="278"/>
      <c r="AA366" s="278"/>
      <c r="AB366" s="278"/>
      <c r="AC366" s="278"/>
      <c r="AD366" s="278"/>
      <c r="AE366" s="278"/>
      <c r="AF366" s="278"/>
      <c r="AG366" s="278"/>
      <c r="AH366" s="278"/>
      <c r="AI366" s="278"/>
      <c r="AJ366" s="278"/>
      <c r="AK366" s="278"/>
    </row>
    <row r="367" spans="1:37" s="23" customFormat="1" ht="15" customHeight="1">
      <c r="A367" s="114"/>
      <c r="B367" s="378"/>
      <c r="C367" s="85"/>
      <c r="D367" s="85"/>
      <c r="E367" s="85"/>
      <c r="F367" s="85"/>
      <c r="G367" s="22"/>
      <c r="H367" s="278"/>
      <c r="I367" s="278"/>
      <c r="J367" s="278"/>
      <c r="K367" s="278"/>
      <c r="L367" s="278"/>
      <c r="M367" s="278"/>
      <c r="N367" s="278"/>
      <c r="O367" s="278"/>
      <c r="P367" s="278"/>
      <c r="Q367" s="278"/>
      <c r="R367" s="278"/>
      <c r="S367" s="278"/>
      <c r="T367" s="278"/>
      <c r="U367" s="278"/>
      <c r="V367" s="278"/>
      <c r="W367" s="278"/>
      <c r="X367" s="278"/>
      <c r="Y367" s="278"/>
      <c r="Z367" s="278"/>
      <c r="AA367" s="278"/>
      <c r="AB367" s="278"/>
      <c r="AC367" s="278"/>
      <c r="AD367" s="278"/>
      <c r="AE367" s="278"/>
      <c r="AF367" s="278"/>
      <c r="AG367" s="278"/>
      <c r="AH367" s="278"/>
      <c r="AI367" s="278"/>
      <c r="AJ367" s="278"/>
      <c r="AK367" s="278"/>
    </row>
    <row r="368" spans="1:37" s="23" customFormat="1" ht="15" customHeight="1">
      <c r="A368" s="114"/>
      <c r="B368" s="378"/>
      <c r="C368" s="85"/>
      <c r="D368" s="85"/>
      <c r="E368" s="85"/>
      <c r="F368" s="85"/>
      <c r="G368" s="22"/>
      <c r="H368" s="278"/>
      <c r="I368" s="278"/>
      <c r="J368" s="278"/>
      <c r="K368" s="278"/>
      <c r="L368" s="278"/>
      <c r="M368" s="278"/>
      <c r="N368" s="278"/>
      <c r="O368" s="278"/>
      <c r="P368" s="278"/>
      <c r="Q368" s="278"/>
      <c r="R368" s="278"/>
      <c r="S368" s="278"/>
      <c r="T368" s="278"/>
      <c r="U368" s="278"/>
      <c r="V368" s="278"/>
      <c r="W368" s="278"/>
      <c r="X368" s="278"/>
      <c r="Y368" s="278"/>
      <c r="Z368" s="278"/>
      <c r="AA368" s="278"/>
      <c r="AB368" s="278"/>
      <c r="AC368" s="278"/>
      <c r="AD368" s="278"/>
      <c r="AE368" s="278"/>
      <c r="AF368" s="278"/>
      <c r="AG368" s="278"/>
      <c r="AH368" s="278"/>
      <c r="AI368" s="278"/>
      <c r="AJ368" s="278"/>
      <c r="AK368" s="278"/>
    </row>
    <row r="369" spans="1:37" s="23" customFormat="1" ht="15" customHeight="1">
      <c r="A369" s="114"/>
      <c r="B369" s="378"/>
      <c r="C369" s="85"/>
      <c r="D369" s="85"/>
      <c r="E369" s="85"/>
      <c r="F369" s="85"/>
      <c r="G369" s="22"/>
      <c r="H369" s="278"/>
      <c r="I369" s="278"/>
      <c r="J369" s="278"/>
      <c r="K369" s="278"/>
      <c r="L369" s="278"/>
      <c r="M369" s="278"/>
      <c r="N369" s="278"/>
      <c r="O369" s="278"/>
      <c r="P369" s="278"/>
      <c r="Q369" s="278"/>
      <c r="R369" s="278"/>
      <c r="S369" s="278"/>
      <c r="T369" s="278"/>
      <c r="U369" s="278"/>
      <c r="V369" s="278"/>
      <c r="W369" s="278"/>
      <c r="X369" s="278"/>
      <c r="Y369" s="278"/>
      <c r="Z369" s="278"/>
      <c r="AA369" s="278"/>
      <c r="AB369" s="278"/>
      <c r="AC369" s="278"/>
      <c r="AD369" s="278"/>
      <c r="AE369" s="278"/>
      <c r="AF369" s="278"/>
      <c r="AG369" s="278"/>
      <c r="AH369" s="278"/>
      <c r="AI369" s="278"/>
      <c r="AJ369" s="278"/>
      <c r="AK369" s="278"/>
    </row>
    <row r="370" spans="1:37" s="23" customFormat="1" ht="15" customHeight="1">
      <c r="A370" s="114"/>
      <c r="B370" s="378"/>
      <c r="C370" s="85"/>
      <c r="D370" s="85"/>
      <c r="E370" s="85"/>
      <c r="F370" s="85"/>
      <c r="G370" s="22"/>
      <c r="H370" s="278"/>
      <c r="I370" s="278"/>
      <c r="J370" s="278"/>
      <c r="K370" s="278"/>
      <c r="L370" s="278"/>
      <c r="M370" s="278"/>
      <c r="N370" s="278"/>
      <c r="O370" s="278"/>
      <c r="P370" s="278"/>
      <c r="Q370" s="278"/>
      <c r="R370" s="278"/>
      <c r="S370" s="278"/>
      <c r="T370" s="278"/>
      <c r="U370" s="278"/>
      <c r="V370" s="278"/>
      <c r="W370" s="278"/>
      <c r="X370" s="278"/>
      <c r="Y370" s="278"/>
      <c r="Z370" s="278"/>
      <c r="AA370" s="278"/>
      <c r="AB370" s="278"/>
      <c r="AC370" s="278"/>
      <c r="AD370" s="278"/>
      <c r="AE370" s="278"/>
      <c r="AF370" s="278"/>
      <c r="AG370" s="278"/>
      <c r="AH370" s="278"/>
      <c r="AI370" s="278"/>
      <c r="AJ370" s="278"/>
      <c r="AK370" s="278"/>
    </row>
    <row r="371" spans="1:37" s="23" customFormat="1" ht="15" customHeight="1">
      <c r="A371" s="114"/>
      <c r="B371" s="378"/>
      <c r="C371" s="85"/>
      <c r="D371" s="85"/>
      <c r="E371" s="85"/>
      <c r="F371" s="85"/>
      <c r="G371" s="22"/>
      <c r="H371" s="278"/>
      <c r="I371" s="278"/>
      <c r="J371" s="278"/>
      <c r="K371" s="278"/>
      <c r="L371" s="278"/>
      <c r="M371" s="278"/>
      <c r="N371" s="278"/>
      <c r="O371" s="278"/>
      <c r="P371" s="278"/>
      <c r="Q371" s="278"/>
      <c r="R371" s="278"/>
      <c r="S371" s="278"/>
      <c r="T371" s="278"/>
      <c r="U371" s="278"/>
      <c r="V371" s="278"/>
      <c r="W371" s="278"/>
      <c r="X371" s="278"/>
      <c r="Y371" s="278"/>
      <c r="Z371" s="278"/>
      <c r="AA371" s="278"/>
      <c r="AB371" s="278"/>
      <c r="AC371" s="278"/>
      <c r="AD371" s="278"/>
      <c r="AE371" s="278"/>
      <c r="AF371" s="278"/>
      <c r="AG371" s="278"/>
      <c r="AH371" s="278"/>
      <c r="AI371" s="278"/>
      <c r="AJ371" s="278"/>
      <c r="AK371" s="278"/>
    </row>
    <row r="372" spans="1:37" s="23" customFormat="1" ht="15" customHeight="1">
      <c r="A372" s="114"/>
      <c r="B372" s="378"/>
      <c r="C372" s="85"/>
      <c r="D372" s="85"/>
      <c r="E372" s="85"/>
      <c r="F372" s="85"/>
      <c r="G372" s="22"/>
      <c r="H372" s="278"/>
      <c r="I372" s="278"/>
      <c r="J372" s="278"/>
      <c r="K372" s="278"/>
      <c r="L372" s="278"/>
      <c r="M372" s="278"/>
      <c r="N372" s="278"/>
      <c r="O372" s="278"/>
      <c r="P372" s="278"/>
      <c r="Q372" s="278"/>
      <c r="R372" s="278"/>
      <c r="S372" s="278"/>
      <c r="T372" s="278"/>
      <c r="U372" s="278"/>
      <c r="V372" s="278"/>
      <c r="W372" s="278"/>
      <c r="X372" s="278"/>
      <c r="Y372" s="278"/>
      <c r="Z372" s="278"/>
      <c r="AA372" s="278"/>
      <c r="AB372" s="278"/>
      <c r="AC372" s="278"/>
      <c r="AD372" s="278"/>
      <c r="AE372" s="278"/>
      <c r="AF372" s="278"/>
      <c r="AG372" s="278"/>
      <c r="AH372" s="278"/>
      <c r="AI372" s="278"/>
      <c r="AJ372" s="278"/>
      <c r="AK372" s="278"/>
    </row>
    <row r="373" spans="1:37" s="23" customFormat="1" ht="15" customHeight="1">
      <c r="A373" s="114"/>
      <c r="B373" s="378"/>
      <c r="C373" s="85"/>
      <c r="D373" s="85"/>
      <c r="E373" s="85"/>
      <c r="F373" s="85"/>
      <c r="G373" s="22"/>
      <c r="H373" s="278"/>
      <c r="I373" s="278"/>
      <c r="J373" s="278"/>
      <c r="K373" s="278"/>
      <c r="L373" s="278"/>
      <c r="M373" s="278"/>
      <c r="N373" s="278"/>
      <c r="O373" s="278"/>
      <c r="P373" s="278"/>
      <c r="Q373" s="278"/>
      <c r="R373" s="278"/>
      <c r="S373" s="278"/>
      <c r="T373" s="278"/>
      <c r="U373" s="278"/>
      <c r="V373" s="278"/>
      <c r="W373" s="278"/>
      <c r="X373" s="278"/>
      <c r="Y373" s="278"/>
      <c r="Z373" s="278"/>
      <c r="AA373" s="278"/>
      <c r="AB373" s="278"/>
      <c r="AC373" s="278"/>
      <c r="AD373" s="278"/>
      <c r="AE373" s="278"/>
      <c r="AF373" s="278"/>
      <c r="AG373" s="278"/>
      <c r="AH373" s="278"/>
      <c r="AI373" s="278"/>
      <c r="AJ373" s="278"/>
      <c r="AK373" s="278"/>
    </row>
    <row r="374" spans="1:37" s="23" customFormat="1" ht="15" customHeight="1">
      <c r="A374" s="114"/>
      <c r="B374" s="378"/>
      <c r="C374" s="85"/>
      <c r="D374" s="85"/>
      <c r="E374" s="85"/>
      <c r="F374" s="85"/>
      <c r="G374" s="22"/>
      <c r="H374" s="278"/>
      <c r="I374" s="278"/>
      <c r="J374" s="278"/>
      <c r="K374" s="278"/>
      <c r="L374" s="278"/>
      <c r="M374" s="278"/>
      <c r="N374" s="278"/>
      <c r="O374" s="278"/>
      <c r="P374" s="278"/>
      <c r="Q374" s="278"/>
      <c r="R374" s="278"/>
      <c r="S374" s="278"/>
      <c r="T374" s="278"/>
      <c r="U374" s="278"/>
      <c r="V374" s="278"/>
      <c r="W374" s="278"/>
      <c r="X374" s="278"/>
      <c r="Y374" s="278"/>
      <c r="Z374" s="278"/>
      <c r="AA374" s="278"/>
      <c r="AB374" s="278"/>
      <c r="AC374" s="278"/>
      <c r="AD374" s="278"/>
      <c r="AE374" s="278"/>
      <c r="AF374" s="278"/>
      <c r="AG374" s="278"/>
      <c r="AH374" s="278"/>
      <c r="AI374" s="278"/>
      <c r="AJ374" s="278"/>
      <c r="AK374" s="278"/>
    </row>
    <row r="375" spans="1:37" s="23" customFormat="1" ht="15" customHeight="1">
      <c r="A375" s="114"/>
      <c r="B375" s="378"/>
      <c r="C375" s="85"/>
      <c r="D375" s="85"/>
      <c r="E375" s="85"/>
      <c r="F375" s="85"/>
      <c r="G375" s="22"/>
      <c r="H375" s="278"/>
      <c r="I375" s="278"/>
      <c r="J375" s="278"/>
      <c r="K375" s="278"/>
      <c r="L375" s="278"/>
      <c r="M375" s="278"/>
      <c r="N375" s="278"/>
      <c r="O375" s="278"/>
      <c r="P375" s="278"/>
      <c r="Q375" s="278"/>
      <c r="R375" s="278"/>
      <c r="S375" s="278"/>
      <c r="T375" s="278"/>
      <c r="U375" s="278"/>
      <c r="V375" s="278"/>
      <c r="W375" s="278"/>
      <c r="X375" s="278"/>
      <c r="Y375" s="278"/>
      <c r="Z375" s="278"/>
      <c r="AA375" s="278"/>
      <c r="AB375" s="278"/>
      <c r="AC375" s="278"/>
      <c r="AD375" s="278"/>
      <c r="AE375" s="278"/>
      <c r="AF375" s="278"/>
      <c r="AG375" s="278"/>
      <c r="AH375" s="278"/>
      <c r="AI375" s="278"/>
      <c r="AJ375" s="278"/>
      <c r="AK375" s="278"/>
    </row>
    <row r="376" spans="1:37" s="23" customFormat="1" ht="15" customHeight="1">
      <c r="A376" s="114"/>
      <c r="B376" s="378"/>
      <c r="C376" s="85"/>
      <c r="D376" s="85"/>
      <c r="E376" s="85"/>
      <c r="F376" s="85"/>
      <c r="G376" s="22"/>
      <c r="H376" s="278"/>
      <c r="I376" s="278"/>
      <c r="J376" s="278"/>
      <c r="K376" s="278"/>
      <c r="L376" s="278"/>
      <c r="M376" s="278"/>
      <c r="N376" s="278"/>
      <c r="O376" s="278"/>
      <c r="P376" s="278"/>
      <c r="Q376" s="278"/>
      <c r="R376" s="278"/>
      <c r="S376" s="278"/>
      <c r="T376" s="278"/>
      <c r="U376" s="278"/>
      <c r="V376" s="278"/>
      <c r="W376" s="278"/>
      <c r="X376" s="278"/>
      <c r="Y376" s="278"/>
      <c r="Z376" s="278"/>
      <c r="AA376" s="278"/>
      <c r="AB376" s="278"/>
      <c r="AC376" s="278"/>
      <c r="AD376" s="278"/>
      <c r="AE376" s="278"/>
      <c r="AF376" s="278"/>
      <c r="AG376" s="278"/>
      <c r="AH376" s="278"/>
      <c r="AI376" s="278"/>
      <c r="AJ376" s="278"/>
      <c r="AK376" s="278"/>
    </row>
    <row r="377" spans="1:37" s="23" customFormat="1" ht="15" customHeight="1">
      <c r="A377" s="114"/>
      <c r="B377" s="378"/>
      <c r="C377" s="85"/>
      <c r="D377" s="85"/>
      <c r="E377" s="85"/>
      <c r="F377" s="85"/>
      <c r="G377" s="22"/>
      <c r="H377" s="278"/>
      <c r="I377" s="278"/>
      <c r="J377" s="278"/>
      <c r="K377" s="278"/>
      <c r="L377" s="278"/>
      <c r="M377" s="278"/>
      <c r="N377" s="278"/>
      <c r="O377" s="278"/>
      <c r="P377" s="278"/>
      <c r="Q377" s="278"/>
      <c r="R377" s="278"/>
      <c r="S377" s="278"/>
      <c r="T377" s="278"/>
      <c r="U377" s="278"/>
      <c r="V377" s="278"/>
      <c r="W377" s="278"/>
      <c r="X377" s="278"/>
      <c r="Y377" s="278"/>
      <c r="Z377" s="278"/>
      <c r="AA377" s="278"/>
      <c r="AB377" s="278"/>
      <c r="AC377" s="278"/>
      <c r="AD377" s="278"/>
      <c r="AE377" s="278"/>
      <c r="AF377" s="278"/>
      <c r="AG377" s="278"/>
      <c r="AH377" s="278"/>
      <c r="AI377" s="278"/>
      <c r="AJ377" s="278"/>
      <c r="AK377" s="278"/>
    </row>
    <row r="378" spans="1:37" s="23" customFormat="1" ht="15" customHeight="1">
      <c r="A378" s="114"/>
      <c r="B378" s="378"/>
      <c r="C378" s="85"/>
      <c r="D378" s="85"/>
      <c r="E378" s="85"/>
      <c r="F378" s="85"/>
      <c r="G378" s="22"/>
      <c r="H378" s="278"/>
      <c r="I378" s="278"/>
      <c r="J378" s="278"/>
      <c r="K378" s="278"/>
      <c r="L378" s="278"/>
      <c r="M378" s="278"/>
      <c r="N378" s="278"/>
      <c r="O378" s="278"/>
      <c r="P378" s="278"/>
      <c r="Q378" s="278"/>
      <c r="R378" s="278"/>
      <c r="S378" s="278"/>
      <c r="T378" s="278"/>
      <c r="U378" s="278"/>
      <c r="V378" s="278"/>
      <c r="W378" s="278"/>
      <c r="X378" s="278"/>
      <c r="Y378" s="278"/>
      <c r="Z378" s="278"/>
      <c r="AA378" s="278"/>
      <c r="AB378" s="278"/>
      <c r="AC378" s="278"/>
      <c r="AD378" s="278"/>
      <c r="AE378" s="278"/>
      <c r="AF378" s="278"/>
      <c r="AG378" s="278"/>
      <c r="AH378" s="278"/>
      <c r="AI378" s="278"/>
      <c r="AJ378" s="278"/>
      <c r="AK378" s="278"/>
    </row>
    <row r="379" spans="1:37" s="23" customFormat="1" ht="15" customHeight="1">
      <c r="A379" s="114"/>
      <c r="B379" s="378"/>
      <c r="C379" s="85"/>
      <c r="D379" s="85"/>
      <c r="E379" s="85"/>
      <c r="F379" s="85"/>
      <c r="G379" s="22"/>
      <c r="H379" s="278"/>
      <c r="I379" s="278"/>
      <c r="J379" s="278"/>
      <c r="K379" s="278"/>
      <c r="L379" s="278"/>
      <c r="M379" s="278"/>
      <c r="N379" s="278"/>
      <c r="O379" s="278"/>
      <c r="P379" s="278"/>
      <c r="Q379" s="278"/>
      <c r="R379" s="278"/>
      <c r="S379" s="278"/>
      <c r="T379" s="278"/>
      <c r="U379" s="278"/>
      <c r="V379" s="278"/>
      <c r="W379" s="278"/>
      <c r="X379" s="278"/>
      <c r="Y379" s="278"/>
      <c r="Z379" s="278"/>
      <c r="AA379" s="278"/>
      <c r="AB379" s="278"/>
      <c r="AC379" s="278"/>
      <c r="AD379" s="278"/>
      <c r="AE379" s="278"/>
      <c r="AF379" s="278"/>
      <c r="AG379" s="278"/>
      <c r="AH379" s="278"/>
      <c r="AI379" s="278"/>
      <c r="AJ379" s="278"/>
      <c r="AK379" s="278"/>
    </row>
    <row r="380" spans="1:37" s="23" customFormat="1" ht="15" customHeight="1">
      <c r="A380" s="114"/>
      <c r="B380" s="378"/>
      <c r="C380" s="85"/>
      <c r="D380" s="85"/>
      <c r="E380" s="85"/>
      <c r="F380" s="85"/>
      <c r="G380" s="22"/>
      <c r="H380" s="278"/>
      <c r="I380" s="278"/>
      <c r="J380" s="278"/>
      <c r="K380" s="278"/>
      <c r="L380" s="278"/>
      <c r="M380" s="278"/>
      <c r="N380" s="278"/>
      <c r="O380" s="278"/>
      <c r="P380" s="278"/>
      <c r="Q380" s="278"/>
      <c r="R380" s="278"/>
      <c r="S380" s="278"/>
      <c r="T380" s="278"/>
      <c r="U380" s="278"/>
      <c r="V380" s="278"/>
      <c r="W380" s="278"/>
      <c r="X380" s="278"/>
      <c r="Y380" s="278"/>
      <c r="Z380" s="278"/>
      <c r="AA380" s="278"/>
      <c r="AB380" s="278"/>
      <c r="AC380" s="278"/>
      <c r="AD380" s="278"/>
      <c r="AE380" s="278"/>
      <c r="AF380" s="278"/>
      <c r="AG380" s="278"/>
      <c r="AH380" s="278"/>
      <c r="AI380" s="278"/>
      <c r="AJ380" s="278"/>
      <c r="AK380" s="278"/>
    </row>
    <row r="381" spans="1:37" s="23" customFormat="1" ht="15" customHeight="1">
      <c r="A381" s="114"/>
      <c r="B381" s="378"/>
      <c r="C381" s="85"/>
      <c r="D381" s="85"/>
      <c r="E381" s="85"/>
      <c r="F381" s="85"/>
      <c r="G381" s="22"/>
      <c r="H381" s="278"/>
      <c r="I381" s="278"/>
      <c r="J381" s="278"/>
      <c r="K381" s="278"/>
      <c r="L381" s="278"/>
      <c r="M381" s="278"/>
      <c r="N381" s="278"/>
      <c r="O381" s="278"/>
      <c r="P381" s="278"/>
      <c r="Q381" s="278"/>
      <c r="R381" s="278"/>
      <c r="S381" s="278"/>
      <c r="T381" s="278"/>
      <c r="U381" s="278"/>
      <c r="V381" s="278"/>
      <c r="W381" s="278"/>
      <c r="X381" s="278"/>
      <c r="Y381" s="278"/>
      <c r="Z381" s="278"/>
      <c r="AA381" s="278"/>
      <c r="AB381" s="278"/>
      <c r="AC381" s="278"/>
      <c r="AD381" s="278"/>
      <c r="AE381" s="278"/>
      <c r="AF381" s="278"/>
      <c r="AG381" s="278"/>
      <c r="AH381" s="278"/>
      <c r="AI381" s="278"/>
      <c r="AJ381" s="278"/>
      <c r="AK381" s="278"/>
    </row>
    <row r="382" spans="1:37" s="23" customFormat="1" ht="15" customHeight="1">
      <c r="A382" s="114"/>
      <c r="B382" s="378"/>
      <c r="C382" s="85"/>
      <c r="D382" s="85"/>
      <c r="E382" s="85"/>
      <c r="F382" s="85"/>
      <c r="G382" s="22"/>
      <c r="H382" s="278"/>
      <c r="I382" s="278"/>
      <c r="J382" s="278"/>
      <c r="K382" s="278"/>
      <c r="L382" s="278"/>
      <c r="M382" s="278"/>
      <c r="N382" s="278"/>
      <c r="O382" s="278"/>
      <c r="P382" s="278"/>
      <c r="Q382" s="278"/>
      <c r="R382" s="278"/>
      <c r="S382" s="278"/>
      <c r="T382" s="278"/>
      <c r="U382" s="278"/>
      <c r="V382" s="278"/>
      <c r="W382" s="278"/>
      <c r="X382" s="278"/>
      <c r="Y382" s="278"/>
      <c r="Z382" s="278"/>
      <c r="AA382" s="278"/>
      <c r="AB382" s="278"/>
      <c r="AC382" s="278"/>
      <c r="AD382" s="278"/>
      <c r="AE382" s="278"/>
      <c r="AF382" s="278"/>
      <c r="AG382" s="278"/>
      <c r="AH382" s="278"/>
      <c r="AI382" s="278"/>
      <c r="AJ382" s="278"/>
      <c r="AK382" s="278"/>
    </row>
    <row r="383" spans="1:37" s="23" customFormat="1" ht="15" customHeight="1">
      <c r="A383" s="114"/>
      <c r="B383" s="378"/>
      <c r="C383" s="85"/>
      <c r="D383" s="85"/>
      <c r="E383" s="85"/>
      <c r="F383" s="85"/>
      <c r="G383" s="22"/>
      <c r="H383" s="278"/>
      <c r="I383" s="278"/>
      <c r="J383" s="278"/>
      <c r="K383" s="278"/>
      <c r="L383" s="278"/>
      <c r="M383" s="278"/>
      <c r="N383" s="278"/>
      <c r="O383" s="278"/>
      <c r="P383" s="278"/>
      <c r="Q383" s="278"/>
      <c r="R383" s="278"/>
      <c r="S383" s="278"/>
      <c r="T383" s="278"/>
      <c r="U383" s="278"/>
      <c r="V383" s="278"/>
      <c r="W383" s="278"/>
      <c r="X383" s="278"/>
      <c r="Y383" s="278"/>
      <c r="Z383" s="278"/>
      <c r="AA383" s="278"/>
      <c r="AB383" s="278"/>
      <c r="AC383" s="278"/>
      <c r="AD383" s="278"/>
      <c r="AE383" s="278"/>
      <c r="AF383" s="278"/>
      <c r="AG383" s="278"/>
      <c r="AH383" s="278"/>
      <c r="AI383" s="278"/>
      <c r="AJ383" s="278"/>
      <c r="AK383" s="278"/>
    </row>
    <row r="384" spans="1:37" s="23" customFormat="1" ht="15" customHeight="1">
      <c r="A384" s="114"/>
      <c r="B384" s="378"/>
      <c r="C384" s="85"/>
      <c r="D384" s="85"/>
      <c r="E384" s="85"/>
      <c r="F384" s="85"/>
      <c r="G384" s="22"/>
      <c r="H384" s="278"/>
      <c r="I384" s="278"/>
      <c r="J384" s="278"/>
      <c r="K384" s="278"/>
      <c r="L384" s="278"/>
      <c r="M384" s="278"/>
      <c r="N384" s="278"/>
      <c r="O384" s="278"/>
      <c r="P384" s="278"/>
      <c r="Q384" s="278"/>
      <c r="R384" s="278"/>
      <c r="S384" s="278"/>
      <c r="T384" s="278"/>
      <c r="U384" s="278"/>
      <c r="V384" s="278"/>
      <c r="W384" s="278"/>
      <c r="X384" s="278"/>
      <c r="Y384" s="278"/>
      <c r="Z384" s="278"/>
      <c r="AA384" s="278"/>
      <c r="AB384" s="278"/>
      <c r="AC384" s="278"/>
      <c r="AD384" s="278"/>
      <c r="AE384" s="278"/>
      <c r="AF384" s="278"/>
      <c r="AG384" s="278"/>
      <c r="AH384" s="278"/>
      <c r="AI384" s="278"/>
      <c r="AJ384" s="278"/>
      <c r="AK384" s="278"/>
    </row>
    <row r="385" spans="1:37" s="23" customFormat="1" ht="15" customHeight="1">
      <c r="A385" s="114"/>
      <c r="B385" s="378"/>
      <c r="C385" s="85"/>
      <c r="D385" s="85"/>
      <c r="E385" s="85"/>
      <c r="F385" s="85"/>
      <c r="G385" s="22"/>
      <c r="H385" s="278"/>
      <c r="I385" s="278"/>
      <c r="J385" s="278"/>
      <c r="K385" s="278"/>
      <c r="L385" s="278"/>
      <c r="M385" s="278"/>
      <c r="N385" s="278"/>
      <c r="O385" s="278"/>
      <c r="P385" s="278"/>
      <c r="Q385" s="278"/>
      <c r="R385" s="278"/>
      <c r="S385" s="278"/>
      <c r="T385" s="278"/>
      <c r="U385" s="278"/>
      <c r="V385" s="278"/>
      <c r="W385" s="278"/>
      <c r="X385" s="278"/>
      <c r="Y385" s="278"/>
      <c r="Z385" s="278"/>
      <c r="AA385" s="278"/>
      <c r="AB385" s="278"/>
      <c r="AC385" s="278"/>
      <c r="AD385" s="278"/>
      <c r="AE385" s="278"/>
      <c r="AF385" s="278"/>
      <c r="AG385" s="278"/>
      <c r="AH385" s="278"/>
      <c r="AI385" s="278"/>
      <c r="AJ385" s="278"/>
      <c r="AK385" s="278"/>
    </row>
    <row r="386" spans="1:37" s="23" customFormat="1" ht="15" customHeight="1">
      <c r="A386" s="114"/>
      <c r="B386" s="378"/>
      <c r="C386" s="85"/>
      <c r="D386" s="85"/>
      <c r="E386" s="85"/>
      <c r="F386" s="85"/>
      <c r="G386" s="22"/>
      <c r="H386" s="278"/>
      <c r="I386" s="278"/>
      <c r="J386" s="278"/>
      <c r="K386" s="278"/>
      <c r="L386" s="278"/>
      <c r="M386" s="278"/>
      <c r="N386" s="278"/>
      <c r="O386" s="278"/>
      <c r="P386" s="278"/>
      <c r="Q386" s="278"/>
      <c r="R386" s="278"/>
      <c r="S386" s="278"/>
      <c r="T386" s="278"/>
      <c r="U386" s="278"/>
      <c r="V386" s="278"/>
      <c r="W386" s="278"/>
      <c r="X386" s="278"/>
      <c r="Y386" s="278"/>
      <c r="Z386" s="278"/>
      <c r="AA386" s="278"/>
      <c r="AB386" s="278"/>
      <c r="AC386" s="278"/>
      <c r="AD386" s="278"/>
      <c r="AE386" s="278"/>
      <c r="AF386" s="278"/>
      <c r="AG386" s="278"/>
      <c r="AH386" s="278"/>
      <c r="AI386" s="278"/>
      <c r="AJ386" s="278"/>
      <c r="AK386" s="278"/>
    </row>
    <row r="387" spans="1:37" s="23" customFormat="1" ht="15" customHeight="1">
      <c r="A387" s="114"/>
      <c r="B387" s="378"/>
      <c r="C387" s="85"/>
      <c r="D387" s="85"/>
      <c r="E387" s="85"/>
      <c r="F387" s="85"/>
      <c r="G387" s="22"/>
      <c r="H387" s="278"/>
      <c r="I387" s="278"/>
      <c r="J387" s="278"/>
      <c r="K387" s="278"/>
      <c r="L387" s="278"/>
      <c r="M387" s="278"/>
      <c r="N387" s="278"/>
      <c r="O387" s="278"/>
      <c r="P387" s="278"/>
      <c r="Q387" s="278"/>
      <c r="R387" s="278"/>
      <c r="S387" s="278"/>
      <c r="T387" s="278"/>
      <c r="U387" s="278"/>
      <c r="V387" s="278"/>
      <c r="W387" s="278"/>
      <c r="X387" s="278"/>
      <c r="Y387" s="278"/>
      <c r="Z387" s="278"/>
      <c r="AA387" s="278"/>
      <c r="AB387" s="278"/>
      <c r="AC387" s="278"/>
      <c r="AD387" s="278"/>
      <c r="AE387" s="278"/>
      <c r="AF387" s="278"/>
      <c r="AG387" s="278"/>
      <c r="AH387" s="278"/>
      <c r="AI387" s="278"/>
      <c r="AJ387" s="278"/>
      <c r="AK387" s="278"/>
    </row>
    <row r="388" spans="1:37" s="23" customFormat="1" ht="15" customHeight="1">
      <c r="A388" s="114"/>
      <c r="B388" s="378"/>
      <c r="C388" s="85"/>
      <c r="D388" s="85"/>
      <c r="E388" s="85"/>
      <c r="F388" s="85"/>
      <c r="G388" s="22"/>
      <c r="H388" s="278"/>
      <c r="I388" s="278"/>
      <c r="J388" s="278"/>
      <c r="K388" s="278"/>
      <c r="L388" s="278"/>
      <c r="M388" s="278"/>
      <c r="N388" s="278"/>
      <c r="O388" s="278"/>
      <c r="P388" s="278"/>
      <c r="Q388" s="278"/>
      <c r="R388" s="278"/>
      <c r="S388" s="278"/>
      <c r="T388" s="278"/>
      <c r="U388" s="278"/>
      <c r="V388" s="278"/>
      <c r="W388" s="278"/>
      <c r="X388" s="278"/>
      <c r="Y388" s="278"/>
      <c r="Z388" s="278"/>
      <c r="AA388" s="278"/>
      <c r="AB388" s="278"/>
      <c r="AC388" s="278"/>
      <c r="AD388" s="278"/>
      <c r="AE388" s="278"/>
      <c r="AF388" s="278"/>
      <c r="AG388" s="278"/>
      <c r="AH388" s="278"/>
      <c r="AI388" s="278"/>
      <c r="AJ388" s="278"/>
      <c r="AK388" s="278"/>
    </row>
    <row r="389" spans="1:37" s="23" customFormat="1" ht="15" customHeight="1">
      <c r="A389" s="114"/>
      <c r="B389" s="378"/>
      <c r="C389" s="85"/>
      <c r="D389" s="85"/>
      <c r="E389" s="85"/>
      <c r="F389" s="85"/>
      <c r="G389" s="22"/>
      <c r="H389" s="278"/>
      <c r="I389" s="278"/>
      <c r="J389" s="278"/>
      <c r="K389" s="278"/>
      <c r="L389" s="278"/>
      <c r="M389" s="278"/>
      <c r="N389" s="278"/>
      <c r="O389" s="278"/>
      <c r="P389" s="278"/>
      <c r="Q389" s="278"/>
      <c r="R389" s="278"/>
      <c r="S389" s="278"/>
      <c r="T389" s="278"/>
      <c r="U389" s="278"/>
      <c r="V389" s="278"/>
      <c r="W389" s="278"/>
      <c r="X389" s="278"/>
      <c r="Y389" s="278"/>
      <c r="Z389" s="278"/>
      <c r="AA389" s="278"/>
      <c r="AB389" s="278"/>
      <c r="AC389" s="278"/>
      <c r="AD389" s="278"/>
      <c r="AE389" s="278"/>
      <c r="AF389" s="278"/>
      <c r="AG389" s="278"/>
      <c r="AH389" s="278"/>
      <c r="AI389" s="278"/>
      <c r="AJ389" s="278"/>
      <c r="AK389" s="278"/>
    </row>
    <row r="390" spans="1:37" s="23" customFormat="1" ht="15" customHeight="1">
      <c r="A390" s="114"/>
      <c r="B390" s="378"/>
      <c r="C390" s="85"/>
      <c r="D390" s="85"/>
      <c r="E390" s="85"/>
      <c r="F390" s="85"/>
      <c r="G390" s="22"/>
      <c r="H390" s="278"/>
      <c r="I390" s="278"/>
      <c r="J390" s="278"/>
      <c r="K390" s="278"/>
      <c r="L390" s="278"/>
      <c r="M390" s="278"/>
      <c r="N390" s="278"/>
      <c r="O390" s="278"/>
      <c r="P390" s="278"/>
      <c r="Q390" s="278"/>
      <c r="R390" s="278"/>
      <c r="S390" s="278"/>
      <c r="T390" s="278"/>
      <c r="U390" s="278"/>
      <c r="V390" s="278"/>
      <c r="W390" s="278"/>
      <c r="X390" s="278"/>
      <c r="Y390" s="278"/>
      <c r="Z390" s="278"/>
      <c r="AA390" s="278"/>
      <c r="AB390" s="278"/>
      <c r="AC390" s="278"/>
      <c r="AD390" s="278"/>
      <c r="AE390" s="278"/>
      <c r="AF390" s="278"/>
      <c r="AG390" s="278"/>
      <c r="AH390" s="278"/>
      <c r="AI390" s="278"/>
      <c r="AJ390" s="278"/>
      <c r="AK390" s="278"/>
    </row>
    <row r="391" spans="1:37" s="23" customFormat="1" ht="15" customHeight="1">
      <c r="A391" s="114"/>
      <c r="B391" s="378"/>
      <c r="C391" s="85"/>
      <c r="D391" s="85"/>
      <c r="E391" s="85"/>
      <c r="F391" s="85"/>
      <c r="G391" s="22"/>
      <c r="H391" s="278"/>
      <c r="I391" s="278"/>
      <c r="J391" s="278"/>
      <c r="K391" s="278"/>
      <c r="L391" s="278"/>
      <c r="M391" s="278"/>
      <c r="N391" s="278"/>
      <c r="O391" s="278"/>
      <c r="P391" s="278"/>
      <c r="Q391" s="278"/>
      <c r="R391" s="278"/>
      <c r="S391" s="278"/>
      <c r="T391" s="278"/>
      <c r="U391" s="278"/>
      <c r="V391" s="278"/>
      <c r="W391" s="278"/>
      <c r="X391" s="278"/>
      <c r="Y391" s="278"/>
      <c r="Z391" s="278"/>
      <c r="AA391" s="278"/>
      <c r="AB391" s="278"/>
      <c r="AC391" s="278"/>
      <c r="AD391" s="278"/>
      <c r="AE391" s="278"/>
      <c r="AF391" s="278"/>
      <c r="AG391" s="278"/>
      <c r="AH391" s="278"/>
      <c r="AI391" s="278"/>
      <c r="AJ391" s="278"/>
      <c r="AK391" s="278"/>
    </row>
    <row r="392" spans="1:37" s="23" customFormat="1" ht="15" customHeight="1">
      <c r="A392" s="114"/>
      <c r="B392" s="378"/>
      <c r="C392" s="85"/>
      <c r="D392" s="85"/>
      <c r="E392" s="85"/>
      <c r="F392" s="85"/>
      <c r="G392" s="22"/>
      <c r="H392" s="278"/>
      <c r="I392" s="278"/>
      <c r="J392" s="278"/>
      <c r="K392" s="278"/>
      <c r="L392" s="278"/>
      <c r="M392" s="278"/>
      <c r="N392" s="278"/>
      <c r="O392" s="278"/>
      <c r="P392" s="278"/>
      <c r="Q392" s="278"/>
      <c r="R392" s="278"/>
      <c r="S392" s="278"/>
      <c r="T392" s="278"/>
      <c r="U392" s="278"/>
      <c r="V392" s="278"/>
      <c r="W392" s="278"/>
      <c r="X392" s="278"/>
      <c r="Y392" s="278"/>
      <c r="Z392" s="278"/>
      <c r="AA392" s="278"/>
      <c r="AB392" s="278"/>
      <c r="AC392" s="278"/>
      <c r="AD392" s="278"/>
      <c r="AE392" s="278"/>
      <c r="AF392" s="278"/>
      <c r="AG392" s="278"/>
      <c r="AH392" s="278"/>
      <c r="AI392" s="278"/>
      <c r="AJ392" s="278"/>
      <c r="AK392" s="278"/>
    </row>
    <row r="393" spans="1:37" s="23" customFormat="1" ht="15" customHeight="1">
      <c r="A393" s="114"/>
      <c r="B393" s="378"/>
      <c r="C393" s="85"/>
      <c r="D393" s="85"/>
      <c r="E393" s="85"/>
      <c r="F393" s="85"/>
      <c r="G393" s="22"/>
      <c r="H393" s="278"/>
      <c r="I393" s="278"/>
      <c r="J393" s="278"/>
      <c r="K393" s="278"/>
      <c r="L393" s="278"/>
      <c r="M393" s="278"/>
      <c r="N393" s="278"/>
      <c r="O393" s="278"/>
      <c r="P393" s="278"/>
      <c r="Q393" s="278"/>
      <c r="R393" s="278"/>
      <c r="S393" s="278"/>
      <c r="T393" s="278"/>
      <c r="U393" s="278"/>
      <c r="V393" s="278"/>
      <c r="W393" s="278"/>
      <c r="X393" s="278"/>
      <c r="Y393" s="278"/>
      <c r="Z393" s="278"/>
      <c r="AA393" s="278"/>
      <c r="AB393" s="278"/>
      <c r="AC393" s="278"/>
      <c r="AD393" s="278"/>
      <c r="AE393" s="278"/>
      <c r="AF393" s="278"/>
      <c r="AG393" s="278"/>
      <c r="AH393" s="278"/>
      <c r="AI393" s="278"/>
      <c r="AJ393" s="278"/>
      <c r="AK393" s="278"/>
    </row>
    <row r="394" spans="1:37" s="23" customFormat="1" ht="15" customHeight="1">
      <c r="A394" s="114"/>
      <c r="B394" s="378"/>
      <c r="C394" s="85"/>
      <c r="D394" s="85"/>
      <c r="E394" s="85"/>
      <c r="F394" s="85"/>
      <c r="G394" s="22"/>
      <c r="H394" s="278"/>
      <c r="I394" s="278"/>
      <c r="J394" s="278"/>
      <c r="K394" s="278"/>
      <c r="L394" s="278"/>
      <c r="M394" s="278"/>
      <c r="N394" s="278"/>
      <c r="O394" s="278"/>
      <c r="P394" s="278"/>
      <c r="Q394" s="278"/>
      <c r="R394" s="278"/>
      <c r="S394" s="278"/>
      <c r="T394" s="278"/>
      <c r="U394" s="278"/>
      <c r="V394" s="278"/>
      <c r="W394" s="278"/>
      <c r="X394" s="278"/>
      <c r="Y394" s="278"/>
      <c r="Z394" s="278"/>
      <c r="AA394" s="278"/>
      <c r="AB394" s="278"/>
      <c r="AC394" s="278"/>
      <c r="AD394" s="278"/>
      <c r="AE394" s="278"/>
      <c r="AF394" s="278"/>
      <c r="AG394" s="278"/>
      <c r="AH394" s="278"/>
      <c r="AI394" s="278"/>
      <c r="AJ394" s="278"/>
      <c r="AK394" s="278"/>
    </row>
    <row r="395" spans="1:37" s="23" customFormat="1" ht="15" customHeight="1">
      <c r="A395" s="114"/>
      <c r="B395" s="378"/>
      <c r="C395" s="85"/>
      <c r="D395" s="85"/>
      <c r="E395" s="85"/>
      <c r="F395" s="85"/>
      <c r="G395" s="22"/>
      <c r="H395" s="278"/>
      <c r="I395" s="278"/>
      <c r="J395" s="278"/>
      <c r="K395" s="278"/>
      <c r="L395" s="278"/>
      <c r="M395" s="278"/>
      <c r="N395" s="278"/>
      <c r="O395" s="278"/>
      <c r="P395" s="278"/>
      <c r="Q395" s="278"/>
      <c r="R395" s="278"/>
      <c r="S395" s="278"/>
      <c r="T395" s="278"/>
      <c r="U395" s="278"/>
      <c r="V395" s="278"/>
      <c r="W395" s="278"/>
      <c r="X395" s="278"/>
      <c r="Y395" s="278"/>
      <c r="Z395" s="278"/>
      <c r="AA395" s="278"/>
      <c r="AB395" s="278"/>
      <c r="AC395" s="278"/>
      <c r="AD395" s="278"/>
      <c r="AE395" s="278"/>
      <c r="AF395" s="278"/>
      <c r="AG395" s="278"/>
      <c r="AH395" s="278"/>
      <c r="AI395" s="278"/>
      <c r="AJ395" s="278"/>
      <c r="AK395" s="278"/>
    </row>
    <row r="396" spans="1:37" s="23" customFormat="1" ht="15" customHeight="1">
      <c r="A396" s="114"/>
      <c r="B396" s="378"/>
      <c r="C396" s="85"/>
      <c r="D396" s="85"/>
      <c r="E396" s="85"/>
      <c r="F396" s="85"/>
      <c r="G396" s="22"/>
      <c r="H396" s="278"/>
      <c r="I396" s="278"/>
      <c r="J396" s="278"/>
      <c r="K396" s="278"/>
      <c r="L396" s="278"/>
      <c r="M396" s="278"/>
      <c r="N396" s="278"/>
      <c r="O396" s="278"/>
      <c r="P396" s="278"/>
      <c r="Q396" s="278"/>
      <c r="R396" s="278"/>
      <c r="S396" s="278"/>
      <c r="T396" s="278"/>
      <c r="U396" s="278"/>
      <c r="V396" s="278"/>
      <c r="W396" s="278"/>
      <c r="X396" s="278"/>
      <c r="Y396" s="278"/>
      <c r="Z396" s="278"/>
      <c r="AA396" s="278"/>
      <c r="AB396" s="278"/>
      <c r="AC396" s="278"/>
      <c r="AD396" s="278"/>
      <c r="AE396" s="278"/>
      <c r="AF396" s="278"/>
      <c r="AG396" s="278"/>
      <c r="AH396" s="278"/>
      <c r="AI396" s="278"/>
      <c r="AJ396" s="278"/>
      <c r="AK396" s="278"/>
    </row>
    <row r="397" spans="1:37" s="23" customFormat="1" ht="15" customHeight="1">
      <c r="A397" s="114"/>
      <c r="B397" s="378"/>
      <c r="C397" s="85"/>
      <c r="D397" s="85"/>
      <c r="E397" s="85"/>
      <c r="F397" s="85"/>
      <c r="G397" s="22"/>
      <c r="H397" s="278"/>
      <c r="I397" s="278"/>
      <c r="J397" s="278"/>
      <c r="K397" s="278"/>
      <c r="L397" s="278"/>
      <c r="M397" s="278"/>
      <c r="N397" s="278"/>
      <c r="O397" s="278"/>
      <c r="P397" s="278"/>
      <c r="Q397" s="278"/>
      <c r="R397" s="278"/>
      <c r="S397" s="278"/>
      <c r="T397" s="278"/>
      <c r="U397" s="278"/>
      <c r="V397" s="278"/>
      <c r="W397" s="278"/>
      <c r="X397" s="278"/>
      <c r="Y397" s="278"/>
      <c r="Z397" s="278"/>
      <c r="AA397" s="278"/>
      <c r="AB397" s="278"/>
      <c r="AC397" s="278"/>
      <c r="AD397" s="278"/>
      <c r="AE397" s="278"/>
      <c r="AF397" s="278"/>
      <c r="AG397" s="278"/>
      <c r="AH397" s="278"/>
      <c r="AI397" s="278"/>
      <c r="AJ397" s="278"/>
      <c r="AK397" s="278"/>
    </row>
    <row r="398" spans="1:37" s="23" customFormat="1" ht="15" customHeight="1">
      <c r="A398" s="114"/>
      <c r="B398" s="378"/>
      <c r="C398" s="85"/>
      <c r="D398" s="85"/>
      <c r="E398" s="85"/>
      <c r="F398" s="85"/>
      <c r="G398" s="22"/>
      <c r="H398" s="278"/>
      <c r="I398" s="278"/>
      <c r="J398" s="278"/>
      <c r="K398" s="278"/>
      <c r="L398" s="278"/>
      <c r="M398" s="278"/>
      <c r="N398" s="278"/>
      <c r="O398" s="278"/>
      <c r="P398" s="278"/>
      <c r="Q398" s="278"/>
      <c r="R398" s="278"/>
      <c r="S398" s="278"/>
      <c r="T398" s="278"/>
      <c r="U398" s="278"/>
      <c r="V398" s="278"/>
      <c r="W398" s="278"/>
      <c r="X398" s="278"/>
      <c r="Y398" s="278"/>
      <c r="Z398" s="278"/>
      <c r="AA398" s="278"/>
      <c r="AB398" s="278"/>
      <c r="AC398" s="278"/>
      <c r="AD398" s="278"/>
      <c r="AE398" s="278"/>
      <c r="AF398" s="278"/>
      <c r="AG398" s="278"/>
      <c r="AH398" s="278"/>
      <c r="AI398" s="278"/>
      <c r="AJ398" s="278"/>
      <c r="AK398" s="278"/>
    </row>
    <row r="399" spans="1:37" s="23" customFormat="1" ht="15" customHeight="1">
      <c r="A399" s="114"/>
      <c r="B399" s="378"/>
      <c r="C399" s="85"/>
      <c r="D399" s="85"/>
      <c r="E399" s="85"/>
      <c r="F399" s="85"/>
      <c r="G399" s="22"/>
      <c r="H399" s="278"/>
      <c r="I399" s="278"/>
      <c r="J399" s="278"/>
      <c r="K399" s="278"/>
      <c r="L399" s="278"/>
      <c r="M399" s="278"/>
      <c r="N399" s="278"/>
      <c r="O399" s="278"/>
      <c r="P399" s="278"/>
      <c r="Q399" s="278"/>
      <c r="R399" s="278"/>
      <c r="S399" s="278"/>
      <c r="T399" s="278"/>
      <c r="U399" s="278"/>
      <c r="V399" s="278"/>
      <c r="W399" s="278"/>
      <c r="X399" s="278"/>
      <c r="Y399" s="278"/>
      <c r="Z399" s="278"/>
      <c r="AA399" s="278"/>
      <c r="AB399" s="278"/>
      <c r="AC399" s="278"/>
      <c r="AD399" s="278"/>
      <c r="AE399" s="278"/>
      <c r="AF399" s="278"/>
      <c r="AG399" s="278"/>
      <c r="AH399" s="278"/>
      <c r="AI399" s="278"/>
      <c r="AJ399" s="278"/>
      <c r="AK399" s="278"/>
    </row>
    <row r="400" spans="1:37" s="23" customFormat="1" ht="15" customHeight="1">
      <c r="A400" s="114"/>
      <c r="B400" s="378"/>
      <c r="C400" s="85"/>
      <c r="D400" s="85"/>
      <c r="E400" s="85"/>
      <c r="F400" s="85"/>
      <c r="G400" s="22"/>
      <c r="H400" s="278"/>
      <c r="I400" s="278"/>
      <c r="J400" s="278"/>
      <c r="K400" s="278"/>
      <c r="L400" s="278"/>
      <c r="M400" s="278"/>
      <c r="N400" s="278"/>
      <c r="O400" s="278"/>
      <c r="P400" s="278"/>
      <c r="Q400" s="278"/>
      <c r="R400" s="278"/>
      <c r="S400" s="278"/>
      <c r="T400" s="278"/>
      <c r="U400" s="278"/>
      <c r="V400" s="278"/>
      <c r="W400" s="278"/>
      <c r="X400" s="278"/>
      <c r="Y400" s="278"/>
      <c r="Z400" s="278"/>
      <c r="AA400" s="278"/>
      <c r="AB400" s="278"/>
      <c r="AC400" s="278"/>
      <c r="AD400" s="278"/>
      <c r="AE400" s="278"/>
      <c r="AF400" s="278"/>
      <c r="AG400" s="278"/>
      <c r="AH400" s="278"/>
      <c r="AI400" s="278"/>
      <c r="AJ400" s="278"/>
      <c r="AK400" s="278"/>
    </row>
    <row r="401" spans="1:37" s="23" customFormat="1" ht="15" customHeight="1">
      <c r="A401" s="114"/>
      <c r="B401" s="378"/>
      <c r="C401" s="85"/>
      <c r="D401" s="85"/>
      <c r="E401" s="85"/>
      <c r="F401" s="85"/>
      <c r="G401" s="22"/>
      <c r="H401" s="278"/>
      <c r="I401" s="278"/>
      <c r="J401" s="278"/>
      <c r="K401" s="278"/>
      <c r="L401" s="278"/>
      <c r="M401" s="278"/>
      <c r="N401" s="278"/>
      <c r="O401" s="278"/>
      <c r="P401" s="278"/>
      <c r="Q401" s="278"/>
      <c r="R401" s="278"/>
      <c r="S401" s="278"/>
      <c r="T401" s="278"/>
      <c r="U401" s="278"/>
      <c r="V401" s="278"/>
      <c r="W401" s="278"/>
      <c r="X401" s="278"/>
      <c r="Y401" s="278"/>
      <c r="Z401" s="278"/>
      <c r="AA401" s="278"/>
      <c r="AB401" s="278"/>
      <c r="AC401" s="278"/>
      <c r="AD401" s="278"/>
      <c r="AE401" s="278"/>
      <c r="AF401" s="278"/>
      <c r="AG401" s="278"/>
      <c r="AH401" s="278"/>
      <c r="AI401" s="278"/>
      <c r="AJ401" s="278"/>
      <c r="AK401" s="278"/>
    </row>
    <row r="402" spans="1:37" s="23" customFormat="1" ht="15" customHeight="1">
      <c r="A402" s="114"/>
      <c r="B402" s="378"/>
      <c r="C402" s="85"/>
      <c r="D402" s="85"/>
      <c r="E402" s="85"/>
      <c r="F402" s="85"/>
      <c r="G402" s="22"/>
      <c r="H402" s="278"/>
      <c r="I402" s="278"/>
      <c r="J402" s="278"/>
      <c r="K402" s="278"/>
      <c r="L402" s="278"/>
      <c r="M402" s="278"/>
      <c r="N402" s="278"/>
      <c r="O402" s="278"/>
      <c r="P402" s="278"/>
      <c r="Q402" s="278"/>
      <c r="R402" s="278"/>
      <c r="S402" s="278"/>
      <c r="T402" s="278"/>
      <c r="U402" s="278"/>
      <c r="V402" s="278"/>
      <c r="W402" s="278"/>
      <c r="X402" s="278"/>
      <c r="Y402" s="278"/>
      <c r="Z402" s="278"/>
      <c r="AA402" s="278"/>
      <c r="AB402" s="278"/>
      <c r="AC402" s="278"/>
      <c r="AD402" s="278"/>
      <c r="AE402" s="278"/>
      <c r="AF402" s="278"/>
      <c r="AG402" s="278"/>
      <c r="AH402" s="278"/>
      <c r="AI402" s="278"/>
      <c r="AJ402" s="278"/>
      <c r="AK402" s="278"/>
    </row>
    <row r="403" spans="1:37" s="23" customFormat="1" ht="15" customHeight="1">
      <c r="A403" s="114"/>
      <c r="B403" s="378"/>
      <c r="C403" s="85"/>
      <c r="D403" s="85"/>
      <c r="E403" s="85"/>
      <c r="F403" s="85"/>
      <c r="G403" s="22"/>
      <c r="H403" s="278"/>
      <c r="I403" s="278"/>
      <c r="J403" s="278"/>
      <c r="K403" s="278"/>
      <c r="L403" s="278"/>
      <c r="M403" s="278"/>
      <c r="N403" s="278"/>
      <c r="O403" s="278"/>
      <c r="P403" s="278"/>
      <c r="Q403" s="278"/>
      <c r="R403" s="278"/>
      <c r="S403" s="278"/>
      <c r="T403" s="278"/>
      <c r="U403" s="278"/>
      <c r="V403" s="278"/>
      <c r="W403" s="278"/>
      <c r="X403" s="278"/>
      <c r="Y403" s="278"/>
      <c r="Z403" s="278"/>
      <c r="AA403" s="278"/>
      <c r="AB403" s="278"/>
      <c r="AC403" s="278"/>
      <c r="AD403" s="278"/>
      <c r="AE403" s="278"/>
      <c r="AF403" s="278"/>
      <c r="AG403" s="278"/>
      <c r="AH403" s="278"/>
      <c r="AI403" s="278"/>
      <c r="AJ403" s="278"/>
      <c r="AK403" s="278"/>
    </row>
    <row r="404" spans="1:37" s="23" customFormat="1" ht="15" customHeight="1">
      <c r="A404" s="114"/>
      <c r="B404" s="378"/>
      <c r="C404" s="85"/>
      <c r="D404" s="85"/>
      <c r="E404" s="85"/>
      <c r="F404" s="85"/>
      <c r="G404" s="22"/>
      <c r="H404" s="278"/>
      <c r="I404" s="278"/>
      <c r="J404" s="278"/>
      <c r="K404" s="278"/>
      <c r="L404" s="278"/>
      <c r="M404" s="278"/>
      <c r="N404" s="278"/>
      <c r="O404" s="278"/>
      <c r="P404" s="278"/>
      <c r="Q404" s="278"/>
      <c r="R404" s="278"/>
      <c r="S404" s="278"/>
      <c r="T404" s="278"/>
      <c r="U404" s="278"/>
      <c r="V404" s="278"/>
      <c r="W404" s="278"/>
      <c r="X404" s="278"/>
      <c r="Y404" s="278"/>
      <c r="Z404" s="278"/>
      <c r="AA404" s="278"/>
      <c r="AB404" s="278"/>
      <c r="AC404" s="278"/>
      <c r="AD404" s="278"/>
      <c r="AE404" s="278"/>
      <c r="AF404" s="278"/>
      <c r="AG404" s="278"/>
      <c r="AH404" s="278"/>
      <c r="AI404" s="278"/>
      <c r="AJ404" s="278"/>
      <c r="AK404" s="278"/>
    </row>
    <row r="405" spans="1:37" s="23" customFormat="1" ht="15" customHeight="1">
      <c r="A405" s="114"/>
      <c r="B405" s="378"/>
      <c r="C405" s="85"/>
      <c r="D405" s="85"/>
      <c r="E405" s="85"/>
      <c r="F405" s="85"/>
      <c r="G405" s="22"/>
      <c r="H405" s="278"/>
      <c r="I405" s="278"/>
      <c r="J405" s="278"/>
      <c r="K405" s="278"/>
      <c r="L405" s="278"/>
      <c r="M405" s="278"/>
      <c r="N405" s="278"/>
      <c r="O405" s="278"/>
      <c r="P405" s="278"/>
      <c r="Q405" s="278"/>
      <c r="R405" s="278"/>
      <c r="S405" s="278"/>
      <c r="T405" s="278"/>
      <c r="U405" s="278"/>
      <c r="V405" s="278"/>
      <c r="W405" s="278"/>
      <c r="X405" s="278"/>
      <c r="Y405" s="278"/>
      <c r="Z405" s="278"/>
      <c r="AA405" s="278"/>
      <c r="AB405" s="278"/>
      <c r="AC405" s="278"/>
      <c r="AD405" s="278"/>
      <c r="AE405" s="278"/>
      <c r="AF405" s="278"/>
      <c r="AG405" s="278"/>
      <c r="AH405" s="278"/>
      <c r="AI405" s="278"/>
      <c r="AJ405" s="278"/>
      <c r="AK405" s="278"/>
    </row>
    <row r="406" spans="1:37" s="23" customFormat="1" ht="15" customHeight="1">
      <c r="A406" s="114"/>
      <c r="B406" s="378"/>
      <c r="C406" s="85"/>
      <c r="D406" s="85"/>
      <c r="E406" s="85"/>
      <c r="F406" s="85"/>
      <c r="G406" s="22"/>
      <c r="H406" s="278"/>
      <c r="I406" s="278"/>
      <c r="J406" s="278"/>
      <c r="K406" s="278"/>
      <c r="L406" s="278"/>
      <c r="M406" s="278"/>
      <c r="N406" s="278"/>
      <c r="O406" s="278"/>
      <c r="P406" s="278"/>
      <c r="Q406" s="278"/>
      <c r="R406" s="278"/>
      <c r="S406" s="278"/>
      <c r="T406" s="278"/>
      <c r="U406" s="278"/>
      <c r="V406" s="278"/>
      <c r="W406" s="278"/>
      <c r="X406" s="278"/>
      <c r="Y406" s="278"/>
      <c r="Z406" s="278"/>
      <c r="AA406" s="278"/>
      <c r="AB406" s="278"/>
      <c r="AC406" s="278"/>
      <c r="AD406" s="278"/>
      <c r="AE406" s="278"/>
      <c r="AF406" s="278"/>
      <c r="AG406" s="278"/>
      <c r="AH406" s="278"/>
      <c r="AI406" s="278"/>
      <c r="AJ406" s="278"/>
      <c r="AK406" s="278"/>
    </row>
    <row r="407" spans="1:37" s="23" customFormat="1" ht="15" customHeight="1">
      <c r="A407" s="114"/>
      <c r="B407" s="378"/>
      <c r="C407" s="85"/>
      <c r="D407" s="85"/>
      <c r="E407" s="85"/>
      <c r="F407" s="85"/>
      <c r="G407" s="22"/>
      <c r="H407" s="278"/>
      <c r="I407" s="278"/>
      <c r="J407" s="278"/>
      <c r="K407" s="278"/>
      <c r="L407" s="278"/>
      <c r="M407" s="278"/>
      <c r="N407" s="278"/>
      <c r="O407" s="278"/>
      <c r="P407" s="278"/>
      <c r="Q407" s="278"/>
      <c r="R407" s="278"/>
      <c r="S407" s="278"/>
      <c r="T407" s="278"/>
      <c r="U407" s="278"/>
      <c r="V407" s="278"/>
      <c r="W407" s="278"/>
      <c r="X407" s="278"/>
      <c r="Y407" s="278"/>
      <c r="Z407" s="278"/>
      <c r="AA407" s="278"/>
      <c r="AB407" s="278"/>
      <c r="AC407" s="278"/>
      <c r="AD407" s="278"/>
      <c r="AE407" s="278"/>
      <c r="AF407" s="278"/>
      <c r="AG407" s="278"/>
      <c r="AH407" s="278"/>
      <c r="AI407" s="278"/>
      <c r="AJ407" s="278"/>
      <c r="AK407" s="278"/>
    </row>
    <row r="408" spans="1:37" s="23" customFormat="1" ht="15" customHeight="1">
      <c r="A408" s="114"/>
      <c r="B408" s="378"/>
      <c r="C408" s="85"/>
      <c r="D408" s="85"/>
      <c r="E408" s="85"/>
      <c r="F408" s="85"/>
      <c r="G408" s="22"/>
      <c r="H408" s="278"/>
      <c r="I408" s="278"/>
      <c r="J408" s="278"/>
      <c r="K408" s="278"/>
      <c r="L408" s="278"/>
      <c r="M408" s="278"/>
      <c r="N408" s="278"/>
      <c r="O408" s="278"/>
      <c r="P408" s="278"/>
      <c r="Q408" s="278"/>
      <c r="R408" s="278"/>
      <c r="S408" s="278"/>
      <c r="T408" s="278"/>
      <c r="U408" s="278"/>
      <c r="V408" s="278"/>
      <c r="W408" s="278"/>
      <c r="X408" s="278"/>
      <c r="Y408" s="278"/>
      <c r="Z408" s="278"/>
      <c r="AA408" s="278"/>
      <c r="AB408" s="278"/>
      <c r="AC408" s="278"/>
      <c r="AD408" s="278"/>
      <c r="AE408" s="278"/>
      <c r="AF408" s="278"/>
      <c r="AG408" s="278"/>
      <c r="AH408" s="278"/>
      <c r="AI408" s="278"/>
      <c r="AJ408" s="278"/>
      <c r="AK408" s="278"/>
    </row>
    <row r="409" spans="1:37" s="23" customFormat="1" ht="15" customHeight="1">
      <c r="A409" s="114"/>
      <c r="B409" s="378"/>
      <c r="C409" s="85"/>
      <c r="D409" s="85"/>
      <c r="E409" s="85"/>
      <c r="F409" s="85"/>
      <c r="G409" s="22"/>
      <c r="H409" s="278"/>
      <c r="I409" s="278"/>
      <c r="J409" s="278"/>
      <c r="K409" s="278"/>
      <c r="L409" s="278"/>
      <c r="M409" s="278"/>
      <c r="N409" s="278"/>
      <c r="O409" s="278"/>
      <c r="P409" s="278"/>
      <c r="Q409" s="278"/>
      <c r="R409" s="278"/>
      <c r="S409" s="278"/>
      <c r="T409" s="278"/>
      <c r="U409" s="278"/>
      <c r="V409" s="278"/>
      <c r="W409" s="278"/>
      <c r="X409" s="278"/>
      <c r="Y409" s="278"/>
      <c r="Z409" s="278"/>
      <c r="AA409" s="278"/>
      <c r="AB409" s="278"/>
      <c r="AC409" s="278"/>
      <c r="AD409" s="278"/>
      <c r="AE409" s="278"/>
      <c r="AF409" s="278"/>
      <c r="AG409" s="278"/>
      <c r="AH409" s="278"/>
      <c r="AI409" s="278"/>
      <c r="AJ409" s="278"/>
      <c r="AK409" s="278"/>
    </row>
    <row r="410" spans="1:37" s="23" customFormat="1" ht="15" customHeight="1">
      <c r="A410" s="114"/>
      <c r="B410" s="378"/>
      <c r="C410" s="85"/>
      <c r="D410" s="85"/>
      <c r="E410" s="85"/>
      <c r="F410" s="85"/>
      <c r="G410" s="22"/>
      <c r="H410" s="278"/>
      <c r="I410" s="278"/>
      <c r="J410" s="278"/>
      <c r="K410" s="278"/>
      <c r="L410" s="278"/>
      <c r="M410" s="278"/>
      <c r="N410" s="278"/>
      <c r="O410" s="278"/>
      <c r="P410" s="278"/>
      <c r="Q410" s="278"/>
      <c r="R410" s="278"/>
      <c r="S410" s="278"/>
      <c r="T410" s="278"/>
      <c r="U410" s="278"/>
      <c r="V410" s="278"/>
      <c r="W410" s="278"/>
      <c r="X410" s="278"/>
      <c r="Y410" s="278"/>
      <c r="Z410" s="278"/>
      <c r="AA410" s="278"/>
      <c r="AB410" s="278"/>
      <c r="AC410" s="278"/>
      <c r="AD410" s="278"/>
      <c r="AE410" s="278"/>
      <c r="AF410" s="278"/>
      <c r="AG410" s="278"/>
      <c r="AH410" s="278"/>
      <c r="AI410" s="278"/>
      <c r="AJ410" s="278"/>
      <c r="AK410" s="278"/>
    </row>
    <row r="411" spans="1:37" s="23" customFormat="1" ht="15" customHeight="1">
      <c r="A411" s="114"/>
      <c r="B411" s="378"/>
      <c r="C411" s="85"/>
      <c r="D411" s="85"/>
      <c r="E411" s="85"/>
      <c r="F411" s="85"/>
      <c r="G411" s="22"/>
      <c r="H411" s="278"/>
      <c r="I411" s="278"/>
      <c r="J411" s="278"/>
      <c r="K411" s="278"/>
      <c r="L411" s="278"/>
      <c r="M411" s="278"/>
      <c r="N411" s="278"/>
      <c r="O411" s="278"/>
      <c r="P411" s="278"/>
      <c r="Q411" s="278"/>
      <c r="R411" s="278"/>
      <c r="S411" s="278"/>
      <c r="T411" s="278"/>
      <c r="U411" s="278"/>
      <c r="V411" s="278"/>
      <c r="W411" s="278"/>
      <c r="X411" s="278"/>
      <c r="Y411" s="278"/>
      <c r="Z411" s="278"/>
      <c r="AA411" s="278"/>
      <c r="AB411" s="278"/>
      <c r="AC411" s="278"/>
      <c r="AD411" s="278"/>
      <c r="AE411" s="278"/>
      <c r="AF411" s="278"/>
      <c r="AG411" s="278"/>
      <c r="AH411" s="278"/>
      <c r="AI411" s="278"/>
      <c r="AJ411" s="278"/>
      <c r="AK411" s="278"/>
    </row>
    <row r="412" spans="1:37" s="23" customFormat="1" ht="15" customHeight="1">
      <c r="A412" s="114"/>
      <c r="B412" s="378"/>
      <c r="C412" s="85"/>
      <c r="D412" s="85"/>
      <c r="E412" s="85"/>
      <c r="F412" s="85"/>
      <c r="G412" s="22"/>
      <c r="H412" s="278"/>
      <c r="I412" s="278"/>
      <c r="J412" s="278"/>
      <c r="K412" s="278"/>
      <c r="L412" s="278"/>
      <c r="M412" s="278"/>
      <c r="N412" s="278"/>
      <c r="O412" s="278"/>
      <c r="P412" s="278"/>
      <c r="Q412" s="278"/>
      <c r="R412" s="278"/>
      <c r="S412" s="278"/>
      <c r="T412" s="278"/>
      <c r="U412" s="278"/>
      <c r="V412" s="278"/>
      <c r="W412" s="278"/>
      <c r="X412" s="278"/>
      <c r="Y412" s="278"/>
      <c r="Z412" s="278"/>
      <c r="AA412" s="278"/>
      <c r="AB412" s="278"/>
      <c r="AC412" s="278"/>
      <c r="AD412" s="278"/>
      <c r="AE412" s="278"/>
      <c r="AF412" s="278"/>
      <c r="AG412" s="278"/>
      <c r="AH412" s="278"/>
      <c r="AI412" s="278"/>
      <c r="AJ412" s="278"/>
      <c r="AK412" s="278"/>
    </row>
    <row r="413" spans="1:37" s="23" customFormat="1" ht="15" customHeight="1">
      <c r="A413" s="114"/>
      <c r="B413" s="378"/>
      <c r="C413" s="85"/>
      <c r="D413" s="85"/>
      <c r="E413" s="85"/>
      <c r="F413" s="85"/>
      <c r="G413" s="22"/>
      <c r="H413" s="278"/>
      <c r="I413" s="278"/>
      <c r="J413" s="278"/>
      <c r="K413" s="278"/>
      <c r="L413" s="278"/>
      <c r="M413" s="278"/>
      <c r="N413" s="278"/>
      <c r="O413" s="278"/>
      <c r="P413" s="278"/>
      <c r="Q413" s="278"/>
      <c r="R413" s="278"/>
      <c r="S413" s="278"/>
      <c r="T413" s="278"/>
      <c r="U413" s="278"/>
      <c r="V413" s="278"/>
      <c r="W413" s="278"/>
      <c r="X413" s="278"/>
      <c r="Y413" s="278"/>
      <c r="Z413" s="278"/>
      <c r="AA413" s="278"/>
      <c r="AB413" s="278"/>
      <c r="AC413" s="278"/>
      <c r="AD413" s="278"/>
      <c r="AE413" s="278"/>
      <c r="AF413" s="278"/>
      <c r="AG413" s="278"/>
      <c r="AH413" s="278"/>
      <c r="AI413" s="278"/>
      <c r="AJ413" s="278"/>
      <c r="AK413" s="278"/>
    </row>
    <row r="414" spans="1:37" s="23" customFormat="1" ht="15" customHeight="1">
      <c r="A414" s="114"/>
      <c r="B414" s="378"/>
      <c r="C414" s="85"/>
      <c r="D414" s="85"/>
      <c r="E414" s="85"/>
      <c r="F414" s="85"/>
      <c r="G414" s="22"/>
      <c r="H414" s="278"/>
      <c r="I414" s="278"/>
      <c r="J414" s="278"/>
      <c r="K414" s="278"/>
      <c r="L414" s="278"/>
      <c r="M414" s="278"/>
      <c r="N414" s="278"/>
      <c r="O414" s="278"/>
      <c r="P414" s="278"/>
      <c r="Q414" s="278"/>
      <c r="R414" s="278"/>
      <c r="S414" s="278"/>
      <c r="T414" s="278"/>
      <c r="U414" s="278"/>
      <c r="V414" s="278"/>
      <c r="W414" s="278"/>
      <c r="X414" s="278"/>
      <c r="Y414" s="278"/>
      <c r="Z414" s="278"/>
      <c r="AA414" s="278"/>
      <c r="AB414" s="278"/>
      <c r="AC414" s="278"/>
      <c r="AD414" s="278"/>
      <c r="AE414" s="278"/>
      <c r="AF414" s="278"/>
      <c r="AG414" s="278"/>
      <c r="AH414" s="278"/>
      <c r="AI414" s="278"/>
      <c r="AJ414" s="278"/>
      <c r="AK414" s="278"/>
    </row>
    <row r="415" spans="1:37" s="23" customFormat="1" ht="15" customHeight="1">
      <c r="A415" s="114"/>
      <c r="B415" s="378"/>
      <c r="C415" s="85"/>
      <c r="D415" s="85"/>
      <c r="E415" s="85"/>
      <c r="F415" s="85"/>
      <c r="G415" s="22"/>
      <c r="H415" s="278"/>
      <c r="I415" s="278"/>
      <c r="J415" s="278"/>
      <c r="K415" s="278"/>
      <c r="L415" s="278"/>
      <c r="M415" s="278"/>
      <c r="N415" s="278"/>
      <c r="O415" s="278"/>
      <c r="P415" s="278"/>
      <c r="Q415" s="278"/>
      <c r="R415" s="278"/>
      <c r="S415" s="278"/>
      <c r="T415" s="278"/>
      <c r="U415" s="278"/>
      <c r="V415" s="278"/>
      <c r="W415" s="278"/>
      <c r="X415" s="278"/>
      <c r="Y415" s="278"/>
      <c r="Z415" s="278"/>
      <c r="AA415" s="278"/>
      <c r="AB415" s="278"/>
      <c r="AC415" s="278"/>
      <c r="AD415" s="278"/>
      <c r="AE415" s="278"/>
      <c r="AF415" s="278"/>
      <c r="AG415" s="278"/>
      <c r="AH415" s="278"/>
      <c r="AI415" s="278"/>
      <c r="AJ415" s="278"/>
      <c r="AK415" s="278"/>
    </row>
    <row r="416" spans="1:37" s="23" customFormat="1" ht="15" customHeight="1">
      <c r="A416" s="114"/>
      <c r="B416" s="378"/>
      <c r="C416" s="85"/>
      <c r="D416" s="85"/>
      <c r="E416" s="85"/>
      <c r="F416" s="85"/>
      <c r="G416" s="22"/>
      <c r="H416" s="278"/>
      <c r="I416" s="278"/>
      <c r="J416" s="278"/>
      <c r="K416" s="278"/>
      <c r="L416" s="278"/>
      <c r="M416" s="278"/>
      <c r="N416" s="278"/>
      <c r="O416" s="278"/>
      <c r="P416" s="278"/>
      <c r="Q416" s="278"/>
      <c r="R416" s="278"/>
      <c r="S416" s="278"/>
      <c r="T416" s="278"/>
      <c r="U416" s="278"/>
      <c r="V416" s="278"/>
      <c r="W416" s="278"/>
      <c r="X416" s="278"/>
      <c r="Y416" s="278"/>
      <c r="Z416" s="278"/>
      <c r="AA416" s="278"/>
      <c r="AB416" s="278"/>
      <c r="AC416" s="278"/>
      <c r="AD416" s="278"/>
      <c r="AE416" s="278"/>
      <c r="AF416" s="278"/>
      <c r="AG416" s="278"/>
      <c r="AH416" s="278"/>
      <c r="AI416" s="278"/>
      <c r="AJ416" s="278"/>
      <c r="AK416" s="278"/>
    </row>
    <row r="417" spans="1:37" s="23" customFormat="1" ht="15" customHeight="1">
      <c r="A417" s="114"/>
      <c r="B417" s="378"/>
      <c r="C417" s="85"/>
      <c r="D417" s="85"/>
      <c r="E417" s="85"/>
      <c r="F417" s="85"/>
      <c r="G417" s="22"/>
      <c r="H417" s="278"/>
      <c r="I417" s="278"/>
      <c r="J417" s="278"/>
      <c r="K417" s="278"/>
      <c r="L417" s="278"/>
      <c r="M417" s="278"/>
      <c r="N417" s="278"/>
      <c r="O417" s="278"/>
      <c r="P417" s="278"/>
      <c r="Q417" s="278"/>
      <c r="R417" s="278"/>
      <c r="S417" s="278"/>
      <c r="T417" s="278"/>
      <c r="U417" s="278"/>
      <c r="V417" s="278"/>
      <c r="W417" s="278"/>
      <c r="X417" s="278"/>
      <c r="Y417" s="278"/>
      <c r="Z417" s="278"/>
      <c r="AA417" s="278"/>
      <c r="AB417" s="278"/>
      <c r="AC417" s="278"/>
      <c r="AD417" s="278"/>
      <c r="AE417" s="278"/>
      <c r="AF417" s="278"/>
      <c r="AG417" s="278"/>
      <c r="AH417" s="278"/>
      <c r="AI417" s="278"/>
      <c r="AJ417" s="278"/>
      <c r="AK417" s="278"/>
    </row>
    <row r="418" spans="1:37" s="23" customFormat="1" ht="15" customHeight="1">
      <c r="A418" s="114"/>
      <c r="B418" s="378"/>
      <c r="C418" s="85"/>
      <c r="D418" s="85"/>
      <c r="E418" s="85"/>
      <c r="F418" s="85"/>
      <c r="G418" s="22"/>
      <c r="H418" s="278"/>
      <c r="I418" s="278"/>
      <c r="J418" s="278"/>
      <c r="K418" s="278"/>
      <c r="L418" s="278"/>
      <c r="M418" s="278"/>
      <c r="N418" s="278"/>
      <c r="O418" s="278"/>
      <c r="P418" s="278"/>
      <c r="Q418" s="278"/>
      <c r="R418" s="278"/>
      <c r="S418" s="278"/>
      <c r="T418" s="278"/>
      <c r="U418" s="278"/>
      <c r="V418" s="278"/>
      <c r="W418" s="278"/>
      <c r="X418" s="278"/>
      <c r="Y418" s="278"/>
      <c r="Z418" s="278"/>
      <c r="AA418" s="278"/>
      <c r="AB418" s="278"/>
      <c r="AC418" s="278"/>
      <c r="AD418" s="278"/>
      <c r="AE418" s="278"/>
      <c r="AF418" s="278"/>
      <c r="AG418" s="278"/>
      <c r="AH418" s="278"/>
      <c r="AI418" s="278"/>
      <c r="AJ418" s="278"/>
      <c r="AK418" s="278"/>
    </row>
    <row r="419" spans="1:37" s="23" customFormat="1" ht="15" customHeight="1">
      <c r="A419" s="114"/>
      <c r="B419" s="378"/>
      <c r="C419" s="85"/>
      <c r="D419" s="85"/>
      <c r="E419" s="85"/>
      <c r="F419" s="85"/>
      <c r="G419" s="22"/>
      <c r="H419" s="278"/>
      <c r="I419" s="278"/>
      <c r="J419" s="278"/>
      <c r="K419" s="278"/>
      <c r="L419" s="278"/>
      <c r="M419" s="278"/>
      <c r="N419" s="278"/>
      <c r="O419" s="278"/>
      <c r="P419" s="278"/>
      <c r="Q419" s="278"/>
      <c r="R419" s="278"/>
      <c r="S419" s="278"/>
      <c r="T419" s="278"/>
      <c r="U419" s="278"/>
      <c r="V419" s="278"/>
      <c r="W419" s="278"/>
      <c r="X419" s="278"/>
      <c r="Y419" s="278"/>
      <c r="Z419" s="278"/>
      <c r="AA419" s="278"/>
      <c r="AB419" s="278"/>
      <c r="AC419" s="278"/>
      <c r="AD419" s="278"/>
      <c r="AE419" s="278"/>
      <c r="AF419" s="278"/>
      <c r="AG419" s="278"/>
      <c r="AH419" s="278"/>
      <c r="AI419" s="278"/>
      <c r="AJ419" s="278"/>
      <c r="AK419" s="278"/>
    </row>
    <row r="420" spans="1:37" s="23" customFormat="1" ht="15" customHeight="1">
      <c r="A420" s="114"/>
      <c r="B420" s="378"/>
      <c r="C420" s="85"/>
      <c r="D420" s="85"/>
      <c r="E420" s="85"/>
      <c r="F420" s="85"/>
      <c r="G420" s="22"/>
      <c r="H420" s="278"/>
      <c r="I420" s="278"/>
      <c r="J420" s="278"/>
      <c r="K420" s="278"/>
      <c r="L420" s="278"/>
      <c r="M420" s="278"/>
      <c r="N420" s="278"/>
      <c r="O420" s="278"/>
      <c r="P420" s="278"/>
      <c r="Q420" s="278"/>
      <c r="R420" s="278"/>
      <c r="S420" s="278"/>
      <c r="T420" s="278"/>
      <c r="U420" s="278"/>
      <c r="V420" s="278"/>
      <c r="W420" s="278"/>
      <c r="X420" s="278"/>
      <c r="Y420" s="278"/>
      <c r="Z420" s="278"/>
      <c r="AA420" s="278"/>
      <c r="AB420" s="278"/>
      <c r="AC420" s="278"/>
      <c r="AD420" s="278"/>
      <c r="AE420" s="278"/>
      <c r="AF420" s="278"/>
      <c r="AG420" s="278"/>
      <c r="AH420" s="278"/>
      <c r="AI420" s="278"/>
      <c r="AJ420" s="278"/>
      <c r="AK420" s="278"/>
    </row>
    <row r="421" spans="1:37" s="23" customFormat="1" ht="15" customHeight="1">
      <c r="A421" s="114"/>
      <c r="B421" s="378"/>
      <c r="C421" s="85"/>
      <c r="D421" s="85"/>
      <c r="E421" s="85"/>
      <c r="F421" s="85"/>
      <c r="G421" s="22"/>
      <c r="H421" s="278"/>
      <c r="I421" s="278"/>
      <c r="J421" s="278"/>
      <c r="K421" s="278"/>
      <c r="L421" s="278"/>
      <c r="M421" s="278"/>
      <c r="N421" s="278"/>
      <c r="O421" s="278"/>
      <c r="P421" s="278"/>
      <c r="Q421" s="278"/>
      <c r="R421" s="278"/>
      <c r="S421" s="278"/>
      <c r="T421" s="278"/>
      <c r="U421" s="278"/>
      <c r="V421" s="278"/>
      <c r="W421" s="278"/>
      <c r="X421" s="278"/>
      <c r="Y421" s="278"/>
      <c r="Z421" s="278"/>
      <c r="AA421" s="278"/>
      <c r="AB421" s="278"/>
      <c r="AC421" s="278"/>
      <c r="AD421" s="278"/>
      <c r="AE421" s="278"/>
      <c r="AF421" s="278"/>
      <c r="AG421" s="278"/>
      <c r="AH421" s="278"/>
      <c r="AI421" s="278"/>
      <c r="AJ421" s="278"/>
      <c r="AK421" s="278"/>
    </row>
    <row r="422" spans="1:37" s="23" customFormat="1" ht="15" customHeight="1">
      <c r="A422" s="114"/>
      <c r="B422" s="378"/>
      <c r="C422" s="85"/>
      <c r="D422" s="85"/>
      <c r="E422" s="85"/>
      <c r="F422" s="85"/>
      <c r="G422" s="22"/>
      <c r="H422" s="278"/>
      <c r="I422" s="278"/>
      <c r="J422" s="278"/>
      <c r="K422" s="278"/>
      <c r="L422" s="278"/>
      <c r="M422" s="278"/>
      <c r="N422" s="278"/>
      <c r="O422" s="278"/>
      <c r="P422" s="278"/>
      <c r="Q422" s="278"/>
      <c r="R422" s="278"/>
      <c r="S422" s="278"/>
      <c r="T422" s="278"/>
      <c r="U422" s="278"/>
      <c r="V422" s="278"/>
      <c r="W422" s="278"/>
      <c r="X422" s="278"/>
      <c r="Y422" s="278"/>
      <c r="Z422" s="278"/>
      <c r="AA422" s="278"/>
      <c r="AB422" s="278"/>
      <c r="AC422" s="278"/>
      <c r="AD422" s="278"/>
      <c r="AE422" s="278"/>
      <c r="AF422" s="278"/>
      <c r="AG422" s="278"/>
      <c r="AH422" s="278"/>
      <c r="AI422" s="278"/>
      <c r="AJ422" s="278"/>
      <c r="AK422" s="278"/>
    </row>
    <row r="423" spans="1:37" s="23" customFormat="1" ht="15" customHeight="1">
      <c r="A423" s="114"/>
      <c r="B423" s="378"/>
      <c r="C423" s="85"/>
      <c r="D423" s="85"/>
      <c r="E423" s="85"/>
      <c r="F423" s="85"/>
      <c r="G423" s="22"/>
      <c r="H423" s="278"/>
      <c r="I423" s="278"/>
      <c r="J423" s="278"/>
      <c r="K423" s="278"/>
      <c r="L423" s="278"/>
      <c r="M423" s="278"/>
      <c r="N423" s="278"/>
      <c r="O423" s="278"/>
      <c r="P423" s="278"/>
      <c r="Q423" s="278"/>
      <c r="R423" s="278"/>
      <c r="S423" s="278"/>
      <c r="T423" s="278"/>
      <c r="U423" s="278"/>
      <c r="V423" s="278"/>
      <c r="W423" s="278"/>
      <c r="X423" s="278"/>
      <c r="Y423" s="278"/>
      <c r="Z423" s="278"/>
      <c r="AA423" s="278"/>
      <c r="AB423" s="278"/>
      <c r="AC423" s="278"/>
      <c r="AD423" s="278"/>
      <c r="AE423" s="278"/>
      <c r="AF423" s="278"/>
      <c r="AG423" s="278"/>
      <c r="AH423" s="278"/>
      <c r="AI423" s="278"/>
      <c r="AJ423" s="278"/>
      <c r="AK423" s="278"/>
    </row>
    <row r="424" spans="1:37" s="23" customFormat="1" ht="15" customHeight="1">
      <c r="A424" s="114"/>
      <c r="B424" s="378"/>
      <c r="C424" s="85"/>
      <c r="D424" s="85"/>
      <c r="E424" s="85"/>
      <c r="F424" s="85"/>
      <c r="G424" s="22"/>
      <c r="H424" s="278"/>
      <c r="I424" s="278"/>
      <c r="J424" s="278"/>
      <c r="K424" s="278"/>
      <c r="L424" s="278"/>
      <c r="M424" s="278"/>
      <c r="N424" s="278"/>
      <c r="O424" s="278"/>
      <c r="P424" s="278"/>
      <c r="Q424" s="278"/>
      <c r="R424" s="278"/>
      <c r="S424" s="278"/>
      <c r="T424" s="278"/>
      <c r="U424" s="278"/>
      <c r="V424" s="278"/>
      <c r="W424" s="278"/>
      <c r="X424" s="278"/>
      <c r="Y424" s="278"/>
      <c r="Z424" s="278"/>
      <c r="AA424" s="278"/>
      <c r="AB424" s="278"/>
      <c r="AC424" s="278"/>
      <c r="AD424" s="278"/>
      <c r="AE424" s="278"/>
      <c r="AF424" s="278"/>
      <c r="AG424" s="278"/>
      <c r="AH424" s="278"/>
      <c r="AI424" s="278"/>
      <c r="AJ424" s="278"/>
      <c r="AK424" s="278"/>
    </row>
    <row r="425" spans="1:37" s="23" customFormat="1" ht="15" customHeight="1">
      <c r="A425" s="114"/>
      <c r="B425" s="378"/>
      <c r="C425" s="85"/>
      <c r="D425" s="85"/>
      <c r="E425" s="85"/>
      <c r="F425" s="85"/>
      <c r="G425" s="22"/>
      <c r="H425" s="278"/>
      <c r="I425" s="278"/>
      <c r="J425" s="278"/>
      <c r="K425" s="278"/>
      <c r="L425" s="278"/>
      <c r="M425" s="278"/>
      <c r="N425" s="278"/>
      <c r="O425" s="278"/>
      <c r="P425" s="278"/>
      <c r="Q425" s="278"/>
      <c r="R425" s="278"/>
      <c r="S425" s="278"/>
      <c r="T425" s="278"/>
      <c r="U425" s="278"/>
      <c r="V425" s="278"/>
      <c r="W425" s="278"/>
      <c r="X425" s="278"/>
      <c r="Y425" s="278"/>
      <c r="Z425" s="278"/>
      <c r="AA425" s="278"/>
      <c r="AB425" s="278"/>
      <c r="AC425" s="278"/>
      <c r="AD425" s="278"/>
      <c r="AE425" s="278"/>
      <c r="AF425" s="278"/>
      <c r="AG425" s="278"/>
      <c r="AH425" s="278"/>
      <c r="AI425" s="278"/>
      <c r="AJ425" s="278"/>
      <c r="AK425" s="278"/>
    </row>
    <row r="426" spans="1:37" s="23" customFormat="1" ht="15" customHeight="1">
      <c r="A426" s="114"/>
      <c r="B426" s="378"/>
      <c r="C426" s="85"/>
      <c r="D426" s="85"/>
      <c r="E426" s="85"/>
      <c r="F426" s="85"/>
      <c r="G426" s="22"/>
      <c r="H426" s="278"/>
      <c r="I426" s="278"/>
      <c r="J426" s="278"/>
      <c r="K426" s="278"/>
      <c r="L426" s="278"/>
      <c r="M426" s="278"/>
      <c r="N426" s="278"/>
      <c r="O426" s="278"/>
      <c r="P426" s="278"/>
      <c r="Q426" s="278"/>
      <c r="R426" s="278"/>
      <c r="S426" s="278"/>
      <c r="T426" s="278"/>
      <c r="U426" s="278"/>
      <c r="V426" s="278"/>
      <c r="W426" s="278"/>
      <c r="X426" s="278"/>
      <c r="Y426" s="278"/>
      <c r="Z426" s="278"/>
      <c r="AA426" s="278"/>
      <c r="AB426" s="278"/>
      <c r="AC426" s="278"/>
      <c r="AD426" s="278"/>
      <c r="AE426" s="278"/>
      <c r="AF426" s="278"/>
      <c r="AG426" s="278"/>
      <c r="AH426" s="278"/>
      <c r="AI426" s="278"/>
      <c r="AJ426" s="278"/>
      <c r="AK426" s="278"/>
    </row>
    <row r="427" spans="1:37" s="23" customFormat="1" ht="15" customHeight="1">
      <c r="A427" s="114"/>
      <c r="B427" s="378"/>
      <c r="C427" s="85"/>
      <c r="D427" s="85"/>
      <c r="E427" s="85"/>
      <c r="F427" s="85"/>
      <c r="G427" s="22"/>
      <c r="H427" s="278"/>
      <c r="I427" s="278"/>
      <c r="J427" s="278"/>
      <c r="K427" s="278"/>
      <c r="L427" s="278"/>
      <c r="M427" s="278"/>
      <c r="N427" s="278"/>
      <c r="O427" s="278"/>
      <c r="P427" s="278"/>
      <c r="Q427" s="278"/>
      <c r="R427" s="278"/>
      <c r="S427" s="278"/>
      <c r="T427" s="278"/>
      <c r="U427" s="278"/>
      <c r="V427" s="278"/>
      <c r="W427" s="278"/>
      <c r="X427" s="278"/>
      <c r="Y427" s="278"/>
      <c r="Z427" s="278"/>
      <c r="AA427" s="278"/>
      <c r="AB427" s="278"/>
      <c r="AC427" s="278"/>
      <c r="AD427" s="278"/>
      <c r="AE427" s="278"/>
      <c r="AF427" s="278"/>
      <c r="AG427" s="278"/>
      <c r="AH427" s="278"/>
      <c r="AI427" s="278"/>
      <c r="AJ427" s="278"/>
      <c r="AK427" s="278"/>
    </row>
    <row r="428" spans="1:37" s="23" customFormat="1" ht="15" customHeight="1">
      <c r="A428" s="114"/>
      <c r="B428" s="378"/>
      <c r="C428" s="85"/>
      <c r="D428" s="85"/>
      <c r="E428" s="85"/>
      <c r="F428" s="85"/>
      <c r="G428" s="22"/>
      <c r="H428" s="278"/>
      <c r="I428" s="278"/>
      <c r="J428" s="278"/>
      <c r="K428" s="278"/>
      <c r="L428" s="278"/>
      <c r="M428" s="278"/>
      <c r="N428" s="278"/>
      <c r="O428" s="278"/>
      <c r="P428" s="278"/>
      <c r="Q428" s="278"/>
      <c r="R428" s="278"/>
      <c r="S428" s="278"/>
      <c r="T428" s="278"/>
      <c r="U428" s="278"/>
      <c r="V428" s="278"/>
      <c r="W428" s="278"/>
      <c r="X428" s="278"/>
      <c r="Y428" s="278"/>
      <c r="Z428" s="278"/>
      <c r="AA428" s="278"/>
      <c r="AB428" s="278"/>
      <c r="AC428" s="278"/>
      <c r="AD428" s="278"/>
      <c r="AE428" s="278"/>
      <c r="AF428" s="278"/>
      <c r="AG428" s="278"/>
      <c r="AH428" s="278"/>
      <c r="AI428" s="278"/>
      <c r="AJ428" s="278"/>
      <c r="AK428" s="278"/>
    </row>
    <row r="429" spans="1:37" s="23" customFormat="1" ht="15" customHeight="1">
      <c r="A429" s="114"/>
      <c r="B429" s="378"/>
      <c r="C429" s="85"/>
      <c r="D429" s="85"/>
      <c r="E429" s="85"/>
      <c r="F429" s="85"/>
      <c r="G429" s="22"/>
      <c r="H429" s="278"/>
      <c r="I429" s="278"/>
      <c r="J429" s="278"/>
      <c r="K429" s="278"/>
      <c r="L429" s="278"/>
      <c r="M429" s="278"/>
      <c r="N429" s="278"/>
      <c r="O429" s="278"/>
      <c r="P429" s="278"/>
      <c r="Q429" s="278"/>
      <c r="R429" s="278"/>
      <c r="S429" s="278"/>
      <c r="T429" s="278"/>
      <c r="U429" s="278"/>
      <c r="V429" s="278"/>
      <c r="W429" s="278"/>
      <c r="X429" s="278"/>
      <c r="Y429" s="278"/>
      <c r="Z429" s="278"/>
      <c r="AA429" s="278"/>
      <c r="AB429" s="278"/>
      <c r="AC429" s="278"/>
      <c r="AD429" s="278"/>
      <c r="AE429" s="278"/>
      <c r="AF429" s="278"/>
      <c r="AG429" s="278"/>
      <c r="AH429" s="278"/>
      <c r="AI429" s="278"/>
      <c r="AJ429" s="278"/>
      <c r="AK429" s="278"/>
    </row>
    <row r="430" spans="1:37" s="23" customFormat="1" ht="15" customHeight="1">
      <c r="A430" s="114"/>
      <c r="B430" s="378"/>
      <c r="C430" s="85"/>
      <c r="D430" s="85"/>
      <c r="E430" s="85"/>
      <c r="F430" s="85"/>
      <c r="G430" s="22"/>
      <c r="H430" s="278"/>
      <c r="I430" s="278"/>
      <c r="J430" s="278"/>
      <c r="K430" s="278"/>
      <c r="L430" s="278"/>
      <c r="M430" s="278"/>
      <c r="N430" s="278"/>
      <c r="O430" s="278"/>
      <c r="P430" s="278"/>
      <c r="Q430" s="278"/>
      <c r="R430" s="278"/>
      <c r="S430" s="278"/>
      <c r="T430" s="278"/>
      <c r="U430" s="278"/>
      <c r="V430" s="278"/>
      <c r="W430" s="278"/>
      <c r="X430" s="278"/>
      <c r="Y430" s="278"/>
      <c r="Z430" s="278"/>
      <c r="AA430" s="278"/>
      <c r="AB430" s="278"/>
      <c r="AC430" s="278"/>
      <c r="AD430" s="278"/>
      <c r="AE430" s="278"/>
      <c r="AF430" s="278"/>
      <c r="AG430" s="278"/>
      <c r="AH430" s="278"/>
      <c r="AI430" s="278"/>
      <c r="AJ430" s="278"/>
      <c r="AK430" s="278"/>
    </row>
    <row r="431" spans="1:37" s="23" customFormat="1" ht="15" customHeight="1">
      <c r="A431" s="114"/>
      <c r="B431" s="378"/>
      <c r="C431" s="85"/>
      <c r="D431" s="85"/>
      <c r="E431" s="85"/>
      <c r="F431" s="85"/>
      <c r="G431" s="22"/>
      <c r="H431" s="278"/>
      <c r="I431" s="278"/>
      <c r="J431" s="278"/>
      <c r="K431" s="278"/>
      <c r="L431" s="278"/>
      <c r="M431" s="278"/>
      <c r="N431" s="278"/>
      <c r="O431" s="278"/>
      <c r="P431" s="278"/>
      <c r="Q431" s="278"/>
      <c r="R431" s="278"/>
      <c r="S431" s="278"/>
      <c r="T431" s="278"/>
      <c r="U431" s="278"/>
      <c r="V431" s="278"/>
      <c r="W431" s="278"/>
      <c r="X431" s="278"/>
      <c r="Y431" s="278"/>
      <c r="Z431" s="278"/>
      <c r="AA431" s="278"/>
      <c r="AB431" s="278"/>
      <c r="AC431" s="278"/>
      <c r="AD431" s="278"/>
      <c r="AE431" s="278"/>
      <c r="AF431" s="278"/>
      <c r="AG431" s="278"/>
      <c r="AH431" s="278"/>
      <c r="AI431" s="278"/>
      <c r="AJ431" s="278"/>
      <c r="AK431" s="278"/>
    </row>
    <row r="432" spans="1:37" s="23" customFormat="1" ht="15" customHeight="1">
      <c r="A432" s="114"/>
      <c r="B432" s="378"/>
      <c r="C432" s="85"/>
      <c r="D432" s="85"/>
      <c r="E432" s="85"/>
      <c r="F432" s="85"/>
      <c r="G432" s="22"/>
      <c r="H432" s="278"/>
      <c r="I432" s="278"/>
      <c r="J432" s="278"/>
      <c r="K432" s="278"/>
      <c r="L432" s="278"/>
      <c r="M432" s="278"/>
      <c r="N432" s="278"/>
      <c r="O432" s="278"/>
      <c r="P432" s="278"/>
      <c r="Q432" s="278"/>
      <c r="R432" s="278"/>
      <c r="S432" s="278"/>
      <c r="T432" s="278"/>
      <c r="U432" s="278"/>
      <c r="V432" s="278"/>
      <c r="W432" s="278"/>
      <c r="X432" s="278"/>
      <c r="Y432" s="278"/>
      <c r="Z432" s="278"/>
      <c r="AA432" s="278"/>
      <c r="AB432" s="278"/>
      <c r="AC432" s="278"/>
      <c r="AD432" s="278"/>
      <c r="AE432" s="278"/>
      <c r="AF432" s="278"/>
      <c r="AG432" s="278"/>
      <c r="AH432" s="278"/>
      <c r="AI432" s="278"/>
      <c r="AJ432" s="278"/>
      <c r="AK432" s="278"/>
    </row>
    <row r="433" spans="1:37" s="23" customFormat="1" ht="15" customHeight="1">
      <c r="A433" s="114"/>
      <c r="B433" s="378"/>
      <c r="C433" s="85"/>
      <c r="D433" s="85"/>
      <c r="E433" s="85"/>
      <c r="F433" s="85"/>
      <c r="G433" s="22"/>
      <c r="H433" s="278"/>
      <c r="I433" s="278"/>
      <c r="J433" s="278"/>
      <c r="K433" s="278"/>
      <c r="L433" s="278"/>
      <c r="M433" s="278"/>
      <c r="N433" s="278"/>
      <c r="O433" s="278"/>
      <c r="P433" s="278"/>
      <c r="Q433" s="278"/>
      <c r="R433" s="278"/>
      <c r="S433" s="278"/>
      <c r="T433" s="278"/>
      <c r="U433" s="278"/>
      <c r="V433" s="278"/>
      <c r="W433" s="278"/>
      <c r="X433" s="278"/>
      <c r="Y433" s="278"/>
      <c r="Z433" s="278"/>
      <c r="AA433" s="278"/>
      <c r="AB433" s="278"/>
      <c r="AC433" s="278"/>
      <c r="AD433" s="278"/>
      <c r="AE433" s="278"/>
      <c r="AF433" s="278"/>
      <c r="AG433" s="278"/>
      <c r="AH433" s="278"/>
      <c r="AI433" s="278"/>
      <c r="AJ433" s="278"/>
      <c r="AK433" s="278"/>
    </row>
    <row r="434" spans="1:37" s="23" customFormat="1" ht="15" customHeight="1">
      <c r="A434" s="114"/>
      <c r="B434" s="378"/>
      <c r="C434" s="85"/>
      <c r="D434" s="85"/>
      <c r="E434" s="85"/>
      <c r="F434" s="85"/>
      <c r="G434" s="22"/>
      <c r="H434" s="278"/>
      <c r="I434" s="278"/>
      <c r="J434" s="278"/>
      <c r="K434" s="278"/>
      <c r="L434" s="278"/>
      <c r="M434" s="278"/>
      <c r="N434" s="278"/>
      <c r="O434" s="278"/>
      <c r="P434" s="278"/>
      <c r="Q434" s="278"/>
      <c r="R434" s="278"/>
      <c r="S434" s="278"/>
      <c r="T434" s="278"/>
      <c r="U434" s="278"/>
      <c r="V434" s="278"/>
      <c r="W434" s="278"/>
      <c r="X434" s="278"/>
      <c r="Y434" s="278"/>
      <c r="Z434" s="278"/>
      <c r="AA434" s="278"/>
      <c r="AB434" s="278"/>
      <c r="AC434" s="278"/>
      <c r="AD434" s="278"/>
      <c r="AE434" s="278"/>
      <c r="AF434" s="278"/>
      <c r="AG434" s="278"/>
      <c r="AH434" s="278"/>
      <c r="AI434" s="278"/>
      <c r="AJ434" s="278"/>
      <c r="AK434" s="278"/>
    </row>
    <row r="435" spans="1:37" s="23" customFormat="1" ht="15" customHeight="1">
      <c r="A435" s="114"/>
      <c r="B435" s="378"/>
      <c r="C435" s="85"/>
      <c r="D435" s="85"/>
      <c r="E435" s="85"/>
      <c r="F435" s="85"/>
      <c r="G435" s="22"/>
      <c r="H435" s="278"/>
      <c r="I435" s="278"/>
      <c r="J435" s="278"/>
      <c r="K435" s="278"/>
      <c r="L435" s="278"/>
      <c r="M435" s="278"/>
      <c r="N435" s="278"/>
      <c r="O435" s="278"/>
      <c r="P435" s="278"/>
      <c r="Q435" s="278"/>
      <c r="R435" s="278"/>
      <c r="S435" s="278"/>
      <c r="T435" s="278"/>
      <c r="U435" s="278"/>
      <c r="V435" s="278"/>
      <c r="W435" s="278"/>
      <c r="X435" s="278"/>
      <c r="Y435" s="278"/>
      <c r="Z435" s="278"/>
      <c r="AA435" s="278"/>
      <c r="AB435" s="278"/>
      <c r="AC435" s="278"/>
      <c r="AD435" s="278"/>
      <c r="AE435" s="278"/>
      <c r="AF435" s="278"/>
      <c r="AG435" s="278"/>
      <c r="AH435" s="278"/>
      <c r="AI435" s="278"/>
      <c r="AJ435" s="278"/>
      <c r="AK435" s="278"/>
    </row>
    <row r="436" spans="1:37" s="23" customFormat="1" ht="15" customHeight="1">
      <c r="A436" s="114"/>
      <c r="B436" s="378"/>
      <c r="C436" s="85"/>
      <c r="D436" s="85"/>
      <c r="E436" s="85"/>
      <c r="F436" s="85"/>
      <c r="G436" s="22"/>
      <c r="H436" s="278"/>
      <c r="I436" s="278"/>
      <c r="J436" s="278"/>
      <c r="K436" s="278"/>
      <c r="L436" s="278"/>
      <c r="M436" s="278"/>
      <c r="N436" s="278"/>
      <c r="O436" s="278"/>
      <c r="P436" s="278"/>
      <c r="Q436" s="278"/>
      <c r="R436" s="278"/>
      <c r="S436" s="278"/>
      <c r="T436" s="278"/>
      <c r="U436" s="278"/>
      <c r="V436" s="278"/>
      <c r="W436" s="278"/>
      <c r="X436" s="278"/>
      <c r="Y436" s="278"/>
      <c r="Z436" s="278"/>
      <c r="AA436" s="278"/>
      <c r="AB436" s="278"/>
      <c r="AC436" s="278"/>
      <c r="AD436" s="278"/>
      <c r="AE436" s="278"/>
      <c r="AF436" s="278"/>
      <c r="AG436" s="278"/>
      <c r="AH436" s="278"/>
      <c r="AI436" s="278"/>
      <c r="AJ436" s="278"/>
      <c r="AK436" s="278"/>
    </row>
    <row r="437" spans="1:37" s="23" customFormat="1" ht="15" customHeight="1">
      <c r="A437" s="114"/>
      <c r="B437" s="378"/>
      <c r="C437" s="85"/>
      <c r="D437" s="85"/>
      <c r="E437" s="85"/>
      <c r="F437" s="85"/>
      <c r="G437" s="22"/>
      <c r="H437" s="278"/>
      <c r="I437" s="278"/>
      <c r="J437" s="278"/>
      <c r="K437" s="278"/>
      <c r="L437" s="278"/>
      <c r="M437" s="278"/>
      <c r="N437" s="278"/>
      <c r="O437" s="278"/>
      <c r="P437" s="278"/>
      <c r="Q437" s="278"/>
      <c r="R437" s="278"/>
      <c r="S437" s="278"/>
      <c r="T437" s="278"/>
      <c r="U437" s="278"/>
      <c r="V437" s="278"/>
      <c r="W437" s="278"/>
      <c r="X437" s="278"/>
      <c r="Y437" s="278"/>
      <c r="Z437" s="278"/>
      <c r="AA437" s="278"/>
      <c r="AB437" s="278"/>
      <c r="AC437" s="278"/>
      <c r="AD437" s="278"/>
      <c r="AE437" s="278"/>
      <c r="AF437" s="278"/>
      <c r="AG437" s="278"/>
      <c r="AH437" s="278"/>
      <c r="AI437" s="278"/>
      <c r="AJ437" s="278"/>
      <c r="AK437" s="278"/>
    </row>
    <row r="438" spans="1:37" s="23" customFormat="1" ht="15" customHeight="1">
      <c r="A438" s="114"/>
      <c r="B438" s="378"/>
      <c r="C438" s="85"/>
      <c r="D438" s="85"/>
      <c r="E438" s="85"/>
      <c r="F438" s="85"/>
      <c r="G438" s="22"/>
      <c r="H438" s="278"/>
      <c r="I438" s="278"/>
      <c r="J438" s="278"/>
      <c r="K438" s="278"/>
      <c r="L438" s="278"/>
      <c r="M438" s="278"/>
      <c r="N438" s="278"/>
      <c r="O438" s="278"/>
      <c r="P438" s="278"/>
      <c r="Q438" s="278"/>
      <c r="R438" s="278"/>
      <c r="S438" s="278"/>
      <c r="T438" s="278"/>
      <c r="U438" s="278"/>
      <c r="V438" s="278"/>
      <c r="W438" s="278"/>
      <c r="X438" s="278"/>
      <c r="Y438" s="278"/>
      <c r="Z438" s="278"/>
      <c r="AA438" s="278"/>
      <c r="AB438" s="278"/>
      <c r="AC438" s="278"/>
      <c r="AD438" s="278"/>
      <c r="AE438" s="278"/>
      <c r="AF438" s="278"/>
      <c r="AG438" s="278"/>
      <c r="AH438" s="278"/>
      <c r="AI438" s="278"/>
      <c r="AJ438" s="278"/>
      <c r="AK438" s="278"/>
    </row>
    <row r="439" spans="1:37" s="23" customFormat="1" ht="15" customHeight="1">
      <c r="A439" s="114"/>
      <c r="B439" s="378"/>
      <c r="C439" s="85"/>
      <c r="D439" s="85"/>
      <c r="E439" s="85"/>
      <c r="F439" s="85"/>
      <c r="G439" s="22"/>
      <c r="H439" s="278"/>
      <c r="I439" s="278"/>
      <c r="J439" s="278"/>
      <c r="K439" s="278"/>
      <c r="L439" s="278"/>
      <c r="M439" s="278"/>
      <c r="N439" s="278"/>
      <c r="O439" s="278"/>
      <c r="P439" s="278"/>
      <c r="Q439" s="278"/>
      <c r="R439" s="278"/>
      <c r="S439" s="278"/>
      <c r="T439" s="278"/>
      <c r="U439" s="278"/>
      <c r="V439" s="278"/>
      <c r="W439" s="278"/>
      <c r="X439" s="278"/>
      <c r="Y439" s="278"/>
      <c r="Z439" s="278"/>
      <c r="AA439" s="278"/>
      <c r="AB439" s="278"/>
      <c r="AC439" s="278"/>
      <c r="AD439" s="278"/>
      <c r="AE439" s="278"/>
      <c r="AF439" s="278"/>
      <c r="AG439" s="278"/>
      <c r="AH439" s="278"/>
      <c r="AI439" s="278"/>
      <c r="AJ439" s="278"/>
      <c r="AK439" s="278"/>
    </row>
    <row r="440" spans="1:37" s="23" customFormat="1" ht="15" customHeight="1">
      <c r="A440" s="114"/>
      <c r="B440" s="378"/>
      <c r="C440" s="85"/>
      <c r="D440" s="85"/>
      <c r="E440" s="85"/>
      <c r="F440" s="85"/>
      <c r="G440" s="22"/>
      <c r="H440" s="278"/>
      <c r="I440" s="278"/>
      <c r="J440" s="278"/>
      <c r="K440" s="278"/>
      <c r="L440" s="278"/>
      <c r="M440" s="278"/>
      <c r="N440" s="278"/>
      <c r="O440" s="278"/>
      <c r="P440" s="278"/>
      <c r="Q440" s="278"/>
      <c r="R440" s="278"/>
      <c r="S440" s="278"/>
      <c r="T440" s="278"/>
      <c r="U440" s="278"/>
      <c r="V440" s="278"/>
      <c r="W440" s="278"/>
      <c r="X440" s="278"/>
      <c r="Y440" s="278"/>
      <c r="Z440" s="278"/>
      <c r="AA440" s="278"/>
      <c r="AB440" s="278"/>
      <c r="AC440" s="278"/>
      <c r="AD440" s="278"/>
      <c r="AE440" s="278"/>
      <c r="AF440" s="278"/>
      <c r="AG440" s="278"/>
      <c r="AH440" s="278"/>
      <c r="AI440" s="278"/>
      <c r="AJ440" s="278"/>
      <c r="AK440" s="278"/>
    </row>
    <row r="441" spans="1:37" s="23" customFormat="1" ht="15" customHeight="1">
      <c r="A441" s="114"/>
      <c r="B441" s="378"/>
      <c r="C441" s="85"/>
      <c r="D441" s="85"/>
      <c r="E441" s="85"/>
      <c r="F441" s="85"/>
      <c r="G441" s="22"/>
      <c r="H441" s="278"/>
      <c r="I441" s="278"/>
      <c r="J441" s="278"/>
      <c r="K441" s="278"/>
      <c r="L441" s="278"/>
      <c r="M441" s="278"/>
      <c r="N441" s="278"/>
      <c r="O441" s="278"/>
      <c r="P441" s="278"/>
      <c r="Q441" s="278"/>
      <c r="R441" s="278"/>
      <c r="S441" s="278"/>
      <c r="T441" s="278"/>
      <c r="U441" s="278"/>
      <c r="V441" s="278"/>
      <c r="W441" s="278"/>
      <c r="X441" s="278"/>
      <c r="Y441" s="278"/>
      <c r="Z441" s="278"/>
      <c r="AA441" s="278"/>
      <c r="AB441" s="278"/>
      <c r="AC441" s="278"/>
      <c r="AD441" s="278"/>
      <c r="AE441" s="278"/>
      <c r="AF441" s="278"/>
      <c r="AG441" s="278"/>
      <c r="AH441" s="278"/>
      <c r="AI441" s="278"/>
      <c r="AJ441" s="278"/>
      <c r="AK441" s="278"/>
    </row>
    <row r="442" spans="1:37" s="23" customFormat="1" ht="15" customHeight="1">
      <c r="A442" s="114"/>
      <c r="B442" s="378"/>
      <c r="C442" s="85"/>
      <c r="D442" s="85"/>
      <c r="E442" s="85"/>
      <c r="F442" s="85"/>
      <c r="G442" s="22"/>
      <c r="H442" s="278"/>
      <c r="I442" s="278"/>
      <c r="J442" s="278"/>
      <c r="K442" s="278"/>
      <c r="L442" s="278"/>
      <c r="M442" s="278"/>
      <c r="N442" s="278"/>
      <c r="O442" s="278"/>
      <c r="P442" s="278"/>
      <c r="Q442" s="278"/>
      <c r="R442" s="278"/>
      <c r="S442" s="278"/>
      <c r="T442" s="278"/>
      <c r="U442" s="278"/>
      <c r="V442" s="278"/>
      <c r="W442" s="278"/>
      <c r="X442" s="278"/>
      <c r="Y442" s="278"/>
      <c r="Z442" s="278"/>
      <c r="AA442" s="278"/>
      <c r="AB442" s="278"/>
      <c r="AC442" s="278"/>
      <c r="AD442" s="278"/>
      <c r="AE442" s="278"/>
      <c r="AF442" s="278"/>
      <c r="AG442" s="278"/>
      <c r="AH442" s="278"/>
      <c r="AI442" s="278"/>
      <c r="AJ442" s="278"/>
      <c r="AK442" s="278"/>
    </row>
    <row r="443" spans="1:37" s="23" customFormat="1" ht="15" customHeight="1">
      <c r="A443" s="114"/>
      <c r="B443" s="378"/>
      <c r="C443" s="85"/>
      <c r="D443" s="85"/>
      <c r="E443" s="85"/>
      <c r="F443" s="85"/>
      <c r="G443" s="22"/>
      <c r="H443" s="278"/>
      <c r="I443" s="278"/>
      <c r="J443" s="278"/>
      <c r="K443" s="278"/>
      <c r="L443" s="278"/>
      <c r="M443" s="278"/>
      <c r="N443" s="278"/>
      <c r="O443" s="278"/>
      <c r="P443" s="278"/>
      <c r="Q443" s="278"/>
      <c r="R443" s="278"/>
      <c r="S443" s="278"/>
      <c r="T443" s="278"/>
      <c r="U443" s="278"/>
      <c r="V443" s="278"/>
      <c r="W443" s="278"/>
      <c r="X443" s="278"/>
      <c r="Y443" s="278"/>
      <c r="Z443" s="278"/>
      <c r="AA443" s="278"/>
      <c r="AB443" s="278"/>
      <c r="AC443" s="278"/>
      <c r="AD443" s="278"/>
      <c r="AE443" s="278"/>
      <c r="AF443" s="278"/>
      <c r="AG443" s="278"/>
      <c r="AH443" s="278"/>
      <c r="AI443" s="278"/>
      <c r="AJ443" s="278"/>
      <c r="AK443" s="278"/>
    </row>
    <row r="444" spans="1:37" s="23" customFormat="1" ht="15" customHeight="1">
      <c r="A444" s="114"/>
      <c r="B444" s="378"/>
      <c r="C444" s="85"/>
      <c r="D444" s="85"/>
      <c r="E444" s="85"/>
      <c r="F444" s="85"/>
      <c r="G444" s="22"/>
      <c r="H444" s="278"/>
      <c r="I444" s="278"/>
      <c r="J444" s="278"/>
      <c r="K444" s="278"/>
      <c r="L444" s="278"/>
      <c r="M444" s="278"/>
      <c r="N444" s="278"/>
      <c r="O444" s="278"/>
      <c r="P444" s="278"/>
      <c r="Q444" s="278"/>
      <c r="R444" s="278"/>
      <c r="S444" s="278"/>
      <c r="T444" s="278"/>
      <c r="U444" s="278"/>
      <c r="V444" s="278"/>
      <c r="W444" s="278"/>
      <c r="X444" s="278"/>
      <c r="Y444" s="278"/>
      <c r="Z444" s="278"/>
      <c r="AA444" s="278"/>
      <c r="AB444" s="278"/>
      <c r="AC444" s="278"/>
      <c r="AD444" s="278"/>
      <c r="AE444" s="278"/>
      <c r="AF444" s="278"/>
      <c r="AG444" s="278"/>
      <c r="AH444" s="278"/>
      <c r="AI444" s="278"/>
      <c r="AJ444" s="278"/>
      <c r="AK444" s="278"/>
    </row>
    <row r="445" spans="1:37" s="23" customFormat="1" ht="15" customHeight="1">
      <c r="A445" s="114"/>
      <c r="B445" s="378"/>
      <c r="C445" s="85"/>
      <c r="D445" s="85"/>
      <c r="E445" s="85"/>
      <c r="F445" s="85"/>
      <c r="G445" s="22"/>
      <c r="H445" s="278"/>
      <c r="I445" s="278"/>
      <c r="J445" s="278"/>
      <c r="K445" s="278"/>
      <c r="L445" s="278"/>
      <c r="M445" s="278"/>
      <c r="N445" s="278"/>
      <c r="O445" s="278"/>
      <c r="P445" s="278"/>
      <c r="Q445" s="278"/>
      <c r="R445" s="278"/>
      <c r="S445" s="278"/>
      <c r="T445" s="278"/>
      <c r="U445" s="278"/>
      <c r="V445" s="278"/>
      <c r="W445" s="278"/>
      <c r="X445" s="278"/>
      <c r="Y445" s="278"/>
      <c r="Z445" s="278"/>
      <c r="AA445" s="278"/>
      <c r="AB445" s="278"/>
      <c r="AC445" s="278"/>
      <c r="AD445" s="278"/>
      <c r="AE445" s="278"/>
      <c r="AF445" s="278"/>
      <c r="AG445" s="278"/>
      <c r="AH445" s="278"/>
      <c r="AI445" s="278"/>
      <c r="AJ445" s="278"/>
      <c r="AK445" s="278"/>
    </row>
    <row r="446" spans="1:37" s="23" customFormat="1" ht="15" customHeight="1">
      <c r="A446" s="114"/>
      <c r="B446" s="378"/>
      <c r="C446" s="85"/>
      <c r="D446" s="85"/>
      <c r="E446" s="85"/>
      <c r="F446" s="85"/>
      <c r="G446" s="22"/>
      <c r="H446" s="278"/>
      <c r="I446" s="278"/>
      <c r="J446" s="278"/>
      <c r="K446" s="278"/>
      <c r="L446" s="278"/>
      <c r="M446" s="278"/>
      <c r="N446" s="278"/>
      <c r="O446" s="278"/>
      <c r="P446" s="278"/>
      <c r="Q446" s="278"/>
      <c r="R446" s="278"/>
      <c r="S446" s="278"/>
      <c r="T446" s="278"/>
      <c r="U446" s="278"/>
      <c r="V446" s="278"/>
      <c r="W446" s="278"/>
      <c r="X446" s="278"/>
      <c r="Y446" s="278"/>
      <c r="Z446" s="278"/>
      <c r="AA446" s="278"/>
      <c r="AB446" s="278"/>
      <c r="AC446" s="278"/>
      <c r="AD446" s="278"/>
      <c r="AE446" s="278"/>
      <c r="AF446" s="278"/>
      <c r="AG446" s="278"/>
      <c r="AH446" s="278"/>
      <c r="AI446" s="278"/>
      <c r="AJ446" s="278"/>
      <c r="AK446" s="278"/>
    </row>
    <row r="447" spans="1:37" s="23" customFormat="1" ht="15" customHeight="1">
      <c r="A447" s="114"/>
      <c r="B447" s="378"/>
      <c r="C447" s="85"/>
      <c r="D447" s="85"/>
      <c r="E447" s="85"/>
      <c r="F447" s="85"/>
      <c r="G447" s="22"/>
      <c r="H447" s="278"/>
      <c r="I447" s="278"/>
      <c r="J447" s="278"/>
      <c r="K447" s="278"/>
      <c r="L447" s="278"/>
      <c r="M447" s="278"/>
      <c r="N447" s="278"/>
      <c r="O447" s="278"/>
      <c r="P447" s="278"/>
      <c r="Q447" s="278"/>
      <c r="R447" s="278"/>
      <c r="S447" s="278"/>
      <c r="T447" s="278"/>
      <c r="U447" s="278"/>
      <c r="V447" s="278"/>
      <c r="W447" s="278"/>
      <c r="X447" s="278"/>
      <c r="Y447" s="278"/>
      <c r="Z447" s="278"/>
      <c r="AA447" s="278"/>
      <c r="AB447" s="278"/>
      <c r="AC447" s="278"/>
      <c r="AD447" s="278"/>
      <c r="AE447" s="278"/>
      <c r="AF447" s="278"/>
      <c r="AG447" s="278"/>
      <c r="AH447" s="278"/>
      <c r="AI447" s="278"/>
      <c r="AJ447" s="278"/>
      <c r="AK447" s="278"/>
    </row>
    <row r="448" spans="1:37" s="23" customFormat="1" ht="15" customHeight="1">
      <c r="A448" s="114"/>
      <c r="B448" s="378"/>
      <c r="C448" s="85"/>
      <c r="D448" s="85"/>
      <c r="E448" s="85"/>
      <c r="F448" s="85"/>
      <c r="G448" s="22"/>
      <c r="H448" s="278"/>
      <c r="I448" s="278"/>
      <c r="J448" s="278"/>
      <c r="K448" s="278"/>
      <c r="L448" s="278"/>
      <c r="M448" s="278"/>
      <c r="N448" s="278"/>
      <c r="O448" s="278"/>
      <c r="P448" s="278"/>
      <c r="Q448" s="278"/>
      <c r="R448" s="278"/>
      <c r="S448" s="278"/>
      <c r="T448" s="278"/>
      <c r="U448" s="278"/>
      <c r="V448" s="278"/>
      <c r="W448" s="278"/>
      <c r="X448" s="278"/>
      <c r="Y448" s="278"/>
      <c r="Z448" s="278"/>
      <c r="AA448" s="278"/>
      <c r="AB448" s="278"/>
      <c r="AC448" s="278"/>
      <c r="AD448" s="278"/>
      <c r="AE448" s="278"/>
      <c r="AF448" s="278"/>
      <c r="AG448" s="278"/>
      <c r="AH448" s="278"/>
      <c r="AI448" s="278"/>
      <c r="AJ448" s="278"/>
      <c r="AK448" s="278"/>
    </row>
    <row r="449" spans="1:37" s="23" customFormat="1" ht="15" customHeight="1">
      <c r="A449" s="114"/>
      <c r="B449" s="378"/>
      <c r="C449" s="85"/>
      <c r="D449" s="85"/>
      <c r="E449" s="85"/>
      <c r="F449" s="85"/>
      <c r="G449" s="22"/>
      <c r="H449" s="278"/>
      <c r="I449" s="278"/>
      <c r="J449" s="278"/>
      <c r="K449" s="278"/>
      <c r="L449" s="278"/>
      <c r="M449" s="278"/>
      <c r="N449" s="278"/>
      <c r="O449" s="278"/>
      <c r="P449" s="278"/>
      <c r="Q449" s="278"/>
      <c r="R449" s="278"/>
      <c r="S449" s="278"/>
      <c r="T449" s="278"/>
      <c r="U449" s="278"/>
      <c r="V449" s="278"/>
      <c r="W449" s="278"/>
      <c r="X449" s="278"/>
      <c r="Y449" s="278"/>
      <c r="Z449" s="278"/>
      <c r="AA449" s="278"/>
      <c r="AB449" s="278"/>
      <c r="AC449" s="278"/>
      <c r="AD449" s="278"/>
      <c r="AE449" s="278"/>
      <c r="AF449" s="278"/>
      <c r="AG449" s="278"/>
      <c r="AH449" s="278"/>
      <c r="AI449" s="278"/>
      <c r="AJ449" s="278"/>
      <c r="AK449" s="278"/>
    </row>
    <row r="450" spans="1:37" s="23" customFormat="1" ht="15" customHeight="1">
      <c r="A450" s="114"/>
      <c r="B450" s="378"/>
      <c r="C450" s="85"/>
      <c r="D450" s="85"/>
      <c r="E450" s="85"/>
      <c r="F450" s="85"/>
      <c r="G450" s="22"/>
      <c r="H450" s="278"/>
      <c r="I450" s="278"/>
      <c r="J450" s="278"/>
      <c r="K450" s="278"/>
      <c r="L450" s="278"/>
      <c r="M450" s="278"/>
      <c r="N450" s="278"/>
      <c r="O450" s="278"/>
      <c r="P450" s="278"/>
      <c r="Q450" s="278"/>
      <c r="R450" s="278"/>
      <c r="S450" s="278"/>
      <c r="T450" s="278"/>
      <c r="U450" s="278"/>
      <c r="V450" s="278"/>
      <c r="W450" s="278"/>
      <c r="X450" s="278"/>
      <c r="Y450" s="278"/>
      <c r="Z450" s="278"/>
      <c r="AA450" s="278"/>
      <c r="AB450" s="278"/>
      <c r="AC450" s="278"/>
      <c r="AD450" s="278"/>
      <c r="AE450" s="278"/>
      <c r="AF450" s="278"/>
      <c r="AG450" s="278"/>
      <c r="AH450" s="278"/>
      <c r="AI450" s="278"/>
      <c r="AJ450" s="278"/>
      <c r="AK450" s="278"/>
    </row>
    <row r="451" spans="1:37" s="23" customFormat="1" ht="15" customHeight="1">
      <c r="A451" s="114"/>
      <c r="B451" s="378"/>
      <c r="C451" s="85"/>
      <c r="D451" s="85"/>
      <c r="E451" s="85"/>
      <c r="F451" s="85"/>
      <c r="G451" s="22"/>
      <c r="H451" s="278"/>
      <c r="I451" s="278"/>
      <c r="J451" s="278"/>
      <c r="K451" s="278"/>
      <c r="L451" s="278"/>
      <c r="M451" s="278"/>
      <c r="N451" s="278"/>
      <c r="O451" s="278"/>
      <c r="P451" s="278"/>
      <c r="Q451" s="278"/>
      <c r="R451" s="278"/>
      <c r="S451" s="278"/>
      <c r="T451" s="278"/>
      <c r="U451" s="278"/>
      <c r="V451" s="278"/>
      <c r="W451" s="278"/>
      <c r="X451" s="278"/>
      <c r="Y451" s="278"/>
      <c r="Z451" s="278"/>
      <c r="AA451" s="278"/>
      <c r="AB451" s="278"/>
      <c r="AC451" s="278"/>
      <c r="AD451" s="278"/>
      <c r="AE451" s="278"/>
      <c r="AF451" s="278"/>
      <c r="AG451" s="278"/>
      <c r="AH451" s="278"/>
      <c r="AI451" s="278"/>
      <c r="AJ451" s="278"/>
      <c r="AK451" s="278"/>
    </row>
    <row r="452" spans="1:37" s="23" customFormat="1" ht="15" customHeight="1">
      <c r="A452" s="114"/>
      <c r="B452" s="378"/>
      <c r="C452" s="85"/>
      <c r="D452" s="85"/>
      <c r="E452" s="85"/>
      <c r="F452" s="85"/>
      <c r="G452" s="22"/>
      <c r="H452" s="278"/>
      <c r="I452" s="278"/>
      <c r="J452" s="278"/>
      <c r="K452" s="278"/>
      <c r="L452" s="278"/>
      <c r="M452" s="278"/>
      <c r="N452" s="278"/>
      <c r="O452" s="278"/>
      <c r="P452" s="278"/>
      <c r="Q452" s="278"/>
      <c r="R452" s="278"/>
      <c r="S452" s="278"/>
      <c r="T452" s="278"/>
      <c r="U452" s="278"/>
      <c r="V452" s="278"/>
      <c r="W452" s="278"/>
      <c r="X452" s="278"/>
      <c r="Y452" s="278"/>
      <c r="Z452" s="278"/>
      <c r="AA452" s="278"/>
      <c r="AB452" s="278"/>
      <c r="AC452" s="278"/>
      <c r="AD452" s="278"/>
      <c r="AE452" s="278"/>
      <c r="AF452" s="278"/>
      <c r="AG452" s="278"/>
      <c r="AH452" s="278"/>
      <c r="AI452" s="278"/>
      <c r="AJ452" s="278"/>
      <c r="AK452" s="278"/>
    </row>
    <row r="453" spans="1:37" s="23" customFormat="1" ht="15" customHeight="1">
      <c r="A453" s="114"/>
      <c r="B453" s="378"/>
      <c r="C453" s="85"/>
      <c r="D453" s="85"/>
      <c r="E453" s="85"/>
      <c r="F453" s="85"/>
      <c r="G453" s="22"/>
      <c r="H453" s="278"/>
      <c r="I453" s="278"/>
      <c r="J453" s="278"/>
      <c r="K453" s="278"/>
      <c r="L453" s="278"/>
      <c r="M453" s="278"/>
      <c r="N453" s="278"/>
      <c r="O453" s="278"/>
      <c r="P453" s="278"/>
      <c r="Q453" s="278"/>
      <c r="R453" s="278"/>
      <c r="S453" s="278"/>
      <c r="T453" s="278"/>
      <c r="U453" s="278"/>
      <c r="V453" s="278"/>
      <c r="W453" s="278"/>
      <c r="X453" s="278"/>
      <c r="Y453" s="278"/>
      <c r="Z453" s="278"/>
      <c r="AA453" s="278"/>
      <c r="AB453" s="278"/>
      <c r="AC453" s="278"/>
      <c r="AD453" s="278"/>
      <c r="AE453" s="278"/>
      <c r="AF453" s="278"/>
      <c r="AG453" s="278"/>
      <c r="AH453" s="278"/>
      <c r="AI453" s="278"/>
      <c r="AJ453" s="278"/>
      <c r="AK453" s="278"/>
    </row>
    <row r="454" spans="1:37" s="23" customFormat="1" ht="15" customHeight="1">
      <c r="A454" s="114"/>
      <c r="B454" s="378"/>
      <c r="C454" s="85"/>
      <c r="D454" s="85"/>
      <c r="E454" s="85"/>
      <c r="F454" s="85"/>
      <c r="G454" s="22"/>
      <c r="H454" s="278"/>
      <c r="I454" s="278"/>
      <c r="J454" s="278"/>
      <c r="K454" s="278"/>
      <c r="L454" s="278"/>
      <c r="M454" s="278"/>
      <c r="N454" s="278"/>
      <c r="O454" s="278"/>
      <c r="P454" s="278"/>
      <c r="Q454" s="278"/>
      <c r="R454" s="278"/>
      <c r="S454" s="278"/>
      <c r="T454" s="278"/>
      <c r="U454" s="278"/>
      <c r="V454" s="278"/>
      <c r="W454" s="278"/>
      <c r="X454" s="278"/>
      <c r="Y454" s="278"/>
      <c r="Z454" s="278"/>
      <c r="AA454" s="278"/>
      <c r="AB454" s="278"/>
      <c r="AC454" s="278"/>
      <c r="AD454" s="278"/>
      <c r="AE454" s="278"/>
      <c r="AF454" s="278"/>
      <c r="AG454" s="278"/>
      <c r="AH454" s="278"/>
      <c r="AI454" s="278"/>
      <c r="AJ454" s="278"/>
      <c r="AK454" s="278"/>
    </row>
    <row r="455" spans="1:37" s="23" customFormat="1" ht="15" customHeight="1">
      <c r="A455" s="114"/>
      <c r="B455" s="378"/>
      <c r="C455" s="85"/>
      <c r="D455" s="85"/>
      <c r="E455" s="85"/>
      <c r="F455" s="85"/>
      <c r="G455" s="22"/>
      <c r="H455" s="278"/>
      <c r="I455" s="278"/>
      <c r="J455" s="278"/>
      <c r="K455" s="278"/>
      <c r="L455" s="278"/>
      <c r="M455" s="278"/>
      <c r="N455" s="278"/>
      <c r="O455" s="278"/>
      <c r="P455" s="278"/>
      <c r="Q455" s="278"/>
      <c r="R455" s="278"/>
      <c r="S455" s="278"/>
      <c r="T455" s="278"/>
      <c r="U455" s="278"/>
      <c r="V455" s="278"/>
      <c r="W455" s="278"/>
      <c r="X455" s="278"/>
      <c r="Y455" s="278"/>
      <c r="Z455" s="278"/>
      <c r="AA455" s="278"/>
      <c r="AB455" s="278"/>
      <c r="AC455" s="278"/>
      <c r="AD455" s="278"/>
      <c r="AE455" s="278"/>
      <c r="AF455" s="278"/>
      <c r="AG455" s="278"/>
      <c r="AH455" s="278"/>
      <c r="AI455" s="278"/>
      <c r="AJ455" s="278"/>
      <c r="AK455" s="278"/>
    </row>
    <row r="456" spans="1:37" s="23" customFormat="1" ht="15" customHeight="1">
      <c r="A456" s="114"/>
      <c r="B456" s="378"/>
      <c r="C456" s="85"/>
      <c r="D456" s="85"/>
      <c r="E456" s="85"/>
      <c r="F456" s="85"/>
      <c r="G456" s="22"/>
      <c r="H456" s="278"/>
      <c r="I456" s="278"/>
      <c r="J456" s="278"/>
      <c r="K456" s="278"/>
      <c r="L456" s="278"/>
      <c r="M456" s="278"/>
      <c r="N456" s="278"/>
      <c r="O456" s="278"/>
      <c r="P456" s="278"/>
      <c r="Q456" s="278"/>
      <c r="R456" s="278"/>
      <c r="S456" s="278"/>
      <c r="T456" s="278"/>
      <c r="U456" s="278"/>
      <c r="V456" s="278"/>
      <c r="W456" s="278"/>
      <c r="X456" s="278"/>
      <c r="Y456" s="278"/>
      <c r="Z456" s="278"/>
      <c r="AA456" s="278"/>
      <c r="AB456" s="278"/>
      <c r="AC456" s="278"/>
      <c r="AD456" s="278"/>
      <c r="AE456" s="278"/>
      <c r="AF456" s="278"/>
      <c r="AG456" s="278"/>
      <c r="AH456" s="278"/>
      <c r="AI456" s="278"/>
      <c r="AJ456" s="278"/>
      <c r="AK456" s="278"/>
    </row>
    <row r="457" spans="1:37" s="23" customFormat="1" ht="15" customHeight="1">
      <c r="A457" s="114"/>
      <c r="B457" s="378"/>
      <c r="C457" s="85"/>
      <c r="D457" s="85"/>
      <c r="E457" s="85"/>
      <c r="F457" s="85"/>
      <c r="G457" s="22"/>
      <c r="H457" s="278"/>
      <c r="I457" s="278"/>
      <c r="J457" s="278"/>
      <c r="K457" s="278"/>
      <c r="L457" s="278"/>
      <c r="M457" s="278"/>
      <c r="N457" s="278"/>
      <c r="O457" s="278"/>
      <c r="P457" s="278"/>
      <c r="Q457" s="278"/>
      <c r="R457" s="278"/>
      <c r="S457" s="278"/>
      <c r="T457" s="278"/>
      <c r="U457" s="278"/>
      <c r="V457" s="278"/>
      <c r="W457" s="278"/>
      <c r="X457" s="278"/>
      <c r="Y457" s="278"/>
      <c r="Z457" s="278"/>
      <c r="AA457" s="278"/>
      <c r="AB457" s="278"/>
      <c r="AC457" s="278"/>
      <c r="AD457" s="278"/>
      <c r="AE457" s="278"/>
      <c r="AF457" s="278"/>
      <c r="AG457" s="278"/>
      <c r="AH457" s="278"/>
      <c r="AI457" s="278"/>
      <c r="AJ457" s="278"/>
      <c r="AK457" s="278"/>
    </row>
    <row r="458" spans="1:37" s="23" customFormat="1" ht="15" customHeight="1">
      <c r="A458" s="114"/>
      <c r="B458" s="378"/>
      <c r="C458" s="85"/>
      <c r="D458" s="85"/>
      <c r="E458" s="85"/>
      <c r="F458" s="85"/>
      <c r="G458" s="22"/>
      <c r="H458" s="278"/>
      <c r="I458" s="278"/>
      <c r="J458" s="278"/>
      <c r="K458" s="278"/>
      <c r="L458" s="278"/>
      <c r="M458" s="278"/>
      <c r="N458" s="278"/>
      <c r="O458" s="278"/>
      <c r="P458" s="278"/>
      <c r="Q458" s="278"/>
      <c r="R458" s="278"/>
      <c r="S458" s="278"/>
      <c r="T458" s="278"/>
      <c r="U458" s="278"/>
      <c r="V458" s="278"/>
      <c r="W458" s="278"/>
      <c r="X458" s="278"/>
      <c r="Y458" s="278"/>
      <c r="Z458" s="278"/>
      <c r="AA458" s="278"/>
      <c r="AB458" s="278"/>
      <c r="AC458" s="278"/>
      <c r="AD458" s="278"/>
      <c r="AE458" s="278"/>
      <c r="AF458" s="278"/>
      <c r="AG458" s="278"/>
      <c r="AH458" s="278"/>
      <c r="AI458" s="278"/>
      <c r="AJ458" s="278"/>
      <c r="AK458" s="278"/>
    </row>
    <row r="459" spans="1:37" s="23" customFormat="1" ht="15" customHeight="1">
      <c r="A459" s="114"/>
      <c r="B459" s="378"/>
      <c r="C459" s="85"/>
      <c r="D459" s="85"/>
      <c r="E459" s="85"/>
      <c r="F459" s="85"/>
      <c r="G459" s="22"/>
      <c r="H459" s="278"/>
      <c r="I459" s="278"/>
      <c r="J459" s="278"/>
      <c r="K459" s="278"/>
      <c r="L459" s="278"/>
      <c r="M459" s="278"/>
      <c r="N459" s="278"/>
      <c r="O459" s="278"/>
      <c r="P459" s="278"/>
      <c r="Q459" s="278"/>
      <c r="R459" s="278"/>
      <c r="S459" s="278"/>
      <c r="T459" s="278"/>
      <c r="U459" s="278"/>
      <c r="V459" s="278"/>
      <c r="W459" s="278"/>
      <c r="X459" s="278"/>
      <c r="Y459" s="278"/>
      <c r="Z459" s="278"/>
      <c r="AA459" s="278"/>
      <c r="AB459" s="278"/>
      <c r="AC459" s="278"/>
      <c r="AD459" s="278"/>
      <c r="AE459" s="278"/>
      <c r="AF459" s="278"/>
      <c r="AG459" s="278"/>
      <c r="AH459" s="278"/>
      <c r="AI459" s="278"/>
      <c r="AJ459" s="278"/>
      <c r="AK459" s="278"/>
    </row>
    <row r="460" spans="1:37" s="23" customFormat="1" ht="15" customHeight="1">
      <c r="A460" s="114"/>
      <c r="B460" s="378"/>
      <c r="C460" s="85"/>
      <c r="D460" s="85"/>
      <c r="E460" s="85"/>
      <c r="F460" s="85"/>
      <c r="G460" s="22"/>
      <c r="H460" s="278"/>
      <c r="I460" s="278"/>
      <c r="J460" s="278"/>
      <c r="K460" s="278"/>
      <c r="L460" s="278"/>
      <c r="M460" s="278"/>
      <c r="N460" s="278"/>
      <c r="O460" s="278"/>
      <c r="P460" s="278"/>
      <c r="Q460" s="278"/>
      <c r="R460" s="278"/>
      <c r="S460" s="278"/>
      <c r="T460" s="278"/>
      <c r="U460" s="278"/>
      <c r="V460" s="278"/>
      <c r="W460" s="278"/>
      <c r="X460" s="278"/>
      <c r="Y460" s="278"/>
      <c r="Z460" s="278"/>
      <c r="AA460" s="278"/>
      <c r="AB460" s="278"/>
      <c r="AC460" s="278"/>
      <c r="AD460" s="278"/>
      <c r="AE460" s="278"/>
      <c r="AF460" s="278"/>
      <c r="AG460" s="278"/>
      <c r="AH460" s="278"/>
      <c r="AI460" s="278"/>
      <c r="AJ460" s="278"/>
      <c r="AK460" s="278"/>
    </row>
    <row r="461" spans="1:37" s="23" customFormat="1" ht="15" customHeight="1">
      <c r="A461" s="114"/>
      <c r="B461" s="378"/>
      <c r="C461" s="85"/>
      <c r="D461" s="85"/>
      <c r="E461" s="85"/>
      <c r="F461" s="85"/>
      <c r="G461" s="22"/>
      <c r="H461" s="278"/>
      <c r="I461" s="278"/>
      <c r="J461" s="278"/>
      <c r="K461" s="278"/>
      <c r="L461" s="278"/>
      <c r="M461" s="278"/>
      <c r="N461" s="278"/>
      <c r="O461" s="278"/>
      <c r="P461" s="278"/>
      <c r="Q461" s="278"/>
      <c r="R461" s="278"/>
      <c r="S461" s="278"/>
      <c r="T461" s="278"/>
      <c r="U461" s="278"/>
      <c r="V461" s="278"/>
      <c r="W461" s="278"/>
      <c r="X461" s="278"/>
      <c r="Y461" s="278"/>
      <c r="Z461" s="278"/>
      <c r="AA461" s="278"/>
      <c r="AB461" s="278"/>
      <c r="AC461" s="278"/>
      <c r="AD461" s="278"/>
      <c r="AE461" s="278"/>
      <c r="AF461" s="278"/>
      <c r="AG461" s="278"/>
      <c r="AH461" s="278"/>
      <c r="AI461" s="278"/>
      <c r="AJ461" s="278"/>
      <c r="AK461" s="278"/>
    </row>
    <row r="462" spans="1:37" s="23" customFormat="1" ht="15" customHeight="1">
      <c r="A462" s="114"/>
      <c r="B462" s="378"/>
      <c r="C462" s="85"/>
      <c r="D462" s="85"/>
      <c r="E462" s="85"/>
      <c r="F462" s="85"/>
      <c r="G462" s="22"/>
      <c r="H462" s="278"/>
      <c r="I462" s="278"/>
      <c r="J462" s="278"/>
      <c r="K462" s="278"/>
      <c r="L462" s="278"/>
      <c r="M462" s="278"/>
      <c r="N462" s="278"/>
      <c r="O462" s="278"/>
      <c r="P462" s="278"/>
      <c r="Q462" s="278"/>
      <c r="R462" s="278"/>
      <c r="S462" s="278"/>
      <c r="T462" s="278"/>
      <c r="U462" s="278"/>
      <c r="V462" s="278"/>
      <c r="W462" s="278"/>
      <c r="X462" s="278"/>
      <c r="Y462" s="278"/>
      <c r="Z462" s="278"/>
      <c r="AA462" s="278"/>
      <c r="AB462" s="278"/>
      <c r="AC462" s="278"/>
      <c r="AD462" s="278"/>
      <c r="AE462" s="278"/>
      <c r="AF462" s="278"/>
      <c r="AG462" s="278"/>
      <c r="AH462" s="278"/>
      <c r="AI462" s="278"/>
      <c r="AJ462" s="278"/>
      <c r="AK462" s="278"/>
    </row>
    <row r="463" spans="1:37" s="23" customFormat="1" ht="15" customHeight="1">
      <c r="A463" s="114"/>
      <c r="B463" s="378"/>
      <c r="C463" s="85"/>
      <c r="D463" s="85"/>
      <c r="E463" s="85"/>
      <c r="F463" s="85"/>
      <c r="G463" s="22"/>
      <c r="H463" s="278"/>
      <c r="I463" s="278"/>
      <c r="J463" s="278"/>
      <c r="K463" s="278"/>
      <c r="L463" s="278"/>
      <c r="M463" s="278"/>
      <c r="N463" s="278"/>
      <c r="O463" s="278"/>
      <c r="P463" s="278"/>
      <c r="Q463" s="278"/>
      <c r="R463" s="278"/>
      <c r="S463" s="278"/>
      <c r="T463" s="278"/>
      <c r="U463" s="278"/>
      <c r="V463" s="278"/>
      <c r="W463" s="278"/>
      <c r="X463" s="278"/>
      <c r="Y463" s="278"/>
      <c r="Z463" s="278"/>
      <c r="AA463" s="278"/>
      <c r="AB463" s="278"/>
      <c r="AC463" s="278"/>
      <c r="AD463" s="278"/>
      <c r="AE463" s="278"/>
      <c r="AF463" s="278"/>
      <c r="AG463" s="278"/>
      <c r="AH463" s="278"/>
      <c r="AI463" s="278"/>
      <c r="AJ463" s="278"/>
      <c r="AK463" s="278"/>
    </row>
    <row r="464" spans="1:37" s="23" customFormat="1" ht="15" customHeight="1">
      <c r="A464" s="114"/>
      <c r="B464" s="378"/>
      <c r="C464" s="85"/>
      <c r="D464" s="85"/>
      <c r="E464" s="85"/>
      <c r="F464" s="85"/>
      <c r="G464" s="22"/>
      <c r="H464" s="278"/>
      <c r="I464" s="278"/>
      <c r="J464" s="278"/>
      <c r="K464" s="278"/>
      <c r="L464" s="278"/>
      <c r="M464" s="278"/>
      <c r="N464" s="278"/>
      <c r="O464" s="278"/>
      <c r="P464" s="278"/>
      <c r="Q464" s="278"/>
      <c r="R464" s="278"/>
      <c r="S464" s="278"/>
      <c r="T464" s="278"/>
      <c r="U464" s="278"/>
      <c r="V464" s="278"/>
      <c r="W464" s="278"/>
      <c r="X464" s="278"/>
      <c r="Y464" s="278"/>
      <c r="Z464" s="278"/>
      <c r="AA464" s="278"/>
      <c r="AB464" s="278"/>
      <c r="AC464" s="278"/>
      <c r="AD464" s="278"/>
      <c r="AE464" s="278"/>
      <c r="AF464" s="278"/>
      <c r="AG464" s="278"/>
      <c r="AH464" s="278"/>
      <c r="AI464" s="278"/>
      <c r="AJ464" s="278"/>
      <c r="AK464" s="278"/>
    </row>
    <row r="465" spans="1:37" s="23" customFormat="1" ht="15" customHeight="1">
      <c r="A465" s="114"/>
      <c r="B465" s="378"/>
      <c r="C465" s="85"/>
      <c r="D465" s="85"/>
      <c r="E465" s="85"/>
      <c r="F465" s="85"/>
      <c r="G465" s="22"/>
      <c r="H465" s="278"/>
      <c r="I465" s="278"/>
      <c r="J465" s="278"/>
      <c r="K465" s="278"/>
      <c r="L465" s="278"/>
      <c r="M465" s="278"/>
      <c r="N465" s="278"/>
      <c r="O465" s="278"/>
      <c r="P465" s="278"/>
      <c r="Q465" s="278"/>
      <c r="R465" s="278"/>
      <c r="S465" s="278"/>
      <c r="T465" s="278"/>
      <c r="U465" s="278"/>
      <c r="V465" s="278"/>
      <c r="W465" s="278"/>
      <c r="X465" s="278"/>
      <c r="Y465" s="278"/>
      <c r="Z465" s="278"/>
      <c r="AA465" s="278"/>
      <c r="AB465" s="278"/>
      <c r="AC465" s="278"/>
      <c r="AD465" s="278"/>
      <c r="AE465" s="278"/>
      <c r="AF465" s="278"/>
      <c r="AG465" s="278"/>
      <c r="AH465" s="278"/>
      <c r="AI465" s="278"/>
      <c r="AJ465" s="278"/>
      <c r="AK465" s="278"/>
    </row>
    <row r="466" spans="1:37" s="23" customFormat="1" ht="15" customHeight="1">
      <c r="A466" s="114"/>
      <c r="B466" s="378"/>
      <c r="C466" s="85"/>
      <c r="D466" s="85"/>
      <c r="E466" s="85"/>
      <c r="F466" s="85"/>
      <c r="G466" s="22"/>
      <c r="H466" s="278"/>
      <c r="I466" s="278"/>
      <c r="J466" s="278"/>
      <c r="K466" s="278"/>
      <c r="L466" s="278"/>
      <c r="M466" s="278"/>
      <c r="N466" s="278"/>
      <c r="O466" s="278"/>
      <c r="P466" s="278"/>
      <c r="Q466" s="278"/>
      <c r="R466" s="278"/>
      <c r="S466" s="278"/>
      <c r="T466" s="278"/>
      <c r="U466" s="278"/>
      <c r="V466" s="278"/>
      <c r="W466" s="278"/>
      <c r="X466" s="278"/>
      <c r="Y466" s="278"/>
      <c r="Z466" s="278"/>
      <c r="AA466" s="278"/>
      <c r="AB466" s="278"/>
      <c r="AC466" s="278"/>
      <c r="AD466" s="278"/>
      <c r="AE466" s="278"/>
      <c r="AF466" s="278"/>
      <c r="AG466" s="278"/>
      <c r="AH466" s="278"/>
      <c r="AI466" s="278"/>
      <c r="AJ466" s="278"/>
      <c r="AK466" s="278"/>
    </row>
    <row r="467" spans="1:37" s="23" customFormat="1" ht="15" customHeight="1">
      <c r="A467" s="114"/>
      <c r="B467" s="378"/>
      <c r="C467" s="85"/>
      <c r="D467" s="85"/>
      <c r="E467" s="85"/>
      <c r="F467" s="85"/>
      <c r="G467" s="22"/>
      <c r="H467" s="278"/>
      <c r="I467" s="278"/>
      <c r="J467" s="278"/>
      <c r="K467" s="278"/>
      <c r="L467" s="278"/>
      <c r="M467" s="278"/>
      <c r="N467" s="278"/>
      <c r="O467" s="278"/>
      <c r="P467" s="278"/>
      <c r="Q467" s="278"/>
      <c r="R467" s="278"/>
      <c r="S467" s="278"/>
      <c r="T467" s="278"/>
      <c r="U467" s="278"/>
      <c r="V467" s="278"/>
      <c r="W467" s="278"/>
      <c r="X467" s="278"/>
      <c r="Y467" s="278"/>
      <c r="Z467" s="278"/>
      <c r="AA467" s="278"/>
      <c r="AB467" s="278"/>
      <c r="AC467" s="278"/>
      <c r="AD467" s="278"/>
      <c r="AE467" s="278"/>
      <c r="AF467" s="278"/>
      <c r="AG467" s="278"/>
      <c r="AH467" s="278"/>
      <c r="AI467" s="278"/>
      <c r="AJ467" s="278"/>
      <c r="AK467" s="278"/>
    </row>
    <row r="468" spans="1:37" s="23" customFormat="1" ht="15" customHeight="1">
      <c r="A468" s="114"/>
      <c r="B468" s="378"/>
      <c r="C468" s="85"/>
      <c r="D468" s="85"/>
      <c r="E468" s="85"/>
      <c r="F468" s="85"/>
      <c r="G468" s="22"/>
      <c r="H468" s="278"/>
      <c r="I468" s="278"/>
      <c r="J468" s="278"/>
      <c r="K468" s="278"/>
      <c r="L468" s="278"/>
      <c r="M468" s="278"/>
      <c r="N468" s="278"/>
      <c r="O468" s="278"/>
      <c r="P468" s="278"/>
      <c r="Q468" s="278"/>
      <c r="R468" s="278"/>
      <c r="S468" s="278"/>
      <c r="T468" s="278"/>
      <c r="U468" s="278"/>
      <c r="V468" s="278"/>
      <c r="W468" s="278"/>
      <c r="X468" s="278"/>
      <c r="Y468" s="278"/>
      <c r="Z468" s="278"/>
      <c r="AA468" s="278"/>
      <c r="AB468" s="278"/>
      <c r="AC468" s="278"/>
      <c r="AD468" s="278"/>
      <c r="AE468" s="278"/>
      <c r="AF468" s="278"/>
      <c r="AG468" s="278"/>
      <c r="AH468" s="278"/>
      <c r="AI468" s="278"/>
      <c r="AJ468" s="278"/>
      <c r="AK468" s="278"/>
    </row>
    <row r="469" spans="1:37" s="23" customFormat="1" ht="15" customHeight="1">
      <c r="A469" s="114"/>
      <c r="B469" s="378"/>
      <c r="C469" s="85"/>
      <c r="D469" s="85"/>
      <c r="E469" s="85"/>
      <c r="F469" s="85"/>
      <c r="G469" s="22"/>
      <c r="H469" s="278"/>
      <c r="I469" s="278"/>
      <c r="J469" s="278"/>
      <c r="K469" s="278"/>
      <c r="L469" s="278"/>
      <c r="M469" s="278"/>
      <c r="N469" s="278"/>
      <c r="O469" s="278"/>
      <c r="P469" s="278"/>
      <c r="Q469" s="278"/>
      <c r="R469" s="278"/>
      <c r="S469" s="278"/>
      <c r="T469" s="278"/>
      <c r="U469" s="278"/>
      <c r="V469" s="278"/>
      <c r="W469" s="278"/>
      <c r="X469" s="278"/>
      <c r="Y469" s="278"/>
      <c r="Z469" s="278"/>
      <c r="AA469" s="278"/>
      <c r="AB469" s="278"/>
      <c r="AC469" s="278"/>
      <c r="AD469" s="278"/>
      <c r="AE469" s="278"/>
      <c r="AF469" s="278"/>
      <c r="AG469" s="278"/>
      <c r="AH469" s="278"/>
      <c r="AI469" s="278"/>
      <c r="AJ469" s="278"/>
      <c r="AK469" s="278"/>
    </row>
    <row r="470" spans="1:37" s="23" customFormat="1" ht="15" customHeight="1">
      <c r="A470" s="114"/>
      <c r="B470" s="378"/>
      <c r="C470" s="85"/>
      <c r="D470" s="85"/>
      <c r="E470" s="85"/>
      <c r="F470" s="85"/>
      <c r="G470" s="22"/>
      <c r="H470" s="278"/>
      <c r="I470" s="278"/>
      <c r="J470" s="278"/>
      <c r="K470" s="278"/>
      <c r="L470" s="278"/>
      <c r="M470" s="278"/>
      <c r="N470" s="278"/>
      <c r="O470" s="278"/>
      <c r="P470" s="278"/>
      <c r="Q470" s="278"/>
      <c r="R470" s="278"/>
      <c r="S470" s="278"/>
      <c r="T470" s="278"/>
      <c r="U470" s="278"/>
      <c r="V470" s="278"/>
      <c r="W470" s="278"/>
      <c r="X470" s="278"/>
      <c r="Y470" s="278"/>
      <c r="Z470" s="278"/>
      <c r="AA470" s="278"/>
      <c r="AB470" s="278"/>
      <c r="AC470" s="278"/>
      <c r="AD470" s="278"/>
      <c r="AE470" s="278"/>
      <c r="AF470" s="278"/>
      <c r="AG470" s="278"/>
      <c r="AH470" s="278"/>
      <c r="AI470" s="278"/>
      <c r="AJ470" s="278"/>
      <c r="AK470" s="278"/>
    </row>
    <row r="471" spans="1:37" s="23" customFormat="1" ht="15" customHeight="1">
      <c r="A471" s="114"/>
      <c r="B471" s="378"/>
      <c r="C471" s="85"/>
      <c r="D471" s="85"/>
      <c r="E471" s="85"/>
      <c r="F471" s="85"/>
      <c r="G471" s="22"/>
      <c r="H471" s="278"/>
      <c r="I471" s="278"/>
      <c r="J471" s="278"/>
      <c r="K471" s="278"/>
      <c r="L471" s="278"/>
      <c r="M471" s="278"/>
      <c r="N471" s="278"/>
      <c r="O471" s="278"/>
      <c r="P471" s="278"/>
      <c r="Q471" s="278"/>
      <c r="R471" s="278"/>
      <c r="S471" s="278"/>
      <c r="T471" s="278"/>
      <c r="U471" s="278"/>
      <c r="V471" s="278"/>
      <c r="W471" s="278"/>
      <c r="X471" s="278"/>
      <c r="Y471" s="278"/>
      <c r="Z471" s="278"/>
      <c r="AA471" s="278"/>
      <c r="AB471" s="278"/>
      <c r="AC471" s="278"/>
      <c r="AD471" s="278"/>
      <c r="AE471" s="278"/>
      <c r="AF471" s="278"/>
      <c r="AG471" s="278"/>
      <c r="AH471" s="278"/>
      <c r="AI471" s="278"/>
      <c r="AJ471" s="278"/>
      <c r="AK471" s="278"/>
    </row>
    <row r="472" spans="1:37" s="23" customFormat="1" ht="15" customHeight="1">
      <c r="A472" s="114"/>
      <c r="B472" s="378"/>
      <c r="C472" s="85"/>
      <c r="D472" s="85"/>
      <c r="E472" s="85"/>
      <c r="F472" s="85"/>
      <c r="G472" s="22"/>
      <c r="H472" s="278"/>
      <c r="I472" s="278"/>
      <c r="J472" s="278"/>
      <c r="K472" s="278"/>
      <c r="L472" s="278"/>
      <c r="M472" s="278"/>
      <c r="N472" s="278"/>
      <c r="O472" s="278"/>
      <c r="P472" s="278"/>
      <c r="Q472" s="278"/>
      <c r="R472" s="278"/>
      <c r="S472" s="278"/>
      <c r="T472" s="278"/>
      <c r="U472" s="278"/>
      <c r="V472" s="278"/>
      <c r="W472" s="278"/>
      <c r="X472" s="278"/>
      <c r="Y472" s="278"/>
      <c r="Z472" s="278"/>
      <c r="AA472" s="278"/>
      <c r="AB472" s="278"/>
      <c r="AC472" s="278"/>
      <c r="AD472" s="278"/>
      <c r="AE472" s="278"/>
      <c r="AF472" s="278"/>
      <c r="AG472" s="278"/>
      <c r="AH472" s="278"/>
      <c r="AI472" s="278"/>
      <c r="AJ472" s="278"/>
      <c r="AK472" s="278"/>
    </row>
    <row r="473" spans="1:37" s="23" customFormat="1" ht="15" customHeight="1">
      <c r="A473" s="114"/>
      <c r="B473" s="378"/>
      <c r="C473" s="85"/>
      <c r="D473" s="85"/>
      <c r="E473" s="85"/>
      <c r="F473" s="85"/>
      <c r="G473" s="22"/>
      <c r="H473" s="278"/>
      <c r="I473" s="278"/>
      <c r="J473" s="278"/>
      <c r="K473" s="278"/>
      <c r="L473" s="278"/>
      <c r="M473" s="278"/>
      <c r="N473" s="278"/>
      <c r="O473" s="278"/>
      <c r="P473" s="278"/>
      <c r="Q473" s="278"/>
      <c r="R473" s="278"/>
      <c r="S473" s="278"/>
      <c r="T473" s="278"/>
      <c r="U473" s="278"/>
      <c r="V473" s="278"/>
      <c r="W473" s="278"/>
      <c r="X473" s="278"/>
      <c r="Y473" s="278"/>
      <c r="Z473" s="278"/>
      <c r="AA473" s="278"/>
      <c r="AB473" s="278"/>
      <c r="AC473" s="278"/>
      <c r="AD473" s="278"/>
      <c r="AE473" s="278"/>
      <c r="AF473" s="278"/>
      <c r="AG473" s="278"/>
      <c r="AH473" s="278"/>
      <c r="AI473" s="278"/>
      <c r="AJ473" s="278"/>
      <c r="AK473" s="278"/>
    </row>
    <row r="474" spans="1:37" s="23" customFormat="1" ht="15" customHeight="1">
      <c r="A474" s="114"/>
      <c r="B474" s="378"/>
      <c r="C474" s="85"/>
      <c r="D474" s="85"/>
      <c r="E474" s="85"/>
      <c r="F474" s="85"/>
      <c r="G474" s="22"/>
      <c r="H474" s="278"/>
      <c r="I474" s="278"/>
      <c r="J474" s="278"/>
      <c r="K474" s="278"/>
      <c r="L474" s="278"/>
      <c r="M474" s="278"/>
      <c r="N474" s="278"/>
      <c r="O474" s="278"/>
      <c r="P474" s="278"/>
      <c r="Q474" s="278"/>
      <c r="R474" s="278"/>
      <c r="S474" s="278"/>
      <c r="T474" s="278"/>
      <c r="U474" s="278"/>
      <c r="V474" s="278"/>
      <c r="W474" s="278"/>
      <c r="X474" s="278"/>
      <c r="Y474" s="278"/>
      <c r="Z474" s="278"/>
      <c r="AA474" s="278"/>
      <c r="AB474" s="278"/>
      <c r="AC474" s="278"/>
      <c r="AD474" s="278"/>
      <c r="AE474" s="278"/>
      <c r="AF474" s="278"/>
      <c r="AG474" s="278"/>
      <c r="AH474" s="278"/>
      <c r="AI474" s="278"/>
      <c r="AJ474" s="278"/>
      <c r="AK474" s="278"/>
    </row>
    <row r="475" spans="1:37" s="23" customFormat="1" ht="15" customHeight="1">
      <c r="A475" s="114"/>
      <c r="B475" s="378"/>
      <c r="C475" s="85"/>
      <c r="D475" s="85"/>
      <c r="E475" s="85"/>
      <c r="F475" s="85"/>
      <c r="G475" s="22"/>
      <c r="H475" s="278"/>
      <c r="I475" s="278"/>
      <c r="J475" s="278"/>
      <c r="K475" s="278"/>
      <c r="L475" s="278"/>
      <c r="M475" s="278"/>
      <c r="N475" s="278"/>
      <c r="O475" s="278"/>
      <c r="P475" s="278"/>
      <c r="Q475" s="278"/>
      <c r="R475" s="278"/>
      <c r="S475" s="278"/>
      <c r="T475" s="278"/>
      <c r="U475" s="278"/>
      <c r="V475" s="278"/>
      <c r="W475" s="278"/>
      <c r="X475" s="278"/>
      <c r="Y475" s="278"/>
      <c r="Z475" s="278"/>
      <c r="AA475" s="278"/>
      <c r="AB475" s="278"/>
      <c r="AC475" s="278"/>
      <c r="AD475" s="278"/>
      <c r="AE475" s="278"/>
      <c r="AF475" s="278"/>
      <c r="AG475" s="278"/>
      <c r="AH475" s="278"/>
      <c r="AI475" s="278"/>
      <c r="AJ475" s="278"/>
      <c r="AK475" s="278"/>
    </row>
    <row r="476" spans="1:37" s="23" customFormat="1" ht="15" customHeight="1">
      <c r="A476" s="114"/>
      <c r="B476" s="378"/>
      <c r="C476" s="85"/>
      <c r="D476" s="85"/>
      <c r="E476" s="85"/>
      <c r="F476" s="85"/>
      <c r="G476" s="22"/>
      <c r="H476" s="278"/>
      <c r="I476" s="278"/>
      <c r="J476" s="278"/>
      <c r="K476" s="278"/>
      <c r="L476" s="278"/>
      <c r="M476" s="278"/>
      <c r="N476" s="278"/>
      <c r="O476" s="278"/>
      <c r="P476" s="278"/>
      <c r="Q476" s="278"/>
      <c r="R476" s="278"/>
      <c r="S476" s="278"/>
      <c r="T476" s="278"/>
      <c r="U476" s="278"/>
      <c r="V476" s="278"/>
      <c r="W476" s="278"/>
      <c r="X476" s="278"/>
      <c r="Y476" s="278"/>
      <c r="Z476" s="278"/>
      <c r="AA476" s="278"/>
      <c r="AB476" s="278"/>
      <c r="AC476" s="278"/>
      <c r="AD476" s="278"/>
      <c r="AE476" s="278"/>
      <c r="AF476" s="278"/>
      <c r="AG476" s="278"/>
      <c r="AH476" s="278"/>
      <c r="AI476" s="278"/>
      <c r="AJ476" s="278"/>
      <c r="AK476" s="278"/>
    </row>
    <row r="477" spans="1:37" s="23" customFormat="1" ht="15" customHeight="1">
      <c r="A477" s="114"/>
      <c r="B477" s="378"/>
      <c r="C477" s="85"/>
      <c r="D477" s="85"/>
      <c r="E477" s="85"/>
      <c r="F477" s="85"/>
      <c r="G477" s="22"/>
      <c r="H477" s="278"/>
      <c r="I477" s="278"/>
      <c r="J477" s="278"/>
      <c r="K477" s="278"/>
      <c r="L477" s="278"/>
      <c r="M477" s="278"/>
      <c r="N477" s="278"/>
      <c r="O477" s="278"/>
      <c r="P477" s="278"/>
      <c r="Q477" s="278"/>
      <c r="R477" s="278"/>
      <c r="S477" s="278"/>
      <c r="T477" s="278"/>
      <c r="U477" s="278"/>
      <c r="V477" s="278"/>
      <c r="W477" s="278"/>
      <c r="X477" s="278"/>
      <c r="Y477" s="278"/>
      <c r="Z477" s="278"/>
      <c r="AA477" s="278"/>
      <c r="AB477" s="278"/>
      <c r="AC477" s="278"/>
      <c r="AD477" s="278"/>
      <c r="AE477" s="278"/>
      <c r="AF477" s="278"/>
      <c r="AG477" s="278"/>
      <c r="AH477" s="278"/>
      <c r="AI477" s="278"/>
      <c r="AJ477" s="278"/>
      <c r="AK477" s="278"/>
    </row>
    <row r="478" spans="1:37" s="23" customFormat="1" ht="15" customHeight="1">
      <c r="A478" s="114"/>
      <c r="B478" s="378"/>
      <c r="C478" s="85"/>
      <c r="D478" s="85"/>
      <c r="E478" s="85"/>
      <c r="F478" s="85"/>
      <c r="G478" s="22"/>
      <c r="H478" s="278"/>
      <c r="I478" s="278"/>
      <c r="J478" s="278"/>
      <c r="K478" s="278"/>
      <c r="L478" s="278"/>
      <c r="M478" s="278"/>
      <c r="N478" s="278"/>
      <c r="O478" s="278"/>
      <c r="P478" s="278"/>
      <c r="Q478" s="278"/>
      <c r="R478" s="278"/>
      <c r="S478" s="278"/>
      <c r="T478" s="278"/>
      <c r="U478" s="278"/>
      <c r="V478" s="278"/>
      <c r="W478" s="278"/>
      <c r="X478" s="278"/>
      <c r="Y478" s="278"/>
      <c r="Z478" s="278"/>
      <c r="AA478" s="278"/>
      <c r="AB478" s="278"/>
      <c r="AC478" s="278"/>
      <c r="AD478" s="278"/>
      <c r="AE478" s="278"/>
      <c r="AF478" s="278"/>
      <c r="AG478" s="278"/>
      <c r="AH478" s="278"/>
      <c r="AI478" s="278"/>
      <c r="AJ478" s="278"/>
      <c r="AK478" s="278"/>
    </row>
    <row r="479" spans="1:37" s="23" customFormat="1" ht="15" customHeight="1">
      <c r="A479" s="114"/>
      <c r="B479" s="378"/>
      <c r="C479" s="85"/>
      <c r="D479" s="85"/>
      <c r="E479" s="85"/>
      <c r="F479" s="85"/>
      <c r="G479" s="22"/>
      <c r="H479" s="278"/>
      <c r="I479" s="278"/>
      <c r="J479" s="278"/>
      <c r="K479" s="278"/>
      <c r="L479" s="278"/>
      <c r="M479" s="278"/>
      <c r="N479" s="278"/>
      <c r="O479" s="278"/>
      <c r="P479" s="278"/>
      <c r="Q479" s="278"/>
      <c r="R479" s="278"/>
      <c r="S479" s="278"/>
      <c r="T479" s="278"/>
      <c r="U479" s="278"/>
      <c r="V479" s="278"/>
      <c r="W479" s="278"/>
      <c r="X479" s="278"/>
      <c r="Y479" s="278"/>
      <c r="Z479" s="278"/>
      <c r="AA479" s="278"/>
      <c r="AB479" s="278"/>
      <c r="AC479" s="278"/>
      <c r="AD479" s="278"/>
      <c r="AE479" s="278"/>
      <c r="AF479" s="278"/>
      <c r="AG479" s="278"/>
      <c r="AH479" s="278"/>
      <c r="AI479" s="278"/>
      <c r="AJ479" s="278"/>
      <c r="AK479" s="278"/>
    </row>
    <row r="480" spans="1:37" s="23" customFormat="1" ht="15" customHeight="1">
      <c r="A480" s="114"/>
      <c r="B480" s="378"/>
      <c r="C480" s="85"/>
      <c r="D480" s="85"/>
      <c r="E480" s="85"/>
      <c r="F480" s="85"/>
      <c r="G480" s="22"/>
      <c r="H480" s="278"/>
      <c r="I480" s="278"/>
      <c r="J480" s="278"/>
      <c r="K480" s="278"/>
      <c r="L480" s="278"/>
      <c r="M480" s="278"/>
      <c r="N480" s="278"/>
      <c r="O480" s="278"/>
      <c r="P480" s="278"/>
      <c r="Q480" s="278"/>
      <c r="R480" s="278"/>
      <c r="S480" s="278"/>
      <c r="T480" s="278"/>
      <c r="U480" s="278"/>
      <c r="V480" s="278"/>
      <c r="W480" s="278"/>
      <c r="X480" s="278"/>
      <c r="Y480" s="278"/>
      <c r="Z480" s="278"/>
      <c r="AA480" s="278"/>
      <c r="AB480" s="278"/>
      <c r="AC480" s="278"/>
      <c r="AD480" s="278"/>
      <c r="AE480" s="278"/>
      <c r="AF480" s="278"/>
      <c r="AG480" s="278"/>
      <c r="AH480" s="278"/>
      <c r="AI480" s="278"/>
      <c r="AJ480" s="278"/>
      <c r="AK480" s="278"/>
    </row>
    <row r="481" spans="1:37" s="23" customFormat="1" ht="15" customHeight="1">
      <c r="A481" s="114"/>
      <c r="B481" s="378"/>
      <c r="C481" s="85"/>
      <c r="D481" s="85"/>
      <c r="E481" s="85"/>
      <c r="F481" s="85"/>
      <c r="G481" s="22"/>
      <c r="H481" s="278"/>
      <c r="I481" s="278"/>
      <c r="J481" s="278"/>
      <c r="K481" s="278"/>
      <c r="L481" s="278"/>
      <c r="M481" s="278"/>
      <c r="N481" s="278"/>
      <c r="O481" s="278"/>
      <c r="P481" s="278"/>
      <c r="Q481" s="278"/>
      <c r="R481" s="278"/>
      <c r="S481" s="278"/>
      <c r="T481" s="278"/>
      <c r="U481" s="278"/>
      <c r="V481" s="278"/>
      <c r="W481" s="278"/>
      <c r="X481" s="278"/>
      <c r="Y481" s="278"/>
      <c r="Z481" s="278"/>
      <c r="AA481" s="278"/>
      <c r="AB481" s="278"/>
      <c r="AC481" s="278"/>
      <c r="AD481" s="278"/>
      <c r="AE481" s="278"/>
      <c r="AF481" s="278"/>
      <c r="AG481" s="278"/>
      <c r="AH481" s="278"/>
      <c r="AI481" s="278"/>
      <c r="AJ481" s="278"/>
      <c r="AK481" s="278"/>
    </row>
    <row r="482" spans="1:37" s="23" customFormat="1" ht="15" customHeight="1">
      <c r="A482" s="114"/>
      <c r="B482" s="378"/>
      <c r="C482" s="85"/>
      <c r="D482" s="85"/>
      <c r="E482" s="85"/>
      <c r="F482" s="85"/>
      <c r="G482" s="22"/>
      <c r="H482" s="278"/>
      <c r="I482" s="278"/>
      <c r="J482" s="278"/>
      <c r="K482" s="278"/>
      <c r="L482" s="278"/>
      <c r="M482" s="278"/>
      <c r="N482" s="278"/>
      <c r="O482" s="278"/>
      <c r="P482" s="278"/>
      <c r="Q482" s="278"/>
      <c r="R482" s="278"/>
      <c r="S482" s="278"/>
      <c r="T482" s="278"/>
      <c r="U482" s="278"/>
      <c r="V482" s="278"/>
      <c r="W482" s="278"/>
      <c r="X482" s="278"/>
      <c r="Y482" s="278"/>
      <c r="Z482" s="278"/>
      <c r="AA482" s="278"/>
      <c r="AB482" s="278"/>
      <c r="AC482" s="278"/>
      <c r="AD482" s="278"/>
      <c r="AE482" s="278"/>
      <c r="AF482" s="278"/>
      <c r="AG482" s="278"/>
      <c r="AH482" s="278"/>
      <c r="AI482" s="278"/>
      <c r="AJ482" s="278"/>
      <c r="AK482" s="278"/>
    </row>
    <row r="483" spans="1:37" s="23" customFormat="1" ht="15" customHeight="1">
      <c r="A483" s="114"/>
      <c r="B483" s="378"/>
      <c r="C483" s="85"/>
      <c r="D483" s="85"/>
      <c r="E483" s="85"/>
      <c r="F483" s="85"/>
      <c r="G483" s="22"/>
      <c r="H483" s="278"/>
      <c r="I483" s="278"/>
      <c r="J483" s="278"/>
      <c r="K483" s="278"/>
      <c r="L483" s="278"/>
      <c r="M483" s="278"/>
      <c r="N483" s="278"/>
      <c r="O483" s="278"/>
      <c r="P483" s="278"/>
      <c r="Q483" s="278"/>
      <c r="R483" s="278"/>
      <c r="S483" s="278"/>
      <c r="T483" s="278"/>
      <c r="U483" s="278"/>
      <c r="V483" s="278"/>
      <c r="W483" s="278"/>
      <c r="X483" s="278"/>
      <c r="Y483" s="278"/>
      <c r="Z483" s="278"/>
      <c r="AA483" s="278"/>
      <c r="AB483" s="278"/>
      <c r="AC483" s="278"/>
      <c r="AD483" s="278"/>
      <c r="AE483" s="278"/>
      <c r="AF483" s="278"/>
      <c r="AG483" s="278"/>
      <c r="AH483" s="278"/>
      <c r="AI483" s="278"/>
      <c r="AJ483" s="278"/>
      <c r="AK483" s="278"/>
    </row>
    <row r="484" spans="1:37" s="23" customFormat="1" ht="15" customHeight="1">
      <c r="A484" s="114"/>
      <c r="B484" s="378"/>
      <c r="C484" s="85"/>
      <c r="D484" s="85"/>
      <c r="E484" s="85"/>
      <c r="F484" s="85"/>
      <c r="G484" s="22"/>
      <c r="H484" s="278"/>
      <c r="I484" s="278"/>
      <c r="J484" s="278"/>
      <c r="K484" s="278"/>
      <c r="L484" s="278"/>
      <c r="M484" s="278"/>
      <c r="N484" s="278"/>
      <c r="O484" s="278"/>
      <c r="P484" s="278"/>
      <c r="Q484" s="278"/>
      <c r="R484" s="278"/>
      <c r="S484" s="278"/>
      <c r="T484" s="278"/>
      <c r="U484" s="278"/>
      <c r="V484" s="278"/>
      <c r="W484" s="278"/>
      <c r="X484" s="278"/>
      <c r="Y484" s="278"/>
      <c r="Z484" s="278"/>
      <c r="AA484" s="278"/>
      <c r="AB484" s="278"/>
      <c r="AC484" s="278"/>
      <c r="AD484" s="278"/>
      <c r="AE484" s="278"/>
      <c r="AF484" s="278"/>
      <c r="AG484" s="278"/>
      <c r="AH484" s="278"/>
      <c r="AI484" s="278"/>
      <c r="AJ484" s="278"/>
      <c r="AK484" s="278"/>
    </row>
    <row r="485" spans="1:37" s="23" customFormat="1" ht="15" customHeight="1">
      <c r="A485" s="114"/>
      <c r="B485" s="378"/>
      <c r="C485" s="85"/>
      <c r="D485" s="85"/>
      <c r="E485" s="85"/>
      <c r="F485" s="85"/>
      <c r="G485" s="22"/>
      <c r="H485" s="278"/>
      <c r="I485" s="278"/>
      <c r="J485" s="278"/>
      <c r="K485" s="278"/>
      <c r="L485" s="278"/>
      <c r="M485" s="278"/>
      <c r="N485" s="278"/>
      <c r="O485" s="278"/>
      <c r="P485" s="278"/>
      <c r="Q485" s="278"/>
      <c r="R485" s="278"/>
      <c r="S485" s="278"/>
      <c r="T485" s="278"/>
      <c r="U485" s="278"/>
      <c r="V485" s="278"/>
      <c r="W485" s="278"/>
      <c r="X485" s="278"/>
      <c r="Y485" s="278"/>
      <c r="Z485" s="278"/>
      <c r="AA485" s="278"/>
      <c r="AB485" s="278"/>
      <c r="AC485" s="278"/>
      <c r="AD485" s="278"/>
      <c r="AE485" s="278"/>
      <c r="AF485" s="278"/>
      <c r="AG485" s="278"/>
      <c r="AH485" s="278"/>
      <c r="AI485" s="278"/>
      <c r="AJ485" s="278"/>
      <c r="AK485" s="278"/>
    </row>
    <row r="486" spans="1:37" s="23" customFormat="1" ht="15" customHeight="1">
      <c r="A486" s="114"/>
      <c r="B486" s="378"/>
      <c r="C486" s="85"/>
      <c r="D486" s="85"/>
      <c r="E486" s="85"/>
      <c r="F486" s="85"/>
      <c r="G486" s="22"/>
      <c r="H486" s="278"/>
      <c r="I486" s="278"/>
      <c r="J486" s="278"/>
      <c r="K486" s="278"/>
      <c r="L486" s="278"/>
      <c r="M486" s="278"/>
      <c r="N486" s="278"/>
      <c r="O486" s="278"/>
      <c r="P486" s="278"/>
      <c r="Q486" s="278"/>
      <c r="R486" s="278"/>
      <c r="S486" s="278"/>
      <c r="T486" s="278"/>
      <c r="U486" s="278"/>
      <c r="V486" s="278"/>
      <c r="W486" s="278"/>
      <c r="X486" s="278"/>
      <c r="Y486" s="278"/>
      <c r="Z486" s="278"/>
      <c r="AA486" s="278"/>
      <c r="AB486" s="278"/>
      <c r="AC486" s="278"/>
      <c r="AD486" s="278"/>
      <c r="AE486" s="278"/>
      <c r="AF486" s="278"/>
      <c r="AG486" s="278"/>
      <c r="AH486" s="278"/>
      <c r="AI486" s="278"/>
      <c r="AJ486" s="278"/>
      <c r="AK486" s="278"/>
    </row>
    <row r="487" spans="1:37" s="23" customFormat="1" ht="15" customHeight="1">
      <c r="A487" s="114"/>
      <c r="B487" s="378"/>
      <c r="C487" s="85"/>
      <c r="D487" s="85"/>
      <c r="E487" s="85"/>
      <c r="F487" s="85"/>
      <c r="G487" s="22"/>
      <c r="H487" s="278"/>
      <c r="I487" s="278"/>
      <c r="J487" s="278"/>
      <c r="K487" s="278"/>
      <c r="L487" s="278"/>
      <c r="M487" s="278"/>
      <c r="N487" s="278"/>
      <c r="O487" s="278"/>
      <c r="P487" s="278"/>
      <c r="Q487" s="278"/>
      <c r="R487" s="278"/>
      <c r="S487" s="278"/>
      <c r="T487" s="278"/>
      <c r="U487" s="278"/>
      <c r="V487" s="278"/>
      <c r="W487" s="278"/>
      <c r="X487" s="278"/>
      <c r="Y487" s="278"/>
      <c r="Z487" s="278"/>
      <c r="AA487" s="278"/>
      <c r="AB487" s="278"/>
      <c r="AC487" s="278"/>
      <c r="AD487" s="278"/>
      <c r="AE487" s="278"/>
      <c r="AF487" s="278"/>
      <c r="AG487" s="278"/>
      <c r="AH487" s="278"/>
      <c r="AI487" s="278"/>
      <c r="AJ487" s="278"/>
      <c r="AK487" s="278"/>
    </row>
    <row r="488" spans="1:37" s="23" customFormat="1" ht="15" customHeight="1">
      <c r="A488" s="114"/>
      <c r="B488" s="378"/>
      <c r="C488" s="85"/>
      <c r="D488" s="85"/>
      <c r="E488" s="85"/>
      <c r="F488" s="85"/>
      <c r="G488" s="22"/>
      <c r="H488" s="278"/>
      <c r="I488" s="278"/>
      <c r="J488" s="278"/>
      <c r="K488" s="278"/>
      <c r="L488" s="278"/>
      <c r="M488" s="278"/>
      <c r="N488" s="278"/>
      <c r="O488" s="278"/>
      <c r="P488" s="278"/>
      <c r="Q488" s="278"/>
      <c r="R488" s="278"/>
      <c r="S488" s="278"/>
      <c r="T488" s="278"/>
      <c r="U488" s="278"/>
      <c r="V488" s="278"/>
      <c r="W488" s="278"/>
      <c r="X488" s="278"/>
      <c r="Y488" s="278"/>
      <c r="Z488" s="278"/>
      <c r="AA488" s="278"/>
      <c r="AB488" s="278"/>
      <c r="AC488" s="278"/>
      <c r="AD488" s="278"/>
      <c r="AE488" s="278"/>
      <c r="AF488" s="278"/>
      <c r="AG488" s="278"/>
      <c r="AH488" s="278"/>
      <c r="AI488" s="278"/>
      <c r="AJ488" s="278"/>
      <c r="AK488" s="278"/>
    </row>
    <row r="489" spans="1:37" s="23" customFormat="1" ht="15" customHeight="1">
      <c r="A489" s="114"/>
      <c r="B489" s="378"/>
      <c r="C489" s="85"/>
      <c r="D489" s="85"/>
      <c r="E489" s="85"/>
      <c r="F489" s="85"/>
      <c r="G489" s="22"/>
      <c r="H489" s="278"/>
      <c r="I489" s="278"/>
      <c r="J489" s="278"/>
      <c r="K489" s="278"/>
      <c r="L489" s="278"/>
      <c r="M489" s="278"/>
      <c r="N489" s="278"/>
      <c r="O489" s="278"/>
      <c r="P489" s="278"/>
      <c r="Q489" s="278"/>
      <c r="R489" s="278"/>
      <c r="S489" s="278"/>
      <c r="T489" s="278"/>
      <c r="U489" s="278"/>
      <c r="V489" s="278"/>
      <c r="W489" s="278"/>
      <c r="X489" s="278"/>
      <c r="Y489" s="278"/>
      <c r="Z489" s="278"/>
      <c r="AA489" s="278"/>
      <c r="AB489" s="278"/>
      <c r="AC489" s="278"/>
      <c r="AD489" s="278"/>
      <c r="AE489" s="278"/>
      <c r="AF489" s="278"/>
      <c r="AG489" s="278"/>
      <c r="AH489" s="278"/>
      <c r="AI489" s="278"/>
      <c r="AJ489" s="278"/>
      <c r="AK489" s="278"/>
    </row>
    <row r="490" spans="1:37" s="23" customFormat="1" ht="15" customHeight="1">
      <c r="A490" s="114"/>
      <c r="B490" s="378"/>
      <c r="C490" s="85"/>
      <c r="D490" s="85"/>
      <c r="E490" s="85"/>
      <c r="F490" s="85"/>
      <c r="G490" s="22"/>
      <c r="H490" s="278"/>
      <c r="I490" s="278"/>
      <c r="J490" s="278"/>
      <c r="K490" s="278"/>
      <c r="L490" s="278"/>
      <c r="M490" s="278"/>
      <c r="N490" s="278"/>
      <c r="O490" s="278"/>
      <c r="P490" s="278"/>
      <c r="Q490" s="278"/>
      <c r="R490" s="278"/>
      <c r="S490" s="278"/>
      <c r="T490" s="278"/>
      <c r="U490" s="278"/>
      <c r="V490" s="278"/>
      <c r="W490" s="278"/>
      <c r="X490" s="278"/>
      <c r="Y490" s="278"/>
      <c r="Z490" s="278"/>
      <c r="AA490" s="278"/>
      <c r="AB490" s="278"/>
      <c r="AC490" s="278"/>
      <c r="AD490" s="278"/>
      <c r="AE490" s="278"/>
      <c r="AF490" s="278"/>
      <c r="AG490" s="278"/>
      <c r="AH490" s="278"/>
      <c r="AI490" s="278"/>
      <c r="AJ490" s="278"/>
      <c r="AK490" s="278"/>
    </row>
    <row r="491" spans="1:37" s="23" customFormat="1" ht="15" customHeight="1">
      <c r="A491" s="114"/>
      <c r="B491" s="378"/>
      <c r="C491" s="85"/>
      <c r="D491" s="85"/>
      <c r="E491" s="85"/>
      <c r="F491" s="85"/>
      <c r="G491" s="22"/>
      <c r="H491" s="278"/>
      <c r="I491" s="278"/>
      <c r="J491" s="278"/>
      <c r="K491" s="278"/>
      <c r="L491" s="278"/>
      <c r="M491" s="278"/>
      <c r="N491" s="278"/>
      <c r="O491" s="278"/>
      <c r="P491" s="278"/>
      <c r="Q491" s="278"/>
      <c r="R491" s="278"/>
      <c r="S491" s="278"/>
      <c r="T491" s="278"/>
      <c r="U491" s="278"/>
      <c r="V491" s="278"/>
      <c r="W491" s="278"/>
      <c r="X491" s="278"/>
      <c r="Y491" s="278"/>
      <c r="Z491" s="278"/>
      <c r="AA491" s="278"/>
      <c r="AB491" s="278"/>
      <c r="AC491" s="278"/>
      <c r="AD491" s="278"/>
      <c r="AE491" s="278"/>
      <c r="AF491" s="278"/>
      <c r="AG491" s="278"/>
      <c r="AH491" s="278"/>
      <c r="AI491" s="278"/>
      <c r="AJ491" s="278"/>
      <c r="AK491" s="278"/>
    </row>
    <row r="492" spans="1:37" s="23" customFormat="1" ht="15" customHeight="1">
      <c r="A492" s="114"/>
      <c r="B492" s="378"/>
      <c r="C492" s="85"/>
      <c r="D492" s="85"/>
      <c r="E492" s="85"/>
      <c r="F492" s="85"/>
      <c r="G492" s="22"/>
      <c r="H492" s="278"/>
      <c r="I492" s="278"/>
      <c r="J492" s="278"/>
      <c r="K492" s="278"/>
      <c r="L492" s="278"/>
      <c r="M492" s="278"/>
      <c r="N492" s="278"/>
      <c r="O492" s="278"/>
      <c r="P492" s="278"/>
      <c r="Q492" s="278"/>
      <c r="R492" s="278"/>
      <c r="S492" s="278"/>
      <c r="T492" s="278"/>
      <c r="U492" s="278"/>
      <c r="V492" s="278"/>
      <c r="W492" s="278"/>
      <c r="X492" s="278"/>
      <c r="Y492" s="278"/>
      <c r="Z492" s="278"/>
      <c r="AA492" s="278"/>
      <c r="AB492" s="278"/>
      <c r="AC492" s="278"/>
      <c r="AD492" s="278"/>
      <c r="AE492" s="278"/>
      <c r="AF492" s="278"/>
      <c r="AG492" s="278"/>
      <c r="AH492" s="278"/>
      <c r="AI492" s="278"/>
      <c r="AJ492" s="278"/>
      <c r="AK492" s="278"/>
    </row>
    <row r="493" spans="1:37" s="23" customFormat="1" ht="15" customHeight="1">
      <c r="A493" s="114"/>
      <c r="B493" s="378"/>
      <c r="C493" s="85"/>
      <c r="D493" s="85"/>
      <c r="E493" s="85"/>
      <c r="F493" s="85"/>
      <c r="G493" s="22"/>
      <c r="H493" s="278"/>
      <c r="I493" s="278"/>
      <c r="J493" s="278"/>
      <c r="K493" s="278"/>
      <c r="L493" s="278"/>
      <c r="M493" s="278"/>
      <c r="N493" s="278"/>
      <c r="O493" s="278"/>
      <c r="P493" s="278"/>
      <c r="Q493" s="278"/>
      <c r="R493" s="278"/>
      <c r="S493" s="278"/>
      <c r="T493" s="278"/>
      <c r="U493" s="278"/>
      <c r="V493" s="278"/>
      <c r="W493" s="278"/>
      <c r="X493" s="278"/>
      <c r="Y493" s="278"/>
      <c r="Z493" s="278"/>
      <c r="AA493" s="278"/>
      <c r="AB493" s="278"/>
      <c r="AC493" s="278"/>
      <c r="AD493" s="278"/>
      <c r="AE493" s="278"/>
      <c r="AF493" s="278"/>
      <c r="AG493" s="278"/>
      <c r="AH493" s="278"/>
      <c r="AI493" s="278"/>
      <c r="AJ493" s="278"/>
      <c r="AK493" s="278"/>
    </row>
    <row r="494" spans="1:37" s="23" customFormat="1" ht="15" customHeight="1">
      <c r="A494" s="114"/>
      <c r="B494" s="378"/>
      <c r="C494" s="85"/>
      <c r="D494" s="85"/>
      <c r="E494" s="85"/>
      <c r="F494" s="85"/>
      <c r="G494" s="22"/>
      <c r="H494" s="278"/>
      <c r="I494" s="278"/>
      <c r="J494" s="278"/>
      <c r="K494" s="278"/>
      <c r="L494" s="278"/>
      <c r="M494" s="278"/>
      <c r="N494" s="278"/>
      <c r="O494" s="278"/>
      <c r="P494" s="278"/>
      <c r="Q494" s="278"/>
      <c r="R494" s="278"/>
      <c r="S494" s="278"/>
      <c r="T494" s="278"/>
      <c r="U494" s="278"/>
      <c r="V494" s="278"/>
      <c r="W494" s="278"/>
      <c r="X494" s="278"/>
      <c r="Y494" s="278"/>
      <c r="Z494" s="278"/>
      <c r="AA494" s="278"/>
      <c r="AB494" s="278"/>
      <c r="AC494" s="278"/>
      <c r="AD494" s="278"/>
      <c r="AE494" s="278"/>
      <c r="AF494" s="278"/>
      <c r="AG494" s="278"/>
      <c r="AH494" s="278"/>
      <c r="AI494" s="278"/>
      <c r="AJ494" s="278"/>
      <c r="AK494" s="278"/>
    </row>
    <row r="495" spans="1:37" s="23" customFormat="1" ht="15" customHeight="1">
      <c r="A495" s="114"/>
      <c r="B495" s="378"/>
      <c r="C495" s="85"/>
      <c r="D495" s="85"/>
      <c r="E495" s="85"/>
      <c r="F495" s="85"/>
      <c r="G495" s="22"/>
      <c r="H495" s="278"/>
      <c r="I495" s="278"/>
      <c r="J495" s="278"/>
      <c r="K495" s="278"/>
      <c r="L495" s="278"/>
      <c r="M495" s="278"/>
      <c r="N495" s="278"/>
      <c r="O495" s="278"/>
      <c r="P495" s="278"/>
      <c r="Q495" s="278"/>
      <c r="R495" s="278"/>
      <c r="S495" s="278"/>
      <c r="T495" s="278"/>
      <c r="U495" s="278"/>
      <c r="V495" s="278"/>
      <c r="W495" s="278"/>
      <c r="X495" s="278"/>
      <c r="Y495" s="278"/>
      <c r="Z495" s="278"/>
      <c r="AA495" s="278"/>
      <c r="AB495" s="278"/>
      <c r="AC495" s="278"/>
      <c r="AD495" s="278"/>
      <c r="AE495" s="278"/>
      <c r="AF495" s="278"/>
      <c r="AG495" s="278"/>
      <c r="AH495" s="278"/>
      <c r="AI495" s="278"/>
      <c r="AJ495" s="278"/>
      <c r="AK495" s="278"/>
    </row>
    <row r="496" spans="1:37" s="23" customFormat="1" ht="15" customHeight="1">
      <c r="A496" s="114"/>
      <c r="B496" s="378"/>
      <c r="C496" s="85"/>
      <c r="D496" s="85"/>
      <c r="E496" s="85"/>
      <c r="F496" s="85"/>
      <c r="G496" s="22"/>
      <c r="H496" s="278"/>
      <c r="I496" s="278"/>
      <c r="J496" s="278"/>
      <c r="K496" s="278"/>
      <c r="L496" s="278"/>
      <c r="M496" s="278"/>
      <c r="N496" s="278"/>
      <c r="O496" s="278"/>
      <c r="P496" s="278"/>
      <c r="Q496" s="278"/>
      <c r="R496" s="278"/>
      <c r="S496" s="278"/>
      <c r="T496" s="278"/>
      <c r="U496" s="278"/>
      <c r="V496" s="278"/>
      <c r="W496" s="278"/>
      <c r="X496" s="278"/>
      <c r="Y496" s="278"/>
      <c r="Z496" s="278"/>
      <c r="AA496" s="278"/>
      <c r="AB496" s="278"/>
      <c r="AC496" s="278"/>
      <c r="AD496" s="278"/>
      <c r="AE496" s="278"/>
      <c r="AF496" s="278"/>
      <c r="AG496" s="278"/>
      <c r="AH496" s="278"/>
      <c r="AI496" s="278"/>
      <c r="AJ496" s="278"/>
      <c r="AK496" s="278"/>
    </row>
    <row r="497" spans="1:37" s="23" customFormat="1" ht="15" customHeight="1">
      <c r="A497" s="114"/>
      <c r="B497" s="378"/>
      <c r="C497" s="85"/>
      <c r="D497" s="85"/>
      <c r="E497" s="85"/>
      <c r="F497" s="85"/>
      <c r="G497" s="22"/>
      <c r="H497" s="278"/>
      <c r="I497" s="278"/>
      <c r="J497" s="278"/>
      <c r="K497" s="278"/>
      <c r="L497" s="278"/>
      <c r="M497" s="278"/>
      <c r="N497" s="278"/>
      <c r="O497" s="278"/>
      <c r="P497" s="278"/>
      <c r="Q497" s="278"/>
      <c r="R497" s="278"/>
      <c r="S497" s="278"/>
      <c r="T497" s="278"/>
      <c r="U497" s="278"/>
      <c r="V497" s="278"/>
      <c r="W497" s="278"/>
      <c r="X497" s="278"/>
      <c r="Y497" s="278"/>
      <c r="Z497" s="278"/>
      <c r="AA497" s="278"/>
      <c r="AB497" s="278"/>
      <c r="AC497" s="278"/>
      <c r="AD497" s="278"/>
      <c r="AE497" s="278"/>
      <c r="AF497" s="278"/>
      <c r="AG497" s="278"/>
      <c r="AH497" s="278"/>
      <c r="AI497" s="278"/>
      <c r="AJ497" s="278"/>
      <c r="AK497" s="278"/>
    </row>
    <row r="498" spans="1:37" s="23" customFormat="1" ht="15" customHeight="1">
      <c r="A498" s="114"/>
      <c r="B498" s="378"/>
      <c r="C498" s="85"/>
      <c r="D498" s="85"/>
      <c r="E498" s="85"/>
      <c r="F498" s="85"/>
      <c r="G498" s="22"/>
      <c r="H498" s="278"/>
      <c r="I498" s="278"/>
      <c r="J498" s="278"/>
      <c r="K498" s="278"/>
      <c r="L498" s="278"/>
      <c r="M498" s="278"/>
      <c r="N498" s="278"/>
      <c r="O498" s="278"/>
      <c r="P498" s="278"/>
      <c r="Q498" s="278"/>
      <c r="R498" s="278"/>
      <c r="S498" s="278"/>
      <c r="T498" s="278"/>
      <c r="U498" s="278"/>
      <c r="V498" s="278"/>
      <c r="W498" s="278"/>
      <c r="X498" s="278"/>
      <c r="Y498" s="278"/>
      <c r="Z498" s="278"/>
      <c r="AA498" s="278"/>
      <c r="AB498" s="278"/>
      <c r="AC498" s="278"/>
      <c r="AD498" s="278"/>
      <c r="AE498" s="278"/>
      <c r="AF498" s="278"/>
      <c r="AG498" s="278"/>
      <c r="AH498" s="278"/>
      <c r="AI498" s="278"/>
      <c r="AJ498" s="278"/>
      <c r="AK498" s="278"/>
    </row>
    <row r="499" spans="1:37" s="23" customFormat="1" ht="15" customHeight="1">
      <c r="A499" s="114"/>
      <c r="B499" s="378"/>
      <c r="C499" s="85"/>
      <c r="D499" s="85"/>
      <c r="E499" s="85"/>
      <c r="F499" s="85"/>
      <c r="G499" s="22"/>
      <c r="H499" s="278"/>
      <c r="I499" s="278"/>
      <c r="J499" s="278"/>
      <c r="K499" s="278"/>
      <c r="L499" s="278"/>
      <c r="M499" s="278"/>
      <c r="N499" s="278"/>
      <c r="O499" s="278"/>
      <c r="P499" s="278"/>
      <c r="Q499" s="278"/>
      <c r="R499" s="278"/>
      <c r="S499" s="278"/>
      <c r="T499" s="278"/>
      <c r="U499" s="278"/>
      <c r="V499" s="278"/>
      <c r="W499" s="278"/>
      <c r="X499" s="278"/>
      <c r="Y499" s="278"/>
      <c r="Z499" s="278"/>
      <c r="AA499" s="278"/>
      <c r="AB499" s="278"/>
      <c r="AC499" s="278"/>
      <c r="AD499" s="278"/>
      <c r="AE499" s="278"/>
      <c r="AF499" s="278"/>
      <c r="AG499" s="278"/>
      <c r="AH499" s="278"/>
      <c r="AI499" s="278"/>
      <c r="AJ499" s="278"/>
      <c r="AK499" s="278"/>
    </row>
    <row r="500" spans="1:37" s="23" customFormat="1" ht="15" customHeight="1">
      <c r="A500" s="114"/>
      <c r="B500" s="378"/>
      <c r="C500" s="85"/>
      <c r="D500" s="85"/>
      <c r="E500" s="85"/>
      <c r="F500" s="85"/>
      <c r="G500" s="22"/>
      <c r="H500" s="278"/>
      <c r="I500" s="278"/>
      <c r="J500" s="278"/>
      <c r="K500" s="278"/>
      <c r="L500" s="278"/>
      <c r="M500" s="278"/>
      <c r="N500" s="278"/>
      <c r="O500" s="278"/>
      <c r="P500" s="278"/>
      <c r="Q500" s="278"/>
      <c r="R500" s="278"/>
      <c r="S500" s="278"/>
      <c r="T500" s="278"/>
      <c r="U500" s="278"/>
      <c r="V500" s="278"/>
      <c r="W500" s="278"/>
      <c r="X500" s="278"/>
      <c r="Y500" s="278"/>
      <c r="Z500" s="278"/>
      <c r="AA500" s="278"/>
      <c r="AB500" s="278"/>
      <c r="AC500" s="278"/>
      <c r="AD500" s="278"/>
      <c r="AE500" s="278"/>
      <c r="AF500" s="278"/>
      <c r="AG500" s="278"/>
      <c r="AH500" s="278"/>
      <c r="AI500" s="278"/>
      <c r="AJ500" s="278"/>
      <c r="AK500" s="278"/>
    </row>
    <row r="501" spans="1:37" s="23" customFormat="1" ht="15" customHeight="1">
      <c r="A501" s="114"/>
      <c r="B501" s="378"/>
      <c r="C501" s="85"/>
      <c r="D501" s="85"/>
      <c r="E501" s="85"/>
      <c r="F501" s="85"/>
      <c r="G501" s="22"/>
      <c r="H501" s="278"/>
      <c r="I501" s="278"/>
      <c r="J501" s="278"/>
      <c r="K501" s="278"/>
      <c r="L501" s="278"/>
      <c r="M501" s="278"/>
      <c r="N501" s="278"/>
      <c r="O501" s="278"/>
      <c r="P501" s="278"/>
      <c r="Q501" s="278"/>
      <c r="R501" s="278"/>
      <c r="S501" s="278"/>
      <c r="T501" s="278"/>
      <c r="U501" s="278"/>
      <c r="V501" s="278"/>
      <c r="W501" s="278"/>
      <c r="X501" s="278"/>
      <c r="Y501" s="278"/>
      <c r="Z501" s="278"/>
      <c r="AA501" s="278"/>
      <c r="AB501" s="278"/>
      <c r="AC501" s="278"/>
      <c r="AD501" s="278"/>
      <c r="AE501" s="278"/>
      <c r="AF501" s="278"/>
      <c r="AG501" s="278"/>
      <c r="AH501" s="278"/>
      <c r="AI501" s="278"/>
      <c r="AJ501" s="278"/>
      <c r="AK501" s="278"/>
    </row>
    <row r="502" spans="1:37" s="23" customFormat="1" ht="15" customHeight="1">
      <c r="A502" s="114"/>
      <c r="B502" s="378"/>
      <c r="C502" s="85"/>
      <c r="D502" s="85"/>
      <c r="E502" s="85"/>
      <c r="F502" s="85"/>
      <c r="G502" s="22"/>
      <c r="H502" s="278"/>
      <c r="I502" s="278"/>
      <c r="J502" s="278"/>
      <c r="K502" s="278"/>
      <c r="L502" s="278"/>
      <c r="M502" s="278"/>
      <c r="N502" s="278"/>
      <c r="O502" s="278"/>
      <c r="P502" s="278"/>
      <c r="Q502" s="278"/>
      <c r="R502" s="278"/>
      <c r="S502" s="278"/>
      <c r="T502" s="278"/>
      <c r="U502" s="278"/>
      <c r="V502" s="278"/>
      <c r="W502" s="278"/>
      <c r="X502" s="278"/>
      <c r="Y502" s="278"/>
      <c r="Z502" s="278"/>
      <c r="AA502" s="278"/>
      <c r="AB502" s="278"/>
      <c r="AC502" s="278"/>
      <c r="AD502" s="278"/>
      <c r="AE502" s="278"/>
      <c r="AF502" s="278"/>
      <c r="AG502" s="278"/>
      <c r="AH502" s="278"/>
      <c r="AI502" s="278"/>
      <c r="AJ502" s="278"/>
      <c r="AK502" s="278"/>
    </row>
    <row r="503" spans="1:37" s="23" customFormat="1" ht="15" customHeight="1">
      <c r="A503" s="114"/>
      <c r="B503" s="378"/>
      <c r="C503" s="85"/>
      <c r="D503" s="85"/>
      <c r="E503" s="85"/>
      <c r="F503" s="85"/>
      <c r="G503" s="22"/>
      <c r="H503" s="278"/>
      <c r="I503" s="278"/>
      <c r="J503" s="278"/>
      <c r="K503" s="278"/>
      <c r="L503" s="278"/>
      <c r="M503" s="278"/>
      <c r="N503" s="278"/>
      <c r="O503" s="278"/>
      <c r="P503" s="278"/>
      <c r="Q503" s="278"/>
      <c r="R503" s="278"/>
      <c r="S503" s="278"/>
      <c r="T503" s="278"/>
      <c r="U503" s="278"/>
      <c r="V503" s="278"/>
      <c r="W503" s="278"/>
      <c r="X503" s="278"/>
      <c r="Y503" s="278"/>
      <c r="Z503" s="278"/>
      <c r="AA503" s="278"/>
      <c r="AB503" s="278"/>
      <c r="AC503" s="278"/>
      <c r="AD503" s="278"/>
      <c r="AE503" s="278"/>
      <c r="AF503" s="278"/>
      <c r="AG503" s="278"/>
      <c r="AH503" s="278"/>
      <c r="AI503" s="278"/>
      <c r="AJ503" s="278"/>
      <c r="AK503" s="278"/>
    </row>
    <row r="504" spans="1:37" s="23" customFormat="1" ht="15" customHeight="1">
      <c r="A504" s="114"/>
      <c r="B504" s="378"/>
      <c r="C504" s="85"/>
      <c r="D504" s="85"/>
      <c r="E504" s="85"/>
      <c r="F504" s="85"/>
      <c r="G504" s="22"/>
      <c r="H504" s="278"/>
      <c r="I504" s="278"/>
      <c r="J504" s="278"/>
      <c r="K504" s="278"/>
      <c r="L504" s="278"/>
      <c r="M504" s="278"/>
      <c r="N504" s="278"/>
      <c r="O504" s="278"/>
      <c r="P504" s="278"/>
      <c r="Q504" s="278"/>
      <c r="R504" s="278"/>
      <c r="S504" s="278"/>
      <c r="T504" s="278"/>
      <c r="U504" s="278"/>
      <c r="V504" s="278"/>
      <c r="W504" s="278"/>
      <c r="X504" s="278"/>
      <c r="Y504" s="278"/>
      <c r="Z504" s="278"/>
      <c r="AA504" s="278"/>
      <c r="AB504" s="278"/>
      <c r="AC504" s="278"/>
      <c r="AD504" s="278"/>
      <c r="AE504" s="278"/>
      <c r="AF504" s="278"/>
      <c r="AG504" s="278"/>
      <c r="AH504" s="278"/>
      <c r="AI504" s="278"/>
      <c r="AJ504" s="278"/>
      <c r="AK504" s="278"/>
    </row>
    <row r="505" spans="1:37" s="23" customFormat="1" ht="15" customHeight="1">
      <c r="A505" s="114"/>
      <c r="B505" s="378"/>
      <c r="C505" s="85"/>
      <c r="D505" s="85"/>
      <c r="E505" s="85"/>
      <c r="F505" s="85"/>
      <c r="G505" s="22"/>
      <c r="H505" s="278"/>
      <c r="I505" s="278"/>
      <c r="J505" s="278"/>
      <c r="K505" s="278"/>
      <c r="L505" s="278"/>
      <c r="M505" s="278"/>
      <c r="N505" s="278"/>
      <c r="O505" s="278"/>
      <c r="P505" s="278"/>
      <c r="Q505" s="278"/>
      <c r="R505" s="278"/>
      <c r="S505" s="278"/>
      <c r="T505" s="278"/>
      <c r="U505" s="278"/>
      <c r="V505" s="278"/>
      <c r="W505" s="278"/>
      <c r="X505" s="278"/>
      <c r="Y505" s="278"/>
      <c r="Z505" s="278"/>
      <c r="AA505" s="278"/>
      <c r="AB505" s="278"/>
      <c r="AC505" s="278"/>
      <c r="AD505" s="278"/>
      <c r="AE505" s="278"/>
      <c r="AF505" s="278"/>
      <c r="AG505" s="278"/>
      <c r="AH505" s="278"/>
      <c r="AI505" s="278"/>
      <c r="AJ505" s="278"/>
      <c r="AK505" s="278"/>
    </row>
    <row r="506" spans="1:37" s="23" customFormat="1" ht="15" customHeight="1">
      <c r="A506" s="114"/>
      <c r="B506" s="378"/>
      <c r="C506" s="85"/>
      <c r="D506" s="85"/>
      <c r="E506" s="85"/>
      <c r="F506" s="85"/>
      <c r="G506" s="22"/>
      <c r="H506" s="278"/>
      <c r="I506" s="278"/>
      <c r="J506" s="278"/>
      <c r="K506" s="278"/>
      <c r="L506" s="278"/>
      <c r="M506" s="278"/>
      <c r="N506" s="278"/>
      <c r="O506" s="278"/>
      <c r="P506" s="278"/>
      <c r="Q506" s="278"/>
      <c r="R506" s="278"/>
      <c r="S506" s="278"/>
      <c r="T506" s="278"/>
      <c r="U506" s="278"/>
      <c r="V506" s="278"/>
      <c r="W506" s="278"/>
      <c r="X506" s="278"/>
      <c r="Y506" s="278"/>
      <c r="Z506" s="278"/>
      <c r="AA506" s="278"/>
      <c r="AB506" s="278"/>
      <c r="AC506" s="278"/>
      <c r="AD506" s="278"/>
      <c r="AE506" s="278"/>
      <c r="AF506" s="278"/>
      <c r="AG506" s="278"/>
      <c r="AH506" s="278"/>
      <c r="AI506" s="278"/>
      <c r="AJ506" s="278"/>
      <c r="AK506" s="278"/>
    </row>
    <row r="507" spans="1:37" s="23" customFormat="1" ht="15" customHeight="1">
      <c r="A507" s="114"/>
      <c r="B507" s="378"/>
      <c r="C507" s="85"/>
      <c r="D507" s="85"/>
      <c r="E507" s="85"/>
      <c r="F507" s="85"/>
      <c r="G507" s="22"/>
      <c r="H507" s="278"/>
      <c r="I507" s="278"/>
      <c r="J507" s="278"/>
      <c r="K507" s="278"/>
      <c r="L507" s="278"/>
      <c r="M507" s="278"/>
      <c r="N507" s="278"/>
      <c r="O507" s="278"/>
      <c r="P507" s="278"/>
      <c r="Q507" s="278"/>
      <c r="R507" s="278"/>
      <c r="S507" s="278"/>
      <c r="T507" s="278"/>
      <c r="U507" s="278"/>
      <c r="V507" s="278"/>
      <c r="W507" s="278"/>
      <c r="X507" s="278"/>
      <c r="Y507" s="278"/>
      <c r="Z507" s="278"/>
      <c r="AA507" s="278"/>
      <c r="AB507" s="278"/>
      <c r="AC507" s="278"/>
      <c r="AD507" s="278"/>
      <c r="AE507" s="278"/>
      <c r="AF507" s="278"/>
      <c r="AG507" s="278"/>
      <c r="AH507" s="278"/>
      <c r="AI507" s="278"/>
      <c r="AJ507" s="278"/>
      <c r="AK507" s="278"/>
    </row>
    <row r="508" spans="1:37" s="23" customFormat="1" ht="15" customHeight="1">
      <c r="A508" s="114"/>
      <c r="B508" s="378"/>
      <c r="C508" s="85"/>
      <c r="D508" s="85"/>
      <c r="E508" s="85"/>
      <c r="F508" s="85"/>
      <c r="G508" s="22"/>
      <c r="H508" s="278"/>
      <c r="I508" s="278"/>
      <c r="J508" s="278"/>
      <c r="K508" s="278"/>
      <c r="L508" s="278"/>
      <c r="M508" s="278"/>
      <c r="N508" s="278"/>
      <c r="O508" s="278"/>
      <c r="P508" s="278"/>
      <c r="Q508" s="278"/>
      <c r="R508" s="278"/>
      <c r="S508" s="278"/>
      <c r="T508" s="278"/>
      <c r="U508" s="278"/>
      <c r="V508" s="278"/>
      <c r="W508" s="278"/>
      <c r="X508" s="278"/>
      <c r="Y508" s="278"/>
      <c r="Z508" s="278"/>
      <c r="AA508" s="278"/>
      <c r="AB508" s="278"/>
      <c r="AC508" s="278"/>
      <c r="AD508" s="278"/>
      <c r="AE508" s="278"/>
      <c r="AF508" s="278"/>
      <c r="AG508" s="278"/>
      <c r="AH508" s="278"/>
      <c r="AI508" s="278"/>
      <c r="AJ508" s="278"/>
      <c r="AK508" s="278"/>
    </row>
    <row r="509" spans="1:37" s="23" customFormat="1" ht="15" customHeight="1">
      <c r="A509" s="114"/>
      <c r="B509" s="378"/>
      <c r="C509" s="85"/>
      <c r="D509" s="85"/>
      <c r="E509" s="85"/>
      <c r="F509" s="85"/>
      <c r="G509" s="22"/>
      <c r="H509" s="278"/>
      <c r="I509" s="278"/>
      <c r="J509" s="278"/>
      <c r="K509" s="278"/>
      <c r="L509" s="278"/>
      <c r="M509" s="278"/>
      <c r="N509" s="278"/>
      <c r="O509" s="278"/>
      <c r="P509" s="278"/>
      <c r="Q509" s="278"/>
      <c r="R509" s="278"/>
      <c r="S509" s="278"/>
      <c r="T509" s="278"/>
      <c r="U509" s="278"/>
      <c r="V509" s="278"/>
      <c r="W509" s="278"/>
      <c r="X509" s="278"/>
      <c r="Y509" s="278"/>
      <c r="Z509" s="278"/>
      <c r="AA509" s="278"/>
      <c r="AB509" s="278"/>
      <c r="AC509" s="278"/>
      <c r="AD509" s="278"/>
      <c r="AE509" s="278"/>
      <c r="AF509" s="278"/>
      <c r="AG509" s="278"/>
      <c r="AH509" s="278"/>
      <c r="AI509" s="278"/>
      <c r="AJ509" s="278"/>
      <c r="AK509" s="278"/>
    </row>
    <row r="510" spans="1:37" s="23" customFormat="1" ht="15" customHeight="1">
      <c r="A510" s="114"/>
      <c r="B510" s="378"/>
      <c r="C510" s="85"/>
      <c r="D510" s="85"/>
      <c r="E510" s="85"/>
      <c r="F510" s="85"/>
      <c r="G510" s="22"/>
      <c r="H510" s="278"/>
      <c r="I510" s="278"/>
      <c r="J510" s="278"/>
      <c r="K510" s="278"/>
      <c r="L510" s="278"/>
      <c r="M510" s="278"/>
      <c r="N510" s="278"/>
      <c r="O510" s="278"/>
      <c r="P510" s="278"/>
      <c r="Q510" s="278"/>
      <c r="R510" s="278"/>
      <c r="S510" s="278"/>
      <c r="T510" s="278"/>
      <c r="U510" s="278"/>
      <c r="V510" s="278"/>
      <c r="W510" s="278"/>
      <c r="X510" s="278"/>
      <c r="Y510" s="278"/>
      <c r="Z510" s="278"/>
      <c r="AA510" s="278"/>
      <c r="AB510" s="278"/>
      <c r="AC510" s="278"/>
      <c r="AD510" s="278"/>
      <c r="AE510" s="278"/>
      <c r="AF510" s="278"/>
      <c r="AG510" s="278"/>
      <c r="AH510" s="278"/>
      <c r="AI510" s="278"/>
      <c r="AJ510" s="278"/>
      <c r="AK510" s="278"/>
    </row>
    <row r="511" spans="1:37" s="23" customFormat="1" ht="15" customHeight="1">
      <c r="A511" s="114"/>
      <c r="B511" s="378"/>
      <c r="C511" s="85"/>
      <c r="D511" s="85"/>
      <c r="E511" s="85"/>
      <c r="F511" s="85"/>
      <c r="G511" s="22"/>
      <c r="H511" s="278"/>
      <c r="I511" s="278"/>
      <c r="J511" s="278"/>
      <c r="K511" s="278"/>
      <c r="L511" s="278"/>
      <c r="M511" s="278"/>
      <c r="N511" s="278"/>
      <c r="O511" s="278"/>
      <c r="P511" s="278"/>
      <c r="Q511" s="278"/>
      <c r="R511" s="278"/>
      <c r="S511" s="278"/>
      <c r="T511" s="278"/>
      <c r="U511" s="278"/>
      <c r="V511" s="278"/>
      <c r="W511" s="278"/>
      <c r="X511" s="278"/>
      <c r="Y511" s="278"/>
      <c r="Z511" s="278"/>
      <c r="AA511" s="278"/>
      <c r="AB511" s="278"/>
      <c r="AC511" s="278"/>
      <c r="AD511" s="278"/>
      <c r="AE511" s="278"/>
      <c r="AF511" s="278"/>
      <c r="AG511" s="278"/>
      <c r="AH511" s="278"/>
      <c r="AI511" s="278"/>
      <c r="AJ511" s="278"/>
      <c r="AK511" s="278"/>
    </row>
    <row r="512" spans="1:37" s="23" customFormat="1" ht="15" customHeight="1">
      <c r="A512" s="114"/>
      <c r="B512" s="378"/>
      <c r="C512" s="85"/>
      <c r="D512" s="85"/>
      <c r="E512" s="85"/>
      <c r="F512" s="85"/>
      <c r="G512" s="22"/>
      <c r="H512" s="278"/>
      <c r="I512" s="278"/>
      <c r="J512" s="278"/>
      <c r="K512" s="278"/>
      <c r="L512" s="278"/>
      <c r="M512" s="278"/>
      <c r="N512" s="278"/>
      <c r="O512" s="278"/>
      <c r="P512" s="278"/>
      <c r="Q512" s="278"/>
      <c r="R512" s="278"/>
      <c r="S512" s="278"/>
      <c r="T512" s="278"/>
      <c r="U512" s="278"/>
      <c r="V512" s="278"/>
      <c r="W512" s="278"/>
      <c r="X512" s="278"/>
      <c r="Y512" s="278"/>
      <c r="Z512" s="278"/>
      <c r="AA512" s="278"/>
      <c r="AB512" s="278"/>
      <c r="AC512" s="278"/>
      <c r="AD512" s="278"/>
      <c r="AE512" s="278"/>
      <c r="AF512" s="278"/>
      <c r="AG512" s="278"/>
      <c r="AH512" s="278"/>
      <c r="AI512" s="278"/>
      <c r="AJ512" s="278"/>
      <c r="AK512" s="278"/>
    </row>
    <row r="513" spans="1:37" s="23" customFormat="1" ht="15" customHeight="1">
      <c r="A513" s="114"/>
      <c r="B513" s="378"/>
      <c r="C513" s="85"/>
      <c r="D513" s="85"/>
      <c r="E513" s="85"/>
      <c r="F513" s="85"/>
      <c r="G513" s="22"/>
      <c r="H513" s="278"/>
      <c r="I513" s="278"/>
      <c r="J513" s="278"/>
      <c r="K513" s="278"/>
      <c r="L513" s="278"/>
      <c r="M513" s="278"/>
      <c r="N513" s="278"/>
      <c r="O513" s="278"/>
      <c r="P513" s="278"/>
      <c r="Q513" s="278"/>
      <c r="R513" s="278"/>
      <c r="S513" s="278"/>
      <c r="T513" s="278"/>
      <c r="U513" s="278"/>
      <c r="V513" s="278"/>
      <c r="W513" s="278"/>
      <c r="X513" s="278"/>
      <c r="Y513" s="278"/>
      <c r="Z513" s="278"/>
      <c r="AA513" s="278"/>
      <c r="AB513" s="278"/>
      <c r="AC513" s="278"/>
      <c r="AD513" s="278"/>
      <c r="AE513" s="278"/>
      <c r="AF513" s="278"/>
      <c r="AG513" s="278"/>
      <c r="AH513" s="278"/>
      <c r="AI513" s="278"/>
      <c r="AJ513" s="278"/>
      <c r="AK513" s="278"/>
    </row>
    <row r="514" spans="1:37" s="23" customFormat="1" ht="15" customHeight="1">
      <c r="A514" s="114"/>
      <c r="B514" s="378"/>
      <c r="C514" s="85"/>
      <c r="D514" s="85"/>
      <c r="E514" s="85"/>
      <c r="F514" s="85"/>
      <c r="G514" s="22"/>
      <c r="H514" s="278"/>
      <c r="I514" s="278"/>
      <c r="J514" s="278"/>
      <c r="K514" s="278"/>
      <c r="L514" s="278"/>
      <c r="M514" s="278"/>
      <c r="N514" s="278"/>
      <c r="O514" s="278"/>
      <c r="P514" s="278"/>
      <c r="Q514" s="278"/>
      <c r="R514" s="278"/>
      <c r="S514" s="278"/>
      <c r="T514" s="278"/>
      <c r="U514" s="278"/>
      <c r="V514" s="278"/>
      <c r="W514" s="278"/>
      <c r="X514" s="278"/>
      <c r="Y514" s="278"/>
      <c r="Z514" s="278"/>
      <c r="AA514" s="278"/>
      <c r="AB514" s="278"/>
      <c r="AC514" s="278"/>
      <c r="AD514" s="278"/>
      <c r="AE514" s="278"/>
      <c r="AF514" s="278"/>
      <c r="AG514" s="278"/>
      <c r="AH514" s="278"/>
      <c r="AI514" s="278"/>
      <c r="AJ514" s="278"/>
      <c r="AK514" s="278"/>
    </row>
    <row r="515" spans="1:37" s="23" customFormat="1" ht="15" customHeight="1">
      <c r="A515" s="114"/>
      <c r="B515" s="378"/>
      <c r="C515" s="85"/>
      <c r="D515" s="85"/>
      <c r="E515" s="85"/>
      <c r="F515" s="85"/>
      <c r="G515" s="22"/>
      <c r="H515" s="278"/>
      <c r="I515" s="278"/>
      <c r="J515" s="278"/>
      <c r="K515" s="278"/>
      <c r="L515" s="278"/>
      <c r="M515" s="278"/>
      <c r="N515" s="278"/>
      <c r="O515" s="278"/>
      <c r="P515" s="278"/>
      <c r="Q515" s="278"/>
      <c r="R515" s="278"/>
      <c r="S515" s="278"/>
      <c r="T515" s="278"/>
      <c r="U515" s="278"/>
      <c r="V515" s="278"/>
      <c r="W515" s="278"/>
      <c r="X515" s="278"/>
      <c r="Y515" s="278"/>
      <c r="Z515" s="278"/>
      <c r="AA515" s="278"/>
      <c r="AB515" s="278"/>
      <c r="AC515" s="278"/>
      <c r="AD515" s="278"/>
      <c r="AE515" s="278"/>
      <c r="AF515" s="278"/>
      <c r="AG515" s="278"/>
      <c r="AH515" s="278"/>
      <c r="AI515" s="278"/>
      <c r="AJ515" s="278"/>
      <c r="AK515" s="278"/>
    </row>
    <row r="516" spans="1:37" s="23" customFormat="1" ht="15" customHeight="1">
      <c r="A516" s="114"/>
      <c r="B516" s="378"/>
      <c r="C516" s="85"/>
      <c r="D516" s="85"/>
      <c r="E516" s="85"/>
      <c r="F516" s="85"/>
      <c r="G516" s="22"/>
      <c r="H516" s="278"/>
      <c r="I516" s="278"/>
      <c r="J516" s="278"/>
      <c r="K516" s="278"/>
      <c r="L516" s="278"/>
      <c r="M516" s="278"/>
      <c r="N516" s="278"/>
      <c r="O516" s="278"/>
      <c r="P516" s="278"/>
      <c r="Q516" s="278"/>
      <c r="R516" s="278"/>
      <c r="S516" s="278"/>
      <c r="T516" s="278"/>
      <c r="U516" s="278"/>
      <c r="V516" s="278"/>
      <c r="W516" s="278"/>
      <c r="X516" s="278"/>
      <c r="Y516" s="278"/>
      <c r="Z516" s="278"/>
      <c r="AA516" s="278"/>
      <c r="AB516" s="278"/>
      <c r="AC516" s="278"/>
      <c r="AD516" s="278"/>
      <c r="AE516" s="278"/>
      <c r="AF516" s="278"/>
      <c r="AG516" s="278"/>
      <c r="AH516" s="278"/>
      <c r="AI516" s="278"/>
      <c r="AJ516" s="278"/>
      <c r="AK516" s="278"/>
    </row>
    <row r="517" spans="1:37" s="23" customFormat="1" ht="15" customHeight="1">
      <c r="A517" s="114"/>
      <c r="B517" s="378"/>
      <c r="C517" s="85"/>
      <c r="D517" s="85"/>
      <c r="E517" s="85"/>
      <c r="F517" s="85"/>
      <c r="G517" s="22"/>
      <c r="H517" s="278"/>
      <c r="I517" s="278"/>
      <c r="J517" s="278"/>
      <c r="K517" s="278"/>
      <c r="L517" s="278"/>
      <c r="M517" s="278"/>
      <c r="N517" s="278"/>
      <c r="O517" s="278"/>
      <c r="P517" s="278"/>
      <c r="Q517" s="278"/>
      <c r="R517" s="278"/>
      <c r="S517" s="278"/>
      <c r="T517" s="278"/>
      <c r="U517" s="278"/>
      <c r="V517" s="278"/>
      <c r="W517" s="278"/>
      <c r="X517" s="278"/>
      <c r="Y517" s="278"/>
      <c r="Z517" s="278"/>
      <c r="AA517" s="278"/>
      <c r="AB517" s="278"/>
      <c r="AC517" s="278"/>
      <c r="AD517" s="278"/>
      <c r="AE517" s="278"/>
      <c r="AF517" s="278"/>
      <c r="AG517" s="278"/>
      <c r="AH517" s="278"/>
      <c r="AI517" s="278"/>
      <c r="AJ517" s="278"/>
      <c r="AK517" s="278"/>
    </row>
    <row r="518" spans="1:37" s="23" customFormat="1" ht="15" customHeight="1">
      <c r="A518" s="114"/>
      <c r="B518" s="378"/>
      <c r="C518" s="85"/>
      <c r="D518" s="85"/>
      <c r="E518" s="85"/>
      <c r="F518" s="85"/>
      <c r="G518" s="22"/>
      <c r="H518" s="278"/>
      <c r="I518" s="278"/>
      <c r="J518" s="278"/>
      <c r="K518" s="278"/>
      <c r="L518" s="278"/>
      <c r="M518" s="278"/>
      <c r="N518" s="278"/>
      <c r="O518" s="278"/>
      <c r="P518" s="278"/>
      <c r="Q518" s="278"/>
      <c r="R518" s="278"/>
      <c r="S518" s="278"/>
      <c r="T518" s="278"/>
      <c r="U518" s="278"/>
      <c r="V518" s="278"/>
      <c r="W518" s="278"/>
      <c r="X518" s="278"/>
      <c r="Y518" s="278"/>
      <c r="Z518" s="278"/>
      <c r="AA518" s="278"/>
      <c r="AB518" s="278"/>
      <c r="AC518" s="278"/>
      <c r="AD518" s="278"/>
      <c r="AE518" s="278"/>
      <c r="AF518" s="278"/>
      <c r="AG518" s="278"/>
      <c r="AH518" s="278"/>
      <c r="AI518" s="278"/>
      <c r="AJ518" s="278"/>
      <c r="AK518" s="278"/>
    </row>
    <row r="519" spans="1:37" s="23" customFormat="1" ht="15" customHeight="1">
      <c r="A519" s="114"/>
      <c r="B519" s="378"/>
      <c r="C519" s="85"/>
      <c r="D519" s="85"/>
      <c r="E519" s="85"/>
      <c r="F519" s="85"/>
      <c r="G519" s="22"/>
      <c r="H519" s="278"/>
      <c r="I519" s="278"/>
      <c r="J519" s="278"/>
      <c r="K519" s="278"/>
      <c r="L519" s="278"/>
      <c r="M519" s="278"/>
      <c r="N519" s="278"/>
      <c r="O519" s="278"/>
      <c r="P519" s="278"/>
      <c r="Q519" s="278"/>
      <c r="R519" s="278"/>
      <c r="S519" s="278"/>
      <c r="T519" s="278"/>
      <c r="U519" s="278"/>
      <c r="V519" s="278"/>
      <c r="W519" s="278"/>
      <c r="X519" s="278"/>
      <c r="Y519" s="278"/>
      <c r="Z519" s="278"/>
      <c r="AA519" s="278"/>
      <c r="AB519" s="278"/>
      <c r="AC519" s="278"/>
      <c r="AD519" s="278"/>
      <c r="AE519" s="278"/>
      <c r="AF519" s="278"/>
      <c r="AG519" s="278"/>
      <c r="AH519" s="278"/>
      <c r="AI519" s="278"/>
      <c r="AJ519" s="278"/>
      <c r="AK519" s="278"/>
    </row>
    <row r="520" spans="1:37" s="23" customFormat="1" ht="15" customHeight="1">
      <c r="A520" s="114"/>
      <c r="B520" s="378"/>
      <c r="C520" s="85"/>
      <c r="D520" s="85"/>
      <c r="E520" s="85"/>
      <c r="F520" s="85"/>
      <c r="G520" s="22"/>
      <c r="H520" s="278"/>
      <c r="I520" s="278"/>
      <c r="J520" s="278"/>
      <c r="K520" s="278"/>
      <c r="L520" s="278"/>
      <c r="M520" s="278"/>
      <c r="N520" s="278"/>
      <c r="O520" s="278"/>
      <c r="P520" s="278"/>
      <c r="Q520" s="278"/>
      <c r="R520" s="278"/>
      <c r="S520" s="278"/>
      <c r="T520" s="278"/>
      <c r="U520" s="278"/>
      <c r="V520" s="278"/>
      <c r="W520" s="278"/>
      <c r="X520" s="278"/>
      <c r="Y520" s="278"/>
      <c r="Z520" s="278"/>
      <c r="AA520" s="278"/>
      <c r="AB520" s="278"/>
      <c r="AC520" s="278"/>
      <c r="AD520" s="278"/>
      <c r="AE520" s="278"/>
      <c r="AF520" s="278"/>
      <c r="AG520" s="278"/>
      <c r="AH520" s="278"/>
      <c r="AI520" s="278"/>
      <c r="AJ520" s="278"/>
      <c r="AK520" s="278"/>
    </row>
    <row r="521" spans="1:37" s="23" customFormat="1" ht="15" customHeight="1">
      <c r="A521" s="114"/>
      <c r="B521" s="378"/>
      <c r="C521" s="85"/>
      <c r="D521" s="85"/>
      <c r="E521" s="85"/>
      <c r="F521" s="85"/>
      <c r="G521" s="22"/>
      <c r="H521" s="278"/>
      <c r="I521" s="278"/>
      <c r="J521" s="278"/>
      <c r="K521" s="278"/>
      <c r="L521" s="278"/>
      <c r="M521" s="278"/>
      <c r="N521" s="278"/>
      <c r="O521" s="278"/>
      <c r="P521" s="278"/>
      <c r="Q521" s="278"/>
      <c r="R521" s="278"/>
      <c r="S521" s="278"/>
      <c r="T521" s="278"/>
      <c r="U521" s="278"/>
      <c r="V521" s="278"/>
      <c r="W521" s="278"/>
      <c r="X521" s="278"/>
      <c r="Y521" s="278"/>
      <c r="Z521" s="278"/>
      <c r="AA521" s="278"/>
      <c r="AB521" s="278"/>
      <c r="AC521" s="278"/>
      <c r="AD521" s="278"/>
      <c r="AE521" s="278"/>
      <c r="AF521" s="278"/>
      <c r="AG521" s="278"/>
      <c r="AH521" s="278"/>
      <c r="AI521" s="278"/>
      <c r="AJ521" s="278"/>
      <c r="AK521" s="278"/>
    </row>
    <row r="522" spans="1:37" s="23" customFormat="1" ht="15" customHeight="1">
      <c r="A522" s="114"/>
      <c r="B522" s="378"/>
      <c r="C522" s="85"/>
      <c r="D522" s="85"/>
      <c r="E522" s="85"/>
      <c r="F522" s="85"/>
      <c r="G522" s="22"/>
      <c r="H522" s="278"/>
      <c r="I522" s="278"/>
      <c r="J522" s="278"/>
      <c r="K522" s="278"/>
      <c r="L522" s="278"/>
      <c r="M522" s="278"/>
      <c r="N522" s="278"/>
      <c r="O522" s="278"/>
      <c r="P522" s="278"/>
      <c r="Q522" s="278"/>
      <c r="R522" s="278"/>
      <c r="S522" s="278"/>
      <c r="T522" s="278"/>
      <c r="U522" s="278"/>
      <c r="V522" s="278"/>
      <c r="W522" s="278"/>
      <c r="X522" s="278"/>
      <c r="Y522" s="278"/>
      <c r="Z522" s="278"/>
      <c r="AA522" s="278"/>
      <c r="AB522" s="278"/>
      <c r="AC522" s="278"/>
      <c r="AD522" s="278"/>
      <c r="AE522" s="278"/>
      <c r="AF522" s="278"/>
      <c r="AG522" s="278"/>
      <c r="AH522" s="278"/>
      <c r="AI522" s="278"/>
      <c r="AJ522" s="278"/>
      <c r="AK522" s="278"/>
    </row>
    <row r="523" spans="1:37" s="23" customFormat="1" ht="15" customHeight="1">
      <c r="A523" s="114"/>
      <c r="B523" s="378"/>
      <c r="C523" s="85"/>
      <c r="D523" s="85"/>
      <c r="E523" s="85"/>
      <c r="F523" s="85"/>
      <c r="G523" s="22"/>
      <c r="H523" s="278"/>
      <c r="I523" s="278"/>
      <c r="J523" s="278"/>
      <c r="K523" s="278"/>
      <c r="L523" s="278"/>
      <c r="M523" s="278"/>
      <c r="N523" s="278"/>
      <c r="O523" s="278"/>
      <c r="P523" s="278"/>
      <c r="Q523" s="278"/>
      <c r="R523" s="278"/>
      <c r="S523" s="278"/>
      <c r="T523" s="278"/>
      <c r="U523" s="278"/>
      <c r="V523" s="278"/>
      <c r="W523" s="278"/>
      <c r="X523" s="278"/>
      <c r="Y523" s="278"/>
      <c r="Z523" s="278"/>
      <c r="AA523" s="278"/>
      <c r="AB523" s="278"/>
      <c r="AC523" s="278"/>
      <c r="AD523" s="278"/>
      <c r="AE523" s="278"/>
      <c r="AF523" s="278"/>
      <c r="AG523" s="278"/>
      <c r="AH523" s="278"/>
      <c r="AI523" s="278"/>
      <c r="AJ523" s="278"/>
      <c r="AK523" s="278"/>
    </row>
    <row r="524" spans="1:37" s="23" customFormat="1" ht="15" customHeight="1">
      <c r="A524" s="114"/>
      <c r="B524" s="378"/>
      <c r="C524" s="85"/>
      <c r="D524" s="85"/>
      <c r="E524" s="85"/>
      <c r="F524" s="85"/>
      <c r="G524" s="22"/>
      <c r="H524" s="278"/>
      <c r="I524" s="278"/>
      <c r="J524" s="278"/>
      <c r="K524" s="278"/>
      <c r="L524" s="278"/>
      <c r="M524" s="278"/>
      <c r="N524" s="278"/>
      <c r="O524" s="278"/>
      <c r="P524" s="278"/>
      <c r="Q524" s="278"/>
      <c r="R524" s="278"/>
      <c r="S524" s="278"/>
      <c r="T524" s="278"/>
      <c r="U524" s="278"/>
      <c r="V524" s="278"/>
      <c r="W524" s="278"/>
      <c r="X524" s="278"/>
      <c r="Y524" s="278"/>
      <c r="Z524" s="278"/>
      <c r="AA524" s="278"/>
      <c r="AB524" s="278"/>
      <c r="AC524" s="278"/>
      <c r="AD524" s="278"/>
      <c r="AE524" s="278"/>
      <c r="AF524" s="278"/>
      <c r="AG524" s="278"/>
      <c r="AH524" s="278"/>
      <c r="AI524" s="278"/>
      <c r="AJ524" s="278"/>
      <c r="AK524" s="278"/>
    </row>
    <row r="525" spans="1:37" s="23" customFormat="1" ht="15" customHeight="1">
      <c r="A525" s="114"/>
      <c r="B525" s="378"/>
      <c r="C525" s="85"/>
      <c r="D525" s="85"/>
      <c r="E525" s="85"/>
      <c r="F525" s="85"/>
      <c r="G525" s="22"/>
      <c r="H525" s="278"/>
      <c r="I525" s="278"/>
      <c r="J525" s="278"/>
      <c r="K525" s="278"/>
      <c r="L525" s="278"/>
      <c r="M525" s="278"/>
      <c r="N525" s="278"/>
      <c r="O525" s="278"/>
      <c r="P525" s="278"/>
      <c r="Q525" s="278"/>
      <c r="R525" s="278"/>
      <c r="S525" s="278"/>
      <c r="T525" s="278"/>
      <c r="U525" s="278"/>
      <c r="V525" s="278"/>
      <c r="W525" s="278"/>
      <c r="X525" s="278"/>
      <c r="Y525" s="278"/>
      <c r="Z525" s="278"/>
      <c r="AA525" s="278"/>
      <c r="AB525" s="278"/>
      <c r="AC525" s="278"/>
      <c r="AD525" s="278"/>
      <c r="AE525" s="278"/>
      <c r="AF525" s="278"/>
      <c r="AG525" s="278"/>
      <c r="AH525" s="278"/>
      <c r="AI525" s="278"/>
      <c r="AJ525" s="278"/>
      <c r="AK525" s="278"/>
    </row>
    <row r="526" spans="1:37" s="23" customFormat="1" ht="15" customHeight="1">
      <c r="A526" s="114"/>
      <c r="B526" s="378"/>
      <c r="C526" s="85"/>
      <c r="D526" s="85"/>
      <c r="E526" s="85"/>
      <c r="F526" s="85"/>
      <c r="G526" s="22"/>
      <c r="H526" s="278"/>
      <c r="I526" s="278"/>
      <c r="J526" s="278"/>
      <c r="K526" s="278"/>
      <c r="L526" s="278"/>
      <c r="M526" s="278"/>
      <c r="N526" s="278"/>
      <c r="O526" s="278"/>
      <c r="P526" s="278"/>
      <c r="Q526" s="278"/>
      <c r="R526" s="278"/>
      <c r="S526" s="278"/>
      <c r="T526" s="278"/>
      <c r="U526" s="278"/>
      <c r="V526" s="278"/>
      <c r="W526" s="278"/>
      <c r="X526" s="278"/>
      <c r="Y526" s="278"/>
      <c r="Z526" s="278"/>
      <c r="AA526" s="278"/>
      <c r="AB526" s="278"/>
      <c r="AC526" s="278"/>
      <c r="AD526" s="278"/>
      <c r="AE526" s="278"/>
      <c r="AF526" s="278"/>
      <c r="AG526" s="278"/>
      <c r="AH526" s="278"/>
      <c r="AI526" s="278"/>
      <c r="AJ526" s="278"/>
      <c r="AK526" s="278"/>
    </row>
    <row r="527" spans="1:37" s="23" customFormat="1" ht="15" customHeight="1">
      <c r="A527" s="114"/>
      <c r="B527" s="378"/>
      <c r="C527" s="85"/>
      <c r="D527" s="85"/>
      <c r="E527" s="85"/>
      <c r="F527" s="85"/>
      <c r="G527" s="22"/>
      <c r="H527" s="278"/>
      <c r="I527" s="278"/>
      <c r="J527" s="278"/>
      <c r="K527" s="278"/>
      <c r="L527" s="278"/>
      <c r="M527" s="278"/>
      <c r="N527" s="278"/>
      <c r="O527" s="278"/>
      <c r="P527" s="278"/>
      <c r="Q527" s="278"/>
      <c r="R527" s="278"/>
      <c r="S527" s="278"/>
      <c r="T527" s="278"/>
      <c r="U527" s="278"/>
      <c r="V527" s="278"/>
      <c r="W527" s="278"/>
      <c r="X527" s="278"/>
      <c r="Y527" s="278"/>
      <c r="Z527" s="278"/>
      <c r="AA527" s="278"/>
      <c r="AB527" s="278"/>
      <c r="AC527" s="278"/>
      <c r="AD527" s="278"/>
      <c r="AE527" s="278"/>
      <c r="AF527" s="278"/>
      <c r="AG527" s="278"/>
      <c r="AH527" s="278"/>
      <c r="AI527" s="278"/>
      <c r="AJ527" s="278"/>
      <c r="AK527" s="278"/>
    </row>
    <row r="528" spans="1:37" s="23" customFormat="1" ht="15" customHeight="1">
      <c r="A528" s="114"/>
      <c r="B528" s="378"/>
      <c r="C528" s="85"/>
      <c r="D528" s="85"/>
      <c r="E528" s="85"/>
      <c r="F528" s="85"/>
      <c r="G528" s="22"/>
      <c r="H528" s="278"/>
      <c r="I528" s="278"/>
      <c r="J528" s="278"/>
      <c r="K528" s="278"/>
      <c r="L528" s="278"/>
      <c r="M528" s="278"/>
      <c r="N528" s="278"/>
      <c r="O528" s="278"/>
      <c r="P528" s="278"/>
      <c r="Q528" s="278"/>
      <c r="R528" s="278"/>
      <c r="S528" s="278"/>
      <c r="T528" s="278"/>
      <c r="U528" s="278"/>
      <c r="V528" s="278"/>
      <c r="W528" s="278"/>
      <c r="X528" s="278"/>
      <c r="Y528" s="278"/>
      <c r="Z528" s="278"/>
      <c r="AA528" s="278"/>
      <c r="AB528" s="278"/>
      <c r="AC528" s="278"/>
      <c r="AD528" s="278"/>
      <c r="AE528" s="278"/>
      <c r="AF528" s="278"/>
      <c r="AG528" s="278"/>
      <c r="AH528" s="278"/>
      <c r="AI528" s="278"/>
      <c r="AJ528" s="278"/>
      <c r="AK528" s="278"/>
    </row>
    <row r="529" spans="1:37" s="23" customFormat="1" ht="15" customHeight="1">
      <c r="A529" s="114"/>
      <c r="B529" s="378"/>
      <c r="C529" s="85"/>
      <c r="D529" s="85"/>
      <c r="E529" s="85"/>
      <c r="F529" s="85"/>
      <c r="G529" s="22"/>
      <c r="H529" s="278"/>
      <c r="I529" s="278"/>
      <c r="J529" s="278"/>
      <c r="K529" s="278"/>
      <c r="L529" s="278"/>
      <c r="M529" s="278"/>
      <c r="N529" s="278"/>
      <c r="O529" s="278"/>
      <c r="P529" s="278"/>
      <c r="Q529" s="278"/>
      <c r="R529" s="278"/>
      <c r="S529" s="278"/>
      <c r="T529" s="278"/>
      <c r="U529" s="278"/>
      <c r="V529" s="278"/>
      <c r="W529" s="278"/>
      <c r="X529" s="278"/>
      <c r="Y529" s="278"/>
      <c r="Z529" s="278"/>
      <c r="AA529" s="278"/>
      <c r="AB529" s="278"/>
      <c r="AC529" s="278"/>
      <c r="AD529" s="278"/>
      <c r="AE529" s="278"/>
      <c r="AF529" s="278"/>
      <c r="AG529" s="278"/>
      <c r="AH529" s="278"/>
      <c r="AI529" s="278"/>
      <c r="AJ529" s="278"/>
      <c r="AK529" s="278"/>
    </row>
    <row r="530" spans="1:37" s="23" customFormat="1" ht="15" customHeight="1">
      <c r="A530" s="114"/>
      <c r="B530" s="378"/>
      <c r="C530" s="85"/>
      <c r="D530" s="85"/>
      <c r="E530" s="85"/>
      <c r="F530" s="85"/>
      <c r="G530" s="22"/>
      <c r="H530" s="278"/>
      <c r="I530" s="278"/>
      <c r="J530" s="278"/>
      <c r="K530" s="278"/>
      <c r="L530" s="278"/>
      <c r="M530" s="278"/>
      <c r="N530" s="278"/>
      <c r="O530" s="278"/>
      <c r="P530" s="278"/>
      <c r="Q530" s="278"/>
      <c r="R530" s="278"/>
      <c r="S530" s="278"/>
      <c r="T530" s="278"/>
      <c r="U530" s="278"/>
      <c r="V530" s="278"/>
      <c r="W530" s="278"/>
      <c r="X530" s="278"/>
      <c r="Y530" s="278"/>
      <c r="Z530" s="278"/>
      <c r="AA530" s="278"/>
      <c r="AB530" s="278"/>
      <c r="AC530" s="278"/>
      <c r="AD530" s="278"/>
      <c r="AE530" s="278"/>
      <c r="AF530" s="278"/>
      <c r="AG530" s="278"/>
      <c r="AH530" s="278"/>
      <c r="AI530" s="278"/>
      <c r="AJ530" s="278"/>
      <c r="AK530" s="278"/>
    </row>
    <row r="531" spans="1:37" s="23" customFormat="1" ht="15" customHeight="1">
      <c r="A531" s="114"/>
      <c r="B531" s="378"/>
      <c r="C531" s="85"/>
      <c r="D531" s="85"/>
      <c r="E531" s="85"/>
      <c r="F531" s="85"/>
      <c r="G531" s="22"/>
      <c r="H531" s="278"/>
      <c r="I531" s="278"/>
      <c r="J531" s="278"/>
      <c r="K531" s="278"/>
      <c r="L531" s="278"/>
      <c r="M531" s="278"/>
      <c r="N531" s="278"/>
      <c r="O531" s="278"/>
      <c r="P531" s="278"/>
      <c r="Q531" s="278"/>
      <c r="R531" s="278"/>
      <c r="S531" s="278"/>
      <c r="T531" s="278"/>
      <c r="U531" s="278"/>
      <c r="V531" s="278"/>
      <c r="W531" s="278"/>
      <c r="X531" s="278"/>
      <c r="Y531" s="278"/>
      <c r="Z531" s="278"/>
      <c r="AA531" s="278"/>
      <c r="AB531" s="278"/>
      <c r="AC531" s="278"/>
      <c r="AD531" s="278"/>
      <c r="AE531" s="278"/>
      <c r="AF531" s="278"/>
      <c r="AG531" s="278"/>
      <c r="AH531" s="278"/>
      <c r="AI531" s="278"/>
      <c r="AJ531" s="278"/>
      <c r="AK531" s="278"/>
    </row>
    <row r="532" spans="1:37" s="23" customFormat="1" ht="15" customHeight="1">
      <c r="A532" s="114"/>
      <c r="B532" s="378"/>
      <c r="C532" s="85"/>
      <c r="D532" s="85"/>
      <c r="E532" s="85"/>
      <c r="F532" s="85"/>
      <c r="G532" s="22"/>
      <c r="H532" s="278"/>
      <c r="I532" s="278"/>
      <c r="J532" s="278"/>
      <c r="K532" s="278"/>
      <c r="L532" s="278"/>
      <c r="M532" s="278"/>
      <c r="N532" s="278"/>
      <c r="O532" s="278"/>
      <c r="P532" s="278"/>
      <c r="Q532" s="278"/>
      <c r="R532" s="278"/>
      <c r="S532" s="278"/>
      <c r="T532" s="278"/>
      <c r="U532" s="278"/>
      <c r="V532" s="278"/>
      <c r="W532" s="278"/>
      <c r="X532" s="278"/>
      <c r="Y532" s="278"/>
      <c r="Z532" s="278"/>
      <c r="AA532" s="278"/>
      <c r="AB532" s="278"/>
      <c r="AC532" s="278"/>
      <c r="AD532" s="278"/>
      <c r="AE532" s="278"/>
      <c r="AF532" s="278"/>
      <c r="AG532" s="278"/>
      <c r="AH532" s="278"/>
      <c r="AI532" s="278"/>
      <c r="AJ532" s="278"/>
      <c r="AK532" s="278"/>
    </row>
    <row r="533" spans="1:37" s="23" customFormat="1" ht="15" customHeight="1">
      <c r="A533" s="114"/>
      <c r="B533" s="378"/>
      <c r="C533" s="85"/>
      <c r="D533" s="85"/>
      <c r="E533" s="85"/>
      <c r="F533" s="85"/>
      <c r="G533" s="22"/>
      <c r="H533" s="278"/>
      <c r="I533" s="278"/>
      <c r="J533" s="278"/>
      <c r="K533" s="278"/>
      <c r="L533" s="278"/>
      <c r="M533" s="278"/>
      <c r="N533" s="278"/>
      <c r="O533" s="278"/>
      <c r="P533" s="278"/>
      <c r="Q533" s="278"/>
      <c r="R533" s="278"/>
      <c r="S533" s="278"/>
      <c r="T533" s="278"/>
      <c r="U533" s="278"/>
      <c r="V533" s="278"/>
      <c r="W533" s="278"/>
      <c r="X533" s="278"/>
      <c r="Y533" s="278"/>
      <c r="Z533" s="278"/>
      <c r="AA533" s="278"/>
      <c r="AB533" s="278"/>
      <c r="AC533" s="278"/>
      <c r="AD533" s="278"/>
      <c r="AE533" s="278"/>
      <c r="AF533" s="278"/>
      <c r="AG533" s="278"/>
      <c r="AH533" s="278"/>
      <c r="AI533" s="278"/>
      <c r="AJ533" s="278"/>
      <c r="AK533" s="278"/>
    </row>
    <row r="534" spans="1:37" s="23" customFormat="1" ht="15" customHeight="1">
      <c r="A534" s="114"/>
      <c r="B534" s="378"/>
      <c r="C534" s="85"/>
      <c r="D534" s="85"/>
      <c r="E534" s="85"/>
      <c r="F534" s="85"/>
      <c r="G534" s="22"/>
      <c r="H534" s="278"/>
      <c r="I534" s="278"/>
      <c r="J534" s="278"/>
      <c r="K534" s="278"/>
      <c r="L534" s="278"/>
      <c r="M534" s="278"/>
      <c r="N534" s="278"/>
      <c r="O534" s="278"/>
      <c r="P534" s="278"/>
      <c r="Q534" s="278"/>
      <c r="R534" s="278"/>
      <c r="S534" s="278"/>
      <c r="T534" s="278"/>
      <c r="U534" s="278"/>
      <c r="V534" s="278"/>
      <c r="W534" s="278"/>
      <c r="X534" s="278"/>
      <c r="Y534" s="278"/>
      <c r="Z534" s="278"/>
      <c r="AA534" s="278"/>
      <c r="AB534" s="278"/>
      <c r="AC534" s="278"/>
      <c r="AD534" s="278"/>
      <c r="AE534" s="278"/>
      <c r="AF534" s="278"/>
      <c r="AG534" s="278"/>
      <c r="AH534" s="278"/>
      <c r="AI534" s="278"/>
      <c r="AJ534" s="278"/>
      <c r="AK534" s="278"/>
    </row>
    <row r="535" spans="1:37" s="23" customFormat="1" ht="15" customHeight="1">
      <c r="A535" s="114"/>
      <c r="B535" s="378"/>
      <c r="C535" s="85"/>
      <c r="D535" s="85"/>
      <c r="E535" s="85"/>
      <c r="F535" s="85"/>
      <c r="G535" s="22"/>
      <c r="H535" s="278"/>
      <c r="I535" s="278"/>
      <c r="J535" s="278"/>
      <c r="K535" s="278"/>
      <c r="L535" s="278"/>
      <c r="M535" s="278"/>
      <c r="N535" s="278"/>
      <c r="O535" s="278"/>
      <c r="P535" s="278"/>
      <c r="Q535" s="278"/>
      <c r="R535" s="278"/>
      <c r="S535" s="278"/>
      <c r="T535" s="278"/>
      <c r="U535" s="278"/>
      <c r="V535" s="278"/>
      <c r="W535" s="278"/>
      <c r="X535" s="278"/>
      <c r="Y535" s="278"/>
      <c r="Z535" s="278"/>
      <c r="AA535" s="278"/>
      <c r="AB535" s="278"/>
      <c r="AC535" s="278"/>
      <c r="AD535" s="278"/>
      <c r="AE535" s="278"/>
      <c r="AF535" s="278"/>
      <c r="AG535" s="278"/>
      <c r="AH535" s="278"/>
      <c r="AI535" s="278"/>
      <c r="AJ535" s="278"/>
      <c r="AK535" s="278"/>
    </row>
    <row r="536" spans="1:37" s="23" customFormat="1" ht="15" customHeight="1">
      <c r="A536" s="114"/>
      <c r="B536" s="378"/>
      <c r="C536" s="85"/>
      <c r="D536" s="85"/>
      <c r="E536" s="85"/>
      <c r="F536" s="85"/>
      <c r="G536" s="22"/>
      <c r="H536" s="278"/>
      <c r="I536" s="278"/>
      <c r="J536" s="278"/>
      <c r="K536" s="278"/>
      <c r="L536" s="278"/>
      <c r="M536" s="278"/>
      <c r="N536" s="278"/>
      <c r="O536" s="278"/>
      <c r="P536" s="278"/>
      <c r="Q536" s="278"/>
      <c r="R536" s="278"/>
      <c r="S536" s="278"/>
      <c r="T536" s="278"/>
      <c r="U536" s="278"/>
      <c r="V536" s="278"/>
      <c r="W536" s="278"/>
      <c r="X536" s="278"/>
      <c r="Y536" s="278"/>
      <c r="Z536" s="278"/>
      <c r="AA536" s="278"/>
      <c r="AB536" s="278"/>
      <c r="AC536" s="278"/>
      <c r="AD536" s="278"/>
      <c r="AE536" s="278"/>
      <c r="AF536" s="278"/>
      <c r="AG536" s="278"/>
      <c r="AH536" s="278"/>
      <c r="AI536" s="278"/>
      <c r="AJ536" s="278"/>
      <c r="AK536" s="278"/>
    </row>
    <row r="537" spans="1:37" s="23" customFormat="1" ht="15" customHeight="1">
      <c r="A537" s="114"/>
      <c r="B537" s="378"/>
      <c r="C537" s="85"/>
      <c r="D537" s="85"/>
      <c r="E537" s="85"/>
      <c r="F537" s="85"/>
      <c r="G537" s="22"/>
      <c r="H537" s="278"/>
      <c r="I537" s="278"/>
      <c r="J537" s="278"/>
      <c r="K537" s="278"/>
      <c r="L537" s="278"/>
      <c r="M537" s="278"/>
      <c r="N537" s="278"/>
      <c r="O537" s="278"/>
      <c r="P537" s="278"/>
      <c r="Q537" s="278"/>
      <c r="R537" s="278"/>
      <c r="S537" s="278"/>
      <c r="T537" s="278"/>
      <c r="U537" s="278"/>
      <c r="V537" s="278"/>
      <c r="W537" s="278"/>
      <c r="X537" s="278"/>
      <c r="Y537" s="278"/>
      <c r="Z537" s="278"/>
      <c r="AA537" s="278"/>
      <c r="AB537" s="278"/>
      <c r="AC537" s="278"/>
      <c r="AD537" s="278"/>
      <c r="AE537" s="278"/>
      <c r="AF537" s="278"/>
      <c r="AG537" s="278"/>
      <c r="AH537" s="278"/>
      <c r="AI537" s="278"/>
      <c r="AJ537" s="278"/>
      <c r="AK537" s="278"/>
    </row>
    <row r="538" spans="1:37" s="23" customFormat="1" ht="15" customHeight="1">
      <c r="A538" s="114"/>
      <c r="B538" s="378"/>
      <c r="C538" s="85"/>
      <c r="D538" s="85"/>
      <c r="E538" s="85"/>
      <c r="F538" s="85"/>
      <c r="G538" s="22"/>
      <c r="H538" s="278"/>
      <c r="I538" s="278"/>
      <c r="J538" s="278"/>
      <c r="K538" s="278"/>
      <c r="L538" s="278"/>
      <c r="M538" s="278"/>
      <c r="N538" s="278"/>
      <c r="O538" s="278"/>
      <c r="P538" s="278"/>
      <c r="Q538" s="278"/>
      <c r="R538" s="278"/>
      <c r="S538" s="278"/>
      <c r="T538" s="278"/>
      <c r="U538" s="278"/>
      <c r="V538" s="278"/>
      <c r="W538" s="278"/>
      <c r="X538" s="278"/>
      <c r="Y538" s="278"/>
      <c r="Z538" s="278"/>
      <c r="AA538" s="278"/>
      <c r="AB538" s="278"/>
      <c r="AC538" s="278"/>
      <c r="AD538" s="278"/>
      <c r="AE538" s="278"/>
      <c r="AF538" s="278"/>
      <c r="AG538" s="278"/>
      <c r="AH538" s="278"/>
      <c r="AI538" s="278"/>
      <c r="AJ538" s="278"/>
      <c r="AK538" s="278"/>
    </row>
    <row r="539" spans="1:37" s="23" customFormat="1" ht="15" customHeight="1">
      <c r="A539" s="114"/>
      <c r="B539" s="378"/>
      <c r="C539" s="85"/>
      <c r="D539" s="85"/>
      <c r="E539" s="85"/>
      <c r="F539" s="85"/>
      <c r="G539" s="22"/>
      <c r="H539" s="278"/>
      <c r="I539" s="278"/>
      <c r="J539" s="278"/>
      <c r="K539" s="278"/>
      <c r="L539" s="278"/>
      <c r="M539" s="278"/>
      <c r="N539" s="278"/>
      <c r="O539" s="278"/>
      <c r="P539" s="278"/>
      <c r="Q539" s="278"/>
      <c r="R539" s="278"/>
      <c r="S539" s="278"/>
      <c r="T539" s="278"/>
      <c r="U539" s="278"/>
      <c r="V539" s="278"/>
      <c r="W539" s="278"/>
      <c r="X539" s="278"/>
      <c r="Y539" s="278"/>
      <c r="Z539" s="278"/>
      <c r="AA539" s="278"/>
      <c r="AB539" s="278"/>
      <c r="AC539" s="278"/>
      <c r="AD539" s="278"/>
      <c r="AE539" s="278"/>
      <c r="AF539" s="278"/>
      <c r="AG539" s="278"/>
      <c r="AH539" s="278"/>
      <c r="AI539" s="278"/>
      <c r="AJ539" s="278"/>
      <c r="AK539" s="278"/>
    </row>
    <row r="540" spans="1:37" s="23" customFormat="1" ht="15" customHeight="1">
      <c r="A540" s="114"/>
      <c r="B540" s="378"/>
      <c r="C540" s="85"/>
      <c r="D540" s="85"/>
      <c r="E540" s="85"/>
      <c r="F540" s="85"/>
      <c r="G540" s="22"/>
      <c r="H540" s="278"/>
      <c r="I540" s="278"/>
      <c r="J540" s="278"/>
      <c r="K540" s="278"/>
      <c r="L540" s="278"/>
      <c r="M540" s="278"/>
      <c r="N540" s="278"/>
      <c r="O540" s="278"/>
      <c r="P540" s="278"/>
      <c r="Q540" s="278"/>
      <c r="R540" s="278"/>
      <c r="S540" s="278"/>
      <c r="T540" s="278"/>
      <c r="U540" s="278"/>
      <c r="V540" s="278"/>
      <c r="W540" s="278"/>
      <c r="X540" s="278"/>
      <c r="Y540" s="278"/>
      <c r="Z540" s="278"/>
      <c r="AA540" s="278"/>
      <c r="AB540" s="278"/>
      <c r="AC540" s="278"/>
      <c r="AD540" s="278"/>
      <c r="AE540" s="278"/>
      <c r="AF540" s="278"/>
      <c r="AG540" s="278"/>
      <c r="AH540" s="278"/>
      <c r="AI540" s="278"/>
      <c r="AJ540" s="278"/>
      <c r="AK540" s="278"/>
    </row>
    <row r="541" spans="1:37" s="23" customFormat="1" ht="15" customHeight="1">
      <c r="A541" s="114"/>
      <c r="B541" s="378"/>
      <c r="C541" s="85"/>
      <c r="D541" s="85"/>
      <c r="E541" s="85"/>
      <c r="F541" s="85"/>
      <c r="G541" s="22"/>
      <c r="H541" s="278"/>
      <c r="I541" s="278"/>
      <c r="J541" s="278"/>
      <c r="K541" s="278"/>
      <c r="L541" s="278"/>
      <c r="M541" s="278"/>
      <c r="N541" s="278"/>
      <c r="O541" s="278"/>
      <c r="P541" s="278"/>
      <c r="Q541" s="278"/>
      <c r="R541" s="278"/>
      <c r="S541" s="278"/>
      <c r="T541" s="278"/>
      <c r="U541" s="278"/>
      <c r="V541" s="278"/>
      <c r="W541" s="278"/>
      <c r="X541" s="278"/>
      <c r="Y541" s="278"/>
      <c r="Z541" s="278"/>
      <c r="AA541" s="278"/>
      <c r="AB541" s="278"/>
      <c r="AC541" s="278"/>
      <c r="AD541" s="278"/>
      <c r="AE541" s="278"/>
      <c r="AF541" s="278"/>
      <c r="AG541" s="278"/>
      <c r="AH541" s="278"/>
      <c r="AI541" s="278"/>
      <c r="AJ541" s="278"/>
      <c r="AK541" s="278"/>
    </row>
    <row r="542" spans="1:37" s="23" customFormat="1" ht="15" customHeight="1">
      <c r="A542" s="114"/>
      <c r="B542" s="378"/>
      <c r="C542" s="85"/>
      <c r="D542" s="85"/>
      <c r="E542" s="85"/>
      <c r="F542" s="85"/>
      <c r="G542" s="22"/>
      <c r="H542" s="278"/>
      <c r="I542" s="278"/>
      <c r="J542" s="278"/>
      <c r="K542" s="278"/>
      <c r="L542" s="278"/>
      <c r="M542" s="278"/>
      <c r="N542" s="278"/>
      <c r="O542" s="278"/>
      <c r="P542" s="278"/>
      <c r="Q542" s="278"/>
      <c r="R542" s="278"/>
      <c r="S542" s="278"/>
      <c r="T542" s="278"/>
      <c r="U542" s="278"/>
      <c r="V542" s="278"/>
      <c r="W542" s="278"/>
      <c r="X542" s="278"/>
      <c r="Y542" s="278"/>
      <c r="Z542" s="278"/>
      <c r="AA542" s="278"/>
      <c r="AB542" s="278"/>
      <c r="AC542" s="278"/>
      <c r="AD542" s="278"/>
      <c r="AE542" s="278"/>
      <c r="AF542" s="278"/>
      <c r="AG542" s="278"/>
      <c r="AH542" s="278"/>
      <c r="AI542" s="278"/>
      <c r="AJ542" s="278"/>
      <c r="AK542" s="278"/>
    </row>
    <row r="543" spans="1:37" s="23" customFormat="1" ht="15" customHeight="1">
      <c r="A543" s="114"/>
      <c r="B543" s="378"/>
      <c r="C543" s="85"/>
      <c r="D543" s="85"/>
      <c r="E543" s="85"/>
      <c r="F543" s="85"/>
      <c r="G543" s="22"/>
      <c r="H543" s="278"/>
      <c r="I543" s="278"/>
      <c r="J543" s="278"/>
      <c r="K543" s="278"/>
      <c r="L543" s="278"/>
      <c r="M543" s="278"/>
      <c r="N543" s="278"/>
      <c r="O543" s="278"/>
      <c r="P543" s="278"/>
      <c r="Q543" s="278"/>
      <c r="R543" s="278"/>
      <c r="S543" s="278"/>
      <c r="T543" s="278"/>
      <c r="U543" s="278"/>
      <c r="V543" s="278"/>
      <c r="W543" s="278"/>
      <c r="X543" s="278"/>
      <c r="Y543" s="278"/>
      <c r="Z543" s="278"/>
      <c r="AA543" s="278"/>
      <c r="AB543" s="278"/>
      <c r="AC543" s="278"/>
      <c r="AD543" s="278"/>
      <c r="AE543" s="278"/>
      <c r="AF543" s="278"/>
      <c r="AG543" s="278"/>
      <c r="AH543" s="278"/>
      <c r="AI543" s="278"/>
      <c r="AJ543" s="278"/>
      <c r="AK543" s="278"/>
    </row>
    <row r="544" spans="1:37" s="23" customFormat="1" ht="15" customHeight="1">
      <c r="A544" s="114"/>
      <c r="B544" s="378"/>
      <c r="C544" s="85"/>
      <c r="D544" s="85"/>
      <c r="E544" s="85"/>
      <c r="F544" s="85"/>
      <c r="G544" s="22"/>
      <c r="H544" s="278"/>
      <c r="I544" s="278"/>
      <c r="J544" s="278"/>
      <c r="K544" s="278"/>
      <c r="L544" s="278"/>
      <c r="M544" s="278"/>
      <c r="N544" s="278"/>
      <c r="O544" s="278"/>
      <c r="P544" s="278"/>
      <c r="Q544" s="278"/>
      <c r="R544" s="278"/>
      <c r="S544" s="278"/>
      <c r="T544" s="278"/>
      <c r="U544" s="278"/>
      <c r="V544" s="278"/>
      <c r="W544" s="278"/>
      <c r="X544" s="278"/>
      <c r="Y544" s="278"/>
      <c r="Z544" s="278"/>
      <c r="AA544" s="278"/>
      <c r="AB544" s="278"/>
      <c r="AC544" s="278"/>
      <c r="AD544" s="278"/>
      <c r="AE544" s="278"/>
      <c r="AF544" s="278"/>
      <c r="AG544" s="278"/>
      <c r="AH544" s="278"/>
      <c r="AI544" s="278"/>
      <c r="AJ544" s="278"/>
      <c r="AK544" s="278"/>
    </row>
    <row r="545" spans="1:37" s="23" customFormat="1" ht="15" customHeight="1">
      <c r="A545" s="114"/>
      <c r="B545" s="378"/>
      <c r="C545" s="85"/>
      <c r="D545" s="85"/>
      <c r="E545" s="85"/>
      <c r="F545" s="85"/>
      <c r="G545" s="22"/>
      <c r="H545" s="278"/>
      <c r="I545" s="278"/>
      <c r="J545" s="278"/>
      <c r="K545" s="278"/>
      <c r="L545" s="278"/>
      <c r="M545" s="278"/>
      <c r="N545" s="278"/>
      <c r="O545" s="278"/>
      <c r="P545" s="278"/>
      <c r="Q545" s="278"/>
      <c r="R545" s="278"/>
      <c r="S545" s="278"/>
      <c r="T545" s="278"/>
      <c r="U545" s="278"/>
      <c r="V545" s="278"/>
      <c r="W545" s="278"/>
      <c r="X545" s="278"/>
      <c r="Y545" s="278"/>
      <c r="Z545" s="278"/>
      <c r="AA545" s="278"/>
      <c r="AB545" s="278"/>
      <c r="AC545" s="278"/>
      <c r="AD545" s="278"/>
      <c r="AE545" s="278"/>
      <c r="AF545" s="278"/>
      <c r="AG545" s="278"/>
      <c r="AH545" s="278"/>
      <c r="AI545" s="278"/>
      <c r="AJ545" s="278"/>
      <c r="AK545" s="278"/>
    </row>
    <row r="546" spans="1:37" s="23" customFormat="1" ht="15" customHeight="1">
      <c r="A546" s="114"/>
      <c r="B546" s="378"/>
      <c r="C546" s="85"/>
      <c r="D546" s="85"/>
      <c r="E546" s="85"/>
      <c r="F546" s="85"/>
      <c r="G546" s="22"/>
      <c r="H546" s="278"/>
      <c r="I546" s="278"/>
      <c r="J546" s="278"/>
      <c r="K546" s="278"/>
      <c r="L546" s="278"/>
      <c r="M546" s="278"/>
      <c r="N546" s="278"/>
      <c r="O546" s="278"/>
      <c r="P546" s="278"/>
      <c r="Q546" s="278"/>
      <c r="R546" s="278"/>
      <c r="S546" s="278"/>
      <c r="T546" s="278"/>
      <c r="U546" s="278"/>
      <c r="V546" s="278"/>
      <c r="W546" s="278"/>
      <c r="X546" s="278"/>
      <c r="Y546" s="278"/>
      <c r="Z546" s="278"/>
      <c r="AA546" s="278"/>
      <c r="AB546" s="278"/>
      <c r="AC546" s="278"/>
      <c r="AD546" s="278"/>
      <c r="AE546" s="278"/>
      <c r="AF546" s="278"/>
      <c r="AG546" s="278"/>
      <c r="AH546" s="278"/>
      <c r="AI546" s="278"/>
      <c r="AJ546" s="278"/>
      <c r="AK546" s="278"/>
    </row>
    <row r="547" spans="1:37" s="23" customFormat="1" ht="15" customHeight="1">
      <c r="A547" s="114"/>
      <c r="B547" s="378"/>
      <c r="C547" s="85"/>
      <c r="D547" s="85"/>
      <c r="E547" s="85"/>
      <c r="F547" s="85"/>
      <c r="G547" s="22"/>
      <c r="H547" s="278"/>
      <c r="I547" s="278"/>
      <c r="J547" s="278"/>
      <c r="K547" s="278"/>
      <c r="L547" s="278"/>
      <c r="M547" s="278"/>
      <c r="N547" s="278"/>
      <c r="O547" s="278"/>
      <c r="P547" s="278"/>
      <c r="Q547" s="278"/>
      <c r="R547" s="278"/>
      <c r="S547" s="278"/>
      <c r="T547" s="278"/>
      <c r="U547" s="278"/>
      <c r="V547" s="278"/>
      <c r="W547" s="278"/>
      <c r="X547" s="278"/>
      <c r="Y547" s="278"/>
      <c r="Z547" s="278"/>
      <c r="AA547" s="278"/>
      <c r="AB547" s="278"/>
      <c r="AC547" s="278"/>
      <c r="AD547" s="278"/>
      <c r="AE547" s="278"/>
      <c r="AF547" s="278"/>
      <c r="AG547" s="278"/>
      <c r="AH547" s="278"/>
      <c r="AI547" s="278"/>
      <c r="AJ547" s="278"/>
      <c r="AK547" s="278"/>
    </row>
    <row r="548" spans="1:37" s="23" customFormat="1" ht="15" customHeight="1">
      <c r="A548" s="114"/>
      <c r="B548" s="378"/>
      <c r="C548" s="85"/>
      <c r="D548" s="85"/>
      <c r="E548" s="85"/>
      <c r="F548" s="85"/>
      <c r="G548" s="22"/>
      <c r="H548" s="278"/>
      <c r="I548" s="278"/>
      <c r="J548" s="278"/>
      <c r="K548" s="278"/>
      <c r="L548" s="278"/>
      <c r="M548" s="278"/>
      <c r="N548" s="278"/>
      <c r="O548" s="278"/>
      <c r="P548" s="278"/>
      <c r="Q548" s="278"/>
      <c r="R548" s="278"/>
      <c r="S548" s="278"/>
      <c r="T548" s="278"/>
      <c r="U548" s="278"/>
      <c r="V548" s="278"/>
      <c r="W548" s="278"/>
      <c r="X548" s="278"/>
      <c r="Y548" s="278"/>
      <c r="Z548" s="278"/>
      <c r="AA548" s="278"/>
      <c r="AB548" s="278"/>
      <c r="AC548" s="278"/>
      <c r="AD548" s="278"/>
      <c r="AE548" s="278"/>
      <c r="AF548" s="278"/>
      <c r="AG548" s="278"/>
      <c r="AH548" s="278"/>
      <c r="AI548" s="278"/>
      <c r="AJ548" s="278"/>
      <c r="AK548" s="278"/>
    </row>
    <row r="549" spans="1:37" s="23" customFormat="1" ht="15" customHeight="1">
      <c r="A549" s="114"/>
      <c r="B549" s="378"/>
      <c r="C549" s="85"/>
      <c r="D549" s="85"/>
      <c r="E549" s="85"/>
      <c r="F549" s="85"/>
      <c r="G549" s="22"/>
      <c r="H549" s="278"/>
      <c r="I549" s="278"/>
      <c r="J549" s="278"/>
      <c r="K549" s="278"/>
      <c r="L549" s="278"/>
      <c r="M549" s="278"/>
      <c r="N549" s="278"/>
      <c r="O549" s="278"/>
      <c r="P549" s="278"/>
      <c r="Q549" s="278"/>
      <c r="R549" s="278"/>
      <c r="S549" s="278"/>
      <c r="T549" s="278"/>
      <c r="U549" s="278"/>
      <c r="V549" s="278"/>
      <c r="W549" s="278"/>
      <c r="X549" s="278"/>
      <c r="Y549" s="278"/>
      <c r="Z549" s="278"/>
      <c r="AA549" s="278"/>
      <c r="AB549" s="278"/>
      <c r="AC549" s="278"/>
      <c r="AD549" s="278"/>
      <c r="AE549" s="278"/>
      <c r="AF549" s="278"/>
      <c r="AG549" s="278"/>
      <c r="AH549" s="278"/>
      <c r="AI549" s="278"/>
      <c r="AJ549" s="278"/>
      <c r="AK549" s="278"/>
    </row>
    <row r="550" spans="1:37" s="23" customFormat="1" ht="15" customHeight="1">
      <c r="A550" s="114"/>
      <c r="B550" s="378"/>
      <c r="C550" s="85"/>
      <c r="D550" s="85"/>
      <c r="E550" s="85"/>
      <c r="F550" s="85"/>
      <c r="G550" s="22"/>
      <c r="H550" s="278"/>
      <c r="I550" s="278"/>
      <c r="J550" s="278"/>
      <c r="K550" s="278"/>
      <c r="L550" s="278"/>
      <c r="M550" s="278"/>
      <c r="N550" s="278"/>
      <c r="O550" s="278"/>
      <c r="P550" s="278"/>
      <c r="Q550" s="278"/>
      <c r="R550" s="278"/>
      <c r="S550" s="278"/>
      <c r="T550" s="278"/>
      <c r="U550" s="278"/>
      <c r="V550" s="278"/>
      <c r="W550" s="278"/>
      <c r="X550" s="278"/>
      <c r="Y550" s="278"/>
      <c r="Z550" s="278"/>
      <c r="AA550" s="278"/>
      <c r="AB550" s="278"/>
      <c r="AC550" s="278"/>
      <c r="AD550" s="278"/>
      <c r="AE550" s="278"/>
      <c r="AF550" s="278"/>
      <c r="AG550" s="278"/>
      <c r="AH550" s="278"/>
      <c r="AI550" s="278"/>
      <c r="AJ550" s="278"/>
      <c r="AK550" s="278"/>
    </row>
    <row r="551" spans="1:37" s="23" customFormat="1" ht="15" customHeight="1">
      <c r="A551" s="114"/>
      <c r="B551" s="378"/>
      <c r="C551" s="85"/>
      <c r="D551" s="85"/>
      <c r="E551" s="85"/>
      <c r="F551" s="85"/>
      <c r="G551" s="22"/>
      <c r="H551" s="278"/>
      <c r="I551" s="278"/>
      <c r="J551" s="278"/>
      <c r="K551" s="278"/>
      <c r="L551" s="278"/>
      <c r="M551" s="278"/>
      <c r="N551" s="278"/>
      <c r="O551" s="278"/>
      <c r="P551" s="278"/>
      <c r="Q551" s="278"/>
      <c r="R551" s="278"/>
      <c r="S551" s="278"/>
      <c r="T551" s="278"/>
      <c r="U551" s="278"/>
      <c r="V551" s="278"/>
      <c r="W551" s="278"/>
      <c r="X551" s="278"/>
      <c r="Y551" s="278"/>
      <c r="Z551" s="278"/>
      <c r="AA551" s="278"/>
      <c r="AB551" s="278"/>
      <c r="AC551" s="278"/>
      <c r="AD551" s="278"/>
      <c r="AE551" s="278"/>
      <c r="AF551" s="278"/>
      <c r="AG551" s="278"/>
      <c r="AH551" s="278"/>
      <c r="AI551" s="278"/>
      <c r="AJ551" s="278"/>
      <c r="AK551" s="278"/>
    </row>
    <row r="552" spans="1:37" s="23" customFormat="1" ht="15" customHeight="1">
      <c r="A552" s="114"/>
      <c r="B552" s="378"/>
      <c r="C552" s="85"/>
      <c r="D552" s="85"/>
      <c r="E552" s="85"/>
      <c r="F552" s="85"/>
      <c r="G552" s="22"/>
      <c r="H552" s="278"/>
      <c r="I552" s="278"/>
      <c r="J552" s="278"/>
      <c r="K552" s="278"/>
      <c r="L552" s="278"/>
      <c r="M552" s="278"/>
      <c r="N552" s="278"/>
      <c r="O552" s="278"/>
      <c r="P552" s="278"/>
      <c r="Q552" s="278"/>
      <c r="R552" s="278"/>
      <c r="S552" s="278"/>
      <c r="T552" s="278"/>
      <c r="U552" s="278"/>
      <c r="V552" s="278"/>
      <c r="W552" s="278"/>
      <c r="X552" s="278"/>
      <c r="Y552" s="278"/>
      <c r="Z552" s="278"/>
      <c r="AA552" s="278"/>
      <c r="AB552" s="278"/>
      <c r="AC552" s="278"/>
      <c r="AD552" s="278"/>
      <c r="AE552" s="278"/>
      <c r="AF552" s="278"/>
      <c r="AG552" s="278"/>
      <c r="AH552" s="278"/>
      <c r="AI552" s="278"/>
      <c r="AJ552" s="278"/>
      <c r="AK552" s="278"/>
    </row>
    <row r="553" spans="1:37" s="23" customFormat="1" ht="15" customHeight="1">
      <c r="A553" s="114"/>
      <c r="B553" s="378"/>
      <c r="C553" s="85"/>
      <c r="D553" s="85"/>
      <c r="E553" s="85"/>
      <c r="F553" s="85"/>
      <c r="G553" s="22"/>
      <c r="H553" s="278"/>
      <c r="I553" s="278"/>
      <c r="J553" s="278"/>
      <c r="K553" s="278"/>
      <c r="L553" s="278"/>
      <c r="M553" s="278"/>
      <c r="N553" s="278"/>
      <c r="O553" s="278"/>
      <c r="P553" s="278"/>
      <c r="Q553" s="278"/>
      <c r="R553" s="278"/>
      <c r="S553" s="278"/>
      <c r="T553" s="278"/>
      <c r="U553" s="278"/>
      <c r="V553" s="278"/>
      <c r="W553" s="278"/>
      <c r="X553" s="278"/>
      <c r="Y553" s="278"/>
      <c r="Z553" s="278"/>
      <c r="AA553" s="278"/>
      <c r="AB553" s="278"/>
      <c r="AC553" s="278"/>
      <c r="AD553" s="278"/>
      <c r="AE553" s="278"/>
      <c r="AF553" s="278"/>
      <c r="AG553" s="278"/>
      <c r="AH553" s="278"/>
      <c r="AI553" s="278"/>
      <c r="AJ553" s="278"/>
      <c r="AK553" s="278"/>
    </row>
    <row r="554" spans="1:37" s="23" customFormat="1" ht="15" customHeight="1">
      <c r="A554" s="114"/>
      <c r="B554" s="378"/>
      <c r="C554" s="85"/>
      <c r="D554" s="85"/>
      <c r="E554" s="85"/>
      <c r="F554" s="85"/>
      <c r="G554" s="22"/>
      <c r="H554" s="278"/>
      <c r="I554" s="278"/>
      <c r="J554" s="278"/>
      <c r="K554" s="278"/>
      <c r="L554" s="278"/>
      <c r="M554" s="278"/>
      <c r="N554" s="278"/>
      <c r="O554" s="278"/>
      <c r="P554" s="278"/>
      <c r="Q554" s="278"/>
      <c r="R554" s="278"/>
      <c r="S554" s="278"/>
      <c r="T554" s="278"/>
      <c r="U554" s="278"/>
      <c r="V554" s="278"/>
      <c r="W554" s="278"/>
      <c r="X554" s="278"/>
      <c r="Y554" s="278"/>
      <c r="Z554" s="278"/>
      <c r="AA554" s="278"/>
      <c r="AB554" s="278"/>
      <c r="AC554" s="278"/>
      <c r="AD554" s="278"/>
      <c r="AE554" s="278"/>
      <c r="AF554" s="278"/>
      <c r="AG554" s="278"/>
      <c r="AH554" s="278"/>
      <c r="AI554" s="278"/>
      <c r="AJ554" s="278"/>
      <c r="AK554" s="278"/>
    </row>
    <row r="555" spans="1:37" s="23" customFormat="1" ht="15" customHeight="1">
      <c r="A555" s="114"/>
      <c r="B555" s="378"/>
      <c r="C555" s="85"/>
      <c r="D555" s="85"/>
      <c r="E555" s="85"/>
      <c r="F555" s="85"/>
      <c r="G555" s="22"/>
      <c r="H555" s="278"/>
      <c r="I555" s="278"/>
      <c r="J555" s="278"/>
      <c r="K555" s="278"/>
      <c r="L555" s="278"/>
      <c r="M555" s="278"/>
      <c r="N555" s="278"/>
      <c r="O555" s="278"/>
      <c r="P555" s="278"/>
      <c r="Q555" s="278"/>
      <c r="R555" s="278"/>
      <c r="S555" s="278"/>
      <c r="T555" s="278"/>
      <c r="U555" s="278"/>
      <c r="V555" s="278"/>
      <c r="W555" s="278"/>
      <c r="X555" s="278"/>
      <c r="Y555" s="278"/>
      <c r="Z555" s="278"/>
      <c r="AA555" s="278"/>
      <c r="AB555" s="278"/>
      <c r="AC555" s="278"/>
      <c r="AD555" s="278"/>
      <c r="AE555" s="278"/>
      <c r="AF555" s="278"/>
      <c r="AG555" s="278"/>
      <c r="AH555" s="278"/>
      <c r="AI555" s="278"/>
      <c r="AJ555" s="278"/>
      <c r="AK555" s="278"/>
    </row>
    <row r="556" spans="1:37" s="23" customFormat="1" ht="15" customHeight="1">
      <c r="A556" s="114"/>
      <c r="B556" s="378"/>
      <c r="C556" s="85"/>
      <c r="D556" s="85"/>
      <c r="E556" s="85"/>
      <c r="F556" s="85"/>
      <c r="G556" s="22"/>
      <c r="H556" s="278"/>
      <c r="I556" s="278"/>
      <c r="J556" s="278"/>
      <c r="K556" s="278"/>
      <c r="L556" s="278"/>
      <c r="M556" s="278"/>
      <c r="N556" s="278"/>
      <c r="O556" s="278"/>
      <c r="P556" s="278"/>
      <c r="Q556" s="278"/>
      <c r="R556" s="278"/>
      <c r="S556" s="278"/>
      <c r="T556" s="278"/>
      <c r="U556" s="278"/>
      <c r="V556" s="278"/>
      <c r="W556" s="278"/>
      <c r="X556" s="278"/>
      <c r="Y556" s="278"/>
      <c r="Z556" s="278"/>
      <c r="AA556" s="278"/>
      <c r="AB556" s="278"/>
      <c r="AC556" s="278"/>
      <c r="AD556" s="278"/>
      <c r="AE556" s="278"/>
      <c r="AF556" s="278"/>
      <c r="AG556" s="278"/>
      <c r="AH556" s="278"/>
      <c r="AI556" s="278"/>
      <c r="AJ556" s="278"/>
      <c r="AK556" s="278"/>
    </row>
    <row r="557" spans="1:37" s="23" customFormat="1" ht="15" customHeight="1">
      <c r="A557" s="114"/>
      <c r="B557" s="378"/>
      <c r="C557" s="85"/>
      <c r="D557" s="85"/>
      <c r="E557" s="85"/>
      <c r="F557" s="85"/>
      <c r="G557" s="22"/>
      <c r="H557" s="278"/>
      <c r="I557" s="278"/>
      <c r="J557" s="278"/>
      <c r="K557" s="278"/>
      <c r="L557" s="278"/>
      <c r="M557" s="278"/>
      <c r="N557" s="278"/>
      <c r="O557" s="278"/>
      <c r="P557" s="278"/>
      <c r="Q557" s="278"/>
      <c r="R557" s="278"/>
      <c r="S557" s="278"/>
      <c r="T557" s="278"/>
      <c r="U557" s="278"/>
      <c r="V557" s="278"/>
      <c r="W557" s="278"/>
      <c r="X557" s="278"/>
      <c r="Y557" s="278"/>
      <c r="Z557" s="278"/>
      <c r="AA557" s="278"/>
      <c r="AB557" s="278"/>
      <c r="AC557" s="278"/>
      <c r="AD557" s="278"/>
      <c r="AE557" s="278"/>
      <c r="AF557" s="278"/>
      <c r="AG557" s="278"/>
      <c r="AH557" s="278"/>
      <c r="AI557" s="278"/>
      <c r="AJ557" s="278"/>
      <c r="AK557" s="278"/>
    </row>
    <row r="558" spans="1:37" s="23" customFormat="1" ht="15" customHeight="1">
      <c r="A558" s="114"/>
      <c r="B558" s="378"/>
      <c r="C558" s="85"/>
      <c r="D558" s="85"/>
      <c r="E558" s="85"/>
      <c r="F558" s="85"/>
      <c r="G558" s="22"/>
      <c r="H558" s="278"/>
      <c r="I558" s="278"/>
      <c r="J558" s="278"/>
      <c r="K558" s="278"/>
      <c r="L558" s="278"/>
      <c r="M558" s="278"/>
      <c r="N558" s="278"/>
      <c r="O558" s="278"/>
      <c r="P558" s="278"/>
      <c r="Q558" s="278"/>
      <c r="R558" s="278"/>
      <c r="S558" s="278"/>
      <c r="T558" s="278"/>
      <c r="U558" s="278"/>
      <c r="V558" s="278"/>
      <c r="W558" s="278"/>
      <c r="X558" s="278"/>
      <c r="Y558" s="278"/>
      <c r="Z558" s="278"/>
      <c r="AA558" s="278"/>
      <c r="AB558" s="278"/>
      <c r="AC558" s="278"/>
      <c r="AD558" s="278"/>
      <c r="AE558" s="278"/>
      <c r="AF558" s="278"/>
      <c r="AG558" s="278"/>
      <c r="AH558" s="278"/>
      <c r="AI558" s="278"/>
      <c r="AJ558" s="278"/>
      <c r="AK558" s="278"/>
    </row>
    <row r="559" spans="1:37" s="23" customFormat="1" ht="15" customHeight="1">
      <c r="A559" s="114"/>
      <c r="B559" s="378"/>
      <c r="C559" s="85"/>
      <c r="D559" s="85"/>
      <c r="E559" s="85"/>
      <c r="F559" s="85"/>
      <c r="G559" s="22"/>
      <c r="H559" s="278"/>
      <c r="I559" s="278"/>
      <c r="J559" s="278"/>
      <c r="K559" s="278"/>
      <c r="L559" s="278"/>
      <c r="M559" s="278"/>
      <c r="N559" s="278"/>
      <c r="O559" s="278"/>
      <c r="P559" s="278"/>
      <c r="Q559" s="278"/>
      <c r="R559" s="278"/>
      <c r="S559" s="278"/>
      <c r="T559" s="278"/>
      <c r="U559" s="278"/>
      <c r="V559" s="278"/>
      <c r="W559" s="278"/>
      <c r="X559" s="278"/>
      <c r="Y559" s="278"/>
      <c r="Z559" s="278"/>
      <c r="AA559" s="278"/>
      <c r="AB559" s="278"/>
      <c r="AC559" s="278"/>
      <c r="AD559" s="278"/>
      <c r="AE559" s="278"/>
      <c r="AF559" s="278"/>
      <c r="AG559" s="278"/>
      <c r="AH559" s="278"/>
      <c r="AI559" s="278"/>
      <c r="AJ559" s="278"/>
      <c r="AK559" s="278"/>
    </row>
    <row r="560" spans="1:37" s="23" customFormat="1" ht="15" customHeight="1">
      <c r="A560" s="114"/>
      <c r="B560" s="378"/>
      <c r="C560" s="85"/>
      <c r="D560" s="85"/>
      <c r="E560" s="85"/>
      <c r="F560" s="85"/>
      <c r="G560" s="22"/>
      <c r="H560" s="278"/>
      <c r="I560" s="278"/>
      <c r="J560" s="278"/>
      <c r="K560" s="278"/>
      <c r="L560" s="278"/>
      <c r="M560" s="278"/>
      <c r="N560" s="278"/>
      <c r="O560" s="278"/>
      <c r="P560" s="278"/>
      <c r="Q560" s="278"/>
      <c r="R560" s="278"/>
      <c r="S560" s="278"/>
      <c r="T560" s="278"/>
      <c r="U560" s="278"/>
      <c r="V560" s="278"/>
      <c r="W560" s="278"/>
      <c r="X560" s="278"/>
      <c r="Y560" s="278"/>
      <c r="Z560" s="278"/>
      <c r="AA560" s="278"/>
      <c r="AB560" s="278"/>
      <c r="AC560" s="278"/>
      <c r="AD560" s="278"/>
      <c r="AE560" s="278"/>
      <c r="AF560" s="278"/>
      <c r="AG560" s="278"/>
      <c r="AH560" s="278"/>
      <c r="AI560" s="278"/>
      <c r="AJ560" s="278"/>
      <c r="AK560" s="278"/>
    </row>
    <row r="561" spans="1:37" s="23" customFormat="1" ht="15" customHeight="1">
      <c r="A561" s="114"/>
      <c r="B561" s="378"/>
      <c r="C561" s="85"/>
      <c r="D561" s="85"/>
      <c r="E561" s="85"/>
      <c r="F561" s="85"/>
      <c r="G561" s="22"/>
      <c r="H561" s="278"/>
      <c r="I561" s="278"/>
      <c r="J561" s="278"/>
      <c r="K561" s="278"/>
      <c r="L561" s="278"/>
      <c r="M561" s="278"/>
      <c r="N561" s="278"/>
      <c r="O561" s="278"/>
      <c r="P561" s="278"/>
      <c r="Q561" s="278"/>
      <c r="R561" s="278"/>
      <c r="S561" s="278"/>
      <c r="T561" s="278"/>
      <c r="U561" s="278"/>
      <c r="V561" s="278"/>
      <c r="W561" s="278"/>
      <c r="X561" s="278"/>
      <c r="Y561" s="278"/>
      <c r="Z561" s="278"/>
      <c r="AA561" s="278"/>
      <c r="AB561" s="278"/>
      <c r="AC561" s="278"/>
      <c r="AD561" s="278"/>
      <c r="AE561" s="278"/>
      <c r="AF561" s="278"/>
      <c r="AG561" s="278"/>
      <c r="AH561" s="278"/>
      <c r="AI561" s="278"/>
      <c r="AJ561" s="278"/>
      <c r="AK561" s="278"/>
    </row>
    <row r="562" spans="1:37" s="23" customFormat="1" ht="15" customHeight="1">
      <c r="A562" s="114"/>
      <c r="B562" s="378"/>
      <c r="C562" s="85"/>
      <c r="D562" s="85"/>
      <c r="E562" s="85"/>
      <c r="F562" s="85"/>
      <c r="G562" s="22"/>
      <c r="H562" s="278"/>
      <c r="I562" s="278"/>
      <c r="J562" s="278"/>
      <c r="K562" s="278"/>
      <c r="L562" s="278"/>
      <c r="M562" s="278"/>
      <c r="N562" s="278"/>
      <c r="O562" s="278"/>
      <c r="P562" s="278"/>
      <c r="Q562" s="278"/>
      <c r="R562" s="278"/>
      <c r="S562" s="278"/>
      <c r="T562" s="278"/>
      <c r="U562" s="278"/>
      <c r="V562" s="278"/>
      <c r="W562" s="278"/>
      <c r="X562" s="278"/>
      <c r="Y562" s="278"/>
      <c r="Z562" s="278"/>
      <c r="AA562" s="278"/>
      <c r="AB562" s="278"/>
      <c r="AC562" s="278"/>
      <c r="AD562" s="278"/>
      <c r="AE562" s="278"/>
      <c r="AF562" s="278"/>
      <c r="AG562" s="278"/>
      <c r="AH562" s="278"/>
      <c r="AI562" s="278"/>
      <c r="AJ562" s="278"/>
      <c r="AK562" s="278"/>
    </row>
    <row r="563" spans="1:37" s="23" customFormat="1" ht="15" customHeight="1">
      <c r="A563" s="114"/>
      <c r="B563" s="378"/>
      <c r="C563" s="85"/>
      <c r="D563" s="85"/>
      <c r="E563" s="85"/>
      <c r="F563" s="85"/>
      <c r="G563" s="22"/>
      <c r="H563" s="278"/>
      <c r="I563" s="278"/>
      <c r="J563" s="278"/>
      <c r="K563" s="278"/>
      <c r="L563" s="278"/>
      <c r="M563" s="278"/>
      <c r="N563" s="278"/>
      <c r="O563" s="278"/>
      <c r="P563" s="278"/>
      <c r="Q563" s="278"/>
      <c r="R563" s="278"/>
      <c r="S563" s="278"/>
      <c r="T563" s="278"/>
      <c r="U563" s="278"/>
      <c r="V563" s="278"/>
      <c r="W563" s="278"/>
      <c r="X563" s="278"/>
      <c r="Y563" s="278"/>
      <c r="Z563" s="278"/>
      <c r="AA563" s="278"/>
      <c r="AB563" s="278"/>
      <c r="AC563" s="278"/>
      <c r="AD563" s="278"/>
      <c r="AE563" s="278"/>
      <c r="AF563" s="278"/>
      <c r="AG563" s="278"/>
      <c r="AH563" s="278"/>
      <c r="AI563" s="278"/>
      <c r="AJ563" s="278"/>
      <c r="AK563" s="278"/>
    </row>
    <row r="564" spans="1:37" s="23" customFormat="1" ht="15" customHeight="1">
      <c r="A564" s="114"/>
      <c r="B564" s="378"/>
      <c r="C564" s="85"/>
      <c r="D564" s="85"/>
      <c r="E564" s="85"/>
      <c r="F564" s="85"/>
      <c r="G564" s="22"/>
      <c r="H564" s="278"/>
      <c r="I564" s="278"/>
      <c r="J564" s="278"/>
      <c r="K564" s="278"/>
      <c r="L564" s="278"/>
      <c r="M564" s="278"/>
      <c r="N564" s="278"/>
      <c r="O564" s="278"/>
      <c r="P564" s="278"/>
      <c r="Q564" s="278"/>
      <c r="R564" s="278"/>
      <c r="S564" s="278"/>
      <c r="T564" s="278"/>
      <c r="U564" s="278"/>
      <c r="V564" s="278"/>
      <c r="W564" s="278"/>
      <c r="X564" s="278"/>
      <c r="Y564" s="278"/>
      <c r="Z564" s="278"/>
      <c r="AA564" s="278"/>
      <c r="AB564" s="278"/>
      <c r="AC564" s="278"/>
      <c r="AD564" s="278"/>
      <c r="AE564" s="278"/>
      <c r="AF564" s="278"/>
      <c r="AG564" s="278"/>
      <c r="AH564" s="278"/>
      <c r="AI564" s="278"/>
      <c r="AJ564" s="278"/>
      <c r="AK564" s="278"/>
    </row>
    <row r="565" spans="1:37" s="23" customFormat="1" ht="15" customHeight="1">
      <c r="A565" s="114"/>
      <c r="B565" s="378"/>
      <c r="C565" s="85"/>
      <c r="D565" s="85"/>
      <c r="E565" s="85"/>
      <c r="F565" s="85"/>
      <c r="G565" s="22"/>
      <c r="H565" s="278"/>
      <c r="I565" s="278"/>
      <c r="J565" s="278"/>
      <c r="K565" s="278"/>
      <c r="L565" s="278"/>
      <c r="M565" s="278"/>
      <c r="N565" s="278"/>
      <c r="O565" s="278"/>
      <c r="P565" s="278"/>
      <c r="Q565" s="278"/>
      <c r="R565" s="278"/>
      <c r="S565" s="278"/>
      <c r="T565" s="278"/>
      <c r="U565" s="278"/>
      <c r="V565" s="278"/>
      <c r="W565" s="278"/>
      <c r="X565" s="278"/>
      <c r="Y565" s="278"/>
      <c r="Z565" s="278"/>
      <c r="AA565" s="278"/>
      <c r="AB565" s="278"/>
      <c r="AC565" s="278"/>
      <c r="AD565" s="278"/>
      <c r="AE565" s="278"/>
      <c r="AF565" s="278"/>
      <c r="AG565" s="278"/>
      <c r="AH565" s="278"/>
      <c r="AI565" s="278"/>
      <c r="AJ565" s="278"/>
      <c r="AK565" s="278"/>
    </row>
    <row r="566" spans="1:37" s="23" customFormat="1" ht="15" customHeight="1">
      <c r="A566" s="114"/>
      <c r="B566" s="378"/>
      <c r="C566" s="85"/>
      <c r="D566" s="85"/>
      <c r="E566" s="85"/>
      <c r="F566" s="85"/>
      <c r="G566" s="22"/>
      <c r="H566" s="278"/>
      <c r="I566" s="278"/>
      <c r="J566" s="278"/>
      <c r="K566" s="278"/>
      <c r="L566" s="278"/>
      <c r="M566" s="278"/>
      <c r="N566" s="278"/>
      <c r="O566" s="278"/>
      <c r="P566" s="278"/>
      <c r="Q566" s="278"/>
      <c r="R566" s="278"/>
      <c r="S566" s="278"/>
      <c r="T566" s="278"/>
      <c r="U566" s="278"/>
      <c r="V566" s="278"/>
      <c r="W566" s="278"/>
      <c r="X566" s="278"/>
      <c r="Y566" s="278"/>
      <c r="Z566" s="278"/>
      <c r="AA566" s="278"/>
      <c r="AB566" s="278"/>
      <c r="AC566" s="278"/>
      <c r="AD566" s="278"/>
      <c r="AE566" s="278"/>
      <c r="AF566" s="278"/>
      <c r="AG566" s="278"/>
      <c r="AH566" s="278"/>
      <c r="AI566" s="278"/>
      <c r="AJ566" s="278"/>
      <c r="AK566" s="278"/>
    </row>
    <row r="567" spans="1:37" s="23" customFormat="1" ht="15" customHeight="1">
      <c r="A567" s="114"/>
      <c r="B567" s="378"/>
      <c r="C567" s="85"/>
      <c r="D567" s="85"/>
      <c r="E567" s="85"/>
      <c r="F567" s="85"/>
      <c r="G567" s="22"/>
      <c r="H567" s="278"/>
      <c r="I567" s="278"/>
      <c r="J567" s="278"/>
      <c r="K567" s="278"/>
      <c r="L567" s="278"/>
      <c r="M567" s="278"/>
      <c r="N567" s="278"/>
      <c r="O567" s="278"/>
      <c r="P567" s="278"/>
      <c r="Q567" s="278"/>
      <c r="R567" s="278"/>
      <c r="S567" s="278"/>
      <c r="T567" s="278"/>
      <c r="U567" s="278"/>
      <c r="V567" s="278"/>
      <c r="W567" s="278"/>
      <c r="X567" s="278"/>
      <c r="Y567" s="278"/>
      <c r="Z567" s="278"/>
      <c r="AA567" s="278"/>
      <c r="AB567" s="278"/>
      <c r="AC567" s="278"/>
      <c r="AD567" s="278"/>
      <c r="AE567" s="278"/>
      <c r="AF567" s="278"/>
      <c r="AG567" s="278"/>
      <c r="AH567" s="278"/>
      <c r="AI567" s="278"/>
      <c r="AJ567" s="278"/>
      <c r="AK567" s="278"/>
    </row>
    <row r="568" spans="1:37" s="23" customFormat="1" ht="15" customHeight="1">
      <c r="A568" s="114"/>
      <c r="B568" s="378"/>
      <c r="C568" s="85"/>
      <c r="D568" s="85"/>
      <c r="E568" s="85"/>
      <c r="F568" s="85"/>
      <c r="G568" s="22"/>
      <c r="H568" s="278"/>
      <c r="I568" s="278"/>
      <c r="J568" s="278"/>
      <c r="K568" s="278"/>
      <c r="L568" s="278"/>
      <c r="M568" s="278"/>
      <c r="N568" s="278"/>
      <c r="O568" s="278"/>
      <c r="P568" s="278"/>
      <c r="Q568" s="278"/>
      <c r="R568" s="278"/>
      <c r="S568" s="278"/>
      <c r="T568" s="278"/>
      <c r="U568" s="278"/>
      <c r="V568" s="278"/>
      <c r="W568" s="278"/>
      <c r="X568" s="278"/>
      <c r="Y568" s="278"/>
      <c r="Z568" s="278"/>
      <c r="AA568" s="278"/>
      <c r="AB568" s="278"/>
      <c r="AC568" s="278"/>
      <c r="AD568" s="278"/>
      <c r="AE568" s="278"/>
      <c r="AF568" s="278"/>
      <c r="AG568" s="278"/>
      <c r="AH568" s="278"/>
      <c r="AI568" s="278"/>
      <c r="AJ568" s="278"/>
      <c r="AK568" s="278"/>
    </row>
    <row r="569" spans="1:37" s="23" customFormat="1" ht="15" customHeight="1">
      <c r="A569" s="114"/>
      <c r="B569" s="378"/>
      <c r="C569" s="85"/>
      <c r="D569" s="85"/>
      <c r="E569" s="85"/>
      <c r="F569" s="85"/>
      <c r="G569" s="22"/>
      <c r="H569" s="278"/>
      <c r="I569" s="278"/>
      <c r="J569" s="278"/>
      <c r="K569" s="278"/>
      <c r="L569" s="278"/>
      <c r="M569" s="278"/>
      <c r="N569" s="278"/>
      <c r="O569" s="278"/>
      <c r="P569" s="278"/>
      <c r="Q569" s="278"/>
      <c r="R569" s="278"/>
      <c r="S569" s="278"/>
      <c r="T569" s="278"/>
      <c r="U569" s="278"/>
      <c r="V569" s="278"/>
      <c r="W569" s="278"/>
      <c r="X569" s="278"/>
      <c r="Y569" s="278"/>
      <c r="Z569" s="278"/>
      <c r="AA569" s="278"/>
      <c r="AB569" s="278"/>
      <c r="AC569" s="278"/>
      <c r="AD569" s="278"/>
      <c r="AE569" s="278"/>
      <c r="AF569" s="278"/>
      <c r="AG569" s="278"/>
      <c r="AH569" s="278"/>
      <c r="AI569" s="278"/>
      <c r="AJ569" s="278"/>
      <c r="AK569" s="278"/>
    </row>
    <row r="570" spans="1:37" s="23" customFormat="1" ht="15" customHeight="1">
      <c r="A570" s="114"/>
      <c r="B570" s="378"/>
      <c r="C570" s="85"/>
      <c r="D570" s="85"/>
      <c r="E570" s="85"/>
      <c r="F570" s="85"/>
      <c r="G570" s="22"/>
      <c r="H570" s="278"/>
      <c r="I570" s="278"/>
      <c r="J570" s="278"/>
      <c r="K570" s="278"/>
      <c r="L570" s="278"/>
      <c r="M570" s="278"/>
      <c r="N570" s="278"/>
      <c r="O570" s="278"/>
      <c r="P570" s="278"/>
      <c r="Q570" s="278"/>
      <c r="R570" s="278"/>
      <c r="S570" s="278"/>
      <c r="T570" s="278"/>
      <c r="U570" s="278"/>
      <c r="V570" s="278"/>
      <c r="W570" s="278"/>
      <c r="X570" s="278"/>
      <c r="Y570" s="278"/>
      <c r="Z570" s="278"/>
      <c r="AA570" s="278"/>
      <c r="AB570" s="278"/>
      <c r="AC570" s="278"/>
      <c r="AD570" s="278"/>
      <c r="AE570" s="278"/>
      <c r="AF570" s="278"/>
      <c r="AG570" s="278"/>
      <c r="AH570" s="278"/>
      <c r="AI570" s="278"/>
      <c r="AJ570" s="278"/>
      <c r="AK570" s="278"/>
    </row>
    <row r="571" spans="1:37" s="23" customFormat="1" ht="15" customHeight="1">
      <c r="A571" s="114"/>
      <c r="B571" s="378"/>
      <c r="C571" s="85"/>
      <c r="D571" s="85"/>
      <c r="E571" s="85"/>
      <c r="F571" s="85"/>
      <c r="G571" s="22"/>
      <c r="H571" s="278"/>
      <c r="I571" s="278"/>
      <c r="J571" s="278"/>
      <c r="K571" s="278"/>
      <c r="L571" s="278"/>
      <c r="M571" s="278"/>
      <c r="N571" s="278"/>
      <c r="O571" s="278"/>
      <c r="P571" s="278"/>
      <c r="Q571" s="278"/>
      <c r="R571" s="278"/>
      <c r="S571" s="278"/>
      <c r="T571" s="278"/>
      <c r="U571" s="278"/>
      <c r="V571" s="278"/>
      <c r="W571" s="278"/>
      <c r="X571" s="278"/>
      <c r="Y571" s="278"/>
      <c r="Z571" s="278"/>
      <c r="AA571" s="278"/>
      <c r="AB571" s="278"/>
      <c r="AC571" s="278"/>
      <c r="AD571" s="278"/>
      <c r="AE571" s="278"/>
      <c r="AF571" s="278"/>
      <c r="AG571" s="278"/>
      <c r="AH571" s="278"/>
      <c r="AI571" s="278"/>
      <c r="AJ571" s="278"/>
      <c r="AK571" s="278"/>
    </row>
    <row r="572" spans="1:37" s="23" customFormat="1" ht="15" customHeight="1">
      <c r="A572" s="114"/>
      <c r="B572" s="378"/>
      <c r="C572" s="85"/>
      <c r="D572" s="85"/>
      <c r="E572" s="85"/>
      <c r="F572" s="85"/>
      <c r="G572" s="22"/>
      <c r="H572" s="278"/>
      <c r="I572" s="278"/>
      <c r="J572" s="278"/>
      <c r="K572" s="278"/>
      <c r="L572" s="278"/>
      <c r="M572" s="278"/>
      <c r="N572" s="278"/>
      <c r="O572" s="278"/>
      <c r="P572" s="278"/>
      <c r="Q572" s="278"/>
      <c r="R572" s="278"/>
      <c r="S572" s="278"/>
      <c r="T572" s="278"/>
      <c r="U572" s="278"/>
      <c r="V572" s="278"/>
      <c r="W572" s="278"/>
      <c r="X572" s="278"/>
      <c r="Y572" s="278"/>
      <c r="Z572" s="278"/>
      <c r="AA572" s="278"/>
      <c r="AB572" s="278"/>
      <c r="AC572" s="278"/>
      <c r="AD572" s="278"/>
      <c r="AE572" s="278"/>
      <c r="AF572" s="278"/>
      <c r="AG572" s="278"/>
      <c r="AH572" s="278"/>
      <c r="AI572" s="278"/>
      <c r="AJ572" s="278"/>
      <c r="AK572" s="278"/>
    </row>
    <row r="573" spans="1:37" s="23" customFormat="1" ht="15" customHeight="1">
      <c r="A573" s="114"/>
      <c r="B573" s="378"/>
      <c r="C573" s="85"/>
      <c r="D573" s="85"/>
      <c r="E573" s="85"/>
      <c r="F573" s="85"/>
      <c r="G573" s="22"/>
      <c r="H573" s="278"/>
      <c r="I573" s="278"/>
      <c r="J573" s="278"/>
      <c r="K573" s="278"/>
      <c r="L573" s="278"/>
      <c r="M573" s="278"/>
      <c r="N573" s="278"/>
      <c r="O573" s="278"/>
      <c r="P573" s="278"/>
      <c r="Q573" s="278"/>
      <c r="R573" s="278"/>
      <c r="S573" s="278"/>
      <c r="T573" s="278"/>
      <c r="U573" s="278"/>
      <c r="V573" s="278"/>
      <c r="W573" s="278"/>
      <c r="X573" s="278"/>
      <c r="Y573" s="278"/>
      <c r="Z573" s="278"/>
      <c r="AA573" s="278"/>
      <c r="AB573" s="278"/>
      <c r="AC573" s="278"/>
      <c r="AD573" s="278"/>
      <c r="AE573" s="278"/>
      <c r="AF573" s="278"/>
      <c r="AG573" s="278"/>
      <c r="AH573" s="278"/>
      <c r="AI573" s="278"/>
      <c r="AJ573" s="278"/>
      <c r="AK573" s="278"/>
    </row>
    <row r="574" spans="1:37" s="23" customFormat="1" ht="15" customHeight="1">
      <c r="A574" s="114"/>
      <c r="B574" s="378"/>
      <c r="C574" s="85"/>
      <c r="D574" s="85"/>
      <c r="E574" s="85"/>
      <c r="F574" s="85"/>
      <c r="G574" s="22"/>
      <c r="H574" s="278"/>
      <c r="I574" s="278"/>
      <c r="J574" s="278"/>
      <c r="K574" s="278"/>
      <c r="L574" s="278"/>
      <c r="M574" s="278"/>
      <c r="N574" s="278"/>
      <c r="O574" s="278"/>
      <c r="P574" s="278"/>
      <c r="Q574" s="278"/>
      <c r="R574" s="278"/>
      <c r="S574" s="278"/>
      <c r="T574" s="278"/>
      <c r="U574" s="278"/>
      <c r="V574" s="278"/>
      <c r="W574" s="278"/>
      <c r="X574" s="278"/>
      <c r="Y574" s="278"/>
      <c r="Z574" s="278"/>
      <c r="AA574" s="278"/>
      <c r="AB574" s="278"/>
      <c r="AC574" s="278"/>
      <c r="AD574" s="278"/>
      <c r="AE574" s="278"/>
      <c r="AF574" s="278"/>
      <c r="AG574" s="278"/>
      <c r="AH574" s="278"/>
      <c r="AI574" s="278"/>
      <c r="AJ574" s="278"/>
      <c r="AK574" s="278"/>
    </row>
    <row r="575" spans="1:37" s="23" customFormat="1" ht="15" customHeight="1">
      <c r="A575" s="114"/>
      <c r="B575" s="378"/>
      <c r="C575" s="85"/>
      <c r="D575" s="85"/>
      <c r="E575" s="85"/>
      <c r="F575" s="85"/>
      <c r="G575" s="22"/>
      <c r="H575" s="278"/>
      <c r="I575" s="278"/>
      <c r="J575" s="278"/>
      <c r="K575" s="278"/>
      <c r="L575" s="278"/>
      <c r="M575" s="278"/>
      <c r="N575" s="278"/>
      <c r="O575" s="278"/>
      <c r="P575" s="278"/>
      <c r="Q575" s="278"/>
      <c r="R575" s="278"/>
      <c r="S575" s="278"/>
      <c r="T575" s="278"/>
      <c r="U575" s="278"/>
      <c r="V575" s="278"/>
      <c r="W575" s="278"/>
      <c r="X575" s="278"/>
      <c r="Y575" s="278"/>
      <c r="Z575" s="278"/>
      <c r="AA575" s="278"/>
      <c r="AB575" s="278"/>
      <c r="AC575" s="278"/>
      <c r="AD575" s="278"/>
      <c r="AE575" s="278"/>
      <c r="AF575" s="278"/>
      <c r="AG575" s="278"/>
      <c r="AH575" s="278"/>
      <c r="AI575" s="278"/>
      <c r="AJ575" s="278"/>
      <c r="AK575" s="278"/>
    </row>
    <row r="576" spans="1:37" s="23" customFormat="1" ht="15" customHeight="1">
      <c r="A576" s="114"/>
      <c r="B576" s="378"/>
      <c r="C576" s="85"/>
      <c r="D576" s="85"/>
      <c r="E576" s="85"/>
      <c r="F576" s="85"/>
      <c r="G576" s="22"/>
      <c r="H576" s="278"/>
      <c r="I576" s="278"/>
      <c r="J576" s="278"/>
      <c r="K576" s="278"/>
      <c r="L576" s="278"/>
      <c r="M576" s="278"/>
      <c r="N576" s="278"/>
      <c r="O576" s="278"/>
      <c r="P576" s="278"/>
      <c r="Q576" s="278"/>
      <c r="R576" s="278"/>
      <c r="S576" s="278"/>
      <c r="T576" s="278"/>
      <c r="U576" s="278"/>
      <c r="V576" s="278"/>
      <c r="W576" s="278"/>
      <c r="X576" s="278"/>
      <c r="Y576" s="278"/>
      <c r="Z576" s="278"/>
      <c r="AA576" s="278"/>
      <c r="AB576" s="278"/>
      <c r="AC576" s="278"/>
      <c r="AD576" s="278"/>
      <c r="AE576" s="278"/>
      <c r="AF576" s="278"/>
      <c r="AG576" s="278"/>
      <c r="AH576" s="278"/>
      <c r="AI576" s="278"/>
      <c r="AJ576" s="278"/>
      <c r="AK576" s="278"/>
    </row>
    <row r="577" spans="1:37" s="23" customFormat="1" ht="15" customHeight="1">
      <c r="A577" s="114"/>
      <c r="B577" s="378"/>
      <c r="C577" s="85"/>
      <c r="D577" s="85"/>
      <c r="E577" s="85"/>
      <c r="F577" s="85"/>
      <c r="G577" s="22"/>
      <c r="H577" s="278"/>
      <c r="I577" s="278"/>
      <c r="J577" s="278"/>
      <c r="K577" s="278"/>
      <c r="L577" s="278"/>
      <c r="M577" s="278"/>
      <c r="N577" s="278"/>
      <c r="O577" s="278"/>
      <c r="P577" s="278"/>
      <c r="Q577" s="278"/>
      <c r="R577" s="278"/>
      <c r="S577" s="278"/>
      <c r="T577" s="278"/>
      <c r="U577" s="278"/>
      <c r="V577" s="278"/>
      <c r="W577" s="278"/>
      <c r="X577" s="278"/>
      <c r="Y577" s="278"/>
      <c r="Z577" s="278"/>
      <c r="AA577" s="278"/>
      <c r="AB577" s="278"/>
      <c r="AC577" s="278"/>
      <c r="AD577" s="278"/>
      <c r="AE577" s="278"/>
      <c r="AF577" s="278"/>
      <c r="AG577" s="278"/>
      <c r="AH577" s="278"/>
      <c r="AI577" s="278"/>
      <c r="AJ577" s="278"/>
      <c r="AK577" s="278"/>
    </row>
    <row r="578" spans="1:37" s="23" customFormat="1" ht="15" customHeight="1">
      <c r="A578" s="114"/>
      <c r="B578" s="378"/>
      <c r="C578" s="85"/>
      <c r="D578" s="85"/>
      <c r="E578" s="85"/>
      <c r="F578" s="85"/>
      <c r="G578" s="22"/>
      <c r="H578" s="278"/>
      <c r="I578" s="278"/>
      <c r="J578" s="278"/>
      <c r="K578" s="278"/>
      <c r="L578" s="278"/>
      <c r="M578" s="278"/>
      <c r="N578" s="278"/>
      <c r="O578" s="278"/>
      <c r="P578" s="278"/>
      <c r="Q578" s="278"/>
      <c r="R578" s="278"/>
      <c r="S578" s="278"/>
      <c r="T578" s="278"/>
      <c r="U578" s="278"/>
      <c r="V578" s="278"/>
      <c r="W578" s="278"/>
      <c r="X578" s="278"/>
      <c r="Y578" s="278"/>
      <c r="Z578" s="278"/>
      <c r="AA578" s="278"/>
      <c r="AB578" s="278"/>
      <c r="AC578" s="278"/>
      <c r="AD578" s="278"/>
      <c r="AE578" s="278"/>
      <c r="AF578" s="278"/>
      <c r="AG578" s="278"/>
      <c r="AH578" s="278"/>
      <c r="AI578" s="278"/>
      <c r="AJ578" s="278"/>
      <c r="AK578" s="278"/>
    </row>
    <row r="579" spans="1:37" s="23" customFormat="1" ht="15" customHeight="1">
      <c r="A579" s="114"/>
      <c r="B579" s="378"/>
      <c r="C579" s="85"/>
      <c r="D579" s="85"/>
      <c r="E579" s="85"/>
      <c r="F579" s="85"/>
      <c r="G579" s="22"/>
      <c r="H579" s="278"/>
      <c r="I579" s="278"/>
      <c r="J579" s="278"/>
      <c r="K579" s="278"/>
      <c r="L579" s="278"/>
      <c r="M579" s="278"/>
      <c r="N579" s="278"/>
      <c r="O579" s="278"/>
      <c r="P579" s="278"/>
      <c r="Q579" s="278"/>
      <c r="R579" s="278"/>
      <c r="S579" s="278"/>
      <c r="T579" s="278"/>
      <c r="U579" s="278"/>
      <c r="V579" s="278"/>
      <c r="W579" s="278"/>
      <c r="X579" s="278"/>
      <c r="Y579" s="278"/>
      <c r="Z579" s="278"/>
      <c r="AA579" s="278"/>
      <c r="AB579" s="278"/>
      <c r="AC579" s="278"/>
      <c r="AD579" s="278"/>
      <c r="AE579" s="278"/>
      <c r="AF579" s="278"/>
      <c r="AG579" s="278"/>
      <c r="AH579" s="278"/>
      <c r="AI579" s="278"/>
      <c r="AJ579" s="278"/>
      <c r="AK579" s="278"/>
    </row>
    <row r="580" spans="1:37" s="23" customFormat="1" ht="15" customHeight="1">
      <c r="A580" s="114"/>
      <c r="B580" s="378"/>
      <c r="C580" s="85"/>
      <c r="D580" s="85"/>
      <c r="E580" s="85"/>
      <c r="F580" s="85"/>
      <c r="G580" s="22"/>
      <c r="H580" s="278"/>
      <c r="I580" s="278"/>
      <c r="J580" s="278"/>
      <c r="K580" s="278"/>
      <c r="L580" s="278"/>
      <c r="M580" s="278"/>
      <c r="N580" s="278"/>
      <c r="O580" s="278"/>
      <c r="P580" s="278"/>
      <c r="Q580" s="278"/>
      <c r="R580" s="278"/>
      <c r="S580" s="278"/>
      <c r="T580" s="278"/>
      <c r="U580" s="278"/>
      <c r="V580" s="278"/>
      <c r="W580" s="278"/>
      <c r="X580" s="278"/>
      <c r="Y580" s="278"/>
      <c r="Z580" s="278"/>
      <c r="AA580" s="278"/>
      <c r="AB580" s="278"/>
      <c r="AC580" s="278"/>
      <c r="AD580" s="278"/>
      <c r="AE580" s="278"/>
      <c r="AF580" s="278"/>
      <c r="AG580" s="278"/>
      <c r="AH580" s="278"/>
      <c r="AI580" s="278"/>
      <c r="AJ580" s="278"/>
      <c r="AK580" s="278"/>
    </row>
    <row r="581" spans="1:37" s="23" customFormat="1" ht="15" customHeight="1">
      <c r="A581" s="114"/>
      <c r="B581" s="378"/>
      <c r="C581" s="85"/>
      <c r="D581" s="85"/>
      <c r="E581" s="85"/>
      <c r="F581" s="85"/>
      <c r="G581" s="22"/>
      <c r="H581" s="278"/>
      <c r="I581" s="278"/>
      <c r="J581" s="278"/>
      <c r="K581" s="278"/>
      <c r="L581" s="278"/>
      <c r="M581" s="278"/>
      <c r="N581" s="278"/>
      <c r="O581" s="278"/>
      <c r="P581" s="278"/>
      <c r="Q581" s="278"/>
      <c r="R581" s="278"/>
      <c r="S581" s="278"/>
      <c r="T581" s="278"/>
      <c r="U581" s="278"/>
      <c r="V581" s="278"/>
      <c r="W581" s="278"/>
      <c r="X581" s="278"/>
      <c r="Y581" s="278"/>
      <c r="Z581" s="278"/>
      <c r="AA581" s="278"/>
      <c r="AB581" s="278"/>
      <c r="AC581" s="278"/>
      <c r="AD581" s="278"/>
      <c r="AE581" s="278"/>
      <c r="AF581" s="278"/>
      <c r="AG581" s="278"/>
      <c r="AH581" s="278"/>
      <c r="AI581" s="278"/>
      <c r="AJ581" s="278"/>
      <c r="AK581" s="278"/>
    </row>
    <row r="582" spans="1:37" s="23" customFormat="1" ht="15" customHeight="1">
      <c r="A582" s="114"/>
      <c r="B582" s="378"/>
      <c r="C582" s="85"/>
      <c r="D582" s="85"/>
      <c r="E582" s="85"/>
      <c r="F582" s="85"/>
      <c r="G582" s="22"/>
      <c r="H582" s="278"/>
      <c r="I582" s="278"/>
      <c r="J582" s="278"/>
      <c r="K582" s="278"/>
      <c r="L582" s="278"/>
      <c r="M582" s="278"/>
      <c r="N582" s="278"/>
      <c r="O582" s="278"/>
      <c r="P582" s="278"/>
      <c r="Q582" s="278"/>
      <c r="R582" s="278"/>
      <c r="S582" s="278"/>
      <c r="T582" s="278"/>
      <c r="U582" s="278"/>
      <c r="V582" s="278"/>
      <c r="W582" s="278"/>
      <c r="X582" s="278"/>
      <c r="Y582" s="278"/>
      <c r="Z582" s="278"/>
      <c r="AA582" s="278"/>
      <c r="AB582" s="278"/>
      <c r="AC582" s="278"/>
      <c r="AD582" s="278"/>
      <c r="AE582" s="278"/>
      <c r="AF582" s="278"/>
      <c r="AG582" s="278"/>
      <c r="AH582" s="278"/>
      <c r="AI582" s="278"/>
      <c r="AJ582" s="278"/>
      <c r="AK582" s="278"/>
    </row>
    <row r="583" spans="1:37" s="23" customFormat="1" ht="15" customHeight="1">
      <c r="A583" s="114"/>
      <c r="B583" s="378"/>
      <c r="C583" s="85"/>
      <c r="D583" s="85"/>
      <c r="E583" s="85"/>
      <c r="F583" s="85"/>
      <c r="G583" s="22"/>
      <c r="H583" s="278"/>
      <c r="I583" s="278"/>
      <c r="J583" s="278"/>
      <c r="K583" s="278"/>
      <c r="L583" s="278"/>
      <c r="M583" s="278"/>
      <c r="N583" s="278"/>
      <c r="O583" s="278"/>
      <c r="P583" s="278"/>
      <c r="Q583" s="278"/>
      <c r="R583" s="278"/>
      <c r="S583" s="278"/>
      <c r="T583" s="278"/>
      <c r="U583" s="278"/>
      <c r="V583" s="278"/>
      <c r="W583" s="278"/>
      <c r="X583" s="278"/>
      <c r="Y583" s="278"/>
      <c r="Z583" s="278"/>
      <c r="AA583" s="278"/>
      <c r="AB583" s="278"/>
      <c r="AC583" s="278"/>
      <c r="AD583" s="278"/>
      <c r="AE583" s="278"/>
      <c r="AF583" s="278"/>
      <c r="AG583" s="278"/>
      <c r="AH583" s="278"/>
      <c r="AI583" s="278"/>
      <c r="AJ583" s="278"/>
      <c r="AK583" s="278"/>
    </row>
    <row r="584" spans="1:37" s="23" customFormat="1" ht="15" customHeight="1">
      <c r="A584" s="114"/>
      <c r="B584" s="378"/>
      <c r="C584" s="85"/>
      <c r="D584" s="85"/>
      <c r="E584" s="85"/>
      <c r="F584" s="85"/>
      <c r="G584" s="22"/>
      <c r="H584" s="278"/>
      <c r="I584" s="278"/>
      <c r="J584" s="278"/>
      <c r="K584" s="278"/>
      <c r="L584" s="278"/>
      <c r="M584" s="278"/>
      <c r="N584" s="278"/>
      <c r="O584" s="278"/>
      <c r="P584" s="278"/>
      <c r="Q584" s="278"/>
      <c r="R584" s="278"/>
      <c r="S584" s="278"/>
      <c r="T584" s="278"/>
      <c r="U584" s="278"/>
      <c r="V584" s="278"/>
      <c r="W584" s="278"/>
      <c r="X584" s="278"/>
      <c r="Y584" s="278"/>
      <c r="Z584" s="278"/>
      <c r="AA584" s="278"/>
      <c r="AB584" s="278"/>
      <c r="AC584" s="278"/>
      <c r="AD584" s="278"/>
      <c r="AE584" s="278"/>
      <c r="AF584" s="278"/>
      <c r="AG584" s="278"/>
      <c r="AH584" s="278"/>
      <c r="AI584" s="278"/>
      <c r="AJ584" s="278"/>
      <c r="AK584" s="278"/>
    </row>
    <row r="585" spans="1:37" s="23" customFormat="1" ht="15" customHeight="1">
      <c r="A585" s="114"/>
      <c r="B585" s="378"/>
      <c r="C585" s="85"/>
      <c r="D585" s="85"/>
      <c r="E585" s="85"/>
      <c r="F585" s="85"/>
      <c r="G585" s="22"/>
      <c r="H585" s="278"/>
      <c r="I585" s="278"/>
      <c r="J585" s="278"/>
      <c r="K585" s="278"/>
      <c r="L585" s="278"/>
      <c r="M585" s="278"/>
      <c r="N585" s="278"/>
      <c r="O585" s="278"/>
      <c r="P585" s="278"/>
      <c r="Q585" s="278"/>
      <c r="R585" s="278"/>
      <c r="S585" s="278"/>
      <c r="T585" s="278"/>
      <c r="U585" s="278"/>
      <c r="V585" s="278"/>
      <c r="W585" s="278"/>
      <c r="X585" s="278"/>
      <c r="Y585" s="278"/>
      <c r="Z585" s="278"/>
      <c r="AA585" s="278"/>
      <c r="AB585" s="278"/>
      <c r="AC585" s="278"/>
      <c r="AD585" s="278"/>
      <c r="AE585" s="278"/>
      <c r="AF585" s="278"/>
      <c r="AG585" s="278"/>
      <c r="AH585" s="278"/>
      <c r="AI585" s="278"/>
      <c r="AJ585" s="278"/>
      <c r="AK585" s="278"/>
    </row>
    <row r="586" spans="1:37" s="23" customFormat="1" ht="15" customHeight="1">
      <c r="A586" s="114"/>
      <c r="B586" s="378"/>
      <c r="C586" s="85"/>
      <c r="D586" s="85"/>
      <c r="E586" s="85"/>
      <c r="F586" s="85"/>
      <c r="G586" s="22"/>
      <c r="H586" s="278"/>
      <c r="I586" s="278"/>
      <c r="J586" s="278"/>
      <c r="K586" s="278"/>
      <c r="L586" s="278"/>
      <c r="M586" s="278"/>
      <c r="N586" s="278"/>
      <c r="O586" s="278"/>
      <c r="P586" s="278"/>
      <c r="Q586" s="278"/>
      <c r="R586" s="278"/>
      <c r="S586" s="278"/>
      <c r="T586" s="278"/>
      <c r="U586" s="278"/>
      <c r="V586" s="278"/>
      <c r="W586" s="278"/>
      <c r="X586" s="278"/>
      <c r="Y586" s="278"/>
      <c r="Z586" s="278"/>
      <c r="AA586" s="278"/>
      <c r="AB586" s="278"/>
      <c r="AC586" s="278"/>
      <c r="AD586" s="278"/>
      <c r="AE586" s="278"/>
      <c r="AF586" s="278"/>
      <c r="AG586" s="278"/>
      <c r="AH586" s="278"/>
      <c r="AI586" s="278"/>
      <c r="AJ586" s="278"/>
      <c r="AK586" s="278"/>
    </row>
    <row r="587" spans="1:37" s="23" customFormat="1" ht="15" customHeight="1">
      <c r="A587" s="114"/>
      <c r="B587" s="378"/>
      <c r="C587" s="85"/>
      <c r="D587" s="85"/>
      <c r="E587" s="85"/>
      <c r="F587" s="85"/>
      <c r="G587" s="22"/>
      <c r="H587" s="278"/>
      <c r="I587" s="278"/>
      <c r="J587" s="278"/>
      <c r="K587" s="278"/>
      <c r="L587" s="278"/>
      <c r="M587" s="278"/>
      <c r="N587" s="278"/>
      <c r="O587" s="278"/>
      <c r="P587" s="278"/>
      <c r="Q587" s="278"/>
      <c r="R587" s="278"/>
      <c r="S587" s="278"/>
      <c r="T587" s="278"/>
      <c r="U587" s="278"/>
      <c r="V587" s="278"/>
      <c r="W587" s="278"/>
      <c r="X587" s="278"/>
      <c r="Y587" s="278"/>
      <c r="Z587" s="278"/>
      <c r="AA587" s="278"/>
      <c r="AB587" s="278"/>
      <c r="AC587" s="278"/>
      <c r="AD587" s="278"/>
      <c r="AE587" s="278"/>
      <c r="AF587" s="278"/>
      <c r="AG587" s="278"/>
      <c r="AH587" s="278"/>
      <c r="AI587" s="278"/>
      <c r="AJ587" s="278"/>
      <c r="AK587" s="278"/>
    </row>
    <row r="588" spans="1:37" s="23" customFormat="1" ht="15" customHeight="1">
      <c r="A588" s="114"/>
      <c r="B588" s="378"/>
      <c r="C588" s="85"/>
      <c r="D588" s="85"/>
      <c r="E588" s="85"/>
      <c r="F588" s="85"/>
      <c r="G588" s="22"/>
      <c r="H588" s="278"/>
      <c r="I588" s="278"/>
      <c r="J588" s="278"/>
      <c r="K588" s="278"/>
      <c r="L588" s="278"/>
      <c r="M588" s="278"/>
      <c r="N588" s="278"/>
      <c r="O588" s="278"/>
      <c r="P588" s="278"/>
      <c r="Q588" s="278"/>
      <c r="R588" s="278"/>
      <c r="S588" s="278"/>
      <c r="T588" s="278"/>
      <c r="U588" s="278"/>
      <c r="V588" s="278"/>
      <c r="W588" s="278"/>
      <c r="X588" s="278"/>
      <c r="Y588" s="278"/>
      <c r="Z588" s="278"/>
      <c r="AA588" s="278"/>
      <c r="AB588" s="278"/>
      <c r="AC588" s="278"/>
      <c r="AD588" s="278"/>
      <c r="AE588" s="278"/>
      <c r="AF588" s="278"/>
      <c r="AG588" s="278"/>
      <c r="AH588" s="278"/>
      <c r="AI588" s="278"/>
      <c r="AJ588" s="278"/>
      <c r="AK588" s="278"/>
    </row>
    <row r="589" spans="1:37" s="23" customFormat="1" ht="15" customHeight="1">
      <c r="A589" s="114"/>
      <c r="B589" s="378"/>
      <c r="C589" s="85"/>
      <c r="D589" s="85"/>
      <c r="E589" s="85"/>
      <c r="F589" s="85"/>
      <c r="G589" s="22"/>
      <c r="H589" s="278"/>
      <c r="I589" s="278"/>
      <c r="J589" s="278"/>
      <c r="K589" s="278"/>
      <c r="L589" s="278"/>
      <c r="M589" s="278"/>
      <c r="N589" s="278"/>
      <c r="O589" s="278"/>
      <c r="P589" s="278"/>
      <c r="Q589" s="278"/>
      <c r="R589" s="278"/>
      <c r="S589" s="278"/>
      <c r="T589" s="278"/>
      <c r="U589" s="278"/>
      <c r="V589" s="278"/>
      <c r="W589" s="278"/>
      <c r="X589" s="278"/>
      <c r="Y589" s="278"/>
      <c r="Z589" s="278"/>
      <c r="AA589" s="278"/>
      <c r="AB589" s="278"/>
      <c r="AC589" s="278"/>
      <c r="AD589" s="278"/>
      <c r="AE589" s="278"/>
      <c r="AF589" s="278"/>
      <c r="AG589" s="278"/>
      <c r="AH589" s="278"/>
      <c r="AI589" s="278"/>
      <c r="AJ589" s="278"/>
      <c r="AK589" s="278"/>
    </row>
    <row r="590" spans="1:37" s="23" customFormat="1" ht="15" customHeight="1">
      <c r="A590" s="114"/>
      <c r="B590" s="378"/>
      <c r="C590" s="85"/>
      <c r="D590" s="85"/>
      <c r="E590" s="85"/>
      <c r="F590" s="85"/>
      <c r="G590" s="22"/>
      <c r="H590" s="278"/>
      <c r="I590" s="278"/>
      <c r="J590" s="278"/>
      <c r="K590" s="278"/>
      <c r="L590" s="278"/>
      <c r="M590" s="278"/>
      <c r="N590" s="278"/>
      <c r="O590" s="278"/>
      <c r="P590" s="278"/>
      <c r="Q590" s="278"/>
      <c r="R590" s="278"/>
      <c r="S590" s="278"/>
      <c r="T590" s="278"/>
      <c r="U590" s="278"/>
      <c r="V590" s="278"/>
      <c r="W590" s="278"/>
      <c r="X590" s="278"/>
      <c r="Y590" s="278"/>
      <c r="Z590" s="278"/>
      <c r="AA590" s="278"/>
      <c r="AB590" s="278"/>
      <c r="AC590" s="278"/>
      <c r="AD590" s="278"/>
      <c r="AE590" s="278"/>
      <c r="AF590" s="278"/>
      <c r="AG590" s="278"/>
      <c r="AH590" s="278"/>
      <c r="AI590" s="278"/>
      <c r="AJ590" s="278"/>
      <c r="AK590" s="278"/>
    </row>
    <row r="591" spans="1:37" s="23" customFormat="1" ht="15" customHeight="1">
      <c r="A591" s="114"/>
      <c r="B591" s="378"/>
      <c r="C591" s="85"/>
      <c r="D591" s="85"/>
      <c r="E591" s="85"/>
      <c r="F591" s="85"/>
      <c r="G591" s="22"/>
      <c r="H591" s="278"/>
      <c r="I591" s="278"/>
      <c r="J591" s="278"/>
      <c r="K591" s="278"/>
      <c r="L591" s="278"/>
      <c r="M591" s="278"/>
      <c r="N591" s="278"/>
      <c r="O591" s="278"/>
      <c r="P591" s="278"/>
      <c r="Q591" s="278"/>
      <c r="R591" s="278"/>
      <c r="S591" s="278"/>
      <c r="T591" s="278"/>
      <c r="U591" s="278"/>
      <c r="V591" s="278"/>
      <c r="W591" s="278"/>
      <c r="X591" s="278"/>
      <c r="Y591" s="278"/>
      <c r="Z591" s="278"/>
      <c r="AA591" s="278"/>
      <c r="AB591" s="278"/>
      <c r="AC591" s="278"/>
      <c r="AD591" s="278"/>
      <c r="AE591" s="278"/>
      <c r="AF591" s="278"/>
      <c r="AG591" s="278"/>
      <c r="AH591" s="278"/>
      <c r="AI591" s="278"/>
      <c r="AJ591" s="278"/>
      <c r="AK591" s="278"/>
    </row>
    <row r="592" spans="1:37" s="23" customFormat="1" ht="15" customHeight="1">
      <c r="A592" s="114"/>
      <c r="B592" s="378"/>
      <c r="C592" s="85"/>
      <c r="D592" s="85"/>
      <c r="E592" s="85"/>
      <c r="F592" s="85"/>
      <c r="G592" s="22"/>
      <c r="H592" s="278"/>
      <c r="I592" s="278"/>
      <c r="J592" s="278"/>
      <c r="K592" s="278"/>
      <c r="L592" s="278"/>
      <c r="M592" s="278"/>
      <c r="N592" s="278"/>
      <c r="O592" s="278"/>
      <c r="P592" s="278"/>
      <c r="Q592" s="278"/>
      <c r="R592" s="278"/>
      <c r="S592" s="278"/>
      <c r="T592" s="278"/>
      <c r="U592" s="278"/>
      <c r="V592" s="278"/>
      <c r="W592" s="278"/>
      <c r="X592" s="278"/>
      <c r="Y592" s="278"/>
      <c r="Z592" s="278"/>
      <c r="AA592" s="278"/>
      <c r="AB592" s="278"/>
      <c r="AC592" s="278"/>
      <c r="AD592" s="278"/>
      <c r="AE592" s="278"/>
      <c r="AF592" s="278"/>
      <c r="AG592" s="278"/>
      <c r="AH592" s="278"/>
      <c r="AI592" s="278"/>
      <c r="AJ592" s="278"/>
      <c r="AK592" s="278"/>
    </row>
    <row r="593" spans="1:37" s="23" customFormat="1" ht="15" customHeight="1">
      <c r="A593" s="114"/>
      <c r="B593" s="378"/>
      <c r="C593" s="85"/>
      <c r="D593" s="85"/>
      <c r="E593" s="85"/>
      <c r="F593" s="85"/>
      <c r="G593" s="22"/>
      <c r="H593" s="278"/>
      <c r="I593" s="278"/>
      <c r="J593" s="278"/>
      <c r="K593" s="278"/>
      <c r="L593" s="278"/>
      <c r="M593" s="278"/>
      <c r="N593" s="278"/>
      <c r="O593" s="278"/>
      <c r="P593" s="278"/>
      <c r="Q593" s="278"/>
      <c r="R593" s="278"/>
      <c r="S593" s="278"/>
      <c r="T593" s="278"/>
      <c r="U593" s="278"/>
      <c r="V593" s="278"/>
      <c r="W593" s="278"/>
      <c r="X593" s="278"/>
      <c r="Y593" s="278"/>
      <c r="Z593" s="278"/>
      <c r="AA593" s="278"/>
      <c r="AB593" s="278"/>
      <c r="AC593" s="278"/>
      <c r="AD593" s="278"/>
      <c r="AE593" s="278"/>
      <c r="AF593" s="278"/>
      <c r="AG593" s="278"/>
      <c r="AH593" s="278"/>
      <c r="AI593" s="278"/>
      <c r="AJ593" s="278"/>
      <c r="AK593" s="278"/>
    </row>
    <row r="594" spans="1:37" s="23" customFormat="1" ht="15" customHeight="1">
      <c r="A594" s="114"/>
      <c r="B594" s="378"/>
      <c r="C594" s="85"/>
      <c r="D594" s="85"/>
      <c r="E594" s="85"/>
      <c r="F594" s="85"/>
      <c r="G594" s="22"/>
      <c r="H594" s="278"/>
      <c r="I594" s="278"/>
      <c r="J594" s="278"/>
      <c r="K594" s="278"/>
      <c r="L594" s="278"/>
      <c r="M594" s="278"/>
      <c r="N594" s="278"/>
      <c r="O594" s="278"/>
      <c r="P594" s="278"/>
      <c r="Q594" s="278"/>
      <c r="R594" s="278"/>
      <c r="S594" s="278"/>
      <c r="T594" s="278"/>
      <c r="U594" s="278"/>
      <c r="V594" s="278"/>
      <c r="W594" s="278"/>
      <c r="X594" s="278"/>
      <c r="Y594" s="278"/>
      <c r="Z594" s="278"/>
      <c r="AA594" s="278"/>
      <c r="AB594" s="278"/>
      <c r="AC594" s="278"/>
      <c r="AD594" s="278"/>
      <c r="AE594" s="278"/>
      <c r="AF594" s="278"/>
      <c r="AG594" s="278"/>
      <c r="AH594" s="278"/>
      <c r="AI594" s="278"/>
      <c r="AJ594" s="278"/>
      <c r="AK594" s="278"/>
    </row>
    <row r="595" spans="1:37" s="23" customFormat="1" ht="15" customHeight="1">
      <c r="A595" s="114"/>
      <c r="B595" s="378"/>
      <c r="C595" s="85"/>
      <c r="D595" s="85"/>
      <c r="E595" s="85"/>
      <c r="F595" s="85"/>
      <c r="G595" s="22"/>
      <c r="H595" s="278"/>
      <c r="I595" s="278"/>
      <c r="J595" s="278"/>
      <c r="K595" s="278"/>
      <c r="L595" s="278"/>
      <c r="M595" s="278"/>
      <c r="N595" s="278"/>
      <c r="O595" s="278"/>
      <c r="P595" s="278"/>
      <c r="Q595" s="278"/>
      <c r="R595" s="278"/>
      <c r="S595" s="278"/>
      <c r="T595" s="278"/>
      <c r="U595" s="278"/>
      <c r="V595" s="278"/>
      <c r="W595" s="278"/>
      <c r="X595" s="278"/>
      <c r="Y595" s="278"/>
      <c r="Z595" s="278"/>
      <c r="AA595" s="278"/>
      <c r="AB595" s="278"/>
      <c r="AC595" s="278"/>
      <c r="AD595" s="278"/>
      <c r="AE595" s="278"/>
      <c r="AF595" s="278"/>
      <c r="AG595" s="278"/>
      <c r="AH595" s="278"/>
      <c r="AI595" s="278"/>
      <c r="AJ595" s="278"/>
      <c r="AK595" s="278"/>
    </row>
    <row r="596" spans="1:37" s="23" customFormat="1" ht="15" customHeight="1">
      <c r="A596" s="114"/>
      <c r="B596" s="378"/>
      <c r="C596" s="85"/>
      <c r="D596" s="85"/>
      <c r="E596" s="85"/>
      <c r="F596" s="85"/>
      <c r="G596" s="22"/>
      <c r="H596" s="278"/>
      <c r="I596" s="278"/>
      <c r="J596" s="278"/>
      <c r="K596" s="278"/>
      <c r="L596" s="278"/>
      <c r="M596" s="278"/>
      <c r="N596" s="278"/>
      <c r="O596" s="278"/>
      <c r="P596" s="278"/>
      <c r="Q596" s="278"/>
      <c r="R596" s="278"/>
      <c r="S596" s="278"/>
      <c r="T596" s="278"/>
      <c r="U596" s="278"/>
      <c r="V596" s="278"/>
      <c r="W596" s="278"/>
      <c r="X596" s="278"/>
      <c r="Y596" s="278"/>
      <c r="Z596" s="278"/>
      <c r="AA596" s="278"/>
      <c r="AB596" s="278"/>
      <c r="AC596" s="278"/>
      <c r="AD596" s="278"/>
      <c r="AE596" s="278"/>
      <c r="AF596" s="278"/>
      <c r="AG596" s="278"/>
      <c r="AH596" s="278"/>
      <c r="AI596" s="278"/>
      <c r="AJ596" s="278"/>
      <c r="AK596" s="278"/>
    </row>
    <row r="597" spans="1:37" s="23" customFormat="1" ht="15" customHeight="1">
      <c r="A597" s="114"/>
      <c r="B597" s="378"/>
      <c r="C597" s="85"/>
      <c r="D597" s="85"/>
      <c r="E597" s="85"/>
      <c r="F597" s="85"/>
      <c r="G597" s="22"/>
      <c r="H597" s="278"/>
      <c r="I597" s="278"/>
      <c r="J597" s="278"/>
      <c r="K597" s="278"/>
      <c r="L597" s="278"/>
      <c r="M597" s="278"/>
      <c r="N597" s="278"/>
      <c r="O597" s="278"/>
      <c r="P597" s="278"/>
      <c r="Q597" s="278"/>
      <c r="R597" s="278"/>
      <c r="S597" s="278"/>
      <c r="T597" s="278"/>
      <c r="U597" s="278"/>
      <c r="V597" s="278"/>
      <c r="W597" s="278"/>
      <c r="X597" s="278"/>
      <c r="Y597" s="278"/>
      <c r="Z597" s="278"/>
      <c r="AA597" s="278"/>
      <c r="AB597" s="278"/>
      <c r="AC597" s="278"/>
      <c r="AD597" s="278"/>
      <c r="AE597" s="278"/>
      <c r="AF597" s="278"/>
      <c r="AG597" s="278"/>
      <c r="AH597" s="278"/>
      <c r="AI597" s="278"/>
      <c r="AJ597" s="278"/>
      <c r="AK597" s="278"/>
    </row>
    <row r="598" spans="1:37" s="23" customFormat="1" ht="15" customHeight="1">
      <c r="A598" s="114"/>
      <c r="B598" s="378"/>
      <c r="C598" s="85"/>
      <c r="D598" s="85"/>
      <c r="E598" s="85"/>
      <c r="F598" s="85"/>
      <c r="G598" s="22"/>
      <c r="H598" s="278"/>
      <c r="I598" s="278"/>
      <c r="J598" s="278"/>
      <c r="K598" s="278"/>
      <c r="L598" s="278"/>
      <c r="M598" s="278"/>
      <c r="N598" s="278"/>
      <c r="O598" s="278"/>
      <c r="P598" s="278"/>
      <c r="Q598" s="278"/>
      <c r="R598" s="278"/>
      <c r="S598" s="278"/>
      <c r="T598" s="278"/>
      <c r="U598" s="278"/>
      <c r="V598" s="278"/>
      <c r="W598" s="278"/>
      <c r="X598" s="278"/>
      <c r="Y598" s="278"/>
      <c r="Z598" s="278"/>
      <c r="AA598" s="278"/>
      <c r="AB598" s="278"/>
      <c r="AC598" s="278"/>
      <c r="AD598" s="278"/>
      <c r="AE598" s="278"/>
      <c r="AF598" s="278"/>
      <c r="AG598" s="278"/>
      <c r="AH598" s="278"/>
      <c r="AI598" s="278"/>
      <c r="AJ598" s="278"/>
      <c r="AK598" s="278"/>
    </row>
    <row r="599" spans="1:37" s="23" customFormat="1" ht="15" customHeight="1">
      <c r="A599" s="114"/>
      <c r="B599" s="378"/>
      <c r="C599" s="85"/>
      <c r="D599" s="85"/>
      <c r="E599" s="85"/>
      <c r="F599" s="85"/>
      <c r="G599" s="22"/>
      <c r="H599" s="278"/>
      <c r="I599" s="278"/>
      <c r="J599" s="278"/>
      <c r="K599" s="278"/>
      <c r="L599" s="278"/>
      <c r="M599" s="278"/>
      <c r="N599" s="278"/>
      <c r="O599" s="278"/>
      <c r="P599" s="278"/>
      <c r="Q599" s="278"/>
      <c r="R599" s="278"/>
      <c r="S599" s="278"/>
      <c r="T599" s="278"/>
      <c r="U599" s="278"/>
      <c r="V599" s="278"/>
      <c r="W599" s="278"/>
      <c r="X599" s="278"/>
      <c r="Y599" s="278"/>
      <c r="Z599" s="278"/>
      <c r="AA599" s="278"/>
      <c r="AB599" s="278"/>
      <c r="AC599" s="278"/>
      <c r="AD599" s="278"/>
      <c r="AE599" s="278"/>
      <c r="AF599" s="278"/>
      <c r="AG599" s="278"/>
      <c r="AH599" s="278"/>
      <c r="AI599" s="278"/>
      <c r="AJ599" s="278"/>
      <c r="AK599" s="278"/>
    </row>
    <row r="600" spans="1:37" s="23" customFormat="1" ht="15" customHeight="1">
      <c r="A600" s="114"/>
      <c r="B600" s="378"/>
      <c r="C600" s="85"/>
      <c r="D600" s="85"/>
      <c r="E600" s="85"/>
      <c r="F600" s="85"/>
      <c r="G600" s="22"/>
      <c r="H600" s="278"/>
      <c r="I600" s="278"/>
      <c r="J600" s="278"/>
      <c r="K600" s="278"/>
      <c r="L600" s="278"/>
      <c r="M600" s="278"/>
      <c r="N600" s="278"/>
      <c r="O600" s="278"/>
      <c r="P600" s="278"/>
      <c r="Q600" s="278"/>
      <c r="R600" s="278"/>
      <c r="S600" s="278"/>
      <c r="T600" s="278"/>
      <c r="U600" s="278"/>
      <c r="V600" s="278"/>
      <c r="W600" s="278"/>
      <c r="X600" s="278"/>
      <c r="Y600" s="278"/>
      <c r="Z600" s="278"/>
      <c r="AA600" s="278"/>
      <c r="AB600" s="278"/>
      <c r="AC600" s="278"/>
      <c r="AD600" s="278"/>
      <c r="AE600" s="278"/>
      <c r="AF600" s="278"/>
      <c r="AG600" s="278"/>
      <c r="AH600" s="278"/>
      <c r="AI600" s="278"/>
      <c r="AJ600" s="278"/>
      <c r="AK600" s="278"/>
    </row>
    <row r="601" spans="1:37" s="23" customFormat="1" ht="15" customHeight="1">
      <c r="A601" s="114"/>
      <c r="B601" s="378"/>
      <c r="C601" s="85"/>
      <c r="D601" s="85"/>
      <c r="E601" s="85"/>
      <c r="F601" s="85"/>
      <c r="G601" s="22"/>
      <c r="H601" s="278"/>
      <c r="I601" s="278"/>
      <c r="J601" s="278"/>
      <c r="K601" s="278"/>
      <c r="L601" s="278"/>
      <c r="M601" s="278"/>
      <c r="N601" s="278"/>
      <c r="O601" s="278"/>
      <c r="P601" s="278"/>
      <c r="Q601" s="278"/>
      <c r="R601" s="278"/>
      <c r="S601" s="278"/>
      <c r="T601" s="278"/>
      <c r="U601" s="278"/>
      <c r="V601" s="278"/>
      <c r="W601" s="278"/>
      <c r="X601" s="278"/>
      <c r="Y601" s="278"/>
      <c r="Z601" s="278"/>
      <c r="AA601" s="278"/>
      <c r="AB601" s="278"/>
      <c r="AC601" s="278"/>
      <c r="AD601" s="278"/>
      <c r="AE601" s="278"/>
      <c r="AF601" s="278"/>
      <c r="AG601" s="278"/>
      <c r="AH601" s="278"/>
      <c r="AI601" s="278"/>
      <c r="AJ601" s="278"/>
      <c r="AK601" s="278"/>
    </row>
    <row r="602" spans="1:37" s="23" customFormat="1" ht="15" customHeight="1">
      <c r="A602" s="114"/>
      <c r="B602" s="378"/>
      <c r="C602" s="85"/>
      <c r="D602" s="85"/>
      <c r="E602" s="85"/>
      <c r="F602" s="85"/>
      <c r="G602" s="22"/>
      <c r="H602" s="278"/>
      <c r="I602" s="278"/>
      <c r="J602" s="278"/>
      <c r="K602" s="278"/>
      <c r="L602" s="278"/>
      <c r="M602" s="278"/>
      <c r="N602" s="278"/>
      <c r="O602" s="278"/>
      <c r="P602" s="278"/>
      <c r="Q602" s="278"/>
      <c r="R602" s="278"/>
      <c r="S602" s="278"/>
      <c r="T602" s="278"/>
      <c r="U602" s="278"/>
      <c r="V602" s="278"/>
      <c r="W602" s="278"/>
      <c r="X602" s="278"/>
      <c r="Y602" s="278"/>
      <c r="Z602" s="278"/>
      <c r="AA602" s="278"/>
      <c r="AB602" s="278"/>
      <c r="AC602" s="278"/>
      <c r="AD602" s="278"/>
      <c r="AE602" s="278"/>
      <c r="AF602" s="278"/>
      <c r="AG602" s="278"/>
      <c r="AH602" s="278"/>
      <c r="AI602" s="278"/>
      <c r="AJ602" s="278"/>
      <c r="AK602" s="278"/>
    </row>
    <row r="603" spans="1:37" s="23" customFormat="1" ht="15" customHeight="1">
      <c r="A603" s="114"/>
      <c r="B603" s="378"/>
      <c r="C603" s="85"/>
      <c r="D603" s="85"/>
      <c r="E603" s="85"/>
      <c r="F603" s="85"/>
      <c r="G603" s="22"/>
      <c r="H603" s="278"/>
      <c r="I603" s="278"/>
      <c r="J603" s="278"/>
      <c r="K603" s="278"/>
      <c r="L603" s="278"/>
      <c r="M603" s="278"/>
      <c r="N603" s="278"/>
      <c r="O603" s="278"/>
      <c r="P603" s="278"/>
      <c r="Q603" s="278"/>
      <c r="R603" s="278"/>
      <c r="S603" s="278"/>
      <c r="T603" s="278"/>
      <c r="U603" s="278"/>
      <c r="V603" s="278"/>
      <c r="W603" s="278"/>
      <c r="X603" s="278"/>
      <c r="Y603" s="278"/>
      <c r="Z603" s="278"/>
      <c r="AA603" s="278"/>
      <c r="AB603" s="278"/>
      <c r="AC603" s="278"/>
      <c r="AD603" s="278"/>
      <c r="AE603" s="278"/>
      <c r="AF603" s="278"/>
      <c r="AG603" s="278"/>
      <c r="AH603" s="278"/>
      <c r="AI603" s="278"/>
      <c r="AJ603" s="278"/>
      <c r="AK603" s="278"/>
    </row>
    <row r="604" spans="1:37" s="23" customFormat="1" ht="15" customHeight="1">
      <c r="A604" s="114"/>
      <c r="B604" s="378"/>
      <c r="C604" s="85"/>
      <c r="D604" s="85"/>
      <c r="E604" s="85"/>
      <c r="F604" s="85"/>
      <c r="G604" s="22"/>
      <c r="H604" s="278"/>
      <c r="I604" s="278"/>
      <c r="J604" s="278"/>
      <c r="K604" s="278"/>
      <c r="L604" s="278"/>
      <c r="M604" s="278"/>
      <c r="N604" s="278"/>
      <c r="O604" s="278"/>
      <c r="P604" s="278"/>
      <c r="Q604" s="278"/>
      <c r="R604" s="278"/>
      <c r="S604" s="278"/>
      <c r="T604" s="278"/>
      <c r="U604" s="278"/>
      <c r="V604" s="278"/>
      <c r="W604" s="278"/>
      <c r="X604" s="278"/>
      <c r="Y604" s="278"/>
      <c r="Z604" s="278"/>
      <c r="AA604" s="278"/>
      <c r="AB604" s="278"/>
      <c r="AC604" s="278"/>
      <c r="AD604" s="278"/>
      <c r="AE604" s="278"/>
      <c r="AF604" s="278"/>
      <c r="AG604" s="278"/>
      <c r="AH604" s="278"/>
      <c r="AI604" s="278"/>
      <c r="AJ604" s="278"/>
      <c r="AK604" s="278"/>
    </row>
    <row r="605" spans="1:37" s="23" customFormat="1" ht="15" customHeight="1">
      <c r="A605" s="114"/>
      <c r="B605" s="378"/>
      <c r="C605" s="85"/>
      <c r="D605" s="85"/>
      <c r="E605" s="85"/>
      <c r="F605" s="85"/>
      <c r="G605" s="22"/>
      <c r="H605" s="278"/>
      <c r="I605" s="278"/>
      <c r="J605" s="278"/>
      <c r="K605" s="278"/>
      <c r="L605" s="278"/>
      <c r="M605" s="278"/>
      <c r="N605" s="278"/>
      <c r="O605" s="278"/>
      <c r="P605" s="278"/>
      <c r="Q605" s="278"/>
      <c r="R605" s="278"/>
      <c r="S605" s="278"/>
      <c r="T605" s="278"/>
      <c r="U605" s="278"/>
      <c r="V605" s="278"/>
      <c r="W605" s="278"/>
      <c r="X605" s="278"/>
      <c r="Y605" s="278"/>
      <c r="Z605" s="278"/>
      <c r="AA605" s="278"/>
      <c r="AB605" s="278"/>
      <c r="AC605" s="278"/>
      <c r="AD605" s="278"/>
      <c r="AE605" s="278"/>
      <c r="AF605" s="278"/>
      <c r="AG605" s="278"/>
      <c r="AH605" s="278"/>
      <c r="AI605" s="278"/>
      <c r="AJ605" s="278"/>
      <c r="AK605" s="278"/>
    </row>
    <row r="606" spans="1:37" s="23" customFormat="1" ht="15" customHeight="1">
      <c r="A606" s="114"/>
      <c r="B606" s="378"/>
      <c r="C606" s="85"/>
      <c r="D606" s="85"/>
      <c r="E606" s="85"/>
      <c r="F606" s="85"/>
      <c r="G606" s="22"/>
      <c r="H606" s="278"/>
      <c r="I606" s="278"/>
      <c r="J606" s="278"/>
      <c r="K606" s="278"/>
      <c r="L606" s="278"/>
      <c r="M606" s="278"/>
      <c r="N606" s="278"/>
      <c r="O606" s="278"/>
      <c r="P606" s="278"/>
      <c r="Q606" s="278"/>
      <c r="R606" s="278"/>
      <c r="S606" s="278"/>
      <c r="T606" s="278"/>
      <c r="U606" s="278"/>
      <c r="V606" s="278"/>
      <c r="W606" s="278"/>
      <c r="X606" s="278"/>
      <c r="Y606" s="278"/>
      <c r="Z606" s="278"/>
      <c r="AA606" s="278"/>
      <c r="AB606" s="278"/>
      <c r="AC606" s="278"/>
      <c r="AD606" s="278"/>
      <c r="AE606" s="278"/>
      <c r="AF606" s="278"/>
      <c r="AG606" s="278"/>
      <c r="AH606" s="278"/>
      <c r="AI606" s="278"/>
      <c r="AJ606" s="278"/>
      <c r="AK606" s="278"/>
    </row>
    <row r="607" spans="1:37" s="23" customFormat="1" ht="15" customHeight="1">
      <c r="A607" s="114"/>
      <c r="B607" s="378"/>
      <c r="C607" s="85"/>
      <c r="D607" s="85"/>
      <c r="E607" s="85"/>
      <c r="F607" s="85"/>
      <c r="G607" s="22"/>
      <c r="H607" s="278"/>
      <c r="I607" s="278"/>
      <c r="J607" s="278"/>
      <c r="K607" s="278"/>
      <c r="L607" s="278"/>
      <c r="M607" s="278"/>
      <c r="N607" s="278"/>
      <c r="O607" s="278"/>
      <c r="P607" s="278"/>
      <c r="Q607" s="278"/>
      <c r="R607" s="278"/>
      <c r="S607" s="278"/>
      <c r="T607" s="278"/>
      <c r="U607" s="278"/>
      <c r="V607" s="278"/>
      <c r="W607" s="278"/>
      <c r="X607" s="278"/>
      <c r="Y607" s="278"/>
      <c r="Z607" s="278"/>
      <c r="AA607" s="278"/>
      <c r="AB607" s="278"/>
      <c r="AC607" s="278"/>
      <c r="AD607" s="278"/>
      <c r="AE607" s="278"/>
      <c r="AF607" s="278"/>
      <c r="AG607" s="278"/>
      <c r="AH607" s="278"/>
      <c r="AI607" s="278"/>
      <c r="AJ607" s="278"/>
      <c r="AK607" s="278"/>
    </row>
    <row r="608" spans="1:37" s="23" customFormat="1" ht="15" customHeight="1">
      <c r="A608" s="114"/>
      <c r="B608" s="378"/>
      <c r="C608" s="85"/>
      <c r="D608" s="85"/>
      <c r="E608" s="85"/>
      <c r="F608" s="85"/>
      <c r="G608" s="22"/>
      <c r="H608" s="278"/>
      <c r="I608" s="278"/>
      <c r="J608" s="278"/>
      <c r="K608" s="278"/>
      <c r="L608" s="278"/>
      <c r="M608" s="278"/>
      <c r="N608" s="278"/>
      <c r="O608" s="278"/>
      <c r="P608" s="278"/>
      <c r="Q608" s="278"/>
      <c r="R608" s="278"/>
      <c r="S608" s="278"/>
      <c r="T608" s="278"/>
      <c r="U608" s="278"/>
      <c r="V608" s="278"/>
      <c r="W608" s="278"/>
      <c r="X608" s="278"/>
      <c r="Y608" s="278"/>
      <c r="Z608" s="278"/>
      <c r="AA608" s="278"/>
      <c r="AB608" s="278"/>
      <c r="AC608" s="278"/>
      <c r="AD608" s="278"/>
      <c r="AE608" s="278"/>
      <c r="AF608" s="278"/>
      <c r="AG608" s="278"/>
      <c r="AH608" s="278"/>
      <c r="AI608" s="278"/>
      <c r="AJ608" s="278"/>
      <c r="AK608" s="278"/>
    </row>
    <row r="609" spans="1:37" s="23" customFormat="1" ht="15" customHeight="1">
      <c r="A609" s="114"/>
      <c r="B609" s="378"/>
      <c r="C609" s="85"/>
      <c r="D609" s="85"/>
      <c r="E609" s="85"/>
      <c r="F609" s="85"/>
      <c r="G609" s="22"/>
      <c r="H609" s="278"/>
      <c r="I609" s="278"/>
      <c r="J609" s="278"/>
      <c r="K609" s="278"/>
      <c r="L609" s="278"/>
      <c r="M609" s="278"/>
      <c r="N609" s="278"/>
      <c r="O609" s="278"/>
      <c r="P609" s="278"/>
      <c r="Q609" s="278"/>
      <c r="R609" s="278"/>
      <c r="S609" s="278"/>
      <c r="T609" s="278"/>
      <c r="U609" s="278"/>
      <c r="V609" s="278"/>
      <c r="W609" s="278"/>
      <c r="X609" s="278"/>
      <c r="Y609" s="278"/>
      <c r="Z609" s="278"/>
      <c r="AA609" s="278"/>
      <c r="AB609" s="278"/>
      <c r="AC609" s="278"/>
      <c r="AD609" s="278"/>
      <c r="AE609" s="278"/>
      <c r="AF609" s="278"/>
      <c r="AG609" s="278"/>
      <c r="AH609" s="278"/>
      <c r="AI609" s="278"/>
      <c r="AJ609" s="278"/>
      <c r="AK609" s="278"/>
    </row>
    <row r="610" spans="1:37" s="23" customFormat="1" ht="15" customHeight="1">
      <c r="A610" s="114"/>
      <c r="B610" s="378"/>
      <c r="C610" s="85"/>
      <c r="D610" s="85"/>
      <c r="E610" s="85"/>
      <c r="F610" s="85"/>
      <c r="G610" s="22"/>
      <c r="H610" s="278"/>
      <c r="I610" s="278"/>
      <c r="J610" s="278"/>
      <c r="K610" s="278"/>
      <c r="L610" s="278"/>
      <c r="M610" s="278"/>
      <c r="N610" s="278"/>
      <c r="O610" s="278"/>
      <c r="P610" s="278"/>
      <c r="Q610" s="278"/>
      <c r="R610" s="278"/>
      <c r="S610" s="278"/>
      <c r="T610" s="278"/>
      <c r="U610" s="278"/>
      <c r="V610" s="278"/>
      <c r="W610" s="278"/>
      <c r="X610" s="278"/>
      <c r="Y610" s="278"/>
      <c r="Z610" s="278"/>
      <c r="AA610" s="278"/>
      <c r="AB610" s="278"/>
      <c r="AC610" s="278"/>
      <c r="AD610" s="278"/>
      <c r="AE610" s="278"/>
      <c r="AF610" s="278"/>
      <c r="AG610" s="278"/>
      <c r="AH610" s="278"/>
      <c r="AI610" s="278"/>
      <c r="AJ610" s="278"/>
      <c r="AK610" s="278"/>
    </row>
    <row r="611" spans="1:37" s="23" customFormat="1" ht="15" customHeight="1">
      <c r="A611" s="114"/>
      <c r="B611" s="378"/>
      <c r="C611" s="85"/>
      <c r="D611" s="85"/>
      <c r="E611" s="85"/>
      <c r="F611" s="85"/>
      <c r="G611" s="22"/>
      <c r="H611" s="278"/>
      <c r="I611" s="278"/>
      <c r="J611" s="278"/>
      <c r="K611" s="278"/>
      <c r="L611" s="278"/>
      <c r="M611" s="278"/>
      <c r="N611" s="278"/>
      <c r="O611" s="278"/>
      <c r="P611" s="278"/>
      <c r="Q611" s="278"/>
      <c r="R611" s="278"/>
      <c r="S611" s="278"/>
      <c r="T611" s="278"/>
      <c r="U611" s="278"/>
      <c r="V611" s="278"/>
      <c r="W611" s="278"/>
      <c r="X611" s="278"/>
      <c r="Y611" s="278"/>
      <c r="Z611" s="278"/>
      <c r="AA611" s="278"/>
      <c r="AB611" s="278"/>
      <c r="AC611" s="278"/>
      <c r="AD611" s="278"/>
      <c r="AE611" s="278"/>
      <c r="AF611" s="278"/>
      <c r="AG611" s="278"/>
      <c r="AH611" s="278"/>
      <c r="AI611" s="278"/>
      <c r="AJ611" s="278"/>
      <c r="AK611" s="278"/>
    </row>
    <row r="612" spans="1:37" s="23" customFormat="1" ht="15" customHeight="1">
      <c r="A612" s="114"/>
      <c r="B612" s="378"/>
      <c r="C612" s="85"/>
      <c r="D612" s="85"/>
      <c r="E612" s="85"/>
      <c r="F612" s="85"/>
      <c r="G612" s="22"/>
      <c r="H612" s="278"/>
      <c r="I612" s="278"/>
      <c r="J612" s="278"/>
      <c r="K612" s="278"/>
      <c r="L612" s="278"/>
      <c r="M612" s="278"/>
      <c r="N612" s="278"/>
      <c r="O612" s="278"/>
      <c r="P612" s="278"/>
      <c r="Q612" s="278"/>
      <c r="R612" s="278"/>
      <c r="S612" s="278"/>
      <c r="T612" s="278"/>
      <c r="U612" s="278"/>
      <c r="V612" s="278"/>
      <c r="W612" s="278"/>
      <c r="X612" s="278"/>
      <c r="Y612" s="278"/>
      <c r="Z612" s="278"/>
      <c r="AA612" s="278"/>
      <c r="AB612" s="278"/>
      <c r="AC612" s="278"/>
      <c r="AD612" s="278"/>
      <c r="AE612" s="278"/>
      <c r="AF612" s="278"/>
      <c r="AG612" s="278"/>
      <c r="AH612" s="278"/>
      <c r="AI612" s="278"/>
      <c r="AJ612" s="278"/>
      <c r="AK612" s="278"/>
    </row>
    <row r="613" spans="1:37" s="23" customFormat="1" ht="15" customHeight="1">
      <c r="A613" s="114"/>
      <c r="B613" s="378"/>
      <c r="C613" s="85"/>
      <c r="D613" s="85"/>
      <c r="E613" s="85"/>
      <c r="F613" s="85"/>
      <c r="G613" s="22"/>
      <c r="H613" s="278"/>
      <c r="I613" s="278"/>
      <c r="J613" s="278"/>
      <c r="K613" s="278"/>
      <c r="L613" s="278"/>
      <c r="M613" s="278"/>
      <c r="N613" s="278"/>
      <c r="O613" s="278"/>
      <c r="P613" s="278"/>
      <c r="Q613" s="278"/>
      <c r="R613" s="278"/>
      <c r="S613" s="278"/>
      <c r="T613" s="278"/>
      <c r="U613" s="278"/>
      <c r="V613" s="278"/>
      <c r="W613" s="278"/>
      <c r="X613" s="278"/>
      <c r="Y613" s="278"/>
      <c r="Z613" s="278"/>
      <c r="AA613" s="278"/>
      <c r="AB613" s="278"/>
      <c r="AC613" s="278"/>
      <c r="AD613" s="278"/>
      <c r="AE613" s="278"/>
      <c r="AF613" s="278"/>
      <c r="AG613" s="278"/>
      <c r="AH613" s="278"/>
      <c r="AI613" s="278"/>
      <c r="AJ613" s="278"/>
      <c r="AK613" s="278"/>
    </row>
    <row r="614" spans="1:37" s="23" customFormat="1" ht="15" customHeight="1">
      <c r="A614" s="114"/>
      <c r="B614" s="378"/>
      <c r="C614" s="85"/>
      <c r="D614" s="85"/>
      <c r="E614" s="85"/>
      <c r="F614" s="85"/>
      <c r="G614" s="22"/>
      <c r="H614" s="278"/>
      <c r="I614" s="278"/>
      <c r="J614" s="278"/>
      <c r="K614" s="278"/>
      <c r="L614" s="278"/>
      <c r="M614" s="278"/>
      <c r="N614" s="278"/>
      <c r="O614" s="278"/>
      <c r="P614" s="278"/>
      <c r="Q614" s="278"/>
      <c r="R614" s="278"/>
      <c r="S614" s="278"/>
      <c r="T614" s="278"/>
      <c r="U614" s="278"/>
      <c r="V614" s="278"/>
      <c r="W614" s="278"/>
      <c r="X614" s="278"/>
      <c r="Y614" s="278"/>
      <c r="Z614" s="278"/>
      <c r="AA614" s="278"/>
      <c r="AB614" s="278"/>
      <c r="AC614" s="278"/>
      <c r="AD614" s="278"/>
      <c r="AE614" s="278"/>
      <c r="AF614" s="278"/>
      <c r="AG614" s="278"/>
      <c r="AH614" s="278"/>
      <c r="AI614" s="278"/>
      <c r="AJ614" s="278"/>
      <c r="AK614" s="278"/>
    </row>
    <row r="615" spans="1:37" s="23" customFormat="1" ht="15" customHeight="1">
      <c r="A615" s="114"/>
      <c r="B615" s="378"/>
      <c r="C615" s="85"/>
      <c r="D615" s="85"/>
      <c r="E615" s="85"/>
      <c r="F615" s="85"/>
      <c r="G615" s="22"/>
      <c r="H615" s="278"/>
      <c r="I615" s="278"/>
      <c r="J615" s="278"/>
      <c r="K615" s="278"/>
      <c r="L615" s="278"/>
      <c r="M615" s="278"/>
      <c r="N615" s="278"/>
      <c r="O615" s="278"/>
      <c r="P615" s="278"/>
      <c r="Q615" s="278"/>
      <c r="R615" s="278"/>
      <c r="S615" s="278"/>
      <c r="T615" s="278"/>
      <c r="U615" s="278"/>
      <c r="V615" s="278"/>
      <c r="W615" s="278"/>
      <c r="X615" s="278"/>
      <c r="Y615" s="278"/>
      <c r="Z615" s="278"/>
      <c r="AA615" s="278"/>
      <c r="AB615" s="278"/>
      <c r="AC615" s="278"/>
      <c r="AD615" s="278"/>
      <c r="AE615" s="278"/>
      <c r="AF615" s="278"/>
      <c r="AG615" s="278"/>
      <c r="AH615" s="278"/>
      <c r="AI615" s="278"/>
      <c r="AJ615" s="278"/>
      <c r="AK615" s="278"/>
    </row>
    <row r="616" spans="1:37" s="23" customFormat="1" ht="15" customHeight="1">
      <c r="A616" s="114"/>
      <c r="B616" s="378"/>
      <c r="C616" s="85"/>
      <c r="D616" s="85"/>
      <c r="E616" s="85"/>
      <c r="F616" s="85"/>
      <c r="G616" s="22"/>
      <c r="H616" s="278"/>
      <c r="I616" s="278"/>
      <c r="J616" s="278"/>
      <c r="K616" s="278"/>
      <c r="L616" s="278"/>
      <c r="M616" s="278"/>
      <c r="N616" s="278"/>
      <c r="O616" s="278"/>
      <c r="P616" s="278"/>
      <c r="Q616" s="278"/>
      <c r="R616" s="278"/>
      <c r="S616" s="278"/>
      <c r="T616" s="278"/>
      <c r="U616" s="278"/>
      <c r="V616" s="278"/>
      <c r="W616" s="278"/>
      <c r="X616" s="278"/>
      <c r="Y616" s="278"/>
      <c r="Z616" s="278"/>
      <c r="AA616" s="278"/>
      <c r="AB616" s="278"/>
      <c r="AC616" s="278"/>
      <c r="AD616" s="278"/>
      <c r="AE616" s="278"/>
      <c r="AF616" s="278"/>
      <c r="AG616" s="278"/>
      <c r="AH616" s="278"/>
      <c r="AI616" s="278"/>
      <c r="AJ616" s="278"/>
      <c r="AK616" s="278"/>
    </row>
    <row r="617" spans="1:37" s="23" customFormat="1" ht="15" customHeight="1">
      <c r="A617" s="114"/>
      <c r="B617" s="378"/>
      <c r="C617" s="85"/>
      <c r="D617" s="85"/>
      <c r="E617" s="85"/>
      <c r="F617" s="85"/>
      <c r="G617" s="22"/>
      <c r="H617" s="278"/>
      <c r="I617" s="278"/>
      <c r="J617" s="278"/>
      <c r="K617" s="278"/>
      <c r="L617" s="278"/>
      <c r="M617" s="278"/>
      <c r="N617" s="278"/>
      <c r="O617" s="278"/>
      <c r="P617" s="278"/>
      <c r="Q617" s="278"/>
      <c r="R617" s="278"/>
      <c r="S617" s="278"/>
      <c r="T617" s="278"/>
      <c r="U617" s="278"/>
      <c r="V617" s="278"/>
      <c r="W617" s="278"/>
      <c r="X617" s="278"/>
      <c r="Y617" s="278"/>
      <c r="Z617" s="278"/>
      <c r="AA617" s="278"/>
      <c r="AB617" s="278"/>
      <c r="AC617" s="278"/>
      <c r="AD617" s="278"/>
      <c r="AE617" s="278"/>
      <c r="AF617" s="278"/>
      <c r="AG617" s="278"/>
      <c r="AH617" s="278"/>
      <c r="AI617" s="278"/>
      <c r="AJ617" s="278"/>
      <c r="AK617" s="278"/>
    </row>
    <row r="618" spans="1:37" s="23" customFormat="1" ht="15" customHeight="1">
      <c r="A618" s="114"/>
      <c r="B618" s="378"/>
      <c r="C618" s="85"/>
      <c r="D618" s="85"/>
      <c r="E618" s="85"/>
      <c r="F618" s="85"/>
      <c r="G618" s="22"/>
      <c r="H618" s="278"/>
      <c r="I618" s="278"/>
      <c r="J618" s="278"/>
      <c r="K618" s="278"/>
      <c r="L618" s="278"/>
      <c r="M618" s="278"/>
      <c r="N618" s="278"/>
      <c r="O618" s="278"/>
      <c r="P618" s="278"/>
      <c r="Q618" s="278"/>
      <c r="R618" s="278"/>
      <c r="S618" s="278"/>
      <c r="T618" s="278"/>
      <c r="U618" s="278"/>
      <c r="V618" s="278"/>
      <c r="W618" s="278"/>
      <c r="X618" s="278"/>
      <c r="Y618" s="278"/>
      <c r="Z618" s="278"/>
      <c r="AA618" s="278"/>
      <c r="AB618" s="278"/>
      <c r="AC618" s="278"/>
      <c r="AD618" s="278"/>
      <c r="AE618" s="278"/>
      <c r="AF618" s="278"/>
      <c r="AG618" s="278"/>
      <c r="AH618" s="278"/>
      <c r="AI618" s="278"/>
      <c r="AJ618" s="278"/>
      <c r="AK618" s="278"/>
    </row>
    <row r="619" spans="1:37" s="23" customFormat="1" ht="15" customHeight="1">
      <c r="A619" s="114"/>
      <c r="B619" s="378"/>
      <c r="C619" s="85"/>
      <c r="D619" s="85"/>
      <c r="E619" s="85"/>
      <c r="F619" s="85"/>
      <c r="G619" s="22"/>
      <c r="H619" s="278"/>
      <c r="I619" s="278"/>
      <c r="J619" s="278"/>
      <c r="K619" s="278"/>
      <c r="L619" s="278"/>
      <c r="M619" s="278"/>
      <c r="N619" s="278"/>
      <c r="O619" s="278"/>
      <c r="P619" s="278"/>
      <c r="Q619" s="278"/>
      <c r="R619" s="278"/>
      <c r="S619" s="278"/>
      <c r="T619" s="278"/>
      <c r="U619" s="278"/>
      <c r="V619" s="278"/>
      <c r="W619" s="278"/>
      <c r="X619" s="278"/>
      <c r="Y619" s="278"/>
      <c r="Z619" s="278"/>
      <c r="AA619" s="278"/>
      <c r="AB619" s="278"/>
      <c r="AC619" s="278"/>
      <c r="AD619" s="278"/>
      <c r="AE619" s="278"/>
      <c r="AF619" s="278"/>
      <c r="AG619" s="278"/>
      <c r="AH619" s="278"/>
      <c r="AI619" s="278"/>
      <c r="AJ619" s="278"/>
      <c r="AK619" s="278"/>
    </row>
    <row r="620" spans="1:37" s="23" customFormat="1" ht="15" customHeight="1">
      <c r="A620" s="114"/>
      <c r="B620" s="378"/>
      <c r="C620" s="85"/>
      <c r="D620" s="85"/>
      <c r="E620" s="85"/>
      <c r="F620" s="85"/>
      <c r="G620" s="22"/>
      <c r="H620" s="278"/>
      <c r="I620" s="278"/>
      <c r="J620" s="278"/>
      <c r="K620" s="278"/>
      <c r="L620" s="278"/>
      <c r="M620" s="278"/>
      <c r="N620" s="278"/>
      <c r="O620" s="278"/>
      <c r="P620" s="278"/>
      <c r="Q620" s="278"/>
      <c r="R620" s="278"/>
      <c r="S620" s="278"/>
      <c r="T620" s="278"/>
      <c r="U620" s="278"/>
      <c r="V620" s="278"/>
      <c r="W620" s="278"/>
      <c r="X620" s="278"/>
      <c r="Y620" s="278"/>
      <c r="Z620" s="278"/>
      <c r="AA620" s="278"/>
      <c r="AB620" s="278"/>
      <c r="AC620" s="278"/>
      <c r="AD620" s="278"/>
      <c r="AE620" s="278"/>
      <c r="AF620" s="278"/>
      <c r="AG620" s="278"/>
      <c r="AH620" s="278"/>
      <c r="AI620" s="278"/>
      <c r="AJ620" s="278"/>
      <c r="AK620" s="278"/>
    </row>
    <row r="621" spans="1:37" s="23" customFormat="1" ht="15" customHeight="1">
      <c r="A621" s="114"/>
      <c r="B621" s="378"/>
      <c r="C621" s="85"/>
      <c r="D621" s="85"/>
      <c r="E621" s="85"/>
      <c r="F621" s="85"/>
      <c r="G621" s="22"/>
      <c r="H621" s="278"/>
      <c r="I621" s="278"/>
      <c r="J621" s="278"/>
      <c r="K621" s="278"/>
      <c r="L621" s="278"/>
      <c r="M621" s="278"/>
      <c r="N621" s="278"/>
      <c r="O621" s="278"/>
      <c r="P621" s="278"/>
      <c r="Q621" s="278"/>
      <c r="R621" s="278"/>
      <c r="S621" s="278"/>
      <c r="T621" s="278"/>
      <c r="U621" s="278"/>
      <c r="V621" s="278"/>
      <c r="W621" s="278"/>
      <c r="X621" s="278"/>
      <c r="Y621" s="278"/>
      <c r="Z621" s="278"/>
      <c r="AA621" s="278"/>
      <c r="AB621" s="278"/>
      <c r="AC621" s="278"/>
      <c r="AD621" s="278"/>
      <c r="AE621" s="278"/>
      <c r="AF621" s="278"/>
      <c r="AG621" s="278"/>
      <c r="AH621" s="278"/>
      <c r="AI621" s="278"/>
      <c r="AJ621" s="278"/>
      <c r="AK621" s="278"/>
    </row>
    <row r="622" spans="1:37" s="23" customFormat="1" ht="15" customHeight="1">
      <c r="A622" s="114"/>
      <c r="B622" s="378"/>
      <c r="C622" s="85"/>
      <c r="D622" s="85"/>
      <c r="E622" s="85"/>
      <c r="F622" s="85"/>
      <c r="G622" s="22"/>
      <c r="H622" s="278"/>
      <c r="I622" s="278"/>
      <c r="J622" s="278"/>
      <c r="K622" s="278"/>
      <c r="L622" s="278"/>
      <c r="M622" s="278"/>
      <c r="N622" s="278"/>
      <c r="O622" s="278"/>
      <c r="P622" s="278"/>
      <c r="Q622" s="278"/>
      <c r="R622" s="278"/>
      <c r="S622" s="278"/>
      <c r="T622" s="278"/>
      <c r="U622" s="278"/>
      <c r="V622" s="278"/>
      <c r="W622" s="278"/>
      <c r="X622" s="278"/>
      <c r="Y622" s="278"/>
      <c r="Z622" s="278"/>
      <c r="AA622" s="278"/>
      <c r="AB622" s="278"/>
      <c r="AC622" s="278"/>
      <c r="AD622" s="278"/>
      <c r="AE622" s="278"/>
      <c r="AF622" s="278"/>
      <c r="AG622" s="278"/>
      <c r="AH622" s="278"/>
      <c r="AI622" s="278"/>
      <c r="AJ622" s="278"/>
      <c r="AK622" s="278"/>
    </row>
    <row r="623" spans="1:37" s="23" customFormat="1" ht="15" customHeight="1">
      <c r="A623" s="114"/>
      <c r="B623" s="378"/>
      <c r="C623" s="85"/>
      <c r="D623" s="85"/>
      <c r="E623" s="85"/>
      <c r="F623" s="85"/>
      <c r="G623" s="22"/>
      <c r="H623" s="278"/>
      <c r="I623" s="278"/>
      <c r="J623" s="278"/>
      <c r="K623" s="278"/>
      <c r="L623" s="278"/>
      <c r="M623" s="278"/>
      <c r="N623" s="278"/>
      <c r="O623" s="278"/>
      <c r="P623" s="278"/>
      <c r="Q623" s="278"/>
      <c r="R623" s="278"/>
      <c r="S623" s="278"/>
      <c r="T623" s="278"/>
      <c r="U623" s="278"/>
      <c r="V623" s="278"/>
      <c r="W623" s="278"/>
      <c r="X623" s="278"/>
      <c r="Y623" s="278"/>
      <c r="Z623" s="278"/>
      <c r="AA623" s="278"/>
      <c r="AB623" s="278"/>
      <c r="AC623" s="278"/>
      <c r="AD623" s="278"/>
      <c r="AE623" s="278"/>
      <c r="AF623" s="278"/>
      <c r="AG623" s="278"/>
      <c r="AH623" s="278"/>
      <c r="AI623" s="278"/>
      <c r="AJ623" s="278"/>
      <c r="AK623" s="278"/>
    </row>
    <row r="624" spans="1:37" s="23" customFormat="1" ht="15" customHeight="1">
      <c r="A624" s="114"/>
      <c r="B624" s="378"/>
      <c r="C624" s="85"/>
      <c r="D624" s="85"/>
      <c r="E624" s="85"/>
      <c r="F624" s="85"/>
      <c r="G624" s="22"/>
      <c r="H624" s="278"/>
      <c r="I624" s="278"/>
      <c r="J624" s="278"/>
      <c r="K624" s="278"/>
      <c r="L624" s="278"/>
      <c r="M624" s="278"/>
      <c r="N624" s="278"/>
      <c r="O624" s="278"/>
      <c r="P624" s="278"/>
      <c r="Q624" s="278"/>
      <c r="R624" s="278"/>
      <c r="S624" s="278"/>
      <c r="T624" s="278"/>
      <c r="U624" s="278"/>
      <c r="V624" s="278"/>
      <c r="W624" s="278"/>
      <c r="X624" s="278"/>
      <c r="Y624" s="278"/>
      <c r="Z624" s="278"/>
      <c r="AA624" s="278"/>
      <c r="AB624" s="278"/>
      <c r="AC624" s="278"/>
      <c r="AD624" s="278"/>
      <c r="AE624" s="278"/>
      <c r="AF624" s="278"/>
      <c r="AG624" s="278"/>
      <c r="AH624" s="278"/>
      <c r="AI624" s="278"/>
      <c r="AJ624" s="278"/>
      <c r="AK624" s="278"/>
    </row>
    <row r="625" spans="1:37" s="23" customFormat="1" ht="15" customHeight="1">
      <c r="A625" s="114"/>
      <c r="B625" s="378"/>
      <c r="C625" s="85"/>
      <c r="D625" s="85"/>
      <c r="E625" s="85"/>
      <c r="F625" s="85"/>
      <c r="G625" s="22"/>
      <c r="H625" s="278"/>
      <c r="I625" s="278"/>
      <c r="J625" s="278"/>
      <c r="K625" s="278"/>
      <c r="L625" s="278"/>
      <c r="M625" s="278"/>
      <c r="N625" s="278"/>
      <c r="O625" s="278"/>
      <c r="P625" s="278"/>
      <c r="Q625" s="278"/>
      <c r="R625" s="278"/>
      <c r="S625" s="278"/>
      <c r="T625" s="278"/>
      <c r="U625" s="278"/>
      <c r="V625" s="278"/>
      <c r="W625" s="278"/>
      <c r="X625" s="278"/>
      <c r="Y625" s="278"/>
      <c r="Z625" s="278"/>
      <c r="AA625" s="278"/>
      <c r="AB625" s="278"/>
      <c r="AC625" s="278"/>
      <c r="AD625" s="278"/>
      <c r="AE625" s="278"/>
      <c r="AF625" s="278"/>
      <c r="AG625" s="278"/>
      <c r="AH625" s="278"/>
      <c r="AI625" s="278"/>
      <c r="AJ625" s="278"/>
      <c r="AK625" s="278"/>
    </row>
    <row r="626" spans="1:37" s="23" customFormat="1" ht="15" customHeight="1">
      <c r="A626" s="114"/>
      <c r="B626" s="378"/>
      <c r="C626" s="85"/>
      <c r="D626" s="85"/>
      <c r="E626" s="85"/>
      <c r="F626" s="85"/>
      <c r="G626" s="22"/>
      <c r="H626" s="278"/>
      <c r="I626" s="278"/>
      <c r="J626" s="278"/>
      <c r="K626" s="278"/>
      <c r="L626" s="278"/>
      <c r="M626" s="278"/>
      <c r="N626" s="278"/>
      <c r="O626" s="278"/>
      <c r="P626" s="278"/>
      <c r="Q626" s="278"/>
      <c r="R626" s="278"/>
      <c r="S626" s="278"/>
      <c r="T626" s="278"/>
      <c r="U626" s="278"/>
      <c r="V626" s="278"/>
      <c r="W626" s="278"/>
      <c r="X626" s="278"/>
      <c r="Y626" s="278"/>
      <c r="Z626" s="278"/>
      <c r="AA626" s="278"/>
      <c r="AB626" s="278"/>
      <c r="AC626" s="278"/>
      <c r="AD626" s="278"/>
      <c r="AE626" s="278"/>
      <c r="AF626" s="278"/>
      <c r="AG626" s="278"/>
      <c r="AH626" s="278"/>
      <c r="AI626" s="278"/>
      <c r="AJ626" s="278"/>
      <c r="AK626" s="278"/>
    </row>
    <row r="627" spans="1:37" s="23" customFormat="1" ht="15" customHeight="1">
      <c r="A627" s="114"/>
      <c r="B627" s="378"/>
      <c r="C627" s="85"/>
      <c r="D627" s="85"/>
      <c r="E627" s="85"/>
      <c r="F627" s="85"/>
      <c r="G627" s="22"/>
      <c r="H627" s="278"/>
      <c r="I627" s="278"/>
      <c r="J627" s="278"/>
      <c r="K627" s="278"/>
      <c r="L627" s="278"/>
      <c r="M627" s="278"/>
      <c r="N627" s="278"/>
      <c r="O627" s="278"/>
      <c r="P627" s="278"/>
      <c r="Q627" s="278"/>
      <c r="R627" s="278"/>
      <c r="S627" s="278"/>
      <c r="T627" s="278"/>
      <c r="U627" s="278"/>
      <c r="V627" s="278"/>
      <c r="W627" s="278"/>
      <c r="X627" s="278"/>
      <c r="Y627" s="278"/>
      <c r="Z627" s="278"/>
      <c r="AA627" s="278"/>
      <c r="AB627" s="278"/>
      <c r="AC627" s="278"/>
      <c r="AD627" s="278"/>
      <c r="AE627" s="278"/>
      <c r="AF627" s="278"/>
      <c r="AG627" s="278"/>
      <c r="AH627" s="278"/>
      <c r="AI627" s="278"/>
      <c r="AJ627" s="278"/>
      <c r="AK627" s="278"/>
    </row>
    <row r="628" spans="1:37" s="23" customFormat="1" ht="15" customHeight="1">
      <c r="A628" s="114"/>
      <c r="B628" s="378"/>
      <c r="C628" s="85"/>
      <c r="D628" s="85"/>
      <c r="E628" s="85"/>
      <c r="F628" s="85"/>
      <c r="G628" s="22"/>
      <c r="H628" s="278"/>
      <c r="I628" s="278"/>
      <c r="J628" s="278"/>
      <c r="K628" s="278"/>
      <c r="L628" s="278"/>
      <c r="M628" s="278"/>
      <c r="N628" s="278"/>
      <c r="O628" s="278"/>
      <c r="P628" s="278"/>
      <c r="Q628" s="278"/>
      <c r="R628" s="278"/>
      <c r="S628" s="278"/>
      <c r="T628" s="278"/>
      <c r="U628" s="278"/>
      <c r="V628" s="278"/>
      <c r="W628" s="278"/>
      <c r="X628" s="278"/>
      <c r="Y628" s="278"/>
      <c r="Z628" s="278"/>
      <c r="AA628" s="278"/>
      <c r="AB628" s="278"/>
      <c r="AC628" s="278"/>
      <c r="AD628" s="278"/>
      <c r="AE628" s="278"/>
      <c r="AF628" s="278"/>
      <c r="AG628" s="278"/>
      <c r="AH628" s="278"/>
      <c r="AI628" s="278"/>
      <c r="AJ628" s="278"/>
      <c r="AK628" s="278"/>
    </row>
    <row r="629" spans="1:37" s="23" customFormat="1" ht="15" customHeight="1">
      <c r="A629" s="114"/>
      <c r="B629" s="378"/>
      <c r="C629" s="85"/>
      <c r="D629" s="85"/>
      <c r="E629" s="85"/>
      <c r="F629" s="85"/>
      <c r="G629" s="22"/>
      <c r="H629" s="278"/>
      <c r="I629" s="278"/>
      <c r="J629" s="278"/>
      <c r="K629" s="278"/>
      <c r="L629" s="278"/>
      <c r="M629" s="278"/>
      <c r="N629" s="278"/>
      <c r="O629" s="278"/>
      <c r="P629" s="278"/>
      <c r="Q629" s="278"/>
      <c r="R629" s="278"/>
      <c r="S629" s="278"/>
      <c r="T629" s="278"/>
      <c r="U629" s="278"/>
      <c r="V629" s="278"/>
      <c r="W629" s="278"/>
      <c r="X629" s="278"/>
      <c r="Y629" s="278"/>
      <c r="Z629" s="278"/>
      <c r="AA629" s="278"/>
      <c r="AB629" s="278"/>
      <c r="AC629" s="278"/>
      <c r="AD629" s="278"/>
      <c r="AE629" s="278"/>
      <c r="AF629" s="278"/>
      <c r="AG629" s="278"/>
      <c r="AH629" s="278"/>
      <c r="AI629" s="278"/>
      <c r="AJ629" s="278"/>
      <c r="AK629" s="278"/>
    </row>
    <row r="630" spans="1:37" s="23" customFormat="1" ht="15" customHeight="1">
      <c r="A630" s="114"/>
      <c r="B630" s="378"/>
      <c r="C630" s="85"/>
      <c r="D630" s="85"/>
      <c r="E630" s="85"/>
      <c r="F630" s="85"/>
      <c r="G630" s="22"/>
      <c r="H630" s="278"/>
      <c r="I630" s="278"/>
      <c r="J630" s="278"/>
      <c r="K630" s="278"/>
      <c r="L630" s="278"/>
      <c r="M630" s="278"/>
      <c r="N630" s="278"/>
      <c r="O630" s="278"/>
      <c r="P630" s="278"/>
      <c r="Q630" s="278"/>
      <c r="R630" s="278"/>
      <c r="S630" s="278"/>
      <c r="T630" s="278"/>
      <c r="U630" s="278"/>
      <c r="V630" s="278"/>
      <c r="W630" s="278"/>
      <c r="X630" s="278"/>
      <c r="Y630" s="278"/>
      <c r="Z630" s="278"/>
      <c r="AA630" s="278"/>
      <c r="AB630" s="278"/>
      <c r="AC630" s="278"/>
      <c r="AD630" s="278"/>
      <c r="AE630" s="278"/>
      <c r="AF630" s="278"/>
      <c r="AG630" s="278"/>
      <c r="AH630" s="278"/>
      <c r="AI630" s="278"/>
      <c r="AJ630" s="278"/>
      <c r="AK630" s="278"/>
    </row>
    <row r="631" spans="1:37" s="23" customFormat="1" ht="15" customHeight="1">
      <c r="A631" s="114"/>
      <c r="B631" s="378"/>
      <c r="C631" s="85"/>
      <c r="D631" s="85"/>
      <c r="E631" s="85"/>
      <c r="F631" s="85"/>
      <c r="G631" s="22"/>
      <c r="H631" s="278"/>
      <c r="I631" s="278"/>
      <c r="J631" s="278"/>
      <c r="K631" s="278"/>
      <c r="L631" s="278"/>
      <c r="M631" s="278"/>
      <c r="N631" s="278"/>
      <c r="O631" s="278"/>
      <c r="P631" s="278"/>
      <c r="Q631" s="278"/>
      <c r="R631" s="278"/>
      <c r="S631" s="278"/>
      <c r="T631" s="278"/>
      <c r="U631" s="278"/>
      <c r="V631" s="278"/>
      <c r="W631" s="278"/>
      <c r="X631" s="278"/>
      <c r="Y631" s="278"/>
      <c r="Z631" s="278"/>
      <c r="AA631" s="278"/>
      <c r="AB631" s="278"/>
      <c r="AC631" s="278"/>
      <c r="AD631" s="278"/>
      <c r="AE631" s="278"/>
      <c r="AF631" s="278"/>
      <c r="AG631" s="278"/>
      <c r="AH631" s="278"/>
      <c r="AI631" s="278"/>
      <c r="AJ631" s="278"/>
      <c r="AK631" s="278"/>
    </row>
    <row r="632" spans="1:37" s="23" customFormat="1" ht="15" customHeight="1">
      <c r="A632" s="114"/>
      <c r="B632" s="378"/>
      <c r="C632" s="85"/>
      <c r="D632" s="85"/>
      <c r="E632" s="85"/>
      <c r="F632" s="85"/>
      <c r="G632" s="22"/>
      <c r="H632" s="278"/>
      <c r="I632" s="278"/>
      <c r="J632" s="278"/>
      <c r="K632" s="278"/>
      <c r="L632" s="278"/>
      <c r="M632" s="278"/>
      <c r="N632" s="278"/>
      <c r="O632" s="278"/>
      <c r="P632" s="278"/>
      <c r="Q632" s="278"/>
      <c r="R632" s="278"/>
      <c r="S632" s="278"/>
      <c r="T632" s="278"/>
      <c r="U632" s="278"/>
      <c r="V632" s="278"/>
      <c r="W632" s="278"/>
      <c r="X632" s="278"/>
      <c r="Y632" s="278"/>
      <c r="Z632" s="278"/>
      <c r="AA632" s="278"/>
      <c r="AB632" s="278"/>
      <c r="AC632" s="278"/>
      <c r="AD632" s="278"/>
      <c r="AE632" s="278"/>
      <c r="AF632" s="278"/>
      <c r="AG632" s="278"/>
      <c r="AH632" s="278"/>
      <c r="AI632" s="278"/>
      <c r="AJ632" s="278"/>
      <c r="AK632" s="278"/>
    </row>
    <row r="633" spans="1:37" s="23" customFormat="1" ht="15" customHeight="1">
      <c r="A633" s="114"/>
      <c r="B633" s="378"/>
      <c r="C633" s="85"/>
      <c r="D633" s="85"/>
      <c r="E633" s="85"/>
      <c r="F633" s="85"/>
      <c r="G633" s="22"/>
      <c r="H633" s="278"/>
      <c r="I633" s="278"/>
      <c r="J633" s="278"/>
      <c r="K633" s="278"/>
      <c r="L633" s="278"/>
      <c r="M633" s="278"/>
      <c r="N633" s="278"/>
      <c r="O633" s="278"/>
      <c r="P633" s="278"/>
      <c r="Q633" s="278"/>
      <c r="R633" s="278"/>
      <c r="S633" s="278"/>
      <c r="T633" s="278"/>
      <c r="U633" s="278"/>
      <c r="V633" s="278"/>
      <c r="W633" s="278"/>
      <c r="X633" s="278"/>
      <c r="Y633" s="278"/>
      <c r="Z633" s="278"/>
      <c r="AA633" s="278"/>
      <c r="AB633" s="278"/>
      <c r="AC633" s="278"/>
      <c r="AD633" s="278"/>
      <c r="AE633" s="278"/>
      <c r="AF633" s="278"/>
      <c r="AG633" s="278"/>
      <c r="AH633" s="278"/>
      <c r="AI633" s="278"/>
      <c r="AJ633" s="278"/>
      <c r="AK633" s="278"/>
    </row>
    <row r="634" spans="1:37" s="23" customFormat="1" ht="15" customHeight="1">
      <c r="A634" s="114"/>
      <c r="B634" s="378"/>
      <c r="C634" s="85"/>
      <c r="D634" s="85"/>
      <c r="E634" s="85"/>
      <c r="F634" s="85"/>
      <c r="G634" s="22"/>
      <c r="H634" s="278"/>
      <c r="I634" s="278"/>
      <c r="J634" s="278"/>
      <c r="K634" s="278"/>
      <c r="L634" s="278"/>
      <c r="M634" s="278"/>
      <c r="N634" s="278"/>
      <c r="O634" s="278"/>
      <c r="P634" s="278"/>
      <c r="Q634" s="278"/>
      <c r="R634" s="278"/>
      <c r="S634" s="278"/>
      <c r="T634" s="278"/>
      <c r="U634" s="278"/>
      <c r="V634" s="278"/>
      <c r="W634" s="278"/>
      <c r="X634" s="278"/>
      <c r="Y634" s="278"/>
      <c r="Z634" s="278"/>
      <c r="AA634" s="278"/>
      <c r="AB634" s="278"/>
      <c r="AC634" s="278"/>
      <c r="AD634" s="278"/>
      <c r="AE634" s="278"/>
      <c r="AF634" s="278"/>
      <c r="AG634" s="278"/>
      <c r="AH634" s="278"/>
      <c r="AI634" s="278"/>
      <c r="AJ634" s="278"/>
      <c r="AK634" s="278"/>
    </row>
    <row r="635" spans="1:37" s="23" customFormat="1" ht="15" customHeight="1">
      <c r="A635" s="114"/>
      <c r="B635" s="378"/>
      <c r="C635" s="85"/>
      <c r="D635" s="85"/>
      <c r="E635" s="85"/>
      <c r="F635" s="85"/>
      <c r="G635" s="22"/>
      <c r="H635" s="278"/>
      <c r="I635" s="278"/>
      <c r="J635" s="278"/>
      <c r="K635" s="278"/>
      <c r="L635" s="278"/>
      <c r="M635" s="278"/>
      <c r="N635" s="278"/>
      <c r="O635" s="278"/>
      <c r="P635" s="278"/>
      <c r="Q635" s="278"/>
      <c r="R635" s="278"/>
      <c r="S635" s="278"/>
      <c r="T635" s="278"/>
      <c r="U635" s="278"/>
      <c r="V635" s="278"/>
      <c r="W635" s="278"/>
      <c r="X635" s="278"/>
      <c r="Y635" s="278"/>
      <c r="Z635" s="278"/>
      <c r="AA635" s="278"/>
      <c r="AB635" s="278"/>
      <c r="AC635" s="278"/>
      <c r="AD635" s="278"/>
      <c r="AE635" s="278"/>
      <c r="AF635" s="278"/>
      <c r="AG635" s="278"/>
      <c r="AH635" s="278"/>
      <c r="AI635" s="278"/>
      <c r="AJ635" s="278"/>
      <c r="AK635" s="278"/>
    </row>
    <row r="636" spans="1:37" s="23" customFormat="1" ht="15" customHeight="1">
      <c r="A636" s="114"/>
      <c r="B636" s="378"/>
      <c r="C636" s="85"/>
      <c r="D636" s="85"/>
      <c r="E636" s="85"/>
      <c r="F636" s="85"/>
      <c r="G636" s="22"/>
      <c r="H636" s="278"/>
      <c r="I636" s="278"/>
      <c r="J636" s="278"/>
      <c r="K636" s="278"/>
      <c r="L636" s="278"/>
      <c r="M636" s="278"/>
      <c r="N636" s="278"/>
      <c r="O636" s="278"/>
      <c r="P636" s="278"/>
      <c r="Q636" s="278"/>
      <c r="R636" s="278"/>
      <c r="S636" s="278"/>
      <c r="T636" s="278"/>
      <c r="U636" s="278"/>
      <c r="V636" s="278"/>
      <c r="W636" s="278"/>
      <c r="X636" s="278"/>
      <c r="Y636" s="278"/>
      <c r="Z636" s="278"/>
      <c r="AA636" s="278"/>
      <c r="AB636" s="278"/>
      <c r="AC636" s="278"/>
      <c r="AD636" s="278"/>
      <c r="AE636" s="278"/>
      <c r="AF636" s="278"/>
      <c r="AG636" s="278"/>
      <c r="AH636" s="278"/>
      <c r="AI636" s="278"/>
      <c r="AJ636" s="278"/>
      <c r="AK636" s="278"/>
    </row>
    <row r="637" spans="1:37" s="23" customFormat="1" ht="15" customHeight="1">
      <c r="A637" s="114"/>
      <c r="B637" s="378"/>
      <c r="C637" s="85"/>
      <c r="D637" s="85"/>
      <c r="E637" s="85"/>
      <c r="F637" s="85"/>
      <c r="G637" s="22"/>
      <c r="H637" s="278"/>
      <c r="I637" s="278"/>
      <c r="J637" s="278"/>
      <c r="K637" s="278"/>
      <c r="L637" s="278"/>
      <c r="M637" s="278"/>
      <c r="N637" s="278"/>
      <c r="O637" s="278"/>
      <c r="P637" s="278"/>
      <c r="Q637" s="278"/>
      <c r="R637" s="278"/>
      <c r="S637" s="278"/>
      <c r="T637" s="278"/>
      <c r="U637" s="278"/>
      <c r="V637" s="278"/>
      <c r="W637" s="278"/>
      <c r="X637" s="278"/>
      <c r="Y637" s="278"/>
      <c r="Z637" s="278"/>
      <c r="AA637" s="278"/>
      <c r="AB637" s="278"/>
      <c r="AC637" s="278"/>
      <c r="AD637" s="278"/>
      <c r="AE637" s="278"/>
      <c r="AF637" s="278"/>
      <c r="AG637" s="278"/>
      <c r="AH637" s="278"/>
      <c r="AI637" s="278"/>
      <c r="AJ637" s="278"/>
      <c r="AK637" s="278"/>
    </row>
    <row r="638" spans="1:37" s="23" customFormat="1" ht="15" customHeight="1">
      <c r="A638" s="114"/>
      <c r="B638" s="378"/>
      <c r="C638" s="85"/>
      <c r="D638" s="85"/>
      <c r="E638" s="85"/>
      <c r="F638" s="85"/>
      <c r="G638" s="22"/>
      <c r="H638" s="278"/>
      <c r="I638" s="278"/>
      <c r="J638" s="278"/>
      <c r="K638" s="278"/>
      <c r="L638" s="278"/>
      <c r="M638" s="278"/>
      <c r="N638" s="278"/>
      <c r="O638" s="278"/>
      <c r="P638" s="278"/>
      <c r="Q638" s="278"/>
      <c r="R638" s="278"/>
      <c r="S638" s="278"/>
      <c r="T638" s="278"/>
      <c r="U638" s="278"/>
      <c r="V638" s="278"/>
      <c r="W638" s="278"/>
      <c r="X638" s="278"/>
      <c r="Y638" s="278"/>
      <c r="Z638" s="278"/>
      <c r="AA638" s="278"/>
      <c r="AB638" s="278"/>
      <c r="AC638" s="278"/>
      <c r="AD638" s="278"/>
      <c r="AE638" s="278"/>
      <c r="AF638" s="278"/>
      <c r="AG638" s="278"/>
      <c r="AH638" s="278"/>
      <c r="AI638" s="278"/>
      <c r="AJ638" s="278"/>
      <c r="AK638" s="278"/>
    </row>
    <row r="639" spans="1:37" s="23" customFormat="1" ht="15" customHeight="1">
      <c r="A639" s="114"/>
      <c r="B639" s="378"/>
      <c r="C639" s="85"/>
      <c r="D639" s="85"/>
      <c r="E639" s="85"/>
      <c r="F639" s="85"/>
      <c r="G639" s="22"/>
      <c r="H639" s="278"/>
      <c r="I639" s="278"/>
      <c r="J639" s="278"/>
      <c r="K639" s="278"/>
      <c r="L639" s="278"/>
      <c r="M639" s="278"/>
      <c r="N639" s="278"/>
      <c r="O639" s="278"/>
      <c r="P639" s="278"/>
      <c r="Q639" s="278"/>
      <c r="R639" s="278"/>
      <c r="S639" s="278"/>
      <c r="T639" s="278"/>
      <c r="U639" s="278"/>
      <c r="V639" s="278"/>
      <c r="W639" s="278"/>
      <c r="X639" s="278"/>
      <c r="Y639" s="278"/>
      <c r="Z639" s="278"/>
      <c r="AA639" s="278"/>
      <c r="AB639" s="278"/>
      <c r="AC639" s="278"/>
      <c r="AD639" s="278"/>
      <c r="AE639" s="278"/>
      <c r="AF639" s="278"/>
      <c r="AG639" s="278"/>
      <c r="AH639" s="278"/>
      <c r="AI639" s="278"/>
      <c r="AJ639" s="278"/>
      <c r="AK639" s="278"/>
    </row>
    <row r="640" spans="1:37" s="23" customFormat="1" ht="15" customHeight="1">
      <c r="A640" s="114"/>
      <c r="B640" s="378"/>
      <c r="C640" s="85"/>
      <c r="D640" s="85"/>
      <c r="E640" s="85"/>
      <c r="F640" s="85"/>
      <c r="G640" s="22"/>
      <c r="H640" s="278"/>
      <c r="I640" s="278"/>
      <c r="J640" s="278"/>
      <c r="K640" s="278"/>
      <c r="L640" s="278"/>
      <c r="M640" s="278"/>
      <c r="N640" s="278"/>
      <c r="O640" s="278"/>
      <c r="P640" s="278"/>
      <c r="Q640" s="278"/>
      <c r="R640" s="278"/>
      <c r="S640" s="278"/>
      <c r="T640" s="278"/>
      <c r="U640" s="278"/>
      <c r="V640" s="278"/>
      <c r="W640" s="278"/>
      <c r="X640" s="278"/>
      <c r="Y640" s="278"/>
      <c r="Z640" s="278"/>
      <c r="AA640" s="278"/>
      <c r="AB640" s="278"/>
      <c r="AC640" s="278"/>
      <c r="AD640" s="278"/>
      <c r="AE640" s="278"/>
      <c r="AF640" s="278"/>
      <c r="AG640" s="278"/>
      <c r="AH640" s="278"/>
      <c r="AI640" s="278"/>
      <c r="AJ640" s="278"/>
      <c r="AK640" s="278"/>
    </row>
    <row r="641" spans="1:37" s="23" customFormat="1" ht="15" customHeight="1">
      <c r="A641" s="114"/>
      <c r="B641" s="378"/>
      <c r="C641" s="85"/>
      <c r="D641" s="85"/>
      <c r="E641" s="85"/>
      <c r="F641" s="85"/>
      <c r="G641" s="22"/>
      <c r="H641" s="278"/>
      <c r="I641" s="278"/>
      <c r="J641" s="278"/>
      <c r="K641" s="278"/>
      <c r="L641" s="278"/>
      <c r="M641" s="278"/>
      <c r="N641" s="278"/>
      <c r="O641" s="278"/>
      <c r="P641" s="278"/>
      <c r="Q641" s="278"/>
      <c r="R641" s="278"/>
      <c r="S641" s="278"/>
      <c r="T641" s="278"/>
      <c r="U641" s="278"/>
      <c r="V641" s="278"/>
      <c r="W641" s="278"/>
      <c r="X641" s="278"/>
      <c r="Y641" s="278"/>
      <c r="Z641" s="278"/>
      <c r="AA641" s="278"/>
      <c r="AB641" s="278"/>
      <c r="AC641" s="278"/>
      <c r="AD641" s="278"/>
      <c r="AE641" s="278"/>
      <c r="AF641" s="278"/>
      <c r="AG641" s="278"/>
      <c r="AH641" s="278"/>
      <c r="AI641" s="278"/>
      <c r="AJ641" s="278"/>
      <c r="AK641" s="278"/>
    </row>
    <row r="642" spans="1:37" s="23" customFormat="1" ht="15" customHeight="1">
      <c r="A642" s="114"/>
      <c r="B642" s="378"/>
      <c r="C642" s="85"/>
      <c r="D642" s="85"/>
      <c r="E642" s="85"/>
      <c r="F642" s="85"/>
      <c r="G642" s="22"/>
      <c r="H642" s="278"/>
      <c r="I642" s="278"/>
      <c r="J642" s="278"/>
      <c r="K642" s="278"/>
      <c r="L642" s="278"/>
      <c r="M642" s="278"/>
      <c r="N642" s="278"/>
      <c r="O642" s="278"/>
      <c r="P642" s="278"/>
      <c r="Q642" s="278"/>
      <c r="R642" s="278"/>
      <c r="S642" s="278"/>
      <c r="T642" s="278"/>
      <c r="U642" s="278"/>
      <c r="V642" s="278"/>
      <c r="W642" s="278"/>
      <c r="X642" s="278"/>
      <c r="Y642" s="278"/>
      <c r="Z642" s="278"/>
      <c r="AA642" s="278"/>
      <c r="AB642" s="278"/>
      <c r="AC642" s="278"/>
      <c r="AD642" s="278"/>
      <c r="AE642" s="278"/>
      <c r="AF642" s="278"/>
      <c r="AG642" s="278"/>
      <c r="AH642" s="278"/>
      <c r="AI642" s="278"/>
      <c r="AJ642" s="278"/>
      <c r="AK642" s="278"/>
    </row>
    <row r="643" spans="1:37" s="23" customFormat="1" ht="15" customHeight="1">
      <c r="A643" s="114"/>
      <c r="B643" s="378"/>
      <c r="C643" s="85"/>
      <c r="D643" s="85"/>
      <c r="E643" s="85"/>
      <c r="F643" s="85"/>
      <c r="G643" s="22"/>
      <c r="H643" s="278"/>
      <c r="I643" s="278"/>
      <c r="J643" s="278"/>
      <c r="K643" s="278"/>
      <c r="L643" s="278"/>
      <c r="M643" s="278"/>
      <c r="N643" s="278"/>
      <c r="O643" s="278"/>
      <c r="P643" s="278"/>
      <c r="Q643" s="278"/>
      <c r="R643" s="278"/>
      <c r="S643" s="278"/>
      <c r="T643" s="278"/>
      <c r="U643" s="278"/>
      <c r="V643" s="278"/>
      <c r="W643" s="278"/>
      <c r="X643" s="278"/>
      <c r="Y643" s="278"/>
      <c r="Z643" s="278"/>
      <c r="AA643" s="278"/>
      <c r="AB643" s="278"/>
      <c r="AC643" s="278"/>
      <c r="AD643" s="278"/>
      <c r="AE643" s="278"/>
      <c r="AF643" s="278"/>
      <c r="AG643" s="278"/>
      <c r="AH643" s="278"/>
      <c r="AI643" s="278"/>
      <c r="AJ643" s="278"/>
      <c r="AK643" s="278"/>
    </row>
    <row r="644" spans="1:37" s="23" customFormat="1" ht="15" customHeight="1">
      <c r="A644" s="114"/>
      <c r="B644" s="378"/>
      <c r="C644" s="85"/>
      <c r="D644" s="85"/>
      <c r="E644" s="85"/>
      <c r="F644" s="85"/>
      <c r="G644" s="22"/>
      <c r="H644" s="278"/>
      <c r="I644" s="278"/>
      <c r="J644" s="278"/>
      <c r="K644" s="278"/>
      <c r="L644" s="278"/>
      <c r="M644" s="278"/>
      <c r="N644" s="278"/>
      <c r="O644" s="278"/>
      <c r="P644" s="278"/>
      <c r="Q644" s="278"/>
      <c r="R644" s="278"/>
      <c r="S644" s="278"/>
      <c r="T644" s="278"/>
      <c r="U644" s="278"/>
      <c r="V644" s="278"/>
      <c r="W644" s="278"/>
      <c r="X644" s="278"/>
      <c r="Y644" s="278"/>
      <c r="Z644" s="278"/>
      <c r="AA644" s="278"/>
      <c r="AB644" s="278"/>
      <c r="AC644" s="278"/>
      <c r="AD644" s="278"/>
      <c r="AE644" s="278"/>
      <c r="AF644" s="278"/>
      <c r="AG644" s="278"/>
      <c r="AH644" s="278"/>
      <c r="AI644" s="278"/>
      <c r="AJ644" s="278"/>
      <c r="AK644" s="278"/>
    </row>
    <row r="645" spans="1:37" s="23" customFormat="1" ht="15" customHeight="1">
      <c r="A645" s="114"/>
      <c r="B645" s="378"/>
      <c r="C645" s="85"/>
      <c r="D645" s="85"/>
      <c r="E645" s="85"/>
      <c r="F645" s="85"/>
      <c r="G645" s="22"/>
      <c r="H645" s="278"/>
      <c r="I645" s="278"/>
      <c r="J645" s="278"/>
      <c r="K645" s="278"/>
      <c r="L645" s="278"/>
      <c r="M645" s="278"/>
      <c r="N645" s="278"/>
      <c r="O645" s="278"/>
      <c r="P645" s="278"/>
      <c r="Q645" s="278"/>
      <c r="R645" s="278"/>
      <c r="S645" s="278"/>
      <c r="T645" s="278"/>
      <c r="U645" s="278"/>
      <c r="V645" s="278"/>
      <c r="W645" s="278"/>
      <c r="X645" s="278"/>
      <c r="Y645" s="278"/>
      <c r="Z645" s="278"/>
      <c r="AA645" s="278"/>
      <c r="AB645" s="278"/>
      <c r="AC645" s="278"/>
      <c r="AD645" s="278"/>
      <c r="AE645" s="278"/>
      <c r="AF645" s="278"/>
      <c r="AG645" s="278"/>
      <c r="AH645" s="278"/>
      <c r="AI645" s="278"/>
      <c r="AJ645" s="278"/>
      <c r="AK645" s="278"/>
    </row>
    <row r="646" spans="1:37" s="23" customFormat="1" ht="15" customHeight="1">
      <c r="A646" s="114"/>
      <c r="B646" s="378"/>
      <c r="C646" s="85"/>
      <c r="D646" s="85"/>
      <c r="E646" s="85"/>
      <c r="F646" s="85"/>
      <c r="G646" s="22"/>
      <c r="H646" s="278"/>
      <c r="I646" s="278"/>
      <c r="J646" s="278"/>
      <c r="K646" s="278"/>
      <c r="L646" s="278"/>
      <c r="M646" s="278"/>
      <c r="N646" s="278"/>
      <c r="O646" s="278"/>
      <c r="P646" s="278"/>
      <c r="Q646" s="278"/>
      <c r="R646" s="278"/>
      <c r="S646" s="278"/>
      <c r="T646" s="278"/>
      <c r="U646" s="278"/>
      <c r="V646" s="278"/>
      <c r="W646" s="278"/>
      <c r="X646" s="278"/>
      <c r="Y646" s="278"/>
      <c r="Z646" s="278"/>
      <c r="AA646" s="278"/>
      <c r="AB646" s="278"/>
      <c r="AC646" s="278"/>
      <c r="AD646" s="278"/>
      <c r="AE646" s="278"/>
      <c r="AF646" s="278"/>
      <c r="AG646" s="278"/>
      <c r="AH646" s="278"/>
      <c r="AI646" s="278"/>
      <c r="AJ646" s="278"/>
      <c r="AK646" s="278"/>
    </row>
    <row r="647" spans="1:37" s="23" customFormat="1" ht="15" customHeight="1">
      <c r="A647" s="114"/>
      <c r="B647" s="378"/>
      <c r="C647" s="85"/>
      <c r="D647" s="85"/>
      <c r="E647" s="85"/>
      <c r="F647" s="85"/>
      <c r="G647" s="22"/>
      <c r="H647" s="278"/>
      <c r="I647" s="278"/>
      <c r="J647" s="278"/>
      <c r="K647" s="278"/>
      <c r="L647" s="278"/>
      <c r="M647" s="278"/>
      <c r="N647" s="278"/>
      <c r="O647" s="278"/>
      <c r="P647" s="278"/>
      <c r="Q647" s="278"/>
      <c r="R647" s="278"/>
      <c r="S647" s="278"/>
      <c r="T647" s="278"/>
      <c r="U647" s="278"/>
      <c r="V647" s="278"/>
      <c r="W647" s="278"/>
      <c r="X647" s="278"/>
      <c r="Y647" s="278"/>
      <c r="Z647" s="278"/>
      <c r="AA647" s="278"/>
      <c r="AB647" s="278"/>
      <c r="AC647" s="278"/>
      <c r="AD647" s="278"/>
      <c r="AE647" s="278"/>
      <c r="AF647" s="278"/>
      <c r="AG647" s="278"/>
      <c r="AH647" s="278"/>
      <c r="AI647" s="278"/>
      <c r="AJ647" s="278"/>
      <c r="AK647" s="278"/>
    </row>
    <row r="648" spans="1:37" s="23" customFormat="1" ht="15" customHeight="1">
      <c r="A648" s="114"/>
      <c r="B648" s="378"/>
      <c r="C648" s="85"/>
      <c r="D648" s="85"/>
      <c r="E648" s="85"/>
      <c r="F648" s="85"/>
      <c r="G648" s="22"/>
      <c r="H648" s="278"/>
      <c r="I648" s="278"/>
      <c r="J648" s="278"/>
      <c r="K648" s="278"/>
      <c r="L648" s="278"/>
      <c r="M648" s="278"/>
      <c r="N648" s="278"/>
      <c r="O648" s="278"/>
      <c r="P648" s="278"/>
      <c r="Q648" s="278"/>
      <c r="R648" s="278"/>
      <c r="S648" s="278"/>
      <c r="T648" s="278"/>
      <c r="U648" s="278"/>
      <c r="V648" s="278"/>
      <c r="W648" s="278"/>
      <c r="X648" s="278"/>
      <c r="Y648" s="278"/>
      <c r="Z648" s="278"/>
      <c r="AA648" s="278"/>
      <c r="AB648" s="278"/>
      <c r="AC648" s="278"/>
      <c r="AD648" s="278"/>
      <c r="AE648" s="278"/>
      <c r="AF648" s="278"/>
      <c r="AG648" s="278"/>
      <c r="AH648" s="278"/>
      <c r="AI648" s="278"/>
      <c r="AJ648" s="278"/>
      <c r="AK648" s="278"/>
    </row>
    <row r="649" spans="1:37" s="23" customFormat="1" ht="15" customHeight="1">
      <c r="A649" s="114"/>
      <c r="B649" s="378"/>
      <c r="C649" s="85"/>
      <c r="D649" s="85"/>
      <c r="E649" s="85"/>
      <c r="F649" s="85"/>
      <c r="G649" s="22"/>
      <c r="H649" s="278"/>
      <c r="I649" s="278"/>
      <c r="J649" s="278"/>
      <c r="K649" s="278"/>
      <c r="L649" s="278"/>
      <c r="M649" s="278"/>
      <c r="N649" s="278"/>
      <c r="O649" s="278"/>
      <c r="P649" s="278"/>
      <c r="Q649" s="278"/>
      <c r="R649" s="278"/>
      <c r="S649" s="278"/>
      <c r="T649" s="278"/>
      <c r="U649" s="278"/>
      <c r="V649" s="278"/>
      <c r="W649" s="278"/>
      <c r="X649" s="278"/>
      <c r="Y649" s="278"/>
      <c r="Z649" s="278"/>
      <c r="AA649" s="278"/>
      <c r="AB649" s="278"/>
      <c r="AC649" s="278"/>
      <c r="AD649" s="278"/>
      <c r="AE649" s="278"/>
      <c r="AF649" s="278"/>
      <c r="AG649" s="278"/>
      <c r="AH649" s="278"/>
      <c r="AI649" s="278"/>
      <c r="AJ649" s="278"/>
      <c r="AK649" s="278"/>
    </row>
    <row r="650" spans="1:37" s="23" customFormat="1" ht="15" customHeight="1">
      <c r="A650" s="114"/>
      <c r="B650" s="378"/>
      <c r="C650" s="85"/>
      <c r="D650" s="85"/>
      <c r="E650" s="85"/>
      <c r="F650" s="85"/>
      <c r="G650" s="22"/>
      <c r="H650" s="278"/>
      <c r="I650" s="278"/>
      <c r="J650" s="278"/>
      <c r="K650" s="278"/>
      <c r="L650" s="278"/>
      <c r="M650" s="278"/>
      <c r="N650" s="278"/>
      <c r="O650" s="278"/>
      <c r="P650" s="278"/>
      <c r="Q650" s="278"/>
      <c r="R650" s="278"/>
      <c r="S650" s="278"/>
      <c r="T650" s="278"/>
      <c r="U650" s="278"/>
      <c r="V650" s="278"/>
      <c r="W650" s="278"/>
      <c r="X650" s="278"/>
      <c r="Y650" s="278"/>
      <c r="Z650" s="278"/>
      <c r="AA650" s="278"/>
      <c r="AB650" s="278"/>
      <c r="AC650" s="278"/>
      <c r="AD650" s="278"/>
      <c r="AE650" s="278"/>
      <c r="AF650" s="278"/>
      <c r="AG650" s="278"/>
      <c r="AH650" s="278"/>
      <c r="AI650" s="278"/>
      <c r="AJ650" s="278"/>
      <c r="AK650" s="278"/>
    </row>
    <row r="651" spans="1:37" s="23" customFormat="1" ht="15" customHeight="1">
      <c r="A651" s="114"/>
      <c r="B651" s="378"/>
      <c r="C651" s="85"/>
      <c r="D651" s="85"/>
      <c r="E651" s="85"/>
      <c r="F651" s="85"/>
      <c r="G651" s="22"/>
      <c r="H651" s="278"/>
      <c r="I651" s="278"/>
      <c r="J651" s="278"/>
      <c r="K651" s="278"/>
      <c r="L651" s="278"/>
      <c r="M651" s="278"/>
      <c r="N651" s="278"/>
      <c r="O651" s="278"/>
      <c r="P651" s="278"/>
      <c r="Q651" s="278"/>
      <c r="R651" s="278"/>
      <c r="S651" s="278"/>
      <c r="T651" s="278"/>
      <c r="U651" s="278"/>
      <c r="V651" s="278"/>
      <c r="W651" s="278"/>
      <c r="X651" s="278"/>
      <c r="Y651" s="278"/>
      <c r="Z651" s="278"/>
      <c r="AA651" s="278"/>
      <c r="AB651" s="278"/>
      <c r="AC651" s="278"/>
      <c r="AD651" s="278"/>
      <c r="AE651" s="278"/>
      <c r="AF651" s="278"/>
      <c r="AG651" s="278"/>
      <c r="AH651" s="278"/>
      <c r="AI651" s="278"/>
      <c r="AJ651" s="278"/>
      <c r="AK651" s="278"/>
    </row>
    <row r="652" spans="1:37" s="23" customFormat="1" ht="15" customHeight="1">
      <c r="A652" s="114"/>
      <c r="B652" s="378"/>
      <c r="C652" s="85"/>
      <c r="D652" s="85"/>
      <c r="E652" s="85"/>
      <c r="F652" s="85"/>
      <c r="G652" s="22"/>
      <c r="H652" s="278"/>
      <c r="I652" s="278"/>
      <c r="J652" s="278"/>
      <c r="K652" s="278"/>
      <c r="L652" s="278"/>
      <c r="M652" s="278"/>
      <c r="N652" s="278"/>
      <c r="O652" s="278"/>
      <c r="P652" s="278"/>
      <c r="Q652" s="278"/>
      <c r="R652" s="278"/>
      <c r="S652" s="278"/>
      <c r="T652" s="278"/>
      <c r="U652" s="278"/>
      <c r="V652" s="278"/>
      <c r="W652" s="278"/>
      <c r="X652" s="278"/>
      <c r="Y652" s="278"/>
      <c r="Z652" s="278"/>
      <c r="AA652" s="278"/>
      <c r="AB652" s="278"/>
      <c r="AC652" s="278"/>
      <c r="AD652" s="278"/>
      <c r="AE652" s="278"/>
      <c r="AF652" s="278"/>
      <c r="AG652" s="278"/>
      <c r="AH652" s="278"/>
      <c r="AI652" s="278"/>
      <c r="AJ652" s="278"/>
      <c r="AK652" s="278"/>
    </row>
    <row r="653" spans="1:37" s="23" customFormat="1" ht="15" customHeight="1">
      <c r="A653" s="114"/>
      <c r="B653" s="378"/>
      <c r="C653" s="85"/>
      <c r="D653" s="85"/>
      <c r="E653" s="85"/>
      <c r="F653" s="85"/>
      <c r="G653" s="22"/>
      <c r="H653" s="278"/>
      <c r="I653" s="278"/>
      <c r="J653" s="278"/>
      <c r="K653" s="278"/>
      <c r="L653" s="278"/>
      <c r="M653" s="278"/>
      <c r="N653" s="278"/>
      <c r="O653" s="278"/>
      <c r="P653" s="278"/>
      <c r="Q653" s="278"/>
      <c r="R653" s="278"/>
      <c r="S653" s="278"/>
      <c r="T653" s="278"/>
      <c r="U653" s="278"/>
      <c r="V653" s="278"/>
      <c r="W653" s="278"/>
      <c r="X653" s="278"/>
      <c r="Y653" s="278"/>
      <c r="Z653" s="278"/>
      <c r="AA653" s="278"/>
      <c r="AB653" s="278"/>
      <c r="AC653" s="278"/>
      <c r="AD653" s="278"/>
      <c r="AE653" s="278"/>
      <c r="AF653" s="278"/>
      <c r="AG653" s="278"/>
      <c r="AH653" s="278"/>
      <c r="AI653" s="278"/>
      <c r="AJ653" s="278"/>
      <c r="AK653" s="278"/>
    </row>
    <row r="654" spans="1:37" s="23" customFormat="1" ht="15" customHeight="1">
      <c r="A654" s="114"/>
      <c r="B654" s="378"/>
      <c r="C654" s="85"/>
      <c r="D654" s="85"/>
      <c r="E654" s="85"/>
      <c r="F654" s="85"/>
      <c r="G654" s="22"/>
      <c r="H654" s="278"/>
      <c r="I654" s="278"/>
      <c r="J654" s="278"/>
      <c r="K654" s="278"/>
      <c r="L654" s="278"/>
      <c r="M654" s="278"/>
      <c r="N654" s="278"/>
      <c r="O654" s="278"/>
      <c r="P654" s="278"/>
      <c r="Q654" s="278"/>
      <c r="R654" s="278"/>
      <c r="S654" s="278"/>
      <c r="T654" s="278"/>
      <c r="U654" s="278"/>
      <c r="V654" s="278"/>
      <c r="W654" s="278"/>
      <c r="X654" s="278"/>
      <c r="Y654" s="278"/>
      <c r="Z654" s="278"/>
      <c r="AA654" s="278"/>
      <c r="AB654" s="278"/>
      <c r="AC654" s="278"/>
      <c r="AD654" s="278"/>
      <c r="AE654" s="278"/>
      <c r="AF654" s="278"/>
      <c r="AG654" s="278"/>
      <c r="AH654" s="278"/>
      <c r="AI654" s="278"/>
      <c r="AJ654" s="278"/>
      <c r="AK654" s="278"/>
    </row>
    <row r="655" spans="1:37" s="23" customFormat="1" ht="15" customHeight="1">
      <c r="A655" s="114"/>
      <c r="B655" s="378"/>
      <c r="C655" s="85"/>
      <c r="D655" s="85"/>
      <c r="E655" s="85"/>
      <c r="F655" s="85"/>
      <c r="G655" s="22"/>
      <c r="H655" s="278"/>
      <c r="I655" s="278"/>
      <c r="J655" s="278"/>
      <c r="K655" s="278"/>
      <c r="L655" s="278"/>
      <c r="M655" s="278"/>
      <c r="N655" s="278"/>
      <c r="O655" s="278"/>
      <c r="P655" s="278"/>
      <c r="Q655" s="278"/>
      <c r="R655" s="278"/>
      <c r="S655" s="278"/>
      <c r="T655" s="278"/>
      <c r="U655" s="278"/>
      <c r="V655" s="278"/>
      <c r="W655" s="278"/>
      <c r="X655" s="278"/>
      <c r="Y655" s="278"/>
      <c r="Z655" s="278"/>
      <c r="AA655" s="278"/>
      <c r="AB655" s="278"/>
      <c r="AC655" s="278"/>
      <c r="AD655" s="278"/>
      <c r="AE655" s="278"/>
      <c r="AF655" s="278"/>
      <c r="AG655" s="278"/>
      <c r="AH655" s="278"/>
      <c r="AI655" s="278"/>
      <c r="AJ655" s="278"/>
      <c r="AK655" s="278"/>
    </row>
    <row r="656" spans="1:37" s="23" customFormat="1" ht="15" customHeight="1">
      <c r="A656" s="114"/>
      <c r="B656" s="378"/>
      <c r="C656" s="85"/>
      <c r="D656" s="85"/>
      <c r="E656" s="85"/>
      <c r="F656" s="85"/>
      <c r="G656" s="22"/>
      <c r="H656" s="278"/>
      <c r="I656" s="278"/>
      <c r="J656" s="278"/>
      <c r="K656" s="278"/>
      <c r="L656" s="278"/>
      <c r="M656" s="278"/>
      <c r="N656" s="278"/>
      <c r="O656" s="278"/>
      <c r="P656" s="278"/>
      <c r="Q656" s="278"/>
      <c r="R656" s="278"/>
      <c r="S656" s="278"/>
      <c r="T656" s="278"/>
      <c r="U656" s="278"/>
      <c r="V656" s="278"/>
      <c r="W656" s="278"/>
      <c r="X656" s="278"/>
      <c r="Y656" s="278"/>
      <c r="Z656" s="278"/>
      <c r="AA656" s="278"/>
      <c r="AB656" s="278"/>
      <c r="AC656" s="278"/>
      <c r="AD656" s="278"/>
      <c r="AE656" s="278"/>
      <c r="AF656" s="278"/>
      <c r="AG656" s="278"/>
      <c r="AH656" s="278"/>
      <c r="AI656" s="278"/>
      <c r="AJ656" s="278"/>
      <c r="AK656" s="278"/>
    </row>
    <row r="657" spans="1:37" s="23" customFormat="1" ht="15" customHeight="1">
      <c r="A657" s="114"/>
      <c r="B657" s="378"/>
      <c r="C657" s="85"/>
      <c r="D657" s="85"/>
      <c r="E657" s="85"/>
      <c r="F657" s="85"/>
      <c r="G657" s="22"/>
      <c r="H657" s="278"/>
      <c r="I657" s="278"/>
      <c r="J657" s="278"/>
      <c r="K657" s="278"/>
      <c r="L657" s="278"/>
      <c r="M657" s="278"/>
      <c r="N657" s="278"/>
      <c r="O657" s="278"/>
      <c r="P657" s="278"/>
      <c r="Q657" s="278"/>
      <c r="R657" s="278"/>
      <c r="S657" s="278"/>
      <c r="T657" s="278"/>
      <c r="U657" s="278"/>
      <c r="V657" s="278"/>
      <c r="W657" s="278"/>
      <c r="X657" s="278"/>
      <c r="Y657" s="278"/>
      <c r="Z657" s="278"/>
      <c r="AA657" s="278"/>
      <c r="AB657" s="278"/>
      <c r="AC657" s="278"/>
      <c r="AD657" s="278"/>
      <c r="AE657" s="278"/>
      <c r="AF657" s="278"/>
      <c r="AG657" s="278"/>
      <c r="AH657" s="278"/>
      <c r="AI657" s="278"/>
      <c r="AJ657" s="278"/>
      <c r="AK657" s="278"/>
    </row>
    <row r="658" spans="1:37" s="23" customFormat="1" ht="15" customHeight="1">
      <c r="A658" s="114"/>
      <c r="B658" s="378"/>
      <c r="C658" s="85"/>
      <c r="D658" s="85"/>
      <c r="E658" s="85"/>
      <c r="F658" s="85"/>
      <c r="G658" s="22"/>
      <c r="H658" s="278"/>
      <c r="I658" s="278"/>
      <c r="J658" s="278"/>
      <c r="K658" s="278"/>
      <c r="L658" s="278"/>
      <c r="M658" s="278"/>
      <c r="N658" s="278"/>
      <c r="O658" s="278"/>
      <c r="P658" s="278"/>
      <c r="Q658" s="278"/>
      <c r="R658" s="278"/>
      <c r="S658" s="278"/>
      <c r="T658" s="278"/>
      <c r="U658" s="278"/>
      <c r="V658" s="278"/>
      <c r="W658" s="278"/>
      <c r="X658" s="278"/>
      <c r="Y658" s="278"/>
      <c r="Z658" s="278"/>
      <c r="AA658" s="278"/>
      <c r="AB658" s="278"/>
      <c r="AC658" s="278"/>
      <c r="AD658" s="278"/>
      <c r="AE658" s="278"/>
      <c r="AF658" s="278"/>
      <c r="AG658" s="278"/>
      <c r="AH658" s="278"/>
      <c r="AI658" s="278"/>
      <c r="AJ658" s="278"/>
      <c r="AK658" s="278"/>
    </row>
    <row r="659" spans="1:37" s="23" customFormat="1" ht="15" customHeight="1">
      <c r="A659" s="114"/>
      <c r="B659" s="378"/>
      <c r="C659" s="85"/>
      <c r="D659" s="85"/>
      <c r="E659" s="85"/>
      <c r="F659" s="85"/>
      <c r="G659" s="22"/>
      <c r="H659" s="278"/>
      <c r="I659" s="278"/>
      <c r="J659" s="278"/>
      <c r="K659" s="278"/>
      <c r="L659" s="278"/>
      <c r="M659" s="278"/>
      <c r="N659" s="278"/>
      <c r="O659" s="278"/>
      <c r="P659" s="278"/>
      <c r="Q659" s="278"/>
      <c r="R659" s="278"/>
      <c r="S659" s="278"/>
      <c r="T659" s="278"/>
      <c r="U659" s="278"/>
      <c r="V659" s="278"/>
      <c r="W659" s="278"/>
      <c r="X659" s="278"/>
      <c r="Y659" s="278"/>
      <c r="Z659" s="278"/>
      <c r="AA659" s="278"/>
      <c r="AB659" s="278"/>
      <c r="AC659" s="278"/>
      <c r="AD659" s="278"/>
      <c r="AE659" s="278"/>
      <c r="AF659" s="278"/>
      <c r="AG659" s="278"/>
      <c r="AH659" s="278"/>
      <c r="AI659" s="278"/>
      <c r="AJ659" s="278"/>
      <c r="AK659" s="278"/>
    </row>
    <row r="660" spans="1:37" s="23" customFormat="1" ht="15" customHeight="1">
      <c r="A660" s="114"/>
      <c r="B660" s="378"/>
      <c r="C660" s="85"/>
      <c r="D660" s="85"/>
      <c r="E660" s="85"/>
      <c r="F660" s="85"/>
      <c r="G660" s="22"/>
      <c r="H660" s="278"/>
      <c r="I660" s="278"/>
      <c r="J660" s="278"/>
      <c r="K660" s="278"/>
      <c r="L660" s="278"/>
      <c r="M660" s="278"/>
      <c r="N660" s="278"/>
      <c r="O660" s="278"/>
      <c r="P660" s="278"/>
      <c r="Q660" s="278"/>
      <c r="R660" s="278"/>
      <c r="S660" s="278"/>
      <c r="T660" s="278"/>
      <c r="U660" s="278"/>
      <c r="V660" s="278"/>
      <c r="W660" s="278"/>
      <c r="X660" s="278"/>
      <c r="Y660" s="278"/>
      <c r="Z660" s="278"/>
      <c r="AA660" s="278"/>
      <c r="AB660" s="278"/>
      <c r="AC660" s="278"/>
      <c r="AD660" s="278"/>
      <c r="AE660" s="278"/>
      <c r="AF660" s="278"/>
      <c r="AG660" s="278"/>
      <c r="AH660" s="278"/>
      <c r="AI660" s="278"/>
      <c r="AJ660" s="278"/>
      <c r="AK660" s="278"/>
    </row>
    <row r="661" spans="1:37" s="23" customFormat="1" ht="15" customHeight="1">
      <c r="A661" s="114"/>
      <c r="B661" s="378"/>
      <c r="C661" s="85"/>
      <c r="D661" s="85"/>
      <c r="E661" s="85"/>
      <c r="F661" s="85"/>
      <c r="G661" s="22"/>
      <c r="H661" s="278"/>
      <c r="I661" s="278"/>
      <c r="J661" s="278"/>
      <c r="K661" s="278"/>
      <c r="L661" s="278"/>
      <c r="M661" s="278"/>
      <c r="N661" s="278"/>
      <c r="O661" s="278"/>
      <c r="P661" s="278"/>
      <c r="Q661" s="278"/>
      <c r="R661" s="278"/>
      <c r="S661" s="278"/>
      <c r="T661" s="278"/>
      <c r="U661" s="278"/>
      <c r="V661" s="278"/>
      <c r="W661" s="278"/>
      <c r="X661" s="278"/>
      <c r="Y661" s="278"/>
      <c r="Z661" s="278"/>
      <c r="AA661" s="278"/>
      <c r="AB661" s="278"/>
      <c r="AC661" s="278"/>
      <c r="AD661" s="278"/>
      <c r="AE661" s="278"/>
      <c r="AF661" s="278"/>
      <c r="AG661" s="278"/>
      <c r="AH661" s="278"/>
      <c r="AI661" s="278"/>
      <c r="AJ661" s="278"/>
      <c r="AK661" s="278"/>
    </row>
    <row r="662" spans="1:37" s="23" customFormat="1" ht="15" customHeight="1">
      <c r="A662" s="114"/>
      <c r="B662" s="378"/>
      <c r="C662" s="85"/>
      <c r="D662" s="85"/>
      <c r="E662" s="85"/>
      <c r="F662" s="85"/>
      <c r="G662" s="22"/>
      <c r="H662" s="278"/>
      <c r="I662" s="278"/>
      <c r="J662" s="278"/>
      <c r="K662" s="278"/>
      <c r="L662" s="278"/>
      <c r="M662" s="278"/>
      <c r="N662" s="278"/>
      <c r="O662" s="278"/>
      <c r="P662" s="278"/>
      <c r="Q662" s="278"/>
      <c r="R662" s="278"/>
      <c r="S662" s="278"/>
      <c r="T662" s="278"/>
      <c r="U662" s="278"/>
      <c r="V662" s="278"/>
      <c r="W662" s="278"/>
      <c r="X662" s="278"/>
      <c r="Y662" s="278"/>
      <c r="Z662" s="278"/>
      <c r="AA662" s="278"/>
      <c r="AB662" s="278"/>
      <c r="AC662" s="278"/>
      <c r="AD662" s="278"/>
      <c r="AE662" s="278"/>
      <c r="AF662" s="278"/>
      <c r="AG662" s="278"/>
      <c r="AH662" s="278"/>
      <c r="AI662" s="278"/>
      <c r="AJ662" s="278"/>
      <c r="AK662" s="278"/>
    </row>
    <row r="663" spans="1:37" s="23" customFormat="1" ht="15" customHeight="1">
      <c r="A663" s="114"/>
      <c r="B663" s="378"/>
      <c r="C663" s="85"/>
      <c r="D663" s="85"/>
      <c r="E663" s="85"/>
      <c r="F663" s="85"/>
      <c r="G663" s="22"/>
      <c r="H663" s="278"/>
      <c r="I663" s="278"/>
      <c r="J663" s="278"/>
      <c r="K663" s="278"/>
      <c r="L663" s="278"/>
      <c r="M663" s="278"/>
      <c r="N663" s="278"/>
      <c r="O663" s="278"/>
      <c r="P663" s="278"/>
      <c r="Q663" s="278"/>
      <c r="R663" s="278"/>
      <c r="S663" s="278"/>
      <c r="T663" s="278"/>
      <c r="U663" s="278"/>
      <c r="V663" s="278"/>
      <c r="W663" s="278"/>
      <c r="X663" s="278"/>
      <c r="Y663" s="278"/>
      <c r="Z663" s="278"/>
      <c r="AA663" s="278"/>
      <c r="AB663" s="278"/>
      <c r="AC663" s="278"/>
      <c r="AD663" s="278"/>
      <c r="AE663" s="278"/>
      <c r="AF663" s="278"/>
      <c r="AG663" s="278"/>
      <c r="AH663" s="278"/>
      <c r="AI663" s="278"/>
      <c r="AJ663" s="278"/>
      <c r="AK663" s="278"/>
    </row>
    <row r="664" spans="1:37" s="23" customFormat="1" ht="15" customHeight="1">
      <c r="A664" s="114"/>
      <c r="B664" s="378"/>
      <c r="C664" s="85"/>
      <c r="D664" s="85"/>
      <c r="E664" s="85"/>
      <c r="F664" s="85"/>
      <c r="G664" s="22"/>
      <c r="H664" s="278"/>
      <c r="I664" s="278"/>
      <c r="J664" s="278"/>
      <c r="K664" s="278"/>
      <c r="L664" s="278"/>
      <c r="M664" s="278"/>
      <c r="N664" s="278"/>
      <c r="O664" s="278"/>
      <c r="P664" s="278"/>
      <c r="Q664" s="278"/>
      <c r="R664" s="278"/>
      <c r="S664" s="278"/>
      <c r="T664" s="278"/>
      <c r="U664" s="278"/>
      <c r="V664" s="278"/>
      <c r="W664" s="278"/>
      <c r="X664" s="278"/>
      <c r="Y664" s="278"/>
      <c r="Z664" s="278"/>
      <c r="AA664" s="278"/>
      <c r="AB664" s="278"/>
      <c r="AC664" s="278"/>
      <c r="AD664" s="278"/>
      <c r="AE664" s="278"/>
      <c r="AF664" s="278"/>
      <c r="AG664" s="278"/>
      <c r="AH664" s="278"/>
      <c r="AI664" s="278"/>
      <c r="AJ664" s="278"/>
      <c r="AK664" s="278"/>
    </row>
    <row r="665" spans="1:37" s="23" customFormat="1" ht="15" customHeight="1">
      <c r="A665" s="114"/>
      <c r="B665" s="378"/>
      <c r="C665" s="85"/>
      <c r="D665" s="85"/>
      <c r="E665" s="85"/>
      <c r="F665" s="85"/>
      <c r="G665" s="22"/>
      <c r="H665" s="278"/>
      <c r="I665" s="278"/>
      <c r="J665" s="278"/>
      <c r="K665" s="278"/>
      <c r="L665" s="278"/>
      <c r="M665" s="278"/>
      <c r="N665" s="278"/>
      <c r="O665" s="278"/>
      <c r="P665" s="278"/>
      <c r="Q665" s="278"/>
      <c r="R665" s="278"/>
      <c r="S665" s="278"/>
      <c r="T665" s="278"/>
      <c r="U665" s="278"/>
      <c r="V665" s="278"/>
      <c r="W665" s="278"/>
      <c r="X665" s="278"/>
      <c r="Y665" s="278"/>
      <c r="Z665" s="278"/>
      <c r="AA665" s="278"/>
      <c r="AB665" s="278"/>
      <c r="AC665" s="278"/>
      <c r="AD665" s="278"/>
      <c r="AE665" s="278"/>
      <c r="AF665" s="278"/>
      <c r="AG665" s="278"/>
      <c r="AH665" s="278"/>
      <c r="AI665" s="278"/>
      <c r="AJ665" s="278"/>
      <c r="AK665" s="278"/>
    </row>
    <row r="666" spans="1:37" s="23" customFormat="1" ht="15" customHeight="1">
      <c r="A666" s="114"/>
      <c r="B666" s="378"/>
      <c r="C666" s="85"/>
      <c r="D666" s="85"/>
      <c r="E666" s="85"/>
      <c r="F666" s="85"/>
      <c r="G666" s="22"/>
      <c r="H666" s="278"/>
      <c r="I666" s="278"/>
      <c r="J666" s="278"/>
      <c r="K666" s="278"/>
      <c r="L666" s="278"/>
      <c r="M666" s="278"/>
      <c r="N666" s="278"/>
      <c r="O666" s="278"/>
      <c r="P666" s="278"/>
      <c r="Q666" s="278"/>
      <c r="R666" s="278"/>
      <c r="S666" s="278"/>
      <c r="T666" s="278"/>
      <c r="U666" s="278"/>
      <c r="V666" s="278"/>
      <c r="W666" s="278"/>
      <c r="X666" s="278"/>
      <c r="Y666" s="278"/>
      <c r="Z666" s="278"/>
      <c r="AA666" s="278"/>
      <c r="AB666" s="278"/>
      <c r="AC666" s="278"/>
      <c r="AD666" s="278"/>
      <c r="AE666" s="278"/>
      <c r="AF666" s="278"/>
      <c r="AG666" s="278"/>
      <c r="AH666" s="278"/>
      <c r="AI666" s="278"/>
      <c r="AJ666" s="278"/>
      <c r="AK666" s="278"/>
    </row>
    <row r="667" spans="1:37" s="23" customFormat="1" ht="15" customHeight="1">
      <c r="A667" s="114"/>
      <c r="B667" s="378"/>
      <c r="C667" s="85"/>
      <c r="D667" s="85"/>
      <c r="E667" s="85"/>
      <c r="F667" s="85"/>
      <c r="G667" s="22"/>
      <c r="H667" s="278"/>
      <c r="I667" s="278"/>
      <c r="J667" s="278"/>
      <c r="K667" s="278"/>
      <c r="L667" s="278"/>
      <c r="M667" s="278"/>
      <c r="N667" s="278"/>
      <c r="O667" s="278"/>
      <c r="P667" s="278"/>
      <c r="Q667" s="278"/>
      <c r="R667" s="278"/>
      <c r="S667" s="278"/>
      <c r="T667" s="278"/>
      <c r="U667" s="278"/>
      <c r="V667" s="278"/>
      <c r="W667" s="278"/>
      <c r="X667" s="278"/>
      <c r="Y667" s="278"/>
      <c r="Z667" s="278"/>
      <c r="AA667" s="278"/>
      <c r="AB667" s="278"/>
      <c r="AC667" s="278"/>
      <c r="AD667" s="278"/>
      <c r="AE667" s="278"/>
      <c r="AF667" s="278"/>
      <c r="AG667" s="278"/>
      <c r="AH667" s="278"/>
      <c r="AI667" s="278"/>
      <c r="AJ667" s="278"/>
      <c r="AK667" s="278"/>
    </row>
    <row r="668" spans="1:37" s="23" customFormat="1" ht="15" customHeight="1">
      <c r="A668" s="114"/>
      <c r="B668" s="378"/>
      <c r="C668" s="85"/>
      <c r="D668" s="85"/>
      <c r="E668" s="85"/>
      <c r="F668" s="85"/>
      <c r="G668" s="22"/>
      <c r="H668" s="278"/>
      <c r="I668" s="278"/>
      <c r="J668" s="278"/>
      <c r="K668" s="278"/>
      <c r="L668" s="278"/>
      <c r="M668" s="278"/>
      <c r="N668" s="278"/>
      <c r="O668" s="278"/>
      <c r="P668" s="278"/>
      <c r="Q668" s="278"/>
      <c r="R668" s="278"/>
      <c r="S668" s="278"/>
      <c r="T668" s="278"/>
      <c r="U668" s="278"/>
      <c r="V668" s="278"/>
      <c r="W668" s="278"/>
      <c r="X668" s="278"/>
      <c r="Y668" s="278"/>
      <c r="Z668" s="278"/>
      <c r="AA668" s="278"/>
      <c r="AB668" s="278"/>
      <c r="AC668" s="278"/>
      <c r="AD668" s="278"/>
      <c r="AE668" s="278"/>
      <c r="AF668" s="278"/>
      <c r="AG668" s="278"/>
      <c r="AH668" s="278"/>
      <c r="AI668" s="278"/>
      <c r="AJ668" s="278"/>
      <c r="AK668" s="278"/>
    </row>
    <row r="669" spans="1:37" s="23" customFormat="1" ht="15" customHeight="1">
      <c r="A669" s="114"/>
      <c r="B669" s="378"/>
      <c r="C669" s="85"/>
      <c r="D669" s="85"/>
      <c r="E669" s="85"/>
      <c r="F669" s="85"/>
      <c r="G669" s="22"/>
      <c r="H669" s="278"/>
      <c r="I669" s="278"/>
      <c r="J669" s="278"/>
      <c r="K669" s="278"/>
      <c r="L669" s="278"/>
      <c r="M669" s="278"/>
      <c r="N669" s="278"/>
      <c r="O669" s="278"/>
      <c r="P669" s="278"/>
      <c r="Q669" s="278"/>
      <c r="R669" s="278"/>
      <c r="S669" s="278"/>
      <c r="T669" s="278"/>
      <c r="U669" s="278"/>
      <c r="V669" s="278"/>
      <c r="W669" s="278"/>
      <c r="X669" s="278"/>
      <c r="Y669" s="278"/>
      <c r="Z669" s="278"/>
      <c r="AA669" s="278"/>
      <c r="AB669" s="278"/>
      <c r="AC669" s="278"/>
      <c r="AD669" s="278"/>
      <c r="AE669" s="278"/>
      <c r="AF669" s="278"/>
      <c r="AG669" s="278"/>
      <c r="AH669" s="278"/>
      <c r="AI669" s="278"/>
      <c r="AJ669" s="278"/>
      <c r="AK669" s="278"/>
    </row>
    <row r="670" spans="1:37" s="23" customFormat="1" ht="15" customHeight="1">
      <c r="A670" s="114"/>
      <c r="B670" s="378"/>
      <c r="C670" s="85"/>
      <c r="D670" s="85"/>
      <c r="E670" s="85"/>
      <c r="F670" s="85"/>
      <c r="G670" s="22"/>
      <c r="H670" s="278"/>
      <c r="I670" s="278"/>
      <c r="J670" s="278"/>
      <c r="K670" s="278"/>
      <c r="L670" s="278"/>
      <c r="M670" s="278"/>
      <c r="N670" s="278"/>
      <c r="O670" s="278"/>
      <c r="P670" s="278"/>
      <c r="Q670" s="278"/>
      <c r="R670" s="278"/>
      <c r="S670" s="278"/>
      <c r="T670" s="278"/>
      <c r="U670" s="278"/>
      <c r="V670" s="278"/>
      <c r="W670" s="278"/>
      <c r="X670" s="278"/>
      <c r="Y670" s="278"/>
      <c r="Z670" s="278"/>
      <c r="AA670" s="278"/>
      <c r="AB670" s="278"/>
      <c r="AC670" s="278"/>
      <c r="AD670" s="278"/>
      <c r="AE670" s="278"/>
      <c r="AF670" s="278"/>
      <c r="AG670" s="278"/>
      <c r="AH670" s="278"/>
      <c r="AI670" s="278"/>
      <c r="AJ670" s="278"/>
      <c r="AK670" s="278"/>
    </row>
    <row r="671" spans="1:37" s="23" customFormat="1" ht="15" customHeight="1">
      <c r="A671" s="114"/>
      <c r="B671" s="378"/>
      <c r="C671" s="85"/>
      <c r="D671" s="85"/>
      <c r="E671" s="85"/>
      <c r="F671" s="85"/>
      <c r="G671" s="22"/>
      <c r="H671" s="278"/>
      <c r="I671" s="278"/>
      <c r="J671" s="278"/>
      <c r="K671" s="278"/>
      <c r="L671" s="278"/>
      <c r="M671" s="278"/>
      <c r="N671" s="278"/>
      <c r="O671" s="278"/>
      <c r="P671" s="278"/>
      <c r="Q671" s="278"/>
      <c r="R671" s="278"/>
      <c r="S671" s="278"/>
      <c r="T671" s="278"/>
      <c r="U671" s="278"/>
      <c r="V671" s="278"/>
      <c r="W671" s="278"/>
      <c r="X671" s="278"/>
      <c r="Y671" s="278"/>
      <c r="Z671" s="278"/>
      <c r="AA671" s="278"/>
      <c r="AB671" s="278"/>
      <c r="AC671" s="278"/>
      <c r="AD671" s="278"/>
      <c r="AE671" s="278"/>
      <c r="AF671" s="278"/>
      <c r="AG671" s="278"/>
      <c r="AH671" s="278"/>
      <c r="AI671" s="278"/>
      <c r="AJ671" s="278"/>
      <c r="AK671" s="278"/>
    </row>
    <row r="672" spans="1:37" s="23" customFormat="1" ht="15" customHeight="1">
      <c r="A672" s="114"/>
      <c r="B672" s="378"/>
      <c r="C672" s="85"/>
      <c r="D672" s="85"/>
      <c r="E672" s="85"/>
      <c r="F672" s="85"/>
      <c r="G672" s="22"/>
      <c r="H672" s="278"/>
      <c r="I672" s="278"/>
      <c r="J672" s="278"/>
      <c r="K672" s="278"/>
      <c r="L672" s="278"/>
      <c r="M672" s="278"/>
      <c r="N672" s="278"/>
      <c r="O672" s="278"/>
      <c r="P672" s="278"/>
      <c r="Q672" s="278"/>
      <c r="R672" s="278"/>
      <c r="S672" s="278"/>
      <c r="T672" s="278"/>
      <c r="U672" s="278"/>
      <c r="V672" s="278"/>
      <c r="W672" s="278"/>
      <c r="X672" s="278"/>
      <c r="Y672" s="278"/>
      <c r="Z672" s="278"/>
      <c r="AA672" s="278"/>
      <c r="AB672" s="278"/>
      <c r="AC672" s="278"/>
      <c r="AD672" s="278"/>
      <c r="AE672" s="278"/>
      <c r="AF672" s="278"/>
      <c r="AG672" s="278"/>
      <c r="AH672" s="278"/>
      <c r="AI672" s="278"/>
      <c r="AJ672" s="278"/>
      <c r="AK672" s="278"/>
    </row>
    <row r="673" spans="1:37" s="23" customFormat="1" ht="15" customHeight="1">
      <c r="A673" s="114"/>
      <c r="B673" s="378"/>
      <c r="C673" s="85"/>
      <c r="D673" s="85"/>
      <c r="E673" s="85"/>
      <c r="F673" s="85"/>
      <c r="G673" s="22"/>
      <c r="H673" s="278"/>
      <c r="I673" s="278"/>
      <c r="J673" s="278"/>
      <c r="K673" s="278"/>
      <c r="L673" s="278"/>
      <c r="M673" s="278"/>
      <c r="N673" s="278"/>
      <c r="O673" s="278"/>
      <c r="P673" s="278"/>
      <c r="Q673" s="278"/>
      <c r="R673" s="278"/>
      <c r="S673" s="278"/>
      <c r="T673" s="278"/>
      <c r="U673" s="278"/>
      <c r="V673" s="278"/>
      <c r="W673" s="278"/>
      <c r="X673" s="278"/>
      <c r="Y673" s="278"/>
      <c r="Z673" s="278"/>
      <c r="AA673" s="278"/>
      <c r="AB673" s="278"/>
      <c r="AC673" s="278"/>
      <c r="AD673" s="278"/>
      <c r="AE673" s="278"/>
      <c r="AF673" s="278"/>
      <c r="AG673" s="278"/>
      <c r="AH673" s="278"/>
      <c r="AI673" s="278"/>
      <c r="AJ673" s="278"/>
      <c r="AK673" s="278"/>
    </row>
    <row r="674" spans="1:37" s="23" customFormat="1" ht="15" customHeight="1">
      <c r="A674" s="114"/>
      <c r="B674" s="378"/>
      <c r="C674" s="85"/>
      <c r="D674" s="85"/>
      <c r="E674" s="85"/>
      <c r="F674" s="85"/>
      <c r="G674" s="22"/>
      <c r="H674" s="278"/>
      <c r="I674" s="278"/>
      <c r="J674" s="278"/>
      <c r="K674" s="278"/>
      <c r="L674" s="278"/>
      <c r="M674" s="278"/>
      <c r="N674" s="278"/>
      <c r="O674" s="278"/>
      <c r="P674" s="278"/>
      <c r="Q674" s="278"/>
      <c r="R674" s="278"/>
      <c r="S674" s="278"/>
      <c r="T674" s="278"/>
      <c r="U674" s="278"/>
      <c r="V674" s="278"/>
      <c r="W674" s="278"/>
      <c r="X674" s="278"/>
      <c r="Y674" s="278"/>
      <c r="Z674" s="278"/>
      <c r="AA674" s="278"/>
      <c r="AB674" s="278"/>
      <c r="AC674" s="278"/>
      <c r="AD674" s="278"/>
      <c r="AE674" s="278"/>
      <c r="AF674" s="278"/>
      <c r="AG674" s="278"/>
      <c r="AH674" s="278"/>
      <c r="AI674" s="278"/>
      <c r="AJ674" s="278"/>
      <c r="AK674" s="278"/>
    </row>
    <row r="675" spans="1:37" s="23" customFormat="1" ht="15" customHeight="1">
      <c r="A675" s="114"/>
      <c r="B675" s="378"/>
      <c r="C675" s="85"/>
      <c r="D675" s="85"/>
      <c r="E675" s="85"/>
      <c r="F675" s="85"/>
      <c r="G675" s="22"/>
      <c r="H675" s="278"/>
      <c r="I675" s="278"/>
      <c r="J675" s="278"/>
      <c r="K675" s="278"/>
      <c r="L675" s="278"/>
      <c r="M675" s="278"/>
      <c r="N675" s="278"/>
      <c r="O675" s="278"/>
      <c r="P675" s="278"/>
      <c r="Q675" s="278"/>
      <c r="R675" s="278"/>
      <c r="S675" s="278"/>
      <c r="T675" s="278"/>
      <c r="U675" s="278"/>
      <c r="V675" s="278"/>
      <c r="W675" s="278"/>
      <c r="X675" s="278"/>
      <c r="Y675" s="278"/>
      <c r="Z675" s="278"/>
      <c r="AA675" s="278"/>
      <c r="AB675" s="278"/>
      <c r="AC675" s="278"/>
      <c r="AD675" s="278"/>
      <c r="AE675" s="278"/>
      <c r="AF675" s="278"/>
      <c r="AG675" s="278"/>
      <c r="AH675" s="278"/>
      <c r="AI675" s="278"/>
      <c r="AJ675" s="278"/>
      <c r="AK675" s="278"/>
    </row>
    <row r="676" spans="1:37" s="23" customFormat="1" ht="15" customHeight="1">
      <c r="A676" s="114"/>
      <c r="B676" s="378"/>
      <c r="C676" s="85"/>
      <c r="D676" s="85"/>
      <c r="E676" s="85"/>
      <c r="F676" s="85"/>
      <c r="G676" s="22"/>
      <c r="H676" s="278"/>
      <c r="I676" s="278"/>
      <c r="J676" s="278"/>
      <c r="K676" s="278"/>
      <c r="L676" s="278"/>
      <c r="M676" s="278"/>
      <c r="N676" s="278"/>
      <c r="O676" s="278"/>
      <c r="P676" s="278"/>
      <c r="Q676" s="278"/>
      <c r="R676" s="278"/>
      <c r="S676" s="278"/>
      <c r="T676" s="278"/>
      <c r="U676" s="278"/>
      <c r="V676" s="278"/>
      <c r="W676" s="278"/>
      <c r="X676" s="278"/>
      <c r="Y676" s="278"/>
      <c r="Z676" s="278"/>
      <c r="AA676" s="278"/>
      <c r="AB676" s="278"/>
      <c r="AC676" s="278"/>
      <c r="AD676" s="278"/>
      <c r="AE676" s="278"/>
      <c r="AF676" s="278"/>
      <c r="AG676" s="278"/>
      <c r="AH676" s="278"/>
      <c r="AI676" s="278"/>
      <c r="AJ676" s="278"/>
      <c r="AK676" s="278"/>
    </row>
    <row r="677" spans="1:37" s="23" customFormat="1" ht="15" customHeight="1">
      <c r="A677" s="114"/>
      <c r="B677" s="378"/>
      <c r="C677" s="85"/>
      <c r="D677" s="85"/>
      <c r="E677" s="85"/>
      <c r="F677" s="85"/>
      <c r="G677" s="22"/>
      <c r="H677" s="278"/>
      <c r="I677" s="278"/>
      <c r="J677" s="278"/>
      <c r="K677" s="278"/>
      <c r="L677" s="278"/>
      <c r="M677" s="278"/>
      <c r="N677" s="278"/>
      <c r="O677" s="278"/>
      <c r="P677" s="278"/>
      <c r="Q677" s="278"/>
      <c r="R677" s="278"/>
      <c r="S677" s="278"/>
      <c r="T677" s="278"/>
      <c r="U677" s="278"/>
      <c r="V677" s="278"/>
      <c r="W677" s="278"/>
      <c r="X677" s="278"/>
      <c r="Y677" s="278"/>
      <c r="Z677" s="278"/>
      <c r="AA677" s="278"/>
      <c r="AB677" s="278"/>
      <c r="AC677" s="278"/>
      <c r="AD677" s="278"/>
      <c r="AE677" s="278"/>
      <c r="AF677" s="278"/>
      <c r="AG677" s="278"/>
      <c r="AH677" s="278"/>
      <c r="AI677" s="278"/>
      <c r="AJ677" s="278"/>
      <c r="AK677" s="278"/>
    </row>
    <row r="678" spans="1:37" s="23" customFormat="1" ht="15" customHeight="1">
      <c r="A678" s="114"/>
      <c r="B678" s="378"/>
      <c r="C678" s="85"/>
      <c r="D678" s="85"/>
      <c r="E678" s="85"/>
      <c r="F678" s="85"/>
      <c r="G678" s="22"/>
      <c r="H678" s="278"/>
      <c r="I678" s="278"/>
      <c r="J678" s="278"/>
      <c r="K678" s="278"/>
      <c r="L678" s="278"/>
      <c r="M678" s="278"/>
      <c r="N678" s="278"/>
      <c r="O678" s="278"/>
      <c r="P678" s="278"/>
      <c r="Q678" s="278"/>
      <c r="R678" s="278"/>
      <c r="S678" s="278"/>
      <c r="T678" s="278"/>
      <c r="U678" s="278"/>
      <c r="V678" s="278"/>
      <c r="W678" s="278"/>
      <c r="X678" s="278"/>
      <c r="Y678" s="278"/>
      <c r="Z678" s="278"/>
      <c r="AA678" s="278"/>
      <c r="AB678" s="278"/>
      <c r="AC678" s="278"/>
      <c r="AD678" s="278"/>
      <c r="AE678" s="278"/>
      <c r="AF678" s="278"/>
      <c r="AG678" s="278"/>
      <c r="AH678" s="278"/>
      <c r="AI678" s="278"/>
      <c r="AJ678" s="278"/>
      <c r="AK678" s="278"/>
    </row>
    <row r="679" spans="1:37" s="23" customFormat="1" ht="15" customHeight="1">
      <c r="A679" s="114"/>
      <c r="B679" s="378"/>
      <c r="C679" s="85"/>
      <c r="D679" s="85"/>
      <c r="E679" s="85"/>
      <c r="F679" s="85"/>
      <c r="G679" s="22"/>
      <c r="H679" s="278"/>
      <c r="I679" s="278"/>
      <c r="J679" s="278"/>
      <c r="K679" s="278"/>
      <c r="L679" s="278"/>
      <c r="M679" s="278"/>
      <c r="N679" s="278"/>
      <c r="O679" s="278"/>
      <c r="P679" s="278"/>
      <c r="Q679" s="278"/>
      <c r="R679" s="278"/>
      <c r="S679" s="278"/>
      <c r="T679" s="278"/>
      <c r="U679" s="278"/>
      <c r="V679" s="278"/>
      <c r="W679" s="278"/>
      <c r="X679" s="278"/>
      <c r="Y679" s="278"/>
      <c r="Z679" s="278"/>
      <c r="AA679" s="278"/>
      <c r="AB679" s="278"/>
      <c r="AC679" s="278"/>
      <c r="AD679" s="278"/>
      <c r="AE679" s="278"/>
      <c r="AF679" s="278"/>
      <c r="AG679" s="278"/>
      <c r="AH679" s="278"/>
      <c r="AI679" s="278"/>
      <c r="AJ679" s="278"/>
      <c r="AK679" s="278"/>
    </row>
    <row r="680" spans="1:37" s="23" customFormat="1" ht="15" customHeight="1">
      <c r="A680" s="114"/>
      <c r="B680" s="378"/>
      <c r="C680" s="85"/>
      <c r="D680" s="85"/>
      <c r="E680" s="85"/>
      <c r="F680" s="85"/>
      <c r="G680" s="22"/>
      <c r="H680" s="278"/>
      <c r="I680" s="278"/>
      <c r="J680" s="278"/>
      <c r="K680" s="278"/>
      <c r="L680" s="278"/>
      <c r="M680" s="278"/>
      <c r="N680" s="278"/>
      <c r="O680" s="278"/>
      <c r="P680" s="278"/>
      <c r="Q680" s="278"/>
      <c r="R680" s="278"/>
      <c r="S680" s="278"/>
      <c r="T680" s="278"/>
      <c r="U680" s="278"/>
      <c r="V680" s="278"/>
      <c r="W680" s="278"/>
      <c r="X680" s="278"/>
      <c r="Y680" s="278"/>
      <c r="Z680" s="278"/>
      <c r="AA680" s="278"/>
      <c r="AB680" s="278"/>
      <c r="AC680" s="278"/>
      <c r="AD680" s="278"/>
      <c r="AE680" s="278"/>
      <c r="AF680" s="278"/>
      <c r="AG680" s="278"/>
      <c r="AH680" s="278"/>
      <c r="AI680" s="278"/>
      <c r="AJ680" s="278"/>
      <c r="AK680" s="278"/>
    </row>
    <row r="681" spans="1:37" s="23" customFormat="1" ht="15" customHeight="1">
      <c r="A681" s="114"/>
      <c r="B681" s="378"/>
      <c r="C681" s="85"/>
      <c r="D681" s="85"/>
      <c r="E681" s="85"/>
      <c r="F681" s="85"/>
      <c r="G681" s="22"/>
      <c r="H681" s="278"/>
      <c r="I681" s="278"/>
      <c r="J681" s="278"/>
      <c r="K681" s="278"/>
      <c r="L681" s="278"/>
      <c r="M681" s="278"/>
      <c r="N681" s="278"/>
      <c r="O681" s="278"/>
      <c r="P681" s="278"/>
      <c r="Q681" s="278"/>
      <c r="R681" s="278"/>
      <c r="S681" s="278"/>
      <c r="T681" s="278"/>
      <c r="U681" s="278"/>
      <c r="V681" s="278"/>
      <c r="W681" s="278"/>
      <c r="X681" s="278"/>
      <c r="Y681" s="278"/>
      <c r="Z681" s="278"/>
      <c r="AA681" s="278"/>
      <c r="AB681" s="278"/>
      <c r="AC681" s="278"/>
      <c r="AD681" s="278"/>
      <c r="AE681" s="278"/>
      <c r="AF681" s="278"/>
      <c r="AG681" s="278"/>
      <c r="AH681" s="278"/>
      <c r="AI681" s="278"/>
      <c r="AJ681" s="278"/>
      <c r="AK681" s="278"/>
    </row>
    <row r="682" spans="1:37" s="23" customFormat="1" ht="15" customHeight="1">
      <c r="A682" s="114"/>
      <c r="B682" s="378"/>
      <c r="C682" s="85"/>
      <c r="D682" s="85"/>
      <c r="E682" s="85"/>
      <c r="F682" s="85"/>
      <c r="G682" s="22"/>
      <c r="H682" s="278"/>
      <c r="I682" s="278"/>
      <c r="J682" s="278"/>
      <c r="K682" s="278"/>
      <c r="L682" s="278"/>
      <c r="M682" s="278"/>
      <c r="N682" s="278"/>
      <c r="O682" s="278"/>
      <c r="P682" s="278"/>
      <c r="Q682" s="278"/>
      <c r="R682" s="278"/>
      <c r="S682" s="278"/>
      <c r="T682" s="278"/>
      <c r="U682" s="278"/>
      <c r="V682" s="278"/>
      <c r="W682" s="278"/>
      <c r="X682" s="278"/>
      <c r="Y682" s="278"/>
      <c r="Z682" s="278"/>
      <c r="AA682" s="278"/>
      <c r="AB682" s="278"/>
      <c r="AC682" s="278"/>
      <c r="AD682" s="278"/>
      <c r="AE682" s="278"/>
      <c r="AF682" s="278"/>
      <c r="AG682" s="278"/>
      <c r="AH682" s="278"/>
      <c r="AI682" s="278"/>
      <c r="AJ682" s="278"/>
      <c r="AK682" s="278"/>
    </row>
    <row r="683" spans="1:37" s="23" customFormat="1" ht="15" customHeight="1">
      <c r="A683" s="114"/>
      <c r="B683" s="378"/>
      <c r="C683" s="85"/>
      <c r="D683" s="85"/>
      <c r="E683" s="85"/>
      <c r="F683" s="85"/>
      <c r="G683" s="22"/>
      <c r="H683" s="278"/>
      <c r="I683" s="278"/>
      <c r="J683" s="278"/>
      <c r="K683" s="278"/>
      <c r="L683" s="278"/>
      <c r="M683" s="278"/>
      <c r="N683" s="278"/>
      <c r="O683" s="278"/>
      <c r="P683" s="278"/>
      <c r="Q683" s="278"/>
      <c r="R683" s="278"/>
      <c r="S683" s="278"/>
      <c r="T683" s="278"/>
      <c r="U683" s="278"/>
      <c r="V683" s="278"/>
      <c r="W683" s="278"/>
      <c r="X683" s="278"/>
      <c r="Y683" s="278"/>
      <c r="Z683" s="278"/>
      <c r="AA683" s="278"/>
      <c r="AB683" s="278"/>
      <c r="AC683" s="278"/>
      <c r="AD683" s="278"/>
      <c r="AE683" s="278"/>
      <c r="AF683" s="278"/>
      <c r="AG683" s="278"/>
      <c r="AH683" s="278"/>
      <c r="AI683" s="278"/>
      <c r="AJ683" s="278"/>
      <c r="AK683" s="278"/>
    </row>
    <row r="684" spans="1:37" s="23" customFormat="1" ht="15" customHeight="1">
      <c r="A684" s="114"/>
      <c r="B684" s="378"/>
      <c r="C684" s="85"/>
      <c r="D684" s="85"/>
      <c r="E684" s="85"/>
      <c r="F684" s="85"/>
      <c r="G684" s="22"/>
      <c r="H684" s="278"/>
      <c r="I684" s="278"/>
      <c r="J684" s="278"/>
      <c r="K684" s="278"/>
      <c r="L684" s="278"/>
      <c r="M684" s="278"/>
      <c r="N684" s="278"/>
      <c r="O684" s="278"/>
      <c r="P684" s="278"/>
      <c r="Q684" s="278"/>
      <c r="R684" s="278"/>
      <c r="S684" s="278"/>
      <c r="T684" s="278"/>
      <c r="U684" s="278"/>
      <c r="V684" s="278"/>
      <c r="W684" s="278"/>
      <c r="X684" s="278"/>
      <c r="Y684" s="278"/>
      <c r="Z684" s="278"/>
      <c r="AA684" s="278"/>
      <c r="AB684" s="278"/>
      <c r="AC684" s="278"/>
      <c r="AD684" s="278"/>
      <c r="AE684" s="278"/>
      <c r="AF684" s="278"/>
      <c r="AG684" s="278"/>
      <c r="AH684" s="278"/>
      <c r="AI684" s="278"/>
      <c r="AJ684" s="278"/>
      <c r="AK684" s="278"/>
    </row>
    <row r="685" spans="1:37" s="23" customFormat="1" ht="15" customHeight="1">
      <c r="A685" s="114"/>
      <c r="B685" s="378"/>
      <c r="C685" s="85"/>
      <c r="D685" s="85"/>
      <c r="E685" s="85"/>
      <c r="F685" s="85"/>
      <c r="G685" s="22"/>
      <c r="H685" s="278"/>
      <c r="I685" s="278"/>
      <c r="J685" s="278"/>
      <c r="K685" s="278"/>
      <c r="L685" s="278"/>
      <c r="M685" s="278"/>
      <c r="N685" s="278"/>
      <c r="O685" s="278"/>
      <c r="P685" s="278"/>
      <c r="Q685" s="278"/>
      <c r="R685" s="278"/>
      <c r="S685" s="278"/>
      <c r="T685" s="278"/>
      <c r="U685" s="278"/>
      <c r="V685" s="278"/>
      <c r="W685" s="278"/>
      <c r="X685" s="278"/>
      <c r="Y685" s="278"/>
      <c r="Z685" s="278"/>
      <c r="AA685" s="278"/>
      <c r="AB685" s="278"/>
      <c r="AC685" s="278"/>
      <c r="AD685" s="278"/>
      <c r="AE685" s="278"/>
      <c r="AF685" s="278"/>
      <c r="AG685" s="278"/>
      <c r="AH685" s="278"/>
      <c r="AI685" s="278"/>
      <c r="AJ685" s="278"/>
      <c r="AK685" s="278"/>
    </row>
    <row r="686" spans="1:37" s="23" customFormat="1" ht="15" customHeight="1">
      <c r="A686" s="114"/>
      <c r="B686" s="378"/>
      <c r="C686" s="85"/>
      <c r="D686" s="85"/>
      <c r="E686" s="85"/>
      <c r="F686" s="85"/>
      <c r="G686" s="22"/>
      <c r="H686" s="278"/>
      <c r="I686" s="278"/>
      <c r="J686" s="278"/>
      <c r="K686" s="278"/>
      <c r="L686" s="278"/>
      <c r="M686" s="278"/>
      <c r="N686" s="278"/>
      <c r="O686" s="278"/>
      <c r="P686" s="278"/>
      <c r="Q686" s="278"/>
      <c r="R686" s="278"/>
      <c r="S686" s="278"/>
      <c r="T686" s="278"/>
      <c r="U686" s="278"/>
      <c r="V686" s="278"/>
      <c r="W686" s="278"/>
      <c r="X686" s="278"/>
      <c r="Y686" s="278"/>
      <c r="Z686" s="278"/>
      <c r="AA686" s="278"/>
      <c r="AB686" s="278"/>
      <c r="AC686" s="278"/>
      <c r="AD686" s="278"/>
      <c r="AE686" s="278"/>
      <c r="AF686" s="278"/>
      <c r="AG686" s="278"/>
      <c r="AH686" s="278"/>
      <c r="AI686" s="278"/>
      <c r="AJ686" s="278"/>
      <c r="AK686" s="278"/>
    </row>
    <row r="687" spans="1:37" s="23" customFormat="1" ht="15" customHeight="1">
      <c r="A687" s="114"/>
      <c r="B687" s="378"/>
      <c r="C687" s="85"/>
      <c r="D687" s="85"/>
      <c r="E687" s="85"/>
      <c r="F687" s="85"/>
      <c r="G687" s="22"/>
      <c r="H687" s="278"/>
      <c r="I687" s="278"/>
      <c r="J687" s="278"/>
      <c r="K687" s="278"/>
      <c r="L687" s="278"/>
      <c r="M687" s="278"/>
      <c r="N687" s="278"/>
      <c r="O687" s="278"/>
      <c r="P687" s="278"/>
      <c r="Q687" s="278"/>
      <c r="R687" s="278"/>
      <c r="S687" s="278"/>
      <c r="T687" s="278"/>
      <c r="U687" s="278"/>
      <c r="V687" s="278"/>
      <c r="W687" s="278"/>
      <c r="X687" s="278"/>
      <c r="Y687" s="278"/>
      <c r="Z687" s="278"/>
      <c r="AA687" s="278"/>
      <c r="AB687" s="278"/>
      <c r="AC687" s="278"/>
      <c r="AD687" s="278"/>
      <c r="AE687" s="278"/>
      <c r="AF687" s="278"/>
      <c r="AG687" s="278"/>
      <c r="AH687" s="278"/>
      <c r="AI687" s="278"/>
      <c r="AJ687" s="278"/>
      <c r="AK687" s="278"/>
    </row>
    <row r="688" spans="1:37" s="23" customFormat="1" ht="15" customHeight="1">
      <c r="A688" s="114"/>
      <c r="B688" s="378"/>
      <c r="C688" s="85"/>
      <c r="D688" s="85"/>
      <c r="E688" s="85"/>
      <c r="F688" s="85"/>
      <c r="G688" s="22"/>
      <c r="H688" s="278"/>
      <c r="I688" s="278"/>
      <c r="J688" s="278"/>
      <c r="K688" s="278"/>
      <c r="L688" s="278"/>
      <c r="M688" s="278"/>
      <c r="N688" s="278"/>
      <c r="O688" s="278"/>
      <c r="P688" s="278"/>
      <c r="Q688" s="278"/>
      <c r="R688" s="278"/>
      <c r="S688" s="278"/>
      <c r="T688" s="278"/>
      <c r="U688" s="278"/>
      <c r="V688" s="278"/>
      <c r="W688" s="278"/>
      <c r="X688" s="278"/>
      <c r="Y688" s="278"/>
      <c r="Z688" s="278"/>
      <c r="AA688" s="278"/>
      <c r="AB688" s="278"/>
      <c r="AC688" s="278"/>
      <c r="AD688" s="278"/>
      <c r="AE688" s="278"/>
      <c r="AF688" s="278"/>
      <c r="AG688" s="278"/>
      <c r="AH688" s="278"/>
      <c r="AI688" s="278"/>
      <c r="AJ688" s="278"/>
      <c r="AK688" s="278"/>
    </row>
    <row r="689" spans="1:37" s="23" customFormat="1" ht="15" customHeight="1">
      <c r="A689" s="114"/>
      <c r="B689" s="378"/>
      <c r="C689" s="85"/>
      <c r="D689" s="85"/>
      <c r="E689" s="85"/>
      <c r="F689" s="85"/>
      <c r="G689" s="22"/>
      <c r="H689" s="278"/>
      <c r="I689" s="278"/>
      <c r="J689" s="278"/>
      <c r="K689" s="278"/>
      <c r="L689" s="278"/>
      <c r="M689" s="278"/>
      <c r="N689" s="278"/>
      <c r="O689" s="278"/>
      <c r="P689" s="278"/>
      <c r="Q689" s="278"/>
      <c r="R689" s="278"/>
      <c r="S689" s="278"/>
      <c r="T689" s="278"/>
      <c r="U689" s="278"/>
      <c r="V689" s="278"/>
      <c r="W689" s="278"/>
      <c r="X689" s="278"/>
      <c r="Y689" s="278"/>
      <c r="Z689" s="278"/>
      <c r="AA689" s="278"/>
      <c r="AB689" s="278"/>
      <c r="AC689" s="278"/>
      <c r="AD689" s="278"/>
      <c r="AE689" s="278"/>
      <c r="AF689" s="278"/>
      <c r="AG689" s="278"/>
      <c r="AH689" s="278"/>
      <c r="AI689" s="278"/>
      <c r="AJ689" s="278"/>
      <c r="AK689" s="278"/>
    </row>
    <row r="690" spans="1:37" s="23" customFormat="1" ht="15" customHeight="1">
      <c r="A690" s="114"/>
      <c r="B690" s="378"/>
      <c r="C690" s="85"/>
      <c r="D690" s="85"/>
      <c r="E690" s="85"/>
      <c r="F690" s="85"/>
      <c r="G690" s="22"/>
      <c r="H690" s="278"/>
      <c r="I690" s="278"/>
      <c r="J690" s="278"/>
      <c r="K690" s="278"/>
      <c r="L690" s="278"/>
      <c r="M690" s="278"/>
      <c r="N690" s="278"/>
      <c r="O690" s="278"/>
      <c r="P690" s="278"/>
      <c r="Q690" s="278"/>
      <c r="R690" s="278"/>
      <c r="S690" s="278"/>
      <c r="T690" s="278"/>
      <c r="U690" s="278"/>
      <c r="V690" s="278"/>
      <c r="W690" s="278"/>
      <c r="X690" s="278"/>
      <c r="Y690" s="278"/>
      <c r="Z690" s="278"/>
      <c r="AA690" s="278"/>
      <c r="AB690" s="278"/>
      <c r="AC690" s="278"/>
      <c r="AD690" s="278"/>
      <c r="AE690" s="278"/>
      <c r="AF690" s="278"/>
      <c r="AG690" s="278"/>
      <c r="AH690" s="278"/>
      <c r="AI690" s="278"/>
      <c r="AJ690" s="278"/>
      <c r="AK690" s="278"/>
    </row>
    <row r="691" spans="1:37" s="23" customFormat="1" ht="15" customHeight="1">
      <c r="A691" s="114"/>
      <c r="B691" s="378"/>
      <c r="C691" s="85"/>
      <c r="D691" s="85"/>
      <c r="E691" s="85"/>
      <c r="F691" s="85"/>
      <c r="G691" s="22"/>
      <c r="H691" s="278"/>
      <c r="I691" s="278"/>
      <c r="J691" s="278"/>
      <c r="K691" s="278"/>
      <c r="L691" s="278"/>
      <c r="M691" s="278"/>
      <c r="N691" s="278"/>
      <c r="O691" s="278"/>
      <c r="P691" s="278"/>
      <c r="Q691" s="278"/>
      <c r="R691" s="278"/>
      <c r="S691" s="278"/>
      <c r="T691" s="278"/>
      <c r="U691" s="278"/>
      <c r="V691" s="278"/>
      <c r="W691" s="278"/>
      <c r="X691" s="278"/>
      <c r="Y691" s="278"/>
      <c r="Z691" s="278"/>
      <c r="AA691" s="278"/>
      <c r="AB691" s="278"/>
      <c r="AC691" s="278"/>
      <c r="AD691" s="278"/>
      <c r="AE691" s="278"/>
      <c r="AF691" s="278"/>
      <c r="AG691" s="278"/>
      <c r="AH691" s="278"/>
      <c r="AI691" s="278"/>
      <c r="AJ691" s="278"/>
      <c r="AK691" s="278"/>
    </row>
    <row r="692" spans="1:37" s="23" customFormat="1" ht="15" customHeight="1">
      <c r="A692" s="114"/>
      <c r="B692" s="378"/>
      <c r="C692" s="85"/>
      <c r="D692" s="85"/>
      <c r="E692" s="85"/>
      <c r="F692" s="85"/>
      <c r="G692" s="22"/>
      <c r="H692" s="278"/>
      <c r="I692" s="278"/>
      <c r="J692" s="278"/>
      <c r="K692" s="278"/>
      <c r="L692" s="278"/>
      <c r="M692" s="278"/>
      <c r="N692" s="278"/>
      <c r="O692" s="278"/>
      <c r="P692" s="278"/>
      <c r="Q692" s="278"/>
      <c r="R692" s="278"/>
      <c r="S692" s="278"/>
      <c r="T692" s="278"/>
      <c r="U692" s="278"/>
      <c r="V692" s="278"/>
      <c r="W692" s="278"/>
      <c r="X692" s="278"/>
      <c r="Y692" s="278"/>
      <c r="Z692" s="278"/>
      <c r="AA692" s="278"/>
      <c r="AB692" s="278"/>
      <c r="AC692" s="278"/>
      <c r="AD692" s="278"/>
      <c r="AE692" s="278"/>
      <c r="AF692" s="278"/>
      <c r="AG692" s="278"/>
      <c r="AH692" s="278"/>
      <c r="AI692" s="278"/>
      <c r="AJ692" s="278"/>
      <c r="AK692" s="278"/>
    </row>
    <row r="693" spans="1:37" s="23" customFormat="1" ht="15" customHeight="1">
      <c r="A693" s="114"/>
      <c r="B693" s="378"/>
      <c r="C693" s="85"/>
      <c r="D693" s="85"/>
      <c r="E693" s="85"/>
      <c r="F693" s="85"/>
      <c r="G693" s="22"/>
      <c r="H693" s="278"/>
      <c r="I693" s="278"/>
      <c r="J693" s="278"/>
      <c r="K693" s="278"/>
      <c r="L693" s="278"/>
      <c r="M693" s="278"/>
      <c r="N693" s="278"/>
      <c r="O693" s="278"/>
      <c r="P693" s="278"/>
      <c r="Q693" s="278"/>
      <c r="R693" s="278"/>
      <c r="S693" s="278"/>
      <c r="T693" s="278"/>
      <c r="U693" s="278"/>
      <c r="V693" s="278"/>
      <c r="W693" s="278"/>
      <c r="X693" s="278"/>
      <c r="Y693" s="278"/>
      <c r="Z693" s="278"/>
      <c r="AA693" s="278"/>
      <c r="AB693" s="278"/>
      <c r="AC693" s="278"/>
      <c r="AD693" s="278"/>
      <c r="AE693" s="278"/>
      <c r="AF693" s="278"/>
      <c r="AG693" s="278"/>
      <c r="AH693" s="278"/>
      <c r="AI693" s="278"/>
      <c r="AJ693" s="278"/>
      <c r="AK693" s="278"/>
    </row>
    <row r="694" spans="1:37" s="23" customFormat="1" ht="15" customHeight="1">
      <c r="A694" s="114"/>
      <c r="B694" s="378"/>
      <c r="C694" s="85"/>
      <c r="D694" s="85"/>
      <c r="E694" s="85"/>
      <c r="F694" s="85"/>
      <c r="G694" s="22"/>
      <c r="H694" s="278"/>
      <c r="I694" s="278"/>
      <c r="J694" s="278"/>
      <c r="K694" s="278"/>
      <c r="L694" s="278"/>
      <c r="M694" s="278"/>
      <c r="N694" s="278"/>
      <c r="O694" s="278"/>
      <c r="P694" s="278"/>
      <c r="Q694" s="278"/>
      <c r="R694" s="278"/>
      <c r="S694" s="278"/>
      <c r="T694" s="278"/>
      <c r="U694" s="278"/>
      <c r="V694" s="278"/>
      <c r="W694" s="278"/>
      <c r="X694" s="278"/>
      <c r="Y694" s="278"/>
      <c r="Z694" s="278"/>
      <c r="AA694" s="278"/>
      <c r="AB694" s="278"/>
      <c r="AC694" s="278"/>
      <c r="AD694" s="278"/>
      <c r="AE694" s="278"/>
      <c r="AF694" s="278"/>
      <c r="AG694" s="278"/>
      <c r="AH694" s="278"/>
      <c r="AI694" s="278"/>
      <c r="AJ694" s="278"/>
      <c r="AK694" s="278"/>
    </row>
    <row r="695" spans="1:37" s="23" customFormat="1" ht="15" customHeight="1">
      <c r="A695" s="114"/>
      <c r="B695" s="378"/>
      <c r="C695" s="85"/>
      <c r="D695" s="85"/>
      <c r="E695" s="85"/>
      <c r="F695" s="85"/>
      <c r="G695" s="22"/>
      <c r="H695" s="278"/>
      <c r="I695" s="278"/>
      <c r="J695" s="278"/>
      <c r="K695" s="278"/>
      <c r="L695" s="278"/>
      <c r="M695" s="278"/>
      <c r="N695" s="278"/>
      <c r="O695" s="278"/>
      <c r="P695" s="278"/>
      <c r="Q695" s="278"/>
      <c r="R695" s="278"/>
      <c r="S695" s="278"/>
      <c r="T695" s="278"/>
      <c r="U695" s="278"/>
      <c r="V695" s="278"/>
      <c r="W695" s="278"/>
      <c r="X695" s="278"/>
      <c r="Y695" s="278"/>
      <c r="Z695" s="278"/>
      <c r="AA695" s="278"/>
      <c r="AB695" s="278"/>
      <c r="AC695" s="278"/>
      <c r="AD695" s="278"/>
      <c r="AE695" s="278"/>
      <c r="AF695" s="278"/>
      <c r="AG695" s="278"/>
      <c r="AH695" s="278"/>
      <c r="AI695" s="278"/>
      <c r="AJ695" s="278"/>
      <c r="AK695" s="278"/>
    </row>
    <row r="696" spans="1:37" s="23" customFormat="1" ht="15" customHeight="1">
      <c r="A696" s="114"/>
      <c r="B696" s="378"/>
      <c r="C696" s="85"/>
      <c r="D696" s="85"/>
      <c r="E696" s="85"/>
      <c r="F696" s="85"/>
      <c r="G696" s="22"/>
      <c r="H696" s="278"/>
      <c r="I696" s="278"/>
      <c r="J696" s="278"/>
      <c r="K696" s="278"/>
      <c r="L696" s="278"/>
      <c r="M696" s="278"/>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row>
    <row r="697" spans="1:37" s="23" customFormat="1" ht="15" customHeight="1">
      <c r="A697" s="114"/>
      <c r="B697" s="378"/>
      <c r="C697" s="85"/>
      <c r="D697" s="85"/>
      <c r="E697" s="85"/>
      <c r="F697" s="85"/>
      <c r="G697" s="22"/>
      <c r="H697" s="278"/>
      <c r="I697" s="278"/>
      <c r="J697" s="278"/>
      <c r="K697" s="278"/>
      <c r="L697" s="278"/>
      <c r="M697" s="278"/>
      <c r="N697" s="278"/>
      <c r="O697" s="278"/>
      <c r="P697" s="278"/>
      <c r="Q697" s="278"/>
      <c r="R697" s="278"/>
      <c r="S697" s="278"/>
      <c r="T697" s="278"/>
      <c r="U697" s="278"/>
      <c r="V697" s="278"/>
      <c r="W697" s="278"/>
      <c r="X697" s="278"/>
      <c r="Y697" s="278"/>
      <c r="Z697" s="278"/>
      <c r="AA697" s="278"/>
      <c r="AB697" s="278"/>
      <c r="AC697" s="278"/>
      <c r="AD697" s="278"/>
      <c r="AE697" s="278"/>
      <c r="AF697" s="278"/>
      <c r="AG697" s="278"/>
      <c r="AH697" s="278"/>
      <c r="AI697" s="278"/>
      <c r="AJ697" s="278"/>
      <c r="AK697" s="278"/>
    </row>
    <row r="698" spans="1:37" s="23" customFormat="1" ht="15" customHeight="1">
      <c r="A698" s="114"/>
      <c r="B698" s="378"/>
      <c r="C698" s="85"/>
      <c r="D698" s="85"/>
      <c r="E698" s="85"/>
      <c r="F698" s="85"/>
      <c r="G698" s="22"/>
      <c r="H698" s="278"/>
      <c r="I698" s="278"/>
      <c r="J698" s="278"/>
      <c r="K698" s="278"/>
      <c r="L698" s="278"/>
      <c r="M698" s="278"/>
      <c r="N698" s="278"/>
      <c r="O698" s="278"/>
      <c r="P698" s="278"/>
      <c r="Q698" s="278"/>
      <c r="R698" s="278"/>
      <c r="S698" s="278"/>
      <c r="T698" s="278"/>
      <c r="U698" s="278"/>
      <c r="V698" s="278"/>
      <c r="W698" s="278"/>
      <c r="X698" s="278"/>
      <c r="Y698" s="278"/>
      <c r="Z698" s="278"/>
      <c r="AA698" s="278"/>
      <c r="AB698" s="278"/>
      <c r="AC698" s="278"/>
      <c r="AD698" s="278"/>
      <c r="AE698" s="278"/>
      <c r="AF698" s="278"/>
      <c r="AG698" s="278"/>
      <c r="AH698" s="278"/>
      <c r="AI698" s="278"/>
      <c r="AJ698" s="278"/>
      <c r="AK698" s="278"/>
    </row>
    <row r="699" spans="1:37" s="23" customFormat="1" ht="15" customHeight="1">
      <c r="A699" s="114"/>
      <c r="B699" s="378"/>
      <c r="C699" s="85"/>
      <c r="D699" s="85"/>
      <c r="E699" s="85"/>
      <c r="F699" s="85"/>
      <c r="G699" s="22"/>
      <c r="H699" s="278"/>
      <c r="I699" s="278"/>
      <c r="J699" s="278"/>
      <c r="K699" s="278"/>
      <c r="L699" s="278"/>
      <c r="M699" s="278"/>
      <c r="N699" s="278"/>
      <c r="O699" s="278"/>
      <c r="P699" s="278"/>
      <c r="Q699" s="278"/>
      <c r="R699" s="278"/>
      <c r="S699" s="278"/>
      <c r="T699" s="278"/>
      <c r="U699" s="278"/>
      <c r="V699" s="278"/>
      <c r="W699" s="278"/>
      <c r="X699" s="278"/>
      <c r="Y699" s="278"/>
      <c r="Z699" s="278"/>
      <c r="AA699" s="278"/>
      <c r="AB699" s="278"/>
      <c r="AC699" s="278"/>
      <c r="AD699" s="278"/>
      <c r="AE699" s="278"/>
      <c r="AF699" s="278"/>
      <c r="AG699" s="278"/>
      <c r="AH699" s="278"/>
      <c r="AI699" s="278"/>
      <c r="AJ699" s="278"/>
      <c r="AK699" s="278"/>
    </row>
    <row r="700" spans="1:37" s="23" customFormat="1" ht="15" customHeight="1">
      <c r="A700" s="114"/>
      <c r="B700" s="378"/>
      <c r="C700" s="85"/>
      <c r="D700" s="85"/>
      <c r="E700" s="85"/>
      <c r="F700" s="85"/>
      <c r="G700" s="22"/>
      <c r="H700" s="278"/>
      <c r="I700" s="278"/>
      <c r="J700" s="278"/>
      <c r="K700" s="278"/>
      <c r="L700" s="278"/>
      <c r="M700" s="278"/>
      <c r="N700" s="278"/>
      <c r="O700" s="278"/>
      <c r="P700" s="278"/>
      <c r="Q700" s="278"/>
      <c r="R700" s="278"/>
      <c r="S700" s="278"/>
      <c r="T700" s="278"/>
      <c r="U700" s="278"/>
      <c r="V700" s="278"/>
      <c r="W700" s="278"/>
      <c r="X700" s="278"/>
      <c r="Y700" s="278"/>
      <c r="Z700" s="278"/>
      <c r="AA700" s="278"/>
      <c r="AB700" s="278"/>
      <c r="AC700" s="278"/>
      <c r="AD700" s="278"/>
      <c r="AE700" s="278"/>
      <c r="AF700" s="278"/>
      <c r="AG700" s="278"/>
      <c r="AH700" s="278"/>
      <c r="AI700" s="278"/>
      <c r="AJ700" s="278"/>
      <c r="AK700" s="278"/>
    </row>
    <row r="701" spans="1:37" s="23" customFormat="1" ht="15" customHeight="1">
      <c r="A701" s="114"/>
      <c r="B701" s="378"/>
      <c r="C701" s="85"/>
      <c r="D701" s="85"/>
      <c r="E701" s="85"/>
      <c r="F701" s="85"/>
      <c r="G701" s="22"/>
      <c r="H701" s="278"/>
      <c r="I701" s="278"/>
      <c r="J701" s="278"/>
      <c r="K701" s="278"/>
      <c r="L701" s="278"/>
      <c r="M701" s="278"/>
      <c r="N701" s="278"/>
      <c r="O701" s="278"/>
      <c r="P701" s="278"/>
      <c r="Q701" s="278"/>
      <c r="R701" s="278"/>
      <c r="S701" s="278"/>
      <c r="T701" s="278"/>
      <c r="U701" s="278"/>
      <c r="V701" s="278"/>
      <c r="W701" s="278"/>
      <c r="X701" s="278"/>
      <c r="Y701" s="278"/>
      <c r="Z701" s="278"/>
      <c r="AA701" s="278"/>
      <c r="AB701" s="278"/>
      <c r="AC701" s="278"/>
      <c r="AD701" s="278"/>
      <c r="AE701" s="278"/>
      <c r="AF701" s="278"/>
      <c r="AG701" s="278"/>
      <c r="AH701" s="278"/>
      <c r="AI701" s="278"/>
      <c r="AJ701" s="278"/>
      <c r="AK701" s="278"/>
    </row>
    <row r="702" spans="1:37" s="23" customFormat="1" ht="15" customHeight="1">
      <c r="A702" s="114"/>
      <c r="B702" s="378"/>
      <c r="C702" s="85"/>
      <c r="D702" s="85"/>
      <c r="E702" s="85"/>
      <c r="F702" s="85"/>
      <c r="G702" s="22"/>
      <c r="H702" s="278"/>
      <c r="I702" s="278"/>
      <c r="J702" s="278"/>
      <c r="K702" s="278"/>
      <c r="L702" s="278"/>
      <c r="M702" s="278"/>
      <c r="N702" s="278"/>
      <c r="O702" s="278"/>
      <c r="P702" s="278"/>
      <c r="Q702" s="278"/>
      <c r="R702" s="278"/>
      <c r="S702" s="278"/>
      <c r="T702" s="278"/>
      <c r="U702" s="278"/>
      <c r="V702" s="278"/>
      <c r="W702" s="278"/>
      <c r="X702" s="278"/>
      <c r="Y702" s="278"/>
      <c r="Z702" s="278"/>
      <c r="AA702" s="278"/>
      <c r="AB702" s="278"/>
      <c r="AC702" s="278"/>
      <c r="AD702" s="278"/>
      <c r="AE702" s="278"/>
      <c r="AF702" s="278"/>
      <c r="AG702" s="278"/>
      <c r="AH702" s="278"/>
      <c r="AI702" s="278"/>
      <c r="AJ702" s="278"/>
      <c r="AK702" s="278"/>
    </row>
    <row r="703" spans="1:37" s="23" customFormat="1" ht="15" customHeight="1">
      <c r="A703" s="114"/>
      <c r="B703" s="378"/>
      <c r="C703" s="85"/>
      <c r="D703" s="85"/>
      <c r="E703" s="85"/>
      <c r="F703" s="85"/>
      <c r="G703" s="22"/>
      <c r="H703" s="278"/>
      <c r="I703" s="278"/>
      <c r="J703" s="278"/>
      <c r="K703" s="278"/>
      <c r="L703" s="278"/>
      <c r="M703" s="278"/>
      <c r="N703" s="278"/>
      <c r="O703" s="278"/>
      <c r="P703" s="278"/>
      <c r="Q703" s="278"/>
      <c r="R703" s="278"/>
      <c r="S703" s="278"/>
      <c r="T703" s="278"/>
      <c r="U703" s="278"/>
      <c r="V703" s="278"/>
      <c r="W703" s="278"/>
      <c r="X703" s="278"/>
      <c r="Y703" s="278"/>
      <c r="Z703" s="278"/>
      <c r="AA703" s="278"/>
      <c r="AB703" s="278"/>
      <c r="AC703" s="278"/>
      <c r="AD703" s="278"/>
      <c r="AE703" s="278"/>
      <c r="AF703" s="278"/>
      <c r="AG703" s="278"/>
      <c r="AH703" s="278"/>
      <c r="AI703" s="278"/>
      <c r="AJ703" s="278"/>
      <c r="AK703" s="278"/>
    </row>
    <row r="704" spans="1:37" s="23" customFormat="1" ht="15" customHeight="1">
      <c r="A704" s="114"/>
      <c r="B704" s="378"/>
      <c r="C704" s="85"/>
      <c r="D704" s="85"/>
      <c r="E704" s="85"/>
      <c r="F704" s="85"/>
      <c r="G704" s="22"/>
      <c r="H704" s="278"/>
      <c r="I704" s="278"/>
      <c r="J704" s="278"/>
      <c r="K704" s="278"/>
      <c r="L704" s="278"/>
      <c r="M704" s="278"/>
      <c r="N704" s="278"/>
      <c r="O704" s="278"/>
      <c r="P704" s="278"/>
      <c r="Q704" s="278"/>
      <c r="R704" s="278"/>
      <c r="S704" s="278"/>
      <c r="T704" s="278"/>
      <c r="U704" s="278"/>
      <c r="V704" s="278"/>
      <c r="W704" s="278"/>
      <c r="X704" s="278"/>
      <c r="Y704" s="278"/>
      <c r="Z704" s="278"/>
      <c r="AA704" s="278"/>
      <c r="AB704" s="278"/>
      <c r="AC704" s="278"/>
      <c r="AD704" s="278"/>
      <c r="AE704" s="278"/>
      <c r="AF704" s="278"/>
      <c r="AG704" s="278"/>
      <c r="AH704" s="278"/>
      <c r="AI704" s="278"/>
      <c r="AJ704" s="278"/>
      <c r="AK704" s="278"/>
    </row>
    <row r="705" spans="1:37" s="23" customFormat="1" ht="15" customHeight="1">
      <c r="A705" s="114"/>
      <c r="B705" s="378"/>
      <c r="C705" s="85"/>
      <c r="D705" s="85"/>
      <c r="E705" s="85"/>
      <c r="F705" s="85"/>
      <c r="G705" s="22"/>
      <c r="H705" s="278"/>
      <c r="I705" s="278"/>
      <c r="J705" s="278"/>
      <c r="K705" s="278"/>
      <c r="L705" s="278"/>
      <c r="M705" s="278"/>
      <c r="N705" s="278"/>
      <c r="O705" s="278"/>
      <c r="P705" s="278"/>
      <c r="Q705" s="278"/>
      <c r="R705" s="278"/>
      <c r="S705" s="278"/>
      <c r="T705" s="278"/>
      <c r="U705" s="278"/>
      <c r="V705" s="278"/>
      <c r="W705" s="278"/>
      <c r="X705" s="278"/>
      <c r="Y705" s="278"/>
      <c r="Z705" s="278"/>
      <c r="AA705" s="278"/>
      <c r="AB705" s="278"/>
      <c r="AC705" s="278"/>
      <c r="AD705" s="278"/>
      <c r="AE705" s="278"/>
      <c r="AF705" s="278"/>
      <c r="AG705" s="278"/>
      <c r="AH705" s="278"/>
      <c r="AI705" s="278"/>
      <c r="AJ705" s="278"/>
      <c r="AK705" s="278"/>
    </row>
    <row r="706" spans="1:37" s="23" customFormat="1" ht="15" customHeight="1">
      <c r="A706" s="114"/>
      <c r="B706" s="378"/>
      <c r="C706" s="85"/>
      <c r="D706" s="85"/>
      <c r="E706" s="85"/>
      <c r="F706" s="85"/>
      <c r="G706" s="22"/>
      <c r="H706" s="278"/>
      <c r="I706" s="278"/>
      <c r="J706" s="278"/>
      <c r="K706" s="278"/>
      <c r="L706" s="278"/>
      <c r="M706" s="278"/>
      <c r="N706" s="278"/>
      <c r="O706" s="278"/>
      <c r="P706" s="278"/>
      <c r="Q706" s="278"/>
      <c r="R706" s="278"/>
      <c r="S706" s="278"/>
      <c r="T706" s="278"/>
      <c r="U706" s="278"/>
      <c r="V706" s="278"/>
      <c r="W706" s="278"/>
      <c r="X706" s="278"/>
      <c r="Y706" s="278"/>
      <c r="Z706" s="278"/>
      <c r="AA706" s="278"/>
      <c r="AB706" s="278"/>
      <c r="AC706" s="278"/>
      <c r="AD706" s="278"/>
      <c r="AE706" s="278"/>
      <c r="AF706" s="278"/>
      <c r="AG706" s="278"/>
      <c r="AH706" s="278"/>
      <c r="AI706" s="278"/>
      <c r="AJ706" s="278"/>
      <c r="AK706" s="278"/>
    </row>
    <row r="707" spans="1:37" s="23" customFormat="1" ht="15" customHeight="1">
      <c r="A707" s="114"/>
      <c r="B707" s="378"/>
      <c r="C707" s="85"/>
      <c r="D707" s="85"/>
      <c r="E707" s="85"/>
      <c r="F707" s="85"/>
      <c r="G707" s="22"/>
      <c r="H707" s="278"/>
      <c r="I707" s="278"/>
      <c r="J707" s="278"/>
      <c r="K707" s="278"/>
      <c r="L707" s="278"/>
      <c r="M707" s="278"/>
      <c r="N707" s="278"/>
      <c r="O707" s="278"/>
      <c r="P707" s="278"/>
      <c r="Q707" s="278"/>
      <c r="R707" s="278"/>
      <c r="S707" s="278"/>
      <c r="T707" s="278"/>
      <c r="U707" s="278"/>
      <c r="V707" s="278"/>
      <c r="W707" s="278"/>
      <c r="X707" s="278"/>
      <c r="Y707" s="278"/>
      <c r="Z707" s="278"/>
      <c r="AA707" s="278"/>
      <c r="AB707" s="278"/>
      <c r="AC707" s="278"/>
      <c r="AD707" s="278"/>
      <c r="AE707" s="278"/>
      <c r="AF707" s="278"/>
      <c r="AG707" s="278"/>
      <c r="AH707" s="278"/>
      <c r="AI707" s="278"/>
      <c r="AJ707" s="278"/>
      <c r="AK707" s="278"/>
    </row>
    <row r="708" spans="1:37" s="23" customFormat="1" ht="15" customHeight="1">
      <c r="A708" s="114"/>
      <c r="B708" s="378"/>
      <c r="C708" s="85"/>
      <c r="D708" s="85"/>
      <c r="E708" s="85"/>
      <c r="F708" s="85"/>
      <c r="G708" s="22"/>
      <c r="H708" s="278"/>
      <c r="I708" s="278"/>
      <c r="J708" s="278"/>
      <c r="K708" s="278"/>
      <c r="L708" s="278"/>
      <c r="M708" s="278"/>
      <c r="N708" s="278"/>
      <c r="O708" s="278"/>
      <c r="P708" s="278"/>
      <c r="Q708" s="278"/>
      <c r="R708" s="278"/>
      <c r="S708" s="278"/>
      <c r="T708" s="278"/>
      <c r="U708" s="278"/>
      <c r="V708" s="278"/>
      <c r="W708" s="278"/>
      <c r="X708" s="278"/>
      <c r="Y708" s="278"/>
      <c r="Z708" s="278"/>
      <c r="AA708" s="278"/>
      <c r="AB708" s="278"/>
      <c r="AC708" s="278"/>
      <c r="AD708" s="278"/>
      <c r="AE708" s="278"/>
      <c r="AF708" s="278"/>
      <c r="AG708" s="278"/>
      <c r="AH708" s="278"/>
      <c r="AI708" s="278"/>
      <c r="AJ708" s="278"/>
      <c r="AK708" s="278"/>
    </row>
    <row r="709" spans="1:37" s="23" customFormat="1" ht="15" customHeight="1">
      <c r="A709" s="114"/>
      <c r="B709" s="378"/>
      <c r="C709" s="85"/>
      <c r="D709" s="85"/>
      <c r="E709" s="85"/>
      <c r="F709" s="85"/>
      <c r="G709" s="22"/>
      <c r="H709" s="278"/>
      <c r="I709" s="278"/>
      <c r="J709" s="278"/>
      <c r="K709" s="278"/>
      <c r="L709" s="278"/>
      <c r="M709" s="278"/>
      <c r="N709" s="278"/>
      <c r="O709" s="278"/>
      <c r="P709" s="278"/>
      <c r="Q709" s="278"/>
      <c r="R709" s="278"/>
      <c r="S709" s="278"/>
      <c r="T709" s="278"/>
      <c r="U709" s="278"/>
      <c r="V709" s="278"/>
      <c r="W709" s="278"/>
      <c r="X709" s="278"/>
      <c r="Y709" s="278"/>
      <c r="Z709" s="278"/>
      <c r="AA709" s="278"/>
      <c r="AB709" s="278"/>
      <c r="AC709" s="278"/>
      <c r="AD709" s="278"/>
      <c r="AE709" s="278"/>
      <c r="AF709" s="278"/>
      <c r="AG709" s="278"/>
      <c r="AH709" s="278"/>
      <c r="AI709" s="278"/>
      <c r="AJ709" s="278"/>
      <c r="AK709" s="278"/>
    </row>
    <row r="710" spans="1:37" s="23" customFormat="1" ht="15" customHeight="1">
      <c r="A710" s="114"/>
      <c r="B710" s="378"/>
      <c r="C710" s="85"/>
      <c r="D710" s="85"/>
      <c r="E710" s="85"/>
      <c r="F710" s="85"/>
      <c r="G710" s="22"/>
      <c r="H710" s="278"/>
      <c r="I710" s="278"/>
      <c r="J710" s="278"/>
      <c r="K710" s="278"/>
      <c r="L710" s="278"/>
      <c r="M710" s="278"/>
      <c r="N710" s="278"/>
      <c r="O710" s="278"/>
      <c r="P710" s="278"/>
      <c r="Q710" s="278"/>
      <c r="R710" s="278"/>
      <c r="S710" s="278"/>
      <c r="T710" s="278"/>
      <c r="U710" s="278"/>
      <c r="V710" s="278"/>
      <c r="W710" s="278"/>
      <c r="X710" s="278"/>
      <c r="Y710" s="278"/>
      <c r="Z710" s="278"/>
      <c r="AA710" s="278"/>
      <c r="AB710" s="278"/>
      <c r="AC710" s="278"/>
      <c r="AD710" s="278"/>
      <c r="AE710" s="278"/>
      <c r="AF710" s="278"/>
      <c r="AG710" s="278"/>
      <c r="AH710" s="278"/>
      <c r="AI710" s="278"/>
      <c r="AJ710" s="278"/>
      <c r="AK710" s="278"/>
    </row>
    <row r="711" spans="1:37" s="23" customFormat="1" ht="15" customHeight="1">
      <c r="A711" s="114"/>
      <c r="B711" s="378"/>
      <c r="C711" s="85"/>
      <c r="D711" s="85"/>
      <c r="E711" s="85"/>
      <c r="F711" s="85"/>
      <c r="G711" s="22"/>
      <c r="H711" s="278"/>
      <c r="I711" s="278"/>
      <c r="J711" s="278"/>
      <c r="K711" s="278"/>
      <c r="L711" s="278"/>
      <c r="M711" s="278"/>
      <c r="N711" s="278"/>
      <c r="O711" s="278"/>
      <c r="P711" s="278"/>
      <c r="Q711" s="278"/>
      <c r="R711" s="278"/>
      <c r="S711" s="278"/>
      <c r="T711" s="278"/>
      <c r="U711" s="278"/>
      <c r="V711" s="278"/>
      <c r="W711" s="278"/>
      <c r="X711" s="278"/>
      <c r="Y711" s="278"/>
      <c r="Z711" s="278"/>
      <c r="AA711" s="278"/>
      <c r="AB711" s="278"/>
      <c r="AC711" s="278"/>
      <c r="AD711" s="278"/>
      <c r="AE711" s="278"/>
      <c r="AF711" s="278"/>
      <c r="AG711" s="278"/>
      <c r="AH711" s="278"/>
      <c r="AI711" s="278"/>
      <c r="AJ711" s="278"/>
      <c r="AK711" s="278"/>
    </row>
    <row r="712" spans="1:37" s="23" customFormat="1" ht="15" customHeight="1">
      <c r="A712" s="114"/>
      <c r="B712" s="378"/>
      <c r="C712" s="85"/>
      <c r="D712" s="85"/>
      <c r="E712" s="85"/>
      <c r="F712" s="85"/>
      <c r="G712" s="22"/>
      <c r="H712" s="278"/>
      <c r="I712" s="278"/>
      <c r="J712" s="278"/>
      <c r="K712" s="278"/>
      <c r="L712" s="278"/>
      <c r="M712" s="278"/>
      <c r="N712" s="278"/>
      <c r="O712" s="278"/>
      <c r="P712" s="278"/>
      <c r="Q712" s="278"/>
      <c r="R712" s="278"/>
      <c r="S712" s="278"/>
      <c r="T712" s="278"/>
      <c r="U712" s="278"/>
      <c r="V712" s="278"/>
      <c r="W712" s="278"/>
      <c r="X712" s="278"/>
      <c r="Y712" s="278"/>
      <c r="Z712" s="278"/>
      <c r="AA712" s="278"/>
      <c r="AB712" s="278"/>
      <c r="AC712" s="278"/>
      <c r="AD712" s="278"/>
      <c r="AE712" s="278"/>
      <c r="AF712" s="278"/>
      <c r="AG712" s="278"/>
      <c r="AH712" s="278"/>
      <c r="AI712" s="278"/>
      <c r="AJ712" s="278"/>
      <c r="AK712" s="278"/>
    </row>
    <row r="713" spans="1:37" s="23" customFormat="1" ht="15" customHeight="1">
      <c r="A713" s="114"/>
      <c r="B713" s="378"/>
      <c r="C713" s="85"/>
      <c r="D713" s="85"/>
      <c r="E713" s="85"/>
      <c r="F713" s="85"/>
      <c r="G713" s="22"/>
      <c r="H713" s="278"/>
      <c r="I713" s="278"/>
      <c r="J713" s="278"/>
      <c r="K713" s="278"/>
      <c r="L713" s="278"/>
      <c r="M713" s="278"/>
      <c r="N713" s="278"/>
      <c r="O713" s="278"/>
      <c r="P713" s="278"/>
      <c r="Q713" s="278"/>
      <c r="R713" s="278"/>
      <c r="S713" s="278"/>
      <c r="T713" s="278"/>
      <c r="U713" s="278"/>
      <c r="V713" s="278"/>
      <c r="W713" s="278"/>
      <c r="X713" s="278"/>
      <c r="Y713" s="278"/>
      <c r="Z713" s="278"/>
      <c r="AA713" s="278"/>
      <c r="AB713" s="278"/>
      <c r="AC713" s="278"/>
      <c r="AD713" s="278"/>
      <c r="AE713" s="278"/>
      <c r="AF713" s="278"/>
      <c r="AG713" s="278"/>
      <c r="AH713" s="278"/>
      <c r="AI713" s="278"/>
      <c r="AJ713" s="278"/>
      <c r="AK713" s="278"/>
    </row>
    <row r="714" spans="1:37" s="23" customFormat="1" ht="15" customHeight="1">
      <c r="A714" s="114"/>
      <c r="B714" s="378"/>
      <c r="C714" s="85"/>
      <c r="D714" s="85"/>
      <c r="E714" s="85"/>
      <c r="F714" s="85"/>
      <c r="G714" s="22"/>
      <c r="H714" s="278"/>
      <c r="I714" s="278"/>
      <c r="J714" s="278"/>
      <c r="K714" s="278"/>
      <c r="L714" s="278"/>
      <c r="M714" s="278"/>
      <c r="N714" s="278"/>
      <c r="O714" s="278"/>
      <c r="P714" s="278"/>
      <c r="Q714" s="278"/>
      <c r="R714" s="278"/>
      <c r="S714" s="278"/>
      <c r="T714" s="278"/>
      <c r="U714" s="278"/>
      <c r="V714" s="278"/>
      <c r="W714" s="278"/>
      <c r="X714" s="278"/>
      <c r="Y714" s="278"/>
      <c r="Z714" s="278"/>
      <c r="AA714" s="278"/>
      <c r="AB714" s="278"/>
      <c r="AC714" s="278"/>
      <c r="AD714" s="278"/>
      <c r="AE714" s="278"/>
      <c r="AF714" s="278"/>
      <c r="AG714" s="278"/>
      <c r="AH714" s="278"/>
      <c r="AI714" s="278"/>
      <c r="AJ714" s="278"/>
      <c r="AK714" s="278"/>
    </row>
    <row r="715" spans="1:37" s="23" customFormat="1" ht="15" customHeight="1">
      <c r="A715" s="114"/>
      <c r="B715" s="378"/>
      <c r="C715" s="85"/>
      <c r="D715" s="85"/>
      <c r="E715" s="85"/>
      <c r="F715" s="85"/>
      <c r="G715" s="22"/>
      <c r="H715" s="278"/>
      <c r="I715" s="278"/>
      <c r="J715" s="278"/>
      <c r="K715" s="278"/>
      <c r="L715" s="278"/>
      <c r="M715" s="278"/>
      <c r="N715" s="278"/>
      <c r="O715" s="278"/>
      <c r="P715" s="278"/>
      <c r="Q715" s="278"/>
      <c r="R715" s="278"/>
      <c r="S715" s="278"/>
      <c r="T715" s="278"/>
      <c r="U715" s="278"/>
      <c r="V715" s="278"/>
      <c r="W715" s="278"/>
      <c r="X715" s="278"/>
      <c r="Y715" s="278"/>
      <c r="Z715" s="278"/>
      <c r="AA715" s="278"/>
      <c r="AB715" s="278"/>
      <c r="AC715" s="278"/>
      <c r="AD715" s="278"/>
      <c r="AE715" s="278"/>
      <c r="AF715" s="278"/>
      <c r="AG715" s="278"/>
      <c r="AH715" s="278"/>
      <c r="AI715" s="278"/>
      <c r="AJ715" s="278"/>
      <c r="AK715" s="278"/>
    </row>
    <row r="716" spans="1:37" s="23" customFormat="1" ht="15" customHeight="1">
      <c r="A716" s="114"/>
      <c r="B716" s="378"/>
      <c r="C716" s="85"/>
      <c r="D716" s="85"/>
      <c r="E716" s="85"/>
      <c r="F716" s="85"/>
      <c r="G716" s="22"/>
      <c r="H716" s="278"/>
      <c r="I716" s="278"/>
      <c r="J716" s="278"/>
      <c r="K716" s="278"/>
      <c r="L716" s="278"/>
      <c r="M716" s="278"/>
      <c r="N716" s="278"/>
      <c r="O716" s="278"/>
      <c r="P716" s="278"/>
      <c r="Q716" s="278"/>
      <c r="R716" s="278"/>
      <c r="S716" s="278"/>
      <c r="T716" s="278"/>
      <c r="U716" s="278"/>
      <c r="V716" s="278"/>
      <c r="W716" s="278"/>
      <c r="X716" s="278"/>
      <c r="Y716" s="278"/>
      <c r="Z716" s="278"/>
      <c r="AA716" s="278"/>
      <c r="AB716" s="278"/>
      <c r="AC716" s="278"/>
      <c r="AD716" s="278"/>
      <c r="AE716" s="278"/>
      <c r="AF716" s="278"/>
      <c r="AG716" s="278"/>
      <c r="AH716" s="278"/>
      <c r="AI716" s="278"/>
      <c r="AJ716" s="278"/>
      <c r="AK716" s="278"/>
    </row>
    <row r="717" spans="1:37" s="23" customFormat="1" ht="15" customHeight="1">
      <c r="A717" s="114"/>
      <c r="B717" s="378"/>
      <c r="C717" s="85"/>
      <c r="D717" s="85"/>
      <c r="E717" s="85"/>
      <c r="F717" s="85"/>
      <c r="G717" s="22"/>
      <c r="H717" s="278"/>
      <c r="I717" s="278"/>
      <c r="J717" s="278"/>
      <c r="K717" s="278"/>
      <c r="L717" s="278"/>
      <c r="M717" s="278"/>
      <c r="N717" s="278"/>
      <c r="O717" s="278"/>
      <c r="P717" s="278"/>
      <c r="Q717" s="278"/>
      <c r="R717" s="278"/>
      <c r="S717" s="278"/>
      <c r="T717" s="278"/>
      <c r="U717" s="278"/>
      <c r="V717" s="278"/>
      <c r="W717" s="278"/>
      <c r="X717" s="278"/>
      <c r="Y717" s="278"/>
      <c r="Z717" s="278"/>
      <c r="AA717" s="278"/>
      <c r="AB717" s="278"/>
      <c r="AC717" s="278"/>
      <c r="AD717" s="278"/>
      <c r="AE717" s="278"/>
      <c r="AF717" s="278"/>
      <c r="AG717" s="278"/>
      <c r="AH717" s="278"/>
      <c r="AI717" s="278"/>
      <c r="AJ717" s="278"/>
      <c r="AK717" s="278"/>
    </row>
    <row r="718" spans="1:37" s="23" customFormat="1" ht="15" customHeight="1">
      <c r="A718" s="114"/>
      <c r="B718" s="378"/>
      <c r="C718" s="85"/>
      <c r="D718" s="85"/>
      <c r="E718" s="85"/>
      <c r="F718" s="85"/>
      <c r="G718" s="22"/>
      <c r="H718" s="278"/>
      <c r="I718" s="278"/>
      <c r="J718" s="278"/>
      <c r="K718" s="278"/>
      <c r="L718" s="278"/>
      <c r="M718" s="278"/>
      <c r="N718" s="278"/>
      <c r="O718" s="278"/>
      <c r="P718" s="278"/>
      <c r="Q718" s="278"/>
      <c r="R718" s="278"/>
      <c r="S718" s="278"/>
      <c r="T718" s="278"/>
      <c r="U718" s="278"/>
      <c r="V718" s="278"/>
      <c r="W718" s="278"/>
      <c r="X718" s="278"/>
      <c r="Y718" s="278"/>
      <c r="Z718" s="278"/>
      <c r="AA718" s="278"/>
      <c r="AB718" s="278"/>
      <c r="AC718" s="278"/>
      <c r="AD718" s="278"/>
      <c r="AE718" s="278"/>
      <c r="AF718" s="278"/>
      <c r="AG718" s="278"/>
      <c r="AH718" s="278"/>
      <c r="AI718" s="278"/>
      <c r="AJ718" s="278"/>
      <c r="AK718" s="278"/>
    </row>
    <row r="719" spans="1:37" s="23" customFormat="1" ht="15" customHeight="1">
      <c r="A719" s="114"/>
      <c r="B719" s="378"/>
      <c r="C719" s="85"/>
      <c r="D719" s="85"/>
      <c r="E719" s="85"/>
      <c r="F719" s="85"/>
      <c r="G719" s="22"/>
      <c r="H719" s="278"/>
      <c r="I719" s="278"/>
      <c r="J719" s="278"/>
      <c r="K719" s="278"/>
      <c r="L719" s="278"/>
      <c r="M719" s="278"/>
      <c r="N719" s="278"/>
      <c r="O719" s="278"/>
      <c r="P719" s="278"/>
      <c r="Q719" s="278"/>
      <c r="R719" s="278"/>
      <c r="S719" s="278"/>
      <c r="T719" s="278"/>
      <c r="U719" s="278"/>
      <c r="V719" s="278"/>
      <c r="W719" s="278"/>
      <c r="X719" s="278"/>
      <c r="Y719" s="278"/>
      <c r="Z719" s="278"/>
      <c r="AA719" s="278"/>
      <c r="AB719" s="278"/>
      <c r="AC719" s="278"/>
      <c r="AD719" s="278"/>
      <c r="AE719" s="278"/>
      <c r="AF719" s="278"/>
      <c r="AG719" s="278"/>
      <c r="AH719" s="278"/>
      <c r="AI719" s="278"/>
      <c r="AJ719" s="278"/>
      <c r="AK719" s="278"/>
    </row>
    <row r="720" spans="1:37" s="23" customFormat="1" ht="15" customHeight="1">
      <c r="A720" s="114"/>
      <c r="B720" s="378"/>
      <c r="C720" s="85"/>
      <c r="D720" s="85"/>
      <c r="E720" s="85"/>
      <c r="F720" s="85"/>
      <c r="G720" s="22"/>
      <c r="H720" s="278"/>
      <c r="I720" s="278"/>
      <c r="J720" s="278"/>
      <c r="K720" s="278"/>
      <c r="L720" s="278"/>
      <c r="M720" s="278"/>
      <c r="N720" s="278"/>
      <c r="O720" s="278"/>
      <c r="P720" s="278"/>
      <c r="Q720" s="278"/>
      <c r="R720" s="278"/>
      <c r="S720" s="278"/>
      <c r="T720" s="278"/>
      <c r="U720" s="278"/>
      <c r="V720" s="278"/>
      <c r="W720" s="278"/>
      <c r="X720" s="278"/>
      <c r="Y720" s="278"/>
      <c r="Z720" s="278"/>
      <c r="AA720" s="278"/>
      <c r="AB720" s="278"/>
      <c r="AC720" s="278"/>
      <c r="AD720" s="278"/>
      <c r="AE720" s="278"/>
      <c r="AF720" s="278"/>
      <c r="AG720" s="278"/>
      <c r="AH720" s="278"/>
      <c r="AI720" s="278"/>
      <c r="AJ720" s="278"/>
      <c r="AK720" s="278"/>
    </row>
    <row r="721" spans="1:37" s="23" customFormat="1" ht="15" customHeight="1">
      <c r="A721" s="114"/>
      <c r="B721" s="378"/>
      <c r="C721" s="85"/>
      <c r="D721" s="85"/>
      <c r="E721" s="85"/>
      <c r="F721" s="85"/>
      <c r="G721" s="22"/>
      <c r="H721" s="278"/>
      <c r="I721" s="278"/>
      <c r="J721" s="278"/>
      <c r="K721" s="278"/>
      <c r="L721" s="278"/>
      <c r="M721" s="278"/>
      <c r="N721" s="278"/>
      <c r="O721" s="278"/>
      <c r="P721" s="278"/>
      <c r="Q721" s="278"/>
      <c r="R721" s="278"/>
      <c r="S721" s="278"/>
      <c r="T721" s="278"/>
      <c r="U721" s="278"/>
      <c r="V721" s="278"/>
      <c r="W721" s="278"/>
      <c r="X721" s="278"/>
      <c r="Y721" s="278"/>
      <c r="Z721" s="278"/>
      <c r="AA721" s="278"/>
      <c r="AB721" s="278"/>
      <c r="AC721" s="278"/>
      <c r="AD721" s="278"/>
      <c r="AE721" s="278"/>
      <c r="AF721" s="278"/>
      <c r="AG721" s="278"/>
      <c r="AH721" s="278"/>
      <c r="AI721" s="278"/>
      <c r="AJ721" s="278"/>
      <c r="AK721" s="278"/>
    </row>
    <row r="722" spans="1:37" s="23" customFormat="1" ht="15" customHeight="1">
      <c r="A722" s="114"/>
      <c r="B722" s="378"/>
      <c r="C722" s="85"/>
      <c r="D722" s="85"/>
      <c r="E722" s="85"/>
      <c r="F722" s="85"/>
      <c r="G722" s="22"/>
      <c r="H722" s="278"/>
      <c r="I722" s="278"/>
      <c r="J722" s="278"/>
      <c r="K722" s="278"/>
      <c r="L722" s="278"/>
      <c r="M722" s="278"/>
      <c r="N722" s="278"/>
      <c r="O722" s="278"/>
      <c r="P722" s="278"/>
      <c r="Q722" s="278"/>
      <c r="R722" s="278"/>
      <c r="S722" s="278"/>
      <c r="T722" s="278"/>
      <c r="U722" s="278"/>
      <c r="V722" s="278"/>
      <c r="W722" s="278"/>
      <c r="X722" s="278"/>
      <c r="Y722" s="278"/>
      <c r="Z722" s="278"/>
      <c r="AA722" s="278"/>
      <c r="AB722" s="278"/>
      <c r="AC722" s="278"/>
      <c r="AD722" s="278"/>
      <c r="AE722" s="278"/>
      <c r="AF722" s="278"/>
      <c r="AG722" s="278"/>
      <c r="AH722" s="278"/>
      <c r="AI722" s="278"/>
      <c r="AJ722" s="278"/>
      <c r="AK722" s="278"/>
    </row>
    <row r="723" spans="1:37" s="23" customFormat="1" ht="15" customHeight="1">
      <c r="A723" s="114"/>
      <c r="B723" s="378"/>
      <c r="C723" s="85"/>
      <c r="D723" s="85"/>
      <c r="E723" s="85"/>
      <c r="F723" s="85"/>
      <c r="G723" s="22"/>
      <c r="H723" s="278"/>
      <c r="I723" s="278"/>
      <c r="J723" s="278"/>
      <c r="K723" s="278"/>
      <c r="L723" s="278"/>
      <c r="M723" s="278"/>
      <c r="N723" s="278"/>
      <c r="O723" s="278"/>
      <c r="P723" s="278"/>
      <c r="Q723" s="278"/>
      <c r="R723" s="278"/>
      <c r="S723" s="278"/>
      <c r="T723" s="278"/>
      <c r="U723" s="278"/>
      <c r="V723" s="278"/>
      <c r="W723" s="278"/>
      <c r="X723" s="278"/>
      <c r="Y723" s="278"/>
      <c r="Z723" s="278"/>
      <c r="AA723" s="278"/>
      <c r="AB723" s="278"/>
      <c r="AC723" s="278"/>
      <c r="AD723" s="278"/>
      <c r="AE723" s="278"/>
      <c r="AF723" s="278"/>
      <c r="AG723" s="278"/>
      <c r="AH723" s="278"/>
      <c r="AI723" s="278"/>
      <c r="AJ723" s="278"/>
      <c r="AK723" s="278"/>
    </row>
    <row r="724" spans="1:37" s="23" customFormat="1" ht="15" customHeight="1">
      <c r="A724" s="114"/>
      <c r="B724" s="378"/>
      <c r="C724" s="85"/>
      <c r="D724" s="85"/>
      <c r="E724" s="85"/>
      <c r="F724" s="85"/>
      <c r="G724" s="22"/>
      <c r="H724" s="278"/>
      <c r="I724" s="278"/>
      <c r="J724" s="278"/>
      <c r="K724" s="278"/>
      <c r="L724" s="278"/>
      <c r="M724" s="278"/>
      <c r="N724" s="278"/>
      <c r="O724" s="278"/>
      <c r="P724" s="278"/>
      <c r="Q724" s="278"/>
      <c r="R724" s="278"/>
      <c r="S724" s="278"/>
      <c r="T724" s="278"/>
      <c r="U724" s="278"/>
      <c r="V724" s="278"/>
      <c r="W724" s="278"/>
      <c r="X724" s="278"/>
      <c r="Y724" s="278"/>
      <c r="Z724" s="278"/>
      <c r="AA724" s="278"/>
      <c r="AB724" s="278"/>
      <c r="AC724" s="278"/>
      <c r="AD724" s="278"/>
      <c r="AE724" s="278"/>
      <c r="AF724" s="278"/>
      <c r="AG724" s="278"/>
      <c r="AH724" s="278"/>
      <c r="AI724" s="278"/>
      <c r="AJ724" s="278"/>
      <c r="AK724" s="278"/>
    </row>
    <row r="725" spans="1:37" s="23" customFormat="1" ht="15" customHeight="1">
      <c r="A725" s="114"/>
      <c r="B725" s="378"/>
      <c r="C725" s="85"/>
      <c r="D725" s="85"/>
      <c r="E725" s="85"/>
      <c r="F725" s="85"/>
      <c r="G725" s="22"/>
      <c r="H725" s="278"/>
      <c r="I725" s="278"/>
      <c r="J725" s="278"/>
      <c r="K725" s="278"/>
      <c r="L725" s="278"/>
      <c r="M725" s="278"/>
      <c r="N725" s="278"/>
      <c r="O725" s="278"/>
      <c r="P725" s="278"/>
      <c r="Q725" s="278"/>
      <c r="R725" s="278"/>
      <c r="S725" s="278"/>
      <c r="T725" s="278"/>
      <c r="U725" s="278"/>
      <c r="V725" s="278"/>
      <c r="W725" s="278"/>
      <c r="X725" s="278"/>
      <c r="Y725" s="278"/>
      <c r="Z725" s="278"/>
      <c r="AA725" s="278"/>
      <c r="AB725" s="278"/>
      <c r="AC725" s="278"/>
      <c r="AD725" s="278"/>
      <c r="AE725" s="278"/>
      <c r="AF725" s="278"/>
      <c r="AG725" s="278"/>
      <c r="AH725" s="278"/>
      <c r="AI725" s="278"/>
      <c r="AJ725" s="278"/>
      <c r="AK725" s="278"/>
    </row>
    <row r="726" spans="1:37" s="23" customFormat="1" ht="15" customHeight="1">
      <c r="A726" s="114"/>
      <c r="B726" s="378"/>
      <c r="C726" s="85"/>
      <c r="D726" s="85"/>
      <c r="E726" s="85"/>
      <c r="F726" s="85"/>
      <c r="G726" s="22"/>
      <c r="H726" s="278"/>
      <c r="I726" s="278"/>
      <c r="J726" s="278"/>
      <c r="K726" s="278"/>
      <c r="L726" s="278"/>
      <c r="M726" s="278"/>
      <c r="N726" s="278"/>
      <c r="O726" s="278"/>
      <c r="P726" s="278"/>
      <c r="Q726" s="278"/>
      <c r="R726" s="278"/>
      <c r="S726" s="278"/>
      <c r="T726" s="278"/>
      <c r="U726" s="278"/>
      <c r="V726" s="278"/>
      <c r="W726" s="278"/>
      <c r="X726" s="278"/>
      <c r="Y726" s="278"/>
      <c r="Z726" s="278"/>
      <c r="AA726" s="278"/>
      <c r="AB726" s="278"/>
      <c r="AC726" s="278"/>
      <c r="AD726" s="278"/>
      <c r="AE726" s="278"/>
      <c r="AF726" s="278"/>
      <c r="AG726" s="278"/>
      <c r="AH726" s="278"/>
      <c r="AI726" s="278"/>
      <c r="AJ726" s="278"/>
      <c r="AK726" s="278"/>
    </row>
    <row r="727" spans="1:37" s="23" customFormat="1" ht="15" customHeight="1">
      <c r="A727" s="114"/>
      <c r="B727" s="378"/>
      <c r="C727" s="85"/>
      <c r="D727" s="85"/>
      <c r="E727" s="85"/>
      <c r="F727" s="85"/>
      <c r="G727" s="22"/>
      <c r="H727" s="278"/>
      <c r="I727" s="278"/>
      <c r="J727" s="278"/>
      <c r="K727" s="278"/>
      <c r="L727" s="278"/>
      <c r="M727" s="278"/>
      <c r="N727" s="278"/>
      <c r="O727" s="278"/>
      <c r="P727" s="278"/>
      <c r="Q727" s="278"/>
      <c r="R727" s="278"/>
      <c r="S727" s="278"/>
      <c r="T727" s="278"/>
      <c r="U727" s="278"/>
      <c r="V727" s="278"/>
      <c r="W727" s="278"/>
      <c r="X727" s="278"/>
      <c r="Y727" s="278"/>
      <c r="Z727" s="278"/>
      <c r="AA727" s="278"/>
      <c r="AB727" s="278"/>
      <c r="AC727" s="278"/>
      <c r="AD727" s="278"/>
      <c r="AE727" s="278"/>
      <c r="AF727" s="278"/>
      <c r="AG727" s="278"/>
      <c r="AH727" s="278"/>
      <c r="AI727" s="278"/>
      <c r="AJ727" s="278"/>
      <c r="AK727" s="278"/>
    </row>
    <row r="728" spans="1:37" s="23" customFormat="1" ht="15" customHeight="1">
      <c r="A728" s="114"/>
      <c r="B728" s="378"/>
      <c r="C728" s="85"/>
      <c r="D728" s="85"/>
      <c r="E728" s="85"/>
      <c r="F728" s="85"/>
      <c r="G728" s="22"/>
      <c r="H728" s="278"/>
      <c r="I728" s="278"/>
      <c r="J728" s="278"/>
      <c r="K728" s="278"/>
      <c r="L728" s="278"/>
      <c r="M728" s="278"/>
      <c r="N728" s="278"/>
      <c r="O728" s="278"/>
      <c r="P728" s="278"/>
      <c r="Q728" s="278"/>
      <c r="R728" s="278"/>
      <c r="S728" s="278"/>
      <c r="T728" s="278"/>
      <c r="U728" s="278"/>
      <c r="V728" s="278"/>
      <c r="W728" s="278"/>
      <c r="X728" s="278"/>
      <c r="Y728" s="278"/>
      <c r="Z728" s="278"/>
      <c r="AA728" s="278"/>
      <c r="AB728" s="278"/>
      <c r="AC728" s="278"/>
      <c r="AD728" s="278"/>
      <c r="AE728" s="278"/>
      <c r="AF728" s="278"/>
      <c r="AG728" s="278"/>
      <c r="AH728" s="278"/>
      <c r="AI728" s="278"/>
      <c r="AJ728" s="278"/>
      <c r="AK728" s="278"/>
    </row>
    <row r="729" spans="1:37" s="23" customFormat="1" ht="15" customHeight="1">
      <c r="A729" s="114"/>
      <c r="B729" s="378"/>
      <c r="C729" s="85"/>
      <c r="D729" s="85"/>
      <c r="E729" s="85"/>
      <c r="F729" s="85"/>
      <c r="G729" s="22"/>
      <c r="H729" s="278"/>
      <c r="I729" s="278"/>
      <c r="J729" s="278"/>
      <c r="K729" s="278"/>
      <c r="L729" s="278"/>
      <c r="M729" s="278"/>
      <c r="N729" s="278"/>
      <c r="O729" s="278"/>
      <c r="P729" s="278"/>
      <c r="Q729" s="278"/>
      <c r="R729" s="278"/>
      <c r="S729" s="278"/>
      <c r="T729" s="278"/>
      <c r="U729" s="278"/>
      <c r="V729" s="278"/>
      <c r="W729" s="278"/>
      <c r="X729" s="278"/>
      <c r="Y729" s="278"/>
      <c r="Z729" s="278"/>
      <c r="AA729" s="278"/>
      <c r="AB729" s="278"/>
      <c r="AC729" s="278"/>
      <c r="AD729" s="278"/>
      <c r="AE729" s="278"/>
      <c r="AF729" s="278"/>
      <c r="AG729" s="278"/>
      <c r="AH729" s="278"/>
      <c r="AI729" s="278"/>
      <c r="AJ729" s="278"/>
      <c r="AK729" s="278"/>
    </row>
    <row r="730" spans="1:37" s="23" customFormat="1" ht="15" customHeight="1">
      <c r="A730" s="114"/>
      <c r="B730" s="378"/>
      <c r="C730" s="85"/>
      <c r="D730" s="85"/>
      <c r="E730" s="85"/>
      <c r="F730" s="85"/>
      <c r="G730" s="22"/>
      <c r="H730" s="278"/>
      <c r="I730" s="278"/>
      <c r="J730" s="278"/>
      <c r="K730" s="278"/>
      <c r="L730" s="278"/>
      <c r="M730" s="278"/>
      <c r="N730" s="278"/>
      <c r="O730" s="278"/>
      <c r="P730" s="278"/>
      <c r="Q730" s="278"/>
      <c r="R730" s="278"/>
      <c r="S730" s="278"/>
      <c r="T730" s="278"/>
      <c r="U730" s="278"/>
      <c r="V730" s="278"/>
      <c r="W730" s="278"/>
      <c r="X730" s="278"/>
      <c r="Y730" s="278"/>
      <c r="Z730" s="278"/>
      <c r="AA730" s="278"/>
      <c r="AB730" s="278"/>
      <c r="AC730" s="278"/>
      <c r="AD730" s="278"/>
      <c r="AE730" s="278"/>
      <c r="AF730" s="278"/>
      <c r="AG730" s="278"/>
      <c r="AH730" s="278"/>
      <c r="AI730" s="278"/>
      <c r="AJ730" s="278"/>
      <c r="AK730" s="278"/>
    </row>
    <row r="731" spans="1:37" s="23" customFormat="1" ht="15" customHeight="1">
      <c r="A731" s="114"/>
      <c r="B731" s="378"/>
      <c r="C731" s="85"/>
      <c r="D731" s="85"/>
      <c r="E731" s="85"/>
      <c r="F731" s="85"/>
      <c r="G731" s="22"/>
      <c r="H731" s="278"/>
      <c r="I731" s="278"/>
      <c r="J731" s="278"/>
      <c r="K731" s="278"/>
      <c r="L731" s="278"/>
      <c r="M731" s="278"/>
      <c r="N731" s="278"/>
      <c r="O731" s="278"/>
      <c r="P731" s="278"/>
      <c r="Q731" s="278"/>
      <c r="R731" s="278"/>
      <c r="S731" s="278"/>
      <c r="T731" s="278"/>
      <c r="U731" s="278"/>
      <c r="V731" s="278"/>
      <c r="W731" s="278"/>
      <c r="X731" s="278"/>
      <c r="Y731" s="278"/>
      <c r="Z731" s="278"/>
      <c r="AA731" s="278"/>
      <c r="AB731" s="278"/>
      <c r="AC731" s="278"/>
      <c r="AD731" s="278"/>
      <c r="AE731" s="278"/>
      <c r="AF731" s="278"/>
      <c r="AG731" s="278"/>
      <c r="AH731" s="278"/>
      <c r="AI731" s="278"/>
      <c r="AJ731" s="278"/>
      <c r="AK731" s="278"/>
    </row>
    <row r="732" spans="1:37" s="23" customFormat="1" ht="15" customHeight="1">
      <c r="A732" s="114"/>
      <c r="B732" s="378"/>
      <c r="C732" s="85"/>
      <c r="D732" s="85"/>
      <c r="E732" s="85"/>
      <c r="F732" s="85"/>
      <c r="G732" s="22"/>
      <c r="H732" s="278"/>
      <c r="I732" s="278"/>
      <c r="J732" s="278"/>
      <c r="K732" s="278"/>
      <c r="L732" s="278"/>
      <c r="M732" s="278"/>
      <c r="N732" s="278"/>
      <c r="O732" s="278"/>
      <c r="P732" s="278"/>
      <c r="Q732" s="278"/>
      <c r="R732" s="278"/>
      <c r="S732" s="278"/>
      <c r="T732" s="278"/>
      <c r="U732" s="278"/>
      <c r="V732" s="278"/>
      <c r="W732" s="278"/>
      <c r="X732" s="278"/>
      <c r="Y732" s="278"/>
      <c r="Z732" s="278"/>
      <c r="AA732" s="278"/>
      <c r="AB732" s="278"/>
      <c r="AC732" s="278"/>
      <c r="AD732" s="278"/>
      <c r="AE732" s="278"/>
      <c r="AF732" s="278"/>
      <c r="AG732" s="278"/>
      <c r="AH732" s="278"/>
      <c r="AI732" s="278"/>
      <c r="AJ732" s="278"/>
      <c r="AK732" s="278"/>
    </row>
    <row r="733" spans="1:37" s="23" customFormat="1" ht="15" customHeight="1">
      <c r="A733" s="114"/>
      <c r="B733" s="378"/>
      <c r="C733" s="85"/>
      <c r="D733" s="85"/>
      <c r="E733" s="85"/>
      <c r="F733" s="85"/>
      <c r="G733" s="22"/>
      <c r="H733" s="278"/>
      <c r="I733" s="278"/>
      <c r="J733" s="278"/>
      <c r="K733" s="278"/>
      <c r="L733" s="278"/>
      <c r="M733" s="278"/>
      <c r="N733" s="278"/>
      <c r="O733" s="278"/>
      <c r="P733" s="278"/>
      <c r="Q733" s="278"/>
      <c r="R733" s="278"/>
      <c r="S733" s="278"/>
      <c r="T733" s="278"/>
      <c r="U733" s="278"/>
      <c r="V733" s="278"/>
      <c r="W733" s="278"/>
      <c r="X733" s="278"/>
      <c r="Y733" s="278"/>
      <c r="Z733" s="278"/>
      <c r="AA733" s="278"/>
      <c r="AB733" s="278"/>
      <c r="AC733" s="278"/>
      <c r="AD733" s="278"/>
      <c r="AE733" s="278"/>
      <c r="AF733" s="278"/>
      <c r="AG733" s="278"/>
      <c r="AH733" s="278"/>
      <c r="AI733" s="278"/>
      <c r="AJ733" s="278"/>
      <c r="AK733" s="278"/>
    </row>
    <row r="734" spans="1:37" s="23" customFormat="1" ht="15" customHeight="1">
      <c r="A734" s="114"/>
      <c r="B734" s="378"/>
      <c r="C734" s="85"/>
      <c r="D734" s="85"/>
      <c r="E734" s="85"/>
      <c r="F734" s="85"/>
      <c r="G734" s="22"/>
      <c r="H734" s="278"/>
      <c r="I734" s="278"/>
      <c r="J734" s="278"/>
      <c r="K734" s="278"/>
      <c r="L734" s="278"/>
      <c r="M734" s="278"/>
      <c r="N734" s="278"/>
      <c r="O734" s="278"/>
      <c r="P734" s="278"/>
      <c r="Q734" s="278"/>
      <c r="R734" s="278"/>
      <c r="S734" s="278"/>
      <c r="T734" s="278"/>
      <c r="U734" s="278"/>
      <c r="V734" s="278"/>
      <c r="W734" s="278"/>
      <c r="X734" s="278"/>
      <c r="Y734" s="278"/>
      <c r="Z734" s="278"/>
      <c r="AA734" s="278"/>
      <c r="AB734" s="278"/>
      <c r="AC734" s="278"/>
      <c r="AD734" s="278"/>
      <c r="AE734" s="278"/>
      <c r="AF734" s="278"/>
      <c r="AG734" s="278"/>
      <c r="AH734" s="278"/>
      <c r="AI734" s="278"/>
      <c r="AJ734" s="278"/>
      <c r="AK734" s="278"/>
    </row>
    <row r="735" spans="1:37" s="23" customFormat="1" ht="15" customHeight="1">
      <c r="A735" s="114"/>
      <c r="B735" s="378"/>
      <c r="C735" s="85"/>
      <c r="D735" s="85"/>
      <c r="E735" s="85"/>
      <c r="F735" s="85"/>
      <c r="G735" s="22"/>
      <c r="H735" s="278"/>
      <c r="I735" s="278"/>
      <c r="J735" s="278"/>
      <c r="K735" s="278"/>
      <c r="L735" s="278"/>
      <c r="M735" s="278"/>
      <c r="N735" s="278"/>
      <c r="O735" s="278"/>
      <c r="P735" s="278"/>
      <c r="Q735" s="278"/>
      <c r="R735" s="278"/>
      <c r="S735" s="278"/>
      <c r="T735" s="278"/>
      <c r="U735" s="278"/>
      <c r="V735" s="278"/>
      <c r="W735" s="278"/>
      <c r="X735" s="278"/>
      <c r="Y735" s="278"/>
      <c r="Z735" s="278"/>
      <c r="AA735" s="278"/>
      <c r="AB735" s="278"/>
      <c r="AC735" s="278"/>
      <c r="AD735" s="278"/>
      <c r="AE735" s="278"/>
      <c r="AF735" s="278"/>
      <c r="AG735" s="278"/>
      <c r="AH735" s="278"/>
      <c r="AI735" s="278"/>
      <c r="AJ735" s="278"/>
      <c r="AK735" s="278"/>
    </row>
    <row r="736" spans="1:37" s="23" customFormat="1" ht="15" customHeight="1">
      <c r="A736" s="114"/>
      <c r="B736" s="378"/>
      <c r="C736" s="85"/>
      <c r="D736" s="85"/>
      <c r="E736" s="85"/>
      <c r="F736" s="85"/>
      <c r="G736" s="22"/>
      <c r="H736" s="278"/>
      <c r="I736" s="278"/>
      <c r="J736" s="278"/>
      <c r="K736" s="278"/>
      <c r="L736" s="278"/>
      <c r="M736" s="278"/>
      <c r="N736" s="278"/>
      <c r="O736" s="278"/>
      <c r="P736" s="278"/>
      <c r="Q736" s="278"/>
      <c r="R736" s="278"/>
      <c r="S736" s="278"/>
      <c r="T736" s="278"/>
      <c r="U736" s="278"/>
      <c r="V736" s="278"/>
      <c r="W736" s="278"/>
      <c r="X736" s="278"/>
      <c r="Y736" s="278"/>
      <c r="Z736" s="278"/>
      <c r="AA736" s="278"/>
      <c r="AB736" s="278"/>
      <c r="AC736" s="278"/>
      <c r="AD736" s="278"/>
      <c r="AE736" s="278"/>
      <c r="AF736" s="278"/>
      <c r="AG736" s="278"/>
      <c r="AH736" s="278"/>
      <c r="AI736" s="278"/>
      <c r="AJ736" s="278"/>
      <c r="AK736" s="278"/>
    </row>
    <row r="737" spans="1:37" s="23" customFormat="1" ht="15" customHeight="1">
      <c r="A737" s="114"/>
      <c r="B737" s="378"/>
      <c r="C737" s="85"/>
      <c r="D737" s="85"/>
      <c r="E737" s="85"/>
      <c r="F737" s="85"/>
      <c r="G737" s="22"/>
      <c r="H737" s="278"/>
      <c r="I737" s="278"/>
      <c r="J737" s="278"/>
      <c r="K737" s="278"/>
      <c r="L737" s="278"/>
      <c r="M737" s="278"/>
      <c r="N737" s="278"/>
      <c r="O737" s="278"/>
      <c r="P737" s="278"/>
      <c r="Q737" s="278"/>
      <c r="R737" s="278"/>
      <c r="S737" s="278"/>
      <c r="T737" s="278"/>
      <c r="U737" s="278"/>
      <c r="V737" s="278"/>
      <c r="W737" s="278"/>
      <c r="X737" s="278"/>
      <c r="Y737" s="278"/>
      <c r="Z737" s="278"/>
      <c r="AA737" s="278"/>
      <c r="AB737" s="278"/>
      <c r="AC737" s="278"/>
      <c r="AD737" s="278"/>
      <c r="AE737" s="278"/>
      <c r="AF737" s="278"/>
      <c r="AG737" s="278"/>
      <c r="AH737" s="278"/>
      <c r="AI737" s="278"/>
      <c r="AJ737" s="278"/>
      <c r="AK737" s="278"/>
    </row>
    <row r="738" spans="1:37" s="23" customFormat="1" ht="15" customHeight="1">
      <c r="A738" s="114"/>
      <c r="B738" s="378"/>
      <c r="C738" s="85"/>
      <c r="D738" s="85"/>
      <c r="E738" s="85"/>
      <c r="F738" s="85"/>
      <c r="G738" s="22"/>
      <c r="H738" s="278"/>
      <c r="I738" s="278"/>
      <c r="J738" s="278"/>
      <c r="K738" s="278"/>
      <c r="L738" s="278"/>
      <c r="M738" s="278"/>
      <c r="N738" s="278"/>
      <c r="O738" s="278"/>
      <c r="P738" s="278"/>
      <c r="Q738" s="278"/>
      <c r="R738" s="278"/>
      <c r="S738" s="278"/>
      <c r="T738" s="278"/>
      <c r="U738" s="278"/>
      <c r="V738" s="278"/>
      <c r="W738" s="278"/>
      <c r="X738" s="278"/>
      <c r="Y738" s="278"/>
      <c r="Z738" s="278"/>
      <c r="AA738" s="278"/>
      <c r="AB738" s="278"/>
      <c r="AC738" s="278"/>
      <c r="AD738" s="278"/>
      <c r="AE738" s="278"/>
      <c r="AF738" s="278"/>
      <c r="AG738" s="278"/>
      <c r="AH738" s="278"/>
      <c r="AI738" s="278"/>
      <c r="AJ738" s="278"/>
      <c r="AK738" s="278"/>
    </row>
    <row r="739" spans="1:37" s="23" customFormat="1" ht="15" customHeight="1">
      <c r="A739" s="114"/>
      <c r="B739" s="378"/>
      <c r="C739" s="85"/>
      <c r="D739" s="85"/>
      <c r="E739" s="85"/>
      <c r="F739" s="85"/>
      <c r="G739" s="22"/>
      <c r="H739" s="278"/>
      <c r="I739" s="278"/>
      <c r="J739" s="278"/>
      <c r="K739" s="278"/>
      <c r="L739" s="278"/>
      <c r="M739" s="278"/>
      <c r="N739" s="278"/>
      <c r="O739" s="278"/>
      <c r="P739" s="278"/>
      <c r="Q739" s="278"/>
      <c r="R739" s="278"/>
      <c r="S739" s="278"/>
      <c r="T739" s="278"/>
      <c r="U739" s="278"/>
      <c r="V739" s="278"/>
      <c r="W739" s="278"/>
      <c r="X739" s="278"/>
      <c r="Y739" s="278"/>
      <c r="Z739" s="278"/>
      <c r="AA739" s="278"/>
      <c r="AB739" s="278"/>
      <c r="AC739" s="278"/>
      <c r="AD739" s="278"/>
      <c r="AE739" s="278"/>
      <c r="AF739" s="278"/>
      <c r="AG739" s="278"/>
      <c r="AH739" s="278"/>
      <c r="AI739" s="278"/>
      <c r="AJ739" s="278"/>
      <c r="AK739" s="278"/>
    </row>
    <row r="740" spans="1:37" s="23" customFormat="1" ht="15" customHeight="1">
      <c r="A740" s="114"/>
      <c r="B740" s="378"/>
      <c r="C740" s="85"/>
      <c r="D740" s="85"/>
      <c r="E740" s="85"/>
      <c r="F740" s="85"/>
      <c r="G740" s="22"/>
      <c r="H740" s="278"/>
      <c r="I740" s="278"/>
      <c r="J740" s="278"/>
      <c r="K740" s="278"/>
      <c r="L740" s="278"/>
      <c r="M740" s="278"/>
      <c r="N740" s="278"/>
      <c r="O740" s="278"/>
      <c r="P740" s="278"/>
      <c r="Q740" s="278"/>
      <c r="R740" s="278"/>
      <c r="S740" s="278"/>
      <c r="T740" s="278"/>
      <c r="U740" s="278"/>
      <c r="V740" s="278"/>
      <c r="W740" s="278"/>
      <c r="X740" s="278"/>
      <c r="Y740" s="278"/>
      <c r="Z740" s="278"/>
      <c r="AA740" s="278"/>
      <c r="AB740" s="278"/>
      <c r="AC740" s="278"/>
      <c r="AD740" s="278"/>
      <c r="AE740" s="278"/>
      <c r="AF740" s="278"/>
      <c r="AG740" s="278"/>
      <c r="AH740" s="278"/>
      <c r="AI740" s="278"/>
      <c r="AJ740" s="278"/>
      <c r="AK740" s="278"/>
    </row>
    <row r="741" spans="1:37" s="23" customFormat="1" ht="15" customHeight="1">
      <c r="A741" s="114"/>
      <c r="B741" s="378"/>
      <c r="C741" s="85"/>
      <c r="D741" s="85"/>
      <c r="E741" s="85"/>
      <c r="F741" s="85"/>
      <c r="G741" s="22"/>
      <c r="H741" s="278"/>
      <c r="I741" s="278"/>
      <c r="J741" s="278"/>
      <c r="K741" s="278"/>
      <c r="L741" s="278"/>
      <c r="M741" s="278"/>
      <c r="N741" s="278"/>
      <c r="O741" s="278"/>
      <c r="P741" s="278"/>
      <c r="Q741" s="278"/>
      <c r="R741" s="278"/>
      <c r="S741" s="278"/>
      <c r="T741" s="278"/>
      <c r="U741" s="278"/>
      <c r="V741" s="278"/>
      <c r="W741" s="278"/>
      <c r="X741" s="278"/>
      <c r="Y741" s="278"/>
      <c r="Z741" s="278"/>
      <c r="AA741" s="278"/>
      <c r="AB741" s="278"/>
      <c r="AC741" s="278"/>
      <c r="AD741" s="278"/>
      <c r="AE741" s="278"/>
      <c r="AF741" s="278"/>
      <c r="AG741" s="278"/>
      <c r="AH741" s="278"/>
      <c r="AI741" s="278"/>
      <c r="AJ741" s="278"/>
      <c r="AK741" s="278"/>
    </row>
    <row r="742" spans="1:37" s="23" customFormat="1" ht="15" customHeight="1">
      <c r="A742" s="114"/>
      <c r="B742" s="378"/>
      <c r="C742" s="85"/>
      <c r="D742" s="85"/>
      <c r="E742" s="85"/>
      <c r="F742" s="85"/>
      <c r="G742" s="22"/>
      <c r="H742" s="278"/>
      <c r="I742" s="278"/>
      <c r="J742" s="278"/>
      <c r="K742" s="278"/>
      <c r="L742" s="278"/>
      <c r="M742" s="278"/>
      <c r="N742" s="278"/>
      <c r="O742" s="278"/>
      <c r="P742" s="278"/>
      <c r="Q742" s="278"/>
      <c r="R742" s="278"/>
      <c r="S742" s="278"/>
      <c r="T742" s="278"/>
      <c r="U742" s="278"/>
      <c r="V742" s="278"/>
      <c r="W742" s="278"/>
      <c r="X742" s="278"/>
      <c r="Y742" s="278"/>
      <c r="Z742" s="278"/>
      <c r="AA742" s="278"/>
      <c r="AB742" s="278"/>
      <c r="AC742" s="278"/>
      <c r="AD742" s="278"/>
      <c r="AE742" s="278"/>
      <c r="AF742" s="278"/>
      <c r="AG742" s="278"/>
      <c r="AH742" s="278"/>
      <c r="AI742" s="278"/>
      <c r="AJ742" s="278"/>
      <c r="AK742" s="278"/>
    </row>
    <row r="743" spans="1:37" s="23" customFormat="1" ht="15" customHeight="1">
      <c r="A743" s="114"/>
      <c r="B743" s="378"/>
      <c r="C743" s="85"/>
      <c r="D743" s="85"/>
      <c r="E743" s="85"/>
      <c r="F743" s="85"/>
      <c r="G743" s="22"/>
      <c r="H743" s="278"/>
      <c r="I743" s="278"/>
      <c r="J743" s="278"/>
      <c r="K743" s="278"/>
      <c r="L743" s="278"/>
      <c r="M743" s="278"/>
      <c r="N743" s="278"/>
      <c r="O743" s="278"/>
      <c r="P743" s="278"/>
      <c r="Q743" s="278"/>
      <c r="R743" s="278"/>
      <c r="S743" s="278"/>
      <c r="T743" s="278"/>
      <c r="U743" s="278"/>
      <c r="V743" s="278"/>
      <c r="W743" s="278"/>
      <c r="X743" s="278"/>
      <c r="Y743" s="278"/>
      <c r="Z743" s="278"/>
      <c r="AA743" s="278"/>
      <c r="AB743" s="278"/>
      <c r="AC743" s="278"/>
      <c r="AD743" s="278"/>
      <c r="AE743" s="278"/>
      <c r="AF743" s="278"/>
      <c r="AG743" s="278"/>
      <c r="AH743" s="278"/>
      <c r="AI743" s="278"/>
      <c r="AJ743" s="278"/>
      <c r="AK743" s="278"/>
    </row>
    <row r="744" spans="1:37" s="23" customFormat="1" ht="15" customHeight="1">
      <c r="A744" s="114"/>
      <c r="B744" s="378"/>
      <c r="C744" s="85"/>
      <c r="D744" s="85"/>
      <c r="E744" s="85"/>
      <c r="F744" s="85"/>
      <c r="G744" s="22"/>
      <c r="H744" s="278"/>
      <c r="I744" s="278"/>
      <c r="J744" s="278"/>
      <c r="K744" s="278"/>
      <c r="L744" s="278"/>
      <c r="M744" s="278"/>
      <c r="N744" s="278"/>
      <c r="O744" s="278"/>
      <c r="P744" s="278"/>
      <c r="Q744" s="278"/>
      <c r="R744" s="278"/>
      <c r="S744" s="278"/>
      <c r="T744" s="278"/>
      <c r="U744" s="278"/>
      <c r="V744" s="278"/>
      <c r="W744" s="278"/>
      <c r="X744" s="278"/>
      <c r="Y744" s="278"/>
      <c r="Z744" s="278"/>
      <c r="AA744" s="278"/>
      <c r="AB744" s="278"/>
      <c r="AC744" s="278"/>
      <c r="AD744" s="278"/>
      <c r="AE744" s="278"/>
      <c r="AF744" s="278"/>
      <c r="AG744" s="278"/>
      <c r="AH744" s="278"/>
      <c r="AI744" s="278"/>
      <c r="AJ744" s="278"/>
      <c r="AK744" s="278"/>
    </row>
    <row r="745" spans="1:37" s="23" customFormat="1" ht="15" customHeight="1">
      <c r="A745" s="114"/>
      <c r="B745" s="378"/>
      <c r="C745" s="85"/>
      <c r="D745" s="85"/>
      <c r="E745" s="85"/>
      <c r="F745" s="85"/>
      <c r="G745" s="22"/>
      <c r="H745" s="278"/>
      <c r="I745" s="278"/>
      <c r="J745" s="278"/>
      <c r="K745" s="278"/>
      <c r="L745" s="278"/>
      <c r="M745" s="278"/>
      <c r="N745" s="278"/>
      <c r="O745" s="278"/>
      <c r="P745" s="278"/>
      <c r="Q745" s="278"/>
      <c r="R745" s="278"/>
      <c r="S745" s="278"/>
      <c r="T745" s="278"/>
      <c r="U745" s="278"/>
      <c r="V745" s="278"/>
      <c r="W745" s="278"/>
      <c r="X745" s="278"/>
      <c r="Y745" s="278"/>
      <c r="Z745" s="278"/>
      <c r="AA745" s="278"/>
      <c r="AB745" s="278"/>
      <c r="AC745" s="278"/>
      <c r="AD745" s="278"/>
      <c r="AE745" s="278"/>
      <c r="AF745" s="278"/>
      <c r="AG745" s="278"/>
      <c r="AH745" s="278"/>
      <c r="AI745" s="278"/>
      <c r="AJ745" s="278"/>
      <c r="AK745" s="278"/>
    </row>
    <row r="746" spans="1:37" s="23" customFormat="1" ht="15" customHeight="1">
      <c r="A746" s="114"/>
      <c r="B746" s="378"/>
      <c r="C746" s="85"/>
      <c r="D746" s="85"/>
      <c r="E746" s="85"/>
      <c r="F746" s="85"/>
      <c r="G746" s="22"/>
      <c r="H746" s="278"/>
      <c r="I746" s="278"/>
      <c r="J746" s="278"/>
      <c r="K746" s="278"/>
      <c r="L746" s="278"/>
      <c r="M746" s="278"/>
      <c r="N746" s="278"/>
      <c r="O746" s="278"/>
      <c r="P746" s="278"/>
      <c r="Q746" s="278"/>
      <c r="R746" s="278"/>
      <c r="S746" s="278"/>
      <c r="T746" s="278"/>
      <c r="U746" s="278"/>
      <c r="V746" s="278"/>
      <c r="W746" s="278"/>
      <c r="X746" s="278"/>
      <c r="Y746" s="278"/>
      <c r="Z746" s="278"/>
      <c r="AA746" s="278"/>
      <c r="AB746" s="278"/>
      <c r="AC746" s="278"/>
      <c r="AD746" s="278"/>
      <c r="AE746" s="278"/>
      <c r="AF746" s="278"/>
      <c r="AG746" s="278"/>
      <c r="AH746" s="278"/>
      <c r="AI746" s="278"/>
      <c r="AJ746" s="278"/>
      <c r="AK746" s="278"/>
    </row>
    <row r="747" spans="1:37" s="23" customFormat="1" ht="15" customHeight="1">
      <c r="A747" s="114"/>
      <c r="B747" s="378"/>
      <c r="C747" s="85"/>
      <c r="D747" s="85"/>
      <c r="E747" s="85"/>
      <c r="F747" s="85"/>
      <c r="G747" s="22"/>
      <c r="H747" s="278"/>
      <c r="I747" s="278"/>
      <c r="J747" s="278"/>
      <c r="K747" s="278"/>
      <c r="L747" s="278"/>
      <c r="M747" s="278"/>
      <c r="N747" s="278"/>
      <c r="O747" s="278"/>
      <c r="P747" s="278"/>
      <c r="Q747" s="278"/>
      <c r="R747" s="278"/>
      <c r="S747" s="278"/>
      <c r="T747" s="278"/>
      <c r="U747" s="278"/>
      <c r="V747" s="278"/>
      <c r="W747" s="278"/>
      <c r="X747" s="278"/>
      <c r="Y747" s="278"/>
      <c r="Z747" s="278"/>
      <c r="AA747" s="278"/>
      <c r="AB747" s="278"/>
      <c r="AC747" s="278"/>
      <c r="AD747" s="278"/>
      <c r="AE747" s="278"/>
      <c r="AF747" s="278"/>
      <c r="AG747" s="278"/>
      <c r="AH747" s="278"/>
      <c r="AI747" s="278"/>
      <c r="AJ747" s="278"/>
      <c r="AK747" s="278"/>
    </row>
    <row r="748" spans="1:37" s="23" customFormat="1" ht="15" customHeight="1">
      <c r="A748" s="114"/>
      <c r="B748" s="378"/>
      <c r="C748" s="85"/>
      <c r="D748" s="85"/>
      <c r="E748" s="85"/>
      <c r="F748" s="85"/>
      <c r="G748" s="22"/>
      <c r="H748" s="278"/>
      <c r="I748" s="278"/>
      <c r="J748" s="278"/>
      <c r="K748" s="278"/>
      <c r="L748" s="278"/>
      <c r="M748" s="278"/>
      <c r="N748" s="278"/>
      <c r="O748" s="278"/>
      <c r="P748" s="278"/>
      <c r="Q748" s="278"/>
      <c r="R748" s="278"/>
      <c r="S748" s="278"/>
      <c r="T748" s="278"/>
      <c r="U748" s="278"/>
      <c r="V748" s="278"/>
      <c r="W748" s="278"/>
      <c r="X748" s="278"/>
      <c r="Y748" s="278"/>
      <c r="Z748" s="278"/>
      <c r="AA748" s="278"/>
      <c r="AB748" s="278"/>
      <c r="AC748" s="278"/>
      <c r="AD748" s="278"/>
      <c r="AE748" s="278"/>
      <c r="AF748" s="278"/>
      <c r="AG748" s="278"/>
      <c r="AH748" s="278"/>
      <c r="AI748" s="278"/>
      <c r="AJ748" s="278"/>
      <c r="AK748" s="278"/>
    </row>
    <row r="749" spans="1:37" s="23" customFormat="1" ht="15" customHeight="1">
      <c r="A749" s="114"/>
      <c r="B749" s="378"/>
      <c r="C749" s="85"/>
      <c r="D749" s="85"/>
      <c r="E749" s="85"/>
      <c r="F749" s="85"/>
      <c r="G749" s="22"/>
      <c r="H749" s="278"/>
      <c r="I749" s="278"/>
      <c r="J749" s="278"/>
      <c r="K749" s="278"/>
      <c r="L749" s="278"/>
      <c r="M749" s="278"/>
      <c r="N749" s="278"/>
      <c r="O749" s="278"/>
      <c r="P749" s="278"/>
      <c r="Q749" s="278"/>
      <c r="R749" s="278"/>
      <c r="S749" s="278"/>
      <c r="T749" s="278"/>
      <c r="U749" s="278"/>
      <c r="V749" s="278"/>
      <c r="W749" s="278"/>
      <c r="X749" s="278"/>
      <c r="Y749" s="278"/>
      <c r="Z749" s="278"/>
      <c r="AA749" s="278"/>
      <c r="AB749" s="278"/>
      <c r="AC749" s="278"/>
      <c r="AD749" s="278"/>
      <c r="AE749" s="278"/>
      <c r="AF749" s="278"/>
      <c r="AG749" s="278"/>
      <c r="AH749" s="278"/>
      <c r="AI749" s="278"/>
      <c r="AJ749" s="278"/>
      <c r="AK749" s="278"/>
    </row>
    <row r="750" spans="1:37" s="23" customFormat="1" ht="15" customHeight="1">
      <c r="A750" s="114"/>
      <c r="B750" s="378"/>
      <c r="C750" s="85"/>
      <c r="D750" s="85"/>
      <c r="E750" s="85"/>
      <c r="F750" s="85"/>
      <c r="G750" s="22"/>
      <c r="H750" s="278"/>
      <c r="I750" s="278"/>
      <c r="J750" s="278"/>
      <c r="K750" s="278"/>
      <c r="L750" s="278"/>
      <c r="M750" s="278"/>
      <c r="N750" s="278"/>
      <c r="O750" s="278"/>
      <c r="P750" s="278"/>
      <c r="Q750" s="278"/>
      <c r="R750" s="278"/>
      <c r="S750" s="278"/>
      <c r="T750" s="278"/>
      <c r="U750" s="278"/>
      <c r="V750" s="278"/>
      <c r="W750" s="278"/>
      <c r="X750" s="278"/>
      <c r="Y750" s="278"/>
      <c r="Z750" s="278"/>
      <c r="AA750" s="278"/>
      <c r="AB750" s="278"/>
      <c r="AC750" s="278"/>
      <c r="AD750" s="278"/>
      <c r="AE750" s="278"/>
      <c r="AF750" s="278"/>
      <c r="AG750" s="278"/>
      <c r="AH750" s="278"/>
      <c r="AI750" s="278"/>
      <c r="AJ750" s="278"/>
      <c r="AK750" s="278"/>
    </row>
    <row r="751" spans="1:37" s="23" customFormat="1" ht="15" customHeight="1">
      <c r="A751" s="114"/>
      <c r="B751" s="378"/>
      <c r="C751" s="85"/>
      <c r="D751" s="85"/>
      <c r="E751" s="85"/>
      <c r="F751" s="85"/>
      <c r="G751" s="22"/>
      <c r="H751" s="278"/>
      <c r="I751" s="278"/>
      <c r="J751" s="278"/>
      <c r="K751" s="278"/>
      <c r="L751" s="278"/>
      <c r="M751" s="278"/>
      <c r="N751" s="278"/>
      <c r="O751" s="278"/>
      <c r="P751" s="278"/>
      <c r="Q751" s="278"/>
      <c r="R751" s="278"/>
      <c r="S751" s="278"/>
      <c r="T751" s="278"/>
      <c r="U751" s="278"/>
      <c r="V751" s="278"/>
      <c r="W751" s="278"/>
      <c r="X751" s="278"/>
      <c r="Y751" s="278"/>
      <c r="Z751" s="278"/>
      <c r="AA751" s="278"/>
      <c r="AB751" s="278"/>
      <c r="AC751" s="278"/>
      <c r="AD751" s="278"/>
      <c r="AE751" s="278"/>
      <c r="AF751" s="278"/>
      <c r="AG751" s="278"/>
      <c r="AH751" s="278"/>
      <c r="AI751" s="278"/>
      <c r="AJ751" s="278"/>
      <c r="AK751" s="278"/>
    </row>
    <row r="752" spans="1:37" s="23" customFormat="1" ht="15" customHeight="1">
      <c r="A752" s="114"/>
      <c r="B752" s="378"/>
      <c r="C752" s="85"/>
      <c r="D752" s="85"/>
      <c r="E752" s="85"/>
      <c r="F752" s="85"/>
      <c r="G752" s="22"/>
      <c r="H752" s="278"/>
      <c r="I752" s="278"/>
      <c r="J752" s="278"/>
      <c r="K752" s="278"/>
      <c r="L752" s="278"/>
      <c r="M752" s="278"/>
      <c r="N752" s="278"/>
      <c r="O752" s="278"/>
      <c r="P752" s="278"/>
      <c r="Q752" s="278"/>
      <c r="R752" s="278"/>
      <c r="S752" s="278"/>
      <c r="T752" s="278"/>
      <c r="U752" s="278"/>
      <c r="V752" s="278"/>
      <c r="W752" s="278"/>
      <c r="X752" s="278"/>
      <c r="Y752" s="278"/>
      <c r="Z752" s="278"/>
      <c r="AA752" s="278"/>
      <c r="AB752" s="278"/>
      <c r="AC752" s="278"/>
      <c r="AD752" s="278"/>
      <c r="AE752" s="278"/>
      <c r="AF752" s="278"/>
      <c r="AG752" s="278"/>
      <c r="AH752" s="278"/>
      <c r="AI752" s="278"/>
      <c r="AJ752" s="278"/>
      <c r="AK752" s="278"/>
    </row>
    <row r="753" spans="1:37" s="23" customFormat="1" ht="15" customHeight="1">
      <c r="A753" s="114"/>
      <c r="B753" s="378"/>
      <c r="C753" s="85"/>
      <c r="D753" s="85"/>
      <c r="E753" s="85"/>
      <c r="F753" s="85"/>
      <c r="G753" s="22"/>
      <c r="H753" s="278"/>
      <c r="I753" s="278"/>
      <c r="J753" s="278"/>
      <c r="K753" s="278"/>
      <c r="L753" s="278"/>
      <c r="M753" s="278"/>
      <c r="N753" s="278"/>
      <c r="O753" s="278"/>
      <c r="P753" s="278"/>
      <c r="Q753" s="278"/>
      <c r="R753" s="278"/>
      <c r="S753" s="278"/>
      <c r="T753" s="278"/>
      <c r="U753" s="278"/>
      <c r="V753" s="278"/>
      <c r="W753" s="278"/>
      <c r="X753" s="278"/>
      <c r="Y753" s="278"/>
      <c r="Z753" s="278"/>
      <c r="AA753" s="278"/>
      <c r="AB753" s="278"/>
      <c r="AC753" s="278"/>
      <c r="AD753" s="278"/>
      <c r="AE753" s="278"/>
      <c r="AF753" s="278"/>
      <c r="AG753" s="278"/>
      <c r="AH753" s="278"/>
      <c r="AI753" s="278"/>
      <c r="AJ753" s="278"/>
      <c r="AK753" s="278"/>
    </row>
    <row r="754" spans="1:37" s="23" customFormat="1" ht="15" customHeight="1">
      <c r="A754" s="114"/>
      <c r="B754" s="378"/>
      <c r="C754" s="85"/>
      <c r="D754" s="85"/>
      <c r="E754" s="85"/>
      <c r="F754" s="85"/>
      <c r="G754" s="22"/>
      <c r="H754" s="278"/>
      <c r="I754" s="278"/>
      <c r="J754" s="278"/>
      <c r="K754" s="278"/>
      <c r="L754" s="278"/>
      <c r="M754" s="278"/>
      <c r="N754" s="278"/>
      <c r="O754" s="278"/>
      <c r="P754" s="278"/>
      <c r="Q754" s="278"/>
      <c r="R754" s="278"/>
      <c r="S754" s="278"/>
      <c r="T754" s="278"/>
      <c r="U754" s="278"/>
      <c r="V754" s="278"/>
      <c r="W754" s="278"/>
      <c r="X754" s="278"/>
      <c r="Y754" s="278"/>
      <c r="Z754" s="278"/>
      <c r="AA754" s="278"/>
      <c r="AB754" s="278"/>
      <c r="AC754" s="278"/>
      <c r="AD754" s="278"/>
      <c r="AE754" s="278"/>
      <c r="AF754" s="278"/>
      <c r="AG754" s="278"/>
      <c r="AH754" s="278"/>
      <c r="AI754" s="278"/>
      <c r="AJ754" s="278"/>
      <c r="AK754" s="278"/>
    </row>
    <row r="755" spans="1:37" s="23" customFormat="1" ht="15" customHeight="1">
      <c r="A755" s="114"/>
      <c r="B755" s="378"/>
      <c r="C755" s="85"/>
      <c r="D755" s="85"/>
      <c r="E755" s="85"/>
      <c r="F755" s="85"/>
      <c r="G755" s="22"/>
      <c r="H755" s="278"/>
      <c r="I755" s="278"/>
      <c r="J755" s="278"/>
      <c r="K755" s="278"/>
      <c r="L755" s="278"/>
      <c r="M755" s="278"/>
      <c r="N755" s="278"/>
      <c r="O755" s="278"/>
      <c r="P755" s="278"/>
      <c r="Q755" s="278"/>
      <c r="R755" s="278"/>
      <c r="S755" s="278"/>
      <c r="T755" s="278"/>
      <c r="U755" s="278"/>
      <c r="V755" s="278"/>
      <c r="W755" s="278"/>
      <c r="X755" s="278"/>
      <c r="Y755" s="278"/>
      <c r="Z755" s="278"/>
      <c r="AA755" s="278"/>
      <c r="AB755" s="278"/>
      <c r="AC755" s="278"/>
      <c r="AD755" s="278"/>
      <c r="AE755" s="278"/>
      <c r="AF755" s="278"/>
      <c r="AG755" s="278"/>
      <c r="AH755" s="278"/>
      <c r="AI755" s="278"/>
      <c r="AJ755" s="278"/>
      <c r="AK755" s="278"/>
    </row>
    <row r="756" spans="1:37" s="23" customFormat="1" ht="15" customHeight="1">
      <c r="A756" s="114"/>
      <c r="B756" s="378"/>
      <c r="C756" s="85"/>
      <c r="D756" s="85"/>
      <c r="E756" s="85"/>
      <c r="F756" s="85"/>
      <c r="G756" s="22"/>
      <c r="H756" s="278"/>
      <c r="I756" s="278"/>
      <c r="J756" s="278"/>
      <c r="K756" s="278"/>
      <c r="L756" s="278"/>
      <c r="M756" s="278"/>
      <c r="N756" s="278"/>
      <c r="O756" s="278"/>
      <c r="P756" s="278"/>
      <c r="Q756" s="278"/>
      <c r="R756" s="278"/>
      <c r="S756" s="278"/>
      <c r="T756" s="278"/>
      <c r="U756" s="278"/>
      <c r="V756" s="278"/>
      <c r="W756" s="278"/>
      <c r="X756" s="278"/>
      <c r="Y756" s="278"/>
      <c r="Z756" s="278"/>
      <c r="AA756" s="278"/>
      <c r="AB756" s="278"/>
      <c r="AC756" s="278"/>
      <c r="AD756" s="278"/>
      <c r="AE756" s="278"/>
      <c r="AF756" s="278"/>
      <c r="AG756" s="278"/>
      <c r="AH756" s="278"/>
      <c r="AI756" s="278"/>
      <c r="AJ756" s="278"/>
      <c r="AK756" s="278"/>
    </row>
    <row r="757" spans="1:37" s="23" customFormat="1" ht="15" customHeight="1">
      <c r="A757" s="114"/>
      <c r="B757" s="378"/>
      <c r="C757" s="85"/>
      <c r="D757" s="85"/>
      <c r="E757" s="85"/>
      <c r="F757" s="85"/>
      <c r="G757" s="22"/>
      <c r="H757" s="278"/>
      <c r="I757" s="278"/>
      <c r="J757" s="278"/>
      <c r="K757" s="278"/>
      <c r="L757" s="278"/>
      <c r="M757" s="278"/>
      <c r="N757" s="278"/>
      <c r="O757" s="278"/>
      <c r="P757" s="278"/>
      <c r="Q757" s="278"/>
      <c r="R757" s="278"/>
      <c r="S757" s="278"/>
      <c r="T757" s="278"/>
      <c r="U757" s="278"/>
      <c r="V757" s="278"/>
      <c r="W757" s="278"/>
      <c r="X757" s="278"/>
      <c r="Y757" s="278"/>
      <c r="Z757" s="278"/>
      <c r="AA757" s="278"/>
      <c r="AB757" s="278"/>
      <c r="AC757" s="278"/>
      <c r="AD757" s="278"/>
      <c r="AE757" s="278"/>
      <c r="AF757" s="278"/>
      <c r="AG757" s="278"/>
      <c r="AH757" s="278"/>
      <c r="AI757" s="278"/>
      <c r="AJ757" s="278"/>
      <c r="AK757" s="278"/>
    </row>
    <row r="758" spans="1:37" s="23" customFormat="1" ht="15" customHeight="1">
      <c r="A758" s="114"/>
      <c r="B758" s="378"/>
      <c r="C758" s="85"/>
      <c r="D758" s="85"/>
      <c r="E758" s="85"/>
      <c r="F758" s="85"/>
      <c r="G758" s="22"/>
      <c r="H758" s="278"/>
      <c r="I758" s="278"/>
      <c r="J758" s="278"/>
      <c r="K758" s="278"/>
      <c r="L758" s="278"/>
      <c r="M758" s="278"/>
      <c r="N758" s="278"/>
      <c r="O758" s="278"/>
      <c r="P758" s="278"/>
      <c r="Q758" s="278"/>
      <c r="R758" s="278"/>
      <c r="S758" s="278"/>
      <c r="T758" s="278"/>
      <c r="U758" s="278"/>
      <c r="V758" s="278"/>
      <c r="W758" s="278"/>
      <c r="X758" s="278"/>
      <c r="Y758" s="278"/>
      <c r="Z758" s="278"/>
      <c r="AA758" s="278"/>
      <c r="AB758" s="278"/>
      <c r="AC758" s="278"/>
      <c r="AD758" s="278"/>
      <c r="AE758" s="278"/>
      <c r="AF758" s="278"/>
      <c r="AG758" s="278"/>
      <c r="AH758" s="278"/>
      <c r="AI758" s="278"/>
      <c r="AJ758" s="278"/>
      <c r="AK758" s="278"/>
    </row>
    <row r="759" spans="1:37" s="23" customFormat="1" ht="15" customHeight="1">
      <c r="A759" s="114"/>
      <c r="B759" s="378"/>
      <c r="C759" s="85"/>
      <c r="D759" s="85"/>
      <c r="E759" s="85"/>
      <c r="F759" s="85"/>
      <c r="G759" s="22"/>
      <c r="H759" s="278"/>
      <c r="I759" s="278"/>
      <c r="J759" s="278"/>
      <c r="K759" s="278"/>
      <c r="L759" s="278"/>
      <c r="M759" s="278"/>
      <c r="N759" s="278"/>
      <c r="O759" s="278"/>
      <c r="P759" s="278"/>
      <c r="Q759" s="278"/>
      <c r="R759" s="278"/>
      <c r="S759" s="278"/>
      <c r="T759" s="278"/>
      <c r="U759" s="278"/>
      <c r="V759" s="278"/>
      <c r="W759" s="278"/>
      <c r="X759" s="278"/>
      <c r="Y759" s="278"/>
      <c r="Z759" s="278"/>
      <c r="AA759" s="278"/>
      <c r="AB759" s="278"/>
      <c r="AC759" s="278"/>
      <c r="AD759" s="278"/>
      <c r="AE759" s="278"/>
      <c r="AF759" s="278"/>
      <c r="AG759" s="278"/>
      <c r="AH759" s="278"/>
      <c r="AI759" s="278"/>
      <c r="AJ759" s="278"/>
      <c r="AK759" s="278"/>
    </row>
    <row r="760" spans="1:37" s="23" customFormat="1" ht="15" customHeight="1">
      <c r="A760" s="114"/>
      <c r="B760" s="378"/>
      <c r="C760" s="85"/>
      <c r="D760" s="85"/>
      <c r="E760" s="85"/>
      <c r="F760" s="85"/>
      <c r="G760" s="22"/>
      <c r="H760" s="278"/>
      <c r="I760" s="278"/>
      <c r="J760" s="278"/>
      <c r="K760" s="278"/>
      <c r="L760" s="278"/>
      <c r="M760" s="278"/>
      <c r="N760" s="278"/>
      <c r="O760" s="278"/>
      <c r="P760" s="278"/>
      <c r="Q760" s="278"/>
      <c r="R760" s="278"/>
      <c r="S760" s="278"/>
      <c r="T760" s="278"/>
      <c r="U760" s="278"/>
      <c r="V760" s="278"/>
      <c r="W760" s="278"/>
      <c r="X760" s="278"/>
      <c r="Y760" s="278"/>
      <c r="Z760" s="278"/>
      <c r="AA760" s="278"/>
      <c r="AB760" s="278"/>
      <c r="AC760" s="278"/>
      <c r="AD760" s="278"/>
      <c r="AE760" s="278"/>
      <c r="AF760" s="278"/>
      <c r="AG760" s="278"/>
      <c r="AH760" s="278"/>
      <c r="AI760" s="278"/>
      <c r="AJ760" s="278"/>
      <c r="AK760" s="278"/>
    </row>
    <row r="761" spans="1:37" s="23" customFormat="1" ht="15" customHeight="1">
      <c r="A761" s="114"/>
      <c r="B761" s="378"/>
      <c r="C761" s="85"/>
      <c r="D761" s="85"/>
      <c r="E761" s="85"/>
      <c r="F761" s="85"/>
      <c r="G761" s="22"/>
      <c r="H761" s="278"/>
      <c r="I761" s="278"/>
      <c r="J761" s="278"/>
      <c r="K761" s="278"/>
      <c r="L761" s="278"/>
      <c r="M761" s="278"/>
      <c r="N761" s="278"/>
      <c r="O761" s="278"/>
      <c r="P761" s="278"/>
      <c r="Q761" s="278"/>
      <c r="R761" s="278"/>
      <c r="S761" s="278"/>
      <c r="T761" s="278"/>
      <c r="U761" s="278"/>
      <c r="V761" s="278"/>
      <c r="W761" s="278"/>
      <c r="X761" s="278"/>
      <c r="Y761" s="278"/>
      <c r="Z761" s="278"/>
      <c r="AA761" s="278"/>
      <c r="AB761" s="278"/>
      <c r="AC761" s="278"/>
      <c r="AD761" s="278"/>
      <c r="AE761" s="278"/>
      <c r="AF761" s="278"/>
      <c r="AG761" s="278"/>
      <c r="AH761" s="278"/>
      <c r="AI761" s="278"/>
      <c r="AJ761" s="278"/>
      <c r="AK761" s="278"/>
    </row>
    <row r="762" spans="1:37" s="23" customFormat="1" ht="15" customHeight="1">
      <c r="A762" s="114"/>
      <c r="B762" s="378"/>
      <c r="C762" s="85"/>
      <c r="D762" s="85"/>
      <c r="E762" s="85"/>
      <c r="F762" s="85"/>
      <c r="G762" s="22"/>
      <c r="H762" s="278"/>
      <c r="I762" s="278"/>
      <c r="J762" s="278"/>
      <c r="K762" s="278"/>
      <c r="L762" s="278"/>
      <c r="M762" s="278"/>
      <c r="N762" s="278"/>
      <c r="O762" s="278"/>
      <c r="P762" s="278"/>
      <c r="Q762" s="278"/>
      <c r="R762" s="278"/>
      <c r="S762" s="278"/>
      <c r="T762" s="278"/>
      <c r="U762" s="278"/>
      <c r="V762" s="278"/>
      <c r="W762" s="278"/>
      <c r="X762" s="278"/>
      <c r="Y762" s="278"/>
      <c r="Z762" s="278"/>
      <c r="AA762" s="278"/>
      <c r="AB762" s="278"/>
      <c r="AC762" s="278"/>
      <c r="AD762" s="278"/>
      <c r="AE762" s="278"/>
      <c r="AF762" s="278"/>
      <c r="AG762" s="278"/>
      <c r="AH762" s="278"/>
      <c r="AI762" s="278"/>
      <c r="AJ762" s="278"/>
      <c r="AK762" s="278"/>
    </row>
    <row r="763" spans="1:37" s="23" customFormat="1" ht="15" customHeight="1">
      <c r="A763" s="114"/>
      <c r="B763" s="378"/>
      <c r="C763" s="85"/>
      <c r="D763" s="85"/>
      <c r="E763" s="85"/>
      <c r="F763" s="85"/>
      <c r="G763" s="22"/>
      <c r="H763" s="278"/>
      <c r="I763" s="278"/>
      <c r="J763" s="278"/>
      <c r="K763" s="278"/>
      <c r="L763" s="278"/>
      <c r="M763" s="278"/>
      <c r="N763" s="278"/>
      <c r="O763" s="278"/>
      <c r="P763" s="278"/>
      <c r="Q763" s="278"/>
      <c r="R763" s="278"/>
      <c r="S763" s="278"/>
      <c r="T763" s="278"/>
      <c r="U763" s="278"/>
      <c r="V763" s="278"/>
      <c r="W763" s="278"/>
      <c r="X763" s="278"/>
      <c r="Y763" s="278"/>
      <c r="Z763" s="278"/>
      <c r="AA763" s="278"/>
      <c r="AB763" s="278"/>
      <c r="AC763" s="278"/>
      <c r="AD763" s="278"/>
      <c r="AE763" s="278"/>
      <c r="AF763" s="278"/>
      <c r="AG763" s="278"/>
      <c r="AH763" s="278"/>
      <c r="AI763" s="278"/>
      <c r="AJ763" s="278"/>
      <c r="AK763" s="278"/>
    </row>
    <row r="764" spans="1:37" s="23" customFormat="1" ht="15" customHeight="1">
      <c r="A764" s="114"/>
      <c r="B764" s="378"/>
      <c r="C764" s="85"/>
      <c r="D764" s="85"/>
      <c r="E764" s="85"/>
      <c r="F764" s="85"/>
      <c r="G764" s="22"/>
      <c r="H764" s="278"/>
      <c r="I764" s="278"/>
      <c r="J764" s="278"/>
      <c r="K764" s="278"/>
      <c r="L764" s="278"/>
      <c r="M764" s="278"/>
      <c r="N764" s="278"/>
      <c r="O764" s="278"/>
      <c r="P764" s="278"/>
      <c r="Q764" s="278"/>
      <c r="R764" s="278"/>
      <c r="S764" s="278"/>
      <c r="T764" s="278"/>
      <c r="U764" s="278"/>
      <c r="V764" s="278"/>
      <c r="W764" s="278"/>
      <c r="X764" s="278"/>
      <c r="Y764" s="278"/>
      <c r="Z764" s="278"/>
      <c r="AA764" s="278"/>
      <c r="AB764" s="278"/>
      <c r="AC764" s="278"/>
      <c r="AD764" s="278"/>
      <c r="AE764" s="278"/>
      <c r="AF764" s="278"/>
      <c r="AG764" s="278"/>
      <c r="AH764" s="278"/>
      <c r="AI764" s="278"/>
      <c r="AJ764" s="278"/>
      <c r="AK764" s="278"/>
    </row>
    <row r="765" spans="1:37" s="23" customFormat="1" ht="15" customHeight="1">
      <c r="A765" s="114"/>
      <c r="B765" s="378"/>
      <c r="C765" s="85"/>
      <c r="D765" s="85"/>
      <c r="E765" s="85"/>
      <c r="F765" s="85"/>
      <c r="G765" s="22"/>
      <c r="H765" s="278"/>
      <c r="I765" s="278"/>
      <c r="J765" s="278"/>
      <c r="K765" s="278"/>
      <c r="L765" s="278"/>
      <c r="M765" s="278"/>
      <c r="N765" s="278"/>
      <c r="O765" s="278"/>
      <c r="P765" s="278"/>
      <c r="Q765" s="278"/>
      <c r="R765" s="278"/>
      <c r="S765" s="278"/>
      <c r="T765" s="278"/>
      <c r="U765" s="278"/>
      <c r="V765" s="278"/>
      <c r="W765" s="278"/>
      <c r="X765" s="278"/>
      <c r="Y765" s="278"/>
      <c r="Z765" s="278"/>
      <c r="AA765" s="278"/>
      <c r="AB765" s="278"/>
      <c r="AC765" s="278"/>
      <c r="AD765" s="278"/>
      <c r="AE765" s="278"/>
      <c r="AF765" s="278"/>
      <c r="AG765" s="278"/>
      <c r="AH765" s="278"/>
      <c r="AI765" s="278"/>
      <c r="AJ765" s="278"/>
      <c r="AK765" s="278"/>
    </row>
    <row r="766" spans="1:37" s="23" customFormat="1" ht="15" customHeight="1">
      <c r="A766" s="114"/>
      <c r="B766" s="378"/>
      <c r="C766" s="85"/>
      <c r="D766" s="85"/>
      <c r="E766" s="85"/>
      <c r="F766" s="85"/>
      <c r="G766" s="22"/>
      <c r="H766" s="278"/>
      <c r="I766" s="278"/>
      <c r="J766" s="278"/>
      <c r="K766" s="278"/>
      <c r="L766" s="278"/>
      <c r="M766" s="278"/>
      <c r="N766" s="278"/>
      <c r="O766" s="278"/>
      <c r="P766" s="278"/>
      <c r="Q766" s="278"/>
      <c r="R766" s="278"/>
      <c r="S766" s="278"/>
      <c r="T766" s="278"/>
      <c r="U766" s="278"/>
      <c r="V766" s="278"/>
      <c r="W766" s="278"/>
      <c r="X766" s="278"/>
      <c r="Y766" s="278"/>
      <c r="Z766" s="278"/>
      <c r="AA766" s="278"/>
      <c r="AB766" s="278"/>
      <c r="AC766" s="278"/>
      <c r="AD766" s="278"/>
      <c r="AE766" s="278"/>
      <c r="AF766" s="278"/>
      <c r="AG766" s="278"/>
      <c r="AH766" s="278"/>
      <c r="AI766" s="278"/>
      <c r="AJ766" s="278"/>
      <c r="AK766" s="278"/>
    </row>
    <row r="767" spans="1:37" s="23" customFormat="1" ht="15" customHeight="1">
      <c r="A767" s="114"/>
      <c r="B767" s="378"/>
      <c r="C767" s="85"/>
      <c r="D767" s="85"/>
      <c r="E767" s="85"/>
      <c r="F767" s="85"/>
      <c r="G767" s="22"/>
      <c r="H767" s="278"/>
      <c r="I767" s="278"/>
      <c r="J767" s="278"/>
      <c r="K767" s="278"/>
      <c r="L767" s="278"/>
      <c r="M767" s="278"/>
      <c r="N767" s="278"/>
      <c r="O767" s="278"/>
      <c r="P767" s="278"/>
      <c r="Q767" s="278"/>
      <c r="R767" s="278"/>
      <c r="S767" s="278"/>
      <c r="T767" s="278"/>
      <c r="U767" s="278"/>
      <c r="V767" s="278"/>
      <c r="W767" s="278"/>
      <c r="X767" s="278"/>
      <c r="Y767" s="278"/>
      <c r="Z767" s="278"/>
      <c r="AA767" s="278"/>
      <c r="AB767" s="278"/>
      <c r="AC767" s="278"/>
      <c r="AD767" s="278"/>
      <c r="AE767" s="278"/>
      <c r="AF767" s="278"/>
      <c r="AG767" s="278"/>
      <c r="AH767" s="278"/>
      <c r="AI767" s="278"/>
      <c r="AJ767" s="278"/>
      <c r="AK767" s="278"/>
    </row>
    <row r="768" spans="1:37" s="23" customFormat="1" ht="15" customHeight="1">
      <c r="A768" s="114"/>
      <c r="B768" s="378"/>
      <c r="C768" s="85"/>
      <c r="D768" s="85"/>
      <c r="E768" s="85"/>
      <c r="F768" s="85"/>
      <c r="G768" s="22"/>
      <c r="H768" s="278"/>
      <c r="I768" s="278"/>
      <c r="J768" s="278"/>
      <c r="K768" s="278"/>
      <c r="L768" s="278"/>
      <c r="M768" s="278"/>
      <c r="N768" s="278"/>
      <c r="O768" s="278"/>
      <c r="P768" s="278"/>
      <c r="Q768" s="278"/>
      <c r="R768" s="278"/>
      <c r="S768" s="278"/>
      <c r="T768" s="278"/>
      <c r="U768" s="278"/>
      <c r="V768" s="278"/>
      <c r="W768" s="278"/>
      <c r="X768" s="278"/>
      <c r="Y768" s="278"/>
      <c r="Z768" s="278"/>
      <c r="AA768" s="278"/>
      <c r="AB768" s="278"/>
      <c r="AC768" s="278"/>
      <c r="AD768" s="278"/>
      <c r="AE768" s="278"/>
      <c r="AF768" s="278"/>
      <c r="AG768" s="278"/>
      <c r="AH768" s="278"/>
      <c r="AI768" s="278"/>
      <c r="AJ768" s="278"/>
      <c r="AK768" s="278"/>
    </row>
    <row r="769" spans="1:37" s="23" customFormat="1" ht="15" customHeight="1">
      <c r="A769" s="114"/>
      <c r="B769" s="378"/>
      <c r="C769" s="85"/>
      <c r="D769" s="85"/>
      <c r="E769" s="85"/>
      <c r="F769" s="85"/>
      <c r="G769" s="22"/>
      <c r="H769" s="278"/>
      <c r="I769" s="278"/>
      <c r="J769" s="278"/>
      <c r="K769" s="278"/>
      <c r="L769" s="278"/>
      <c r="M769" s="278"/>
      <c r="N769" s="278"/>
      <c r="O769" s="278"/>
      <c r="P769" s="278"/>
      <c r="Q769" s="278"/>
      <c r="R769" s="278"/>
      <c r="S769" s="278"/>
      <c r="T769" s="278"/>
      <c r="U769" s="278"/>
      <c r="V769" s="278"/>
      <c r="W769" s="278"/>
      <c r="X769" s="278"/>
      <c r="Y769" s="278"/>
      <c r="Z769" s="278"/>
      <c r="AA769" s="278"/>
      <c r="AB769" s="278"/>
      <c r="AC769" s="278"/>
      <c r="AD769" s="278"/>
      <c r="AE769" s="278"/>
      <c r="AF769" s="278"/>
      <c r="AG769" s="278"/>
      <c r="AH769" s="278"/>
      <c r="AI769" s="278"/>
      <c r="AJ769" s="278"/>
      <c r="AK769" s="278"/>
    </row>
    <row r="770" spans="1:37" s="23" customFormat="1" ht="15" customHeight="1">
      <c r="A770" s="114"/>
      <c r="B770" s="378"/>
      <c r="C770" s="85"/>
      <c r="D770" s="85"/>
      <c r="E770" s="85"/>
      <c r="F770" s="85"/>
      <c r="G770" s="22"/>
      <c r="H770" s="278"/>
      <c r="I770" s="278"/>
      <c r="J770" s="278"/>
      <c r="K770" s="278"/>
      <c r="L770" s="278"/>
      <c r="M770" s="278"/>
      <c r="N770" s="278"/>
      <c r="O770" s="278"/>
      <c r="P770" s="278"/>
      <c r="Q770" s="278"/>
      <c r="R770" s="278"/>
      <c r="S770" s="278"/>
      <c r="T770" s="278"/>
      <c r="U770" s="278"/>
      <c r="V770" s="278"/>
      <c r="W770" s="278"/>
      <c r="X770" s="278"/>
      <c r="Y770" s="278"/>
      <c r="Z770" s="278"/>
      <c r="AA770" s="278"/>
      <c r="AB770" s="278"/>
      <c r="AC770" s="278"/>
      <c r="AD770" s="278"/>
      <c r="AE770" s="278"/>
      <c r="AF770" s="278"/>
      <c r="AG770" s="278"/>
      <c r="AH770" s="278"/>
      <c r="AI770" s="278"/>
      <c r="AJ770" s="278"/>
      <c r="AK770" s="278"/>
    </row>
    <row r="771" spans="1:37" s="23" customFormat="1" ht="15" customHeight="1">
      <c r="A771" s="114"/>
      <c r="B771" s="378"/>
      <c r="C771" s="85"/>
      <c r="D771" s="85"/>
      <c r="E771" s="85"/>
      <c r="F771" s="85"/>
      <c r="G771" s="22"/>
      <c r="H771" s="278"/>
      <c r="I771" s="278"/>
      <c r="J771" s="278"/>
      <c r="K771" s="278"/>
      <c r="L771" s="278"/>
      <c r="M771" s="278"/>
      <c r="N771" s="278"/>
      <c r="O771" s="278"/>
      <c r="P771" s="278"/>
      <c r="Q771" s="278"/>
      <c r="R771" s="278"/>
      <c r="S771" s="278"/>
      <c r="T771" s="278"/>
      <c r="U771" s="278"/>
      <c r="V771" s="278"/>
      <c r="W771" s="278"/>
      <c r="X771" s="278"/>
      <c r="Y771" s="278"/>
      <c r="Z771" s="278"/>
      <c r="AA771" s="278"/>
      <c r="AB771" s="278"/>
      <c r="AC771" s="278"/>
      <c r="AD771" s="278"/>
      <c r="AE771" s="278"/>
      <c r="AF771" s="278"/>
      <c r="AG771" s="278"/>
      <c r="AH771" s="278"/>
      <c r="AI771" s="278"/>
      <c r="AJ771" s="278"/>
      <c r="AK771" s="278"/>
    </row>
    <row r="772" spans="1:37" s="23" customFormat="1" ht="15" customHeight="1">
      <c r="A772" s="114"/>
      <c r="B772" s="378"/>
      <c r="C772" s="85"/>
      <c r="D772" s="85"/>
      <c r="E772" s="85"/>
      <c r="F772" s="85"/>
      <c r="G772" s="22"/>
      <c r="H772" s="278"/>
      <c r="I772" s="278"/>
      <c r="J772" s="278"/>
      <c r="K772" s="278"/>
      <c r="L772" s="278"/>
      <c r="M772" s="278"/>
      <c r="N772" s="278"/>
      <c r="O772" s="278"/>
      <c r="P772" s="278"/>
      <c r="Q772" s="278"/>
      <c r="R772" s="278"/>
      <c r="S772" s="278"/>
      <c r="T772" s="278"/>
      <c r="U772" s="278"/>
      <c r="V772" s="278"/>
      <c r="W772" s="278"/>
      <c r="X772" s="278"/>
      <c r="Y772" s="278"/>
      <c r="Z772" s="278"/>
      <c r="AA772" s="278"/>
      <c r="AB772" s="278"/>
      <c r="AC772" s="278"/>
      <c r="AD772" s="278"/>
      <c r="AE772" s="278"/>
      <c r="AF772" s="278"/>
      <c r="AG772" s="278"/>
      <c r="AH772" s="278"/>
      <c r="AI772" s="278"/>
      <c r="AJ772" s="278"/>
      <c r="AK772" s="278"/>
    </row>
    <row r="773" spans="1:37" s="23" customFormat="1" ht="15" customHeight="1">
      <c r="A773" s="114"/>
      <c r="B773" s="378"/>
      <c r="C773" s="85"/>
      <c r="D773" s="85"/>
      <c r="E773" s="85"/>
      <c r="F773" s="85"/>
      <c r="G773" s="22"/>
      <c r="H773" s="278"/>
      <c r="I773" s="278"/>
      <c r="J773" s="278"/>
      <c r="K773" s="278"/>
      <c r="L773" s="278"/>
      <c r="M773" s="278"/>
      <c r="N773" s="278"/>
      <c r="O773" s="278"/>
      <c r="P773" s="278"/>
      <c r="Q773" s="278"/>
      <c r="R773" s="278"/>
      <c r="S773" s="278"/>
      <c r="T773" s="278"/>
      <c r="U773" s="278"/>
      <c r="V773" s="278"/>
      <c r="W773" s="278"/>
      <c r="X773" s="278"/>
      <c r="Y773" s="278"/>
      <c r="Z773" s="278"/>
      <c r="AA773" s="278"/>
      <c r="AB773" s="278"/>
      <c r="AC773" s="278"/>
      <c r="AD773" s="278"/>
      <c r="AE773" s="278"/>
      <c r="AF773" s="278"/>
      <c r="AG773" s="278"/>
      <c r="AH773" s="278"/>
      <c r="AI773" s="278"/>
      <c r="AJ773" s="278"/>
      <c r="AK773" s="278"/>
    </row>
    <row r="774" spans="1:37" s="23" customFormat="1" ht="15" customHeight="1">
      <c r="A774" s="114"/>
      <c r="B774" s="378"/>
      <c r="C774" s="85"/>
      <c r="D774" s="85"/>
      <c r="E774" s="85"/>
      <c r="F774" s="85"/>
      <c r="G774" s="22"/>
      <c r="H774" s="278"/>
      <c r="I774" s="278"/>
      <c r="J774" s="278"/>
      <c r="K774" s="278"/>
      <c r="L774" s="278"/>
      <c r="M774" s="278"/>
      <c r="N774" s="278"/>
      <c r="O774" s="278"/>
      <c r="P774" s="278"/>
      <c r="Q774" s="278"/>
      <c r="R774" s="278"/>
      <c r="S774" s="278"/>
      <c r="T774" s="278"/>
      <c r="U774" s="278"/>
      <c r="V774" s="278"/>
      <c r="W774" s="278"/>
      <c r="X774" s="278"/>
      <c r="Y774" s="278"/>
      <c r="Z774" s="278"/>
      <c r="AA774" s="278"/>
      <c r="AB774" s="278"/>
      <c r="AC774" s="278"/>
      <c r="AD774" s="278"/>
      <c r="AE774" s="278"/>
      <c r="AF774" s="278"/>
      <c r="AG774" s="278"/>
      <c r="AH774" s="278"/>
      <c r="AI774" s="278"/>
      <c r="AJ774" s="278"/>
      <c r="AK774" s="278"/>
    </row>
    <row r="775" spans="1:37" s="23" customFormat="1" ht="15" customHeight="1">
      <c r="A775" s="114"/>
      <c r="B775" s="378"/>
      <c r="C775" s="85"/>
      <c r="D775" s="85"/>
      <c r="E775" s="85"/>
      <c r="F775" s="85"/>
      <c r="G775" s="22"/>
      <c r="H775" s="278"/>
      <c r="I775" s="278"/>
      <c r="J775" s="278"/>
      <c r="K775" s="278"/>
      <c r="L775" s="278"/>
      <c r="M775" s="278"/>
      <c r="N775" s="278"/>
      <c r="O775" s="278"/>
      <c r="P775" s="278"/>
      <c r="Q775" s="278"/>
      <c r="R775" s="278"/>
      <c r="S775" s="278"/>
      <c r="T775" s="278"/>
      <c r="U775" s="278"/>
      <c r="V775" s="278"/>
      <c r="W775" s="278"/>
      <c r="X775" s="278"/>
      <c r="Y775" s="278"/>
      <c r="Z775" s="278"/>
      <c r="AA775" s="278"/>
      <c r="AB775" s="278"/>
      <c r="AC775" s="278"/>
      <c r="AD775" s="278"/>
      <c r="AE775" s="278"/>
      <c r="AF775" s="278"/>
      <c r="AG775" s="278"/>
      <c r="AH775" s="278"/>
      <c r="AI775" s="278"/>
      <c r="AJ775" s="278"/>
      <c r="AK775" s="278"/>
    </row>
    <row r="776" spans="1:37" s="23" customFormat="1" ht="15" customHeight="1">
      <c r="A776" s="114"/>
      <c r="B776" s="378"/>
      <c r="C776" s="85"/>
      <c r="D776" s="85"/>
      <c r="E776" s="85"/>
      <c r="F776" s="85"/>
      <c r="G776" s="22"/>
      <c r="H776" s="278"/>
      <c r="I776" s="278"/>
      <c r="J776" s="278"/>
      <c r="K776" s="278"/>
      <c r="L776" s="278"/>
      <c r="M776" s="278"/>
      <c r="N776" s="278"/>
      <c r="O776" s="278"/>
      <c r="P776" s="278"/>
      <c r="Q776" s="278"/>
      <c r="R776" s="278"/>
      <c r="S776" s="278"/>
      <c r="T776" s="278"/>
      <c r="U776" s="278"/>
      <c r="V776" s="278"/>
      <c r="W776" s="278"/>
      <c r="X776" s="278"/>
      <c r="Y776" s="278"/>
      <c r="Z776" s="278"/>
      <c r="AA776" s="278"/>
      <c r="AB776" s="278"/>
      <c r="AC776" s="278"/>
      <c r="AD776" s="278"/>
      <c r="AE776" s="278"/>
      <c r="AF776" s="278"/>
      <c r="AG776" s="278"/>
      <c r="AH776" s="278"/>
      <c r="AI776" s="278"/>
      <c r="AJ776" s="278"/>
      <c r="AK776" s="278"/>
    </row>
    <row r="777" spans="1:37" s="23" customFormat="1" ht="15" customHeight="1">
      <c r="A777" s="114"/>
      <c r="B777" s="378"/>
      <c r="C777" s="85"/>
      <c r="D777" s="85"/>
      <c r="E777" s="85"/>
      <c r="F777" s="85"/>
      <c r="G777" s="22"/>
      <c r="H777" s="278"/>
      <c r="I777" s="278"/>
      <c r="J777" s="278"/>
      <c r="K777" s="278"/>
      <c r="L777" s="278"/>
      <c r="M777" s="278"/>
      <c r="N777" s="278"/>
      <c r="O777" s="278"/>
      <c r="P777" s="278"/>
      <c r="Q777" s="278"/>
      <c r="R777" s="278"/>
      <c r="S777" s="278"/>
      <c r="T777" s="278"/>
      <c r="U777" s="278"/>
      <c r="V777" s="278"/>
      <c r="W777" s="278"/>
      <c r="X777" s="278"/>
      <c r="Y777" s="278"/>
      <c r="Z777" s="278"/>
      <c r="AA777" s="278"/>
      <c r="AB777" s="278"/>
      <c r="AC777" s="278"/>
      <c r="AD777" s="278"/>
      <c r="AE777" s="278"/>
      <c r="AF777" s="278"/>
      <c r="AG777" s="278"/>
      <c r="AH777" s="278"/>
      <c r="AI777" s="278"/>
      <c r="AJ777" s="278"/>
      <c r="AK777" s="278"/>
    </row>
    <row r="778" spans="1:37" s="23" customFormat="1" ht="15" customHeight="1">
      <c r="A778" s="114"/>
      <c r="B778" s="378"/>
      <c r="C778" s="85"/>
      <c r="D778" s="85"/>
      <c r="E778" s="85"/>
      <c r="F778" s="85"/>
      <c r="G778" s="22"/>
      <c r="H778" s="278"/>
      <c r="I778" s="278"/>
      <c r="J778" s="278"/>
      <c r="K778" s="278"/>
      <c r="L778" s="278"/>
      <c r="M778" s="278"/>
      <c r="N778" s="278"/>
      <c r="O778" s="278"/>
      <c r="P778" s="278"/>
      <c r="Q778" s="278"/>
      <c r="R778" s="278"/>
      <c r="S778" s="278"/>
      <c r="T778" s="278"/>
      <c r="U778" s="278"/>
      <c r="V778" s="278"/>
      <c r="W778" s="278"/>
      <c r="X778" s="278"/>
      <c r="Y778" s="278"/>
      <c r="Z778" s="278"/>
      <c r="AA778" s="278"/>
      <c r="AB778" s="278"/>
      <c r="AC778" s="278"/>
      <c r="AD778" s="278"/>
      <c r="AE778" s="278"/>
      <c r="AF778" s="278"/>
      <c r="AG778" s="278"/>
      <c r="AH778" s="278"/>
      <c r="AI778" s="278"/>
      <c r="AJ778" s="278"/>
      <c r="AK778" s="278"/>
    </row>
    <row r="779" spans="1:37" s="23" customFormat="1" ht="15" customHeight="1">
      <c r="A779" s="114"/>
      <c r="B779" s="378"/>
      <c r="C779" s="85"/>
      <c r="D779" s="85"/>
      <c r="E779" s="85"/>
      <c r="F779" s="85"/>
      <c r="G779" s="22"/>
      <c r="H779" s="278"/>
      <c r="I779" s="278"/>
      <c r="J779" s="278"/>
      <c r="K779" s="278"/>
      <c r="L779" s="278"/>
      <c r="M779" s="278"/>
      <c r="N779" s="278"/>
      <c r="O779" s="278"/>
      <c r="P779" s="278"/>
      <c r="Q779" s="278"/>
      <c r="R779" s="278"/>
      <c r="S779" s="278"/>
      <c r="T779" s="278"/>
      <c r="U779" s="278"/>
      <c r="V779" s="278"/>
      <c r="W779" s="278"/>
      <c r="X779" s="278"/>
      <c r="Y779" s="278"/>
      <c r="Z779" s="278"/>
      <c r="AA779" s="278"/>
      <c r="AB779" s="278"/>
      <c r="AC779" s="278"/>
      <c r="AD779" s="278"/>
      <c r="AE779" s="278"/>
      <c r="AF779" s="278"/>
      <c r="AG779" s="278"/>
      <c r="AH779" s="278"/>
      <c r="AI779" s="278"/>
      <c r="AJ779" s="278"/>
      <c r="AK779" s="278"/>
    </row>
    <row r="780" spans="1:37" s="23" customFormat="1" ht="15" customHeight="1">
      <c r="A780" s="114"/>
      <c r="B780" s="378"/>
      <c r="C780" s="85"/>
      <c r="D780" s="85"/>
      <c r="E780" s="85"/>
      <c r="F780" s="85"/>
      <c r="G780" s="22"/>
      <c r="H780" s="278"/>
      <c r="I780" s="278"/>
      <c r="J780" s="278"/>
      <c r="K780" s="278"/>
      <c r="L780" s="278"/>
      <c r="M780" s="278"/>
      <c r="N780" s="278"/>
      <c r="O780" s="278"/>
      <c r="P780" s="278"/>
      <c r="Q780" s="278"/>
      <c r="R780" s="278"/>
      <c r="S780" s="278"/>
      <c r="T780" s="278"/>
      <c r="U780" s="278"/>
      <c r="V780" s="278"/>
      <c r="W780" s="278"/>
      <c r="X780" s="278"/>
      <c r="Y780" s="278"/>
      <c r="Z780" s="278"/>
      <c r="AA780" s="278"/>
      <c r="AB780" s="278"/>
      <c r="AC780" s="278"/>
      <c r="AD780" s="278"/>
      <c r="AE780" s="278"/>
      <c r="AF780" s="278"/>
      <c r="AG780" s="278"/>
      <c r="AH780" s="278"/>
      <c r="AI780" s="278"/>
      <c r="AJ780" s="278"/>
      <c r="AK780" s="278"/>
    </row>
    <row r="781" spans="1:37" s="23" customFormat="1" ht="15" customHeight="1">
      <c r="A781" s="114"/>
      <c r="B781" s="378"/>
      <c r="C781" s="85"/>
      <c r="D781" s="85"/>
      <c r="E781" s="85"/>
      <c r="F781" s="85"/>
      <c r="G781" s="22"/>
      <c r="H781" s="278"/>
      <c r="I781" s="278"/>
      <c r="J781" s="278"/>
      <c r="K781" s="278"/>
      <c r="L781" s="278"/>
      <c r="M781" s="278"/>
      <c r="N781" s="278"/>
      <c r="O781" s="278"/>
      <c r="P781" s="278"/>
      <c r="Q781" s="278"/>
      <c r="R781" s="278"/>
      <c r="S781" s="278"/>
      <c r="T781" s="278"/>
      <c r="U781" s="278"/>
      <c r="V781" s="278"/>
      <c r="W781" s="278"/>
      <c r="X781" s="278"/>
      <c r="Y781" s="278"/>
      <c r="Z781" s="278"/>
      <c r="AA781" s="278"/>
      <c r="AB781" s="278"/>
      <c r="AC781" s="278"/>
      <c r="AD781" s="278"/>
      <c r="AE781" s="278"/>
      <c r="AF781" s="278"/>
      <c r="AG781" s="278"/>
      <c r="AH781" s="278"/>
      <c r="AI781" s="278"/>
      <c r="AJ781" s="278"/>
      <c r="AK781" s="278"/>
    </row>
    <row r="782" spans="1:37" s="23" customFormat="1" ht="15" customHeight="1">
      <c r="A782" s="114"/>
      <c r="B782" s="378"/>
      <c r="C782" s="85"/>
      <c r="D782" s="85"/>
      <c r="E782" s="85"/>
      <c r="F782" s="85"/>
      <c r="G782" s="22"/>
      <c r="H782" s="278"/>
      <c r="I782" s="278"/>
      <c r="J782" s="278"/>
      <c r="K782" s="278"/>
      <c r="L782" s="278"/>
      <c r="M782" s="278"/>
      <c r="N782" s="278"/>
      <c r="O782" s="278"/>
      <c r="P782" s="278"/>
      <c r="Q782" s="278"/>
      <c r="R782" s="278"/>
      <c r="S782" s="278"/>
      <c r="T782" s="278"/>
      <c r="U782" s="278"/>
      <c r="V782" s="278"/>
      <c r="W782" s="278"/>
      <c r="X782" s="278"/>
      <c r="Y782" s="278"/>
      <c r="Z782" s="278"/>
      <c r="AA782" s="278"/>
      <c r="AB782" s="278"/>
      <c r="AC782" s="278"/>
      <c r="AD782" s="278"/>
      <c r="AE782" s="278"/>
      <c r="AF782" s="278"/>
      <c r="AG782" s="278"/>
      <c r="AH782" s="278"/>
      <c r="AI782" s="278"/>
      <c r="AJ782" s="278"/>
      <c r="AK782" s="278"/>
    </row>
    <row r="783" spans="1:37" s="23" customFormat="1" ht="15" customHeight="1">
      <c r="A783" s="114"/>
      <c r="B783" s="378"/>
      <c r="C783" s="85"/>
      <c r="D783" s="85"/>
      <c r="E783" s="85"/>
      <c r="F783" s="85"/>
      <c r="G783" s="22"/>
      <c r="H783" s="278"/>
      <c r="I783" s="278"/>
      <c r="J783" s="278"/>
      <c r="K783" s="278"/>
      <c r="L783" s="278"/>
      <c r="M783" s="278"/>
      <c r="N783" s="278"/>
      <c r="O783" s="278"/>
      <c r="P783" s="278"/>
      <c r="Q783" s="278"/>
      <c r="R783" s="278"/>
      <c r="S783" s="278"/>
      <c r="T783" s="278"/>
      <c r="U783" s="278"/>
      <c r="V783" s="278"/>
      <c r="W783" s="278"/>
      <c r="X783" s="278"/>
      <c r="Y783" s="278"/>
      <c r="Z783" s="278"/>
      <c r="AA783" s="278"/>
      <c r="AB783" s="278"/>
      <c r="AC783" s="278"/>
      <c r="AD783" s="278"/>
      <c r="AE783" s="278"/>
      <c r="AF783" s="278"/>
      <c r="AG783" s="278"/>
      <c r="AH783" s="278"/>
      <c r="AI783" s="278"/>
      <c r="AJ783" s="278"/>
      <c r="AK783" s="278"/>
    </row>
    <row r="784" spans="1:37" s="23" customFormat="1" ht="15" customHeight="1">
      <c r="A784" s="114"/>
      <c r="B784" s="378"/>
      <c r="C784" s="85"/>
      <c r="D784" s="85"/>
      <c r="E784" s="85"/>
      <c r="F784" s="85"/>
      <c r="G784" s="22"/>
      <c r="H784" s="278"/>
      <c r="I784" s="278"/>
      <c r="J784" s="278"/>
      <c r="K784" s="278"/>
      <c r="L784" s="278"/>
      <c r="M784" s="278"/>
      <c r="N784" s="278"/>
      <c r="O784" s="278"/>
      <c r="P784" s="278"/>
      <c r="Q784" s="278"/>
      <c r="R784" s="278"/>
      <c r="S784" s="278"/>
      <c r="T784" s="278"/>
      <c r="U784" s="278"/>
      <c r="V784" s="278"/>
      <c r="W784" s="278"/>
      <c r="X784" s="278"/>
      <c r="Y784" s="278"/>
      <c r="Z784" s="278"/>
      <c r="AA784" s="278"/>
      <c r="AB784" s="278"/>
      <c r="AC784" s="278"/>
      <c r="AD784" s="278"/>
      <c r="AE784" s="278"/>
      <c r="AF784" s="278"/>
      <c r="AG784" s="278"/>
      <c r="AH784" s="278"/>
      <c r="AI784" s="278"/>
      <c r="AJ784" s="278"/>
      <c r="AK784" s="278"/>
    </row>
    <row r="785" spans="1:37" s="23" customFormat="1" ht="15" customHeight="1">
      <c r="A785" s="114"/>
      <c r="B785" s="378"/>
      <c r="C785" s="85"/>
      <c r="D785" s="85"/>
      <c r="E785" s="85"/>
      <c r="F785" s="85"/>
      <c r="G785" s="22"/>
      <c r="H785" s="278"/>
      <c r="I785" s="278"/>
      <c r="J785" s="278"/>
      <c r="K785" s="278"/>
      <c r="L785" s="278"/>
      <c r="M785" s="278"/>
      <c r="N785" s="278"/>
      <c r="O785" s="278"/>
      <c r="P785" s="278"/>
      <c r="Q785" s="278"/>
      <c r="R785" s="278"/>
      <c r="S785" s="278"/>
      <c r="T785" s="278"/>
      <c r="U785" s="278"/>
      <c r="V785" s="278"/>
      <c r="W785" s="278"/>
      <c r="X785" s="278"/>
      <c r="Y785" s="278"/>
      <c r="Z785" s="278"/>
      <c r="AA785" s="278"/>
      <c r="AB785" s="278"/>
      <c r="AC785" s="278"/>
      <c r="AD785" s="278"/>
      <c r="AE785" s="278"/>
      <c r="AF785" s="278"/>
      <c r="AG785" s="278"/>
      <c r="AH785" s="278"/>
      <c r="AI785" s="278"/>
      <c r="AJ785" s="278"/>
      <c r="AK785" s="278"/>
    </row>
    <row r="786" spans="1:37" s="23" customFormat="1" ht="15" customHeight="1">
      <c r="A786" s="114"/>
      <c r="B786" s="378"/>
      <c r="C786" s="85"/>
      <c r="D786" s="85"/>
      <c r="E786" s="85"/>
      <c r="F786" s="85"/>
      <c r="G786" s="22"/>
      <c r="H786" s="278"/>
      <c r="I786" s="278"/>
      <c r="J786" s="278"/>
      <c r="K786" s="278"/>
      <c r="L786" s="278"/>
      <c r="M786" s="278"/>
      <c r="N786" s="278"/>
      <c r="O786" s="278"/>
      <c r="P786" s="278"/>
      <c r="Q786" s="278"/>
      <c r="R786" s="278"/>
      <c r="S786" s="278"/>
      <c r="T786" s="278"/>
      <c r="U786" s="278"/>
      <c r="V786" s="278"/>
      <c r="W786" s="278"/>
      <c r="X786" s="278"/>
      <c r="Y786" s="278"/>
      <c r="Z786" s="278"/>
      <c r="AA786" s="278"/>
      <c r="AB786" s="278"/>
      <c r="AC786" s="278"/>
      <c r="AD786" s="278"/>
      <c r="AE786" s="278"/>
      <c r="AF786" s="278"/>
      <c r="AG786" s="278"/>
      <c r="AH786" s="278"/>
      <c r="AI786" s="278"/>
      <c r="AJ786" s="278"/>
      <c r="AK786" s="278"/>
    </row>
    <row r="787" spans="1:37" s="23" customFormat="1" ht="15" customHeight="1">
      <c r="A787" s="114"/>
      <c r="B787" s="378"/>
      <c r="C787" s="85"/>
      <c r="D787" s="85"/>
      <c r="E787" s="85"/>
      <c r="F787" s="85"/>
      <c r="G787" s="22"/>
      <c r="H787" s="278"/>
      <c r="I787" s="278"/>
      <c r="J787" s="278"/>
      <c r="K787" s="278"/>
      <c r="L787" s="278"/>
      <c r="M787" s="278"/>
      <c r="N787" s="278"/>
      <c r="O787" s="278"/>
      <c r="P787" s="278"/>
      <c r="Q787" s="278"/>
      <c r="R787" s="278"/>
      <c r="S787" s="278"/>
      <c r="T787" s="278"/>
      <c r="U787" s="278"/>
      <c r="V787" s="278"/>
      <c r="W787" s="278"/>
      <c r="X787" s="278"/>
      <c r="Y787" s="278"/>
      <c r="Z787" s="278"/>
      <c r="AA787" s="278"/>
      <c r="AB787" s="278"/>
      <c r="AC787" s="278"/>
      <c r="AD787" s="278"/>
      <c r="AE787" s="278"/>
      <c r="AF787" s="278"/>
      <c r="AG787" s="278"/>
      <c r="AH787" s="278"/>
      <c r="AI787" s="278"/>
      <c r="AJ787" s="278"/>
      <c r="AK787" s="278"/>
    </row>
    <row r="788" spans="1:37" s="23" customFormat="1" ht="15" customHeight="1">
      <c r="A788" s="114"/>
      <c r="B788" s="378"/>
      <c r="C788" s="85"/>
      <c r="D788" s="85"/>
      <c r="E788" s="85"/>
      <c r="F788" s="85"/>
      <c r="G788" s="22"/>
      <c r="H788" s="278"/>
      <c r="I788" s="278"/>
      <c r="J788" s="278"/>
      <c r="K788" s="278"/>
      <c r="L788" s="278"/>
      <c r="M788" s="278"/>
      <c r="N788" s="278"/>
      <c r="O788" s="278"/>
      <c r="P788" s="278"/>
      <c r="Q788" s="278"/>
      <c r="R788" s="278"/>
      <c r="S788" s="278"/>
      <c r="T788" s="278"/>
      <c r="U788" s="278"/>
      <c r="V788" s="278"/>
      <c r="W788" s="278"/>
      <c r="X788" s="278"/>
      <c r="Y788" s="278"/>
      <c r="Z788" s="278"/>
      <c r="AA788" s="278"/>
      <c r="AB788" s="278"/>
      <c r="AC788" s="278"/>
      <c r="AD788" s="278"/>
      <c r="AE788" s="278"/>
      <c r="AF788" s="278"/>
      <c r="AG788" s="278"/>
      <c r="AH788" s="278"/>
      <c r="AI788" s="278"/>
      <c r="AJ788" s="278"/>
      <c r="AK788" s="278"/>
    </row>
    <row r="789" spans="1:37" s="23" customFormat="1" ht="15" customHeight="1">
      <c r="A789" s="114"/>
      <c r="B789" s="378"/>
      <c r="C789" s="85"/>
      <c r="D789" s="85"/>
      <c r="E789" s="85"/>
      <c r="F789" s="85"/>
      <c r="G789" s="22"/>
      <c r="H789" s="278"/>
      <c r="I789" s="278"/>
      <c r="J789" s="278"/>
      <c r="K789" s="278"/>
      <c r="L789" s="278"/>
      <c r="M789" s="278"/>
      <c r="N789" s="278"/>
      <c r="O789" s="278"/>
      <c r="P789" s="278"/>
      <c r="Q789" s="278"/>
      <c r="R789" s="278"/>
      <c r="S789" s="278"/>
      <c r="T789" s="278"/>
      <c r="U789" s="278"/>
      <c r="V789" s="278"/>
      <c r="W789" s="278"/>
      <c r="X789" s="278"/>
      <c r="Y789" s="278"/>
      <c r="Z789" s="278"/>
      <c r="AA789" s="278"/>
      <c r="AB789" s="278"/>
      <c r="AC789" s="278"/>
      <c r="AD789" s="278"/>
      <c r="AE789" s="278"/>
      <c r="AF789" s="278"/>
      <c r="AG789" s="278"/>
      <c r="AH789" s="278"/>
      <c r="AI789" s="278"/>
      <c r="AJ789" s="278"/>
      <c r="AK789" s="278"/>
    </row>
    <row r="790" spans="1:37" s="23" customFormat="1" ht="15" customHeight="1">
      <c r="A790" s="114"/>
      <c r="B790" s="378"/>
      <c r="C790" s="85"/>
      <c r="D790" s="85"/>
      <c r="E790" s="85"/>
      <c r="F790" s="85"/>
      <c r="G790" s="22"/>
      <c r="H790" s="278"/>
      <c r="I790" s="278"/>
      <c r="J790" s="278"/>
      <c r="K790" s="278"/>
      <c r="L790" s="278"/>
      <c r="M790" s="278"/>
      <c r="N790" s="278"/>
      <c r="O790" s="278"/>
      <c r="P790" s="278"/>
      <c r="Q790" s="278"/>
      <c r="R790" s="278"/>
      <c r="S790" s="278"/>
      <c r="T790" s="278"/>
      <c r="U790" s="278"/>
      <c r="V790" s="278"/>
      <c r="W790" s="278"/>
      <c r="X790" s="278"/>
      <c r="Y790" s="278"/>
      <c r="Z790" s="278"/>
      <c r="AA790" s="278"/>
      <c r="AB790" s="278"/>
      <c r="AC790" s="278"/>
      <c r="AD790" s="278"/>
      <c r="AE790" s="278"/>
      <c r="AF790" s="278"/>
      <c r="AG790" s="278"/>
      <c r="AH790" s="278"/>
      <c r="AI790" s="278"/>
      <c r="AJ790" s="278"/>
      <c r="AK790" s="278"/>
    </row>
    <row r="791" spans="1:37" s="23" customFormat="1" ht="15" customHeight="1">
      <c r="A791" s="114"/>
      <c r="B791" s="378"/>
      <c r="C791" s="85"/>
      <c r="D791" s="85"/>
      <c r="E791" s="85"/>
      <c r="F791" s="85"/>
      <c r="G791" s="22"/>
      <c r="H791" s="278"/>
      <c r="I791" s="278"/>
      <c r="J791" s="278"/>
      <c r="K791" s="278"/>
      <c r="L791" s="278"/>
      <c r="M791" s="278"/>
      <c r="N791" s="278"/>
      <c r="O791" s="278"/>
      <c r="P791" s="278"/>
      <c r="Q791" s="278"/>
      <c r="R791" s="278"/>
      <c r="S791" s="278"/>
      <c r="T791" s="278"/>
      <c r="U791" s="278"/>
      <c r="V791" s="278"/>
      <c r="W791" s="278"/>
      <c r="X791" s="278"/>
      <c r="Y791" s="278"/>
      <c r="Z791" s="278"/>
      <c r="AA791" s="278"/>
      <c r="AB791" s="278"/>
      <c r="AC791" s="278"/>
      <c r="AD791" s="278"/>
      <c r="AE791" s="278"/>
      <c r="AF791" s="278"/>
      <c r="AG791" s="278"/>
      <c r="AH791" s="278"/>
      <c r="AI791" s="278"/>
      <c r="AJ791" s="278"/>
      <c r="AK791" s="278"/>
    </row>
    <row r="792" spans="1:37" s="23" customFormat="1" ht="15" customHeight="1">
      <c r="A792" s="114"/>
      <c r="B792" s="378"/>
      <c r="C792" s="85"/>
      <c r="D792" s="85"/>
      <c r="E792" s="85"/>
      <c r="F792" s="85"/>
      <c r="G792" s="22"/>
      <c r="H792" s="278"/>
      <c r="I792" s="278"/>
      <c r="J792" s="278"/>
      <c r="K792" s="278"/>
      <c r="L792" s="278"/>
      <c r="M792" s="278"/>
      <c r="N792" s="278"/>
      <c r="O792" s="278"/>
      <c r="P792" s="278"/>
      <c r="Q792" s="278"/>
      <c r="R792" s="278"/>
      <c r="S792" s="278"/>
      <c r="T792" s="278"/>
      <c r="U792" s="278"/>
      <c r="V792" s="278"/>
      <c r="W792" s="278"/>
      <c r="X792" s="278"/>
      <c r="Y792" s="278"/>
      <c r="Z792" s="278"/>
      <c r="AA792" s="278"/>
      <c r="AB792" s="278"/>
      <c r="AC792" s="278"/>
      <c r="AD792" s="278"/>
      <c r="AE792" s="278"/>
      <c r="AF792" s="278"/>
      <c r="AG792" s="278"/>
      <c r="AH792" s="278"/>
      <c r="AI792" s="278"/>
      <c r="AJ792" s="278"/>
      <c r="AK792" s="278"/>
    </row>
    <row r="793" spans="1:37" s="23" customFormat="1" ht="15" customHeight="1">
      <c r="A793" s="114"/>
      <c r="B793" s="378"/>
      <c r="C793" s="85"/>
      <c r="D793" s="85"/>
      <c r="E793" s="85"/>
      <c r="F793" s="85"/>
      <c r="G793" s="22"/>
      <c r="H793" s="278"/>
      <c r="I793" s="278"/>
      <c r="J793" s="278"/>
      <c r="K793" s="278"/>
      <c r="L793" s="278"/>
      <c r="M793" s="278"/>
      <c r="N793" s="278"/>
      <c r="O793" s="278"/>
      <c r="P793" s="278"/>
      <c r="Q793" s="278"/>
      <c r="R793" s="278"/>
      <c r="S793" s="278"/>
      <c r="T793" s="278"/>
      <c r="U793" s="278"/>
      <c r="V793" s="278"/>
      <c r="W793" s="278"/>
      <c r="X793" s="278"/>
      <c r="Y793" s="278"/>
      <c r="Z793" s="278"/>
      <c r="AA793" s="278"/>
      <c r="AB793" s="278"/>
      <c r="AC793" s="278"/>
      <c r="AD793" s="278"/>
      <c r="AE793" s="278"/>
      <c r="AF793" s="278"/>
      <c r="AG793" s="278"/>
      <c r="AH793" s="278"/>
      <c r="AI793" s="278"/>
      <c r="AJ793" s="278"/>
      <c r="AK793" s="278"/>
    </row>
    <row r="794" spans="1:37" s="23" customFormat="1" ht="15" customHeight="1">
      <c r="A794" s="114"/>
      <c r="B794" s="378"/>
      <c r="C794" s="85"/>
      <c r="D794" s="85"/>
      <c r="E794" s="85"/>
      <c r="F794" s="85"/>
      <c r="G794" s="22"/>
      <c r="H794" s="278"/>
      <c r="I794" s="278"/>
      <c r="J794" s="278"/>
      <c r="K794" s="278"/>
      <c r="L794" s="278"/>
      <c r="M794" s="278"/>
      <c r="N794" s="278"/>
      <c r="O794" s="278"/>
      <c r="P794" s="278"/>
      <c r="Q794" s="278"/>
      <c r="R794" s="278"/>
      <c r="S794" s="278"/>
      <c r="T794" s="278"/>
      <c r="U794" s="278"/>
      <c r="V794" s="278"/>
      <c r="W794" s="278"/>
      <c r="X794" s="278"/>
      <c r="Y794" s="278"/>
      <c r="Z794" s="278"/>
      <c r="AA794" s="278"/>
      <c r="AB794" s="278"/>
      <c r="AC794" s="278"/>
      <c r="AD794" s="278"/>
      <c r="AE794" s="278"/>
      <c r="AF794" s="278"/>
      <c r="AG794" s="278"/>
      <c r="AH794" s="278"/>
      <c r="AI794" s="278"/>
      <c r="AJ794" s="278"/>
      <c r="AK794" s="278"/>
    </row>
    <row r="795" spans="1:37" s="23" customFormat="1" ht="15" customHeight="1">
      <c r="A795" s="114"/>
      <c r="B795" s="378"/>
      <c r="C795" s="85"/>
      <c r="D795" s="85"/>
      <c r="E795" s="85"/>
      <c r="F795" s="85"/>
      <c r="G795" s="22"/>
      <c r="H795" s="278"/>
      <c r="I795" s="278"/>
      <c r="J795" s="278"/>
      <c r="K795" s="278"/>
      <c r="L795" s="278"/>
      <c r="M795" s="278"/>
      <c r="N795" s="278"/>
      <c r="O795" s="278"/>
      <c r="P795" s="278"/>
      <c r="Q795" s="278"/>
      <c r="R795" s="278"/>
      <c r="S795" s="278"/>
      <c r="T795" s="278"/>
      <c r="U795" s="278"/>
      <c r="V795" s="278"/>
      <c r="W795" s="278"/>
      <c r="X795" s="278"/>
      <c r="Y795" s="278"/>
      <c r="Z795" s="278"/>
      <c r="AA795" s="278"/>
      <c r="AB795" s="278"/>
      <c r="AC795" s="278"/>
      <c r="AD795" s="278"/>
      <c r="AE795" s="278"/>
      <c r="AF795" s="278"/>
      <c r="AG795" s="278"/>
      <c r="AH795" s="278"/>
      <c r="AI795" s="278"/>
      <c r="AJ795" s="278"/>
      <c r="AK795" s="278"/>
    </row>
    <row r="796" spans="1:37" s="23" customFormat="1" ht="15" customHeight="1">
      <c r="A796" s="114"/>
      <c r="B796" s="378"/>
      <c r="C796" s="85"/>
      <c r="D796" s="85"/>
      <c r="E796" s="85"/>
      <c r="F796" s="85"/>
      <c r="G796" s="22"/>
      <c r="H796" s="278"/>
      <c r="I796" s="278"/>
      <c r="J796" s="278"/>
      <c r="K796" s="278"/>
      <c r="L796" s="278"/>
      <c r="M796" s="278"/>
      <c r="N796" s="278"/>
      <c r="O796" s="278"/>
      <c r="P796" s="278"/>
      <c r="Q796" s="278"/>
      <c r="R796" s="278"/>
      <c r="S796" s="278"/>
      <c r="T796" s="278"/>
      <c r="U796" s="278"/>
      <c r="V796" s="278"/>
      <c r="W796" s="278"/>
      <c r="X796" s="278"/>
      <c r="Y796" s="278"/>
      <c r="Z796" s="278"/>
      <c r="AA796" s="278"/>
      <c r="AB796" s="278"/>
      <c r="AC796" s="278"/>
      <c r="AD796" s="278"/>
      <c r="AE796" s="278"/>
      <c r="AF796" s="278"/>
      <c r="AG796" s="278"/>
      <c r="AH796" s="278"/>
      <c r="AI796" s="278"/>
      <c r="AJ796" s="278"/>
      <c r="AK796" s="278"/>
    </row>
    <row r="797" spans="1:37" s="23" customFormat="1" ht="15" customHeight="1">
      <c r="A797" s="114"/>
      <c r="B797" s="378"/>
      <c r="C797" s="85"/>
      <c r="D797" s="85"/>
      <c r="E797" s="85"/>
      <c r="F797" s="85"/>
      <c r="G797" s="22"/>
      <c r="H797" s="278"/>
      <c r="I797" s="278"/>
      <c r="J797" s="278"/>
      <c r="K797" s="278"/>
      <c r="L797" s="278"/>
      <c r="M797" s="278"/>
      <c r="N797" s="278"/>
      <c r="O797" s="278"/>
      <c r="P797" s="278"/>
      <c r="Q797" s="278"/>
      <c r="R797" s="278"/>
      <c r="S797" s="278"/>
      <c r="T797" s="278"/>
      <c r="U797" s="278"/>
      <c r="V797" s="278"/>
      <c r="W797" s="278"/>
      <c r="X797" s="278"/>
      <c r="Y797" s="278"/>
      <c r="Z797" s="278"/>
      <c r="AA797" s="278"/>
      <c r="AB797" s="278"/>
      <c r="AC797" s="278"/>
      <c r="AD797" s="278"/>
      <c r="AE797" s="278"/>
      <c r="AF797" s="278"/>
      <c r="AG797" s="278"/>
      <c r="AH797" s="278"/>
      <c r="AI797" s="278"/>
      <c r="AJ797" s="278"/>
      <c r="AK797" s="278"/>
    </row>
    <row r="798" spans="1:37" s="23" customFormat="1" ht="15" customHeight="1">
      <c r="A798" s="114"/>
      <c r="B798" s="378"/>
      <c r="C798" s="85"/>
      <c r="D798" s="85"/>
      <c r="E798" s="85"/>
      <c r="F798" s="85"/>
      <c r="G798" s="22"/>
      <c r="H798" s="278"/>
      <c r="I798" s="278"/>
      <c r="J798" s="278"/>
      <c r="K798" s="278"/>
      <c r="L798" s="278"/>
      <c r="M798" s="278"/>
      <c r="N798" s="278"/>
      <c r="O798" s="278"/>
      <c r="P798" s="278"/>
      <c r="Q798" s="278"/>
      <c r="R798" s="278"/>
      <c r="S798" s="278"/>
      <c r="T798" s="278"/>
      <c r="U798" s="278"/>
      <c r="V798" s="278"/>
      <c r="W798" s="278"/>
      <c r="X798" s="278"/>
      <c r="Y798" s="278"/>
      <c r="Z798" s="278"/>
      <c r="AA798" s="278"/>
      <c r="AB798" s="278"/>
      <c r="AC798" s="278"/>
      <c r="AD798" s="278"/>
      <c r="AE798" s="278"/>
      <c r="AF798" s="278"/>
      <c r="AG798" s="278"/>
      <c r="AH798" s="278"/>
      <c r="AI798" s="278"/>
      <c r="AJ798" s="278"/>
      <c r="AK798" s="278"/>
    </row>
    <row r="799" spans="1:37" s="23" customFormat="1" ht="15" customHeight="1">
      <c r="A799" s="114"/>
      <c r="B799" s="378"/>
      <c r="C799" s="85"/>
      <c r="D799" s="85"/>
      <c r="E799" s="85"/>
      <c r="F799" s="85"/>
      <c r="G799" s="22"/>
      <c r="H799" s="278"/>
      <c r="I799" s="278"/>
      <c r="J799" s="278"/>
      <c r="K799" s="278"/>
      <c r="L799" s="278"/>
      <c r="M799" s="278"/>
      <c r="N799" s="278"/>
      <c r="O799" s="278"/>
      <c r="P799" s="278"/>
      <c r="Q799" s="278"/>
      <c r="R799" s="278"/>
      <c r="S799" s="278"/>
      <c r="T799" s="278"/>
      <c r="U799" s="278"/>
      <c r="V799" s="278"/>
      <c r="W799" s="278"/>
      <c r="X799" s="278"/>
      <c r="Y799" s="278"/>
      <c r="Z799" s="278"/>
      <c r="AA799" s="278"/>
      <c r="AB799" s="278"/>
      <c r="AC799" s="278"/>
      <c r="AD799" s="278"/>
      <c r="AE799" s="278"/>
      <c r="AF799" s="278"/>
      <c r="AG799" s="278"/>
      <c r="AH799" s="278"/>
      <c r="AI799" s="278"/>
      <c r="AJ799" s="278"/>
      <c r="AK799" s="278"/>
    </row>
    <row r="800" spans="1:37" s="23" customFormat="1" ht="15" customHeight="1">
      <c r="A800" s="114"/>
      <c r="B800" s="378"/>
      <c r="C800" s="85"/>
      <c r="D800" s="85"/>
      <c r="E800" s="85"/>
      <c r="F800" s="85"/>
      <c r="G800" s="22"/>
      <c r="H800" s="278"/>
      <c r="I800" s="278"/>
      <c r="J800" s="278"/>
      <c r="K800" s="278"/>
      <c r="L800" s="278"/>
      <c r="M800" s="278"/>
      <c r="N800" s="278"/>
      <c r="O800" s="278"/>
      <c r="P800" s="278"/>
      <c r="Q800" s="278"/>
      <c r="R800" s="278"/>
      <c r="S800" s="278"/>
      <c r="T800" s="278"/>
      <c r="U800" s="278"/>
      <c r="V800" s="278"/>
      <c r="W800" s="278"/>
      <c r="X800" s="278"/>
      <c r="Y800" s="278"/>
      <c r="Z800" s="278"/>
      <c r="AA800" s="278"/>
      <c r="AB800" s="278"/>
      <c r="AC800" s="278"/>
      <c r="AD800" s="278"/>
      <c r="AE800" s="278"/>
      <c r="AF800" s="278"/>
      <c r="AG800" s="278"/>
      <c r="AH800" s="278"/>
      <c r="AI800" s="278"/>
      <c r="AJ800" s="278"/>
      <c r="AK800" s="278"/>
    </row>
    <row r="801" spans="1:37" s="23" customFormat="1" ht="15" customHeight="1">
      <c r="A801" s="114"/>
      <c r="B801" s="378"/>
      <c r="C801" s="85"/>
      <c r="D801" s="85"/>
      <c r="E801" s="85"/>
      <c r="F801" s="85"/>
      <c r="G801" s="22"/>
      <c r="H801" s="278"/>
      <c r="I801" s="278"/>
      <c r="J801" s="278"/>
      <c r="K801" s="278"/>
      <c r="L801" s="278"/>
      <c r="M801" s="278"/>
      <c r="N801" s="278"/>
      <c r="O801" s="278"/>
      <c r="P801" s="278"/>
      <c r="Q801" s="278"/>
      <c r="R801" s="278"/>
      <c r="S801" s="278"/>
      <c r="T801" s="278"/>
      <c r="U801" s="278"/>
      <c r="V801" s="278"/>
      <c r="W801" s="278"/>
      <c r="X801" s="278"/>
      <c r="Y801" s="278"/>
      <c r="Z801" s="278"/>
      <c r="AA801" s="278"/>
      <c r="AB801" s="278"/>
      <c r="AC801" s="278"/>
      <c r="AD801" s="278"/>
      <c r="AE801" s="278"/>
      <c r="AF801" s="278"/>
      <c r="AG801" s="278"/>
      <c r="AH801" s="278"/>
      <c r="AI801" s="278"/>
      <c r="AJ801" s="278"/>
      <c r="AK801" s="278"/>
    </row>
    <row r="802" spans="1:37" s="23" customFormat="1" ht="15" customHeight="1">
      <c r="A802" s="114"/>
      <c r="B802" s="378"/>
      <c r="C802" s="85"/>
      <c r="D802" s="85"/>
      <c r="E802" s="85"/>
      <c r="F802" s="85"/>
      <c r="G802" s="22"/>
      <c r="H802" s="278"/>
      <c r="I802" s="278"/>
      <c r="J802" s="278"/>
      <c r="K802" s="278"/>
      <c r="L802" s="278"/>
      <c r="M802" s="278"/>
      <c r="N802" s="278"/>
      <c r="O802" s="278"/>
      <c r="P802" s="278"/>
      <c r="Q802" s="278"/>
      <c r="R802" s="278"/>
      <c r="S802" s="278"/>
      <c r="T802" s="278"/>
      <c r="U802" s="278"/>
      <c r="V802" s="278"/>
      <c r="W802" s="278"/>
      <c r="X802" s="278"/>
      <c r="Y802" s="278"/>
      <c r="Z802" s="278"/>
      <c r="AA802" s="278"/>
      <c r="AB802" s="278"/>
      <c r="AC802" s="278"/>
      <c r="AD802" s="278"/>
      <c r="AE802" s="278"/>
      <c r="AF802" s="278"/>
      <c r="AG802" s="278"/>
      <c r="AH802" s="278"/>
      <c r="AI802" s="278"/>
      <c r="AJ802" s="278"/>
      <c r="AK802" s="278"/>
    </row>
    <row r="803" spans="1:37" s="23" customFormat="1" ht="15" customHeight="1">
      <c r="A803" s="114"/>
      <c r="B803" s="378"/>
      <c r="C803" s="85"/>
      <c r="D803" s="85"/>
      <c r="E803" s="85"/>
      <c r="F803" s="85"/>
      <c r="G803" s="22"/>
      <c r="H803" s="278"/>
      <c r="I803" s="278"/>
      <c r="J803" s="278"/>
      <c r="K803" s="278"/>
      <c r="L803" s="278"/>
      <c r="M803" s="278"/>
      <c r="N803" s="278"/>
      <c r="O803" s="278"/>
      <c r="P803" s="278"/>
      <c r="Q803" s="278"/>
      <c r="R803" s="278"/>
      <c r="S803" s="278"/>
      <c r="T803" s="278"/>
      <c r="U803" s="278"/>
      <c r="V803" s="278"/>
      <c r="W803" s="278"/>
      <c r="X803" s="278"/>
      <c r="Y803" s="278"/>
      <c r="Z803" s="278"/>
      <c r="AA803" s="278"/>
      <c r="AB803" s="278"/>
      <c r="AC803" s="278"/>
      <c r="AD803" s="278"/>
      <c r="AE803" s="278"/>
      <c r="AF803" s="278"/>
      <c r="AG803" s="278"/>
      <c r="AH803" s="278"/>
      <c r="AI803" s="278"/>
      <c r="AJ803" s="278"/>
      <c r="AK803" s="278"/>
    </row>
    <row r="804" spans="1:37" s="23" customFormat="1" ht="15" customHeight="1">
      <c r="A804" s="114"/>
      <c r="B804" s="378"/>
      <c r="C804" s="85"/>
      <c r="D804" s="85"/>
      <c r="E804" s="85"/>
      <c r="F804" s="85"/>
      <c r="G804" s="22"/>
      <c r="H804" s="278"/>
      <c r="I804" s="278"/>
      <c r="J804" s="278"/>
      <c r="K804" s="278"/>
      <c r="L804" s="278"/>
      <c r="M804" s="278"/>
      <c r="N804" s="278"/>
      <c r="O804" s="278"/>
      <c r="P804" s="278"/>
      <c r="Q804" s="278"/>
      <c r="R804" s="278"/>
      <c r="S804" s="278"/>
      <c r="T804" s="278"/>
      <c r="U804" s="278"/>
      <c r="V804" s="278"/>
      <c r="W804" s="278"/>
      <c r="X804" s="278"/>
      <c r="Y804" s="278"/>
      <c r="Z804" s="278"/>
      <c r="AA804" s="278"/>
      <c r="AB804" s="278"/>
      <c r="AC804" s="278"/>
      <c r="AD804" s="278"/>
      <c r="AE804" s="278"/>
      <c r="AF804" s="278"/>
      <c r="AG804" s="278"/>
      <c r="AH804" s="278"/>
      <c r="AI804" s="278"/>
      <c r="AJ804" s="278"/>
      <c r="AK804" s="278"/>
    </row>
    <row r="805" spans="1:37" s="23" customFormat="1" ht="15" customHeight="1">
      <c r="A805" s="114"/>
      <c r="B805" s="378"/>
      <c r="C805" s="85"/>
      <c r="D805" s="85"/>
      <c r="E805" s="85"/>
      <c r="F805" s="85"/>
      <c r="G805" s="22"/>
      <c r="H805" s="278"/>
      <c r="I805" s="278"/>
      <c r="J805" s="278"/>
      <c r="K805" s="278"/>
      <c r="L805" s="278"/>
      <c r="M805" s="278"/>
      <c r="N805" s="278"/>
      <c r="O805" s="278"/>
      <c r="P805" s="278"/>
      <c r="Q805" s="278"/>
      <c r="R805" s="278"/>
      <c r="S805" s="278"/>
      <c r="T805" s="278"/>
      <c r="U805" s="278"/>
      <c r="V805" s="278"/>
      <c r="W805" s="278"/>
      <c r="X805" s="278"/>
      <c r="Y805" s="278"/>
      <c r="Z805" s="278"/>
      <c r="AA805" s="278"/>
      <c r="AB805" s="278"/>
      <c r="AC805" s="278"/>
      <c r="AD805" s="278"/>
      <c r="AE805" s="278"/>
      <c r="AF805" s="278"/>
      <c r="AG805" s="278"/>
      <c r="AH805" s="278"/>
      <c r="AI805" s="278"/>
      <c r="AJ805" s="278"/>
      <c r="AK805" s="278"/>
    </row>
    <row r="806" spans="1:37" s="23" customFormat="1" ht="15" customHeight="1">
      <c r="A806" s="114"/>
      <c r="B806" s="378"/>
      <c r="C806" s="85"/>
      <c r="D806" s="85"/>
      <c r="E806" s="85"/>
      <c r="F806" s="85"/>
      <c r="G806" s="22"/>
      <c r="H806" s="278"/>
      <c r="I806" s="278"/>
      <c r="J806" s="278"/>
      <c r="K806" s="278"/>
      <c r="L806" s="278"/>
      <c r="M806" s="278"/>
      <c r="N806" s="278"/>
      <c r="O806" s="278"/>
      <c r="P806" s="278"/>
      <c r="Q806" s="278"/>
      <c r="R806" s="278"/>
      <c r="S806" s="278"/>
      <c r="T806" s="278"/>
      <c r="U806" s="278"/>
      <c r="V806" s="278"/>
      <c r="W806" s="278"/>
      <c r="X806" s="278"/>
      <c r="Y806" s="278"/>
      <c r="Z806" s="278"/>
      <c r="AA806" s="278"/>
      <c r="AB806" s="278"/>
      <c r="AC806" s="278"/>
      <c r="AD806" s="278"/>
      <c r="AE806" s="278"/>
      <c r="AF806" s="278"/>
      <c r="AG806" s="278"/>
      <c r="AH806" s="278"/>
      <c r="AI806" s="278"/>
      <c r="AJ806" s="278"/>
      <c r="AK806" s="278"/>
    </row>
    <row r="807" spans="1:37" s="23" customFormat="1" ht="15" customHeight="1">
      <c r="A807" s="114"/>
      <c r="B807" s="378"/>
      <c r="C807" s="85"/>
      <c r="D807" s="85"/>
      <c r="E807" s="85"/>
      <c r="F807" s="85"/>
      <c r="G807" s="22"/>
      <c r="H807" s="278"/>
      <c r="I807" s="278"/>
      <c r="J807" s="278"/>
      <c r="K807" s="278"/>
      <c r="L807" s="278"/>
      <c r="M807" s="278"/>
      <c r="N807" s="278"/>
      <c r="O807" s="278"/>
      <c r="P807" s="278"/>
      <c r="Q807" s="278"/>
      <c r="R807" s="278"/>
      <c r="S807" s="278"/>
      <c r="T807" s="278"/>
      <c r="U807" s="278"/>
      <c r="V807" s="278"/>
      <c r="W807" s="278"/>
      <c r="X807" s="278"/>
      <c r="Y807" s="278"/>
      <c r="Z807" s="278"/>
      <c r="AA807" s="278"/>
      <c r="AB807" s="278"/>
      <c r="AC807" s="278"/>
      <c r="AD807" s="278"/>
      <c r="AE807" s="278"/>
      <c r="AF807" s="278"/>
      <c r="AG807" s="278"/>
      <c r="AH807" s="278"/>
      <c r="AI807" s="278"/>
      <c r="AJ807" s="278"/>
      <c r="AK807" s="278"/>
    </row>
    <row r="808" spans="1:37" s="23" customFormat="1" ht="15" customHeight="1">
      <c r="A808" s="114"/>
      <c r="B808" s="378"/>
      <c r="C808" s="85"/>
      <c r="D808" s="85"/>
      <c r="E808" s="85"/>
      <c r="F808" s="85"/>
      <c r="G808" s="22"/>
      <c r="H808" s="278"/>
      <c r="I808" s="278"/>
      <c r="J808" s="278"/>
      <c r="K808" s="278"/>
      <c r="L808" s="278"/>
      <c r="M808" s="278"/>
      <c r="N808" s="278"/>
      <c r="O808" s="278"/>
      <c r="P808" s="278"/>
      <c r="Q808" s="278"/>
      <c r="R808" s="278"/>
      <c r="S808" s="278"/>
      <c r="T808" s="278"/>
      <c r="U808" s="278"/>
      <c r="V808" s="278"/>
      <c r="W808" s="278"/>
      <c r="X808" s="278"/>
      <c r="Y808" s="278"/>
      <c r="Z808" s="278"/>
      <c r="AA808" s="278"/>
      <c r="AB808" s="278"/>
      <c r="AC808" s="278"/>
      <c r="AD808" s="278"/>
      <c r="AE808" s="278"/>
      <c r="AF808" s="278"/>
      <c r="AG808" s="278"/>
      <c r="AH808" s="278"/>
      <c r="AI808" s="278"/>
      <c r="AJ808" s="278"/>
      <c r="AK808" s="278"/>
    </row>
    <row r="809" spans="1:37" s="23" customFormat="1" ht="15" customHeight="1">
      <c r="A809" s="114"/>
      <c r="B809" s="378"/>
      <c r="C809" s="85"/>
      <c r="D809" s="85"/>
      <c r="E809" s="85"/>
      <c r="F809" s="85"/>
      <c r="G809" s="22"/>
      <c r="H809" s="278"/>
      <c r="I809" s="278"/>
      <c r="J809" s="278"/>
      <c r="K809" s="278"/>
      <c r="L809" s="278"/>
      <c r="M809" s="278"/>
      <c r="N809" s="278"/>
      <c r="O809" s="278"/>
      <c r="P809" s="278"/>
      <c r="Q809" s="278"/>
      <c r="R809" s="278"/>
      <c r="S809" s="278"/>
      <c r="T809" s="278"/>
      <c r="U809" s="278"/>
      <c r="V809" s="278"/>
      <c r="W809" s="278"/>
      <c r="X809" s="278"/>
      <c r="Y809" s="278"/>
      <c r="Z809" s="278"/>
      <c r="AA809" s="278"/>
      <c r="AB809" s="278"/>
      <c r="AC809" s="278"/>
      <c r="AD809" s="278"/>
      <c r="AE809" s="278"/>
      <c r="AF809" s="278"/>
      <c r="AG809" s="278"/>
      <c r="AH809" s="278"/>
      <c r="AI809" s="278"/>
      <c r="AJ809" s="278"/>
      <c r="AK809" s="278"/>
    </row>
    <row r="810" spans="1:37" s="23" customFormat="1" ht="15" customHeight="1">
      <c r="A810" s="114"/>
      <c r="B810" s="378"/>
      <c r="C810" s="85"/>
      <c r="D810" s="85"/>
      <c r="E810" s="85"/>
      <c r="F810" s="85"/>
      <c r="G810" s="22"/>
      <c r="H810" s="278"/>
      <c r="I810" s="278"/>
      <c r="J810" s="278"/>
      <c r="K810" s="278"/>
      <c r="L810" s="278"/>
      <c r="M810" s="278"/>
      <c r="N810" s="278"/>
      <c r="O810" s="278"/>
      <c r="P810" s="278"/>
      <c r="Q810" s="278"/>
      <c r="R810" s="278"/>
      <c r="S810" s="278"/>
      <c r="T810" s="278"/>
      <c r="U810" s="278"/>
      <c r="V810" s="278"/>
      <c r="W810" s="278"/>
      <c r="X810" s="278"/>
      <c r="Y810" s="278"/>
      <c r="Z810" s="278"/>
      <c r="AA810" s="278"/>
      <c r="AB810" s="278"/>
      <c r="AC810" s="278"/>
      <c r="AD810" s="278"/>
      <c r="AE810" s="278"/>
      <c r="AF810" s="278"/>
      <c r="AG810" s="278"/>
      <c r="AH810" s="278"/>
      <c r="AI810" s="278"/>
      <c r="AJ810" s="278"/>
      <c r="AK810" s="278"/>
    </row>
    <row r="811" spans="1:37" s="23" customFormat="1" ht="15" customHeight="1">
      <c r="A811" s="114"/>
      <c r="B811" s="378"/>
      <c r="C811" s="85"/>
      <c r="D811" s="85"/>
      <c r="E811" s="85"/>
      <c r="F811" s="85"/>
      <c r="G811" s="22"/>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c r="AD811" s="278"/>
      <c r="AE811" s="278"/>
      <c r="AF811" s="278"/>
      <c r="AG811" s="278"/>
      <c r="AH811" s="278"/>
      <c r="AI811" s="278"/>
      <c r="AJ811" s="278"/>
      <c r="AK811" s="278"/>
    </row>
    <row r="812" spans="1:37" s="23" customFormat="1" ht="15" customHeight="1">
      <c r="A812" s="114"/>
      <c r="B812" s="378"/>
      <c r="C812" s="85"/>
      <c r="D812" s="85"/>
      <c r="E812" s="85"/>
      <c r="F812" s="85"/>
      <c r="G812" s="22"/>
      <c r="H812" s="278"/>
      <c r="I812" s="278"/>
      <c r="J812" s="278"/>
      <c r="K812" s="278"/>
      <c r="L812" s="278"/>
      <c r="M812" s="278"/>
      <c r="N812" s="278"/>
      <c r="O812" s="278"/>
      <c r="P812" s="278"/>
      <c r="Q812" s="278"/>
      <c r="R812" s="278"/>
      <c r="S812" s="278"/>
      <c r="T812" s="278"/>
      <c r="U812" s="278"/>
      <c r="V812" s="278"/>
      <c r="W812" s="278"/>
      <c r="X812" s="278"/>
      <c r="Y812" s="278"/>
      <c r="Z812" s="278"/>
      <c r="AA812" s="278"/>
      <c r="AB812" s="278"/>
      <c r="AC812" s="278"/>
      <c r="AD812" s="278"/>
      <c r="AE812" s="278"/>
      <c r="AF812" s="278"/>
      <c r="AG812" s="278"/>
      <c r="AH812" s="278"/>
      <c r="AI812" s="278"/>
      <c r="AJ812" s="278"/>
      <c r="AK812" s="278"/>
    </row>
    <row r="813" spans="1:37" s="23" customFormat="1" ht="15" customHeight="1">
      <c r="A813" s="114"/>
      <c r="B813" s="378"/>
      <c r="C813" s="85"/>
      <c r="D813" s="85"/>
      <c r="E813" s="85"/>
      <c r="F813" s="85"/>
      <c r="G813" s="22"/>
      <c r="H813" s="278"/>
      <c r="I813" s="278"/>
      <c r="J813" s="278"/>
      <c r="K813" s="278"/>
      <c r="L813" s="278"/>
      <c r="M813" s="278"/>
      <c r="N813" s="278"/>
      <c r="O813" s="278"/>
      <c r="P813" s="278"/>
      <c r="Q813" s="278"/>
      <c r="R813" s="278"/>
      <c r="S813" s="278"/>
      <c r="T813" s="278"/>
      <c r="U813" s="278"/>
      <c r="V813" s="278"/>
      <c r="W813" s="278"/>
      <c r="X813" s="278"/>
      <c r="Y813" s="278"/>
      <c r="Z813" s="278"/>
      <c r="AA813" s="278"/>
      <c r="AB813" s="278"/>
      <c r="AC813" s="278"/>
      <c r="AD813" s="278"/>
      <c r="AE813" s="278"/>
      <c r="AF813" s="278"/>
      <c r="AG813" s="278"/>
      <c r="AH813" s="278"/>
      <c r="AI813" s="278"/>
      <c r="AJ813" s="278"/>
      <c r="AK813" s="278"/>
    </row>
    <row r="814" spans="1:37" s="23" customFormat="1" ht="15" customHeight="1">
      <c r="A814" s="114"/>
      <c r="B814" s="378"/>
      <c r="C814" s="85"/>
      <c r="D814" s="85"/>
      <c r="E814" s="85"/>
      <c r="F814" s="85"/>
      <c r="G814" s="22"/>
      <c r="H814" s="278"/>
      <c r="I814" s="278"/>
      <c r="J814" s="278"/>
      <c r="K814" s="278"/>
      <c r="L814" s="278"/>
      <c r="M814" s="278"/>
      <c r="N814" s="278"/>
      <c r="O814" s="278"/>
      <c r="P814" s="278"/>
      <c r="Q814" s="278"/>
      <c r="R814" s="278"/>
      <c r="S814" s="278"/>
      <c r="T814" s="278"/>
      <c r="U814" s="278"/>
      <c r="V814" s="278"/>
      <c r="W814" s="278"/>
      <c r="X814" s="278"/>
      <c r="Y814" s="278"/>
      <c r="Z814" s="278"/>
      <c r="AA814" s="278"/>
      <c r="AB814" s="278"/>
      <c r="AC814" s="278"/>
      <c r="AD814" s="278"/>
      <c r="AE814" s="278"/>
      <c r="AF814" s="278"/>
      <c r="AG814" s="278"/>
      <c r="AH814" s="278"/>
      <c r="AI814" s="278"/>
      <c r="AJ814" s="278"/>
      <c r="AK814" s="278"/>
    </row>
    <row r="815" spans="1:37" s="23" customFormat="1" ht="15" customHeight="1">
      <c r="A815" s="114"/>
      <c r="B815" s="378"/>
      <c r="C815" s="85"/>
      <c r="D815" s="85"/>
      <c r="E815" s="85"/>
      <c r="F815" s="85"/>
      <c r="G815" s="22"/>
      <c r="H815" s="278"/>
      <c r="I815" s="278"/>
      <c r="J815" s="278"/>
      <c r="K815" s="278"/>
      <c r="L815" s="278"/>
      <c r="M815" s="278"/>
      <c r="N815" s="278"/>
      <c r="O815" s="278"/>
      <c r="P815" s="278"/>
      <c r="Q815" s="278"/>
      <c r="R815" s="278"/>
      <c r="S815" s="278"/>
      <c r="T815" s="278"/>
      <c r="U815" s="278"/>
      <c r="V815" s="278"/>
      <c r="W815" s="278"/>
      <c r="X815" s="278"/>
      <c r="Y815" s="278"/>
      <c r="Z815" s="278"/>
      <c r="AA815" s="278"/>
      <c r="AB815" s="278"/>
      <c r="AC815" s="278"/>
      <c r="AD815" s="278"/>
      <c r="AE815" s="278"/>
      <c r="AF815" s="278"/>
      <c r="AG815" s="278"/>
      <c r="AH815" s="278"/>
      <c r="AI815" s="278"/>
      <c r="AJ815" s="278"/>
      <c r="AK815" s="278"/>
    </row>
    <row r="816" spans="1:37" s="23" customFormat="1" ht="15" customHeight="1">
      <c r="A816" s="114"/>
      <c r="B816" s="378"/>
      <c r="C816" s="85"/>
      <c r="D816" s="85"/>
      <c r="E816" s="85"/>
      <c r="F816" s="85"/>
      <c r="G816" s="22"/>
      <c r="H816" s="278"/>
      <c r="I816" s="278"/>
      <c r="J816" s="278"/>
      <c r="K816" s="278"/>
      <c r="L816" s="278"/>
      <c r="M816" s="278"/>
      <c r="N816" s="278"/>
      <c r="O816" s="278"/>
      <c r="P816" s="278"/>
      <c r="Q816" s="278"/>
      <c r="R816" s="278"/>
      <c r="S816" s="278"/>
      <c r="T816" s="278"/>
      <c r="U816" s="278"/>
      <c r="V816" s="278"/>
      <c r="W816" s="278"/>
      <c r="X816" s="278"/>
      <c r="Y816" s="278"/>
      <c r="Z816" s="278"/>
      <c r="AA816" s="278"/>
      <c r="AB816" s="278"/>
      <c r="AC816" s="278"/>
      <c r="AD816" s="278"/>
      <c r="AE816" s="278"/>
      <c r="AF816" s="278"/>
      <c r="AG816" s="278"/>
      <c r="AH816" s="278"/>
      <c r="AI816" s="278"/>
      <c r="AJ816" s="278"/>
      <c r="AK816" s="278"/>
    </row>
    <row r="817" spans="1:37" s="23" customFormat="1" ht="15" customHeight="1">
      <c r="A817" s="114"/>
      <c r="B817" s="378"/>
      <c r="C817" s="85"/>
      <c r="D817" s="85"/>
      <c r="E817" s="85"/>
      <c r="F817" s="85"/>
      <c r="G817" s="22"/>
      <c r="H817" s="278"/>
      <c r="I817" s="278"/>
      <c r="J817" s="278"/>
      <c r="K817" s="278"/>
      <c r="L817" s="278"/>
      <c r="M817" s="278"/>
      <c r="N817" s="278"/>
      <c r="O817" s="278"/>
      <c r="P817" s="278"/>
      <c r="Q817" s="278"/>
      <c r="R817" s="278"/>
      <c r="S817" s="278"/>
      <c r="T817" s="278"/>
      <c r="U817" s="278"/>
      <c r="V817" s="278"/>
      <c r="W817" s="278"/>
      <c r="X817" s="278"/>
      <c r="Y817" s="278"/>
      <c r="Z817" s="278"/>
      <c r="AA817" s="278"/>
      <c r="AB817" s="278"/>
      <c r="AC817" s="278"/>
      <c r="AD817" s="278"/>
      <c r="AE817" s="278"/>
      <c r="AF817" s="278"/>
      <c r="AG817" s="278"/>
      <c r="AH817" s="278"/>
      <c r="AI817" s="278"/>
      <c r="AJ817" s="278"/>
      <c r="AK817" s="278"/>
    </row>
    <row r="818" spans="1:37" s="23" customFormat="1" ht="15" customHeight="1">
      <c r="A818" s="114"/>
      <c r="B818" s="378"/>
      <c r="C818" s="85"/>
      <c r="D818" s="85"/>
      <c r="E818" s="85"/>
      <c r="F818" s="85"/>
      <c r="G818" s="22"/>
      <c r="H818" s="278"/>
      <c r="I818" s="278"/>
      <c r="J818" s="278"/>
      <c r="K818" s="278"/>
      <c r="L818" s="278"/>
      <c r="M818" s="278"/>
      <c r="N818" s="278"/>
      <c r="O818" s="278"/>
      <c r="P818" s="278"/>
      <c r="Q818" s="278"/>
      <c r="R818" s="278"/>
      <c r="S818" s="278"/>
      <c r="T818" s="278"/>
      <c r="U818" s="278"/>
      <c r="V818" s="278"/>
      <c r="W818" s="278"/>
      <c r="X818" s="278"/>
      <c r="Y818" s="278"/>
      <c r="Z818" s="278"/>
      <c r="AA818" s="278"/>
      <c r="AB818" s="278"/>
      <c r="AC818" s="278"/>
      <c r="AD818" s="278"/>
      <c r="AE818" s="278"/>
      <c r="AF818" s="278"/>
      <c r="AG818" s="278"/>
      <c r="AH818" s="278"/>
      <c r="AI818" s="278"/>
      <c r="AJ818" s="278"/>
      <c r="AK818" s="278"/>
    </row>
    <row r="819" spans="1:37" s="23" customFormat="1" ht="15" customHeight="1">
      <c r="A819" s="114"/>
      <c r="B819" s="378"/>
      <c r="C819" s="85"/>
      <c r="D819" s="85"/>
      <c r="E819" s="85"/>
      <c r="F819" s="85"/>
      <c r="G819" s="22"/>
      <c r="H819" s="278"/>
      <c r="I819" s="278"/>
      <c r="J819" s="278"/>
      <c r="K819" s="278"/>
      <c r="L819" s="278"/>
      <c r="M819" s="278"/>
      <c r="N819" s="278"/>
      <c r="O819" s="278"/>
      <c r="P819" s="278"/>
      <c r="Q819" s="278"/>
      <c r="R819" s="278"/>
      <c r="S819" s="278"/>
      <c r="T819" s="278"/>
      <c r="U819" s="278"/>
      <c r="V819" s="278"/>
      <c r="W819" s="278"/>
      <c r="X819" s="278"/>
      <c r="Y819" s="278"/>
      <c r="Z819" s="278"/>
      <c r="AA819" s="278"/>
      <c r="AB819" s="278"/>
      <c r="AC819" s="278"/>
      <c r="AD819" s="278"/>
      <c r="AE819" s="278"/>
      <c r="AF819" s="278"/>
      <c r="AG819" s="278"/>
      <c r="AH819" s="278"/>
      <c r="AI819" s="278"/>
      <c r="AJ819" s="278"/>
      <c r="AK819" s="278"/>
    </row>
    <row r="820" spans="1:37" s="23" customFormat="1" ht="15" customHeight="1">
      <c r="A820" s="114"/>
      <c r="B820" s="378"/>
      <c r="C820" s="85"/>
      <c r="D820" s="85"/>
      <c r="E820" s="85"/>
      <c r="F820" s="85"/>
      <c r="G820" s="22"/>
      <c r="H820" s="278"/>
      <c r="I820" s="278"/>
      <c r="J820" s="278"/>
      <c r="K820" s="278"/>
      <c r="L820" s="278"/>
      <c r="M820" s="278"/>
      <c r="N820" s="278"/>
      <c r="O820" s="278"/>
      <c r="P820" s="278"/>
      <c r="Q820" s="278"/>
      <c r="R820" s="278"/>
      <c r="S820" s="278"/>
      <c r="T820" s="278"/>
      <c r="U820" s="278"/>
      <c r="V820" s="278"/>
      <c r="W820" s="278"/>
      <c r="X820" s="278"/>
      <c r="Y820" s="278"/>
      <c r="Z820" s="278"/>
      <c r="AA820" s="278"/>
      <c r="AB820" s="278"/>
      <c r="AC820" s="278"/>
      <c r="AD820" s="278"/>
      <c r="AE820" s="278"/>
      <c r="AF820" s="278"/>
      <c r="AG820" s="278"/>
      <c r="AH820" s="278"/>
      <c r="AI820" s="278"/>
      <c r="AJ820" s="278"/>
      <c r="AK820" s="278"/>
    </row>
    <row r="821" spans="1:37" s="23" customFormat="1" ht="15" customHeight="1">
      <c r="A821" s="114"/>
      <c r="B821" s="378"/>
      <c r="C821" s="85"/>
      <c r="D821" s="85"/>
      <c r="E821" s="85"/>
      <c r="F821" s="85"/>
      <c r="G821" s="22"/>
      <c r="H821" s="278"/>
      <c r="I821" s="278"/>
      <c r="J821" s="278"/>
      <c r="K821" s="278"/>
      <c r="L821" s="278"/>
      <c r="M821" s="278"/>
      <c r="N821" s="278"/>
      <c r="O821" s="278"/>
      <c r="P821" s="278"/>
      <c r="Q821" s="278"/>
      <c r="R821" s="278"/>
      <c r="S821" s="278"/>
      <c r="T821" s="278"/>
      <c r="U821" s="278"/>
      <c r="V821" s="278"/>
      <c r="W821" s="278"/>
      <c r="X821" s="278"/>
      <c r="Y821" s="278"/>
      <c r="Z821" s="278"/>
      <c r="AA821" s="278"/>
      <c r="AB821" s="278"/>
      <c r="AC821" s="278"/>
      <c r="AD821" s="278"/>
      <c r="AE821" s="278"/>
      <c r="AF821" s="278"/>
      <c r="AG821" s="278"/>
      <c r="AH821" s="278"/>
      <c r="AI821" s="278"/>
      <c r="AJ821" s="278"/>
      <c r="AK821" s="278"/>
    </row>
    <row r="822" spans="1:37" s="23" customFormat="1" ht="15" customHeight="1">
      <c r="A822" s="114"/>
      <c r="B822" s="378"/>
      <c r="C822" s="85"/>
      <c r="D822" s="85"/>
      <c r="E822" s="85"/>
      <c r="F822" s="85"/>
      <c r="G822" s="22"/>
      <c r="H822" s="278"/>
      <c r="I822" s="278"/>
      <c r="J822" s="278"/>
      <c r="K822" s="278"/>
      <c r="L822" s="278"/>
      <c r="M822" s="278"/>
      <c r="N822" s="278"/>
      <c r="O822" s="278"/>
      <c r="P822" s="278"/>
      <c r="Q822" s="278"/>
      <c r="R822" s="278"/>
      <c r="S822" s="278"/>
      <c r="T822" s="278"/>
      <c r="U822" s="278"/>
      <c r="V822" s="278"/>
      <c r="W822" s="278"/>
      <c r="X822" s="278"/>
      <c r="Y822" s="278"/>
      <c r="Z822" s="278"/>
      <c r="AA822" s="278"/>
      <c r="AB822" s="278"/>
      <c r="AC822" s="278"/>
      <c r="AD822" s="278"/>
      <c r="AE822" s="278"/>
      <c r="AF822" s="278"/>
      <c r="AG822" s="278"/>
      <c r="AH822" s="278"/>
      <c r="AI822" s="278"/>
      <c r="AJ822" s="278"/>
      <c r="AK822" s="278"/>
    </row>
    <row r="823" spans="1:37" s="23" customFormat="1" ht="15" customHeight="1">
      <c r="A823" s="114"/>
      <c r="B823" s="378"/>
      <c r="C823" s="85"/>
      <c r="D823" s="85"/>
      <c r="E823" s="85"/>
      <c r="F823" s="85"/>
      <c r="G823" s="22"/>
      <c r="H823" s="278"/>
      <c r="I823" s="278"/>
      <c r="J823" s="278"/>
      <c r="K823" s="278"/>
      <c r="L823" s="278"/>
      <c r="M823" s="278"/>
      <c r="N823" s="278"/>
      <c r="O823" s="278"/>
      <c r="P823" s="278"/>
      <c r="Q823" s="278"/>
      <c r="R823" s="278"/>
      <c r="S823" s="278"/>
      <c r="T823" s="278"/>
      <c r="U823" s="278"/>
      <c r="V823" s="278"/>
      <c r="W823" s="278"/>
      <c r="X823" s="278"/>
      <c r="Y823" s="278"/>
      <c r="Z823" s="278"/>
      <c r="AA823" s="278"/>
      <c r="AB823" s="278"/>
      <c r="AC823" s="278"/>
      <c r="AD823" s="278"/>
      <c r="AE823" s="278"/>
      <c r="AF823" s="278"/>
      <c r="AG823" s="278"/>
      <c r="AH823" s="278"/>
      <c r="AI823" s="278"/>
      <c r="AJ823" s="278"/>
      <c r="AK823" s="278"/>
    </row>
    <row r="824" spans="1:37" s="23" customFormat="1" ht="15" customHeight="1">
      <c r="A824" s="114"/>
      <c r="B824" s="378"/>
      <c r="C824" s="85"/>
      <c r="D824" s="85"/>
      <c r="E824" s="85"/>
      <c r="F824" s="85"/>
      <c r="G824" s="22"/>
      <c r="H824" s="278"/>
      <c r="I824" s="278"/>
      <c r="J824" s="278"/>
      <c r="K824" s="278"/>
      <c r="L824" s="278"/>
      <c r="M824" s="278"/>
      <c r="N824" s="278"/>
      <c r="O824" s="278"/>
      <c r="P824" s="278"/>
      <c r="Q824" s="278"/>
      <c r="R824" s="278"/>
      <c r="S824" s="278"/>
      <c r="T824" s="278"/>
      <c r="U824" s="278"/>
      <c r="V824" s="278"/>
      <c r="W824" s="278"/>
      <c r="X824" s="278"/>
      <c r="Y824" s="278"/>
      <c r="Z824" s="278"/>
      <c r="AA824" s="278"/>
      <c r="AB824" s="278"/>
      <c r="AC824" s="278"/>
      <c r="AD824" s="278"/>
      <c r="AE824" s="278"/>
      <c r="AF824" s="278"/>
      <c r="AG824" s="278"/>
      <c r="AH824" s="278"/>
      <c r="AI824" s="278"/>
      <c r="AJ824" s="278"/>
      <c r="AK824" s="278"/>
    </row>
    <row r="825" spans="1:37" s="23" customFormat="1" ht="15" customHeight="1">
      <c r="A825" s="114"/>
      <c r="B825" s="378"/>
      <c r="C825" s="85"/>
      <c r="D825" s="85"/>
      <c r="E825" s="85"/>
      <c r="F825" s="85"/>
      <c r="G825" s="22"/>
      <c r="H825" s="278"/>
      <c r="I825" s="278"/>
      <c r="J825" s="278"/>
      <c r="K825" s="278"/>
      <c r="L825" s="278"/>
      <c r="M825" s="278"/>
      <c r="N825" s="278"/>
      <c r="O825" s="278"/>
      <c r="P825" s="278"/>
      <c r="Q825" s="278"/>
      <c r="R825" s="278"/>
      <c r="S825" s="278"/>
      <c r="T825" s="278"/>
      <c r="U825" s="278"/>
      <c r="V825" s="278"/>
      <c r="W825" s="278"/>
      <c r="X825" s="278"/>
      <c r="Y825" s="278"/>
      <c r="Z825" s="278"/>
      <c r="AA825" s="278"/>
      <c r="AB825" s="278"/>
      <c r="AC825" s="278"/>
      <c r="AD825" s="278"/>
      <c r="AE825" s="278"/>
      <c r="AF825" s="278"/>
      <c r="AG825" s="278"/>
      <c r="AH825" s="278"/>
      <c r="AI825" s="278"/>
      <c r="AJ825" s="278"/>
      <c r="AK825" s="278"/>
    </row>
    <row r="826" spans="1:37" s="23" customFormat="1" ht="15" customHeight="1">
      <c r="A826" s="114"/>
      <c r="B826" s="378"/>
      <c r="C826" s="85"/>
      <c r="D826" s="85"/>
      <c r="E826" s="85"/>
      <c r="F826" s="85"/>
      <c r="G826" s="22"/>
      <c r="H826" s="278"/>
      <c r="I826" s="278"/>
      <c r="J826" s="278"/>
      <c r="K826" s="278"/>
      <c r="L826" s="278"/>
      <c r="M826" s="278"/>
      <c r="N826" s="278"/>
      <c r="O826" s="278"/>
      <c r="P826" s="278"/>
      <c r="Q826" s="278"/>
      <c r="R826" s="278"/>
      <c r="S826" s="278"/>
      <c r="T826" s="278"/>
      <c r="U826" s="278"/>
      <c r="V826" s="278"/>
      <c r="W826" s="278"/>
      <c r="X826" s="278"/>
      <c r="Y826" s="278"/>
      <c r="Z826" s="278"/>
      <c r="AA826" s="278"/>
      <c r="AB826" s="278"/>
      <c r="AC826" s="278"/>
      <c r="AD826" s="278"/>
      <c r="AE826" s="278"/>
      <c r="AF826" s="278"/>
      <c r="AG826" s="278"/>
      <c r="AH826" s="278"/>
      <c r="AI826" s="278"/>
      <c r="AJ826" s="278"/>
      <c r="AK826" s="278"/>
    </row>
    <row r="827" spans="1:37" s="23" customFormat="1" ht="15" customHeight="1">
      <c r="A827" s="114"/>
      <c r="B827" s="378"/>
      <c r="C827" s="85"/>
      <c r="D827" s="85"/>
      <c r="E827" s="85"/>
      <c r="F827" s="85"/>
      <c r="G827" s="22"/>
      <c r="H827" s="278"/>
      <c r="I827" s="278"/>
      <c r="J827" s="278"/>
      <c r="K827" s="278"/>
      <c r="L827" s="278"/>
      <c r="M827" s="278"/>
      <c r="N827" s="278"/>
      <c r="O827" s="278"/>
      <c r="P827" s="278"/>
      <c r="Q827" s="278"/>
      <c r="R827" s="278"/>
      <c r="S827" s="278"/>
      <c r="T827" s="278"/>
      <c r="U827" s="278"/>
      <c r="V827" s="278"/>
      <c r="W827" s="278"/>
      <c r="X827" s="278"/>
      <c r="Y827" s="278"/>
      <c r="Z827" s="278"/>
      <c r="AA827" s="278"/>
      <c r="AB827" s="278"/>
      <c r="AC827" s="278"/>
      <c r="AD827" s="278"/>
      <c r="AE827" s="278"/>
      <c r="AF827" s="278"/>
      <c r="AG827" s="278"/>
      <c r="AH827" s="278"/>
      <c r="AI827" s="278"/>
      <c r="AJ827" s="278"/>
      <c r="AK827" s="278"/>
    </row>
    <row r="828" spans="1:37" s="23" customFormat="1" ht="15" customHeight="1">
      <c r="A828" s="114"/>
      <c r="B828" s="378"/>
      <c r="C828" s="85"/>
      <c r="D828" s="85"/>
      <c r="E828" s="85"/>
      <c r="F828" s="85"/>
      <c r="G828" s="22"/>
      <c r="H828" s="278"/>
      <c r="I828" s="278"/>
      <c r="J828" s="278"/>
      <c r="K828" s="278"/>
      <c r="L828" s="278"/>
      <c r="M828" s="278"/>
      <c r="N828" s="278"/>
      <c r="O828" s="278"/>
      <c r="P828" s="278"/>
      <c r="Q828" s="278"/>
      <c r="R828" s="278"/>
      <c r="S828" s="278"/>
      <c r="T828" s="278"/>
      <c r="U828" s="278"/>
      <c r="V828" s="278"/>
      <c r="W828" s="278"/>
      <c r="X828" s="278"/>
      <c r="Y828" s="278"/>
      <c r="Z828" s="278"/>
      <c r="AA828" s="278"/>
      <c r="AB828" s="278"/>
      <c r="AC828" s="278"/>
      <c r="AD828" s="278"/>
      <c r="AE828" s="278"/>
      <c r="AF828" s="278"/>
      <c r="AG828" s="278"/>
      <c r="AH828" s="278"/>
      <c r="AI828" s="278"/>
      <c r="AJ828" s="278"/>
      <c r="AK828" s="278"/>
    </row>
    <row r="829" spans="1:37" s="23" customFormat="1" ht="15" customHeight="1">
      <c r="A829" s="114"/>
      <c r="B829" s="378"/>
      <c r="C829" s="85"/>
      <c r="D829" s="85"/>
      <c r="E829" s="85"/>
      <c r="F829" s="85"/>
      <c r="G829" s="22"/>
      <c r="H829" s="278"/>
      <c r="I829" s="278"/>
      <c r="J829" s="278"/>
      <c r="K829" s="278"/>
      <c r="L829" s="278"/>
      <c r="M829" s="278"/>
      <c r="N829" s="278"/>
      <c r="O829" s="278"/>
      <c r="P829" s="278"/>
      <c r="Q829" s="278"/>
      <c r="R829" s="278"/>
      <c r="S829" s="278"/>
      <c r="T829" s="278"/>
      <c r="U829" s="278"/>
      <c r="V829" s="278"/>
      <c r="W829" s="278"/>
      <c r="X829" s="278"/>
      <c r="Y829" s="278"/>
      <c r="Z829" s="278"/>
      <c r="AA829" s="278"/>
      <c r="AB829" s="278"/>
      <c r="AC829" s="278"/>
      <c r="AD829" s="278"/>
      <c r="AE829" s="278"/>
      <c r="AF829" s="278"/>
      <c r="AG829" s="278"/>
      <c r="AH829" s="278"/>
      <c r="AI829" s="278"/>
      <c r="AJ829" s="278"/>
      <c r="AK829" s="278"/>
    </row>
    <row r="830" spans="1:37" s="23" customFormat="1" ht="15" customHeight="1">
      <c r="A830" s="114"/>
      <c r="B830" s="378"/>
      <c r="C830" s="85"/>
      <c r="D830" s="85"/>
      <c r="E830" s="85"/>
      <c r="F830" s="85"/>
      <c r="G830" s="22"/>
      <c r="H830" s="278"/>
      <c r="I830" s="278"/>
      <c r="J830" s="278"/>
      <c r="K830" s="278"/>
      <c r="L830" s="278"/>
      <c r="M830" s="278"/>
      <c r="N830" s="278"/>
      <c r="O830" s="278"/>
      <c r="P830" s="278"/>
      <c r="Q830" s="278"/>
      <c r="R830" s="278"/>
      <c r="S830" s="278"/>
      <c r="T830" s="278"/>
      <c r="U830" s="278"/>
      <c r="V830" s="278"/>
      <c r="W830" s="278"/>
      <c r="X830" s="278"/>
      <c r="Y830" s="278"/>
      <c r="Z830" s="278"/>
      <c r="AA830" s="278"/>
      <c r="AB830" s="278"/>
      <c r="AC830" s="278"/>
      <c r="AD830" s="278"/>
      <c r="AE830" s="278"/>
      <c r="AF830" s="278"/>
      <c r="AG830" s="278"/>
      <c r="AH830" s="278"/>
      <c r="AI830" s="278"/>
      <c r="AJ830" s="278"/>
      <c r="AK830" s="278"/>
    </row>
    <row r="831" spans="1:37" s="23" customFormat="1" ht="15" customHeight="1">
      <c r="A831" s="114"/>
      <c r="B831" s="378"/>
      <c r="C831" s="85"/>
      <c r="D831" s="85"/>
      <c r="E831" s="85"/>
      <c r="F831" s="85"/>
      <c r="G831" s="22"/>
      <c r="H831" s="278"/>
      <c r="I831" s="278"/>
      <c r="J831" s="278"/>
      <c r="K831" s="278"/>
      <c r="L831" s="278"/>
      <c r="M831" s="278"/>
      <c r="N831" s="278"/>
      <c r="O831" s="278"/>
      <c r="P831" s="278"/>
      <c r="Q831" s="278"/>
      <c r="R831" s="278"/>
      <c r="S831" s="278"/>
      <c r="T831" s="278"/>
      <c r="U831" s="278"/>
      <c r="V831" s="278"/>
      <c r="W831" s="278"/>
      <c r="X831" s="278"/>
      <c r="Y831" s="278"/>
      <c r="Z831" s="278"/>
      <c r="AA831" s="278"/>
      <c r="AB831" s="278"/>
      <c r="AC831" s="278"/>
      <c r="AD831" s="278"/>
      <c r="AE831" s="278"/>
      <c r="AF831" s="278"/>
      <c r="AG831" s="278"/>
      <c r="AH831" s="278"/>
      <c r="AI831" s="278"/>
      <c r="AJ831" s="278"/>
      <c r="AK831" s="278"/>
    </row>
    <row r="832" spans="1:37" s="23" customFormat="1" ht="15" customHeight="1">
      <c r="A832" s="114"/>
      <c r="B832" s="378"/>
      <c r="C832" s="85"/>
      <c r="D832" s="85"/>
      <c r="E832" s="85"/>
      <c r="F832" s="85"/>
      <c r="G832" s="22"/>
      <c r="H832" s="278"/>
      <c r="I832" s="278"/>
      <c r="J832" s="278"/>
      <c r="K832" s="278"/>
      <c r="L832" s="278"/>
      <c r="M832" s="278"/>
      <c r="N832" s="278"/>
      <c r="O832" s="278"/>
      <c r="P832" s="278"/>
      <c r="Q832" s="278"/>
      <c r="R832" s="278"/>
      <c r="S832" s="278"/>
      <c r="T832" s="278"/>
      <c r="U832" s="278"/>
      <c r="V832" s="278"/>
      <c r="W832" s="278"/>
      <c r="X832" s="278"/>
      <c r="Y832" s="278"/>
      <c r="Z832" s="278"/>
      <c r="AA832" s="278"/>
      <c r="AB832" s="278"/>
      <c r="AC832" s="278"/>
      <c r="AD832" s="278"/>
      <c r="AE832" s="278"/>
      <c r="AF832" s="278"/>
      <c r="AG832" s="278"/>
      <c r="AH832" s="278"/>
      <c r="AI832" s="278"/>
      <c r="AJ832" s="278"/>
      <c r="AK832" s="278"/>
    </row>
    <row r="833" spans="1:37" s="23" customFormat="1" ht="15" customHeight="1">
      <c r="A833" s="114"/>
      <c r="B833" s="378"/>
      <c r="C833" s="85"/>
      <c r="D833" s="85"/>
      <c r="E833" s="85"/>
      <c r="F833" s="85"/>
      <c r="G833" s="22"/>
      <c r="H833" s="278"/>
      <c r="I833" s="278"/>
      <c r="J833" s="278"/>
      <c r="K833" s="278"/>
      <c r="L833" s="278"/>
      <c r="M833" s="278"/>
      <c r="N833" s="278"/>
      <c r="O833" s="278"/>
      <c r="P833" s="278"/>
      <c r="Q833" s="278"/>
      <c r="R833" s="278"/>
      <c r="S833" s="278"/>
      <c r="T833" s="278"/>
      <c r="U833" s="278"/>
      <c r="V833" s="278"/>
      <c r="W833" s="278"/>
      <c r="X833" s="278"/>
      <c r="Y833" s="278"/>
      <c r="Z833" s="278"/>
      <c r="AA833" s="278"/>
      <c r="AB833" s="278"/>
      <c r="AC833" s="278"/>
      <c r="AD833" s="278"/>
      <c r="AE833" s="278"/>
      <c r="AF833" s="278"/>
      <c r="AG833" s="278"/>
      <c r="AH833" s="278"/>
      <c r="AI833" s="278"/>
      <c r="AJ833" s="278"/>
      <c r="AK833" s="278"/>
    </row>
    <row r="834" spans="1:37" s="23" customFormat="1" ht="15" customHeight="1">
      <c r="A834" s="114"/>
      <c r="B834" s="378"/>
      <c r="C834" s="85"/>
      <c r="D834" s="85"/>
      <c r="E834" s="85"/>
      <c r="F834" s="85"/>
      <c r="G834" s="22"/>
      <c r="H834" s="278"/>
      <c r="I834" s="278"/>
      <c r="J834" s="278"/>
      <c r="K834" s="278"/>
      <c r="L834" s="278"/>
      <c r="M834" s="278"/>
      <c r="N834" s="278"/>
      <c r="O834" s="278"/>
      <c r="P834" s="278"/>
      <c r="Q834" s="278"/>
      <c r="R834" s="278"/>
      <c r="S834" s="278"/>
      <c r="T834" s="278"/>
      <c r="U834" s="278"/>
      <c r="V834" s="278"/>
      <c r="W834" s="278"/>
      <c r="X834" s="278"/>
      <c r="Y834" s="278"/>
      <c r="Z834" s="278"/>
      <c r="AA834" s="278"/>
      <c r="AB834" s="278"/>
      <c r="AC834" s="278"/>
      <c r="AD834" s="278"/>
      <c r="AE834" s="278"/>
      <c r="AF834" s="278"/>
      <c r="AG834" s="278"/>
      <c r="AH834" s="278"/>
      <c r="AI834" s="278"/>
      <c r="AJ834" s="278"/>
      <c r="AK834" s="278"/>
    </row>
    <row r="835" spans="1:37" s="23" customFormat="1" ht="15" customHeight="1">
      <c r="A835" s="114"/>
      <c r="B835" s="378"/>
      <c r="C835" s="85"/>
      <c r="D835" s="85"/>
      <c r="E835" s="85"/>
      <c r="F835" s="85"/>
      <c r="G835" s="22"/>
      <c r="H835" s="278"/>
      <c r="I835" s="278"/>
      <c r="J835" s="278"/>
      <c r="K835" s="278"/>
      <c r="L835" s="278"/>
      <c r="M835" s="278"/>
      <c r="N835" s="278"/>
      <c r="O835" s="278"/>
      <c r="P835" s="278"/>
      <c r="Q835" s="278"/>
      <c r="R835" s="278"/>
      <c r="S835" s="278"/>
      <c r="T835" s="278"/>
      <c r="U835" s="278"/>
      <c r="V835" s="278"/>
      <c r="W835" s="278"/>
      <c r="X835" s="278"/>
      <c r="Y835" s="278"/>
      <c r="Z835" s="278"/>
      <c r="AA835" s="278"/>
      <c r="AB835" s="278"/>
      <c r="AC835" s="278"/>
      <c r="AD835" s="278"/>
      <c r="AE835" s="278"/>
      <c r="AF835" s="278"/>
      <c r="AG835" s="278"/>
      <c r="AH835" s="278"/>
      <c r="AI835" s="278"/>
      <c r="AJ835" s="278"/>
      <c r="AK835" s="278"/>
    </row>
    <row r="836" spans="1:37" s="23" customFormat="1" ht="15" customHeight="1">
      <c r="A836" s="114"/>
      <c r="B836" s="378"/>
      <c r="C836" s="85"/>
      <c r="D836" s="85"/>
      <c r="E836" s="85"/>
      <c r="F836" s="85"/>
      <c r="G836" s="22"/>
      <c r="H836" s="278"/>
      <c r="I836" s="278"/>
      <c r="J836" s="278"/>
      <c r="K836" s="278"/>
      <c r="L836" s="278"/>
      <c r="M836" s="278"/>
      <c r="N836" s="278"/>
      <c r="O836" s="278"/>
      <c r="P836" s="278"/>
      <c r="Q836" s="278"/>
      <c r="R836" s="278"/>
      <c r="S836" s="278"/>
      <c r="T836" s="278"/>
      <c r="U836" s="278"/>
      <c r="V836" s="278"/>
      <c r="W836" s="278"/>
      <c r="X836" s="278"/>
      <c r="Y836" s="278"/>
      <c r="Z836" s="278"/>
      <c r="AA836" s="278"/>
      <c r="AB836" s="278"/>
      <c r="AC836" s="278"/>
      <c r="AD836" s="278"/>
      <c r="AE836" s="278"/>
      <c r="AF836" s="278"/>
      <c r="AG836" s="278"/>
      <c r="AH836" s="278"/>
      <c r="AI836" s="278"/>
      <c r="AJ836" s="278"/>
      <c r="AK836" s="278"/>
    </row>
    <row r="837" spans="1:37" s="23" customFormat="1" ht="15" customHeight="1">
      <c r="A837" s="114"/>
      <c r="B837" s="378"/>
      <c r="C837" s="85"/>
      <c r="D837" s="85"/>
      <c r="E837" s="85"/>
      <c r="F837" s="85"/>
      <c r="G837" s="22"/>
      <c r="H837" s="278"/>
      <c r="I837" s="278"/>
      <c r="J837" s="278"/>
      <c r="K837" s="278"/>
      <c r="L837" s="278"/>
      <c r="M837" s="278"/>
      <c r="N837" s="278"/>
      <c r="O837" s="278"/>
      <c r="P837" s="278"/>
      <c r="Q837" s="278"/>
      <c r="R837" s="278"/>
      <c r="S837" s="278"/>
      <c r="T837" s="278"/>
      <c r="U837" s="278"/>
      <c r="V837" s="278"/>
      <c r="W837" s="278"/>
      <c r="X837" s="278"/>
      <c r="Y837" s="278"/>
      <c r="Z837" s="278"/>
      <c r="AA837" s="278"/>
      <c r="AB837" s="278"/>
      <c r="AC837" s="278"/>
      <c r="AD837" s="278"/>
      <c r="AE837" s="278"/>
      <c r="AF837" s="278"/>
      <c r="AG837" s="278"/>
      <c r="AH837" s="278"/>
      <c r="AI837" s="278"/>
      <c r="AJ837" s="278"/>
      <c r="AK837" s="278"/>
    </row>
    <row r="838" spans="1:37" s="23" customFormat="1" ht="15" customHeight="1">
      <c r="A838" s="114"/>
      <c r="B838" s="378"/>
      <c r="C838" s="85"/>
      <c r="D838" s="85"/>
      <c r="E838" s="85"/>
      <c r="F838" s="85"/>
      <c r="G838" s="22"/>
      <c r="H838" s="278"/>
      <c r="I838" s="278"/>
      <c r="J838" s="278"/>
      <c r="K838" s="278"/>
      <c r="L838" s="278"/>
      <c r="M838" s="278"/>
      <c r="N838" s="278"/>
      <c r="O838" s="278"/>
      <c r="P838" s="278"/>
      <c r="Q838" s="278"/>
      <c r="R838" s="278"/>
      <c r="S838" s="278"/>
      <c r="T838" s="278"/>
      <c r="U838" s="278"/>
      <c r="V838" s="278"/>
      <c r="W838" s="278"/>
      <c r="X838" s="278"/>
      <c r="Y838" s="278"/>
      <c r="Z838" s="278"/>
      <c r="AA838" s="278"/>
      <c r="AB838" s="278"/>
      <c r="AC838" s="278"/>
      <c r="AD838" s="278"/>
      <c r="AE838" s="278"/>
      <c r="AF838" s="278"/>
      <c r="AG838" s="278"/>
      <c r="AH838" s="278"/>
      <c r="AI838" s="278"/>
      <c r="AJ838" s="278"/>
      <c r="AK838" s="278"/>
    </row>
    <row r="839" spans="1:37" s="23" customFormat="1" ht="15" customHeight="1">
      <c r="A839" s="114"/>
      <c r="B839" s="378"/>
      <c r="C839" s="85"/>
      <c r="D839" s="85"/>
      <c r="E839" s="85"/>
      <c r="F839" s="85"/>
      <c r="G839" s="22"/>
      <c r="H839" s="278"/>
      <c r="I839" s="278"/>
      <c r="J839" s="278"/>
      <c r="K839" s="278"/>
      <c r="L839" s="278"/>
      <c r="M839" s="278"/>
      <c r="N839" s="278"/>
      <c r="O839" s="278"/>
      <c r="P839" s="278"/>
      <c r="Q839" s="278"/>
      <c r="R839" s="278"/>
      <c r="S839" s="278"/>
      <c r="T839" s="278"/>
      <c r="U839" s="278"/>
      <c r="V839" s="278"/>
      <c r="W839" s="278"/>
      <c r="X839" s="278"/>
      <c r="Y839" s="278"/>
      <c r="Z839" s="278"/>
      <c r="AA839" s="278"/>
      <c r="AB839" s="278"/>
      <c r="AC839" s="278"/>
      <c r="AD839" s="278"/>
      <c r="AE839" s="278"/>
      <c r="AF839" s="278"/>
      <c r="AG839" s="278"/>
      <c r="AH839" s="278"/>
      <c r="AI839" s="278"/>
      <c r="AJ839" s="278"/>
      <c r="AK839" s="278"/>
    </row>
    <row r="840" spans="1:37" s="23" customFormat="1" ht="15" customHeight="1">
      <c r="A840" s="114"/>
      <c r="B840" s="378"/>
      <c r="C840" s="85"/>
      <c r="D840" s="85"/>
      <c r="E840" s="85"/>
      <c r="F840" s="85"/>
      <c r="G840" s="22"/>
      <c r="H840" s="278"/>
      <c r="I840" s="278"/>
      <c r="J840" s="278"/>
      <c r="K840" s="278"/>
      <c r="L840" s="278"/>
      <c r="M840" s="278"/>
      <c r="N840" s="278"/>
      <c r="O840" s="278"/>
      <c r="P840" s="278"/>
      <c r="Q840" s="278"/>
      <c r="R840" s="278"/>
      <c r="S840" s="278"/>
      <c r="T840" s="278"/>
      <c r="U840" s="278"/>
      <c r="V840" s="278"/>
      <c r="W840" s="278"/>
      <c r="X840" s="278"/>
      <c r="Y840" s="278"/>
      <c r="Z840" s="278"/>
      <c r="AA840" s="278"/>
      <c r="AB840" s="278"/>
      <c r="AC840" s="278"/>
      <c r="AD840" s="278"/>
      <c r="AE840" s="278"/>
      <c r="AF840" s="278"/>
      <c r="AG840" s="278"/>
      <c r="AH840" s="278"/>
      <c r="AI840" s="278"/>
      <c r="AJ840" s="278"/>
      <c r="AK840" s="278"/>
    </row>
    <row r="841" spans="1:37" s="23" customFormat="1" ht="15" customHeight="1">
      <c r="A841" s="114"/>
      <c r="B841" s="378"/>
      <c r="C841" s="85"/>
      <c r="D841" s="85"/>
      <c r="E841" s="85"/>
      <c r="F841" s="85"/>
      <c r="G841" s="22"/>
      <c r="H841" s="278"/>
      <c r="I841" s="278"/>
      <c r="J841" s="278"/>
      <c r="K841" s="278"/>
      <c r="L841" s="278"/>
      <c r="M841" s="278"/>
      <c r="N841" s="278"/>
      <c r="O841" s="278"/>
      <c r="P841" s="278"/>
      <c r="Q841" s="278"/>
      <c r="R841" s="278"/>
      <c r="S841" s="278"/>
      <c r="T841" s="278"/>
      <c r="U841" s="278"/>
      <c r="V841" s="278"/>
      <c r="W841" s="278"/>
      <c r="X841" s="278"/>
      <c r="Y841" s="278"/>
      <c r="Z841" s="278"/>
      <c r="AA841" s="278"/>
      <c r="AB841" s="278"/>
      <c r="AC841" s="278"/>
      <c r="AD841" s="278"/>
      <c r="AE841" s="278"/>
      <c r="AF841" s="278"/>
      <c r="AG841" s="278"/>
      <c r="AH841" s="278"/>
      <c r="AI841" s="278"/>
      <c r="AJ841" s="278"/>
      <c r="AK841" s="278"/>
    </row>
    <row r="842" spans="1:37" s="23" customFormat="1" ht="15" customHeight="1">
      <c r="A842" s="114"/>
      <c r="B842" s="378"/>
      <c r="C842" s="85"/>
      <c r="D842" s="85"/>
      <c r="E842" s="85"/>
      <c r="F842" s="85"/>
      <c r="G842" s="22"/>
      <c r="H842" s="278"/>
      <c r="I842" s="278"/>
      <c r="J842" s="278"/>
      <c r="K842" s="278"/>
      <c r="L842" s="278"/>
      <c r="M842" s="278"/>
      <c r="N842" s="278"/>
      <c r="O842" s="278"/>
      <c r="P842" s="278"/>
      <c r="Q842" s="278"/>
      <c r="R842" s="278"/>
      <c r="S842" s="278"/>
      <c r="T842" s="278"/>
      <c r="U842" s="278"/>
      <c r="V842" s="278"/>
      <c r="W842" s="278"/>
      <c r="X842" s="278"/>
      <c r="Y842" s="278"/>
      <c r="Z842" s="278"/>
      <c r="AA842" s="278"/>
      <c r="AB842" s="278"/>
      <c r="AC842" s="278"/>
      <c r="AD842" s="278"/>
      <c r="AE842" s="278"/>
      <c r="AF842" s="278"/>
      <c r="AG842" s="278"/>
      <c r="AH842" s="278"/>
      <c r="AI842" s="278"/>
      <c r="AJ842" s="278"/>
      <c r="AK842" s="278"/>
    </row>
    <row r="843" spans="1:37" s="23" customFormat="1" ht="15" customHeight="1">
      <c r="A843" s="114"/>
      <c r="B843" s="378"/>
      <c r="C843" s="85"/>
      <c r="D843" s="85"/>
      <c r="E843" s="85"/>
      <c r="F843" s="85"/>
      <c r="G843" s="22"/>
      <c r="H843" s="278"/>
      <c r="I843" s="278"/>
      <c r="J843" s="278"/>
      <c r="K843" s="278"/>
      <c r="L843" s="278"/>
      <c r="M843" s="278"/>
      <c r="N843" s="278"/>
      <c r="O843" s="278"/>
      <c r="P843" s="278"/>
      <c r="Q843" s="278"/>
      <c r="R843" s="278"/>
      <c r="S843" s="278"/>
      <c r="T843" s="278"/>
      <c r="U843" s="278"/>
      <c r="V843" s="278"/>
      <c r="W843" s="278"/>
      <c r="X843" s="278"/>
      <c r="Y843" s="278"/>
      <c r="Z843" s="278"/>
      <c r="AA843" s="278"/>
      <c r="AB843" s="278"/>
      <c r="AC843" s="278"/>
      <c r="AD843" s="278"/>
      <c r="AE843" s="278"/>
      <c r="AF843" s="278"/>
      <c r="AG843" s="278"/>
      <c r="AH843" s="278"/>
      <c r="AI843" s="278"/>
      <c r="AJ843" s="278"/>
      <c r="AK843" s="278"/>
    </row>
    <row r="844" spans="1:37" s="23" customFormat="1" ht="15" customHeight="1">
      <c r="A844" s="114"/>
      <c r="B844" s="378"/>
      <c r="C844" s="85"/>
      <c r="D844" s="85"/>
      <c r="E844" s="85"/>
      <c r="F844" s="85"/>
      <c r="G844" s="22"/>
      <c r="H844" s="278"/>
      <c r="I844" s="278"/>
      <c r="J844" s="278"/>
      <c r="K844" s="278"/>
      <c r="L844" s="278"/>
      <c r="M844" s="278"/>
      <c r="N844" s="278"/>
      <c r="O844" s="278"/>
      <c r="P844" s="278"/>
      <c r="Q844" s="278"/>
      <c r="R844" s="278"/>
      <c r="S844" s="278"/>
      <c r="T844" s="278"/>
      <c r="U844" s="278"/>
      <c r="V844" s="278"/>
      <c r="W844" s="278"/>
      <c r="X844" s="278"/>
      <c r="Y844" s="278"/>
      <c r="Z844" s="278"/>
      <c r="AA844" s="278"/>
      <c r="AB844" s="278"/>
      <c r="AC844" s="278"/>
      <c r="AD844" s="278"/>
      <c r="AE844" s="278"/>
      <c r="AF844" s="278"/>
      <c r="AG844" s="278"/>
      <c r="AH844" s="278"/>
      <c r="AI844" s="278"/>
      <c r="AJ844" s="278"/>
      <c r="AK844" s="278"/>
    </row>
    <row r="845" spans="1:37" s="23" customFormat="1" ht="15" customHeight="1">
      <c r="A845" s="114"/>
      <c r="B845" s="378"/>
      <c r="C845" s="85"/>
      <c r="D845" s="85"/>
      <c r="E845" s="85"/>
      <c r="F845" s="85"/>
      <c r="G845" s="22"/>
      <c r="H845" s="278"/>
      <c r="I845" s="278"/>
      <c r="J845" s="278"/>
      <c r="K845" s="278"/>
      <c r="L845" s="278"/>
      <c r="M845" s="278"/>
      <c r="N845" s="278"/>
      <c r="O845" s="278"/>
      <c r="P845" s="278"/>
      <c r="Q845" s="278"/>
      <c r="R845" s="278"/>
      <c r="S845" s="278"/>
      <c r="T845" s="278"/>
      <c r="U845" s="278"/>
      <c r="V845" s="278"/>
      <c r="W845" s="278"/>
      <c r="X845" s="278"/>
      <c r="Y845" s="278"/>
      <c r="Z845" s="278"/>
      <c r="AA845" s="278"/>
      <c r="AB845" s="278"/>
      <c r="AC845" s="278"/>
      <c r="AD845" s="278"/>
      <c r="AE845" s="278"/>
      <c r="AF845" s="278"/>
      <c r="AG845" s="278"/>
      <c r="AH845" s="278"/>
      <c r="AI845" s="278"/>
      <c r="AJ845" s="278"/>
      <c r="AK845" s="278"/>
    </row>
    <row r="846" spans="1:37" s="23" customFormat="1" ht="15" customHeight="1">
      <c r="A846" s="114"/>
      <c r="B846" s="378"/>
      <c r="C846" s="85"/>
      <c r="D846" s="85"/>
      <c r="E846" s="85"/>
      <c r="F846" s="85"/>
      <c r="G846" s="22"/>
      <c r="H846" s="278"/>
      <c r="I846" s="278"/>
      <c r="J846" s="278"/>
      <c r="K846" s="278"/>
      <c r="L846" s="278"/>
      <c r="M846" s="278"/>
      <c r="N846" s="278"/>
      <c r="O846" s="278"/>
      <c r="P846" s="278"/>
      <c r="Q846" s="278"/>
      <c r="R846" s="278"/>
      <c r="S846" s="278"/>
      <c r="T846" s="278"/>
      <c r="U846" s="278"/>
      <c r="V846" s="278"/>
      <c r="W846" s="278"/>
      <c r="X846" s="278"/>
      <c r="Y846" s="278"/>
      <c r="Z846" s="278"/>
      <c r="AA846" s="278"/>
      <c r="AB846" s="278"/>
      <c r="AC846" s="278"/>
      <c r="AD846" s="278"/>
      <c r="AE846" s="278"/>
      <c r="AF846" s="278"/>
      <c r="AG846" s="278"/>
      <c r="AH846" s="278"/>
      <c r="AI846" s="278"/>
      <c r="AJ846" s="278"/>
      <c r="AK846" s="278"/>
    </row>
    <row r="847" spans="1:37" s="23" customFormat="1" ht="15" customHeight="1">
      <c r="A847" s="114"/>
      <c r="B847" s="378"/>
      <c r="C847" s="85"/>
      <c r="D847" s="85"/>
      <c r="E847" s="85"/>
      <c r="F847" s="85"/>
      <c r="G847" s="22"/>
      <c r="H847" s="278"/>
      <c r="I847" s="278"/>
      <c r="J847" s="278"/>
      <c r="K847" s="278"/>
      <c r="L847" s="278"/>
      <c r="M847" s="278"/>
      <c r="N847" s="278"/>
      <c r="O847" s="278"/>
      <c r="P847" s="278"/>
      <c r="Q847" s="278"/>
      <c r="R847" s="278"/>
      <c r="S847" s="278"/>
      <c r="T847" s="278"/>
      <c r="U847" s="278"/>
      <c r="V847" s="278"/>
      <c r="W847" s="278"/>
      <c r="X847" s="278"/>
      <c r="Y847" s="278"/>
      <c r="Z847" s="278"/>
      <c r="AA847" s="278"/>
      <c r="AB847" s="278"/>
      <c r="AC847" s="278"/>
      <c r="AD847" s="278"/>
      <c r="AE847" s="278"/>
      <c r="AF847" s="278"/>
      <c r="AG847" s="278"/>
      <c r="AH847" s="278"/>
      <c r="AI847" s="278"/>
      <c r="AJ847" s="278"/>
      <c r="AK847" s="278"/>
    </row>
    <row r="848" spans="1:37" s="23" customFormat="1" ht="15" customHeight="1">
      <c r="A848" s="114"/>
      <c r="B848" s="378"/>
      <c r="C848" s="85"/>
      <c r="D848" s="85"/>
      <c r="E848" s="85"/>
      <c r="F848" s="85"/>
      <c r="G848" s="22"/>
      <c r="H848" s="278"/>
      <c r="I848" s="278"/>
      <c r="J848" s="278"/>
      <c r="K848" s="278"/>
      <c r="L848" s="278"/>
      <c r="M848" s="278"/>
      <c r="N848" s="278"/>
      <c r="O848" s="278"/>
      <c r="P848" s="278"/>
      <c r="Q848" s="278"/>
      <c r="R848" s="278"/>
      <c r="S848" s="278"/>
      <c r="T848" s="278"/>
      <c r="U848" s="278"/>
      <c r="V848" s="278"/>
      <c r="W848" s="278"/>
      <c r="X848" s="278"/>
      <c r="Y848" s="278"/>
      <c r="Z848" s="278"/>
      <c r="AA848" s="278"/>
      <c r="AB848" s="278"/>
      <c r="AC848" s="278"/>
      <c r="AD848" s="278"/>
      <c r="AE848" s="278"/>
      <c r="AF848" s="278"/>
      <c r="AG848" s="278"/>
      <c r="AH848" s="278"/>
      <c r="AI848" s="278"/>
      <c r="AJ848" s="278"/>
      <c r="AK848" s="278"/>
    </row>
    <row r="849" spans="1:37" s="23" customFormat="1" ht="15" customHeight="1">
      <c r="A849" s="114"/>
      <c r="B849" s="378"/>
      <c r="C849" s="85"/>
      <c r="D849" s="85"/>
      <c r="E849" s="85"/>
      <c r="F849" s="85"/>
      <c r="G849" s="22"/>
      <c r="H849" s="278"/>
      <c r="I849" s="278"/>
      <c r="J849" s="278"/>
      <c r="K849" s="278"/>
      <c r="L849" s="278"/>
      <c r="M849" s="278"/>
      <c r="N849" s="278"/>
      <c r="O849" s="278"/>
      <c r="P849" s="278"/>
      <c r="Q849" s="278"/>
      <c r="R849" s="278"/>
      <c r="S849" s="278"/>
      <c r="T849" s="278"/>
      <c r="U849" s="278"/>
      <c r="V849" s="278"/>
      <c r="W849" s="278"/>
      <c r="X849" s="278"/>
      <c r="Y849" s="278"/>
      <c r="Z849" s="278"/>
      <c r="AA849" s="278"/>
      <c r="AB849" s="278"/>
      <c r="AC849" s="278"/>
      <c r="AD849" s="278"/>
      <c r="AE849" s="278"/>
      <c r="AF849" s="278"/>
      <c r="AG849" s="278"/>
      <c r="AH849" s="278"/>
      <c r="AI849" s="278"/>
      <c r="AJ849" s="278"/>
      <c r="AK849" s="278"/>
    </row>
    <row r="850" spans="1:37" s="23" customFormat="1" ht="15" customHeight="1">
      <c r="A850" s="114"/>
      <c r="B850" s="378"/>
      <c r="C850" s="85"/>
      <c r="D850" s="85"/>
      <c r="E850" s="85"/>
      <c r="F850" s="85"/>
      <c r="G850" s="22"/>
      <c r="H850" s="278"/>
      <c r="I850" s="278"/>
      <c r="J850" s="278"/>
      <c r="K850" s="278"/>
      <c r="L850" s="278"/>
      <c r="M850" s="278"/>
      <c r="N850" s="278"/>
      <c r="O850" s="278"/>
      <c r="P850" s="278"/>
      <c r="Q850" s="278"/>
      <c r="R850" s="278"/>
      <c r="S850" s="278"/>
      <c r="T850" s="278"/>
      <c r="U850" s="278"/>
      <c r="V850" s="278"/>
      <c r="W850" s="278"/>
      <c r="X850" s="278"/>
      <c r="Y850" s="278"/>
      <c r="Z850" s="278"/>
      <c r="AA850" s="278"/>
      <c r="AB850" s="278"/>
      <c r="AC850" s="278"/>
      <c r="AD850" s="278"/>
      <c r="AE850" s="278"/>
      <c r="AF850" s="278"/>
      <c r="AG850" s="278"/>
      <c r="AH850" s="278"/>
      <c r="AI850" s="278"/>
      <c r="AJ850" s="278"/>
      <c r="AK850" s="278"/>
    </row>
    <row r="851" spans="1:37" s="23" customFormat="1" ht="15" customHeight="1">
      <c r="A851" s="114"/>
      <c r="B851" s="378"/>
      <c r="C851" s="85"/>
      <c r="D851" s="85"/>
      <c r="E851" s="85"/>
      <c r="F851" s="85"/>
      <c r="G851" s="22"/>
      <c r="H851" s="278"/>
      <c r="I851" s="278"/>
      <c r="J851" s="278"/>
      <c r="K851" s="278"/>
      <c r="L851" s="278"/>
      <c r="M851" s="278"/>
      <c r="N851" s="278"/>
      <c r="O851" s="278"/>
      <c r="P851" s="278"/>
      <c r="Q851" s="278"/>
      <c r="R851" s="278"/>
      <c r="S851" s="278"/>
      <c r="T851" s="278"/>
      <c r="U851" s="278"/>
      <c r="V851" s="278"/>
      <c r="W851" s="278"/>
      <c r="X851" s="278"/>
      <c r="Y851" s="278"/>
      <c r="Z851" s="278"/>
      <c r="AA851" s="278"/>
      <c r="AB851" s="278"/>
      <c r="AC851" s="278"/>
      <c r="AD851" s="278"/>
      <c r="AE851" s="278"/>
      <c r="AF851" s="278"/>
      <c r="AG851" s="278"/>
      <c r="AH851" s="278"/>
      <c r="AI851" s="278"/>
      <c r="AJ851" s="278"/>
      <c r="AK851" s="278"/>
    </row>
    <row r="852" spans="1:37" s="23" customFormat="1" ht="15" customHeight="1">
      <c r="A852" s="114"/>
      <c r="B852" s="378"/>
      <c r="C852" s="85"/>
      <c r="D852" s="85"/>
      <c r="E852" s="85"/>
      <c r="F852" s="85"/>
      <c r="G852" s="22"/>
      <c r="H852" s="278"/>
      <c r="I852" s="278"/>
      <c r="J852" s="278"/>
      <c r="K852" s="278"/>
      <c r="L852" s="278"/>
      <c r="M852" s="278"/>
      <c r="N852" s="278"/>
      <c r="O852" s="278"/>
      <c r="P852" s="278"/>
      <c r="Q852" s="278"/>
      <c r="R852" s="278"/>
      <c r="S852" s="278"/>
      <c r="T852" s="278"/>
      <c r="U852" s="278"/>
      <c r="V852" s="278"/>
      <c r="W852" s="278"/>
      <c r="X852" s="278"/>
      <c r="Y852" s="278"/>
      <c r="Z852" s="278"/>
      <c r="AA852" s="278"/>
      <c r="AB852" s="278"/>
      <c r="AC852" s="278"/>
      <c r="AD852" s="278"/>
      <c r="AE852" s="278"/>
      <c r="AF852" s="278"/>
      <c r="AG852" s="278"/>
      <c r="AH852" s="278"/>
      <c r="AI852" s="278"/>
      <c r="AJ852" s="278"/>
      <c r="AK852" s="278"/>
    </row>
    <row r="853" spans="1:37" s="23" customFormat="1" ht="15" customHeight="1">
      <c r="A853" s="114"/>
      <c r="B853" s="378"/>
      <c r="C853" s="85"/>
      <c r="D853" s="85"/>
      <c r="E853" s="85"/>
      <c r="F853" s="85"/>
      <c r="G853" s="22"/>
      <c r="H853" s="278"/>
      <c r="I853" s="278"/>
      <c r="J853" s="278"/>
      <c r="K853" s="278"/>
      <c r="L853" s="278"/>
      <c r="M853" s="278"/>
      <c r="N853" s="278"/>
      <c r="O853" s="278"/>
      <c r="P853" s="278"/>
      <c r="Q853" s="278"/>
      <c r="R853" s="278"/>
      <c r="S853" s="278"/>
      <c r="T853" s="278"/>
      <c r="U853" s="278"/>
      <c r="V853" s="278"/>
      <c r="W853" s="278"/>
      <c r="X853" s="278"/>
      <c r="Y853" s="278"/>
      <c r="Z853" s="278"/>
      <c r="AA853" s="278"/>
      <c r="AB853" s="278"/>
      <c r="AC853" s="278"/>
      <c r="AD853" s="278"/>
      <c r="AE853" s="278"/>
      <c r="AF853" s="278"/>
      <c r="AG853" s="278"/>
      <c r="AH853" s="278"/>
      <c r="AI853" s="278"/>
      <c r="AJ853" s="278"/>
      <c r="AK853" s="278"/>
    </row>
    <row r="854" spans="1:37" s="23" customFormat="1" ht="15" customHeight="1">
      <c r="A854" s="114"/>
      <c r="B854" s="378"/>
      <c r="C854" s="85"/>
      <c r="D854" s="85"/>
      <c r="E854" s="85"/>
      <c r="F854" s="85"/>
      <c r="G854" s="22"/>
      <c r="H854" s="278"/>
      <c r="I854" s="278"/>
      <c r="J854" s="278"/>
      <c r="K854" s="278"/>
      <c r="L854" s="278"/>
      <c r="M854" s="278"/>
      <c r="N854" s="278"/>
      <c r="O854" s="278"/>
      <c r="P854" s="278"/>
      <c r="Q854" s="278"/>
      <c r="R854" s="278"/>
      <c r="S854" s="278"/>
      <c r="T854" s="278"/>
      <c r="U854" s="278"/>
      <c r="V854" s="278"/>
      <c r="W854" s="278"/>
      <c r="X854" s="278"/>
      <c r="Y854" s="278"/>
      <c r="Z854" s="278"/>
      <c r="AA854" s="278"/>
      <c r="AB854" s="278"/>
      <c r="AC854" s="278"/>
      <c r="AD854" s="278"/>
      <c r="AE854" s="278"/>
      <c r="AF854" s="278"/>
      <c r="AG854" s="278"/>
      <c r="AH854" s="278"/>
      <c r="AI854" s="278"/>
      <c r="AJ854" s="278"/>
      <c r="AK854" s="278"/>
    </row>
    <row r="855" spans="1:37" s="23" customFormat="1" ht="15" customHeight="1">
      <c r="A855" s="114"/>
      <c r="B855" s="378"/>
      <c r="C855" s="85"/>
      <c r="D855" s="85"/>
      <c r="E855" s="85"/>
      <c r="F855" s="85"/>
      <c r="G855" s="22"/>
      <c r="H855" s="278"/>
      <c r="I855" s="278"/>
      <c r="J855" s="278"/>
      <c r="K855" s="278"/>
      <c r="L855" s="278"/>
      <c r="M855" s="278"/>
      <c r="N855" s="278"/>
      <c r="O855" s="278"/>
      <c r="P855" s="278"/>
      <c r="Q855" s="278"/>
      <c r="R855" s="278"/>
      <c r="S855" s="278"/>
      <c r="T855" s="278"/>
      <c r="U855" s="278"/>
      <c r="V855" s="278"/>
      <c r="W855" s="278"/>
      <c r="X855" s="278"/>
      <c r="Y855" s="278"/>
      <c r="Z855" s="278"/>
      <c r="AA855" s="278"/>
      <c r="AB855" s="278"/>
      <c r="AC855" s="278"/>
      <c r="AD855" s="278"/>
      <c r="AE855" s="278"/>
      <c r="AF855" s="278"/>
      <c r="AG855" s="278"/>
      <c r="AH855" s="278"/>
      <c r="AI855" s="278"/>
      <c r="AJ855" s="278"/>
      <c r="AK855" s="278"/>
    </row>
    <row r="856" spans="1:37" s="23" customFormat="1" ht="15" customHeight="1">
      <c r="A856" s="114"/>
      <c r="B856" s="378"/>
      <c r="C856" s="85"/>
      <c r="D856" s="85"/>
      <c r="E856" s="85"/>
      <c r="F856" s="85"/>
      <c r="G856" s="22"/>
      <c r="H856" s="278"/>
      <c r="I856" s="278"/>
      <c r="J856" s="278"/>
      <c r="K856" s="278"/>
      <c r="L856" s="278"/>
      <c r="M856" s="278"/>
      <c r="N856" s="278"/>
      <c r="O856" s="278"/>
      <c r="P856" s="278"/>
      <c r="Q856" s="278"/>
      <c r="R856" s="278"/>
      <c r="S856" s="278"/>
      <c r="T856" s="278"/>
      <c r="U856" s="278"/>
      <c r="V856" s="278"/>
      <c r="W856" s="278"/>
      <c r="X856" s="278"/>
      <c r="Y856" s="278"/>
      <c r="Z856" s="278"/>
      <c r="AA856" s="278"/>
      <c r="AB856" s="278"/>
      <c r="AC856" s="278"/>
      <c r="AD856" s="278"/>
      <c r="AE856" s="278"/>
      <c r="AF856" s="278"/>
      <c r="AG856" s="278"/>
      <c r="AH856" s="278"/>
      <c r="AI856" s="278"/>
      <c r="AJ856" s="278"/>
      <c r="AK856" s="278"/>
    </row>
    <row r="857" spans="1:37" s="23" customFormat="1" ht="15" customHeight="1">
      <c r="A857" s="114"/>
      <c r="B857" s="378"/>
      <c r="C857" s="85"/>
      <c r="D857" s="85"/>
      <c r="E857" s="85"/>
      <c r="F857" s="85"/>
      <c r="G857" s="22"/>
      <c r="H857" s="278"/>
      <c r="I857" s="278"/>
      <c r="J857" s="278"/>
      <c r="K857" s="278"/>
      <c r="L857" s="278"/>
      <c r="M857" s="278"/>
      <c r="N857" s="278"/>
      <c r="O857" s="278"/>
      <c r="P857" s="278"/>
      <c r="Q857" s="278"/>
      <c r="R857" s="278"/>
      <c r="S857" s="278"/>
      <c r="T857" s="278"/>
      <c r="U857" s="278"/>
      <c r="V857" s="278"/>
      <c r="W857" s="278"/>
      <c r="X857" s="278"/>
      <c r="Y857" s="278"/>
      <c r="Z857" s="278"/>
      <c r="AA857" s="278"/>
      <c r="AB857" s="278"/>
      <c r="AC857" s="278"/>
      <c r="AD857" s="278"/>
      <c r="AE857" s="278"/>
      <c r="AF857" s="278"/>
      <c r="AG857" s="278"/>
      <c r="AH857" s="278"/>
      <c r="AI857" s="278"/>
      <c r="AJ857" s="278"/>
      <c r="AK857" s="278"/>
    </row>
    <row r="858" spans="1:37" s="23" customFormat="1" ht="15" customHeight="1">
      <c r="A858" s="114"/>
      <c r="B858" s="378"/>
      <c r="C858" s="85"/>
      <c r="D858" s="85"/>
      <c r="E858" s="85"/>
      <c r="F858" s="85"/>
      <c r="G858" s="22"/>
      <c r="H858" s="278"/>
      <c r="I858" s="278"/>
      <c r="J858" s="278"/>
      <c r="K858" s="278"/>
      <c r="L858" s="278"/>
      <c r="M858" s="278"/>
      <c r="N858" s="278"/>
      <c r="O858" s="278"/>
      <c r="P858" s="278"/>
      <c r="Q858" s="278"/>
      <c r="R858" s="278"/>
      <c r="S858" s="278"/>
      <c r="T858" s="278"/>
      <c r="U858" s="278"/>
      <c r="V858" s="278"/>
      <c r="W858" s="278"/>
      <c r="X858" s="278"/>
      <c r="Y858" s="278"/>
      <c r="Z858" s="278"/>
      <c r="AA858" s="278"/>
      <c r="AB858" s="278"/>
      <c r="AC858" s="278"/>
      <c r="AD858" s="278"/>
      <c r="AE858" s="278"/>
      <c r="AF858" s="278"/>
      <c r="AG858" s="278"/>
      <c r="AH858" s="278"/>
      <c r="AI858" s="278"/>
      <c r="AJ858" s="278"/>
      <c r="AK858" s="278"/>
    </row>
    <row r="859" spans="1:37" s="23" customFormat="1" ht="15" customHeight="1">
      <c r="A859" s="114"/>
      <c r="B859" s="378"/>
      <c r="C859" s="85"/>
      <c r="D859" s="85"/>
      <c r="E859" s="85"/>
      <c r="F859" s="85"/>
      <c r="G859" s="22"/>
      <c r="H859" s="278"/>
      <c r="I859" s="278"/>
      <c r="J859" s="278"/>
      <c r="K859" s="278"/>
      <c r="L859" s="278"/>
      <c r="M859" s="278"/>
      <c r="N859" s="278"/>
      <c r="O859" s="278"/>
      <c r="P859" s="278"/>
      <c r="Q859" s="278"/>
      <c r="R859" s="278"/>
      <c r="S859" s="278"/>
      <c r="T859" s="278"/>
      <c r="U859" s="278"/>
      <c r="V859" s="278"/>
      <c r="W859" s="278"/>
      <c r="X859" s="278"/>
      <c r="Y859" s="278"/>
      <c r="Z859" s="278"/>
      <c r="AA859" s="278"/>
      <c r="AB859" s="278"/>
      <c r="AC859" s="278"/>
      <c r="AD859" s="278"/>
      <c r="AE859" s="278"/>
      <c r="AF859" s="278"/>
      <c r="AG859" s="278"/>
      <c r="AH859" s="278"/>
      <c r="AI859" s="278"/>
      <c r="AJ859" s="278"/>
      <c r="AK859" s="278"/>
    </row>
    <row r="860" spans="1:37" s="23" customFormat="1" ht="15" customHeight="1">
      <c r="A860" s="114"/>
      <c r="B860" s="378"/>
      <c r="C860" s="85"/>
      <c r="D860" s="85"/>
      <c r="E860" s="85"/>
      <c r="F860" s="85"/>
      <c r="G860" s="22"/>
      <c r="H860" s="278"/>
      <c r="I860" s="278"/>
      <c r="J860" s="278"/>
      <c r="K860" s="278"/>
      <c r="L860" s="278"/>
      <c r="M860" s="278"/>
      <c r="N860" s="278"/>
      <c r="O860" s="278"/>
      <c r="P860" s="278"/>
      <c r="Q860" s="278"/>
      <c r="R860" s="278"/>
      <c r="S860" s="278"/>
      <c r="T860" s="278"/>
      <c r="U860" s="278"/>
      <c r="V860" s="278"/>
      <c r="W860" s="278"/>
      <c r="X860" s="278"/>
      <c r="Y860" s="278"/>
      <c r="Z860" s="278"/>
      <c r="AA860" s="278"/>
      <c r="AB860" s="278"/>
      <c r="AC860" s="278"/>
      <c r="AD860" s="278"/>
      <c r="AE860" s="278"/>
      <c r="AF860" s="278"/>
      <c r="AG860" s="278"/>
      <c r="AH860" s="278"/>
      <c r="AI860" s="278"/>
      <c r="AJ860" s="278"/>
      <c r="AK860" s="278"/>
    </row>
    <row r="861" spans="1:37" s="23" customFormat="1" ht="15" customHeight="1">
      <c r="A861" s="114"/>
      <c r="B861" s="378"/>
      <c r="C861" s="85"/>
      <c r="D861" s="85"/>
      <c r="E861" s="85"/>
      <c r="F861" s="85"/>
      <c r="G861" s="22"/>
      <c r="H861" s="278"/>
      <c r="I861" s="278"/>
      <c r="J861" s="278"/>
      <c r="K861" s="278"/>
      <c r="L861" s="278"/>
      <c r="M861" s="278"/>
      <c r="N861" s="278"/>
      <c r="O861" s="278"/>
      <c r="P861" s="278"/>
      <c r="Q861" s="278"/>
      <c r="R861" s="278"/>
      <c r="S861" s="278"/>
      <c r="T861" s="278"/>
      <c r="U861" s="278"/>
      <c r="V861" s="278"/>
      <c r="W861" s="278"/>
      <c r="X861" s="278"/>
      <c r="Y861" s="278"/>
      <c r="Z861" s="278"/>
      <c r="AA861" s="278"/>
      <c r="AB861" s="278"/>
      <c r="AC861" s="278"/>
      <c r="AD861" s="278"/>
      <c r="AE861" s="278"/>
      <c r="AF861" s="278"/>
      <c r="AG861" s="278"/>
      <c r="AH861" s="278"/>
      <c r="AI861" s="278"/>
      <c r="AJ861" s="278"/>
      <c r="AK861" s="278"/>
    </row>
    <row r="862" spans="1:37" s="23" customFormat="1" ht="15" customHeight="1">
      <c r="A862" s="114"/>
      <c r="B862" s="378"/>
      <c r="C862" s="85"/>
      <c r="D862" s="85"/>
      <c r="E862" s="85"/>
      <c r="F862" s="85"/>
      <c r="G862" s="22"/>
      <c r="H862" s="278"/>
      <c r="I862" s="278"/>
      <c r="J862" s="278"/>
      <c r="K862" s="278"/>
      <c r="L862" s="278"/>
      <c r="M862" s="278"/>
      <c r="N862" s="278"/>
      <c r="O862" s="278"/>
      <c r="P862" s="278"/>
      <c r="Q862" s="278"/>
      <c r="R862" s="278"/>
      <c r="S862" s="278"/>
      <c r="T862" s="278"/>
      <c r="U862" s="278"/>
      <c r="V862" s="278"/>
      <c r="W862" s="278"/>
      <c r="X862" s="278"/>
      <c r="Y862" s="278"/>
      <c r="Z862" s="278"/>
      <c r="AA862" s="278"/>
      <c r="AB862" s="278"/>
      <c r="AC862" s="278"/>
      <c r="AD862" s="278"/>
      <c r="AE862" s="278"/>
      <c r="AF862" s="278"/>
      <c r="AG862" s="278"/>
      <c r="AH862" s="278"/>
      <c r="AI862" s="278"/>
      <c r="AJ862" s="278"/>
      <c r="AK862" s="278"/>
    </row>
    <row r="863" spans="1:37" s="23" customFormat="1" ht="15" customHeight="1">
      <c r="A863" s="114"/>
      <c r="B863" s="378"/>
      <c r="C863" s="85"/>
      <c r="D863" s="85"/>
      <c r="E863" s="85"/>
      <c r="F863" s="85"/>
      <c r="G863" s="22"/>
      <c r="H863" s="278"/>
      <c r="I863" s="278"/>
      <c r="J863" s="278"/>
      <c r="K863" s="278"/>
      <c r="L863" s="278"/>
      <c r="M863" s="278"/>
      <c r="N863" s="278"/>
      <c r="O863" s="278"/>
      <c r="P863" s="278"/>
      <c r="Q863" s="278"/>
      <c r="R863" s="278"/>
      <c r="S863" s="278"/>
      <c r="T863" s="278"/>
      <c r="U863" s="278"/>
      <c r="V863" s="278"/>
      <c r="W863" s="278"/>
      <c r="X863" s="278"/>
      <c r="Y863" s="278"/>
      <c r="Z863" s="278"/>
      <c r="AA863" s="278"/>
      <c r="AB863" s="278"/>
      <c r="AC863" s="278"/>
      <c r="AD863" s="278"/>
      <c r="AE863" s="278"/>
      <c r="AF863" s="278"/>
      <c r="AG863" s="278"/>
      <c r="AH863" s="278"/>
      <c r="AI863" s="278"/>
      <c r="AJ863" s="278"/>
      <c r="AK863" s="278"/>
    </row>
    <row r="864" spans="1:37" s="23" customFormat="1" ht="15" customHeight="1">
      <c r="A864" s="114"/>
      <c r="B864" s="378"/>
      <c r="C864" s="85"/>
      <c r="D864" s="85"/>
      <c r="E864" s="85"/>
      <c r="F864" s="85"/>
      <c r="G864" s="22"/>
      <c r="H864" s="278"/>
      <c r="I864" s="278"/>
      <c r="J864" s="278"/>
      <c r="K864" s="278"/>
      <c r="L864" s="278"/>
      <c r="M864" s="278"/>
      <c r="N864" s="278"/>
      <c r="O864" s="278"/>
      <c r="P864" s="278"/>
      <c r="Q864" s="278"/>
      <c r="R864" s="278"/>
      <c r="S864" s="278"/>
      <c r="T864" s="278"/>
      <c r="U864" s="278"/>
      <c r="V864" s="278"/>
      <c r="W864" s="278"/>
      <c r="X864" s="278"/>
      <c r="Y864" s="278"/>
      <c r="Z864" s="278"/>
      <c r="AA864" s="278"/>
      <c r="AB864" s="278"/>
      <c r="AC864" s="278"/>
      <c r="AD864" s="278"/>
      <c r="AE864" s="278"/>
      <c r="AF864" s="278"/>
      <c r="AG864" s="278"/>
      <c r="AH864" s="278"/>
      <c r="AI864" s="278"/>
      <c r="AJ864" s="278"/>
      <c r="AK864" s="278"/>
    </row>
    <row r="865" spans="1:37" s="23" customFormat="1" ht="15" customHeight="1">
      <c r="A865" s="114"/>
      <c r="B865" s="378"/>
      <c r="C865" s="85"/>
      <c r="D865" s="85"/>
      <c r="E865" s="85"/>
      <c r="F865" s="85"/>
      <c r="G865" s="22"/>
      <c r="H865" s="278"/>
      <c r="I865" s="278"/>
      <c r="J865" s="278"/>
      <c r="K865" s="278"/>
      <c r="L865" s="278"/>
      <c r="M865" s="278"/>
      <c r="N865" s="278"/>
      <c r="O865" s="278"/>
      <c r="P865" s="278"/>
      <c r="Q865" s="278"/>
      <c r="R865" s="278"/>
      <c r="S865" s="278"/>
      <c r="T865" s="278"/>
      <c r="U865" s="278"/>
      <c r="V865" s="278"/>
      <c r="W865" s="278"/>
      <c r="X865" s="278"/>
      <c r="Y865" s="278"/>
      <c r="Z865" s="278"/>
      <c r="AA865" s="278"/>
      <c r="AB865" s="278"/>
      <c r="AC865" s="278"/>
      <c r="AD865" s="278"/>
      <c r="AE865" s="278"/>
      <c r="AF865" s="278"/>
      <c r="AG865" s="278"/>
      <c r="AH865" s="278"/>
      <c r="AI865" s="278"/>
      <c r="AJ865" s="278"/>
      <c r="AK865" s="278"/>
    </row>
    <row r="866" spans="1:37" s="23" customFormat="1" ht="15" customHeight="1">
      <c r="A866" s="114"/>
      <c r="B866" s="378"/>
      <c r="C866" s="85"/>
      <c r="D866" s="85"/>
      <c r="E866" s="85"/>
      <c r="F866" s="85"/>
      <c r="G866" s="22"/>
      <c r="H866" s="278"/>
      <c r="I866" s="278"/>
      <c r="J866" s="278"/>
      <c r="K866" s="278"/>
      <c r="L866" s="278"/>
      <c r="M866" s="278"/>
      <c r="N866" s="278"/>
      <c r="O866" s="278"/>
      <c r="P866" s="278"/>
      <c r="Q866" s="278"/>
      <c r="R866" s="278"/>
      <c r="S866" s="278"/>
      <c r="T866" s="278"/>
      <c r="U866" s="278"/>
      <c r="V866" s="278"/>
      <c r="W866" s="278"/>
      <c r="X866" s="278"/>
      <c r="Y866" s="278"/>
      <c r="Z866" s="278"/>
      <c r="AA866" s="278"/>
      <c r="AB866" s="278"/>
      <c r="AC866" s="278"/>
      <c r="AD866" s="278"/>
      <c r="AE866" s="278"/>
      <c r="AF866" s="278"/>
      <c r="AG866" s="278"/>
      <c r="AH866" s="278"/>
      <c r="AI866" s="278"/>
      <c r="AJ866" s="278"/>
      <c r="AK866" s="278"/>
    </row>
    <row r="867" spans="1:37" s="23" customFormat="1" ht="15" customHeight="1">
      <c r="A867" s="114"/>
      <c r="B867" s="378"/>
      <c r="C867" s="85"/>
      <c r="D867" s="85"/>
      <c r="E867" s="85"/>
      <c r="F867" s="85"/>
      <c r="G867" s="22"/>
      <c r="H867" s="278"/>
      <c r="I867" s="278"/>
      <c r="J867" s="278"/>
      <c r="K867" s="278"/>
      <c r="L867" s="278"/>
      <c r="M867" s="278"/>
      <c r="N867" s="278"/>
      <c r="O867" s="278"/>
      <c r="P867" s="278"/>
      <c r="Q867" s="278"/>
      <c r="R867" s="278"/>
      <c r="S867" s="278"/>
      <c r="T867" s="278"/>
      <c r="U867" s="278"/>
      <c r="V867" s="278"/>
      <c r="W867" s="278"/>
      <c r="X867" s="278"/>
      <c r="Y867" s="278"/>
      <c r="Z867" s="278"/>
      <c r="AA867" s="278"/>
      <c r="AB867" s="278"/>
      <c r="AC867" s="278"/>
      <c r="AD867" s="278"/>
      <c r="AE867" s="278"/>
      <c r="AF867" s="278"/>
      <c r="AG867" s="278"/>
      <c r="AH867" s="278"/>
      <c r="AI867" s="278"/>
      <c r="AJ867" s="278"/>
      <c r="AK867" s="278"/>
    </row>
    <row r="868" spans="1:37" s="23" customFormat="1" ht="15" customHeight="1">
      <c r="A868" s="114"/>
      <c r="B868" s="378"/>
      <c r="C868" s="85"/>
      <c r="D868" s="85"/>
      <c r="E868" s="85"/>
      <c r="F868" s="85"/>
      <c r="G868" s="22"/>
      <c r="H868" s="278"/>
      <c r="I868" s="278"/>
      <c r="J868" s="278"/>
      <c r="K868" s="278"/>
      <c r="L868" s="278"/>
      <c r="M868" s="278"/>
      <c r="N868" s="278"/>
      <c r="O868" s="278"/>
      <c r="P868" s="278"/>
      <c r="Q868" s="278"/>
      <c r="R868" s="278"/>
      <c r="S868" s="278"/>
      <c r="T868" s="278"/>
      <c r="U868" s="278"/>
      <c r="V868" s="278"/>
      <c r="W868" s="278"/>
      <c r="X868" s="278"/>
      <c r="Y868" s="278"/>
      <c r="Z868" s="278"/>
      <c r="AA868" s="278"/>
      <c r="AB868" s="278"/>
      <c r="AC868" s="278"/>
      <c r="AD868" s="278"/>
      <c r="AE868" s="278"/>
      <c r="AF868" s="278"/>
      <c r="AG868" s="278"/>
      <c r="AH868" s="278"/>
      <c r="AI868" s="278"/>
      <c r="AJ868" s="278"/>
      <c r="AK868" s="278"/>
    </row>
    <row r="869" spans="1:37" s="23" customFormat="1" ht="15" customHeight="1">
      <c r="A869" s="114"/>
      <c r="B869" s="378"/>
      <c r="C869" s="85"/>
      <c r="D869" s="85"/>
      <c r="E869" s="85"/>
      <c r="F869" s="85"/>
      <c r="G869" s="22"/>
      <c r="H869" s="278"/>
      <c r="I869" s="278"/>
      <c r="J869" s="278"/>
      <c r="K869" s="278"/>
      <c r="L869" s="278"/>
      <c r="M869" s="278"/>
      <c r="N869" s="278"/>
      <c r="O869" s="278"/>
      <c r="P869" s="278"/>
      <c r="Q869" s="278"/>
      <c r="R869" s="278"/>
      <c r="S869" s="278"/>
      <c r="T869" s="278"/>
      <c r="U869" s="278"/>
      <c r="V869" s="278"/>
      <c r="W869" s="278"/>
      <c r="X869" s="278"/>
      <c r="Y869" s="278"/>
      <c r="Z869" s="278"/>
      <c r="AA869" s="278"/>
      <c r="AB869" s="278"/>
      <c r="AC869" s="278"/>
      <c r="AD869" s="278"/>
      <c r="AE869" s="278"/>
      <c r="AF869" s="278"/>
      <c r="AG869" s="278"/>
      <c r="AH869" s="278"/>
      <c r="AI869" s="278"/>
      <c r="AJ869" s="278"/>
      <c r="AK869" s="278"/>
    </row>
    <row r="870" spans="1:37" s="23" customFormat="1" ht="15" customHeight="1">
      <c r="A870" s="114"/>
      <c r="B870" s="378"/>
      <c r="C870" s="85"/>
      <c r="D870" s="85"/>
      <c r="E870" s="85"/>
      <c r="F870" s="85"/>
      <c r="G870" s="22"/>
      <c r="H870" s="278"/>
      <c r="I870" s="278"/>
      <c r="J870" s="278"/>
      <c r="K870" s="278"/>
      <c r="L870" s="278"/>
      <c r="M870" s="278"/>
      <c r="N870" s="278"/>
      <c r="O870" s="278"/>
      <c r="P870" s="278"/>
      <c r="Q870" s="278"/>
      <c r="R870" s="278"/>
      <c r="S870" s="278"/>
      <c r="T870" s="278"/>
      <c r="U870" s="278"/>
      <c r="V870" s="278"/>
      <c r="W870" s="278"/>
      <c r="X870" s="278"/>
      <c r="Y870" s="278"/>
      <c r="Z870" s="278"/>
      <c r="AA870" s="278"/>
      <c r="AB870" s="278"/>
      <c r="AC870" s="278"/>
      <c r="AD870" s="278"/>
      <c r="AE870" s="278"/>
      <c r="AF870" s="278"/>
      <c r="AG870" s="278"/>
      <c r="AH870" s="278"/>
      <c r="AI870" s="278"/>
      <c r="AJ870" s="278"/>
      <c r="AK870" s="278"/>
    </row>
    <row r="871" spans="1:37" s="23" customFormat="1" ht="15" customHeight="1">
      <c r="A871" s="114"/>
      <c r="B871" s="378"/>
      <c r="C871" s="85"/>
      <c r="D871" s="85"/>
      <c r="E871" s="85"/>
      <c r="F871" s="85"/>
      <c r="G871" s="22"/>
      <c r="H871" s="278"/>
      <c r="I871" s="278"/>
      <c r="J871" s="278"/>
      <c r="K871" s="278"/>
      <c r="L871" s="278"/>
      <c r="M871" s="278"/>
      <c r="N871" s="278"/>
      <c r="O871" s="278"/>
      <c r="P871" s="278"/>
      <c r="Q871" s="278"/>
      <c r="R871" s="278"/>
      <c r="S871" s="278"/>
      <c r="T871" s="278"/>
      <c r="U871" s="278"/>
      <c r="V871" s="278"/>
      <c r="W871" s="278"/>
      <c r="X871" s="278"/>
      <c r="Y871" s="278"/>
      <c r="Z871" s="278"/>
      <c r="AA871" s="278"/>
      <c r="AB871" s="278"/>
      <c r="AC871" s="278"/>
      <c r="AD871" s="278"/>
      <c r="AE871" s="278"/>
      <c r="AF871" s="278"/>
      <c r="AG871" s="278"/>
      <c r="AH871" s="278"/>
      <c r="AI871" s="278"/>
      <c r="AJ871" s="278"/>
      <c r="AK871" s="278"/>
    </row>
    <row r="872" spans="1:37" s="23" customFormat="1" ht="15" customHeight="1">
      <c r="A872" s="114"/>
      <c r="B872" s="378"/>
      <c r="C872" s="85"/>
      <c r="D872" s="85"/>
      <c r="E872" s="85"/>
      <c r="F872" s="85"/>
      <c r="G872" s="22"/>
      <c r="H872" s="278"/>
      <c r="I872" s="278"/>
      <c r="J872" s="278"/>
      <c r="K872" s="278"/>
      <c r="L872" s="278"/>
      <c r="M872" s="278"/>
      <c r="N872" s="278"/>
      <c r="O872" s="278"/>
      <c r="P872" s="278"/>
      <c r="Q872" s="278"/>
      <c r="R872" s="278"/>
      <c r="S872" s="278"/>
      <c r="T872" s="278"/>
      <c r="U872" s="278"/>
      <c r="V872" s="278"/>
      <c r="W872" s="278"/>
      <c r="X872" s="278"/>
      <c r="Y872" s="278"/>
      <c r="Z872" s="278"/>
      <c r="AA872" s="278"/>
      <c r="AB872" s="278"/>
      <c r="AC872" s="278"/>
      <c r="AD872" s="278"/>
      <c r="AE872" s="278"/>
      <c r="AF872" s="278"/>
      <c r="AG872" s="278"/>
      <c r="AH872" s="278"/>
      <c r="AI872" s="278"/>
      <c r="AJ872" s="278"/>
      <c r="AK872" s="278"/>
    </row>
    <row r="873" spans="1:37" s="23" customFormat="1" ht="15" customHeight="1">
      <c r="A873" s="114"/>
      <c r="B873" s="378"/>
      <c r="C873" s="85"/>
      <c r="D873" s="85"/>
      <c r="E873" s="85"/>
      <c r="F873" s="85"/>
      <c r="G873" s="22"/>
      <c r="H873" s="278"/>
      <c r="I873" s="278"/>
      <c r="J873" s="278"/>
      <c r="K873" s="278"/>
      <c r="L873" s="278"/>
      <c r="M873" s="278"/>
      <c r="N873" s="278"/>
      <c r="O873" s="278"/>
      <c r="P873" s="278"/>
      <c r="Q873" s="278"/>
      <c r="R873" s="278"/>
      <c r="S873" s="278"/>
      <c r="T873" s="278"/>
      <c r="U873" s="278"/>
      <c r="V873" s="278"/>
      <c r="W873" s="278"/>
      <c r="X873" s="278"/>
      <c r="Y873" s="278"/>
      <c r="Z873" s="278"/>
      <c r="AA873" s="278"/>
      <c r="AB873" s="278"/>
      <c r="AC873" s="278"/>
      <c r="AD873" s="278"/>
      <c r="AE873" s="278"/>
      <c r="AF873" s="278"/>
      <c r="AG873" s="278"/>
      <c r="AH873" s="278"/>
      <c r="AI873" s="278"/>
      <c r="AJ873" s="278"/>
      <c r="AK873" s="278"/>
    </row>
    <row r="874" spans="1:37" s="23" customFormat="1" ht="15" customHeight="1">
      <c r="A874" s="114"/>
      <c r="B874" s="378"/>
      <c r="C874" s="85"/>
      <c r="D874" s="85"/>
      <c r="E874" s="85"/>
      <c r="F874" s="85"/>
      <c r="G874" s="22"/>
      <c r="H874" s="278"/>
      <c r="I874" s="278"/>
      <c r="J874" s="278"/>
      <c r="K874" s="278"/>
      <c r="L874" s="278"/>
      <c r="M874" s="278"/>
      <c r="N874" s="278"/>
      <c r="O874" s="278"/>
      <c r="P874" s="278"/>
      <c r="Q874" s="278"/>
      <c r="R874" s="278"/>
      <c r="S874" s="278"/>
      <c r="T874" s="278"/>
      <c r="U874" s="278"/>
      <c r="V874" s="278"/>
      <c r="W874" s="278"/>
      <c r="X874" s="278"/>
      <c r="Y874" s="278"/>
      <c r="Z874" s="278"/>
      <c r="AA874" s="278"/>
      <c r="AB874" s="278"/>
      <c r="AC874" s="278"/>
      <c r="AD874" s="278"/>
      <c r="AE874" s="278"/>
      <c r="AF874" s="278"/>
      <c r="AG874" s="278"/>
      <c r="AH874" s="278"/>
      <c r="AI874" s="278"/>
      <c r="AJ874" s="278"/>
      <c r="AK874" s="278"/>
    </row>
    <row r="875" spans="1:37" s="23" customFormat="1" ht="15" customHeight="1">
      <c r="A875" s="114"/>
      <c r="B875" s="378"/>
      <c r="C875" s="85"/>
      <c r="D875" s="85"/>
      <c r="E875" s="85"/>
      <c r="F875" s="85"/>
      <c r="G875" s="22"/>
      <c r="H875" s="278"/>
      <c r="I875" s="278"/>
      <c r="J875" s="278"/>
      <c r="K875" s="278"/>
      <c r="L875" s="278"/>
      <c r="M875" s="278"/>
      <c r="N875" s="278"/>
      <c r="O875" s="278"/>
      <c r="P875" s="278"/>
      <c r="Q875" s="278"/>
      <c r="R875" s="278"/>
      <c r="S875" s="278"/>
      <c r="T875" s="278"/>
      <c r="U875" s="278"/>
      <c r="V875" s="278"/>
      <c r="W875" s="278"/>
      <c r="X875" s="278"/>
      <c r="Y875" s="278"/>
      <c r="Z875" s="278"/>
      <c r="AA875" s="278"/>
      <c r="AB875" s="278"/>
      <c r="AC875" s="278"/>
      <c r="AD875" s="278"/>
      <c r="AE875" s="278"/>
      <c r="AF875" s="278"/>
      <c r="AG875" s="278"/>
      <c r="AH875" s="278"/>
      <c r="AI875" s="278"/>
      <c r="AJ875" s="278"/>
      <c r="AK875" s="278"/>
    </row>
    <row r="876" spans="1:37" s="23" customFormat="1" ht="15" customHeight="1">
      <c r="A876" s="114"/>
      <c r="B876" s="378"/>
      <c r="C876" s="85"/>
      <c r="D876" s="85"/>
      <c r="E876" s="85"/>
      <c r="F876" s="85"/>
      <c r="G876" s="22"/>
      <c r="H876" s="278"/>
      <c r="I876" s="278"/>
      <c r="J876" s="278"/>
      <c r="K876" s="278"/>
      <c r="L876" s="278"/>
      <c r="M876" s="278"/>
      <c r="N876" s="278"/>
      <c r="O876" s="278"/>
      <c r="P876" s="278"/>
      <c r="Q876" s="278"/>
      <c r="R876" s="278"/>
      <c r="S876" s="278"/>
      <c r="T876" s="278"/>
      <c r="U876" s="278"/>
      <c r="V876" s="278"/>
      <c r="W876" s="278"/>
      <c r="X876" s="278"/>
      <c r="Y876" s="278"/>
      <c r="Z876" s="278"/>
      <c r="AA876" s="278"/>
      <c r="AB876" s="278"/>
      <c r="AC876" s="278"/>
      <c r="AD876" s="278"/>
      <c r="AE876" s="278"/>
      <c r="AF876" s="278"/>
      <c r="AG876" s="278"/>
      <c r="AH876" s="278"/>
      <c r="AI876" s="278"/>
      <c r="AJ876" s="278"/>
      <c r="AK876" s="278"/>
    </row>
    <row r="877" spans="1:37" s="23" customFormat="1" ht="15" customHeight="1">
      <c r="A877" s="114"/>
      <c r="B877" s="378"/>
      <c r="C877" s="85"/>
      <c r="D877" s="85"/>
      <c r="E877" s="85"/>
      <c r="F877" s="85"/>
      <c r="G877" s="22"/>
      <c r="H877" s="278"/>
      <c r="I877" s="278"/>
      <c r="J877" s="278"/>
      <c r="K877" s="278"/>
      <c r="L877" s="278"/>
      <c r="M877" s="278"/>
      <c r="N877" s="278"/>
      <c r="O877" s="278"/>
      <c r="P877" s="278"/>
      <c r="Q877" s="278"/>
      <c r="R877" s="278"/>
      <c r="S877" s="278"/>
      <c r="T877" s="278"/>
      <c r="U877" s="278"/>
      <c r="V877" s="278"/>
      <c r="W877" s="278"/>
      <c r="X877" s="278"/>
      <c r="Y877" s="278"/>
      <c r="Z877" s="278"/>
      <c r="AA877" s="278"/>
      <c r="AB877" s="278"/>
      <c r="AC877" s="278"/>
      <c r="AD877" s="278"/>
      <c r="AE877" s="278"/>
      <c r="AF877" s="278"/>
      <c r="AG877" s="278"/>
      <c r="AH877" s="278"/>
      <c r="AI877" s="278"/>
      <c r="AJ877" s="278"/>
      <c r="AK877" s="278"/>
    </row>
    <row r="878" spans="1:37" s="23" customFormat="1" ht="15" customHeight="1">
      <c r="A878" s="114"/>
      <c r="B878" s="378"/>
      <c r="C878" s="85"/>
      <c r="D878" s="85"/>
      <c r="E878" s="85"/>
      <c r="F878" s="85"/>
      <c r="G878" s="22"/>
      <c r="H878" s="278"/>
      <c r="I878" s="278"/>
      <c r="J878" s="278"/>
      <c r="K878" s="278"/>
      <c r="L878" s="278"/>
      <c r="M878" s="278"/>
      <c r="N878" s="278"/>
      <c r="O878" s="278"/>
      <c r="P878" s="278"/>
      <c r="Q878" s="278"/>
      <c r="R878" s="278"/>
      <c r="S878" s="278"/>
      <c r="T878" s="278"/>
      <c r="U878" s="278"/>
      <c r="V878" s="278"/>
      <c r="W878" s="278"/>
      <c r="X878" s="278"/>
      <c r="Y878" s="278"/>
      <c r="Z878" s="278"/>
      <c r="AA878" s="278"/>
      <c r="AB878" s="278"/>
      <c r="AC878" s="278"/>
      <c r="AD878" s="278"/>
      <c r="AE878" s="278"/>
      <c r="AF878" s="278"/>
      <c r="AG878" s="278"/>
      <c r="AH878" s="278"/>
      <c r="AI878" s="278"/>
      <c r="AJ878" s="278"/>
      <c r="AK878" s="278"/>
    </row>
    <row r="879" spans="1:37" s="23" customFormat="1" ht="15" customHeight="1">
      <c r="A879" s="114"/>
      <c r="B879" s="378"/>
      <c r="C879" s="85"/>
      <c r="D879" s="85"/>
      <c r="E879" s="85"/>
      <c r="F879" s="85"/>
      <c r="G879" s="22"/>
      <c r="H879" s="278"/>
      <c r="I879" s="278"/>
      <c r="J879" s="278"/>
      <c r="K879" s="278"/>
      <c r="L879" s="278"/>
      <c r="M879" s="278"/>
      <c r="N879" s="278"/>
      <c r="O879" s="278"/>
      <c r="P879" s="278"/>
      <c r="Q879" s="278"/>
      <c r="R879" s="278"/>
      <c r="S879" s="278"/>
      <c r="T879" s="278"/>
      <c r="U879" s="278"/>
      <c r="V879" s="278"/>
      <c r="W879" s="278"/>
      <c r="X879" s="278"/>
      <c r="Y879" s="278"/>
      <c r="Z879" s="278"/>
      <c r="AA879" s="278"/>
      <c r="AB879" s="278"/>
      <c r="AC879" s="278"/>
      <c r="AD879" s="278"/>
      <c r="AE879" s="278"/>
      <c r="AF879" s="278"/>
      <c r="AG879" s="278"/>
      <c r="AH879" s="278"/>
      <c r="AI879" s="278"/>
      <c r="AJ879" s="278"/>
      <c r="AK879" s="278"/>
    </row>
    <row r="880" spans="1:37" s="23" customFormat="1" ht="15" customHeight="1">
      <c r="A880" s="114"/>
      <c r="B880" s="378"/>
      <c r="C880" s="85"/>
      <c r="D880" s="85"/>
      <c r="E880" s="85"/>
      <c r="F880" s="85"/>
      <c r="G880" s="22"/>
      <c r="H880" s="278"/>
      <c r="I880" s="278"/>
      <c r="J880" s="278"/>
      <c r="K880" s="278"/>
      <c r="L880" s="278"/>
      <c r="M880" s="278"/>
      <c r="N880" s="278"/>
      <c r="O880" s="278"/>
      <c r="P880" s="278"/>
      <c r="Q880" s="278"/>
      <c r="R880" s="278"/>
      <c r="S880" s="278"/>
      <c r="T880" s="278"/>
      <c r="U880" s="278"/>
      <c r="V880" s="278"/>
      <c r="W880" s="278"/>
      <c r="X880" s="278"/>
      <c r="Y880" s="278"/>
      <c r="Z880" s="278"/>
      <c r="AA880" s="278"/>
      <c r="AB880" s="278"/>
      <c r="AC880" s="278"/>
      <c r="AD880" s="278"/>
      <c r="AE880" s="278"/>
      <c r="AF880" s="278"/>
      <c r="AG880" s="278"/>
      <c r="AH880" s="278"/>
      <c r="AI880" s="278"/>
      <c r="AJ880" s="278"/>
      <c r="AK880" s="278"/>
    </row>
    <row r="881" spans="1:37" s="23" customFormat="1" ht="15" customHeight="1">
      <c r="A881" s="114"/>
      <c r="B881" s="378"/>
      <c r="C881" s="85"/>
      <c r="D881" s="85"/>
      <c r="E881" s="85"/>
      <c r="F881" s="85"/>
      <c r="G881" s="22"/>
      <c r="H881" s="278"/>
      <c r="I881" s="278"/>
      <c r="J881" s="278"/>
      <c r="K881" s="278"/>
      <c r="L881" s="278"/>
      <c r="M881" s="278"/>
      <c r="N881" s="278"/>
      <c r="O881" s="278"/>
      <c r="P881" s="278"/>
      <c r="Q881" s="278"/>
      <c r="R881" s="278"/>
      <c r="S881" s="278"/>
      <c r="T881" s="278"/>
      <c r="U881" s="278"/>
      <c r="V881" s="278"/>
      <c r="W881" s="278"/>
      <c r="X881" s="278"/>
      <c r="Y881" s="278"/>
      <c r="Z881" s="278"/>
      <c r="AA881" s="278"/>
      <c r="AB881" s="278"/>
      <c r="AC881" s="278"/>
      <c r="AD881" s="278"/>
      <c r="AE881" s="278"/>
      <c r="AF881" s="278"/>
      <c r="AG881" s="278"/>
      <c r="AH881" s="278"/>
      <c r="AI881" s="278"/>
      <c r="AJ881" s="278"/>
      <c r="AK881" s="278"/>
    </row>
    <row r="882" spans="1:37" s="23" customFormat="1" ht="15" customHeight="1">
      <c r="A882" s="114"/>
      <c r="B882" s="378"/>
      <c r="C882" s="85"/>
      <c r="D882" s="85"/>
      <c r="E882" s="85"/>
      <c r="F882" s="85"/>
      <c r="G882" s="22"/>
      <c r="H882" s="278"/>
      <c r="I882" s="278"/>
      <c r="J882" s="278"/>
      <c r="K882" s="278"/>
      <c r="L882" s="278"/>
      <c r="M882" s="278"/>
      <c r="N882" s="278"/>
      <c r="O882" s="278"/>
      <c r="P882" s="278"/>
      <c r="Q882" s="278"/>
      <c r="R882" s="278"/>
      <c r="S882" s="278"/>
      <c r="T882" s="278"/>
      <c r="U882" s="278"/>
      <c r="V882" s="278"/>
      <c r="W882" s="278"/>
      <c r="X882" s="278"/>
      <c r="Y882" s="278"/>
      <c r="Z882" s="278"/>
      <c r="AA882" s="278"/>
      <c r="AB882" s="278"/>
      <c r="AC882" s="278"/>
      <c r="AD882" s="278"/>
      <c r="AE882" s="278"/>
      <c r="AF882" s="278"/>
      <c r="AG882" s="278"/>
      <c r="AH882" s="278"/>
      <c r="AI882" s="278"/>
      <c r="AJ882" s="278"/>
      <c r="AK882" s="278"/>
    </row>
    <row r="883" spans="1:37" s="23" customFormat="1" ht="15" customHeight="1">
      <c r="A883" s="114"/>
      <c r="B883" s="378"/>
      <c r="C883" s="85"/>
      <c r="D883" s="85"/>
      <c r="E883" s="85"/>
      <c r="F883" s="85"/>
      <c r="G883" s="22"/>
      <c r="H883" s="278"/>
      <c r="I883" s="278"/>
      <c r="J883" s="278"/>
      <c r="K883" s="278"/>
      <c r="L883" s="278"/>
      <c r="M883" s="278"/>
      <c r="N883" s="278"/>
      <c r="O883" s="278"/>
      <c r="P883" s="278"/>
      <c r="Q883" s="278"/>
      <c r="R883" s="278"/>
      <c r="S883" s="278"/>
      <c r="T883" s="278"/>
      <c r="U883" s="278"/>
      <c r="V883" s="278"/>
      <c r="W883" s="278"/>
      <c r="X883" s="278"/>
      <c r="Y883" s="278"/>
      <c r="Z883" s="278"/>
      <c r="AA883" s="278"/>
      <c r="AB883" s="278"/>
      <c r="AC883" s="278"/>
      <c r="AD883" s="278"/>
      <c r="AE883" s="278"/>
      <c r="AF883" s="278"/>
      <c r="AG883" s="278"/>
      <c r="AH883" s="278"/>
      <c r="AI883" s="278"/>
      <c r="AJ883" s="278"/>
      <c r="AK883" s="278"/>
    </row>
    <row r="884" spans="1:37" s="23" customFormat="1" ht="15" customHeight="1">
      <c r="A884" s="114"/>
      <c r="B884" s="378"/>
      <c r="C884" s="85"/>
      <c r="D884" s="85"/>
      <c r="E884" s="85"/>
      <c r="F884" s="85"/>
      <c r="G884" s="22"/>
      <c r="H884" s="278"/>
      <c r="I884" s="278"/>
      <c r="J884" s="278"/>
      <c r="K884" s="278"/>
      <c r="L884" s="278"/>
      <c r="M884" s="278"/>
      <c r="N884" s="278"/>
      <c r="O884" s="278"/>
      <c r="P884" s="278"/>
      <c r="Q884" s="278"/>
      <c r="R884" s="278"/>
      <c r="S884" s="278"/>
      <c r="T884" s="278"/>
      <c r="U884" s="278"/>
      <c r="V884" s="278"/>
      <c r="W884" s="278"/>
      <c r="X884" s="278"/>
      <c r="Y884" s="278"/>
      <c r="Z884" s="278"/>
      <c r="AA884" s="278"/>
      <c r="AB884" s="278"/>
      <c r="AC884" s="278"/>
      <c r="AD884" s="278"/>
      <c r="AE884" s="278"/>
      <c r="AF884" s="278"/>
      <c r="AG884" s="278"/>
      <c r="AH884" s="278"/>
      <c r="AI884" s="278"/>
      <c r="AJ884" s="278"/>
      <c r="AK884" s="278"/>
    </row>
    <row r="885" spans="1:37" s="23" customFormat="1" ht="15" customHeight="1">
      <c r="A885" s="114"/>
      <c r="B885" s="378"/>
      <c r="C885" s="85"/>
      <c r="D885" s="85"/>
      <c r="E885" s="85"/>
      <c r="F885" s="85"/>
      <c r="G885" s="22"/>
      <c r="H885" s="278"/>
      <c r="I885" s="278"/>
      <c r="J885" s="278"/>
      <c r="K885" s="278"/>
      <c r="L885" s="278"/>
      <c r="M885" s="278"/>
      <c r="N885" s="278"/>
      <c r="O885" s="278"/>
      <c r="P885" s="278"/>
      <c r="Q885" s="278"/>
      <c r="R885" s="278"/>
      <c r="S885" s="278"/>
      <c r="T885" s="278"/>
      <c r="U885" s="278"/>
      <c r="V885" s="278"/>
      <c r="W885" s="278"/>
      <c r="X885" s="278"/>
      <c r="Y885" s="278"/>
      <c r="Z885" s="278"/>
      <c r="AA885" s="278"/>
      <c r="AB885" s="278"/>
      <c r="AC885" s="278"/>
      <c r="AD885" s="278"/>
      <c r="AE885" s="278"/>
      <c r="AF885" s="278"/>
      <c r="AG885" s="278"/>
      <c r="AH885" s="278"/>
      <c r="AI885" s="278"/>
      <c r="AJ885" s="278"/>
      <c r="AK885" s="278"/>
    </row>
    <row r="886" spans="1:37" s="23" customFormat="1" ht="15" customHeight="1">
      <c r="A886" s="114"/>
      <c r="B886" s="378"/>
      <c r="C886" s="85"/>
      <c r="D886" s="85"/>
      <c r="E886" s="85"/>
      <c r="F886" s="85"/>
      <c r="G886" s="22"/>
      <c r="H886" s="278"/>
      <c r="I886" s="278"/>
      <c r="J886" s="278"/>
      <c r="K886" s="278"/>
      <c r="L886" s="278"/>
      <c r="M886" s="278"/>
      <c r="N886" s="278"/>
      <c r="O886" s="278"/>
      <c r="P886" s="278"/>
      <c r="Q886" s="278"/>
      <c r="R886" s="278"/>
      <c r="S886" s="278"/>
      <c r="T886" s="278"/>
      <c r="U886" s="278"/>
      <c r="V886" s="278"/>
      <c r="W886" s="278"/>
      <c r="X886" s="278"/>
      <c r="Y886" s="278"/>
      <c r="Z886" s="278"/>
      <c r="AA886" s="278"/>
      <c r="AB886" s="278"/>
      <c r="AC886" s="278"/>
      <c r="AD886" s="278"/>
      <c r="AE886" s="278"/>
      <c r="AF886" s="278"/>
      <c r="AG886" s="278"/>
      <c r="AH886" s="278"/>
      <c r="AI886" s="278"/>
      <c r="AJ886" s="278"/>
      <c r="AK886" s="278"/>
    </row>
    <row r="887" spans="1:37" s="23" customFormat="1" ht="15" customHeight="1">
      <c r="A887" s="114"/>
      <c r="B887" s="378"/>
      <c r="C887" s="85"/>
      <c r="D887" s="85"/>
      <c r="E887" s="85"/>
      <c r="F887" s="85"/>
      <c r="G887" s="22"/>
      <c r="H887" s="278"/>
      <c r="I887" s="278"/>
      <c r="J887" s="278"/>
      <c r="K887" s="278"/>
      <c r="L887" s="278"/>
      <c r="M887" s="278"/>
      <c r="N887" s="278"/>
      <c r="O887" s="278"/>
      <c r="P887" s="278"/>
      <c r="Q887" s="278"/>
      <c r="R887" s="278"/>
      <c r="S887" s="278"/>
      <c r="T887" s="278"/>
      <c r="U887" s="278"/>
      <c r="V887" s="278"/>
      <c r="W887" s="278"/>
      <c r="X887" s="278"/>
      <c r="Y887" s="278"/>
      <c r="Z887" s="278"/>
      <c r="AA887" s="278"/>
      <c r="AB887" s="278"/>
      <c r="AC887" s="278"/>
      <c r="AD887" s="278"/>
      <c r="AE887" s="278"/>
      <c r="AF887" s="278"/>
      <c r="AG887" s="278"/>
      <c r="AH887" s="278"/>
      <c r="AI887" s="278"/>
      <c r="AJ887" s="278"/>
      <c r="AK887" s="278"/>
    </row>
    <row r="888" spans="1:37" s="23" customFormat="1" ht="15" customHeight="1">
      <c r="A888" s="114"/>
      <c r="B888" s="378"/>
      <c r="C888" s="85"/>
      <c r="D888" s="85"/>
      <c r="E888" s="85"/>
      <c r="F888" s="85"/>
      <c r="G888" s="22"/>
      <c r="H888" s="278"/>
      <c r="I888" s="278"/>
      <c r="J888" s="278"/>
      <c r="K888" s="278"/>
      <c r="L888" s="278"/>
      <c r="M888" s="278"/>
      <c r="N888" s="278"/>
      <c r="O888" s="278"/>
      <c r="P888" s="278"/>
      <c r="Q888" s="278"/>
      <c r="R888" s="278"/>
      <c r="S888" s="278"/>
      <c r="T888" s="278"/>
      <c r="U888" s="278"/>
      <c r="V888" s="278"/>
      <c r="W888" s="278"/>
      <c r="X888" s="278"/>
      <c r="Y888" s="278"/>
      <c r="Z888" s="278"/>
      <c r="AA888" s="278"/>
      <c r="AB888" s="278"/>
      <c r="AC888" s="278"/>
      <c r="AD888" s="278"/>
      <c r="AE888" s="278"/>
      <c r="AF888" s="278"/>
      <c r="AG888" s="278"/>
      <c r="AH888" s="278"/>
      <c r="AI888" s="278"/>
      <c r="AJ888" s="278"/>
      <c r="AK888" s="278"/>
    </row>
    <row r="889" spans="1:37" s="23" customFormat="1" ht="15" customHeight="1">
      <c r="A889" s="114"/>
      <c r="B889" s="378"/>
      <c r="C889" s="85"/>
      <c r="D889" s="85"/>
      <c r="E889" s="85"/>
      <c r="F889" s="85"/>
      <c r="G889" s="22"/>
      <c r="H889" s="278"/>
      <c r="I889" s="278"/>
      <c r="J889" s="278"/>
      <c r="K889" s="278"/>
      <c r="L889" s="278"/>
      <c r="M889" s="278"/>
      <c r="N889" s="278"/>
      <c r="O889" s="278"/>
      <c r="P889" s="278"/>
      <c r="Q889" s="278"/>
      <c r="R889" s="278"/>
      <c r="S889" s="278"/>
      <c r="T889" s="278"/>
      <c r="U889" s="278"/>
      <c r="V889" s="278"/>
      <c r="W889" s="278"/>
      <c r="X889" s="278"/>
      <c r="Y889" s="278"/>
      <c r="Z889" s="278"/>
      <c r="AA889" s="278"/>
      <c r="AB889" s="278"/>
      <c r="AC889" s="278"/>
      <c r="AD889" s="278"/>
      <c r="AE889" s="278"/>
      <c r="AF889" s="278"/>
      <c r="AG889" s="278"/>
      <c r="AH889" s="278"/>
      <c r="AI889" s="278"/>
      <c r="AJ889" s="278"/>
      <c r="AK889" s="278"/>
    </row>
    <row r="890" spans="1:37" s="23" customFormat="1" ht="15" customHeight="1">
      <c r="A890" s="114"/>
      <c r="B890" s="378"/>
      <c r="C890" s="85"/>
      <c r="D890" s="85"/>
      <c r="E890" s="85"/>
      <c r="F890" s="85"/>
      <c r="G890" s="22"/>
      <c r="H890" s="278"/>
      <c r="I890" s="278"/>
      <c r="J890" s="278"/>
      <c r="K890" s="278"/>
      <c r="L890" s="278"/>
      <c r="M890" s="278"/>
      <c r="N890" s="278"/>
      <c r="O890" s="278"/>
      <c r="P890" s="278"/>
      <c r="Q890" s="278"/>
      <c r="R890" s="278"/>
      <c r="S890" s="278"/>
      <c r="T890" s="278"/>
      <c r="U890" s="278"/>
      <c r="V890" s="278"/>
      <c r="W890" s="278"/>
      <c r="X890" s="278"/>
      <c r="Y890" s="278"/>
      <c r="Z890" s="278"/>
      <c r="AA890" s="278"/>
      <c r="AB890" s="278"/>
      <c r="AC890" s="278"/>
      <c r="AD890" s="278"/>
      <c r="AE890" s="278"/>
      <c r="AF890" s="278"/>
      <c r="AG890" s="278"/>
      <c r="AH890" s="278"/>
      <c r="AI890" s="278"/>
      <c r="AJ890" s="278"/>
      <c r="AK890" s="278"/>
    </row>
    <row r="891" spans="1:37" s="23" customFormat="1" ht="15" customHeight="1">
      <c r="A891" s="114"/>
      <c r="B891" s="378"/>
      <c r="C891" s="85"/>
      <c r="D891" s="85"/>
      <c r="E891" s="85"/>
      <c r="F891" s="85"/>
      <c r="G891" s="22"/>
      <c r="H891" s="278"/>
      <c r="I891" s="278"/>
      <c r="J891" s="278"/>
      <c r="K891" s="278"/>
      <c r="L891" s="278"/>
      <c r="M891" s="278"/>
      <c r="N891" s="278"/>
      <c r="O891" s="278"/>
      <c r="P891" s="278"/>
      <c r="Q891" s="278"/>
      <c r="R891" s="278"/>
      <c r="S891" s="278"/>
      <c r="T891" s="278"/>
      <c r="U891" s="278"/>
      <c r="V891" s="278"/>
      <c r="W891" s="278"/>
      <c r="X891" s="278"/>
      <c r="Y891" s="278"/>
      <c r="Z891" s="278"/>
      <c r="AA891" s="278"/>
      <c r="AB891" s="278"/>
      <c r="AC891" s="278"/>
      <c r="AD891" s="278"/>
      <c r="AE891" s="278"/>
      <c r="AF891" s="278"/>
      <c r="AG891" s="278"/>
      <c r="AH891" s="278"/>
      <c r="AI891" s="278"/>
      <c r="AJ891" s="278"/>
      <c r="AK891" s="278"/>
    </row>
    <row r="892" spans="1:37" s="23" customFormat="1" ht="15" customHeight="1">
      <c r="A892" s="114"/>
      <c r="B892" s="378"/>
      <c r="C892" s="85"/>
      <c r="D892" s="85"/>
      <c r="E892" s="85"/>
      <c r="F892" s="85"/>
      <c r="G892" s="22"/>
      <c r="H892" s="278"/>
      <c r="I892" s="278"/>
      <c r="J892" s="278"/>
      <c r="K892" s="278"/>
      <c r="L892" s="278"/>
      <c r="M892" s="278"/>
      <c r="N892" s="278"/>
      <c r="O892" s="278"/>
      <c r="P892" s="278"/>
      <c r="Q892" s="278"/>
      <c r="R892" s="278"/>
      <c r="S892" s="278"/>
      <c r="T892" s="278"/>
      <c r="U892" s="278"/>
      <c r="V892" s="278"/>
      <c r="W892" s="278"/>
      <c r="X892" s="278"/>
      <c r="Y892" s="278"/>
      <c r="Z892" s="278"/>
      <c r="AA892" s="278"/>
      <c r="AB892" s="278"/>
      <c r="AC892" s="278"/>
      <c r="AD892" s="278"/>
      <c r="AE892" s="278"/>
      <c r="AF892" s="278"/>
      <c r="AG892" s="278"/>
      <c r="AH892" s="278"/>
      <c r="AI892" s="278"/>
      <c r="AJ892" s="278"/>
      <c r="AK892" s="278"/>
    </row>
    <row r="893" spans="1:37" s="23" customFormat="1" ht="15" customHeight="1">
      <c r="A893" s="114"/>
      <c r="B893" s="378"/>
      <c r="C893" s="85"/>
      <c r="D893" s="85"/>
      <c r="E893" s="85"/>
      <c r="F893" s="85"/>
      <c r="G893" s="22"/>
      <c r="H893" s="278"/>
      <c r="I893" s="278"/>
      <c r="J893" s="278"/>
      <c r="K893" s="278"/>
      <c r="L893" s="278"/>
      <c r="M893" s="278"/>
      <c r="N893" s="278"/>
      <c r="O893" s="278"/>
      <c r="P893" s="278"/>
      <c r="Q893" s="278"/>
      <c r="R893" s="278"/>
      <c r="S893" s="278"/>
      <c r="T893" s="278"/>
      <c r="U893" s="278"/>
      <c r="V893" s="278"/>
      <c r="W893" s="278"/>
      <c r="X893" s="278"/>
      <c r="Y893" s="278"/>
      <c r="Z893" s="278"/>
      <c r="AA893" s="278"/>
      <c r="AB893" s="278"/>
      <c r="AC893" s="278"/>
      <c r="AD893" s="278"/>
      <c r="AE893" s="278"/>
      <c r="AF893" s="278"/>
      <c r="AG893" s="278"/>
      <c r="AH893" s="278"/>
      <c r="AI893" s="278"/>
      <c r="AJ893" s="278"/>
      <c r="AK893" s="278"/>
    </row>
    <row r="894" spans="1:37" s="23" customFormat="1" ht="15" customHeight="1">
      <c r="A894" s="114"/>
      <c r="B894" s="378"/>
      <c r="C894" s="85"/>
      <c r="D894" s="85"/>
      <c r="E894" s="85"/>
      <c r="F894" s="85"/>
      <c r="G894" s="22"/>
      <c r="H894" s="278"/>
      <c r="I894" s="278"/>
      <c r="J894" s="278"/>
      <c r="K894" s="278"/>
      <c r="L894" s="278"/>
      <c r="M894" s="278"/>
      <c r="N894" s="278"/>
      <c r="O894" s="278"/>
      <c r="P894" s="278"/>
      <c r="Q894" s="278"/>
      <c r="R894" s="278"/>
      <c r="S894" s="278"/>
      <c r="T894" s="278"/>
      <c r="U894" s="278"/>
      <c r="V894" s="278"/>
      <c r="W894" s="278"/>
      <c r="X894" s="278"/>
      <c r="Y894" s="278"/>
      <c r="Z894" s="278"/>
      <c r="AA894" s="278"/>
      <c r="AB894" s="278"/>
      <c r="AC894" s="278"/>
      <c r="AD894" s="278"/>
      <c r="AE894" s="278"/>
      <c r="AF894" s="278"/>
      <c r="AG894" s="278"/>
      <c r="AH894" s="278"/>
      <c r="AI894" s="278"/>
      <c r="AJ894" s="278"/>
      <c r="AK894" s="278"/>
    </row>
    <row r="895" spans="1:37" s="23" customFormat="1" ht="15" customHeight="1">
      <c r="A895" s="114"/>
      <c r="B895" s="378"/>
      <c r="C895" s="85"/>
      <c r="D895" s="85"/>
      <c r="E895" s="85"/>
      <c r="F895" s="85"/>
      <c r="G895" s="22"/>
      <c r="H895" s="278"/>
      <c r="I895" s="278"/>
      <c r="J895" s="278"/>
      <c r="K895" s="278"/>
      <c r="L895" s="278"/>
      <c r="M895" s="278"/>
      <c r="N895" s="278"/>
      <c r="O895" s="278"/>
      <c r="P895" s="278"/>
      <c r="Q895" s="278"/>
      <c r="R895" s="278"/>
      <c r="S895" s="278"/>
      <c r="T895" s="278"/>
      <c r="U895" s="278"/>
      <c r="V895" s="278"/>
      <c r="W895" s="278"/>
      <c r="X895" s="278"/>
      <c r="Y895" s="278"/>
      <c r="Z895" s="278"/>
      <c r="AA895" s="278"/>
      <c r="AB895" s="278"/>
      <c r="AC895" s="278"/>
      <c r="AD895" s="278"/>
      <c r="AE895" s="278"/>
      <c r="AF895" s="278"/>
      <c r="AG895" s="278"/>
      <c r="AH895" s="278"/>
      <c r="AI895" s="278"/>
      <c r="AJ895" s="278"/>
      <c r="AK895" s="278"/>
    </row>
    <row r="896" spans="1:37" s="23" customFormat="1" ht="15" customHeight="1">
      <c r="A896" s="114"/>
      <c r="B896" s="378"/>
      <c r="C896" s="85"/>
      <c r="D896" s="85"/>
      <c r="E896" s="85"/>
      <c r="F896" s="85"/>
      <c r="G896" s="22"/>
      <c r="H896" s="278"/>
      <c r="I896" s="278"/>
      <c r="J896" s="278"/>
      <c r="K896" s="278"/>
      <c r="L896" s="278"/>
      <c r="M896" s="278"/>
      <c r="N896" s="278"/>
      <c r="O896" s="278"/>
      <c r="P896" s="278"/>
      <c r="Q896" s="278"/>
      <c r="R896" s="278"/>
      <c r="S896" s="278"/>
      <c r="T896" s="278"/>
      <c r="U896" s="278"/>
      <c r="V896" s="278"/>
      <c r="W896" s="278"/>
      <c r="X896" s="278"/>
      <c r="Y896" s="278"/>
      <c r="Z896" s="278"/>
      <c r="AA896" s="278"/>
      <c r="AB896" s="278"/>
      <c r="AC896" s="278"/>
      <c r="AD896" s="278"/>
      <c r="AE896" s="278"/>
      <c r="AF896" s="278"/>
      <c r="AG896" s="278"/>
      <c r="AH896" s="278"/>
      <c r="AI896" s="278"/>
      <c r="AJ896" s="278"/>
      <c r="AK896" s="278"/>
    </row>
    <row r="897" spans="1:37" s="23" customFormat="1" ht="15" customHeight="1">
      <c r="A897" s="114"/>
      <c r="B897" s="378"/>
      <c r="C897" s="85"/>
      <c r="D897" s="85"/>
      <c r="E897" s="85"/>
      <c r="F897" s="85"/>
      <c r="G897" s="22"/>
      <c r="H897" s="278"/>
      <c r="I897" s="278"/>
      <c r="J897" s="278"/>
      <c r="K897" s="278"/>
      <c r="L897" s="278"/>
      <c r="M897" s="278"/>
      <c r="N897" s="278"/>
      <c r="O897" s="278"/>
      <c r="P897" s="278"/>
      <c r="Q897" s="278"/>
      <c r="R897" s="278"/>
      <c r="S897" s="278"/>
      <c r="T897" s="278"/>
      <c r="U897" s="278"/>
      <c r="V897" s="278"/>
      <c r="W897" s="278"/>
      <c r="X897" s="278"/>
      <c r="Y897" s="278"/>
      <c r="Z897" s="278"/>
      <c r="AA897" s="278"/>
      <c r="AB897" s="278"/>
      <c r="AC897" s="278"/>
      <c r="AD897" s="278"/>
      <c r="AE897" s="278"/>
      <c r="AF897" s="278"/>
      <c r="AG897" s="278"/>
      <c r="AH897" s="278"/>
      <c r="AI897" s="278"/>
      <c r="AJ897" s="278"/>
      <c r="AK897" s="278"/>
    </row>
    <row r="898" spans="1:37" s="23" customFormat="1" ht="15" customHeight="1">
      <c r="A898" s="114"/>
      <c r="B898" s="378"/>
      <c r="C898" s="85"/>
      <c r="D898" s="85"/>
      <c r="E898" s="85"/>
      <c r="F898" s="85"/>
      <c r="G898" s="22"/>
      <c r="H898" s="278"/>
      <c r="I898" s="278"/>
      <c r="J898" s="278"/>
      <c r="K898" s="278"/>
      <c r="L898" s="278"/>
      <c r="M898" s="278"/>
      <c r="N898" s="278"/>
      <c r="O898" s="278"/>
      <c r="P898" s="278"/>
      <c r="Q898" s="278"/>
      <c r="R898" s="278"/>
      <c r="S898" s="278"/>
      <c r="T898" s="278"/>
      <c r="U898" s="278"/>
      <c r="V898" s="278"/>
      <c r="W898" s="278"/>
      <c r="X898" s="278"/>
      <c r="Y898" s="278"/>
      <c r="Z898" s="278"/>
      <c r="AA898" s="278"/>
      <c r="AB898" s="278"/>
      <c r="AC898" s="278"/>
      <c r="AD898" s="278"/>
      <c r="AE898" s="278"/>
      <c r="AF898" s="278"/>
      <c r="AG898" s="278"/>
      <c r="AH898" s="278"/>
      <c r="AI898" s="278"/>
      <c r="AJ898" s="278"/>
      <c r="AK898" s="278"/>
    </row>
    <row r="899" spans="1:37" s="23" customFormat="1" ht="15" customHeight="1">
      <c r="A899" s="114"/>
      <c r="B899" s="378"/>
      <c r="C899" s="85"/>
      <c r="D899" s="85"/>
      <c r="E899" s="85"/>
      <c r="F899" s="85"/>
      <c r="G899" s="22"/>
      <c r="H899" s="278"/>
      <c r="I899" s="278"/>
      <c r="J899" s="278"/>
      <c r="K899" s="278"/>
      <c r="L899" s="278"/>
      <c r="M899" s="278"/>
      <c r="N899" s="278"/>
      <c r="O899" s="278"/>
      <c r="P899" s="278"/>
      <c r="Q899" s="278"/>
      <c r="R899" s="278"/>
      <c r="S899" s="278"/>
      <c r="T899" s="278"/>
      <c r="U899" s="278"/>
      <c r="V899" s="278"/>
      <c r="W899" s="278"/>
      <c r="X899" s="278"/>
      <c r="Y899" s="278"/>
      <c r="Z899" s="278"/>
      <c r="AA899" s="278"/>
      <c r="AB899" s="278"/>
      <c r="AC899" s="278"/>
      <c r="AD899" s="278"/>
      <c r="AE899" s="278"/>
      <c r="AF899" s="278"/>
      <c r="AG899" s="278"/>
      <c r="AH899" s="278"/>
      <c r="AI899" s="278"/>
      <c r="AJ899" s="278"/>
      <c r="AK899" s="278"/>
    </row>
    <row r="900" spans="1:37" s="23" customFormat="1" ht="15" customHeight="1">
      <c r="A900" s="114"/>
      <c r="B900" s="378"/>
      <c r="C900" s="85"/>
      <c r="D900" s="85"/>
      <c r="E900" s="85"/>
      <c r="F900" s="85"/>
      <c r="G900" s="22"/>
      <c r="H900" s="278"/>
      <c r="I900" s="278"/>
      <c r="J900" s="278"/>
      <c r="K900" s="278"/>
      <c r="L900" s="278"/>
      <c r="M900" s="278"/>
      <c r="N900" s="278"/>
      <c r="O900" s="278"/>
      <c r="P900" s="278"/>
      <c r="Q900" s="278"/>
      <c r="R900" s="278"/>
      <c r="S900" s="278"/>
      <c r="T900" s="278"/>
      <c r="U900" s="278"/>
      <c r="V900" s="278"/>
      <c r="W900" s="278"/>
      <c r="X900" s="278"/>
      <c r="Y900" s="278"/>
      <c r="Z900" s="278"/>
      <c r="AA900" s="278"/>
      <c r="AB900" s="278"/>
      <c r="AC900" s="278"/>
      <c r="AD900" s="278"/>
      <c r="AE900" s="278"/>
      <c r="AF900" s="278"/>
      <c r="AG900" s="278"/>
      <c r="AH900" s="278"/>
      <c r="AI900" s="278"/>
      <c r="AJ900" s="278"/>
      <c r="AK900" s="278"/>
    </row>
    <row r="901" spans="1:37" s="23" customFormat="1" ht="15" customHeight="1">
      <c r="A901" s="114"/>
      <c r="B901" s="378"/>
      <c r="C901" s="85"/>
      <c r="D901" s="85"/>
      <c r="E901" s="85"/>
      <c r="F901" s="85"/>
      <c r="G901" s="22"/>
      <c r="H901" s="278"/>
      <c r="I901" s="278"/>
      <c r="J901" s="278"/>
      <c r="K901" s="278"/>
      <c r="L901" s="278"/>
      <c r="M901" s="278"/>
      <c r="N901" s="278"/>
      <c r="O901" s="278"/>
      <c r="P901" s="278"/>
      <c r="Q901" s="278"/>
      <c r="R901" s="278"/>
      <c r="S901" s="278"/>
      <c r="T901" s="278"/>
      <c r="U901" s="278"/>
      <c r="V901" s="278"/>
      <c r="W901" s="278"/>
      <c r="X901" s="278"/>
      <c r="Y901" s="278"/>
      <c r="Z901" s="278"/>
      <c r="AA901" s="278"/>
      <c r="AB901" s="278"/>
      <c r="AC901" s="278"/>
      <c r="AD901" s="278"/>
      <c r="AE901" s="278"/>
      <c r="AF901" s="278"/>
      <c r="AG901" s="278"/>
      <c r="AH901" s="278"/>
      <c r="AI901" s="278"/>
      <c r="AJ901" s="278"/>
      <c r="AK901" s="278"/>
    </row>
    <row r="902" spans="1:37" s="23" customFormat="1" ht="15" customHeight="1">
      <c r="A902" s="114"/>
      <c r="B902" s="378"/>
      <c r="C902" s="85"/>
      <c r="D902" s="85"/>
      <c r="E902" s="85"/>
      <c r="F902" s="85"/>
      <c r="G902" s="22"/>
      <c r="H902" s="278"/>
      <c r="I902" s="278"/>
      <c r="J902" s="278"/>
      <c r="K902" s="278"/>
      <c r="L902" s="278"/>
      <c r="M902" s="278"/>
      <c r="N902" s="278"/>
      <c r="O902" s="278"/>
      <c r="P902" s="278"/>
      <c r="Q902" s="278"/>
      <c r="R902" s="278"/>
      <c r="S902" s="278"/>
      <c r="T902" s="278"/>
      <c r="U902" s="278"/>
      <c r="V902" s="278"/>
      <c r="W902" s="278"/>
      <c r="X902" s="278"/>
      <c r="Y902" s="278"/>
      <c r="Z902" s="278"/>
      <c r="AA902" s="278"/>
      <c r="AB902" s="278"/>
      <c r="AC902" s="278"/>
      <c r="AD902" s="278"/>
      <c r="AE902" s="278"/>
      <c r="AF902" s="278"/>
      <c r="AG902" s="278"/>
      <c r="AH902" s="278"/>
      <c r="AI902" s="278"/>
      <c r="AJ902" s="278"/>
      <c r="AK902" s="278"/>
    </row>
    <row r="903" spans="1:37" s="23" customFormat="1" ht="15" customHeight="1">
      <c r="A903" s="114"/>
      <c r="B903" s="378"/>
      <c r="C903" s="85"/>
      <c r="D903" s="85"/>
      <c r="E903" s="85"/>
      <c r="F903" s="85"/>
      <c r="G903" s="22"/>
      <c r="H903" s="278"/>
      <c r="I903" s="278"/>
      <c r="J903" s="278"/>
      <c r="K903" s="278"/>
      <c r="L903" s="278"/>
      <c r="M903" s="278"/>
      <c r="N903" s="278"/>
      <c r="O903" s="278"/>
      <c r="P903" s="278"/>
      <c r="Q903" s="278"/>
      <c r="R903" s="278"/>
      <c r="S903" s="278"/>
      <c r="T903" s="278"/>
      <c r="U903" s="278"/>
      <c r="V903" s="278"/>
      <c r="W903" s="278"/>
      <c r="X903" s="278"/>
      <c r="Y903" s="278"/>
      <c r="Z903" s="278"/>
      <c r="AA903" s="278"/>
      <c r="AB903" s="278"/>
      <c r="AC903" s="278"/>
      <c r="AD903" s="278"/>
      <c r="AE903" s="278"/>
      <c r="AF903" s="278"/>
      <c r="AG903" s="278"/>
      <c r="AH903" s="278"/>
      <c r="AI903" s="278"/>
      <c r="AJ903" s="278"/>
      <c r="AK903" s="278"/>
    </row>
    <row r="904" spans="1:37" s="23" customFormat="1" ht="15" customHeight="1">
      <c r="A904" s="114"/>
      <c r="B904" s="378"/>
      <c r="C904" s="85"/>
      <c r="D904" s="85"/>
      <c r="E904" s="85"/>
      <c r="F904" s="85"/>
      <c r="G904" s="22"/>
      <c r="H904" s="278"/>
      <c r="I904" s="278"/>
      <c r="J904" s="278"/>
      <c r="K904" s="278"/>
      <c r="L904" s="278"/>
      <c r="M904" s="278"/>
      <c r="N904" s="278"/>
      <c r="O904" s="278"/>
      <c r="P904" s="278"/>
      <c r="Q904" s="278"/>
      <c r="R904" s="278"/>
      <c r="S904" s="278"/>
      <c r="T904" s="278"/>
      <c r="U904" s="278"/>
      <c r="V904" s="278"/>
      <c r="W904" s="278"/>
      <c r="X904" s="278"/>
      <c r="Y904" s="278"/>
      <c r="Z904" s="278"/>
      <c r="AA904" s="278"/>
      <c r="AB904" s="278"/>
      <c r="AC904" s="278"/>
      <c r="AD904" s="278"/>
      <c r="AE904" s="278"/>
      <c r="AF904" s="278"/>
      <c r="AG904" s="278"/>
      <c r="AH904" s="278"/>
      <c r="AI904" s="278"/>
      <c r="AJ904" s="278"/>
      <c r="AK904" s="278"/>
    </row>
    <row r="905" spans="1:37" s="23" customFormat="1" ht="15" customHeight="1">
      <c r="A905" s="114"/>
      <c r="B905" s="378"/>
      <c r="C905" s="85"/>
      <c r="D905" s="85"/>
      <c r="E905" s="85"/>
      <c r="F905" s="85"/>
      <c r="G905" s="22"/>
      <c r="H905" s="278"/>
      <c r="I905" s="278"/>
      <c r="J905" s="278"/>
      <c r="K905" s="278"/>
      <c r="L905" s="278"/>
      <c r="M905" s="278"/>
      <c r="N905" s="278"/>
      <c r="O905" s="278"/>
      <c r="P905" s="278"/>
      <c r="Q905" s="278"/>
      <c r="R905" s="278"/>
      <c r="S905" s="278"/>
      <c r="T905" s="278"/>
      <c r="U905" s="278"/>
      <c r="V905" s="278"/>
      <c r="W905" s="278"/>
      <c r="X905" s="278"/>
      <c r="Y905" s="278"/>
      <c r="Z905" s="278"/>
      <c r="AA905" s="278"/>
      <c r="AB905" s="278"/>
      <c r="AC905" s="278"/>
      <c r="AD905" s="278"/>
      <c r="AE905" s="278"/>
      <c r="AF905" s="278"/>
      <c r="AG905" s="278"/>
      <c r="AH905" s="278"/>
      <c r="AI905" s="278"/>
      <c r="AJ905" s="278"/>
      <c r="AK905" s="278"/>
    </row>
    <row r="906" spans="1:37" s="23" customFormat="1" ht="15" customHeight="1">
      <c r="A906" s="114"/>
      <c r="B906" s="378"/>
      <c r="C906" s="85"/>
      <c r="D906" s="85"/>
      <c r="E906" s="85"/>
      <c r="F906" s="85"/>
      <c r="G906" s="22"/>
      <c r="H906" s="278"/>
      <c r="I906" s="278"/>
      <c r="J906" s="278"/>
      <c r="K906" s="278"/>
      <c r="L906" s="278"/>
      <c r="M906" s="278"/>
      <c r="N906" s="278"/>
      <c r="O906" s="278"/>
      <c r="P906" s="278"/>
      <c r="Q906" s="278"/>
      <c r="R906" s="278"/>
      <c r="S906" s="278"/>
      <c r="T906" s="278"/>
      <c r="U906" s="278"/>
      <c r="V906" s="278"/>
      <c r="W906" s="278"/>
      <c r="X906" s="278"/>
      <c r="Y906" s="278"/>
      <c r="Z906" s="278"/>
      <c r="AA906" s="278"/>
      <c r="AB906" s="278"/>
      <c r="AC906" s="278"/>
      <c r="AD906" s="278"/>
      <c r="AE906" s="278"/>
      <c r="AF906" s="278"/>
      <c r="AG906" s="278"/>
      <c r="AH906" s="278"/>
      <c r="AI906" s="278"/>
      <c r="AJ906" s="278"/>
      <c r="AK906" s="278"/>
    </row>
    <row r="907" spans="1:37" s="23" customFormat="1" ht="15" customHeight="1">
      <c r="A907" s="114"/>
      <c r="B907" s="378"/>
      <c r="C907" s="85"/>
      <c r="D907" s="85"/>
      <c r="E907" s="85"/>
      <c r="F907" s="85"/>
      <c r="G907" s="22"/>
      <c r="H907" s="278"/>
      <c r="I907" s="278"/>
      <c r="J907" s="278"/>
      <c r="K907" s="278"/>
      <c r="L907" s="278"/>
      <c r="M907" s="278"/>
      <c r="N907" s="278"/>
      <c r="O907" s="278"/>
      <c r="P907" s="278"/>
      <c r="Q907" s="278"/>
      <c r="R907" s="278"/>
      <c r="S907" s="278"/>
      <c r="T907" s="278"/>
      <c r="U907" s="278"/>
      <c r="V907" s="278"/>
      <c r="W907" s="278"/>
      <c r="X907" s="278"/>
      <c r="Y907" s="278"/>
      <c r="Z907" s="278"/>
      <c r="AA907" s="278"/>
      <c r="AB907" s="278"/>
      <c r="AC907" s="278"/>
      <c r="AD907" s="278"/>
      <c r="AE907" s="278"/>
      <c r="AF907" s="278"/>
      <c r="AG907" s="278"/>
      <c r="AH907" s="278"/>
      <c r="AI907" s="278"/>
      <c r="AJ907" s="278"/>
      <c r="AK907" s="278"/>
    </row>
    <row r="908" spans="1:37" s="23" customFormat="1" ht="15" customHeight="1">
      <c r="A908" s="114"/>
      <c r="B908" s="378"/>
      <c r="C908" s="85"/>
      <c r="D908" s="85"/>
      <c r="E908" s="85"/>
      <c r="F908" s="85"/>
      <c r="G908" s="22"/>
      <c r="H908" s="278"/>
      <c r="I908" s="278"/>
      <c r="J908" s="278"/>
      <c r="K908" s="278"/>
      <c r="L908" s="278"/>
      <c r="M908" s="278"/>
      <c r="N908" s="278"/>
      <c r="O908" s="278"/>
      <c r="P908" s="278"/>
      <c r="Q908" s="278"/>
      <c r="R908" s="278"/>
      <c r="S908" s="278"/>
      <c r="T908" s="278"/>
      <c r="U908" s="278"/>
      <c r="V908" s="278"/>
      <c r="W908" s="278"/>
      <c r="X908" s="278"/>
      <c r="Y908" s="278"/>
      <c r="Z908" s="278"/>
      <c r="AA908" s="278"/>
      <c r="AB908" s="278"/>
      <c r="AC908" s="278"/>
      <c r="AD908" s="278"/>
      <c r="AE908" s="278"/>
      <c r="AF908" s="278"/>
      <c r="AG908" s="278"/>
      <c r="AH908" s="278"/>
      <c r="AI908" s="278"/>
      <c r="AJ908" s="278"/>
      <c r="AK908" s="278"/>
    </row>
    <row r="909" spans="1:37" s="23" customFormat="1" ht="15" customHeight="1">
      <c r="A909" s="114"/>
      <c r="B909" s="378"/>
      <c r="C909" s="85"/>
      <c r="D909" s="85"/>
      <c r="E909" s="85"/>
      <c r="F909" s="85"/>
      <c r="G909" s="22"/>
      <c r="H909" s="278"/>
      <c r="I909" s="278"/>
      <c r="J909" s="278"/>
      <c r="K909" s="278"/>
      <c r="L909" s="278"/>
      <c r="M909" s="278"/>
      <c r="N909" s="278"/>
      <c r="O909" s="278"/>
      <c r="P909" s="278"/>
      <c r="Q909" s="278"/>
      <c r="R909" s="278"/>
      <c r="S909" s="278"/>
      <c r="T909" s="278"/>
      <c r="U909" s="278"/>
      <c r="V909" s="278"/>
      <c r="W909" s="278"/>
      <c r="X909" s="278"/>
      <c r="Y909" s="278"/>
      <c r="Z909" s="278"/>
      <c r="AA909" s="278"/>
      <c r="AB909" s="278"/>
      <c r="AC909" s="278"/>
      <c r="AD909" s="278"/>
      <c r="AE909" s="278"/>
      <c r="AF909" s="278"/>
      <c r="AG909" s="278"/>
      <c r="AH909" s="278"/>
      <c r="AI909" s="278"/>
      <c r="AJ909" s="278"/>
      <c r="AK909" s="278"/>
    </row>
    <row r="910" spans="1:37" s="23" customFormat="1" ht="15" customHeight="1">
      <c r="A910" s="114"/>
      <c r="B910" s="378"/>
      <c r="C910" s="85"/>
      <c r="D910" s="85"/>
      <c r="E910" s="85"/>
      <c r="F910" s="85"/>
      <c r="G910" s="22"/>
      <c r="H910" s="278"/>
      <c r="I910" s="278"/>
      <c r="J910" s="278"/>
      <c r="K910" s="278"/>
      <c r="L910" s="278"/>
      <c r="M910" s="278"/>
      <c r="N910" s="278"/>
      <c r="O910" s="278"/>
      <c r="P910" s="278"/>
      <c r="Q910" s="278"/>
      <c r="R910" s="278"/>
      <c r="S910" s="278"/>
      <c r="T910" s="278"/>
      <c r="U910" s="278"/>
      <c r="V910" s="278"/>
      <c r="W910" s="278"/>
      <c r="X910" s="278"/>
      <c r="Y910" s="278"/>
      <c r="Z910" s="278"/>
      <c r="AA910" s="278"/>
      <c r="AB910" s="278"/>
      <c r="AC910" s="278"/>
      <c r="AD910" s="278"/>
      <c r="AE910" s="278"/>
      <c r="AF910" s="278"/>
      <c r="AG910" s="278"/>
      <c r="AH910" s="278"/>
      <c r="AI910" s="278"/>
      <c r="AJ910" s="278"/>
      <c r="AK910" s="278"/>
    </row>
    <row r="911" spans="1:37" s="23" customFormat="1" ht="15" customHeight="1">
      <c r="A911" s="114"/>
      <c r="B911" s="378"/>
      <c r="C911" s="85"/>
      <c r="D911" s="85"/>
      <c r="E911" s="85"/>
      <c r="F911" s="85"/>
      <c r="G911" s="22"/>
      <c r="H911" s="278"/>
      <c r="I911" s="278"/>
      <c r="J911" s="278"/>
      <c r="K911" s="278"/>
      <c r="L911" s="278"/>
      <c r="M911" s="278"/>
      <c r="N911" s="278"/>
      <c r="O911" s="278"/>
      <c r="P911" s="278"/>
      <c r="Q911" s="278"/>
      <c r="R911" s="278"/>
      <c r="S911" s="278"/>
      <c r="T911" s="278"/>
      <c r="U911" s="278"/>
      <c r="V911" s="278"/>
      <c r="W911" s="278"/>
      <c r="X911" s="278"/>
      <c r="Y911" s="278"/>
      <c r="Z911" s="278"/>
      <c r="AA911" s="278"/>
      <c r="AB911" s="278"/>
      <c r="AC911" s="278"/>
      <c r="AD911" s="278"/>
      <c r="AE911" s="278"/>
      <c r="AF911" s="278"/>
      <c r="AG911" s="278"/>
      <c r="AH911" s="278"/>
      <c r="AI911" s="278"/>
      <c r="AJ911" s="278"/>
      <c r="AK911" s="278"/>
    </row>
    <row r="912" spans="1:37" s="23" customFormat="1" ht="15" customHeight="1">
      <c r="A912" s="114"/>
      <c r="B912" s="378"/>
      <c r="C912" s="85"/>
      <c r="D912" s="85"/>
      <c r="E912" s="85"/>
      <c r="F912" s="85"/>
      <c r="G912" s="22"/>
      <c r="H912" s="278"/>
      <c r="I912" s="278"/>
      <c r="J912" s="278"/>
      <c r="K912" s="278"/>
      <c r="L912" s="278"/>
      <c r="M912" s="278"/>
      <c r="N912" s="278"/>
      <c r="O912" s="278"/>
      <c r="P912" s="278"/>
      <c r="Q912" s="278"/>
      <c r="R912" s="278"/>
      <c r="S912" s="278"/>
      <c r="T912" s="278"/>
      <c r="U912" s="278"/>
      <c r="V912" s="278"/>
      <c r="W912" s="278"/>
      <c r="X912" s="278"/>
      <c r="Y912" s="278"/>
      <c r="Z912" s="278"/>
      <c r="AA912" s="278"/>
      <c r="AB912" s="278"/>
      <c r="AC912" s="278"/>
      <c r="AD912" s="278"/>
      <c r="AE912" s="278"/>
      <c r="AF912" s="278"/>
      <c r="AG912" s="278"/>
      <c r="AH912" s="278"/>
      <c r="AI912" s="278"/>
      <c r="AJ912" s="278"/>
      <c r="AK912" s="278"/>
    </row>
    <row r="913" spans="1:37" s="23" customFormat="1" ht="15" customHeight="1">
      <c r="A913" s="114"/>
      <c r="B913" s="378"/>
      <c r="C913" s="85"/>
      <c r="D913" s="85"/>
      <c r="E913" s="85"/>
      <c r="F913" s="85"/>
      <c r="G913" s="22"/>
      <c r="H913" s="278"/>
      <c r="I913" s="278"/>
      <c r="J913" s="278"/>
      <c r="K913" s="278"/>
      <c r="L913" s="278"/>
      <c r="M913" s="278"/>
      <c r="N913" s="278"/>
      <c r="O913" s="278"/>
      <c r="P913" s="278"/>
      <c r="Q913" s="278"/>
      <c r="R913" s="278"/>
      <c r="S913" s="278"/>
      <c r="T913" s="278"/>
      <c r="U913" s="278"/>
      <c r="V913" s="278"/>
      <c r="W913" s="278"/>
      <c r="X913" s="278"/>
      <c r="Y913" s="278"/>
      <c r="Z913" s="278"/>
      <c r="AA913" s="278"/>
      <c r="AB913" s="278"/>
      <c r="AC913" s="278"/>
      <c r="AD913" s="278"/>
      <c r="AE913" s="278"/>
      <c r="AF913" s="278"/>
      <c r="AG913" s="278"/>
      <c r="AH913" s="278"/>
      <c r="AI913" s="278"/>
      <c r="AJ913" s="278"/>
      <c r="AK913" s="278"/>
    </row>
    <row r="914" spans="1:37" s="23" customFormat="1" ht="15" customHeight="1">
      <c r="A914" s="114"/>
      <c r="B914" s="378"/>
      <c r="C914" s="85"/>
      <c r="D914" s="85"/>
      <c r="E914" s="85"/>
      <c r="F914" s="85"/>
      <c r="G914" s="22"/>
      <c r="H914" s="278"/>
      <c r="I914" s="278"/>
      <c r="J914" s="278"/>
      <c r="K914" s="278"/>
      <c r="L914" s="278"/>
      <c r="M914" s="278"/>
      <c r="N914" s="278"/>
      <c r="O914" s="278"/>
      <c r="P914" s="278"/>
      <c r="Q914" s="278"/>
      <c r="R914" s="278"/>
      <c r="S914" s="278"/>
      <c r="T914" s="278"/>
      <c r="U914" s="278"/>
      <c r="V914" s="278"/>
      <c r="W914" s="278"/>
      <c r="X914" s="278"/>
      <c r="Y914" s="278"/>
      <c r="Z914" s="278"/>
      <c r="AA914" s="278"/>
      <c r="AB914" s="278"/>
      <c r="AC914" s="278"/>
      <c r="AD914" s="278"/>
      <c r="AE914" s="278"/>
      <c r="AF914" s="278"/>
      <c r="AG914" s="278"/>
      <c r="AH914" s="278"/>
      <c r="AI914" s="278"/>
      <c r="AJ914" s="278"/>
      <c r="AK914" s="278"/>
    </row>
    <row r="915" spans="1:37" s="23" customFormat="1" ht="15" customHeight="1">
      <c r="A915" s="114"/>
      <c r="B915" s="378"/>
      <c r="C915" s="85"/>
      <c r="D915" s="85"/>
      <c r="E915" s="85"/>
      <c r="F915" s="85"/>
      <c r="G915" s="22"/>
      <c r="H915" s="278"/>
      <c r="I915" s="278"/>
      <c r="J915" s="278"/>
      <c r="K915" s="278"/>
      <c r="L915" s="278"/>
      <c r="M915" s="278"/>
      <c r="N915" s="278"/>
      <c r="O915" s="278"/>
      <c r="P915" s="278"/>
      <c r="Q915" s="278"/>
      <c r="R915" s="278"/>
      <c r="S915" s="278"/>
      <c r="T915" s="278"/>
      <c r="U915" s="278"/>
      <c r="V915" s="278"/>
      <c r="W915" s="278"/>
      <c r="X915" s="278"/>
      <c r="Y915" s="278"/>
      <c r="Z915" s="278"/>
      <c r="AA915" s="278"/>
      <c r="AB915" s="278"/>
      <c r="AC915" s="278"/>
      <c r="AD915" s="278"/>
      <c r="AE915" s="278"/>
      <c r="AF915" s="278"/>
      <c r="AG915" s="278"/>
      <c r="AH915" s="278"/>
      <c r="AI915" s="278"/>
      <c r="AJ915" s="278"/>
      <c r="AK915" s="278"/>
    </row>
    <row r="916" spans="1:37" s="23" customFormat="1" ht="15" customHeight="1">
      <c r="A916" s="114"/>
      <c r="B916" s="378"/>
      <c r="C916" s="85"/>
      <c r="D916" s="85"/>
      <c r="E916" s="85"/>
      <c r="F916" s="85"/>
      <c r="G916" s="22"/>
      <c r="H916" s="278"/>
      <c r="I916" s="278"/>
      <c r="J916" s="278"/>
      <c r="K916" s="278"/>
      <c r="L916" s="278"/>
      <c r="M916" s="278"/>
      <c r="N916" s="278"/>
      <c r="O916" s="278"/>
      <c r="P916" s="278"/>
      <c r="Q916" s="278"/>
      <c r="R916" s="278"/>
      <c r="S916" s="278"/>
      <c r="T916" s="278"/>
      <c r="U916" s="278"/>
      <c r="V916" s="278"/>
      <c r="W916" s="278"/>
      <c r="X916" s="278"/>
      <c r="Y916" s="278"/>
      <c r="Z916" s="278"/>
      <c r="AA916" s="278"/>
      <c r="AB916" s="278"/>
      <c r="AC916" s="278"/>
      <c r="AD916" s="278"/>
      <c r="AE916" s="278"/>
      <c r="AF916" s="278"/>
      <c r="AG916" s="278"/>
      <c r="AH916" s="278"/>
      <c r="AI916" s="278"/>
      <c r="AJ916" s="278"/>
      <c r="AK916" s="278"/>
    </row>
    <row r="917" spans="1:37" s="23" customFormat="1" ht="15" customHeight="1">
      <c r="A917" s="114"/>
      <c r="B917" s="378"/>
      <c r="C917" s="85"/>
      <c r="D917" s="85"/>
      <c r="E917" s="85"/>
      <c r="F917" s="85"/>
      <c r="G917" s="22"/>
      <c r="H917" s="278"/>
      <c r="I917" s="278"/>
      <c r="J917" s="278"/>
      <c r="K917" s="278"/>
      <c r="L917" s="278"/>
      <c r="M917" s="278"/>
      <c r="N917" s="278"/>
      <c r="O917" s="278"/>
      <c r="P917" s="278"/>
      <c r="Q917" s="278"/>
      <c r="R917" s="278"/>
      <c r="S917" s="278"/>
      <c r="T917" s="278"/>
      <c r="U917" s="278"/>
      <c r="V917" s="278"/>
      <c r="W917" s="278"/>
      <c r="X917" s="278"/>
      <c r="Y917" s="278"/>
      <c r="Z917" s="278"/>
      <c r="AA917" s="278"/>
      <c r="AB917" s="278"/>
      <c r="AC917" s="278"/>
      <c r="AD917" s="278"/>
      <c r="AE917" s="278"/>
      <c r="AF917" s="278"/>
      <c r="AG917" s="278"/>
      <c r="AH917" s="278"/>
      <c r="AI917" s="278"/>
      <c r="AJ917" s="278"/>
      <c r="AK917" s="278"/>
    </row>
    <row r="918" spans="1:37" s="23" customFormat="1" ht="15" customHeight="1">
      <c r="A918" s="114"/>
      <c r="B918" s="378"/>
      <c r="C918" s="85"/>
      <c r="D918" s="85"/>
      <c r="E918" s="85"/>
      <c r="F918" s="85"/>
      <c r="G918" s="22"/>
      <c r="H918" s="278"/>
      <c r="I918" s="278"/>
      <c r="J918" s="278"/>
      <c r="K918" s="278"/>
      <c r="L918" s="278"/>
      <c r="M918" s="278"/>
      <c r="N918" s="278"/>
      <c r="O918" s="278"/>
      <c r="P918" s="278"/>
      <c r="Q918" s="278"/>
      <c r="R918" s="278"/>
      <c r="S918" s="278"/>
      <c r="T918" s="278"/>
      <c r="U918" s="278"/>
      <c r="V918" s="278"/>
      <c r="W918" s="278"/>
      <c r="X918" s="278"/>
      <c r="Y918" s="278"/>
      <c r="Z918" s="278"/>
      <c r="AA918" s="278"/>
      <c r="AB918" s="278"/>
      <c r="AC918" s="278"/>
      <c r="AD918" s="278"/>
      <c r="AE918" s="278"/>
      <c r="AF918" s="278"/>
      <c r="AG918" s="278"/>
      <c r="AH918" s="278"/>
      <c r="AI918" s="278"/>
      <c r="AJ918" s="278"/>
      <c r="AK918" s="278"/>
    </row>
    <row r="919" spans="1:37" s="23" customFormat="1" ht="15" customHeight="1">
      <c r="A919" s="114"/>
      <c r="B919" s="378"/>
      <c r="C919" s="85"/>
      <c r="D919" s="85"/>
      <c r="E919" s="85"/>
      <c r="F919" s="85"/>
      <c r="G919" s="22"/>
      <c r="H919" s="278"/>
      <c r="I919" s="278"/>
      <c r="J919" s="278"/>
      <c r="K919" s="278"/>
      <c r="L919" s="278"/>
      <c r="M919" s="278"/>
      <c r="N919" s="278"/>
      <c r="O919" s="278"/>
      <c r="P919" s="278"/>
      <c r="Q919" s="278"/>
      <c r="R919" s="278"/>
      <c r="S919" s="278"/>
      <c r="T919" s="278"/>
      <c r="U919" s="278"/>
      <c r="V919" s="278"/>
      <c r="W919" s="278"/>
      <c r="X919" s="278"/>
      <c r="Y919" s="278"/>
      <c r="Z919" s="278"/>
      <c r="AA919" s="278"/>
      <c r="AB919" s="278"/>
      <c r="AC919" s="278"/>
      <c r="AD919" s="278"/>
      <c r="AE919" s="278"/>
      <c r="AF919" s="278"/>
      <c r="AG919" s="278"/>
      <c r="AH919" s="278"/>
      <c r="AI919" s="278"/>
      <c r="AJ919" s="278"/>
      <c r="AK919" s="278"/>
    </row>
    <row r="920" spans="1:37" s="23" customFormat="1" ht="15" customHeight="1">
      <c r="A920" s="114"/>
      <c r="B920" s="378"/>
      <c r="C920" s="85"/>
      <c r="D920" s="85"/>
      <c r="E920" s="85"/>
      <c r="F920" s="85"/>
      <c r="G920" s="22"/>
      <c r="H920" s="278"/>
      <c r="I920" s="278"/>
      <c r="J920" s="278"/>
      <c r="K920" s="278"/>
      <c r="L920" s="278"/>
      <c r="M920" s="278"/>
      <c r="N920" s="278"/>
      <c r="O920" s="278"/>
      <c r="P920" s="278"/>
      <c r="Q920" s="278"/>
      <c r="R920" s="278"/>
      <c r="S920" s="278"/>
      <c r="T920" s="278"/>
      <c r="U920" s="278"/>
      <c r="V920" s="278"/>
      <c r="W920" s="278"/>
      <c r="X920" s="278"/>
      <c r="Y920" s="278"/>
      <c r="Z920" s="278"/>
      <c r="AA920" s="278"/>
      <c r="AB920" s="278"/>
      <c r="AC920" s="278"/>
      <c r="AD920" s="278"/>
      <c r="AE920" s="278"/>
      <c r="AF920" s="278"/>
      <c r="AG920" s="278"/>
      <c r="AH920" s="278"/>
      <c r="AI920" s="278"/>
      <c r="AJ920" s="278"/>
      <c r="AK920" s="278"/>
    </row>
    <row r="921" spans="1:37" s="23" customFormat="1" ht="15" customHeight="1">
      <c r="A921" s="114"/>
      <c r="B921" s="378"/>
      <c r="C921" s="85"/>
      <c r="D921" s="85"/>
      <c r="E921" s="85"/>
      <c r="F921" s="85"/>
      <c r="G921" s="22"/>
      <c r="H921" s="278"/>
      <c r="I921" s="278"/>
      <c r="J921" s="278"/>
      <c r="K921" s="278"/>
      <c r="L921" s="278"/>
      <c r="M921" s="278"/>
      <c r="N921" s="278"/>
      <c r="O921" s="278"/>
      <c r="P921" s="278"/>
      <c r="Q921" s="278"/>
      <c r="R921" s="278"/>
      <c r="S921" s="278"/>
      <c r="T921" s="278"/>
      <c r="U921" s="278"/>
      <c r="V921" s="278"/>
      <c r="W921" s="278"/>
      <c r="X921" s="278"/>
      <c r="Y921" s="278"/>
      <c r="Z921" s="278"/>
      <c r="AA921" s="278"/>
      <c r="AB921" s="278"/>
      <c r="AC921" s="278"/>
      <c r="AD921" s="278"/>
      <c r="AE921" s="278"/>
      <c r="AF921" s="278"/>
      <c r="AG921" s="278"/>
      <c r="AH921" s="278"/>
      <c r="AI921" s="278"/>
      <c r="AJ921" s="278"/>
      <c r="AK921" s="278"/>
    </row>
    <row r="922" spans="1:37" s="23" customFormat="1" ht="15" customHeight="1">
      <c r="A922" s="114"/>
      <c r="B922" s="378"/>
      <c r="C922" s="85"/>
      <c r="D922" s="85"/>
      <c r="E922" s="85"/>
      <c r="F922" s="85"/>
      <c r="G922" s="22"/>
      <c r="H922" s="278"/>
      <c r="I922" s="278"/>
      <c r="J922" s="278"/>
      <c r="K922" s="278"/>
      <c r="L922" s="278"/>
      <c r="M922" s="278"/>
      <c r="N922" s="278"/>
      <c r="O922" s="278"/>
      <c r="P922" s="278"/>
      <c r="Q922" s="278"/>
      <c r="R922" s="278"/>
      <c r="S922" s="278"/>
      <c r="T922" s="278"/>
      <c r="U922" s="278"/>
      <c r="V922" s="278"/>
      <c r="W922" s="278"/>
      <c r="X922" s="278"/>
      <c r="Y922" s="278"/>
      <c r="Z922" s="278"/>
      <c r="AA922" s="278"/>
      <c r="AB922" s="278"/>
      <c r="AC922" s="278"/>
      <c r="AD922" s="278"/>
      <c r="AE922" s="278"/>
      <c r="AF922" s="278"/>
      <c r="AG922" s="278"/>
      <c r="AH922" s="278"/>
      <c r="AI922" s="278"/>
      <c r="AJ922" s="278"/>
      <c r="AK922" s="278"/>
    </row>
    <row r="923" spans="1:37" s="23" customFormat="1" ht="15" customHeight="1">
      <c r="A923" s="114"/>
      <c r="B923" s="378"/>
      <c r="C923" s="85"/>
      <c r="D923" s="85"/>
      <c r="E923" s="85"/>
      <c r="F923" s="85"/>
      <c r="G923" s="22"/>
      <c r="H923" s="278"/>
      <c r="I923" s="278"/>
      <c r="J923" s="278"/>
      <c r="K923" s="278"/>
      <c r="L923" s="278"/>
      <c r="M923" s="278"/>
      <c r="N923" s="278"/>
      <c r="O923" s="278"/>
      <c r="P923" s="278"/>
      <c r="Q923" s="278"/>
      <c r="R923" s="278"/>
      <c r="S923" s="278"/>
      <c r="T923" s="278"/>
      <c r="U923" s="278"/>
      <c r="V923" s="278"/>
      <c r="W923" s="278"/>
      <c r="X923" s="278"/>
      <c r="Y923" s="278"/>
      <c r="Z923" s="278"/>
      <c r="AA923" s="278"/>
      <c r="AB923" s="278"/>
      <c r="AC923" s="278"/>
      <c r="AD923" s="278"/>
      <c r="AE923" s="278"/>
      <c r="AF923" s="278"/>
      <c r="AG923" s="278"/>
      <c r="AH923" s="278"/>
      <c r="AI923" s="278"/>
      <c r="AJ923" s="278"/>
      <c r="AK923" s="278"/>
    </row>
    <row r="924" spans="1:37" s="23" customFormat="1" ht="15" customHeight="1">
      <c r="A924" s="114"/>
      <c r="B924" s="378"/>
      <c r="C924" s="85"/>
      <c r="D924" s="85"/>
      <c r="E924" s="85"/>
      <c r="F924" s="85"/>
      <c r="G924" s="22"/>
      <c r="H924" s="278"/>
      <c r="I924" s="278"/>
      <c r="J924" s="278"/>
      <c r="K924" s="278"/>
      <c r="L924" s="278"/>
      <c r="M924" s="278"/>
      <c r="N924" s="278"/>
      <c r="O924" s="278"/>
      <c r="P924" s="278"/>
      <c r="Q924" s="278"/>
      <c r="R924" s="278"/>
      <c r="S924" s="278"/>
      <c r="T924" s="278"/>
      <c r="U924" s="278"/>
      <c r="V924" s="278"/>
      <c r="W924" s="278"/>
      <c r="X924" s="278"/>
      <c r="Y924" s="278"/>
      <c r="Z924" s="278"/>
      <c r="AA924" s="278"/>
      <c r="AB924" s="278"/>
      <c r="AC924" s="278"/>
      <c r="AD924" s="278"/>
      <c r="AE924" s="278"/>
      <c r="AF924" s="278"/>
      <c r="AG924" s="278"/>
      <c r="AH924" s="278"/>
      <c r="AI924" s="278"/>
      <c r="AJ924" s="278"/>
      <c r="AK924" s="278"/>
    </row>
    <row r="925" spans="1:37" s="23" customFormat="1" ht="15" customHeight="1">
      <c r="A925" s="114"/>
      <c r="B925" s="378"/>
      <c r="C925" s="85"/>
      <c r="D925" s="85"/>
      <c r="E925" s="85"/>
      <c r="F925" s="85"/>
      <c r="G925" s="22"/>
      <c r="H925" s="278"/>
      <c r="I925" s="278"/>
      <c r="J925" s="278"/>
      <c r="K925" s="278"/>
      <c r="L925" s="278"/>
      <c r="M925" s="278"/>
      <c r="N925" s="278"/>
      <c r="O925" s="278"/>
      <c r="P925" s="278"/>
      <c r="Q925" s="278"/>
      <c r="R925" s="278"/>
      <c r="S925" s="278"/>
      <c r="T925" s="278"/>
      <c r="U925" s="278"/>
      <c r="V925" s="278"/>
      <c r="W925" s="278"/>
      <c r="X925" s="278"/>
      <c r="Y925" s="278"/>
      <c r="Z925" s="278"/>
      <c r="AA925" s="278"/>
      <c r="AB925" s="278"/>
      <c r="AC925" s="278"/>
      <c r="AD925" s="278"/>
      <c r="AE925" s="278"/>
      <c r="AF925" s="278"/>
      <c r="AG925" s="278"/>
      <c r="AH925" s="278"/>
      <c r="AI925" s="278"/>
      <c r="AJ925" s="278"/>
      <c r="AK925" s="278"/>
    </row>
    <row r="926" spans="1:37" s="23" customFormat="1" ht="15" customHeight="1">
      <c r="A926" s="114"/>
      <c r="B926" s="378"/>
      <c r="C926" s="85"/>
      <c r="D926" s="85"/>
      <c r="E926" s="85"/>
      <c r="F926" s="85"/>
      <c r="G926" s="22"/>
      <c r="H926" s="278"/>
      <c r="I926" s="278"/>
      <c r="J926" s="278"/>
      <c r="K926" s="278"/>
      <c r="L926" s="278"/>
      <c r="M926" s="278"/>
      <c r="N926" s="278"/>
      <c r="O926" s="278"/>
      <c r="P926" s="278"/>
      <c r="Q926" s="278"/>
      <c r="R926" s="278"/>
      <c r="S926" s="278"/>
      <c r="T926" s="278"/>
      <c r="U926" s="278"/>
      <c r="V926" s="278"/>
      <c r="W926" s="278"/>
      <c r="X926" s="278"/>
      <c r="Y926" s="278"/>
      <c r="Z926" s="278"/>
      <c r="AA926" s="278"/>
      <c r="AB926" s="278"/>
      <c r="AC926" s="278"/>
      <c r="AD926" s="278"/>
      <c r="AE926" s="278"/>
      <c r="AF926" s="278"/>
      <c r="AG926" s="278"/>
      <c r="AH926" s="278"/>
      <c r="AI926" s="278"/>
      <c r="AJ926" s="278"/>
      <c r="AK926" s="278"/>
    </row>
    <row r="927" spans="1:37" s="23" customFormat="1" ht="15" customHeight="1">
      <c r="A927" s="114"/>
      <c r="B927" s="378"/>
      <c r="C927" s="85"/>
      <c r="D927" s="85"/>
      <c r="E927" s="85"/>
      <c r="F927" s="85"/>
      <c r="G927" s="22"/>
      <c r="H927" s="278"/>
      <c r="I927" s="278"/>
      <c r="J927" s="278"/>
      <c r="K927" s="278"/>
      <c r="L927" s="278"/>
      <c r="M927" s="278"/>
      <c r="N927" s="278"/>
      <c r="O927" s="278"/>
      <c r="P927" s="278"/>
      <c r="Q927" s="278"/>
      <c r="R927" s="278"/>
      <c r="S927" s="278"/>
      <c r="T927" s="278"/>
      <c r="U927" s="278"/>
      <c r="V927" s="278"/>
      <c r="W927" s="278"/>
      <c r="X927" s="278"/>
      <c r="Y927" s="278"/>
      <c r="Z927" s="278"/>
      <c r="AA927" s="278"/>
      <c r="AB927" s="278"/>
      <c r="AC927" s="278"/>
      <c r="AD927" s="278"/>
      <c r="AE927" s="278"/>
      <c r="AF927" s="278"/>
      <c r="AG927" s="278"/>
      <c r="AH927" s="278"/>
      <c r="AI927" s="278"/>
      <c r="AJ927" s="278"/>
      <c r="AK927" s="278"/>
    </row>
    <row r="928" spans="1:37" s="23" customFormat="1" ht="15" customHeight="1">
      <c r="A928" s="114"/>
      <c r="B928" s="378"/>
      <c r="C928" s="85"/>
      <c r="D928" s="85"/>
      <c r="E928" s="85"/>
      <c r="F928" s="85"/>
      <c r="G928" s="22"/>
      <c r="H928" s="278"/>
      <c r="I928" s="278"/>
      <c r="J928" s="278"/>
      <c r="K928" s="278"/>
      <c r="L928" s="278"/>
      <c r="M928" s="278"/>
      <c r="N928" s="278"/>
      <c r="O928" s="278"/>
      <c r="P928" s="278"/>
      <c r="Q928" s="278"/>
      <c r="R928" s="278"/>
      <c r="S928" s="278"/>
      <c r="T928" s="278"/>
      <c r="U928" s="278"/>
      <c r="V928" s="278"/>
      <c r="W928" s="278"/>
      <c r="X928" s="278"/>
      <c r="Y928" s="278"/>
      <c r="Z928" s="278"/>
      <c r="AA928" s="278"/>
      <c r="AB928" s="278"/>
      <c r="AC928" s="278"/>
      <c r="AD928" s="278"/>
      <c r="AE928" s="278"/>
      <c r="AF928" s="278"/>
      <c r="AG928" s="278"/>
      <c r="AH928" s="278"/>
      <c r="AI928" s="278"/>
      <c r="AJ928" s="278"/>
      <c r="AK928" s="278"/>
    </row>
    <row r="929" spans="1:37" s="23" customFormat="1" ht="15" customHeight="1">
      <c r="A929" s="114"/>
      <c r="B929" s="378"/>
      <c r="C929" s="85"/>
      <c r="D929" s="85"/>
      <c r="E929" s="85"/>
      <c r="F929" s="85"/>
      <c r="G929" s="22"/>
      <c r="H929" s="278"/>
      <c r="I929" s="278"/>
      <c r="J929" s="278"/>
      <c r="K929" s="278"/>
      <c r="L929" s="278"/>
      <c r="M929" s="278"/>
      <c r="N929" s="278"/>
      <c r="O929" s="278"/>
      <c r="P929" s="278"/>
      <c r="Q929" s="278"/>
      <c r="R929" s="278"/>
      <c r="S929" s="278"/>
      <c r="T929" s="278"/>
      <c r="U929" s="278"/>
      <c r="V929" s="278"/>
      <c r="W929" s="278"/>
      <c r="X929" s="278"/>
      <c r="Y929" s="278"/>
      <c r="Z929" s="278"/>
      <c r="AA929" s="278"/>
      <c r="AB929" s="278"/>
      <c r="AC929" s="278"/>
      <c r="AD929" s="278"/>
      <c r="AE929" s="278"/>
      <c r="AF929" s="278"/>
      <c r="AG929" s="278"/>
      <c r="AH929" s="278"/>
      <c r="AI929" s="278"/>
      <c r="AJ929" s="278"/>
      <c r="AK929" s="278"/>
    </row>
    <row r="930" spans="1:37" s="23" customFormat="1" ht="15" customHeight="1">
      <c r="A930" s="114"/>
      <c r="B930" s="378"/>
      <c r="C930" s="85"/>
      <c r="D930" s="85"/>
      <c r="E930" s="85"/>
      <c r="F930" s="85"/>
      <c r="G930" s="22"/>
      <c r="H930" s="278"/>
      <c r="I930" s="278"/>
      <c r="J930" s="278"/>
      <c r="K930" s="278"/>
      <c r="L930" s="278"/>
      <c r="M930" s="278"/>
      <c r="N930" s="278"/>
      <c r="O930" s="278"/>
      <c r="P930" s="278"/>
      <c r="Q930" s="278"/>
      <c r="R930" s="278"/>
      <c r="S930" s="278"/>
      <c r="T930" s="278"/>
      <c r="U930" s="278"/>
      <c r="V930" s="278"/>
      <c r="W930" s="278"/>
      <c r="X930" s="278"/>
      <c r="Y930" s="278"/>
      <c r="Z930" s="278"/>
      <c r="AA930" s="278"/>
      <c r="AB930" s="278"/>
      <c r="AC930" s="278"/>
      <c r="AD930" s="278"/>
      <c r="AE930" s="278"/>
      <c r="AF930" s="278"/>
      <c r="AG930" s="278"/>
      <c r="AH930" s="278"/>
      <c r="AI930" s="278"/>
      <c r="AJ930" s="278"/>
      <c r="AK930" s="278"/>
    </row>
    <row r="931" spans="1:37" s="23" customFormat="1" ht="15" customHeight="1">
      <c r="A931" s="114"/>
      <c r="B931" s="378"/>
      <c r="C931" s="85"/>
      <c r="D931" s="85"/>
      <c r="E931" s="85"/>
      <c r="F931" s="85"/>
      <c r="G931" s="22"/>
      <c r="H931" s="278"/>
      <c r="I931" s="278"/>
      <c r="J931" s="278"/>
      <c r="K931" s="278"/>
      <c r="L931" s="278"/>
      <c r="M931" s="278"/>
      <c r="N931" s="278"/>
      <c r="O931" s="278"/>
      <c r="P931" s="278"/>
      <c r="Q931" s="278"/>
      <c r="R931" s="278"/>
      <c r="S931" s="278"/>
      <c r="T931" s="278"/>
      <c r="U931" s="278"/>
      <c r="V931" s="278"/>
      <c r="W931" s="278"/>
      <c r="X931" s="278"/>
      <c r="Y931" s="278"/>
      <c r="Z931" s="278"/>
      <c r="AA931" s="278"/>
      <c r="AB931" s="278"/>
      <c r="AC931" s="278"/>
      <c r="AD931" s="278"/>
      <c r="AE931" s="278"/>
      <c r="AF931" s="278"/>
      <c r="AG931" s="278"/>
      <c r="AH931" s="278"/>
      <c r="AI931" s="278"/>
      <c r="AJ931" s="278"/>
      <c r="AK931" s="278"/>
    </row>
    <row r="932" spans="1:37" s="23" customFormat="1" ht="15" customHeight="1">
      <c r="A932" s="114"/>
      <c r="B932" s="378"/>
      <c r="C932" s="85"/>
      <c r="D932" s="85"/>
      <c r="E932" s="85"/>
      <c r="F932" s="85"/>
      <c r="G932" s="22"/>
      <c r="H932" s="278"/>
      <c r="I932" s="278"/>
      <c r="J932" s="278"/>
      <c r="K932" s="278"/>
      <c r="L932" s="278"/>
      <c r="M932" s="278"/>
      <c r="N932" s="278"/>
      <c r="O932" s="278"/>
      <c r="P932" s="278"/>
      <c r="Q932" s="278"/>
      <c r="R932" s="278"/>
      <c r="S932" s="278"/>
      <c r="T932" s="278"/>
      <c r="U932" s="278"/>
      <c r="V932" s="278"/>
      <c r="W932" s="278"/>
      <c r="X932" s="278"/>
      <c r="Y932" s="278"/>
      <c r="Z932" s="278"/>
      <c r="AA932" s="278"/>
      <c r="AB932" s="278"/>
      <c r="AC932" s="278"/>
      <c r="AD932" s="278"/>
      <c r="AE932" s="278"/>
      <c r="AF932" s="278"/>
      <c r="AG932" s="278"/>
      <c r="AH932" s="278"/>
      <c r="AI932" s="278"/>
      <c r="AJ932" s="278"/>
      <c r="AK932" s="278"/>
    </row>
    <row r="933" spans="1:37" s="23" customFormat="1" ht="15" customHeight="1">
      <c r="A933" s="114"/>
      <c r="B933" s="378"/>
      <c r="C933" s="85"/>
      <c r="D933" s="85"/>
      <c r="E933" s="85"/>
      <c r="F933" s="85"/>
      <c r="G933" s="22"/>
      <c r="H933" s="278"/>
      <c r="I933" s="278"/>
      <c r="J933" s="278"/>
      <c r="K933" s="278"/>
      <c r="L933" s="278"/>
      <c r="M933" s="278"/>
      <c r="N933" s="278"/>
      <c r="O933" s="278"/>
      <c r="P933" s="278"/>
      <c r="Q933" s="278"/>
      <c r="R933" s="278"/>
      <c r="S933" s="278"/>
      <c r="T933" s="278"/>
      <c r="U933" s="278"/>
      <c r="V933" s="278"/>
      <c r="W933" s="278"/>
      <c r="X933" s="278"/>
      <c r="Y933" s="278"/>
      <c r="Z933" s="278"/>
      <c r="AA933" s="278"/>
      <c r="AB933" s="278"/>
      <c r="AC933" s="278"/>
      <c r="AD933" s="278"/>
      <c r="AE933" s="278"/>
      <c r="AF933" s="278"/>
      <c r="AG933" s="278"/>
      <c r="AH933" s="278"/>
      <c r="AI933" s="278"/>
      <c r="AJ933" s="278"/>
      <c r="AK933" s="278"/>
    </row>
    <row r="934" spans="1:37" s="23" customFormat="1" ht="15" customHeight="1">
      <c r="A934" s="114"/>
      <c r="B934" s="378"/>
      <c r="C934" s="85"/>
      <c r="D934" s="85"/>
      <c r="E934" s="85"/>
      <c r="F934" s="85"/>
      <c r="G934" s="22"/>
      <c r="H934" s="278"/>
      <c r="I934" s="278"/>
      <c r="J934" s="278"/>
      <c r="K934" s="278"/>
      <c r="L934" s="278"/>
      <c r="M934" s="278"/>
      <c r="N934" s="278"/>
      <c r="O934" s="278"/>
      <c r="P934" s="278"/>
      <c r="Q934" s="278"/>
      <c r="R934" s="278"/>
      <c r="S934" s="278"/>
      <c r="T934" s="278"/>
      <c r="U934" s="278"/>
      <c r="V934" s="278"/>
      <c r="W934" s="278"/>
      <c r="X934" s="278"/>
      <c r="Y934" s="278"/>
      <c r="Z934" s="278"/>
      <c r="AA934" s="278"/>
      <c r="AB934" s="278"/>
      <c r="AC934" s="278"/>
      <c r="AD934" s="278"/>
      <c r="AE934" s="278"/>
      <c r="AF934" s="278"/>
      <c r="AG934" s="278"/>
      <c r="AH934" s="278"/>
      <c r="AI934" s="278"/>
      <c r="AJ934" s="278"/>
      <c r="AK934" s="278"/>
    </row>
    <row r="935" spans="1:37" s="23" customFormat="1" ht="15" customHeight="1">
      <c r="A935" s="114"/>
      <c r="B935" s="378"/>
      <c r="C935" s="85"/>
      <c r="D935" s="85"/>
      <c r="E935" s="85"/>
      <c r="F935" s="85"/>
      <c r="G935" s="22"/>
      <c r="H935" s="278"/>
      <c r="I935" s="278"/>
      <c r="J935" s="278"/>
      <c r="K935" s="278"/>
      <c r="L935" s="278"/>
      <c r="M935" s="278"/>
      <c r="N935" s="278"/>
      <c r="O935" s="278"/>
      <c r="P935" s="278"/>
      <c r="Q935" s="278"/>
      <c r="R935" s="278"/>
      <c r="S935" s="278"/>
      <c r="T935" s="278"/>
      <c r="U935" s="278"/>
      <c r="V935" s="278"/>
      <c r="W935" s="278"/>
      <c r="X935" s="278"/>
      <c r="Y935" s="278"/>
      <c r="Z935" s="278"/>
      <c r="AA935" s="278"/>
      <c r="AB935" s="278"/>
      <c r="AC935" s="278"/>
      <c r="AD935" s="278"/>
      <c r="AE935" s="278"/>
      <c r="AF935" s="278"/>
      <c r="AG935" s="278"/>
      <c r="AH935" s="278"/>
      <c r="AI935" s="278"/>
      <c r="AJ935" s="278"/>
      <c r="AK935" s="278"/>
    </row>
    <row r="936" spans="1:37" s="23" customFormat="1" ht="15" customHeight="1">
      <c r="A936" s="114"/>
      <c r="B936" s="378"/>
      <c r="C936" s="85"/>
      <c r="D936" s="85"/>
      <c r="E936" s="85"/>
      <c r="F936" s="85"/>
      <c r="G936" s="22"/>
      <c r="H936" s="278"/>
      <c r="I936" s="278"/>
      <c r="J936" s="278"/>
      <c r="K936" s="278"/>
      <c r="L936" s="278"/>
      <c r="M936" s="278"/>
      <c r="N936" s="278"/>
      <c r="O936" s="278"/>
      <c r="P936" s="278"/>
      <c r="Q936" s="278"/>
      <c r="R936" s="278"/>
      <c r="S936" s="278"/>
      <c r="T936" s="278"/>
      <c r="U936" s="278"/>
      <c r="V936" s="278"/>
      <c r="W936" s="278"/>
      <c r="X936" s="278"/>
      <c r="Y936" s="278"/>
      <c r="Z936" s="278"/>
      <c r="AA936" s="278"/>
      <c r="AB936" s="278"/>
      <c r="AC936" s="278"/>
      <c r="AD936" s="278"/>
      <c r="AE936" s="278"/>
      <c r="AF936" s="278"/>
      <c r="AG936" s="278"/>
      <c r="AH936" s="278"/>
      <c r="AI936" s="278"/>
      <c r="AJ936" s="278"/>
      <c r="AK936" s="278"/>
    </row>
    <row r="937" spans="1:37" s="23" customFormat="1" ht="15" customHeight="1">
      <c r="A937" s="114"/>
      <c r="B937" s="378"/>
      <c r="C937" s="85"/>
      <c r="D937" s="85"/>
      <c r="E937" s="85"/>
      <c r="F937" s="85"/>
      <c r="G937" s="22"/>
      <c r="H937" s="278"/>
      <c r="I937" s="278"/>
      <c r="J937" s="278"/>
      <c r="K937" s="278"/>
      <c r="L937" s="278"/>
      <c r="M937" s="278"/>
      <c r="N937" s="278"/>
      <c r="O937" s="278"/>
      <c r="P937" s="278"/>
      <c r="Q937" s="278"/>
      <c r="R937" s="278"/>
      <c r="S937" s="278"/>
      <c r="T937" s="278"/>
      <c r="U937" s="278"/>
      <c r="V937" s="278"/>
      <c r="W937" s="278"/>
      <c r="X937" s="278"/>
      <c r="Y937" s="278"/>
      <c r="Z937" s="278"/>
      <c r="AA937" s="278"/>
      <c r="AB937" s="278"/>
      <c r="AC937" s="278"/>
      <c r="AD937" s="278"/>
      <c r="AE937" s="278"/>
      <c r="AF937" s="278"/>
      <c r="AG937" s="278"/>
      <c r="AH937" s="278"/>
      <c r="AI937" s="278"/>
      <c r="AJ937" s="278"/>
      <c r="AK937" s="278"/>
    </row>
    <row r="938" spans="1:37" s="23" customFormat="1" ht="15" customHeight="1">
      <c r="A938" s="114"/>
      <c r="B938" s="378"/>
      <c r="C938" s="85"/>
      <c r="D938" s="85"/>
      <c r="E938" s="85"/>
      <c r="F938" s="85"/>
      <c r="G938" s="22"/>
      <c r="H938" s="278"/>
      <c r="I938" s="278"/>
      <c r="J938" s="278"/>
      <c r="K938" s="278"/>
      <c r="L938" s="278"/>
      <c r="M938" s="278"/>
      <c r="N938" s="278"/>
      <c r="O938" s="278"/>
      <c r="P938" s="278"/>
      <c r="Q938" s="278"/>
      <c r="R938" s="278"/>
      <c r="S938" s="278"/>
      <c r="T938" s="278"/>
      <c r="U938" s="278"/>
      <c r="V938" s="278"/>
      <c r="W938" s="278"/>
      <c r="X938" s="278"/>
      <c r="Y938" s="278"/>
      <c r="Z938" s="278"/>
      <c r="AA938" s="278"/>
      <c r="AB938" s="278"/>
      <c r="AC938" s="278"/>
      <c r="AD938" s="278"/>
      <c r="AE938" s="278"/>
      <c r="AF938" s="278"/>
      <c r="AG938" s="278"/>
      <c r="AH938" s="278"/>
      <c r="AI938" s="278"/>
      <c r="AJ938" s="278"/>
      <c r="AK938" s="278"/>
    </row>
    <row r="939" spans="1:37" s="23" customFormat="1" ht="15" customHeight="1">
      <c r="A939" s="114"/>
      <c r="B939" s="378"/>
      <c r="C939" s="85"/>
      <c r="D939" s="85"/>
      <c r="E939" s="85"/>
      <c r="F939" s="85"/>
      <c r="G939" s="22"/>
      <c r="H939" s="278"/>
      <c r="I939" s="278"/>
      <c r="J939" s="278"/>
      <c r="K939" s="278"/>
      <c r="L939" s="278"/>
      <c r="M939" s="278"/>
      <c r="N939" s="278"/>
      <c r="O939" s="278"/>
      <c r="P939" s="278"/>
      <c r="Q939" s="278"/>
      <c r="R939" s="278"/>
      <c r="S939" s="278"/>
      <c r="T939" s="278"/>
      <c r="U939" s="278"/>
      <c r="V939" s="278"/>
      <c r="W939" s="278"/>
      <c r="X939" s="278"/>
      <c r="Y939" s="278"/>
      <c r="Z939" s="278"/>
      <c r="AA939" s="278"/>
      <c r="AB939" s="278"/>
      <c r="AC939" s="278"/>
      <c r="AD939" s="278"/>
      <c r="AE939" s="278"/>
      <c r="AF939" s="278"/>
      <c r="AG939" s="278"/>
      <c r="AH939" s="278"/>
      <c r="AI939" s="278"/>
      <c r="AJ939" s="278"/>
      <c r="AK939" s="278"/>
    </row>
    <row r="940" spans="1:37" s="23" customFormat="1" ht="15" customHeight="1">
      <c r="A940" s="114"/>
      <c r="B940" s="378"/>
      <c r="C940" s="85"/>
      <c r="D940" s="85"/>
      <c r="E940" s="85"/>
      <c r="F940" s="85"/>
      <c r="G940" s="22"/>
      <c r="H940" s="278"/>
      <c r="I940" s="278"/>
      <c r="J940" s="278"/>
      <c r="K940" s="278"/>
      <c r="L940" s="278"/>
      <c r="M940" s="278"/>
      <c r="N940" s="278"/>
      <c r="O940" s="278"/>
      <c r="P940" s="278"/>
      <c r="Q940" s="278"/>
      <c r="R940" s="278"/>
      <c r="S940" s="278"/>
      <c r="T940" s="278"/>
      <c r="U940" s="278"/>
      <c r="V940" s="278"/>
      <c r="W940" s="278"/>
      <c r="X940" s="278"/>
      <c r="Y940" s="278"/>
      <c r="Z940" s="278"/>
      <c r="AA940" s="278"/>
      <c r="AB940" s="278"/>
      <c r="AC940" s="278"/>
      <c r="AD940" s="278"/>
      <c r="AE940" s="278"/>
      <c r="AF940" s="278"/>
      <c r="AG940" s="278"/>
      <c r="AH940" s="278"/>
      <c r="AI940" s="278"/>
      <c r="AJ940" s="278"/>
      <c r="AK940" s="278"/>
    </row>
    <row r="941" spans="1:37" s="23" customFormat="1" ht="15" customHeight="1">
      <c r="A941" s="114"/>
      <c r="B941" s="378"/>
      <c r="C941" s="85"/>
      <c r="D941" s="85"/>
      <c r="E941" s="85"/>
      <c r="F941" s="85"/>
      <c r="G941" s="22"/>
      <c r="H941" s="278"/>
      <c r="I941" s="278"/>
      <c r="J941" s="278"/>
      <c r="K941" s="278"/>
      <c r="L941" s="278"/>
      <c r="M941" s="278"/>
      <c r="N941" s="278"/>
      <c r="O941" s="278"/>
      <c r="P941" s="278"/>
      <c r="Q941" s="278"/>
      <c r="R941" s="278"/>
      <c r="S941" s="278"/>
      <c r="T941" s="278"/>
      <c r="U941" s="278"/>
      <c r="V941" s="278"/>
      <c r="W941" s="278"/>
      <c r="X941" s="278"/>
      <c r="Y941" s="278"/>
      <c r="Z941" s="278"/>
      <c r="AA941" s="278"/>
      <c r="AB941" s="278"/>
      <c r="AC941" s="278"/>
      <c r="AD941" s="278"/>
      <c r="AE941" s="278"/>
      <c r="AF941" s="278"/>
      <c r="AG941" s="278"/>
      <c r="AH941" s="278"/>
      <c r="AI941" s="278"/>
      <c r="AJ941" s="278"/>
      <c r="AK941" s="278"/>
    </row>
    <row r="942" spans="1:37" s="23" customFormat="1" ht="15" customHeight="1">
      <c r="A942" s="114"/>
      <c r="B942" s="378"/>
      <c r="C942" s="85"/>
      <c r="D942" s="85"/>
      <c r="E942" s="85"/>
      <c r="F942" s="85"/>
      <c r="G942" s="22"/>
      <c r="H942" s="278"/>
      <c r="I942" s="278"/>
      <c r="J942" s="278"/>
      <c r="K942" s="278"/>
      <c r="L942" s="278"/>
      <c r="M942" s="278"/>
      <c r="N942" s="278"/>
      <c r="O942" s="278"/>
      <c r="P942" s="278"/>
      <c r="Q942" s="278"/>
      <c r="R942" s="278"/>
      <c r="S942" s="278"/>
      <c r="T942" s="278"/>
      <c r="U942" s="278"/>
      <c r="V942" s="278"/>
      <c r="W942" s="278"/>
      <c r="X942" s="278"/>
      <c r="Y942" s="278"/>
      <c r="Z942" s="278"/>
      <c r="AA942" s="278"/>
      <c r="AB942" s="278"/>
      <c r="AC942" s="278"/>
      <c r="AD942" s="278"/>
      <c r="AE942" s="278"/>
      <c r="AF942" s="278"/>
      <c r="AG942" s="278"/>
      <c r="AH942" s="278"/>
      <c r="AI942" s="278"/>
      <c r="AJ942" s="278"/>
      <c r="AK942" s="278"/>
    </row>
    <row r="943" spans="1:37" s="23" customFormat="1" ht="15" customHeight="1">
      <c r="A943" s="114"/>
      <c r="B943" s="378"/>
      <c r="C943" s="85"/>
      <c r="D943" s="85"/>
      <c r="E943" s="85"/>
      <c r="F943" s="85"/>
      <c r="G943" s="22"/>
      <c r="H943" s="278"/>
      <c r="I943" s="278"/>
      <c r="J943" s="278"/>
      <c r="K943" s="278"/>
      <c r="L943" s="278"/>
      <c r="M943" s="278"/>
      <c r="N943" s="278"/>
      <c r="O943" s="278"/>
      <c r="P943" s="278"/>
      <c r="Q943" s="278"/>
      <c r="R943" s="278"/>
      <c r="S943" s="278"/>
      <c r="T943" s="278"/>
      <c r="U943" s="278"/>
      <c r="V943" s="278"/>
      <c r="W943" s="278"/>
      <c r="X943" s="278"/>
      <c r="Y943" s="278"/>
      <c r="Z943" s="278"/>
      <c r="AA943" s="278"/>
      <c r="AB943" s="278"/>
      <c r="AC943" s="278"/>
      <c r="AD943" s="278"/>
      <c r="AE943" s="278"/>
      <c r="AF943" s="278"/>
      <c r="AG943" s="278"/>
      <c r="AH943" s="278"/>
      <c r="AI943" s="278"/>
      <c r="AJ943" s="278"/>
      <c r="AK943" s="278"/>
    </row>
    <row r="944" spans="1:37" s="23" customFormat="1" ht="15" customHeight="1">
      <c r="A944" s="114"/>
      <c r="B944" s="378"/>
      <c r="C944" s="85"/>
      <c r="D944" s="85"/>
      <c r="E944" s="85"/>
      <c r="F944" s="85"/>
      <c r="G944" s="22"/>
      <c r="H944" s="278"/>
      <c r="I944" s="278"/>
      <c r="J944" s="278"/>
      <c r="K944" s="278"/>
      <c r="L944" s="278"/>
      <c r="M944" s="278"/>
      <c r="N944" s="278"/>
      <c r="O944" s="278"/>
      <c r="P944" s="278"/>
      <c r="Q944" s="278"/>
      <c r="R944" s="278"/>
      <c r="S944" s="278"/>
      <c r="T944" s="278"/>
      <c r="U944" s="278"/>
      <c r="V944" s="278"/>
      <c r="W944" s="278"/>
      <c r="X944" s="278"/>
      <c r="Y944" s="278"/>
      <c r="Z944" s="278"/>
      <c r="AA944" s="278"/>
      <c r="AB944" s="278"/>
      <c r="AC944" s="278"/>
      <c r="AD944" s="278"/>
      <c r="AE944" s="278"/>
      <c r="AF944" s="278"/>
      <c r="AG944" s="278"/>
      <c r="AH944" s="278"/>
      <c r="AI944" s="278"/>
      <c r="AJ944" s="278"/>
      <c r="AK944" s="278"/>
    </row>
    <row r="945" spans="1:37" s="23" customFormat="1" ht="15" customHeight="1">
      <c r="A945" s="114"/>
      <c r="B945" s="378"/>
      <c r="C945" s="85"/>
      <c r="D945" s="85"/>
      <c r="E945" s="85"/>
      <c r="F945" s="85"/>
      <c r="G945" s="22"/>
      <c r="H945" s="278"/>
      <c r="I945" s="278"/>
      <c r="J945" s="278"/>
      <c r="K945" s="278"/>
      <c r="L945" s="278"/>
      <c r="M945" s="278"/>
      <c r="N945" s="278"/>
      <c r="O945" s="278"/>
      <c r="P945" s="278"/>
      <c r="Q945" s="278"/>
      <c r="R945" s="278"/>
      <c r="S945" s="278"/>
      <c r="T945" s="278"/>
      <c r="U945" s="278"/>
      <c r="V945" s="278"/>
      <c r="W945" s="278"/>
      <c r="X945" s="278"/>
      <c r="Y945" s="278"/>
      <c r="Z945" s="278"/>
      <c r="AA945" s="278"/>
      <c r="AB945" s="278"/>
      <c r="AC945" s="278"/>
      <c r="AD945" s="278"/>
      <c r="AE945" s="278"/>
      <c r="AF945" s="278"/>
      <c r="AG945" s="278"/>
      <c r="AH945" s="278"/>
      <c r="AI945" s="278"/>
      <c r="AJ945" s="278"/>
      <c r="AK945" s="278"/>
    </row>
    <row r="946" spans="1:37" s="23" customFormat="1" ht="15" customHeight="1">
      <c r="A946" s="114"/>
      <c r="B946" s="378"/>
      <c r="C946" s="85"/>
      <c r="D946" s="85"/>
      <c r="E946" s="85"/>
      <c r="F946" s="85"/>
      <c r="G946" s="22"/>
      <c r="H946" s="278"/>
      <c r="I946" s="278"/>
      <c r="J946" s="278"/>
      <c r="K946" s="278"/>
      <c r="L946" s="278"/>
      <c r="M946" s="278"/>
      <c r="N946" s="278"/>
      <c r="O946" s="278"/>
      <c r="P946" s="278"/>
      <c r="Q946" s="278"/>
      <c r="R946" s="278"/>
      <c r="S946" s="278"/>
      <c r="T946" s="278"/>
      <c r="U946" s="278"/>
      <c r="V946" s="278"/>
      <c r="W946" s="278"/>
      <c r="X946" s="278"/>
      <c r="Y946" s="278"/>
      <c r="Z946" s="278"/>
      <c r="AA946" s="278"/>
      <c r="AB946" s="278"/>
      <c r="AC946" s="278"/>
      <c r="AD946" s="278"/>
      <c r="AE946" s="278"/>
      <c r="AF946" s="278"/>
      <c r="AG946" s="278"/>
      <c r="AH946" s="278"/>
      <c r="AI946" s="278"/>
      <c r="AJ946" s="278"/>
      <c r="AK946" s="278"/>
    </row>
    <row r="947" spans="1:37" s="23" customFormat="1" ht="15" customHeight="1">
      <c r="A947" s="114"/>
      <c r="B947" s="378"/>
      <c r="C947" s="85"/>
      <c r="D947" s="85"/>
      <c r="E947" s="85"/>
      <c r="F947" s="85"/>
      <c r="G947" s="22"/>
      <c r="H947" s="278"/>
      <c r="I947" s="278"/>
      <c r="J947" s="278"/>
      <c r="K947" s="278"/>
      <c r="L947" s="278"/>
      <c r="M947" s="278"/>
      <c r="N947" s="278"/>
      <c r="O947" s="278"/>
      <c r="P947" s="278"/>
      <c r="Q947" s="278"/>
      <c r="R947" s="278"/>
      <c r="S947" s="278"/>
      <c r="T947" s="278"/>
      <c r="U947" s="278"/>
      <c r="V947" s="278"/>
      <c r="W947" s="278"/>
      <c r="X947" s="278"/>
      <c r="Y947" s="278"/>
      <c r="Z947" s="278"/>
      <c r="AA947" s="278"/>
      <c r="AB947" s="278"/>
      <c r="AC947" s="278"/>
      <c r="AD947" s="278"/>
      <c r="AE947" s="278"/>
      <c r="AF947" s="278"/>
      <c r="AG947" s="278"/>
      <c r="AH947" s="278"/>
      <c r="AI947" s="278"/>
      <c r="AJ947" s="278"/>
      <c r="AK947" s="278"/>
    </row>
    <row r="948" spans="1:37" s="23" customFormat="1" ht="15" customHeight="1">
      <c r="A948" s="114"/>
      <c r="B948" s="378"/>
      <c r="C948" s="85"/>
      <c r="D948" s="85"/>
      <c r="E948" s="85"/>
      <c r="F948" s="85"/>
      <c r="G948" s="22"/>
      <c r="H948" s="278"/>
      <c r="I948" s="278"/>
      <c r="J948" s="278"/>
      <c r="K948" s="278"/>
      <c r="L948" s="278"/>
      <c r="M948" s="278"/>
      <c r="N948" s="278"/>
      <c r="O948" s="278"/>
      <c r="P948" s="278"/>
      <c r="Q948" s="278"/>
      <c r="R948" s="278"/>
      <c r="S948" s="278"/>
      <c r="T948" s="278"/>
      <c r="U948" s="278"/>
      <c r="V948" s="278"/>
      <c r="W948" s="278"/>
      <c r="X948" s="278"/>
      <c r="Y948" s="278"/>
      <c r="Z948" s="278"/>
      <c r="AA948" s="278"/>
      <c r="AB948" s="278"/>
      <c r="AC948" s="278"/>
      <c r="AD948" s="278"/>
      <c r="AE948" s="278"/>
      <c r="AF948" s="278"/>
      <c r="AG948" s="278"/>
      <c r="AH948" s="278"/>
      <c r="AI948" s="278"/>
      <c r="AJ948" s="278"/>
      <c r="AK948" s="278"/>
    </row>
    <row r="949" spans="1:37" s="23" customFormat="1" ht="15" customHeight="1">
      <c r="A949" s="114"/>
      <c r="B949" s="378"/>
      <c r="C949" s="85"/>
      <c r="D949" s="85"/>
      <c r="E949" s="85"/>
      <c r="F949" s="85"/>
      <c r="G949" s="22"/>
      <c r="H949" s="278"/>
      <c r="I949" s="278"/>
      <c r="J949" s="278"/>
      <c r="K949" s="278"/>
      <c r="L949" s="278"/>
      <c r="M949" s="278"/>
      <c r="N949" s="278"/>
      <c r="O949" s="278"/>
      <c r="P949" s="278"/>
      <c r="Q949" s="278"/>
      <c r="R949" s="278"/>
      <c r="S949" s="278"/>
      <c r="T949" s="278"/>
      <c r="U949" s="278"/>
      <c r="V949" s="278"/>
      <c r="W949" s="278"/>
      <c r="X949" s="278"/>
      <c r="Y949" s="278"/>
      <c r="Z949" s="278"/>
      <c r="AA949" s="278"/>
      <c r="AB949" s="278"/>
      <c r="AC949" s="278"/>
      <c r="AD949" s="278"/>
      <c r="AE949" s="278"/>
      <c r="AF949" s="278"/>
      <c r="AG949" s="278"/>
      <c r="AH949" s="278"/>
      <c r="AI949" s="278"/>
      <c r="AJ949" s="278"/>
      <c r="AK949" s="278"/>
    </row>
    <row r="950" spans="1:37" s="23" customFormat="1" ht="15" customHeight="1">
      <c r="A950" s="114"/>
      <c r="B950" s="378"/>
      <c r="C950" s="85"/>
      <c r="D950" s="85"/>
      <c r="E950" s="85"/>
      <c r="F950" s="85"/>
      <c r="G950" s="22"/>
      <c r="H950" s="278"/>
      <c r="I950" s="278"/>
      <c r="J950" s="278"/>
      <c r="K950" s="278"/>
      <c r="L950" s="278"/>
      <c r="M950" s="278"/>
      <c r="N950" s="278"/>
      <c r="O950" s="278"/>
      <c r="P950" s="278"/>
      <c r="Q950" s="278"/>
      <c r="R950" s="278"/>
      <c r="S950" s="278"/>
      <c r="T950" s="278"/>
      <c r="U950" s="278"/>
      <c r="V950" s="278"/>
      <c r="W950" s="278"/>
      <c r="X950" s="278"/>
      <c r="Y950" s="278"/>
      <c r="Z950" s="278"/>
      <c r="AA950" s="278"/>
      <c r="AB950" s="278"/>
      <c r="AC950" s="278"/>
      <c r="AD950" s="278"/>
      <c r="AE950" s="278"/>
      <c r="AF950" s="278"/>
      <c r="AG950" s="278"/>
      <c r="AH950" s="278"/>
      <c r="AI950" s="278"/>
      <c r="AJ950" s="278"/>
      <c r="AK950" s="278"/>
    </row>
    <row r="951" spans="1:37" s="23" customFormat="1" ht="15" customHeight="1">
      <c r="A951" s="114"/>
      <c r="B951" s="378"/>
      <c r="C951" s="85"/>
      <c r="D951" s="85"/>
      <c r="E951" s="85"/>
      <c r="F951" s="85"/>
      <c r="G951" s="22"/>
      <c r="H951" s="278"/>
      <c r="I951" s="278"/>
      <c r="J951" s="278"/>
      <c r="K951" s="278"/>
      <c r="L951" s="278"/>
      <c r="M951" s="278"/>
      <c r="N951" s="278"/>
      <c r="O951" s="278"/>
      <c r="P951" s="278"/>
      <c r="Q951" s="278"/>
      <c r="R951" s="278"/>
      <c r="S951" s="278"/>
      <c r="T951" s="278"/>
      <c r="U951" s="278"/>
      <c r="V951" s="278"/>
      <c r="W951" s="278"/>
      <c r="X951" s="278"/>
      <c r="Y951" s="278"/>
      <c r="Z951" s="278"/>
      <c r="AA951" s="278"/>
      <c r="AB951" s="278"/>
      <c r="AC951" s="278"/>
      <c r="AD951" s="278"/>
      <c r="AE951" s="278"/>
      <c r="AF951" s="278"/>
      <c r="AG951" s="278"/>
      <c r="AH951" s="278"/>
      <c r="AI951" s="278"/>
      <c r="AJ951" s="278"/>
      <c r="AK951" s="278"/>
    </row>
    <row r="952" spans="1:37" s="23" customFormat="1" ht="15" customHeight="1">
      <c r="A952" s="114"/>
      <c r="B952" s="378"/>
      <c r="C952" s="85"/>
      <c r="D952" s="85"/>
      <c r="E952" s="85"/>
      <c r="F952" s="85"/>
      <c r="G952" s="22"/>
      <c r="H952" s="278"/>
      <c r="I952" s="278"/>
      <c r="J952" s="278"/>
      <c r="K952" s="278"/>
      <c r="L952" s="278"/>
      <c r="M952" s="278"/>
      <c r="N952" s="278"/>
      <c r="O952" s="278"/>
      <c r="P952" s="278"/>
      <c r="Q952" s="278"/>
      <c r="R952" s="278"/>
      <c r="S952" s="278"/>
      <c r="T952" s="278"/>
      <c r="U952" s="278"/>
      <c r="V952" s="278"/>
      <c r="W952" s="278"/>
      <c r="X952" s="278"/>
      <c r="Y952" s="278"/>
      <c r="Z952" s="278"/>
      <c r="AA952" s="278"/>
      <c r="AB952" s="278"/>
      <c r="AC952" s="278"/>
      <c r="AD952" s="278"/>
      <c r="AE952" s="278"/>
      <c r="AF952" s="278"/>
      <c r="AG952" s="278"/>
      <c r="AH952" s="278"/>
      <c r="AI952" s="278"/>
      <c r="AJ952" s="278"/>
      <c r="AK952" s="278"/>
    </row>
    <row r="953" spans="1:37" s="23" customFormat="1" ht="15" customHeight="1">
      <c r="A953" s="114"/>
      <c r="B953" s="378"/>
      <c r="C953" s="85"/>
      <c r="D953" s="85"/>
      <c r="E953" s="85"/>
      <c r="F953" s="85"/>
      <c r="G953" s="22"/>
      <c r="H953" s="278"/>
      <c r="I953" s="278"/>
      <c r="J953" s="278"/>
      <c r="K953" s="278"/>
      <c r="L953" s="278"/>
      <c r="M953" s="278"/>
      <c r="N953" s="278"/>
      <c r="O953" s="278"/>
      <c r="P953" s="278"/>
      <c r="Q953" s="278"/>
      <c r="R953" s="278"/>
      <c r="S953" s="278"/>
      <c r="T953" s="278"/>
      <c r="U953" s="278"/>
      <c r="V953" s="278"/>
      <c r="W953" s="278"/>
      <c r="X953" s="278"/>
      <c r="Y953" s="278"/>
      <c r="Z953" s="278"/>
      <c r="AA953" s="278"/>
      <c r="AB953" s="278"/>
      <c r="AC953" s="278"/>
      <c r="AD953" s="278"/>
      <c r="AE953" s="278"/>
      <c r="AF953" s="278"/>
      <c r="AG953" s="278"/>
      <c r="AH953" s="278"/>
      <c r="AI953" s="278"/>
      <c r="AJ953" s="278"/>
      <c r="AK953" s="278"/>
    </row>
    <row r="954" spans="1:37" s="23" customFormat="1" ht="15" customHeight="1">
      <c r="A954" s="114"/>
      <c r="B954" s="378"/>
      <c r="C954" s="85"/>
      <c r="D954" s="85"/>
      <c r="E954" s="85"/>
      <c r="F954" s="85"/>
      <c r="G954" s="22"/>
      <c r="H954" s="278"/>
      <c r="I954" s="278"/>
      <c r="J954" s="278"/>
      <c r="K954" s="278"/>
      <c r="L954" s="278"/>
      <c r="M954" s="278"/>
      <c r="N954" s="278"/>
      <c r="O954" s="278"/>
      <c r="P954" s="278"/>
      <c r="Q954" s="278"/>
      <c r="R954" s="278"/>
      <c r="S954" s="278"/>
      <c r="T954" s="278"/>
      <c r="U954" s="278"/>
      <c r="V954" s="278"/>
      <c r="W954" s="278"/>
      <c r="X954" s="278"/>
      <c r="Y954" s="278"/>
      <c r="Z954" s="278"/>
      <c r="AA954" s="278"/>
      <c r="AB954" s="278"/>
      <c r="AC954" s="278"/>
      <c r="AD954" s="278"/>
      <c r="AE954" s="278"/>
      <c r="AF954" s="278"/>
      <c r="AG954" s="278"/>
      <c r="AH954" s="278"/>
      <c r="AI954" s="278"/>
      <c r="AJ954" s="278"/>
      <c r="AK954" s="278"/>
    </row>
    <row r="955" spans="1:37" s="23" customFormat="1" ht="15" customHeight="1">
      <c r="A955" s="114"/>
      <c r="B955" s="378"/>
      <c r="C955" s="85"/>
      <c r="D955" s="85"/>
      <c r="E955" s="85"/>
      <c r="F955" s="85"/>
      <c r="G955" s="22"/>
      <c r="H955" s="278"/>
      <c r="I955" s="278"/>
      <c r="J955" s="278"/>
      <c r="K955" s="278"/>
      <c r="L955" s="278"/>
      <c r="M955" s="278"/>
      <c r="N955" s="278"/>
      <c r="O955" s="278"/>
      <c r="P955" s="278"/>
      <c r="Q955" s="278"/>
      <c r="R955" s="278"/>
      <c r="S955" s="278"/>
      <c r="T955" s="278"/>
      <c r="U955" s="278"/>
      <c r="V955" s="278"/>
      <c r="W955" s="278"/>
      <c r="X955" s="278"/>
      <c r="Y955" s="278"/>
      <c r="Z955" s="278"/>
      <c r="AA955" s="278"/>
      <c r="AB955" s="278"/>
      <c r="AC955" s="278"/>
      <c r="AD955" s="278"/>
      <c r="AE955" s="278"/>
      <c r="AF955" s="278"/>
      <c r="AG955" s="278"/>
      <c r="AH955" s="278"/>
      <c r="AI955" s="278"/>
      <c r="AJ955" s="278"/>
      <c r="AK955" s="278"/>
    </row>
    <row r="956" spans="1:37" s="23" customFormat="1" ht="15" customHeight="1">
      <c r="A956" s="114"/>
      <c r="B956" s="378"/>
      <c r="C956" s="85"/>
      <c r="D956" s="85"/>
      <c r="E956" s="85"/>
      <c r="F956" s="85"/>
      <c r="G956" s="22"/>
      <c r="H956" s="278"/>
      <c r="I956" s="278"/>
      <c r="J956" s="278"/>
      <c r="K956" s="278"/>
      <c r="L956" s="278"/>
      <c r="M956" s="278"/>
      <c r="N956" s="278"/>
      <c r="O956" s="278"/>
      <c r="P956" s="278"/>
      <c r="Q956" s="278"/>
      <c r="R956" s="278"/>
      <c r="S956" s="278"/>
      <c r="T956" s="278"/>
      <c r="U956" s="278"/>
      <c r="V956" s="278"/>
      <c r="W956" s="278"/>
      <c r="X956" s="278"/>
      <c r="Y956" s="278"/>
      <c r="Z956" s="278"/>
      <c r="AA956" s="278"/>
      <c r="AB956" s="278"/>
      <c r="AC956" s="278"/>
      <c r="AD956" s="278"/>
      <c r="AE956" s="278"/>
      <c r="AF956" s="278"/>
      <c r="AG956" s="278"/>
      <c r="AH956" s="278"/>
      <c r="AI956" s="278"/>
      <c r="AJ956" s="278"/>
      <c r="AK956" s="278"/>
    </row>
    <row r="957" spans="1:37" s="23" customFormat="1" ht="15" customHeight="1">
      <c r="A957" s="114"/>
      <c r="B957" s="378"/>
      <c r="C957" s="85"/>
      <c r="D957" s="85"/>
      <c r="E957" s="85"/>
      <c r="F957" s="85"/>
      <c r="G957" s="22"/>
      <c r="H957" s="278"/>
      <c r="I957" s="278"/>
      <c r="J957" s="278"/>
      <c r="K957" s="278"/>
      <c r="L957" s="278"/>
      <c r="M957" s="278"/>
      <c r="N957" s="278"/>
      <c r="O957" s="278"/>
      <c r="P957" s="278"/>
      <c r="Q957" s="278"/>
      <c r="R957" s="278"/>
      <c r="S957" s="278"/>
      <c r="T957" s="278"/>
      <c r="U957" s="278"/>
      <c r="V957" s="278"/>
      <c r="W957" s="278"/>
      <c r="X957" s="278"/>
      <c r="Y957" s="278"/>
      <c r="Z957" s="278"/>
      <c r="AA957" s="278"/>
      <c r="AB957" s="278"/>
      <c r="AC957" s="278"/>
      <c r="AD957" s="278"/>
      <c r="AE957" s="278"/>
      <c r="AF957" s="278"/>
      <c r="AG957" s="278"/>
      <c r="AH957" s="278"/>
      <c r="AI957" s="278"/>
      <c r="AJ957" s="278"/>
      <c r="AK957" s="278"/>
    </row>
    <row r="958" spans="1:37" s="23" customFormat="1" ht="15" customHeight="1">
      <c r="A958" s="114"/>
      <c r="B958" s="378"/>
      <c r="C958" s="85"/>
      <c r="D958" s="85"/>
      <c r="E958" s="85"/>
      <c r="F958" s="85"/>
      <c r="G958" s="22"/>
      <c r="H958" s="278"/>
      <c r="I958" s="278"/>
      <c r="J958" s="278"/>
      <c r="K958" s="278"/>
      <c r="L958" s="278"/>
      <c r="M958" s="278"/>
      <c r="N958" s="278"/>
      <c r="O958" s="278"/>
      <c r="P958" s="278"/>
      <c r="Q958" s="278"/>
      <c r="R958" s="278"/>
      <c r="S958" s="278"/>
      <c r="T958" s="278"/>
      <c r="U958" s="278"/>
      <c r="V958" s="278"/>
      <c r="W958" s="278"/>
      <c r="X958" s="278"/>
      <c r="Y958" s="278"/>
      <c r="Z958" s="278"/>
      <c r="AA958" s="278"/>
      <c r="AB958" s="278"/>
      <c r="AC958" s="278"/>
      <c r="AD958" s="278"/>
      <c r="AE958" s="278"/>
      <c r="AF958" s="278"/>
      <c r="AG958" s="278"/>
      <c r="AH958" s="278"/>
      <c r="AI958" s="278"/>
      <c r="AJ958" s="278"/>
      <c r="AK958" s="278"/>
    </row>
    <row r="959" spans="1:37" s="23" customFormat="1" ht="15" customHeight="1">
      <c r="A959" s="114"/>
      <c r="B959" s="378"/>
      <c r="C959" s="85"/>
      <c r="D959" s="85"/>
      <c r="E959" s="85"/>
      <c r="F959" s="85"/>
      <c r="G959" s="22"/>
      <c r="H959" s="278"/>
      <c r="I959" s="278"/>
      <c r="J959" s="278"/>
      <c r="K959" s="278"/>
      <c r="L959" s="278"/>
      <c r="M959" s="278"/>
      <c r="N959" s="278"/>
      <c r="O959" s="278"/>
      <c r="P959" s="278"/>
      <c r="Q959" s="278"/>
      <c r="R959" s="278"/>
      <c r="S959" s="278"/>
      <c r="T959" s="278"/>
      <c r="U959" s="278"/>
      <c r="V959" s="278"/>
      <c r="W959" s="278"/>
      <c r="X959" s="278"/>
      <c r="Y959" s="278"/>
      <c r="Z959" s="278"/>
      <c r="AA959" s="278"/>
      <c r="AB959" s="278"/>
      <c r="AC959" s="278"/>
      <c r="AD959" s="278"/>
      <c r="AE959" s="278"/>
      <c r="AF959" s="278"/>
      <c r="AG959" s="278"/>
      <c r="AH959" s="278"/>
      <c r="AI959" s="278"/>
      <c r="AJ959" s="278"/>
      <c r="AK959" s="278"/>
    </row>
    <row r="960" spans="1:37" s="23" customFormat="1" ht="15" customHeight="1">
      <c r="A960" s="114"/>
      <c r="B960" s="378"/>
      <c r="C960" s="85"/>
      <c r="D960" s="85"/>
      <c r="E960" s="85"/>
      <c r="F960" s="85"/>
      <c r="G960" s="22"/>
      <c r="H960" s="278"/>
      <c r="I960" s="278"/>
      <c r="J960" s="278"/>
      <c r="K960" s="278"/>
      <c r="L960" s="278"/>
      <c r="M960" s="278"/>
      <c r="N960" s="278"/>
      <c r="O960" s="278"/>
      <c r="P960" s="278"/>
      <c r="Q960" s="278"/>
      <c r="R960" s="278"/>
      <c r="S960" s="278"/>
      <c r="T960" s="278"/>
      <c r="U960" s="278"/>
      <c r="V960" s="278"/>
      <c r="W960" s="278"/>
      <c r="X960" s="278"/>
      <c r="Y960" s="278"/>
      <c r="Z960" s="278"/>
      <c r="AA960" s="278"/>
      <c r="AB960" s="278"/>
      <c r="AC960" s="278"/>
      <c r="AD960" s="278"/>
      <c r="AE960" s="278"/>
      <c r="AF960" s="278"/>
      <c r="AG960" s="278"/>
      <c r="AH960" s="278"/>
      <c r="AI960" s="278"/>
      <c r="AJ960" s="278"/>
      <c r="AK960" s="278"/>
    </row>
    <row r="961" spans="1:37" s="23" customFormat="1" ht="15" customHeight="1">
      <c r="A961" s="114"/>
      <c r="B961" s="378"/>
      <c r="C961" s="85"/>
      <c r="D961" s="85"/>
      <c r="E961" s="85"/>
      <c r="F961" s="85"/>
      <c r="G961" s="22"/>
      <c r="H961" s="278"/>
      <c r="I961" s="278"/>
      <c r="J961" s="278"/>
      <c r="K961" s="278"/>
      <c r="L961" s="278"/>
      <c r="M961" s="278"/>
      <c r="N961" s="278"/>
      <c r="O961" s="278"/>
      <c r="P961" s="278"/>
      <c r="Q961" s="278"/>
      <c r="R961" s="278"/>
      <c r="S961" s="278"/>
      <c r="T961" s="278"/>
      <c r="U961" s="278"/>
      <c r="V961" s="278"/>
      <c r="W961" s="278"/>
      <c r="X961" s="278"/>
      <c r="Y961" s="278"/>
      <c r="Z961" s="278"/>
      <c r="AA961" s="278"/>
      <c r="AB961" s="278"/>
      <c r="AC961" s="278"/>
      <c r="AD961" s="278"/>
      <c r="AE961" s="278"/>
      <c r="AF961" s="278"/>
      <c r="AG961" s="278"/>
      <c r="AH961" s="278"/>
      <c r="AI961" s="278"/>
      <c r="AJ961" s="278"/>
      <c r="AK961" s="278"/>
    </row>
    <row r="962" spans="1:37" s="23" customFormat="1" ht="15" customHeight="1">
      <c r="A962" s="114"/>
      <c r="B962" s="378"/>
      <c r="C962" s="85"/>
      <c r="D962" s="85"/>
      <c r="E962" s="85"/>
      <c r="F962" s="85"/>
      <c r="G962" s="22"/>
      <c r="H962" s="278"/>
      <c r="I962" s="278"/>
      <c r="J962" s="278"/>
      <c r="K962" s="278"/>
      <c r="L962" s="278"/>
      <c r="M962" s="278"/>
      <c r="N962" s="278"/>
      <c r="O962" s="278"/>
      <c r="P962" s="278"/>
      <c r="Q962" s="278"/>
      <c r="R962" s="278"/>
      <c r="S962" s="278"/>
      <c r="T962" s="278"/>
      <c r="U962" s="278"/>
      <c r="V962" s="278"/>
      <c r="W962" s="278"/>
      <c r="X962" s="278"/>
      <c r="Y962" s="278"/>
      <c r="Z962" s="278"/>
      <c r="AA962" s="278"/>
      <c r="AB962" s="278"/>
      <c r="AC962" s="278"/>
      <c r="AD962" s="278"/>
      <c r="AE962" s="278"/>
      <c r="AF962" s="278"/>
      <c r="AG962" s="278"/>
      <c r="AH962" s="278"/>
      <c r="AI962" s="278"/>
      <c r="AJ962" s="278"/>
      <c r="AK962" s="278"/>
    </row>
    <row r="963" spans="1:37" s="23" customFormat="1" ht="15" customHeight="1">
      <c r="A963" s="114"/>
      <c r="B963" s="378"/>
      <c r="C963" s="85"/>
      <c r="D963" s="85"/>
      <c r="E963" s="85"/>
      <c r="F963" s="85"/>
      <c r="G963" s="22"/>
      <c r="H963" s="278"/>
      <c r="I963" s="278"/>
      <c r="J963" s="278"/>
      <c r="K963" s="278"/>
      <c r="L963" s="278"/>
      <c r="M963" s="278"/>
      <c r="N963" s="278"/>
      <c r="O963" s="278"/>
      <c r="P963" s="278"/>
      <c r="Q963" s="278"/>
      <c r="R963" s="278"/>
      <c r="S963" s="278"/>
      <c r="T963" s="278"/>
      <c r="U963" s="278"/>
      <c r="V963" s="278"/>
      <c r="W963" s="278"/>
      <c r="X963" s="278"/>
      <c r="Y963" s="278"/>
      <c r="Z963" s="278"/>
      <c r="AA963" s="278"/>
      <c r="AB963" s="278"/>
      <c r="AC963" s="278"/>
      <c r="AD963" s="278"/>
      <c r="AE963" s="278"/>
      <c r="AF963" s="278"/>
      <c r="AG963" s="278"/>
      <c r="AH963" s="278"/>
      <c r="AI963" s="278"/>
      <c r="AJ963" s="278"/>
      <c r="AK963" s="278"/>
    </row>
    <row r="964" spans="1:37" s="23" customFormat="1" ht="15" customHeight="1">
      <c r="A964" s="114"/>
      <c r="B964" s="378"/>
      <c r="C964" s="85"/>
      <c r="D964" s="85"/>
      <c r="E964" s="85"/>
      <c r="F964" s="85"/>
      <c r="G964" s="22"/>
      <c r="H964" s="278"/>
      <c r="I964" s="278"/>
      <c r="J964" s="278"/>
      <c r="K964" s="278"/>
      <c r="L964" s="278"/>
      <c r="M964" s="278"/>
      <c r="N964" s="278"/>
      <c r="O964" s="278"/>
      <c r="P964" s="278"/>
      <c r="Q964" s="278"/>
      <c r="R964" s="278"/>
      <c r="S964" s="278"/>
      <c r="T964" s="278"/>
      <c r="U964" s="278"/>
      <c r="V964" s="278"/>
      <c r="W964" s="278"/>
      <c r="X964" s="278"/>
      <c r="Y964" s="278"/>
      <c r="Z964" s="278"/>
      <c r="AA964" s="278"/>
      <c r="AB964" s="278"/>
      <c r="AC964" s="278"/>
      <c r="AD964" s="278"/>
      <c r="AE964" s="278"/>
      <c r="AF964" s="278"/>
      <c r="AG964" s="278"/>
      <c r="AH964" s="278"/>
      <c r="AI964" s="278"/>
      <c r="AJ964" s="278"/>
      <c r="AK964" s="278"/>
    </row>
    <row r="965" spans="1:37" s="23" customFormat="1" ht="15" customHeight="1">
      <c r="A965" s="114"/>
      <c r="B965" s="378"/>
      <c r="C965" s="85"/>
      <c r="D965" s="85"/>
      <c r="E965" s="85"/>
      <c r="F965" s="85"/>
      <c r="G965" s="22"/>
      <c r="H965" s="278"/>
      <c r="I965" s="278"/>
      <c r="J965" s="278"/>
      <c r="K965" s="278"/>
      <c r="L965" s="278"/>
      <c r="M965" s="278"/>
      <c r="N965" s="278"/>
      <c r="O965" s="278"/>
      <c r="P965" s="278"/>
      <c r="Q965" s="278"/>
      <c r="R965" s="278"/>
      <c r="S965" s="278"/>
      <c r="T965" s="278"/>
      <c r="U965" s="278"/>
      <c r="V965" s="278"/>
      <c r="W965" s="278"/>
      <c r="X965" s="278"/>
      <c r="Y965" s="278"/>
      <c r="Z965" s="278"/>
      <c r="AA965" s="278"/>
      <c r="AB965" s="278"/>
      <c r="AC965" s="278"/>
      <c r="AD965" s="278"/>
      <c r="AE965" s="278"/>
      <c r="AF965" s="278"/>
      <c r="AG965" s="278"/>
      <c r="AH965" s="278"/>
      <c r="AI965" s="278"/>
      <c r="AJ965" s="278"/>
      <c r="AK965" s="278"/>
    </row>
    <row r="966" spans="1:37" s="23" customFormat="1" ht="15" customHeight="1">
      <c r="A966" s="114"/>
      <c r="B966" s="378"/>
      <c r="C966" s="85"/>
      <c r="D966" s="85"/>
      <c r="E966" s="85"/>
      <c r="F966" s="85"/>
      <c r="G966" s="22"/>
      <c r="H966" s="278"/>
      <c r="I966" s="278"/>
      <c r="J966" s="278"/>
      <c r="K966" s="278"/>
      <c r="L966" s="278"/>
      <c r="M966" s="278"/>
      <c r="N966" s="278"/>
      <c r="O966" s="278"/>
      <c r="P966" s="278"/>
      <c r="Q966" s="278"/>
      <c r="R966" s="278"/>
      <c r="S966" s="278"/>
      <c r="T966" s="278"/>
      <c r="U966" s="278"/>
      <c r="V966" s="278"/>
      <c r="W966" s="278"/>
      <c r="X966" s="278"/>
      <c r="Y966" s="278"/>
      <c r="Z966" s="278"/>
      <c r="AA966" s="278"/>
      <c r="AB966" s="278"/>
      <c r="AC966" s="278"/>
      <c r="AD966" s="278"/>
      <c r="AE966" s="278"/>
      <c r="AF966" s="278"/>
      <c r="AG966" s="278"/>
      <c r="AH966" s="278"/>
      <c r="AI966" s="278"/>
      <c r="AJ966" s="278"/>
      <c r="AK966" s="278"/>
    </row>
    <row r="967" spans="1:37" s="23" customFormat="1" ht="15" customHeight="1">
      <c r="A967" s="114"/>
      <c r="B967" s="378"/>
      <c r="C967" s="85"/>
      <c r="D967" s="85"/>
      <c r="E967" s="85"/>
      <c r="F967" s="85"/>
      <c r="G967" s="22"/>
      <c r="H967" s="278"/>
      <c r="I967" s="278"/>
      <c r="J967" s="278"/>
      <c r="K967" s="278"/>
      <c r="L967" s="278"/>
      <c r="M967" s="278"/>
      <c r="N967" s="278"/>
      <c r="O967" s="278"/>
      <c r="P967" s="278"/>
      <c r="Q967" s="278"/>
      <c r="R967" s="278"/>
      <c r="S967" s="278"/>
      <c r="T967" s="278"/>
      <c r="U967" s="278"/>
      <c r="V967" s="278"/>
      <c r="W967" s="278"/>
      <c r="X967" s="278"/>
      <c r="Y967" s="278"/>
      <c r="Z967" s="278"/>
      <c r="AA967" s="278"/>
      <c r="AB967" s="278"/>
      <c r="AC967" s="278"/>
      <c r="AD967" s="278"/>
      <c r="AE967" s="278"/>
      <c r="AF967" s="278"/>
      <c r="AG967" s="278"/>
      <c r="AH967" s="278"/>
      <c r="AI967" s="278"/>
      <c r="AJ967" s="278"/>
      <c r="AK967" s="278"/>
    </row>
    <row r="968" spans="1:37" s="23" customFormat="1" ht="15" customHeight="1">
      <c r="A968" s="114"/>
      <c r="B968" s="378"/>
      <c r="C968" s="85"/>
      <c r="D968" s="85"/>
      <c r="E968" s="85"/>
      <c r="F968" s="85"/>
      <c r="G968" s="22"/>
      <c r="H968" s="278"/>
      <c r="I968" s="278"/>
      <c r="J968" s="278"/>
      <c r="K968" s="278"/>
      <c r="L968" s="278"/>
      <c r="M968" s="278"/>
      <c r="N968" s="278"/>
      <c r="O968" s="278"/>
      <c r="P968" s="278"/>
      <c r="Q968" s="278"/>
      <c r="R968" s="278"/>
      <c r="S968" s="278"/>
      <c r="T968" s="278"/>
      <c r="U968" s="278"/>
      <c r="V968" s="278"/>
      <c r="W968" s="278"/>
      <c r="X968" s="278"/>
      <c r="Y968" s="278"/>
      <c r="Z968" s="278"/>
      <c r="AA968" s="278"/>
      <c r="AB968" s="278"/>
      <c r="AC968" s="278"/>
      <c r="AD968" s="278"/>
      <c r="AE968" s="278"/>
      <c r="AF968" s="278"/>
      <c r="AG968" s="278"/>
      <c r="AH968" s="278"/>
      <c r="AI968" s="278"/>
      <c r="AJ968" s="278"/>
      <c r="AK968" s="278"/>
    </row>
    <row r="969" spans="1:37" s="23" customFormat="1" ht="15" customHeight="1">
      <c r="A969" s="114"/>
      <c r="B969" s="378"/>
      <c r="C969" s="85"/>
      <c r="D969" s="85"/>
      <c r="E969" s="85"/>
      <c r="F969" s="85"/>
      <c r="G969" s="22"/>
      <c r="H969" s="278"/>
      <c r="I969" s="278"/>
      <c r="J969" s="278"/>
      <c r="K969" s="278"/>
      <c r="L969" s="278"/>
      <c r="M969" s="278"/>
      <c r="N969" s="278"/>
      <c r="O969" s="278"/>
      <c r="P969" s="278"/>
      <c r="Q969" s="278"/>
      <c r="R969" s="278"/>
      <c r="S969" s="278"/>
      <c r="T969" s="278"/>
      <c r="U969" s="278"/>
      <c r="V969" s="278"/>
      <c r="W969" s="278"/>
      <c r="X969" s="278"/>
      <c r="Y969" s="278"/>
      <c r="Z969" s="278"/>
      <c r="AA969" s="278"/>
      <c r="AB969" s="278"/>
      <c r="AC969" s="278"/>
      <c r="AD969" s="278"/>
      <c r="AE969" s="278"/>
      <c r="AF969" s="278"/>
      <c r="AG969" s="278"/>
      <c r="AH969" s="278"/>
      <c r="AI969" s="278"/>
      <c r="AJ969" s="278"/>
      <c r="AK969" s="278"/>
    </row>
    <row r="970" spans="1:37" s="23" customFormat="1" ht="15" customHeight="1">
      <c r="A970" s="114"/>
      <c r="B970" s="378"/>
      <c r="C970" s="85"/>
      <c r="D970" s="85"/>
      <c r="E970" s="85"/>
      <c r="F970" s="85"/>
      <c r="G970" s="22"/>
      <c r="H970" s="278"/>
      <c r="I970" s="278"/>
      <c r="J970" s="278"/>
      <c r="K970" s="278"/>
      <c r="L970" s="278"/>
      <c r="M970" s="278"/>
      <c r="N970" s="278"/>
      <c r="O970" s="278"/>
      <c r="P970" s="278"/>
      <c r="Q970" s="278"/>
      <c r="R970" s="278"/>
      <c r="S970" s="278"/>
      <c r="T970" s="278"/>
      <c r="U970" s="278"/>
      <c r="V970" s="278"/>
      <c r="W970" s="278"/>
      <c r="X970" s="278"/>
      <c r="Y970" s="278"/>
      <c r="Z970" s="278"/>
      <c r="AA970" s="278"/>
      <c r="AB970" s="278"/>
      <c r="AC970" s="278"/>
      <c r="AD970" s="278"/>
      <c r="AE970" s="278"/>
      <c r="AF970" s="278"/>
      <c r="AG970" s="278"/>
      <c r="AH970" s="278"/>
      <c r="AI970" s="278"/>
      <c r="AJ970" s="278"/>
      <c r="AK970" s="278"/>
    </row>
    <row r="971" spans="1:37" s="23" customFormat="1" ht="15" customHeight="1">
      <c r="A971" s="114"/>
      <c r="B971" s="378"/>
      <c r="C971" s="85"/>
      <c r="D971" s="85"/>
      <c r="E971" s="85"/>
      <c r="F971" s="85"/>
      <c r="G971" s="22"/>
      <c r="H971" s="278"/>
      <c r="I971" s="278"/>
      <c r="J971" s="278"/>
      <c r="K971" s="278"/>
      <c r="L971" s="278"/>
      <c r="M971" s="278"/>
      <c r="N971" s="278"/>
      <c r="O971" s="278"/>
      <c r="P971" s="278"/>
      <c r="Q971" s="278"/>
      <c r="R971" s="278"/>
      <c r="S971" s="278"/>
      <c r="T971" s="278"/>
      <c r="U971" s="278"/>
      <c r="V971" s="278"/>
      <c r="W971" s="278"/>
      <c r="X971" s="278"/>
      <c r="Y971" s="278"/>
      <c r="Z971" s="278"/>
      <c r="AA971" s="278"/>
      <c r="AB971" s="278"/>
      <c r="AC971" s="278"/>
      <c r="AD971" s="278"/>
      <c r="AE971" s="278"/>
      <c r="AF971" s="278"/>
      <c r="AG971" s="278"/>
      <c r="AH971" s="278"/>
      <c r="AI971" s="278"/>
      <c r="AJ971" s="278"/>
      <c r="AK971" s="278"/>
    </row>
    <row r="972" spans="1:37" s="23" customFormat="1" ht="15" customHeight="1">
      <c r="A972" s="114"/>
      <c r="B972" s="378"/>
      <c r="C972" s="85"/>
      <c r="D972" s="85"/>
      <c r="E972" s="85"/>
      <c r="F972" s="85"/>
      <c r="G972" s="22"/>
      <c r="H972" s="278"/>
      <c r="I972" s="278"/>
      <c r="J972" s="278"/>
      <c r="K972" s="278"/>
      <c r="L972" s="278"/>
      <c r="M972" s="278"/>
      <c r="N972" s="278"/>
      <c r="O972" s="278"/>
      <c r="P972" s="278"/>
      <c r="Q972" s="278"/>
      <c r="R972" s="278"/>
      <c r="S972" s="278"/>
      <c r="T972" s="278"/>
      <c r="U972" s="278"/>
      <c r="V972" s="278"/>
      <c r="W972" s="278"/>
      <c r="X972" s="278"/>
      <c r="Y972" s="278"/>
      <c r="Z972" s="278"/>
      <c r="AA972" s="278"/>
      <c r="AB972" s="278"/>
      <c r="AC972" s="278"/>
      <c r="AD972" s="278"/>
      <c r="AE972" s="278"/>
      <c r="AF972" s="278"/>
      <c r="AG972" s="278"/>
      <c r="AH972" s="278"/>
      <c r="AI972" s="278"/>
      <c r="AJ972" s="278"/>
      <c r="AK972" s="278"/>
    </row>
    <row r="973" spans="1:37" s="23" customFormat="1" ht="15" customHeight="1">
      <c r="A973" s="114"/>
      <c r="B973" s="378"/>
      <c r="C973" s="85"/>
      <c r="D973" s="85"/>
      <c r="E973" s="85"/>
      <c r="F973" s="85"/>
      <c r="G973" s="22"/>
      <c r="H973" s="278"/>
      <c r="I973" s="278"/>
      <c r="J973" s="278"/>
      <c r="K973" s="278"/>
      <c r="L973" s="278"/>
      <c r="M973" s="278"/>
      <c r="N973" s="278"/>
      <c r="O973" s="278"/>
      <c r="P973" s="278"/>
      <c r="Q973" s="278"/>
      <c r="R973" s="278"/>
      <c r="S973" s="278"/>
      <c r="T973" s="278"/>
      <c r="U973" s="278"/>
      <c r="V973" s="278"/>
      <c r="W973" s="278"/>
      <c r="X973" s="278"/>
      <c r="Y973" s="278"/>
      <c r="Z973" s="278"/>
      <c r="AA973" s="278"/>
      <c r="AB973" s="278"/>
      <c r="AC973" s="278"/>
      <c r="AD973" s="278"/>
      <c r="AE973" s="278"/>
      <c r="AF973" s="278"/>
      <c r="AG973" s="278"/>
      <c r="AH973" s="278"/>
      <c r="AI973" s="278"/>
      <c r="AJ973" s="278"/>
      <c r="AK973" s="278"/>
    </row>
    <row r="974" spans="1:37" s="23" customFormat="1" ht="15" customHeight="1">
      <c r="A974" s="114"/>
      <c r="B974" s="378"/>
      <c r="C974" s="85"/>
      <c r="D974" s="85"/>
      <c r="E974" s="85"/>
      <c r="F974" s="85"/>
      <c r="G974" s="22"/>
      <c r="H974" s="278"/>
      <c r="I974" s="278"/>
      <c r="J974" s="278"/>
      <c r="K974" s="278"/>
      <c r="L974" s="278"/>
      <c r="M974" s="278"/>
      <c r="N974" s="278"/>
      <c r="O974" s="278"/>
      <c r="P974" s="278"/>
      <c r="Q974" s="278"/>
      <c r="R974" s="278"/>
      <c r="S974" s="278"/>
      <c r="T974" s="278"/>
      <c r="U974" s="278"/>
      <c r="V974" s="278"/>
      <c r="W974" s="278"/>
      <c r="X974" s="278"/>
      <c r="Y974" s="278"/>
      <c r="Z974" s="278"/>
      <c r="AA974" s="278"/>
      <c r="AB974" s="278"/>
      <c r="AC974" s="278"/>
      <c r="AD974" s="278"/>
      <c r="AE974" s="278"/>
      <c r="AF974" s="278"/>
      <c r="AG974" s="278"/>
      <c r="AH974" s="278"/>
      <c r="AI974" s="278"/>
      <c r="AJ974" s="278"/>
      <c r="AK974" s="278"/>
    </row>
    <row r="975" spans="1:37" s="23" customFormat="1" ht="15" customHeight="1">
      <c r="A975" s="114"/>
      <c r="B975" s="378"/>
      <c r="C975" s="85"/>
      <c r="D975" s="85"/>
      <c r="E975" s="85"/>
      <c r="F975" s="85"/>
      <c r="G975" s="22"/>
      <c r="H975" s="278"/>
      <c r="I975" s="278"/>
      <c r="J975" s="278"/>
      <c r="K975" s="278"/>
      <c r="L975" s="278"/>
      <c r="M975" s="278"/>
      <c r="N975" s="278"/>
      <c r="O975" s="278"/>
      <c r="P975" s="278"/>
      <c r="Q975" s="278"/>
      <c r="R975" s="278"/>
      <c r="S975" s="278"/>
      <c r="T975" s="278"/>
      <c r="U975" s="278"/>
      <c r="V975" s="278"/>
      <c r="W975" s="278"/>
      <c r="X975" s="278"/>
      <c r="Y975" s="278"/>
      <c r="Z975" s="278"/>
      <c r="AA975" s="278"/>
      <c r="AB975" s="278"/>
      <c r="AC975" s="278"/>
      <c r="AD975" s="278"/>
      <c r="AE975" s="278"/>
      <c r="AF975" s="278"/>
      <c r="AG975" s="278"/>
      <c r="AH975" s="278"/>
      <c r="AI975" s="278"/>
      <c r="AJ975" s="278"/>
      <c r="AK975" s="278"/>
    </row>
    <row r="976" spans="1:37" s="23" customFormat="1" ht="15" customHeight="1">
      <c r="A976" s="114"/>
      <c r="B976" s="378"/>
      <c r="C976" s="85"/>
      <c r="D976" s="85"/>
      <c r="E976" s="85"/>
      <c r="F976" s="85"/>
      <c r="G976" s="22"/>
      <c r="H976" s="278"/>
      <c r="I976" s="278"/>
      <c r="J976" s="278"/>
      <c r="K976" s="278"/>
      <c r="L976" s="278"/>
      <c r="M976" s="278"/>
      <c r="N976" s="278"/>
      <c r="O976" s="278"/>
      <c r="P976" s="278"/>
      <c r="Q976" s="278"/>
      <c r="R976" s="278"/>
      <c r="S976" s="278"/>
      <c r="T976" s="278"/>
      <c r="U976" s="278"/>
      <c r="V976" s="278"/>
      <c r="W976" s="278"/>
      <c r="X976" s="278"/>
      <c r="Y976" s="278"/>
      <c r="Z976" s="278"/>
      <c r="AA976" s="278"/>
      <c r="AB976" s="278"/>
      <c r="AC976" s="278"/>
      <c r="AD976" s="278"/>
      <c r="AE976" s="278"/>
      <c r="AF976" s="278"/>
      <c r="AG976" s="278"/>
      <c r="AH976" s="278"/>
      <c r="AI976" s="278"/>
      <c r="AJ976" s="278"/>
      <c r="AK976" s="278"/>
    </row>
    <row r="977" spans="1:37" s="23" customFormat="1" ht="15" customHeight="1">
      <c r="A977" s="114"/>
      <c r="B977" s="378"/>
      <c r="C977" s="85"/>
      <c r="D977" s="85"/>
      <c r="E977" s="85"/>
      <c r="F977" s="85"/>
      <c r="G977" s="22"/>
      <c r="H977" s="278"/>
      <c r="I977" s="278"/>
      <c r="J977" s="278"/>
      <c r="K977" s="278"/>
      <c r="L977" s="278"/>
      <c r="M977" s="278"/>
      <c r="N977" s="278"/>
      <c r="O977" s="278"/>
      <c r="P977" s="278"/>
      <c r="Q977" s="278"/>
      <c r="R977" s="278"/>
      <c r="S977" s="278"/>
      <c r="T977" s="278"/>
      <c r="U977" s="278"/>
      <c r="V977" s="278"/>
      <c r="W977" s="278"/>
      <c r="X977" s="278"/>
      <c r="Y977" s="278"/>
      <c r="Z977" s="278"/>
      <c r="AA977" s="278"/>
      <c r="AB977" s="278"/>
      <c r="AC977" s="278"/>
      <c r="AD977" s="278"/>
      <c r="AE977" s="278"/>
      <c r="AF977" s="278"/>
      <c r="AG977" s="278"/>
      <c r="AH977" s="278"/>
      <c r="AI977" s="278"/>
      <c r="AJ977" s="278"/>
      <c r="AK977" s="278"/>
    </row>
    <row r="978" spans="1:37" s="23" customFormat="1" ht="15" customHeight="1">
      <c r="A978" s="114"/>
      <c r="B978" s="378"/>
      <c r="C978" s="85"/>
      <c r="D978" s="85"/>
      <c r="E978" s="85"/>
      <c r="F978" s="85"/>
      <c r="G978" s="22"/>
      <c r="H978" s="278"/>
      <c r="I978" s="278"/>
      <c r="J978" s="278"/>
      <c r="K978" s="278"/>
      <c r="L978" s="278"/>
      <c r="M978" s="278"/>
      <c r="N978" s="278"/>
      <c r="O978" s="278"/>
      <c r="P978" s="278"/>
      <c r="Q978" s="278"/>
      <c r="R978" s="278"/>
      <c r="S978" s="278"/>
      <c r="T978" s="278"/>
      <c r="U978" s="278"/>
      <c r="V978" s="278"/>
      <c r="W978" s="278"/>
      <c r="X978" s="278"/>
      <c r="Y978" s="278"/>
      <c r="Z978" s="278"/>
      <c r="AA978" s="278"/>
      <c r="AB978" s="278"/>
      <c r="AC978" s="278"/>
      <c r="AD978" s="278"/>
      <c r="AE978" s="278"/>
      <c r="AF978" s="278"/>
      <c r="AG978" s="278"/>
      <c r="AH978" s="278"/>
      <c r="AI978" s="278"/>
      <c r="AJ978" s="278"/>
      <c r="AK978" s="278"/>
    </row>
    <row r="979" spans="1:37" s="23" customFormat="1" ht="15" customHeight="1">
      <c r="A979" s="114"/>
      <c r="B979" s="378"/>
      <c r="C979" s="85"/>
      <c r="D979" s="85"/>
      <c r="E979" s="85"/>
      <c r="F979" s="85"/>
      <c r="G979" s="22"/>
      <c r="H979" s="278"/>
      <c r="I979" s="278"/>
      <c r="J979" s="278"/>
      <c r="K979" s="278"/>
      <c r="L979" s="278"/>
      <c r="M979" s="278"/>
      <c r="N979" s="278"/>
      <c r="O979" s="278"/>
      <c r="P979" s="278"/>
      <c r="Q979" s="278"/>
      <c r="R979" s="278"/>
      <c r="S979" s="278"/>
      <c r="T979" s="278"/>
      <c r="U979" s="278"/>
      <c r="V979" s="278"/>
      <c r="W979" s="278"/>
      <c r="X979" s="278"/>
      <c r="Y979" s="278"/>
      <c r="Z979" s="278"/>
      <c r="AA979" s="278"/>
      <c r="AB979" s="278"/>
      <c r="AC979" s="278"/>
      <c r="AD979" s="278"/>
      <c r="AE979" s="278"/>
      <c r="AF979" s="278"/>
      <c r="AG979" s="278"/>
      <c r="AH979" s="278"/>
      <c r="AI979" s="278"/>
      <c r="AJ979" s="278"/>
      <c r="AK979" s="278"/>
    </row>
    <row r="980" spans="1:37" s="23" customFormat="1" ht="15" customHeight="1">
      <c r="A980" s="114"/>
      <c r="B980" s="378"/>
      <c r="C980" s="85"/>
      <c r="D980" s="85"/>
      <c r="E980" s="85"/>
      <c r="F980" s="85"/>
      <c r="G980" s="22"/>
      <c r="H980" s="278"/>
      <c r="I980" s="278"/>
      <c r="J980" s="278"/>
      <c r="K980" s="278"/>
      <c r="L980" s="278"/>
      <c r="M980" s="278"/>
      <c r="N980" s="278"/>
      <c r="O980" s="278"/>
      <c r="P980" s="278"/>
      <c r="Q980" s="278"/>
      <c r="R980" s="278"/>
      <c r="S980" s="278"/>
      <c r="T980" s="278"/>
      <c r="U980" s="278"/>
      <c r="V980" s="278"/>
      <c r="W980" s="278"/>
      <c r="X980" s="278"/>
      <c r="Y980" s="278"/>
      <c r="Z980" s="278"/>
      <c r="AA980" s="278"/>
      <c r="AB980" s="278"/>
      <c r="AC980" s="278"/>
      <c r="AD980" s="278"/>
      <c r="AE980" s="278"/>
      <c r="AF980" s="278"/>
      <c r="AG980" s="278"/>
      <c r="AH980" s="278"/>
      <c r="AI980" s="278"/>
      <c r="AJ980" s="278"/>
      <c r="AK980" s="278"/>
    </row>
    <row r="981" spans="1:37" s="23" customFormat="1" ht="15" customHeight="1">
      <c r="A981" s="114"/>
      <c r="B981" s="378"/>
      <c r="C981" s="85"/>
      <c r="D981" s="85"/>
      <c r="E981" s="85"/>
      <c r="F981" s="85"/>
      <c r="G981" s="22"/>
      <c r="H981" s="278"/>
      <c r="I981" s="278"/>
      <c r="J981" s="278"/>
      <c r="K981" s="278"/>
      <c r="L981" s="278"/>
      <c r="M981" s="278"/>
      <c r="N981" s="278"/>
      <c r="O981" s="278"/>
      <c r="P981" s="278"/>
      <c r="Q981" s="278"/>
      <c r="R981" s="278"/>
      <c r="S981" s="278"/>
      <c r="T981" s="278"/>
      <c r="U981" s="278"/>
      <c r="V981" s="278"/>
      <c r="W981" s="278"/>
      <c r="X981" s="278"/>
      <c r="Y981" s="278"/>
      <c r="Z981" s="278"/>
      <c r="AA981" s="278"/>
      <c r="AB981" s="278"/>
      <c r="AC981" s="278"/>
      <c r="AD981" s="278"/>
      <c r="AE981" s="278"/>
      <c r="AF981" s="278"/>
      <c r="AG981" s="278"/>
      <c r="AH981" s="278"/>
      <c r="AI981" s="278"/>
      <c r="AJ981" s="278"/>
      <c r="AK981" s="278"/>
    </row>
    <row r="982" spans="1:37" s="23" customFormat="1" ht="15" customHeight="1">
      <c r="A982" s="114"/>
      <c r="B982" s="378"/>
      <c r="C982" s="85"/>
      <c r="D982" s="85"/>
      <c r="E982" s="85"/>
      <c r="F982" s="85"/>
      <c r="G982" s="22"/>
      <c r="H982" s="278"/>
      <c r="I982" s="278"/>
      <c r="J982" s="278"/>
      <c r="K982" s="278"/>
      <c r="L982" s="278"/>
      <c r="M982" s="278"/>
      <c r="N982" s="278"/>
      <c r="O982" s="278"/>
      <c r="P982" s="278"/>
      <c r="Q982" s="278"/>
      <c r="R982" s="278"/>
      <c r="S982" s="278"/>
      <c r="T982" s="278"/>
      <c r="U982" s="278"/>
      <c r="V982" s="278"/>
      <c r="W982" s="278"/>
      <c r="X982" s="278"/>
      <c r="Y982" s="278"/>
      <c r="Z982" s="278"/>
      <c r="AA982" s="278"/>
      <c r="AB982" s="278"/>
      <c r="AC982" s="278"/>
      <c r="AD982" s="278"/>
      <c r="AE982" s="278"/>
      <c r="AF982" s="278"/>
      <c r="AG982" s="278"/>
      <c r="AH982" s="278"/>
      <c r="AI982" s="278"/>
      <c r="AJ982" s="278"/>
      <c r="AK982" s="278"/>
    </row>
    <row r="983" spans="1:37" s="23" customFormat="1" ht="15" customHeight="1">
      <c r="A983" s="114"/>
      <c r="B983" s="378"/>
      <c r="C983" s="85"/>
      <c r="D983" s="85"/>
      <c r="E983" s="85"/>
      <c r="F983" s="85"/>
      <c r="G983" s="22"/>
      <c r="H983" s="278"/>
      <c r="I983" s="278"/>
      <c r="J983" s="278"/>
      <c r="K983" s="278"/>
      <c r="L983" s="278"/>
      <c r="M983" s="278"/>
      <c r="N983" s="278"/>
      <c r="O983" s="278"/>
      <c r="P983" s="278"/>
      <c r="Q983" s="278"/>
      <c r="R983" s="278"/>
      <c r="S983" s="278"/>
      <c r="T983" s="278"/>
      <c r="U983" s="278"/>
      <c r="V983" s="278"/>
      <c r="W983" s="278"/>
      <c r="X983" s="278"/>
      <c r="Y983" s="278"/>
      <c r="Z983" s="278"/>
      <c r="AA983" s="278"/>
      <c r="AB983" s="278"/>
      <c r="AC983" s="278"/>
      <c r="AD983" s="278"/>
      <c r="AE983" s="278"/>
      <c r="AF983" s="278"/>
      <c r="AG983" s="278"/>
      <c r="AH983" s="278"/>
      <c r="AI983" s="278"/>
      <c r="AJ983" s="278"/>
      <c r="AK983" s="278"/>
    </row>
    <row r="984" spans="1:37" s="23" customFormat="1" ht="15" customHeight="1">
      <c r="A984" s="114"/>
      <c r="B984" s="378"/>
      <c r="C984" s="85"/>
      <c r="D984" s="85"/>
      <c r="E984" s="85"/>
      <c r="F984" s="85"/>
      <c r="G984" s="22"/>
      <c r="H984" s="278"/>
      <c r="I984" s="278"/>
      <c r="J984" s="278"/>
      <c r="K984" s="278"/>
      <c r="L984" s="278"/>
      <c r="M984" s="278"/>
      <c r="N984" s="278"/>
      <c r="O984" s="278"/>
      <c r="P984" s="278"/>
      <c r="Q984" s="278"/>
      <c r="R984" s="278"/>
      <c r="S984" s="278"/>
      <c r="T984" s="278"/>
      <c r="U984" s="278"/>
      <c r="V984" s="278"/>
      <c r="W984" s="278"/>
      <c r="X984" s="278"/>
      <c r="Y984" s="278"/>
      <c r="Z984" s="278"/>
      <c r="AA984" s="278"/>
      <c r="AB984" s="278"/>
      <c r="AC984" s="278"/>
      <c r="AD984" s="278"/>
      <c r="AE984" s="278"/>
      <c r="AF984" s="278"/>
      <c r="AG984" s="278"/>
      <c r="AH984" s="278"/>
      <c r="AI984" s="278"/>
      <c r="AJ984" s="278"/>
      <c r="AK984" s="278"/>
    </row>
    <row r="985" spans="1:37" s="23" customFormat="1" ht="15" customHeight="1">
      <c r="A985" s="114"/>
      <c r="B985" s="378"/>
      <c r="C985" s="85"/>
      <c r="D985" s="85"/>
      <c r="E985" s="85"/>
      <c r="F985" s="85"/>
      <c r="G985" s="22"/>
      <c r="H985" s="278"/>
      <c r="I985" s="278"/>
      <c r="J985" s="278"/>
      <c r="K985" s="278"/>
      <c r="L985" s="278"/>
      <c r="M985" s="278"/>
      <c r="N985" s="278"/>
      <c r="O985" s="278"/>
      <c r="P985" s="278"/>
      <c r="Q985" s="278"/>
      <c r="R985" s="278"/>
      <c r="S985" s="278"/>
      <c r="T985" s="278"/>
      <c r="U985" s="278"/>
      <c r="V985" s="278"/>
      <c r="W985" s="278"/>
      <c r="X985" s="278"/>
      <c r="Y985" s="278"/>
      <c r="Z985" s="278"/>
      <c r="AA985" s="278"/>
      <c r="AB985" s="278"/>
      <c r="AC985" s="278"/>
      <c r="AD985" s="278"/>
      <c r="AE985" s="278"/>
      <c r="AF985" s="278"/>
      <c r="AG985" s="278"/>
      <c r="AH985" s="278"/>
      <c r="AI985" s="278"/>
      <c r="AJ985" s="278"/>
      <c r="AK985" s="278"/>
    </row>
    <row r="986" spans="1:37" s="23" customFormat="1" ht="15" customHeight="1">
      <c r="A986" s="114"/>
      <c r="B986" s="378"/>
      <c r="C986" s="85"/>
      <c r="D986" s="85"/>
      <c r="E986" s="85"/>
      <c r="F986" s="85"/>
      <c r="G986" s="22"/>
      <c r="H986" s="278"/>
      <c r="I986" s="278"/>
      <c r="J986" s="278"/>
      <c r="K986" s="278"/>
      <c r="L986" s="278"/>
      <c r="M986" s="278"/>
      <c r="N986" s="278"/>
      <c r="O986" s="278"/>
      <c r="P986" s="278"/>
      <c r="Q986" s="278"/>
      <c r="R986" s="278"/>
      <c r="S986" s="278"/>
      <c r="T986" s="278"/>
      <c r="U986" s="278"/>
      <c r="V986" s="278"/>
      <c r="W986" s="278"/>
      <c r="X986" s="278"/>
      <c r="Y986" s="278"/>
      <c r="Z986" s="278"/>
      <c r="AA986" s="278"/>
      <c r="AB986" s="278"/>
      <c r="AC986" s="278"/>
      <c r="AD986" s="278"/>
      <c r="AE986" s="278"/>
      <c r="AF986" s="278"/>
      <c r="AG986" s="278"/>
      <c r="AH986" s="278"/>
      <c r="AI986" s="278"/>
      <c r="AJ986" s="278"/>
      <c r="AK986" s="278"/>
    </row>
    <row r="987" spans="1:37" s="23" customFormat="1" ht="15" customHeight="1">
      <c r="A987" s="114"/>
      <c r="B987" s="378"/>
      <c r="C987" s="85"/>
      <c r="D987" s="85"/>
      <c r="E987" s="85"/>
      <c r="F987" s="85"/>
      <c r="G987" s="22"/>
      <c r="H987" s="278"/>
      <c r="I987" s="278"/>
      <c r="J987" s="278"/>
      <c r="K987" s="278"/>
      <c r="L987" s="278"/>
      <c r="M987" s="278"/>
      <c r="N987" s="278"/>
      <c r="O987" s="278"/>
      <c r="P987" s="278"/>
      <c r="Q987" s="278"/>
      <c r="R987" s="278"/>
      <c r="S987" s="278"/>
      <c r="T987" s="278"/>
      <c r="U987" s="278"/>
      <c r="V987" s="278"/>
      <c r="W987" s="278"/>
      <c r="X987" s="278"/>
      <c r="Y987" s="278"/>
      <c r="Z987" s="278"/>
      <c r="AA987" s="278"/>
      <c r="AB987" s="278"/>
      <c r="AC987" s="278"/>
      <c r="AD987" s="278"/>
      <c r="AE987" s="278"/>
      <c r="AF987" s="278"/>
      <c r="AG987" s="278"/>
      <c r="AH987" s="278"/>
      <c r="AI987" s="278"/>
      <c r="AJ987" s="278"/>
      <c r="AK987" s="278"/>
    </row>
    <row r="988" spans="1:37" s="23" customFormat="1" ht="15" customHeight="1">
      <c r="A988" s="114"/>
      <c r="B988" s="378"/>
      <c r="C988" s="85"/>
      <c r="D988" s="85"/>
      <c r="E988" s="85"/>
      <c r="F988" s="85"/>
      <c r="G988" s="22"/>
      <c r="H988" s="278"/>
      <c r="I988" s="278"/>
      <c r="J988" s="278"/>
      <c r="K988" s="278"/>
      <c r="L988" s="278"/>
      <c r="M988" s="278"/>
      <c r="N988" s="278"/>
      <c r="O988" s="278"/>
      <c r="P988" s="278"/>
      <c r="Q988" s="278"/>
      <c r="R988" s="278"/>
      <c r="S988" s="278"/>
      <c r="T988" s="278"/>
      <c r="U988" s="278"/>
      <c r="V988" s="278"/>
      <c r="W988" s="278"/>
      <c r="X988" s="278"/>
      <c r="Y988" s="278"/>
      <c r="Z988" s="278"/>
      <c r="AA988" s="278"/>
      <c r="AB988" s="278"/>
      <c r="AC988" s="278"/>
      <c r="AD988" s="278"/>
      <c r="AE988" s="278"/>
      <c r="AF988" s="278"/>
      <c r="AG988" s="278"/>
      <c r="AH988" s="278"/>
      <c r="AI988" s="278"/>
      <c r="AJ988" s="278"/>
      <c r="AK988" s="278"/>
    </row>
    <row r="989" spans="1:37" s="23" customFormat="1" ht="15" customHeight="1">
      <c r="A989" s="114"/>
      <c r="B989" s="378"/>
      <c r="C989" s="85"/>
      <c r="D989" s="85"/>
      <c r="E989" s="85"/>
      <c r="F989" s="85"/>
      <c r="G989" s="22"/>
      <c r="H989" s="278"/>
      <c r="I989" s="278"/>
      <c r="J989" s="278"/>
      <c r="K989" s="278"/>
      <c r="L989" s="278"/>
      <c r="M989" s="278"/>
      <c r="N989" s="278"/>
      <c r="O989" s="278"/>
      <c r="P989" s="278"/>
      <c r="Q989" s="278"/>
      <c r="R989" s="278"/>
      <c r="S989" s="278"/>
      <c r="T989" s="278"/>
      <c r="U989" s="278"/>
      <c r="V989" s="278"/>
      <c r="W989" s="278"/>
      <c r="X989" s="278"/>
      <c r="Y989" s="278"/>
      <c r="Z989" s="278"/>
      <c r="AA989" s="278"/>
      <c r="AB989" s="278"/>
      <c r="AC989" s="278"/>
      <c r="AD989" s="278"/>
      <c r="AE989" s="278"/>
      <c r="AF989" s="278"/>
      <c r="AG989" s="278"/>
      <c r="AH989" s="278"/>
      <c r="AI989" s="278"/>
      <c r="AJ989" s="278"/>
      <c r="AK989" s="278"/>
    </row>
    <row r="990" spans="1:37" s="23" customFormat="1" ht="15" customHeight="1">
      <c r="A990" s="114"/>
      <c r="B990" s="378"/>
      <c r="C990" s="85"/>
      <c r="D990" s="85"/>
      <c r="E990" s="85"/>
      <c r="F990" s="85"/>
      <c r="G990" s="22"/>
      <c r="H990" s="278"/>
      <c r="I990" s="278"/>
      <c r="J990" s="278"/>
      <c r="K990" s="278"/>
      <c r="L990" s="278"/>
      <c r="M990" s="278"/>
      <c r="N990" s="278"/>
      <c r="O990" s="278"/>
      <c r="P990" s="278"/>
      <c r="Q990" s="278"/>
      <c r="R990" s="278"/>
      <c r="S990" s="278"/>
      <c r="T990" s="278"/>
      <c r="U990" s="278"/>
      <c r="V990" s="278"/>
      <c r="W990" s="278"/>
      <c r="X990" s="278"/>
      <c r="Y990" s="278"/>
      <c r="Z990" s="278"/>
      <c r="AA990" s="278"/>
      <c r="AB990" s="278"/>
      <c r="AC990" s="278"/>
      <c r="AD990" s="278"/>
      <c r="AE990" s="278"/>
      <c r="AF990" s="278"/>
      <c r="AG990" s="278"/>
      <c r="AH990" s="278"/>
      <c r="AI990" s="278"/>
      <c r="AJ990" s="278"/>
      <c r="AK990" s="278"/>
    </row>
    <row r="991" spans="1:37" s="23" customFormat="1" ht="15" customHeight="1">
      <c r="A991" s="114"/>
      <c r="B991" s="378"/>
      <c r="C991" s="85"/>
      <c r="D991" s="85"/>
      <c r="E991" s="85"/>
      <c r="F991" s="85"/>
      <c r="G991" s="22"/>
      <c r="H991" s="278"/>
      <c r="I991" s="278"/>
      <c r="J991" s="278"/>
      <c r="K991" s="278"/>
      <c r="L991" s="278"/>
      <c r="M991" s="278"/>
      <c r="N991" s="278"/>
      <c r="O991" s="278"/>
      <c r="P991" s="278"/>
      <c r="Q991" s="278"/>
      <c r="R991" s="278"/>
      <c r="S991" s="278"/>
      <c r="T991" s="278"/>
      <c r="U991" s="278"/>
      <c r="V991" s="278"/>
      <c r="W991" s="278"/>
      <c r="X991" s="278"/>
      <c r="Y991" s="278"/>
      <c r="Z991" s="278"/>
      <c r="AA991" s="278"/>
      <c r="AB991" s="278"/>
      <c r="AC991" s="278"/>
      <c r="AD991" s="278"/>
      <c r="AE991" s="278"/>
      <c r="AF991" s="278"/>
      <c r="AG991" s="278"/>
      <c r="AH991" s="278"/>
      <c r="AI991" s="278"/>
      <c r="AJ991" s="278"/>
      <c r="AK991" s="278"/>
    </row>
    <row r="992" spans="1:37" s="23" customFormat="1" ht="15" customHeight="1">
      <c r="A992" s="114"/>
      <c r="B992" s="378"/>
      <c r="C992" s="85"/>
      <c r="D992" s="85"/>
      <c r="E992" s="85"/>
      <c r="F992" s="85"/>
      <c r="G992" s="22"/>
      <c r="H992" s="278"/>
      <c r="I992" s="278"/>
      <c r="J992" s="278"/>
      <c r="K992" s="278"/>
      <c r="L992" s="278"/>
      <c r="M992" s="278"/>
      <c r="N992" s="278"/>
      <c r="O992" s="278"/>
      <c r="P992" s="278"/>
      <c r="Q992" s="278"/>
      <c r="R992" s="278"/>
      <c r="S992" s="278"/>
      <c r="T992" s="278"/>
      <c r="U992" s="278"/>
      <c r="V992" s="278"/>
      <c r="W992" s="278"/>
      <c r="X992" s="278"/>
      <c r="Y992" s="278"/>
      <c r="Z992" s="278"/>
      <c r="AA992" s="278"/>
      <c r="AB992" s="278"/>
      <c r="AC992" s="278"/>
      <c r="AD992" s="278"/>
      <c r="AE992" s="278"/>
      <c r="AF992" s="278"/>
      <c r="AG992" s="278"/>
      <c r="AH992" s="278"/>
      <c r="AI992" s="278"/>
      <c r="AJ992" s="278"/>
      <c r="AK992" s="278"/>
    </row>
    <row r="993" spans="1:37" s="23" customFormat="1" ht="15" customHeight="1">
      <c r="A993" s="114"/>
      <c r="B993" s="378"/>
      <c r="C993" s="85"/>
      <c r="D993" s="85"/>
      <c r="E993" s="85"/>
      <c r="F993" s="85"/>
      <c r="G993" s="22"/>
      <c r="H993" s="278"/>
      <c r="I993" s="278"/>
      <c r="J993" s="278"/>
      <c r="K993" s="278"/>
      <c r="L993" s="278"/>
      <c r="M993" s="278"/>
      <c r="N993" s="278"/>
      <c r="O993" s="278"/>
      <c r="P993" s="278"/>
      <c r="Q993" s="278"/>
      <c r="R993" s="278"/>
      <c r="S993" s="278"/>
      <c r="T993" s="278"/>
      <c r="U993" s="278"/>
      <c r="V993" s="278"/>
      <c r="W993" s="278"/>
      <c r="X993" s="278"/>
      <c r="Y993" s="278"/>
      <c r="Z993" s="278"/>
      <c r="AA993" s="278"/>
      <c r="AB993" s="278"/>
      <c r="AC993" s="278"/>
      <c r="AD993" s="278"/>
      <c r="AE993" s="278"/>
      <c r="AF993" s="278"/>
      <c r="AG993" s="278"/>
      <c r="AH993" s="278"/>
      <c r="AI993" s="278"/>
      <c r="AJ993" s="278"/>
      <c r="AK993" s="278"/>
    </row>
    <row r="994" spans="1:37" s="23" customFormat="1" ht="15" customHeight="1">
      <c r="A994" s="114"/>
      <c r="B994" s="378"/>
      <c r="C994" s="85"/>
      <c r="D994" s="85"/>
      <c r="E994" s="85"/>
      <c r="F994" s="85"/>
      <c r="G994" s="22"/>
      <c r="H994" s="278"/>
      <c r="I994" s="278"/>
      <c r="J994" s="278"/>
      <c r="K994" s="278"/>
      <c r="L994" s="278"/>
      <c r="M994" s="278"/>
      <c r="N994" s="278"/>
      <c r="O994" s="278"/>
      <c r="P994" s="278"/>
      <c r="Q994" s="278"/>
      <c r="R994" s="278"/>
      <c r="S994" s="278"/>
      <c r="T994" s="278"/>
      <c r="U994" s="278"/>
      <c r="V994" s="278"/>
      <c r="W994" s="278"/>
      <c r="X994" s="278"/>
      <c r="Y994" s="278"/>
      <c r="Z994" s="278"/>
      <c r="AA994" s="278"/>
      <c r="AB994" s="278"/>
      <c r="AC994" s="278"/>
      <c r="AD994" s="278"/>
      <c r="AE994" s="278"/>
      <c r="AF994" s="278"/>
      <c r="AG994" s="278"/>
      <c r="AH994" s="278"/>
      <c r="AI994" s="278"/>
      <c r="AJ994" s="278"/>
      <c r="AK994" s="278"/>
    </row>
    <row r="995" spans="1:37" s="23" customFormat="1" ht="15" customHeight="1">
      <c r="A995" s="114"/>
      <c r="B995" s="378"/>
      <c r="C995" s="85"/>
      <c r="D995" s="85"/>
      <c r="E995" s="85"/>
      <c r="F995" s="85"/>
      <c r="G995" s="22"/>
      <c r="H995" s="278"/>
      <c r="I995" s="278"/>
      <c r="J995" s="278"/>
      <c r="K995" s="278"/>
      <c r="L995" s="278"/>
      <c r="M995" s="278"/>
      <c r="N995" s="278"/>
      <c r="O995" s="278"/>
      <c r="P995" s="278"/>
      <c r="Q995" s="278"/>
      <c r="R995" s="278"/>
      <c r="S995" s="278"/>
      <c r="T995" s="278"/>
      <c r="U995" s="278"/>
      <c r="V995" s="278"/>
      <c r="W995" s="278"/>
      <c r="X995" s="278"/>
      <c r="Y995" s="278"/>
      <c r="Z995" s="278"/>
      <c r="AA995" s="278"/>
      <c r="AB995" s="278"/>
      <c r="AC995" s="278"/>
      <c r="AD995" s="278"/>
      <c r="AE995" s="278"/>
      <c r="AF995" s="278"/>
      <c r="AG995" s="278"/>
      <c r="AH995" s="278"/>
      <c r="AI995" s="278"/>
      <c r="AJ995" s="278"/>
      <c r="AK995" s="278"/>
    </row>
    <row r="996" spans="1:37" s="23" customFormat="1" ht="15" customHeight="1">
      <c r="A996" s="114"/>
      <c r="B996" s="378"/>
      <c r="C996" s="85"/>
      <c r="D996" s="85"/>
      <c r="E996" s="85"/>
      <c r="F996" s="85"/>
      <c r="G996" s="22"/>
      <c r="H996" s="278"/>
      <c r="I996" s="278"/>
      <c r="J996" s="278"/>
      <c r="K996" s="278"/>
      <c r="L996" s="278"/>
      <c r="M996" s="278"/>
      <c r="N996" s="278"/>
      <c r="O996" s="278"/>
      <c r="P996" s="278"/>
      <c r="Q996" s="278"/>
      <c r="R996" s="278"/>
      <c r="S996" s="278"/>
      <c r="T996" s="278"/>
      <c r="U996" s="278"/>
      <c r="V996" s="278"/>
      <c r="W996" s="278"/>
      <c r="X996" s="278"/>
      <c r="Y996" s="278"/>
      <c r="Z996" s="278"/>
      <c r="AA996" s="278"/>
      <c r="AB996" s="278"/>
      <c r="AC996" s="278"/>
      <c r="AD996" s="278"/>
      <c r="AE996" s="278"/>
      <c r="AF996" s="278"/>
      <c r="AG996" s="278"/>
      <c r="AH996" s="278"/>
      <c r="AI996" s="278"/>
      <c r="AJ996" s="278"/>
      <c r="AK996" s="278"/>
    </row>
    <row r="997" spans="1:37" s="23" customFormat="1" ht="15" customHeight="1">
      <c r="A997" s="114"/>
      <c r="B997" s="378"/>
      <c r="C997" s="85"/>
      <c r="D997" s="85"/>
      <c r="E997" s="85"/>
      <c r="F997" s="85"/>
      <c r="G997" s="22"/>
      <c r="H997" s="278"/>
      <c r="I997" s="278"/>
      <c r="J997" s="278"/>
      <c r="K997" s="278"/>
      <c r="L997" s="278"/>
      <c r="M997" s="278"/>
      <c r="N997" s="278"/>
      <c r="O997" s="278"/>
      <c r="P997" s="278"/>
      <c r="Q997" s="278"/>
      <c r="R997" s="278"/>
      <c r="S997" s="278"/>
      <c r="T997" s="278"/>
      <c r="U997" s="278"/>
      <c r="V997" s="278"/>
      <c r="W997" s="278"/>
      <c r="X997" s="278"/>
      <c r="Y997" s="278"/>
      <c r="Z997" s="278"/>
      <c r="AA997" s="278"/>
      <c r="AB997" s="278"/>
      <c r="AC997" s="278"/>
      <c r="AD997" s="278"/>
      <c r="AE997" s="278"/>
      <c r="AF997" s="278"/>
      <c r="AG997" s="278"/>
      <c r="AH997" s="278"/>
      <c r="AI997" s="278"/>
      <c r="AJ997" s="278"/>
      <c r="AK997" s="278"/>
    </row>
    <row r="998" spans="1:37" s="23" customFormat="1" ht="15" customHeight="1">
      <c r="A998" s="114"/>
      <c r="B998" s="378"/>
      <c r="C998" s="85"/>
      <c r="D998" s="85"/>
      <c r="E998" s="85"/>
      <c r="F998" s="85"/>
      <c r="G998" s="22"/>
      <c r="H998" s="278"/>
      <c r="I998" s="278"/>
      <c r="J998" s="278"/>
      <c r="K998" s="278"/>
      <c r="L998" s="278"/>
      <c r="M998" s="278"/>
      <c r="N998" s="278"/>
      <c r="O998" s="278"/>
      <c r="P998" s="278"/>
      <c r="Q998" s="278"/>
      <c r="R998" s="278"/>
      <c r="S998" s="278"/>
      <c r="T998" s="278"/>
      <c r="U998" s="278"/>
      <c r="V998" s="278"/>
      <c r="W998" s="278"/>
      <c r="X998" s="278"/>
      <c r="Y998" s="278"/>
      <c r="Z998" s="278"/>
      <c r="AA998" s="278"/>
      <c r="AB998" s="278"/>
      <c r="AC998" s="278"/>
      <c r="AD998" s="278"/>
      <c r="AE998" s="278"/>
      <c r="AF998" s="278"/>
      <c r="AG998" s="278"/>
      <c r="AH998" s="278"/>
      <c r="AI998" s="278"/>
      <c r="AJ998" s="278"/>
      <c r="AK998" s="278"/>
    </row>
    <row r="999" spans="1:37" s="23" customFormat="1" ht="15" customHeight="1">
      <c r="A999" s="114"/>
      <c r="B999" s="378"/>
      <c r="C999" s="85"/>
      <c r="D999" s="85"/>
      <c r="E999" s="85"/>
      <c r="F999" s="85"/>
      <c r="G999" s="22"/>
      <c r="H999" s="278"/>
      <c r="I999" s="278"/>
      <c r="J999" s="278"/>
      <c r="K999" s="278"/>
      <c r="L999" s="278"/>
      <c r="M999" s="278"/>
      <c r="N999" s="278"/>
      <c r="O999" s="278"/>
      <c r="P999" s="278"/>
      <c r="Q999" s="278"/>
      <c r="R999" s="278"/>
      <c r="S999" s="278"/>
      <c r="T999" s="278"/>
      <c r="U999" s="278"/>
      <c r="V999" s="278"/>
      <c r="W999" s="278"/>
      <c r="X999" s="278"/>
      <c r="Y999" s="278"/>
      <c r="Z999" s="278"/>
      <c r="AA999" s="278"/>
      <c r="AB999" s="278"/>
      <c r="AC999" s="278"/>
      <c r="AD999" s="278"/>
      <c r="AE999" s="278"/>
      <c r="AF999" s="278"/>
      <c r="AG999" s="278"/>
      <c r="AH999" s="278"/>
      <c r="AI999" s="278"/>
      <c r="AJ999" s="278"/>
      <c r="AK999" s="278"/>
    </row>
    <row r="1000" spans="1:37" s="23" customFormat="1" ht="15" customHeight="1">
      <c r="A1000" s="114"/>
      <c r="B1000" s="378"/>
      <c r="C1000" s="85"/>
      <c r="D1000" s="85"/>
      <c r="E1000" s="85"/>
      <c r="F1000" s="85"/>
      <c r="G1000" s="22"/>
      <c r="H1000" s="278"/>
      <c r="I1000" s="278"/>
      <c r="J1000" s="278"/>
      <c r="K1000" s="278"/>
      <c r="L1000" s="278"/>
      <c r="M1000" s="278"/>
      <c r="N1000" s="278"/>
      <c r="O1000" s="278"/>
      <c r="P1000" s="278"/>
      <c r="Q1000" s="278"/>
      <c r="R1000" s="278"/>
      <c r="S1000" s="278"/>
      <c r="T1000" s="278"/>
      <c r="U1000" s="278"/>
      <c r="V1000" s="278"/>
      <c r="W1000" s="278"/>
      <c r="X1000" s="278"/>
      <c r="Y1000" s="278"/>
      <c r="Z1000" s="278"/>
      <c r="AA1000" s="278"/>
      <c r="AB1000" s="278"/>
      <c r="AC1000" s="278"/>
      <c r="AD1000" s="278"/>
      <c r="AE1000" s="278"/>
      <c r="AF1000" s="278"/>
      <c r="AG1000" s="278"/>
      <c r="AH1000" s="278"/>
      <c r="AI1000" s="278"/>
      <c r="AJ1000" s="278"/>
      <c r="AK1000" s="278"/>
    </row>
    <row r="1001" spans="1:37" ht="12.75" customHeight="1" thickBot="1">
      <c r="A1001" s="115"/>
      <c r="B1001" s="471" t="str">
        <f ca="1">OFFSET(L!$C$1,MATCH("General"&amp;"Cpy",L!$A:$A,0)-1,SL,,)</f>
        <v>© 2026 负责任矿物计划。保留所有权利。</v>
      </c>
      <c r="C1001" s="472"/>
      <c r="D1001" s="472"/>
      <c r="E1001" s="472"/>
      <c r="F1001" s="472"/>
      <c r="G1001" s="21"/>
    </row>
    <row r="1002" spans="1:37" ht="14.15" customHeight="1" thickTop="1">
      <c r="F1002" s="88"/>
    </row>
  </sheetData>
  <sheetProtection algorithmName="SHA-512" hashValue="Fo3wQ4CuU9LsYWVkeA53AKzSAikg6hhNdjfBrlN1Snk5uEyfMkh6THWHWiiJSf7XxRuu+bRfrFdJbt4m14vpAw==" saltValue="o7M1AnW8IK8geKAEYIqRsA==" spinCount="100000" sheet="1" formatRows="0" insertRows="0" deleteRows="0"/>
  <mergeCells count="3">
    <mergeCell ref="B4:F4"/>
    <mergeCell ref="A1:F1"/>
    <mergeCell ref="B1001:F1001"/>
  </mergeCells>
  <hyperlinks>
    <hyperlink ref="B4" location="Declaration!D8" display="Click here to return to Declaration tab" xr:uid="{00000000-0004-0000-0700-000000000000}"/>
  </hyperlinks>
  <pageMargins left="0.70866141732283505" right="0.70866141732283505" top="0.74803149606299202" bottom="0.74803149606299202" header="0.31496062992126" footer="0.31496062992126"/>
  <pageSetup scale="55" fitToHeight="100" pageOrder="overThenDown" orientation="portrait"/>
  <headerFooter>
    <oddHeader>&amp;R&amp;"Calibri"&amp;1 &amp;KFF0000 L2: Internal use only#_x000D_</oddHeader>
    <oddFooter>&amp;CPage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3.5"/>
  <cols>
    <col min="1" max="1" width="9" style="150" bestFit="1" customWidth="1"/>
    <col min="2" max="2" width="43" style="150" customWidth="1"/>
    <col min="3" max="3" width="40" style="150" customWidth="1"/>
    <col min="4" max="4" width="23" style="150" customWidth="1"/>
    <col min="5" max="5" width="12.765625" style="150" customWidth="1"/>
    <col min="6" max="6" width="12.765625" style="151" customWidth="1"/>
    <col min="7" max="7" width="15.15234375" style="150" customWidth="1"/>
    <col min="8" max="8" width="24" style="150" customWidth="1"/>
    <col min="9" max="9" width="28" style="150" customWidth="1"/>
    <col min="10" max="10" width="11" style="150" hidden="1" customWidth="1"/>
    <col min="11" max="11" width="78.84375" style="150" hidden="1" customWidth="1"/>
    <col min="12" max="12" width="17.4609375" style="150" customWidth="1"/>
    <col min="13" max="13" width="16" style="150" customWidth="1"/>
    <col min="14" max="14" width="9" style="150" customWidth="1"/>
    <col min="15" max="16384" width="9" style="150"/>
  </cols>
  <sheetData>
    <row r="1" spans="1:13" ht="180" customHeight="1">
      <c r="A1" s="475" t="str">
        <f ca="1">OFFSET(L!$C$1,MATCH("Smelter Look-up"&amp;ADDRESS(ROW(),COLUMN(),4),L!$A:$A,0)-1,SL,,)</f>
        <v>以下目录是截至此模板发布时 RBA 的最新冶炼厂名称/别名信息。  此目录会适时更新。  冶炼厂存在于此目录中并不保证它就是独立第三方审计计划内的目前有效或合规的冶炼厂。
在 B 列中包括的名称表示供应链对于特定冶炼厂
通常认可和报告使用的公司名称。这些名称可能包括公司曾用名、备用名称、简称或其他变体。虽然这些名称可能不是标准冶炼厂名称，但参考名称有助于识别列在“冶炼厂查找”中 C 列下的
冶炼厂。
在 ASCII 字符集中，C 列是正式标准冶炼厂名
称目录。大多数冶炼厂的这两列具有相同的条目，然而，如果常用名称与标准名称不同，则在 B 列中注明这种变化。</v>
      </c>
      <c r="B1" s="402"/>
      <c r="C1" s="402"/>
      <c r="D1" s="402"/>
      <c r="E1" s="402"/>
      <c r="F1" s="402"/>
      <c r="G1" s="402"/>
    </row>
    <row r="2" spans="1:13">
      <c r="A2" s="473"/>
      <c r="B2" s="474"/>
      <c r="C2" s="474"/>
      <c r="D2" s="474"/>
      <c r="E2" s="474"/>
      <c r="F2" s="473"/>
      <c r="G2" s="474"/>
      <c r="H2" s="474"/>
      <c r="I2" s="474"/>
    </row>
    <row r="3" spans="1:13">
      <c r="A3" s="474"/>
      <c r="B3" s="474"/>
      <c r="C3" s="474"/>
      <c r="D3" s="474"/>
      <c r="E3" s="474"/>
      <c r="F3" s="473"/>
      <c r="G3" s="474"/>
      <c r="H3" s="474"/>
      <c r="I3" s="474"/>
    </row>
    <row r="4" spans="1:13" s="154" customFormat="1" ht="103.5" customHeight="1">
      <c r="A4" s="152" t="str">
        <f ca="1">OFFSET(L!$C$1,MATCH("Smelter Look-up"&amp;ADDRESS(ROW(),COLUMN(),4),L!$A:$A,0)-1,SL,,)</f>
        <v>金属</v>
      </c>
      <c r="B4" s="152" t="str">
        <f ca="1">OFFSET(L!$C$1,MATCH("Smelter Look-up"&amp;ADDRESS(ROW(),COLUMN(),4),L!$A:$A,0)-1,SL,,)</f>
        <v>冶炼厂查找 (*)</v>
      </c>
      <c r="C4" s="152" t="str">
        <f ca="1">OFFSET(L!$C$1,MATCH("Smelter Look-up"&amp;ADDRESS(ROW(),COLUMN(),4),L!$A:$A,0)-1,SL,,)</f>
        <v>在 B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 C 列下。</v>
      </c>
      <c r="D4" s="152">
        <f ca="1">OFFSET(L!$C$1,MATCH("Smelter Look-up"&amp;ADDRESS(ROW(),COLUMN(),4),L!$A:$A,0)-1,SL,,)</f>
        <v>0</v>
      </c>
      <c r="E4" s="152" t="str">
        <f ca="1">OFFSET(L!$C$1,MATCH("Smelter Look-up"&amp;ADDRESS(ROW(),COLUMN(),4),L!$A:$A,0)-1,SL,,)</f>
        <v>冶炼厂 ID</v>
      </c>
      <c r="F4" s="152" t="str">
        <f ca="1">OFFSET(L!$C$1,MATCH("Smelter Look-up"&amp;ADDRESS(ROW(),COLUMN(),4),L!$A:$A,0)-1,SL,,)</f>
        <v>冶炼厂出处识别号</v>
      </c>
      <c r="G4" s="152" t="str">
        <f ca="1">OFFSET(L!$C$1,MATCH("Smelter Look-up"&amp;ADDRESS(ROW(),COLUMN(),4),L!$A:$A,0)-1,SL,,)</f>
        <v>冶炼工厂地址（街道）</v>
      </c>
      <c r="H4" s="152" t="str">
        <f ca="1">OFFSET(L!$C$1,MATCH("Smelter Look-up"&amp;ADDRESS(ROW(),COLUMN(),4),L!$A:$A,0)-1,SL,,)</f>
        <v>冶炼工厂地址（城市）</v>
      </c>
      <c r="I4" s="152" t="str">
        <f ca="1">OFFSET(L!$C$1,MATCH("Smelter Look-up"&amp;ADDRESS(ROW(),COLUMN(),4),L!$A:$A,0)-1,SL,,)</f>
        <v>冶炼工厂地址（州/省）</v>
      </c>
      <c r="J4" s="152" t="s">
        <v>282</v>
      </c>
      <c r="K4" s="152" t="s">
        <v>282</v>
      </c>
      <c r="L4" s="153"/>
      <c r="M4" s="153"/>
    </row>
    <row r="5" spans="1:13">
      <c r="A5" s="150" t="s">
        <v>46</v>
      </c>
      <c r="B5" s="150" t="s">
        <v>283</v>
      </c>
      <c r="C5" s="150" t="s">
        <v>283</v>
      </c>
      <c r="D5" s="277" t="s">
        <v>103</v>
      </c>
      <c r="E5" s="277" t="s">
        <v>284</v>
      </c>
      <c r="F5" s="151" t="s">
        <v>11</v>
      </c>
      <c r="G5" s="277"/>
      <c r="H5" s="150" t="s">
        <v>285</v>
      </c>
      <c r="I5" s="150" t="s">
        <v>286</v>
      </c>
      <c r="J5" s="150" t="str">
        <f t="shared" ref="J5:J68" si="0">A5&amp;B5</f>
        <v>CobaltAdvanced Materials Production Plant (Qingyuan Industrial Park)</v>
      </c>
      <c r="K5" s="150" t="str">
        <f t="shared" ref="K5:K68" si="1">A5&amp;B5</f>
        <v>CobaltAdvanced Materials Production Plant (Qingyuan Industrial Park)</v>
      </c>
    </row>
    <row r="6" spans="1:13">
      <c r="A6" s="150" t="s">
        <v>46</v>
      </c>
      <c r="B6" s="150" t="s">
        <v>287</v>
      </c>
      <c r="C6" s="150" t="s">
        <v>287</v>
      </c>
      <c r="D6" s="277" t="s">
        <v>103</v>
      </c>
      <c r="E6" s="277" t="s">
        <v>165</v>
      </c>
      <c r="F6" s="151" t="s">
        <v>11</v>
      </c>
      <c r="G6" s="277"/>
      <c r="H6" s="150" t="s">
        <v>288</v>
      </c>
      <c r="I6" s="150" t="s">
        <v>289</v>
      </c>
      <c r="J6" s="150" t="str">
        <f t="shared" si="0"/>
        <v>CobaltAnhui Hanrui New Material Co., Ltd.</v>
      </c>
      <c r="K6" s="150" t="str">
        <f t="shared" si="1"/>
        <v>CobaltAnhui Hanrui New Material Co., Ltd.</v>
      </c>
    </row>
    <row r="7" spans="1:13">
      <c r="A7" s="150" t="s">
        <v>46</v>
      </c>
      <c r="B7" s="150" t="s">
        <v>290</v>
      </c>
      <c r="C7" s="150" t="s">
        <v>290</v>
      </c>
      <c r="D7" s="277" t="s">
        <v>291</v>
      </c>
      <c r="E7" s="277" t="s">
        <v>292</v>
      </c>
      <c r="F7" s="151" t="s">
        <v>11</v>
      </c>
      <c r="G7" s="277"/>
      <c r="H7" s="150" t="s">
        <v>293</v>
      </c>
      <c r="I7" s="150" t="s">
        <v>294</v>
      </c>
      <c r="J7" s="150" t="str">
        <f t="shared" si="0"/>
        <v>CobaltAttero Recycling Pvt Ltd</v>
      </c>
      <c r="K7" s="150" t="str">
        <f t="shared" si="1"/>
        <v>CobaltAttero Recycling Pvt Ltd</v>
      </c>
    </row>
    <row r="8" spans="1:13">
      <c r="A8" s="150" t="s">
        <v>46</v>
      </c>
      <c r="B8" s="150" t="s">
        <v>295</v>
      </c>
      <c r="C8" s="150" t="s">
        <v>295</v>
      </c>
      <c r="D8" s="277" t="s">
        <v>144</v>
      </c>
      <c r="E8" s="277" t="s">
        <v>296</v>
      </c>
      <c r="F8" s="151" t="s">
        <v>11</v>
      </c>
      <c r="G8" s="277"/>
      <c r="H8" s="150" t="s">
        <v>297</v>
      </c>
      <c r="I8" s="150" t="s">
        <v>298</v>
      </c>
      <c r="J8" s="150" t="str">
        <f t="shared" si="0"/>
        <v>CobaltBHP Nickel West Pty Ltd</v>
      </c>
      <c r="K8" s="150" t="str">
        <f t="shared" si="1"/>
        <v>CobaltBHP Nickel West Pty Ltd</v>
      </c>
    </row>
    <row r="9" spans="1:13">
      <c r="A9" s="150" t="s">
        <v>46</v>
      </c>
      <c r="B9" s="150" t="s">
        <v>299</v>
      </c>
      <c r="C9" s="150" t="s">
        <v>299</v>
      </c>
      <c r="D9" s="277" t="s">
        <v>116</v>
      </c>
      <c r="E9" s="277" t="s">
        <v>300</v>
      </c>
      <c r="F9" s="151" t="s">
        <v>11</v>
      </c>
      <c r="G9" s="277"/>
      <c r="H9" s="150" t="s">
        <v>301</v>
      </c>
      <c r="I9" s="150" t="s">
        <v>302</v>
      </c>
      <c r="J9" s="150" t="str">
        <f t="shared" si="0"/>
        <v>CobaltCanadian Electrolytic Zinc Limited</v>
      </c>
      <c r="K9" s="150" t="str">
        <f t="shared" si="1"/>
        <v>CobaltCanadian Electrolytic Zinc Limited</v>
      </c>
    </row>
    <row r="10" spans="1:13">
      <c r="A10" s="150" t="s">
        <v>46</v>
      </c>
      <c r="B10" s="150" t="s">
        <v>303</v>
      </c>
      <c r="C10" s="150" t="s">
        <v>303</v>
      </c>
      <c r="D10" s="277" t="s">
        <v>119</v>
      </c>
      <c r="E10" s="277" t="s">
        <v>120</v>
      </c>
      <c r="F10" s="151" t="s">
        <v>11</v>
      </c>
      <c r="G10" s="277"/>
      <c r="H10" s="150" t="s">
        <v>304</v>
      </c>
      <c r="I10" s="150" t="s">
        <v>305</v>
      </c>
      <c r="J10" s="150" t="str">
        <f t="shared" si="0"/>
        <v>CobaltChemaf Etoile</v>
      </c>
      <c r="K10" s="150" t="str">
        <f t="shared" si="1"/>
        <v>CobaltChemaf Etoile</v>
      </c>
    </row>
    <row r="11" spans="1:13">
      <c r="A11" s="150" t="s">
        <v>46</v>
      </c>
      <c r="B11" s="150" t="s">
        <v>306</v>
      </c>
      <c r="C11" s="150" t="s">
        <v>306</v>
      </c>
      <c r="D11" s="277" t="s">
        <v>103</v>
      </c>
      <c r="E11" s="277" t="s">
        <v>307</v>
      </c>
      <c r="F11" s="151" t="s">
        <v>11</v>
      </c>
      <c r="G11" s="277"/>
      <c r="H11" s="150" t="s">
        <v>308</v>
      </c>
      <c r="I11" s="150" t="s">
        <v>289</v>
      </c>
      <c r="J11" s="150" t="str">
        <f t="shared" si="0"/>
        <v>CobaltChizhou CN New Materials and Technology Co., Ltd.</v>
      </c>
      <c r="K11" s="150" t="str">
        <f t="shared" si="1"/>
        <v>CobaltChizhou CN New Materials and Technology Co., Ltd.</v>
      </c>
    </row>
    <row r="12" spans="1:13">
      <c r="A12" s="150" t="s">
        <v>46</v>
      </c>
      <c r="B12" s="150" t="s">
        <v>309</v>
      </c>
      <c r="C12" s="150" t="s">
        <v>306</v>
      </c>
      <c r="D12" s="277" t="s">
        <v>103</v>
      </c>
      <c r="E12" s="277" t="s">
        <v>307</v>
      </c>
      <c r="F12" s="151" t="s">
        <v>11</v>
      </c>
      <c r="G12" s="277"/>
      <c r="H12" s="150" t="s">
        <v>308</v>
      </c>
      <c r="I12" s="150" t="s">
        <v>289</v>
      </c>
      <c r="J12" s="150" t="str">
        <f t="shared" si="0"/>
        <v>CobaltChizhou Xi’en New Material Technology Co., Ltd.</v>
      </c>
      <c r="K12" s="150" t="str">
        <f t="shared" si="1"/>
        <v>CobaltChizhou Xi’en New Material Technology Co., Ltd.</v>
      </c>
    </row>
    <row r="13" spans="1:13">
      <c r="A13" s="150" t="s">
        <v>46</v>
      </c>
      <c r="B13" s="150" t="s">
        <v>310</v>
      </c>
      <c r="C13" s="150" t="s">
        <v>310</v>
      </c>
      <c r="D13" s="277" t="s">
        <v>119</v>
      </c>
      <c r="E13" s="277" t="s">
        <v>311</v>
      </c>
      <c r="F13" s="151" t="s">
        <v>11</v>
      </c>
      <c r="G13" s="277"/>
      <c r="H13" s="150" t="s">
        <v>312</v>
      </c>
      <c r="I13" s="150" t="s">
        <v>313</v>
      </c>
      <c r="J13" s="150" t="str">
        <f t="shared" si="0"/>
        <v>CobaltCMOC Kisanfu Mining SARL</v>
      </c>
      <c r="K13" s="150" t="str">
        <f t="shared" si="1"/>
        <v>CobaltCMOC Kisanfu Mining SARL</v>
      </c>
    </row>
    <row r="14" spans="1:13">
      <c r="A14" s="150" t="s">
        <v>46</v>
      </c>
      <c r="B14" s="150" t="s">
        <v>314</v>
      </c>
      <c r="C14" s="150" t="s">
        <v>315</v>
      </c>
      <c r="D14" s="277" t="s">
        <v>119</v>
      </c>
      <c r="E14" s="277" t="s">
        <v>316</v>
      </c>
      <c r="F14" s="151" t="s">
        <v>11</v>
      </c>
      <c r="G14" s="277"/>
      <c r="H14" s="150" t="s">
        <v>317</v>
      </c>
      <c r="I14" s="150" t="s">
        <v>313</v>
      </c>
      <c r="J14" s="150" t="str">
        <f t="shared" si="0"/>
        <v>CobaltCOMMUS</v>
      </c>
      <c r="K14" s="150" t="str">
        <f t="shared" si="1"/>
        <v>CobaltCOMMUS</v>
      </c>
    </row>
    <row r="15" spans="1:13">
      <c r="A15" s="150" t="s">
        <v>46</v>
      </c>
      <c r="B15" s="150" t="s">
        <v>318</v>
      </c>
      <c r="C15" s="150" t="s">
        <v>319</v>
      </c>
      <c r="D15" s="277" t="s">
        <v>127</v>
      </c>
      <c r="E15" s="277" t="s">
        <v>128</v>
      </c>
      <c r="F15" s="151" t="s">
        <v>11</v>
      </c>
      <c r="G15" s="277"/>
      <c r="H15" s="150" t="s">
        <v>320</v>
      </c>
      <c r="I15" s="150" t="s">
        <v>321</v>
      </c>
      <c r="J15" s="150" t="str">
        <f t="shared" si="0"/>
        <v>CobaltCompagnie de Tifnout Tiranimine</v>
      </c>
      <c r="K15" s="150" t="str">
        <f t="shared" si="1"/>
        <v>CobaltCompagnie de Tifnout Tiranimine</v>
      </c>
    </row>
    <row r="16" spans="1:13">
      <c r="A16" s="150" t="s">
        <v>46</v>
      </c>
      <c r="B16" s="150" t="s">
        <v>315</v>
      </c>
      <c r="C16" s="150" t="s">
        <v>315</v>
      </c>
      <c r="D16" s="277" t="s">
        <v>119</v>
      </c>
      <c r="E16" s="277" t="s">
        <v>316</v>
      </c>
      <c r="F16" s="151" t="s">
        <v>11</v>
      </c>
      <c r="G16" s="277"/>
      <c r="H16" s="150" t="s">
        <v>317</v>
      </c>
      <c r="I16" s="150" t="s">
        <v>313</v>
      </c>
      <c r="J16" s="150" t="str">
        <f t="shared" si="0"/>
        <v>CobaltCompagnie Miniere de Musonoie Global SAS</v>
      </c>
      <c r="K16" s="150" t="str">
        <f t="shared" si="1"/>
        <v>CobaltCompagnie Miniere de Musonoie Global SAS</v>
      </c>
    </row>
    <row r="17" spans="1:11">
      <c r="A17" s="150" t="s">
        <v>46</v>
      </c>
      <c r="B17" s="150" t="s">
        <v>322</v>
      </c>
      <c r="C17" s="150" t="s">
        <v>315</v>
      </c>
      <c r="D17" s="277" t="s">
        <v>119</v>
      </c>
      <c r="E17" s="277" t="s">
        <v>316</v>
      </c>
      <c r="F17" s="151" t="s">
        <v>11</v>
      </c>
      <c r="G17" s="277"/>
      <c r="H17" s="150" t="s">
        <v>317</v>
      </c>
      <c r="I17" s="150" t="s">
        <v>313</v>
      </c>
      <c r="J17" s="150" t="str">
        <f t="shared" si="0"/>
        <v>CobaltCompagnie Minière de Musonoïe Global SAS</v>
      </c>
      <c r="K17" s="150" t="str">
        <f t="shared" si="1"/>
        <v>CobaltCompagnie Minière de Musonoïe Global SAS</v>
      </c>
    </row>
    <row r="18" spans="1:11">
      <c r="A18" s="150" t="s">
        <v>46</v>
      </c>
      <c r="B18" s="150" t="s">
        <v>319</v>
      </c>
      <c r="C18" s="150" t="s">
        <v>319</v>
      </c>
      <c r="D18" s="277" t="s">
        <v>127</v>
      </c>
      <c r="E18" s="277" t="s">
        <v>128</v>
      </c>
      <c r="F18" s="151" t="s">
        <v>11</v>
      </c>
      <c r="G18" s="277"/>
      <c r="H18" s="150" t="s">
        <v>320</v>
      </c>
      <c r="I18" s="150" t="s">
        <v>321</v>
      </c>
      <c r="J18" s="150" t="str">
        <f t="shared" si="0"/>
        <v>CobaltComplexe hydrométallurgique de Guemassa</v>
      </c>
      <c r="K18" s="150" t="str">
        <f t="shared" si="1"/>
        <v>CobaltComplexe hydrométallurgique de Guemassa</v>
      </c>
    </row>
    <row r="19" spans="1:11">
      <c r="A19" s="150" t="s">
        <v>46</v>
      </c>
      <c r="B19" s="150" t="s">
        <v>323</v>
      </c>
      <c r="C19" s="150" t="s">
        <v>324</v>
      </c>
      <c r="D19" s="277" t="s">
        <v>213</v>
      </c>
      <c r="E19" s="277" t="s">
        <v>325</v>
      </c>
      <c r="F19" s="151" t="s">
        <v>11</v>
      </c>
      <c r="G19" s="277"/>
      <c r="H19" s="150" t="s">
        <v>326</v>
      </c>
      <c r="I19" s="150" t="s">
        <v>327</v>
      </c>
      <c r="J19" s="150" t="str">
        <f t="shared" si="0"/>
        <v>CobaltCoral Bay Nickel Corp.</v>
      </c>
      <c r="K19" s="150" t="str">
        <f t="shared" si="1"/>
        <v>CobaltCoral Bay Nickel Corp.</v>
      </c>
    </row>
    <row r="20" spans="1:11">
      <c r="A20" s="150" t="s">
        <v>46</v>
      </c>
      <c r="B20" s="150" t="s">
        <v>324</v>
      </c>
      <c r="C20" s="150" t="s">
        <v>324</v>
      </c>
      <c r="D20" s="277" t="s">
        <v>213</v>
      </c>
      <c r="E20" s="277" t="s">
        <v>325</v>
      </c>
      <c r="F20" s="151" t="s">
        <v>11</v>
      </c>
      <c r="G20" s="277"/>
      <c r="H20" s="150" t="s">
        <v>326</v>
      </c>
      <c r="I20" s="150" t="s">
        <v>327</v>
      </c>
      <c r="J20" s="150" t="str">
        <f t="shared" si="0"/>
        <v>CobaltCoral Bay Nickel Corporation (CBNC)</v>
      </c>
      <c r="K20" s="150" t="str">
        <f t="shared" si="1"/>
        <v>CobaltCoral Bay Nickel Corporation (CBNC)</v>
      </c>
    </row>
    <row r="21" spans="1:11">
      <c r="A21" s="150" t="s">
        <v>46</v>
      </c>
      <c r="B21" s="150" t="s">
        <v>328</v>
      </c>
      <c r="C21" s="150" t="s">
        <v>329</v>
      </c>
      <c r="D21" s="277" t="s">
        <v>148</v>
      </c>
      <c r="E21" s="277" t="s">
        <v>147</v>
      </c>
      <c r="F21" s="151" t="s">
        <v>11</v>
      </c>
      <c r="G21" s="277"/>
      <c r="H21" s="150" t="s">
        <v>330</v>
      </c>
      <c r="I21" s="150" t="s">
        <v>331</v>
      </c>
      <c r="J21" s="150" t="str">
        <f t="shared" si="0"/>
        <v>CobaltCoreMax Corporation</v>
      </c>
      <c r="K21" s="150" t="str">
        <f t="shared" si="1"/>
        <v>CobaltCoreMax Corporation</v>
      </c>
    </row>
    <row r="22" spans="1:11">
      <c r="A22" s="150" t="s">
        <v>46</v>
      </c>
      <c r="B22" s="150" t="s">
        <v>332</v>
      </c>
      <c r="C22" s="150" t="s">
        <v>332</v>
      </c>
      <c r="D22" s="277" t="s">
        <v>133</v>
      </c>
      <c r="E22" s="277" t="s">
        <v>333</v>
      </c>
      <c r="F22" s="151" t="s">
        <v>11</v>
      </c>
      <c r="G22" s="277"/>
      <c r="H22" s="150" t="s">
        <v>334</v>
      </c>
      <c r="I22" s="150" t="s">
        <v>335</v>
      </c>
      <c r="J22" s="150" t="str">
        <f t="shared" si="0"/>
        <v>CobaltCosmo Chemical, Ltd.</v>
      </c>
      <c r="K22" s="150" t="str">
        <f t="shared" si="1"/>
        <v>CobaltCosmo Chemical, Ltd.</v>
      </c>
    </row>
    <row r="23" spans="1:11">
      <c r="A23" s="150" t="s">
        <v>46</v>
      </c>
      <c r="B23" s="150" t="s">
        <v>336</v>
      </c>
      <c r="C23" s="150" t="s">
        <v>332</v>
      </c>
      <c r="D23" s="277" t="s">
        <v>133</v>
      </c>
      <c r="E23" s="277" t="s">
        <v>333</v>
      </c>
      <c r="F23" s="151" t="s">
        <v>11</v>
      </c>
      <c r="G23" s="277"/>
      <c r="H23" s="150" t="s">
        <v>334</v>
      </c>
      <c r="I23" s="150" t="s">
        <v>335</v>
      </c>
      <c r="J23" s="150" t="str">
        <f t="shared" si="0"/>
        <v>CobaltCosmo EcoChem Co., Ltd.</v>
      </c>
      <c r="K23" s="150" t="str">
        <f t="shared" si="1"/>
        <v>CobaltCosmo EcoChem Co., Ltd.</v>
      </c>
    </row>
    <row r="24" spans="1:11">
      <c r="A24" s="150" t="s">
        <v>46</v>
      </c>
      <c r="B24" s="150" t="s">
        <v>337</v>
      </c>
      <c r="C24" s="150" t="s">
        <v>337</v>
      </c>
      <c r="D24" s="277" t="s">
        <v>114</v>
      </c>
      <c r="E24" s="277" t="s">
        <v>113</v>
      </c>
      <c r="F24" s="151" t="s">
        <v>11</v>
      </c>
      <c r="G24" s="277"/>
      <c r="H24" s="150" t="s">
        <v>338</v>
      </c>
      <c r="I24" s="150" t="s">
        <v>338</v>
      </c>
      <c r="J24" s="150" t="str">
        <f t="shared" si="0"/>
        <v>CobaltDynatec Madagascar Company</v>
      </c>
      <c r="K24" s="150" t="str">
        <f t="shared" si="1"/>
        <v>CobaltDynatec Madagascar Company</v>
      </c>
    </row>
    <row r="25" spans="1:11">
      <c r="A25" s="150" t="s">
        <v>46</v>
      </c>
      <c r="B25" s="150" t="s">
        <v>339</v>
      </c>
      <c r="C25" s="150" t="s">
        <v>339</v>
      </c>
      <c r="D25" s="277" t="s">
        <v>133</v>
      </c>
      <c r="E25" s="277" t="s">
        <v>340</v>
      </c>
      <c r="F25" s="151" t="s">
        <v>11</v>
      </c>
      <c r="G25" s="277"/>
      <c r="H25" s="150" t="s">
        <v>341</v>
      </c>
      <c r="I25" s="150" t="s">
        <v>342</v>
      </c>
      <c r="J25" s="150" t="str">
        <f t="shared" si="0"/>
        <v>CobaltEcopro Materials Co., Ltd.</v>
      </c>
      <c r="K25" s="150" t="str">
        <f t="shared" si="1"/>
        <v>CobaltEcopro Materials Co., Ltd.</v>
      </c>
    </row>
    <row r="26" spans="1:11">
      <c r="A26" s="150" t="s">
        <v>46</v>
      </c>
      <c r="B26" s="150" t="s">
        <v>343</v>
      </c>
      <c r="C26" s="150" t="s">
        <v>343</v>
      </c>
      <c r="D26" s="277" t="s">
        <v>176</v>
      </c>
      <c r="E26" s="277" t="s">
        <v>175</v>
      </c>
      <c r="F26" s="151" t="s">
        <v>11</v>
      </c>
      <c r="G26" s="277"/>
      <c r="H26" s="150" t="s">
        <v>344</v>
      </c>
      <c r="I26" s="150" t="s">
        <v>344</v>
      </c>
      <c r="J26" s="150" t="str">
        <f t="shared" si="0"/>
        <v>CobaltEti Bakir A.S</v>
      </c>
      <c r="K26" s="150" t="str">
        <f t="shared" si="1"/>
        <v>CobaltEti Bakir A.S</v>
      </c>
    </row>
    <row r="27" spans="1:11">
      <c r="A27" s="150" t="s">
        <v>46</v>
      </c>
      <c r="B27" s="150" t="s">
        <v>345</v>
      </c>
      <c r="C27" s="150" t="s">
        <v>343</v>
      </c>
      <c r="D27" s="277" t="s">
        <v>176</v>
      </c>
      <c r="E27" s="277" t="s">
        <v>175</v>
      </c>
      <c r="F27" s="151" t="s">
        <v>11</v>
      </c>
      <c r="G27" s="277"/>
      <c r="H27" s="150" t="s">
        <v>344</v>
      </c>
      <c r="I27" s="150" t="s">
        <v>344</v>
      </c>
      <c r="J27" s="150" t="str">
        <f t="shared" si="0"/>
        <v>CobaltEti Bakır A.S</v>
      </c>
      <c r="K27" s="150" t="str">
        <f t="shared" si="1"/>
        <v>CobaltEti Bakır A.S</v>
      </c>
    </row>
    <row r="28" spans="1:11">
      <c r="A28" s="150" t="s">
        <v>46</v>
      </c>
      <c r="B28" s="150" t="s">
        <v>346</v>
      </c>
      <c r="C28" s="150" t="s">
        <v>343</v>
      </c>
      <c r="D28" s="277" t="s">
        <v>176</v>
      </c>
      <c r="E28" s="277" t="s">
        <v>175</v>
      </c>
      <c r="F28" s="151" t="s">
        <v>11</v>
      </c>
      <c r="G28" s="277"/>
      <c r="H28" s="150" t="s">
        <v>344</v>
      </c>
      <c r="I28" s="150" t="s">
        <v>344</v>
      </c>
      <c r="J28" s="150" t="str">
        <f t="shared" si="0"/>
        <v>CobaltEti Bakır A.Ş</v>
      </c>
      <c r="K28" s="150" t="str">
        <f t="shared" si="1"/>
        <v>CobaltEti Bakır A.Ş</v>
      </c>
    </row>
    <row r="29" spans="1:11">
      <c r="A29" s="150" t="s">
        <v>46</v>
      </c>
      <c r="B29" s="150" t="s">
        <v>347</v>
      </c>
      <c r="C29" s="150" t="s">
        <v>347</v>
      </c>
      <c r="D29" s="277" t="s">
        <v>119</v>
      </c>
      <c r="E29" s="277" t="s">
        <v>348</v>
      </c>
      <c r="F29" s="151" t="s">
        <v>11</v>
      </c>
      <c r="G29" s="277"/>
      <c r="H29" s="150" t="s">
        <v>349</v>
      </c>
      <c r="I29" s="150" t="s">
        <v>305</v>
      </c>
      <c r="J29" s="150" t="str">
        <f t="shared" si="0"/>
        <v>CobaltExcellen Minerals SARL</v>
      </c>
      <c r="K29" s="150" t="str">
        <f t="shared" si="1"/>
        <v>CobaltExcellen Minerals SARL</v>
      </c>
    </row>
    <row r="30" spans="1:11">
      <c r="A30" s="150" t="s">
        <v>46</v>
      </c>
      <c r="B30" s="150" t="s">
        <v>350</v>
      </c>
      <c r="C30" s="150" t="s">
        <v>350</v>
      </c>
      <c r="D30" s="277" t="s">
        <v>103</v>
      </c>
      <c r="E30" s="277" t="s">
        <v>351</v>
      </c>
      <c r="F30" s="151" t="s">
        <v>11</v>
      </c>
      <c r="G30" s="277"/>
      <c r="H30" s="150" t="s">
        <v>352</v>
      </c>
      <c r="I30" s="150" t="s">
        <v>353</v>
      </c>
      <c r="J30" s="150" t="str">
        <f t="shared" si="0"/>
        <v>CobaltFairsky Industrial Co., Limited</v>
      </c>
      <c r="K30" s="150" t="str">
        <f t="shared" si="1"/>
        <v>CobaltFairsky Industrial Co., Limited</v>
      </c>
    </row>
    <row r="31" spans="1:11">
      <c r="A31" s="150" t="s">
        <v>46</v>
      </c>
      <c r="B31" s="150" t="s">
        <v>354</v>
      </c>
      <c r="C31" s="150" t="s">
        <v>354</v>
      </c>
      <c r="D31" s="277" t="s">
        <v>116</v>
      </c>
      <c r="E31" s="277" t="s">
        <v>355</v>
      </c>
      <c r="F31" s="151" t="s">
        <v>11</v>
      </c>
      <c r="G31" s="277"/>
      <c r="H31" s="150" t="s">
        <v>356</v>
      </c>
      <c r="I31" s="150" t="s">
        <v>357</v>
      </c>
      <c r="J31" s="150" t="str">
        <f t="shared" si="0"/>
        <v>CobaltFort Saskatchewan Metals Facility</v>
      </c>
      <c r="K31" s="150" t="str">
        <f t="shared" si="1"/>
        <v>CobaltFort Saskatchewan Metals Facility</v>
      </c>
    </row>
    <row r="32" spans="1:11">
      <c r="A32" s="150" t="s">
        <v>46</v>
      </c>
      <c r="B32" s="150" t="s">
        <v>358</v>
      </c>
      <c r="C32" s="150" t="s">
        <v>359</v>
      </c>
      <c r="D32" s="277" t="s">
        <v>110</v>
      </c>
      <c r="E32" s="277" t="s">
        <v>109</v>
      </c>
      <c r="F32" s="151" t="s">
        <v>11</v>
      </c>
      <c r="G32" s="277"/>
      <c r="H32" s="150" t="s">
        <v>360</v>
      </c>
      <c r="I32" s="150" t="s">
        <v>361</v>
      </c>
      <c r="J32" s="150" t="str">
        <f t="shared" si="0"/>
        <v>CobaltFreeport Kokkola</v>
      </c>
      <c r="K32" s="150" t="str">
        <f t="shared" si="1"/>
        <v>CobaltFreeport Kokkola</v>
      </c>
    </row>
    <row r="33" spans="1:11">
      <c r="A33" s="150" t="s">
        <v>46</v>
      </c>
      <c r="B33" s="150" t="s">
        <v>362</v>
      </c>
      <c r="C33" s="150" t="s">
        <v>363</v>
      </c>
      <c r="D33" s="277" t="s">
        <v>103</v>
      </c>
      <c r="E33" s="277" t="s">
        <v>170</v>
      </c>
      <c r="F33" s="151" t="s">
        <v>11</v>
      </c>
      <c r="G33" s="277"/>
      <c r="H33" s="150" t="s">
        <v>364</v>
      </c>
      <c r="I33" s="150" t="s">
        <v>365</v>
      </c>
      <c r="J33" s="150" t="str">
        <f t="shared" si="0"/>
        <v>CobaltFujian Evergreen New Energy Technology Co.</v>
      </c>
      <c r="K33" s="150" t="str">
        <f t="shared" si="1"/>
        <v>CobaltFujian Evergreen New Energy Technology Co.</v>
      </c>
    </row>
    <row r="34" spans="1:11">
      <c r="A34" s="150" t="s">
        <v>46</v>
      </c>
      <c r="B34" s="150" t="s">
        <v>363</v>
      </c>
      <c r="C34" s="150" t="s">
        <v>363</v>
      </c>
      <c r="D34" s="277" t="s">
        <v>103</v>
      </c>
      <c r="E34" s="277" t="s">
        <v>170</v>
      </c>
      <c r="F34" s="151" t="s">
        <v>11</v>
      </c>
      <c r="G34" s="277"/>
      <c r="H34" s="150" t="s">
        <v>364</v>
      </c>
      <c r="I34" s="150" t="s">
        <v>365</v>
      </c>
      <c r="J34" s="150" t="str">
        <f t="shared" si="0"/>
        <v>CobaltFujian Evergreen New Energy Technology Co., Ltd.</v>
      </c>
      <c r="K34" s="150" t="str">
        <f t="shared" si="1"/>
        <v>CobaltFujian Evergreen New Energy Technology Co., Ltd.</v>
      </c>
    </row>
    <row r="35" spans="1:11">
      <c r="A35" s="150" t="s">
        <v>46</v>
      </c>
      <c r="B35" s="150" t="s">
        <v>366</v>
      </c>
      <c r="C35" s="150" t="s">
        <v>367</v>
      </c>
      <c r="D35" s="277" t="s">
        <v>103</v>
      </c>
      <c r="E35" s="277" t="s">
        <v>368</v>
      </c>
      <c r="F35" s="151" t="s">
        <v>11</v>
      </c>
      <c r="G35" s="277"/>
      <c r="H35" s="150" t="s">
        <v>369</v>
      </c>
      <c r="I35" s="150" t="s">
        <v>370</v>
      </c>
      <c r="J35" s="150" t="str">
        <f t="shared" si="0"/>
        <v>CobaltGangzhou Yi Hao Umicore Industry Co.</v>
      </c>
      <c r="K35" s="150" t="str">
        <f t="shared" si="1"/>
        <v>CobaltGangzhou Yi Hao Umicore Industry Co.</v>
      </c>
    </row>
    <row r="36" spans="1:11">
      <c r="A36" s="150" t="s">
        <v>46</v>
      </c>
      <c r="B36" s="150" t="s">
        <v>371</v>
      </c>
      <c r="C36" s="150" t="s">
        <v>372</v>
      </c>
      <c r="D36" s="277" t="s">
        <v>103</v>
      </c>
      <c r="E36" s="277" t="s">
        <v>373</v>
      </c>
      <c r="F36" s="151" t="s">
        <v>11</v>
      </c>
      <c r="G36" s="277"/>
      <c r="H36" s="150" t="s">
        <v>369</v>
      </c>
      <c r="I36" s="150" t="s">
        <v>370</v>
      </c>
      <c r="J36" s="150" t="str">
        <f t="shared" si="0"/>
        <v>CobaltGanzhou Hanrui</v>
      </c>
      <c r="K36" s="150" t="str">
        <f t="shared" si="1"/>
        <v>CobaltGanzhou Hanrui</v>
      </c>
    </row>
    <row r="37" spans="1:11">
      <c r="A37" s="150" t="s">
        <v>46</v>
      </c>
      <c r="B37" s="150" t="s">
        <v>372</v>
      </c>
      <c r="C37" s="150" t="s">
        <v>372</v>
      </c>
      <c r="D37" s="277" t="s">
        <v>103</v>
      </c>
      <c r="E37" s="277" t="s">
        <v>373</v>
      </c>
      <c r="F37" s="151" t="s">
        <v>11</v>
      </c>
      <c r="G37" s="277"/>
      <c r="H37" s="150" t="s">
        <v>369</v>
      </c>
      <c r="I37" s="150" t="s">
        <v>370</v>
      </c>
      <c r="J37" s="150" t="str">
        <f t="shared" si="0"/>
        <v>CobaltGanzhou Hanrui New Energy Technology Co., Ltd.</v>
      </c>
      <c r="K37" s="150" t="str">
        <f t="shared" si="1"/>
        <v>CobaltGanzhou Hanrui New Energy Technology Co., Ltd.</v>
      </c>
    </row>
    <row r="38" spans="1:11">
      <c r="A38" s="150" t="s">
        <v>46</v>
      </c>
      <c r="B38" s="150" t="s">
        <v>374</v>
      </c>
      <c r="C38" s="150" t="s">
        <v>374</v>
      </c>
      <c r="D38" s="277" t="s">
        <v>103</v>
      </c>
      <c r="E38" s="277" t="s">
        <v>137</v>
      </c>
      <c r="F38" s="151" t="s">
        <v>11</v>
      </c>
      <c r="G38" s="277"/>
      <c r="H38" s="150" t="s">
        <v>369</v>
      </c>
      <c r="I38" s="150" t="s">
        <v>370</v>
      </c>
      <c r="J38" s="150" t="str">
        <f t="shared" si="0"/>
        <v>CobaltGanzhou Highpower Technology Co., Ltd.</v>
      </c>
      <c r="K38" s="150" t="str">
        <f t="shared" si="1"/>
        <v>CobaltGanzhou Highpower Technology Co., Ltd.</v>
      </c>
    </row>
    <row r="39" spans="1:11">
      <c r="A39" s="150" t="s">
        <v>46</v>
      </c>
      <c r="B39" s="150" t="s">
        <v>375</v>
      </c>
      <c r="C39" s="150" t="s">
        <v>375</v>
      </c>
      <c r="D39" s="277" t="s">
        <v>103</v>
      </c>
      <c r="E39" s="277" t="s">
        <v>106</v>
      </c>
      <c r="F39" s="151" t="s">
        <v>11</v>
      </c>
      <c r="G39" s="277"/>
      <c r="H39" s="150" t="s">
        <v>369</v>
      </c>
      <c r="I39" s="150" t="s">
        <v>370</v>
      </c>
      <c r="J39" s="150" t="str">
        <f t="shared" si="0"/>
        <v>CobaltGanzhou Tengyuan Cobalt New Material Co., Ltd.</v>
      </c>
      <c r="K39" s="150" t="str">
        <f t="shared" si="1"/>
        <v>CobaltGanzhou Tengyuan Cobalt New Material Co., Ltd.</v>
      </c>
    </row>
    <row r="40" spans="1:11">
      <c r="A40" s="150" t="s">
        <v>46</v>
      </c>
      <c r="B40" s="150" t="s">
        <v>367</v>
      </c>
      <c r="C40" s="150" t="s">
        <v>367</v>
      </c>
      <c r="D40" s="277" t="s">
        <v>103</v>
      </c>
      <c r="E40" s="277" t="s">
        <v>368</v>
      </c>
      <c r="F40" s="151" t="s">
        <v>11</v>
      </c>
      <c r="G40" s="277"/>
      <c r="H40" s="150" t="s">
        <v>369</v>
      </c>
      <c r="I40" s="150" t="s">
        <v>370</v>
      </c>
      <c r="J40" s="150" t="str">
        <f t="shared" si="0"/>
        <v>CobaltGanZhou Yihao Umicore Industries Co., Ltd</v>
      </c>
      <c r="K40" s="150" t="str">
        <f t="shared" si="1"/>
        <v>CobaltGanZhou Yihao Umicore Industries Co., Ltd</v>
      </c>
    </row>
    <row r="41" spans="1:11">
      <c r="A41" s="150" t="s">
        <v>46</v>
      </c>
      <c r="B41" s="150" t="s">
        <v>376</v>
      </c>
      <c r="C41" s="150" t="s">
        <v>376</v>
      </c>
      <c r="D41" s="277" t="s">
        <v>103</v>
      </c>
      <c r="E41" s="277" t="s">
        <v>102</v>
      </c>
      <c r="F41" s="151" t="s">
        <v>11</v>
      </c>
      <c r="G41" s="277"/>
      <c r="H41" s="150" t="s">
        <v>377</v>
      </c>
      <c r="I41" s="150" t="s">
        <v>378</v>
      </c>
      <c r="J41" s="150" t="str">
        <f t="shared" si="0"/>
        <v>CobaltGem (Jiangsu) Cobalt Industry Co., Ltd.</v>
      </c>
      <c r="K41" s="150" t="str">
        <f t="shared" si="1"/>
        <v>CobaltGem (Jiangsu) Cobalt Industry Co., Ltd.</v>
      </c>
    </row>
    <row r="42" spans="1:11">
      <c r="A42" s="150" t="s">
        <v>46</v>
      </c>
      <c r="B42" s="150" t="s">
        <v>379</v>
      </c>
      <c r="C42" s="150" t="s">
        <v>379</v>
      </c>
      <c r="D42" s="277" t="s">
        <v>380</v>
      </c>
      <c r="E42" s="277" t="s">
        <v>381</v>
      </c>
      <c r="F42" s="151" t="s">
        <v>11</v>
      </c>
      <c r="G42" s="277"/>
      <c r="H42" s="150" t="s">
        <v>382</v>
      </c>
      <c r="I42" s="150" t="s">
        <v>383</v>
      </c>
      <c r="J42" s="150" t="str">
        <f t="shared" si="0"/>
        <v>CobaltGLC (Laos) Metal Co. Ltd</v>
      </c>
      <c r="K42" s="150" t="str">
        <f t="shared" si="1"/>
        <v>CobaltGLC (Laos) Metal Co. Ltd</v>
      </c>
    </row>
    <row r="43" spans="1:11">
      <c r="A43" s="150" t="s">
        <v>46</v>
      </c>
      <c r="B43" s="150" t="s">
        <v>384</v>
      </c>
      <c r="C43" s="150" t="s">
        <v>384</v>
      </c>
      <c r="D43" s="277" t="s">
        <v>141</v>
      </c>
      <c r="E43" s="277" t="s">
        <v>140</v>
      </c>
      <c r="F43" s="151" t="s">
        <v>11</v>
      </c>
      <c r="G43" s="277"/>
      <c r="H43" s="150" t="s">
        <v>385</v>
      </c>
      <c r="I43" s="150" t="s">
        <v>386</v>
      </c>
      <c r="J43" s="150" t="str">
        <f t="shared" si="0"/>
        <v>CobaltGlencore Nikkelverk AS</v>
      </c>
      <c r="K43" s="150" t="str">
        <f t="shared" si="1"/>
        <v>CobaltGlencore Nikkelverk AS</v>
      </c>
    </row>
    <row r="44" spans="1:11">
      <c r="A44" s="150" t="s">
        <v>46</v>
      </c>
      <c r="B44" s="150" t="s">
        <v>266</v>
      </c>
      <c r="C44" s="150" t="s">
        <v>384</v>
      </c>
      <c r="D44" s="277" t="s">
        <v>141</v>
      </c>
      <c r="E44" s="277" t="s">
        <v>140</v>
      </c>
      <c r="F44" s="151" t="s">
        <v>11</v>
      </c>
      <c r="G44" s="277"/>
      <c r="H44" s="150" t="s">
        <v>385</v>
      </c>
      <c r="I44" s="150" t="s">
        <v>386</v>
      </c>
      <c r="J44" s="150" t="str">
        <f t="shared" si="0"/>
        <v>CobaltGlencore Nikkelverk Refinery</v>
      </c>
      <c r="K44" s="150" t="str">
        <f t="shared" si="1"/>
        <v>CobaltGlencore Nikkelverk Refinery</v>
      </c>
    </row>
    <row r="45" spans="1:11">
      <c r="A45" s="150" t="s">
        <v>46</v>
      </c>
      <c r="B45" s="150" t="s">
        <v>387</v>
      </c>
      <c r="C45" s="150" t="s">
        <v>387</v>
      </c>
      <c r="D45" s="277" t="s">
        <v>103</v>
      </c>
      <c r="E45" s="277" t="s">
        <v>388</v>
      </c>
      <c r="F45" s="151" t="s">
        <v>11</v>
      </c>
      <c r="G45" s="277"/>
      <c r="H45" s="150" t="s">
        <v>389</v>
      </c>
      <c r="I45" s="150" t="s">
        <v>286</v>
      </c>
      <c r="J45" s="150" t="str">
        <f t="shared" si="0"/>
        <v>CobaltGuangdong Fangyuan New Materials Group Co., Ltd.</v>
      </c>
      <c r="K45" s="150" t="str">
        <f t="shared" si="1"/>
        <v>CobaltGuangdong Fangyuan New Materials Group Co., Ltd.</v>
      </c>
    </row>
    <row r="46" spans="1:11">
      <c r="A46" s="150" t="s">
        <v>46</v>
      </c>
      <c r="B46" s="150" t="s">
        <v>390</v>
      </c>
      <c r="C46" s="150" t="s">
        <v>390</v>
      </c>
      <c r="D46" s="277" t="s">
        <v>103</v>
      </c>
      <c r="E46" s="277" t="s">
        <v>129</v>
      </c>
      <c r="F46" s="151" t="s">
        <v>11</v>
      </c>
      <c r="G46" s="277"/>
      <c r="H46" s="150" t="s">
        <v>391</v>
      </c>
      <c r="I46" s="150" t="s">
        <v>286</v>
      </c>
      <c r="J46" s="150" t="str">
        <f t="shared" si="0"/>
        <v>CobaltGuangdong Jiana Energy Technology Co., Ltd.</v>
      </c>
      <c r="K46" s="150" t="str">
        <f t="shared" si="1"/>
        <v>CobaltGuangdong Jiana Energy Technology Co., Ltd.</v>
      </c>
    </row>
    <row r="47" spans="1:11">
      <c r="A47" s="150" t="s">
        <v>46</v>
      </c>
      <c r="B47" s="150" t="s">
        <v>392</v>
      </c>
      <c r="C47" s="150" t="s">
        <v>392</v>
      </c>
      <c r="D47" s="277" t="s">
        <v>103</v>
      </c>
      <c r="E47" s="277" t="s">
        <v>393</v>
      </c>
      <c r="F47" s="151" t="s">
        <v>11</v>
      </c>
      <c r="G47" s="277"/>
      <c r="H47" s="150" t="s">
        <v>394</v>
      </c>
      <c r="I47" s="150" t="s">
        <v>395</v>
      </c>
      <c r="J47" s="150" t="str">
        <f t="shared" si="0"/>
        <v>CobaltGuangxi CNGR New Energy Science &amp; Technology Co., Ltd.</v>
      </c>
      <c r="K47" s="150" t="str">
        <f t="shared" si="1"/>
        <v>CobaltGuangxi CNGR New Energy Science &amp; Technology Co., Ltd.</v>
      </c>
    </row>
    <row r="48" spans="1:11">
      <c r="A48" s="150" t="s">
        <v>46</v>
      </c>
      <c r="B48" s="150" t="s">
        <v>396</v>
      </c>
      <c r="C48" s="150" t="s">
        <v>396</v>
      </c>
      <c r="D48" s="277" t="s">
        <v>103</v>
      </c>
      <c r="E48" s="277" t="s">
        <v>107</v>
      </c>
      <c r="F48" s="151" t="s">
        <v>11</v>
      </c>
      <c r="G48" s="277"/>
      <c r="H48" s="150" t="s">
        <v>397</v>
      </c>
      <c r="I48" s="150" t="s">
        <v>395</v>
      </c>
      <c r="J48" s="150" t="str">
        <f t="shared" si="0"/>
        <v>CobaltGuangxi Yinyi Advanced Material Co., Ltd.</v>
      </c>
      <c r="K48" s="150" t="str">
        <f t="shared" si="1"/>
        <v>CobaltGuangxi Yinyi Advanced Material Co., Ltd.</v>
      </c>
    </row>
    <row r="49" spans="1:11">
      <c r="A49" s="150" t="s">
        <v>46</v>
      </c>
      <c r="B49" s="150" t="s">
        <v>398</v>
      </c>
      <c r="C49" s="150" t="s">
        <v>398</v>
      </c>
      <c r="D49" s="277" t="s">
        <v>103</v>
      </c>
      <c r="E49" s="277" t="s">
        <v>154</v>
      </c>
      <c r="F49" s="151" t="s">
        <v>11</v>
      </c>
      <c r="G49" s="277"/>
      <c r="H49" s="150" t="s">
        <v>399</v>
      </c>
      <c r="I49" s="150" t="s">
        <v>400</v>
      </c>
      <c r="J49" s="150" t="str">
        <f t="shared" si="0"/>
        <v>CobaltGuizhou CNGR Resource Recycling Industry Development Co., Ltd.</v>
      </c>
      <c r="K49" s="150" t="str">
        <f t="shared" si="1"/>
        <v>CobaltGuizhou CNGR Resource Recycling Industry Development Co., Ltd.</v>
      </c>
    </row>
    <row r="50" spans="1:11">
      <c r="A50" s="150" t="s">
        <v>46</v>
      </c>
      <c r="B50" s="150" t="s">
        <v>401</v>
      </c>
      <c r="C50" s="150" t="s">
        <v>401</v>
      </c>
      <c r="D50" s="277" t="s">
        <v>103</v>
      </c>
      <c r="E50" s="277" t="s">
        <v>402</v>
      </c>
      <c r="F50" s="151" t="s">
        <v>11</v>
      </c>
      <c r="G50" s="277"/>
      <c r="H50" s="150" t="s">
        <v>399</v>
      </c>
      <c r="I50" s="150" t="s">
        <v>400</v>
      </c>
      <c r="J50" s="150" t="str">
        <f t="shared" si="0"/>
        <v>CobaltGuizhou Red Star Electronic Material Co., Ltd.</v>
      </c>
      <c r="K50" s="150" t="str">
        <f t="shared" si="1"/>
        <v>CobaltGuizhou Red Star Electronic Material Co., Ltd.</v>
      </c>
    </row>
    <row r="51" spans="1:11">
      <c r="A51" s="150" t="s">
        <v>46</v>
      </c>
      <c r="B51" s="150" t="s">
        <v>403</v>
      </c>
      <c r="C51" s="150" t="s">
        <v>404</v>
      </c>
      <c r="D51" s="277" t="s">
        <v>124</v>
      </c>
      <c r="E51" s="277" t="s">
        <v>153</v>
      </c>
      <c r="F51" s="151" t="s">
        <v>11</v>
      </c>
      <c r="G51" s="277"/>
      <c r="H51" s="150" t="s">
        <v>405</v>
      </c>
      <c r="I51" s="150" t="s">
        <v>406</v>
      </c>
      <c r="J51" s="150" t="str">
        <f t="shared" si="0"/>
        <v>CobaltHarima Refinery</v>
      </c>
      <c r="K51" s="150" t="str">
        <f t="shared" si="1"/>
        <v>CobaltHarima Refinery</v>
      </c>
    </row>
    <row r="52" spans="1:11">
      <c r="A52" s="150" t="s">
        <v>46</v>
      </c>
      <c r="B52" s="150" t="s">
        <v>404</v>
      </c>
      <c r="C52" s="150" t="s">
        <v>404</v>
      </c>
      <c r="D52" s="277" t="s">
        <v>124</v>
      </c>
      <c r="E52" s="277" t="s">
        <v>153</v>
      </c>
      <c r="F52" s="151" t="s">
        <v>11</v>
      </c>
      <c r="G52" s="277"/>
      <c r="H52" s="150" t="s">
        <v>405</v>
      </c>
      <c r="I52" s="150" t="s">
        <v>406</v>
      </c>
      <c r="J52" s="150" t="str">
        <f t="shared" si="0"/>
        <v>CobaltHarima Refinery, Sumitomo Metal Mining</v>
      </c>
      <c r="K52" s="150" t="str">
        <f t="shared" si="1"/>
        <v>CobaltHarima Refinery, Sumitomo Metal Mining</v>
      </c>
    </row>
    <row r="53" spans="1:11">
      <c r="A53" s="150" t="s">
        <v>46</v>
      </c>
      <c r="B53" s="150" t="s">
        <v>407</v>
      </c>
      <c r="C53" s="150" t="s">
        <v>407</v>
      </c>
      <c r="D53" s="277" t="s">
        <v>103</v>
      </c>
      <c r="E53" s="277" t="s">
        <v>408</v>
      </c>
      <c r="F53" s="151" t="s">
        <v>11</v>
      </c>
      <c r="G53" s="277"/>
      <c r="H53" s="150" t="s">
        <v>409</v>
      </c>
      <c r="I53" s="150" t="s">
        <v>289</v>
      </c>
      <c r="J53" s="150" t="str">
        <f t="shared" si="0"/>
        <v>CobaltHefei Rongjie Metal Technology Co., Ltd.</v>
      </c>
      <c r="K53" s="150" t="str">
        <f t="shared" si="1"/>
        <v>CobaltHefei Rongjie Metal Technology Co., Ltd.</v>
      </c>
    </row>
    <row r="54" spans="1:11">
      <c r="A54" s="150" t="s">
        <v>46</v>
      </c>
      <c r="B54" s="150" t="s">
        <v>410</v>
      </c>
      <c r="C54" s="150" t="s">
        <v>410</v>
      </c>
      <c r="D54" s="277" t="s">
        <v>103</v>
      </c>
      <c r="E54" s="277" t="s">
        <v>411</v>
      </c>
      <c r="F54" s="151" t="s">
        <v>11</v>
      </c>
      <c r="G54" s="277"/>
      <c r="H54" s="150" t="s">
        <v>412</v>
      </c>
      <c r="I54" s="150" t="s">
        <v>413</v>
      </c>
      <c r="J54" s="150" t="str">
        <f t="shared" si="0"/>
        <v>CobaltHunan Brunp Recycling Technology Co., Ltd.</v>
      </c>
      <c r="K54" s="150" t="str">
        <f t="shared" si="1"/>
        <v>CobaltHunan Brunp Recycling Technology Co., Ltd.</v>
      </c>
    </row>
    <row r="55" spans="1:11">
      <c r="A55" s="150" t="s">
        <v>46</v>
      </c>
      <c r="B55" s="150" t="s">
        <v>414</v>
      </c>
      <c r="C55" s="150" t="s">
        <v>414</v>
      </c>
      <c r="D55" s="277" t="s">
        <v>103</v>
      </c>
      <c r="E55" s="277" t="s">
        <v>145</v>
      </c>
      <c r="F55" s="151" t="s">
        <v>11</v>
      </c>
      <c r="G55" s="277"/>
      <c r="H55" s="150" t="s">
        <v>412</v>
      </c>
      <c r="I55" s="150" t="s">
        <v>413</v>
      </c>
      <c r="J55" s="150" t="str">
        <f t="shared" si="0"/>
        <v>CobaltHunan CNGR New Energy Science &amp; Technology Co., Ltd.</v>
      </c>
      <c r="K55" s="150" t="str">
        <f t="shared" si="1"/>
        <v>CobaltHunan CNGR New Energy Science &amp; Technology Co., Ltd.</v>
      </c>
    </row>
    <row r="56" spans="1:11">
      <c r="A56" s="150" t="s">
        <v>46</v>
      </c>
      <c r="B56" s="150" t="s">
        <v>415</v>
      </c>
      <c r="C56" s="150" t="s">
        <v>414</v>
      </c>
      <c r="D56" s="277" t="s">
        <v>103</v>
      </c>
      <c r="E56" s="277" t="s">
        <v>145</v>
      </c>
      <c r="F56" s="151" t="s">
        <v>11</v>
      </c>
      <c r="G56" s="277"/>
      <c r="H56" s="150" t="s">
        <v>412</v>
      </c>
      <c r="I56" s="150" t="s">
        <v>413</v>
      </c>
      <c r="J56" s="150" t="str">
        <f t="shared" si="0"/>
        <v>CobaltHunan Hina Advanced Material Co., Ltd.</v>
      </c>
      <c r="K56" s="150" t="str">
        <f t="shared" si="1"/>
        <v>CobaltHunan Hina Advanced Material Co., Ltd.</v>
      </c>
    </row>
    <row r="57" spans="1:11">
      <c r="A57" s="150" t="s">
        <v>46</v>
      </c>
      <c r="B57" s="150" t="s">
        <v>416</v>
      </c>
      <c r="C57" s="150" t="s">
        <v>416</v>
      </c>
      <c r="D57" s="277" t="s">
        <v>103</v>
      </c>
      <c r="E57" s="277" t="s">
        <v>417</v>
      </c>
      <c r="F57" s="151" t="s">
        <v>11</v>
      </c>
      <c r="G57" s="277"/>
      <c r="H57" s="150" t="s">
        <v>418</v>
      </c>
      <c r="I57" s="150" t="s">
        <v>413</v>
      </c>
      <c r="J57" s="150" t="str">
        <f t="shared" si="0"/>
        <v>CobaltHunan Jinxin New Material Holding Co., Ltd.</v>
      </c>
      <c r="K57" s="150" t="str">
        <f t="shared" si="1"/>
        <v>CobaltHunan Jinxin New Material Holding Co., Ltd.</v>
      </c>
    </row>
    <row r="58" spans="1:11">
      <c r="A58" s="150" t="s">
        <v>46</v>
      </c>
      <c r="B58" s="150" t="s">
        <v>419</v>
      </c>
      <c r="C58" s="150" t="s">
        <v>416</v>
      </c>
      <c r="D58" s="277" t="s">
        <v>103</v>
      </c>
      <c r="E58" s="277" t="s">
        <v>417</v>
      </c>
      <c r="F58" s="151" t="s">
        <v>11</v>
      </c>
      <c r="G58" s="277"/>
      <c r="H58" s="150" t="s">
        <v>418</v>
      </c>
      <c r="I58" s="150" t="s">
        <v>413</v>
      </c>
      <c r="J58" s="150" t="str">
        <f t="shared" si="0"/>
        <v>CobaltHunan Jinxin New Materials Co., Ltd.</v>
      </c>
      <c r="K58" s="150" t="str">
        <f t="shared" si="1"/>
        <v>CobaltHunan Jinxin New Materials Co., Ltd.</v>
      </c>
    </row>
    <row r="59" spans="1:11">
      <c r="A59" s="150" t="s">
        <v>46</v>
      </c>
      <c r="B59" s="150" t="s">
        <v>420</v>
      </c>
      <c r="C59" s="150" t="s">
        <v>420</v>
      </c>
      <c r="D59" s="277" t="s">
        <v>103</v>
      </c>
      <c r="E59" s="277" t="s">
        <v>421</v>
      </c>
      <c r="F59" s="151" t="s">
        <v>11</v>
      </c>
      <c r="G59" s="277"/>
      <c r="H59" s="150" t="s">
        <v>422</v>
      </c>
      <c r="I59" s="150" t="s">
        <v>413</v>
      </c>
      <c r="J59" s="150" t="str">
        <f t="shared" si="0"/>
        <v>CobaltHunan Shiji Yintian New Material Co., Ltd.</v>
      </c>
      <c r="K59" s="150" t="str">
        <f t="shared" si="1"/>
        <v>CobaltHunan Shiji Yintian New Material Co., Ltd.</v>
      </c>
    </row>
    <row r="60" spans="1:11">
      <c r="A60" s="150" t="s">
        <v>46</v>
      </c>
      <c r="B60" s="150" t="s">
        <v>423</v>
      </c>
      <c r="C60" s="150" t="s">
        <v>423</v>
      </c>
      <c r="D60" s="277" t="s">
        <v>103</v>
      </c>
      <c r="E60" s="277" t="s">
        <v>142</v>
      </c>
      <c r="F60" s="151" t="s">
        <v>11</v>
      </c>
      <c r="G60" s="277"/>
      <c r="H60" s="150" t="s">
        <v>412</v>
      </c>
      <c r="I60" s="150" t="s">
        <v>413</v>
      </c>
      <c r="J60" s="150" t="str">
        <f t="shared" si="0"/>
        <v>CobaltHunan Yacheng New Energy Co., Ltd.</v>
      </c>
      <c r="K60" s="150" t="str">
        <f t="shared" si="1"/>
        <v>CobaltHunan Yacheng New Energy Co., Ltd.</v>
      </c>
    </row>
    <row r="61" spans="1:11">
      <c r="A61" s="150" t="s">
        <v>46</v>
      </c>
      <c r="B61" s="150" t="s">
        <v>424</v>
      </c>
      <c r="C61" s="150" t="s">
        <v>423</v>
      </c>
      <c r="D61" s="277" t="s">
        <v>103</v>
      </c>
      <c r="E61" s="277" t="s">
        <v>142</v>
      </c>
      <c r="F61" s="151" t="s">
        <v>11</v>
      </c>
      <c r="G61" s="277"/>
      <c r="H61" s="150" t="s">
        <v>412</v>
      </c>
      <c r="I61" s="150" t="s">
        <v>413</v>
      </c>
      <c r="J61" s="150" t="str">
        <f t="shared" si="0"/>
        <v>CobaltHunan Yacheng New Materials Co., Ltd.</v>
      </c>
      <c r="K61" s="150" t="str">
        <f t="shared" si="1"/>
        <v>CobaltHunan Yacheng New Materials Co., Ltd.</v>
      </c>
    </row>
    <row r="62" spans="1:11">
      <c r="A62" s="150" t="s">
        <v>46</v>
      </c>
      <c r="B62" s="150" t="s">
        <v>425</v>
      </c>
      <c r="C62" s="150" t="s">
        <v>414</v>
      </c>
      <c r="D62" s="277" t="s">
        <v>103</v>
      </c>
      <c r="E62" s="277" t="s">
        <v>145</v>
      </c>
      <c r="F62" s="151" t="s">
        <v>11</v>
      </c>
      <c r="G62" s="277"/>
      <c r="H62" s="150" t="s">
        <v>412</v>
      </c>
      <c r="I62" s="150" t="s">
        <v>413</v>
      </c>
      <c r="J62" s="150" t="str">
        <f t="shared" si="0"/>
        <v>CobaltHunan Zoomwe New Energy Science &amp; Technology Co., Ltd.</v>
      </c>
      <c r="K62" s="150" t="str">
        <f t="shared" si="1"/>
        <v>CobaltHunan Zoomwe New Energy Science &amp; Technology Co., Ltd.</v>
      </c>
    </row>
    <row r="63" spans="1:11">
      <c r="A63" s="150" t="s">
        <v>46</v>
      </c>
      <c r="B63" s="150" t="s">
        <v>426</v>
      </c>
      <c r="C63" s="150" t="s">
        <v>426</v>
      </c>
      <c r="D63" s="277" t="s">
        <v>150</v>
      </c>
      <c r="E63" s="277" t="s">
        <v>149</v>
      </c>
      <c r="F63" s="151" t="s">
        <v>11</v>
      </c>
      <c r="G63" s="277"/>
      <c r="H63" s="150" t="s">
        <v>427</v>
      </c>
      <c r="I63" s="150" t="s">
        <v>428</v>
      </c>
      <c r="J63" s="150" t="str">
        <f t="shared" si="0"/>
        <v>CobaltICoNiChem Widnes Ltd</v>
      </c>
      <c r="K63" s="150" t="str">
        <f t="shared" si="1"/>
        <v>CobaltICoNiChem Widnes Ltd</v>
      </c>
    </row>
    <row r="64" spans="1:11">
      <c r="A64" s="150" t="s">
        <v>46</v>
      </c>
      <c r="B64" s="150" t="s">
        <v>429</v>
      </c>
      <c r="C64" s="150" t="s">
        <v>429</v>
      </c>
      <c r="D64" s="277" t="s">
        <v>244</v>
      </c>
      <c r="E64" s="277" t="s">
        <v>430</v>
      </c>
      <c r="F64" s="151" t="s">
        <v>11</v>
      </c>
      <c r="G64" s="277"/>
      <c r="H64" s="150" t="s">
        <v>431</v>
      </c>
      <c r="I64" s="150" t="s">
        <v>432</v>
      </c>
      <c r="J64" s="150" t="str">
        <f t="shared" si="0"/>
        <v>CobaltImpala Platinum - Base Metal Refinery (BMR)</v>
      </c>
      <c r="K64" s="150" t="str">
        <f t="shared" si="1"/>
        <v>CobaltImpala Platinum - Base Metal Refinery (BMR)</v>
      </c>
    </row>
    <row r="65" spans="1:11">
      <c r="A65" s="150" t="s">
        <v>46</v>
      </c>
      <c r="B65" s="150" t="s">
        <v>433</v>
      </c>
      <c r="C65" s="150" t="s">
        <v>433</v>
      </c>
      <c r="D65" s="277" t="s">
        <v>244</v>
      </c>
      <c r="E65" s="277" t="s">
        <v>434</v>
      </c>
      <c r="F65" s="151" t="s">
        <v>11</v>
      </c>
      <c r="G65" s="277"/>
      <c r="H65" s="150" t="s">
        <v>435</v>
      </c>
      <c r="I65" s="150" t="s">
        <v>436</v>
      </c>
      <c r="J65" s="150" t="str">
        <f t="shared" si="0"/>
        <v>CobaltImpala Platinum - Rustenburg Smelter</v>
      </c>
      <c r="K65" s="150" t="str">
        <f t="shared" si="1"/>
        <v>CobaltImpala Platinum - Rustenburg Smelter</v>
      </c>
    </row>
    <row r="66" spans="1:11">
      <c r="A66" s="150" t="s">
        <v>46</v>
      </c>
      <c r="B66" s="150" t="s">
        <v>437</v>
      </c>
      <c r="C66" s="150" t="s">
        <v>429</v>
      </c>
      <c r="D66" s="277" t="s">
        <v>244</v>
      </c>
      <c r="E66" s="277" t="s">
        <v>430</v>
      </c>
      <c r="F66" s="151" t="s">
        <v>11</v>
      </c>
      <c r="G66" s="277"/>
      <c r="H66" s="150" t="s">
        <v>431</v>
      </c>
      <c r="I66" s="150" t="s">
        <v>432</v>
      </c>
      <c r="J66" s="150" t="str">
        <f t="shared" si="0"/>
        <v>CobaltImpala Refineries – Base Metals Refinery (BMR)</v>
      </c>
      <c r="K66" s="150" t="str">
        <f t="shared" si="1"/>
        <v>CobaltImpala Refineries – Base Metals Refinery (BMR)</v>
      </c>
    </row>
    <row r="67" spans="1:11">
      <c r="A67" s="150" t="s">
        <v>46</v>
      </c>
      <c r="B67" s="150" t="s">
        <v>438</v>
      </c>
      <c r="C67" s="150" t="s">
        <v>433</v>
      </c>
      <c r="D67" s="277" t="s">
        <v>244</v>
      </c>
      <c r="E67" s="277" t="s">
        <v>434</v>
      </c>
      <c r="F67" s="151" t="s">
        <v>11</v>
      </c>
      <c r="G67" s="277"/>
      <c r="H67" s="150" t="s">
        <v>435</v>
      </c>
      <c r="I67" s="150" t="s">
        <v>436</v>
      </c>
      <c r="J67" s="150" t="str">
        <f t="shared" si="0"/>
        <v>CobaltImpala Rustenburg</v>
      </c>
      <c r="K67" s="150" t="str">
        <f t="shared" si="1"/>
        <v>CobaltImpala Rustenburg</v>
      </c>
    </row>
    <row r="68" spans="1:11">
      <c r="A68" s="150" t="s">
        <v>46</v>
      </c>
      <c r="B68" s="150" t="s">
        <v>439</v>
      </c>
      <c r="C68" s="150" t="s">
        <v>439</v>
      </c>
      <c r="D68" s="277" t="s">
        <v>440</v>
      </c>
      <c r="E68" s="277" t="s">
        <v>441</v>
      </c>
      <c r="F68" s="151" t="s">
        <v>11</v>
      </c>
      <c r="G68" s="277"/>
      <c r="H68" s="150" t="s">
        <v>442</v>
      </c>
      <c r="I68" s="150" t="s">
        <v>443</v>
      </c>
      <c r="J68" s="150" t="str">
        <f t="shared" si="0"/>
        <v>CobaltIncasa S.A.</v>
      </c>
      <c r="K68" s="150" t="str">
        <f t="shared" si="1"/>
        <v>CobaltIncasa S.A.</v>
      </c>
    </row>
    <row r="69" spans="1:11">
      <c r="A69" s="150" t="s">
        <v>46</v>
      </c>
      <c r="B69" s="150" t="s">
        <v>444</v>
      </c>
      <c r="C69" s="150" t="s">
        <v>390</v>
      </c>
      <c r="D69" s="277" t="s">
        <v>103</v>
      </c>
      <c r="E69" s="277" t="s">
        <v>129</v>
      </c>
      <c r="F69" s="151" t="s">
        <v>11</v>
      </c>
      <c r="G69" s="277"/>
      <c r="H69" s="150" t="s">
        <v>391</v>
      </c>
      <c r="I69" s="150" t="s">
        <v>286</v>
      </c>
      <c r="J69" s="150" t="str">
        <f t="shared" ref="J69:J132" si="2">A69&amp;B69</f>
        <v>CobaltJiana</v>
      </c>
      <c r="K69" s="150" t="str">
        <f t="shared" ref="K69:K132" si="3">A69&amp;B69</f>
        <v>CobaltJiana</v>
      </c>
    </row>
    <row r="70" spans="1:11">
      <c r="A70" s="150" t="s">
        <v>46</v>
      </c>
      <c r="B70" s="150" t="s">
        <v>445</v>
      </c>
      <c r="C70" s="150" t="s">
        <v>446</v>
      </c>
      <c r="D70" s="277" t="s">
        <v>103</v>
      </c>
      <c r="E70" s="277" t="s">
        <v>447</v>
      </c>
      <c r="F70" s="151" t="s">
        <v>11</v>
      </c>
      <c r="G70" s="277"/>
      <c r="H70" s="150" t="s">
        <v>448</v>
      </c>
      <c r="I70" s="150" t="s">
        <v>286</v>
      </c>
      <c r="J70" s="150" t="str">
        <f t="shared" si="2"/>
        <v>CobaltJiangmen Chancsun Umicore Industry Co., Ltd. (JUC)</v>
      </c>
      <c r="K70" s="150" t="str">
        <f t="shared" si="3"/>
        <v>CobaltJiangmen Chancsun Umicore Industry Co., Ltd. (JUC)</v>
      </c>
    </row>
    <row r="71" spans="1:11">
      <c r="A71" s="150" t="s">
        <v>46</v>
      </c>
      <c r="B71" s="150" t="s">
        <v>446</v>
      </c>
      <c r="C71" s="150" t="s">
        <v>446</v>
      </c>
      <c r="D71" s="277" t="s">
        <v>103</v>
      </c>
      <c r="E71" s="277" t="s">
        <v>447</v>
      </c>
      <c r="F71" s="151" t="s">
        <v>11</v>
      </c>
      <c r="G71" s="277"/>
      <c r="H71" s="150" t="s">
        <v>448</v>
      </c>
      <c r="I71" s="150" t="s">
        <v>286</v>
      </c>
      <c r="J71" s="150" t="str">
        <f t="shared" si="2"/>
        <v>CobaltJiangmen Chancsun Umicore Industry Co.,Ltd</v>
      </c>
      <c r="K71" s="150" t="str">
        <f t="shared" si="3"/>
        <v>CobaltJiangmen Chancsun Umicore Industry Co.,Ltd</v>
      </c>
    </row>
    <row r="72" spans="1:11">
      <c r="A72" s="150" t="s">
        <v>46</v>
      </c>
      <c r="B72" s="150" t="s">
        <v>449</v>
      </c>
      <c r="C72" s="150" t="s">
        <v>376</v>
      </c>
      <c r="D72" s="277" t="s">
        <v>103</v>
      </c>
      <c r="E72" s="277" t="s">
        <v>102</v>
      </c>
      <c r="F72" s="151" t="s">
        <v>11</v>
      </c>
      <c r="G72" s="277"/>
      <c r="H72" s="150" t="s">
        <v>377</v>
      </c>
      <c r="I72" s="150" t="s">
        <v>378</v>
      </c>
      <c r="J72" s="150" t="str">
        <f t="shared" si="2"/>
        <v>CobaltJiangsu Cobalt Nickel Metal (KLK)</v>
      </c>
      <c r="K72" s="150" t="str">
        <f t="shared" si="3"/>
        <v>CobaltJiangsu Cobalt Nickel Metal (KLK)</v>
      </c>
    </row>
    <row r="73" spans="1:11">
      <c r="A73" s="150" t="s">
        <v>46</v>
      </c>
      <c r="B73" s="150" t="s">
        <v>450</v>
      </c>
      <c r="C73" s="150" t="s">
        <v>376</v>
      </c>
      <c r="D73" s="277" t="s">
        <v>103</v>
      </c>
      <c r="E73" s="277" t="s">
        <v>102</v>
      </c>
      <c r="F73" s="151" t="s">
        <v>11</v>
      </c>
      <c r="G73" s="277"/>
      <c r="H73" s="150" t="s">
        <v>377</v>
      </c>
      <c r="I73" s="150" t="s">
        <v>378</v>
      </c>
      <c r="J73" s="150" t="str">
        <f t="shared" si="2"/>
        <v>CobaltJiangsu KLK Cobalt Nickel Metal Co., Ltd.</v>
      </c>
      <c r="K73" s="150" t="str">
        <f t="shared" si="3"/>
        <v>CobaltJiangsu KLK Cobalt Nickel Metal Co., Ltd.</v>
      </c>
    </row>
    <row r="74" spans="1:11">
      <c r="A74" s="150" t="s">
        <v>46</v>
      </c>
      <c r="B74" s="150" t="s">
        <v>451</v>
      </c>
      <c r="C74" s="150" t="s">
        <v>451</v>
      </c>
      <c r="D74" s="277" t="s">
        <v>103</v>
      </c>
      <c r="E74" s="277" t="s">
        <v>130</v>
      </c>
      <c r="F74" s="151" t="s">
        <v>11</v>
      </c>
      <c r="G74" s="277"/>
      <c r="H74" s="150" t="s">
        <v>452</v>
      </c>
      <c r="I74" s="150" t="s">
        <v>378</v>
      </c>
      <c r="J74" s="150" t="str">
        <f t="shared" si="2"/>
        <v>CobaltJiangsu Xiongfeng Technology Co., Ltd.</v>
      </c>
      <c r="K74" s="150" t="str">
        <f t="shared" si="3"/>
        <v>CobaltJiangsu Xiongfeng Technology Co., Ltd.</v>
      </c>
    </row>
    <row r="75" spans="1:11">
      <c r="A75" s="150" t="s">
        <v>46</v>
      </c>
      <c r="B75" s="150" t="s">
        <v>453</v>
      </c>
      <c r="C75" s="150" t="s">
        <v>453</v>
      </c>
      <c r="D75" s="277" t="s">
        <v>103</v>
      </c>
      <c r="E75" s="277" t="s">
        <v>172</v>
      </c>
      <c r="F75" s="151" t="s">
        <v>11</v>
      </c>
      <c r="G75" s="277"/>
      <c r="H75" s="150" t="s">
        <v>454</v>
      </c>
      <c r="I75" s="150" t="s">
        <v>370</v>
      </c>
      <c r="J75" s="150" t="str">
        <f t="shared" si="2"/>
        <v>CobaltJiangxi Miracle Golden Tiger Cobalt Co. Ltd.</v>
      </c>
      <c r="K75" s="150" t="str">
        <f t="shared" si="3"/>
        <v>CobaltJiangxi Miracle Golden Tiger Cobalt Co. Ltd.</v>
      </c>
    </row>
    <row r="76" spans="1:11">
      <c r="A76" s="150" t="s">
        <v>46</v>
      </c>
      <c r="B76" s="150" t="s">
        <v>455</v>
      </c>
      <c r="C76" s="150" t="s">
        <v>456</v>
      </c>
      <c r="D76" s="277" t="s">
        <v>103</v>
      </c>
      <c r="E76" s="277" t="s">
        <v>457</v>
      </c>
      <c r="F76" s="151" t="s">
        <v>11</v>
      </c>
      <c r="G76" s="277"/>
      <c r="H76" s="150" t="s">
        <v>458</v>
      </c>
      <c r="I76" s="150" t="s">
        <v>370</v>
      </c>
      <c r="J76" s="150" t="str">
        <f t="shared" si="2"/>
        <v>CobaltJiangxi Rui da Xinnengyuan Technology Co., Ltd.</v>
      </c>
      <c r="K76" s="150" t="str">
        <f t="shared" si="3"/>
        <v>CobaltJiangxi Rui da Xinnengyuan Technology Co., Ltd.</v>
      </c>
    </row>
    <row r="77" spans="1:11">
      <c r="A77" s="150" t="s">
        <v>46</v>
      </c>
      <c r="B77" s="150" t="s">
        <v>456</v>
      </c>
      <c r="C77" s="150" t="s">
        <v>456</v>
      </c>
      <c r="D77" s="277" t="s">
        <v>103</v>
      </c>
      <c r="E77" s="277" t="s">
        <v>457</v>
      </c>
      <c r="F77" s="151" t="s">
        <v>11</v>
      </c>
      <c r="G77" s="277"/>
      <c r="H77" s="150" t="s">
        <v>458</v>
      </c>
      <c r="I77" s="150" t="s">
        <v>370</v>
      </c>
      <c r="J77" s="150" t="str">
        <f t="shared" si="2"/>
        <v>CobaltJiangxi Ruida New Energy Technology Co., Ltd.</v>
      </c>
      <c r="K77" s="150" t="str">
        <f t="shared" si="3"/>
        <v>CobaltJiangxi Ruida New Energy Technology Co., Ltd.</v>
      </c>
    </row>
    <row r="78" spans="1:11">
      <c r="A78" s="150" t="s">
        <v>46</v>
      </c>
      <c r="B78" s="150" t="s">
        <v>459</v>
      </c>
      <c r="C78" s="150" t="s">
        <v>459</v>
      </c>
      <c r="D78" s="277" t="s">
        <v>148</v>
      </c>
      <c r="E78" s="277" t="s">
        <v>460</v>
      </c>
      <c r="F78" s="151" t="s">
        <v>11</v>
      </c>
      <c r="G78" s="277"/>
      <c r="H78" s="150" t="s">
        <v>461</v>
      </c>
      <c r="I78" s="150" t="s">
        <v>462</v>
      </c>
      <c r="J78" s="150" t="str">
        <f t="shared" si="2"/>
        <v>CobaltJing Yuan Tungsten Technology Co., Ltd.</v>
      </c>
      <c r="K78" s="150" t="str">
        <f t="shared" si="3"/>
        <v>CobaltJing Yuan Tungsten Technology Co., Ltd.</v>
      </c>
    </row>
    <row r="79" spans="1:11">
      <c r="A79" s="150" t="s">
        <v>46</v>
      </c>
      <c r="B79" s="150" t="s">
        <v>463</v>
      </c>
      <c r="C79" s="150" t="s">
        <v>463</v>
      </c>
      <c r="D79" s="277" t="s">
        <v>103</v>
      </c>
      <c r="E79" s="277" t="s">
        <v>136</v>
      </c>
      <c r="F79" s="151" t="s">
        <v>11</v>
      </c>
      <c r="G79" s="277"/>
      <c r="H79" s="150" t="s">
        <v>464</v>
      </c>
      <c r="I79" s="150" t="s">
        <v>465</v>
      </c>
      <c r="J79" s="150" t="str">
        <f t="shared" si="2"/>
        <v>CobaltJingmen GEM Co., Ltd.</v>
      </c>
      <c r="K79" s="150" t="str">
        <f t="shared" si="3"/>
        <v>CobaltJingmen GEM Co., Ltd.</v>
      </c>
    </row>
    <row r="80" spans="1:11">
      <c r="A80" s="150" t="s">
        <v>46</v>
      </c>
      <c r="B80" s="150" t="s">
        <v>466</v>
      </c>
      <c r="C80" s="150" t="s">
        <v>466</v>
      </c>
      <c r="D80" s="277" t="s">
        <v>467</v>
      </c>
      <c r="E80" s="277" t="s">
        <v>468</v>
      </c>
      <c r="F80" s="151" t="s">
        <v>11</v>
      </c>
      <c r="G80" s="277"/>
      <c r="H80" s="150" t="s">
        <v>469</v>
      </c>
      <c r="I80" s="150" t="s">
        <v>470</v>
      </c>
      <c r="J80" s="150" t="str">
        <f t="shared" si="2"/>
        <v>CobaltJSC Kolskaya Mining and Metallurgical Company (Kola MMC)</v>
      </c>
      <c r="K80" s="150" t="str">
        <f t="shared" si="3"/>
        <v>CobaltJSC Kolskaya Mining and Metallurgical Company (Kola MMC)</v>
      </c>
    </row>
    <row r="81" spans="1:11">
      <c r="A81" s="150" t="s">
        <v>46</v>
      </c>
      <c r="B81" s="150" t="s">
        <v>471</v>
      </c>
      <c r="C81" s="150" t="s">
        <v>471</v>
      </c>
      <c r="D81" s="277" t="s">
        <v>119</v>
      </c>
      <c r="E81" s="277" t="s">
        <v>118</v>
      </c>
      <c r="F81" s="151" t="s">
        <v>11</v>
      </c>
      <c r="G81" s="277"/>
      <c r="H81" s="150" t="s">
        <v>317</v>
      </c>
      <c r="I81" s="150" t="s">
        <v>313</v>
      </c>
      <c r="J81" s="150" t="str">
        <f t="shared" si="2"/>
        <v>CobaltKamoto Copper Company</v>
      </c>
      <c r="K81" s="150" t="str">
        <f t="shared" si="3"/>
        <v>CobaltKamoto Copper Company</v>
      </c>
    </row>
    <row r="82" spans="1:11">
      <c r="A82" s="150" t="s">
        <v>46</v>
      </c>
      <c r="B82" s="150" t="s">
        <v>472</v>
      </c>
      <c r="C82" s="150" t="s">
        <v>473</v>
      </c>
      <c r="D82" s="277" t="s">
        <v>119</v>
      </c>
      <c r="E82" s="277" t="s">
        <v>474</v>
      </c>
      <c r="F82" s="151" t="s">
        <v>11</v>
      </c>
      <c r="G82" s="277"/>
      <c r="H82" s="150" t="s">
        <v>304</v>
      </c>
      <c r="I82" s="150" t="s">
        <v>305</v>
      </c>
      <c r="J82" s="150" t="str">
        <f t="shared" si="2"/>
        <v>CobaltKasombo Minerals (SPRL) - MIKAS Huayou</v>
      </c>
      <c r="K82" s="150" t="str">
        <f t="shared" si="3"/>
        <v>CobaltKasombo Minerals (SPRL) - MIKAS Huayou</v>
      </c>
    </row>
    <row r="83" spans="1:11">
      <c r="A83" s="150" t="s">
        <v>46</v>
      </c>
      <c r="B83" s="150" t="s">
        <v>475</v>
      </c>
      <c r="C83" s="150" t="s">
        <v>310</v>
      </c>
      <c r="D83" s="277" t="s">
        <v>119</v>
      </c>
      <c r="E83" s="277" t="s">
        <v>311</v>
      </c>
      <c r="F83" s="151" t="s">
        <v>11</v>
      </c>
      <c r="G83" s="277"/>
      <c r="H83" s="150" t="s">
        <v>312</v>
      </c>
      <c r="I83" s="150" t="s">
        <v>313</v>
      </c>
      <c r="J83" s="150" t="str">
        <f t="shared" si="2"/>
        <v>CobaltKFM</v>
      </c>
      <c r="K83" s="150" t="str">
        <f t="shared" si="3"/>
        <v>CobaltKFM</v>
      </c>
    </row>
    <row r="84" spans="1:11">
      <c r="A84" s="150" t="s">
        <v>46</v>
      </c>
      <c r="B84" s="150" t="s">
        <v>476</v>
      </c>
      <c r="C84" s="150" t="s">
        <v>477</v>
      </c>
      <c r="D84" s="277" t="s">
        <v>119</v>
      </c>
      <c r="E84" s="277" t="s">
        <v>478</v>
      </c>
      <c r="F84" s="151" t="s">
        <v>11</v>
      </c>
      <c r="G84" s="277"/>
      <c r="H84" s="150" t="s">
        <v>304</v>
      </c>
      <c r="I84" s="150" t="s">
        <v>305</v>
      </c>
      <c r="J84" s="150" t="str">
        <f t="shared" si="2"/>
        <v>CobaltKinsevere</v>
      </c>
      <c r="K84" s="150" t="str">
        <f t="shared" si="3"/>
        <v>CobaltKinsevere</v>
      </c>
    </row>
    <row r="85" spans="1:11">
      <c r="A85" s="150" t="s">
        <v>46</v>
      </c>
      <c r="B85" s="150" t="s">
        <v>479</v>
      </c>
      <c r="C85" s="150" t="s">
        <v>480</v>
      </c>
      <c r="D85" s="277" t="s">
        <v>119</v>
      </c>
      <c r="E85" s="277" t="s">
        <v>481</v>
      </c>
      <c r="F85" s="151" t="s">
        <v>11</v>
      </c>
      <c r="G85" s="277"/>
      <c r="H85" s="150" t="s">
        <v>317</v>
      </c>
      <c r="I85" s="150" t="s">
        <v>313</v>
      </c>
      <c r="J85" s="150" t="str">
        <f t="shared" si="2"/>
        <v>CobaltKisanfu</v>
      </c>
      <c r="K85" s="150" t="str">
        <f t="shared" si="3"/>
        <v>CobaltKisanfu</v>
      </c>
    </row>
    <row r="86" spans="1:11">
      <c r="A86" s="150" t="s">
        <v>46</v>
      </c>
      <c r="B86" s="150" t="s">
        <v>480</v>
      </c>
      <c r="C86" s="150" t="s">
        <v>480</v>
      </c>
      <c r="D86" s="277" t="s">
        <v>119</v>
      </c>
      <c r="E86" s="277" t="s">
        <v>481</v>
      </c>
      <c r="F86" s="151" t="s">
        <v>11</v>
      </c>
      <c r="G86" s="277"/>
      <c r="H86" s="150" t="s">
        <v>317</v>
      </c>
      <c r="I86" s="150" t="s">
        <v>313</v>
      </c>
      <c r="J86" s="150" t="str">
        <f t="shared" si="2"/>
        <v>CobaltKisanfu Mining (Kimin)</v>
      </c>
      <c r="K86" s="150" t="str">
        <f t="shared" si="3"/>
        <v>CobaltKisanfu Mining (Kimin)</v>
      </c>
    </row>
    <row r="87" spans="1:11">
      <c r="A87" s="150" t="s">
        <v>46</v>
      </c>
      <c r="B87" s="150" t="s">
        <v>482</v>
      </c>
      <c r="C87" s="150" t="s">
        <v>466</v>
      </c>
      <c r="D87" s="277" t="s">
        <v>467</v>
      </c>
      <c r="E87" s="277" t="s">
        <v>468</v>
      </c>
      <c r="F87" s="151" t="s">
        <v>11</v>
      </c>
      <c r="G87" s="277"/>
      <c r="H87" s="150" t="s">
        <v>469</v>
      </c>
      <c r="I87" s="150" t="s">
        <v>470</v>
      </c>
      <c r="J87" s="150" t="str">
        <f t="shared" si="2"/>
        <v>CobaltKola Mining and Metallurgical Company</v>
      </c>
      <c r="K87" s="150" t="str">
        <f t="shared" si="3"/>
        <v>CobaltKola Mining and Metallurgical Company</v>
      </c>
    </row>
    <row r="88" spans="1:11">
      <c r="A88" s="150" t="s">
        <v>46</v>
      </c>
      <c r="B88" s="150" t="s">
        <v>483</v>
      </c>
      <c r="C88" s="150" t="s">
        <v>484</v>
      </c>
      <c r="D88" s="277" t="s">
        <v>119</v>
      </c>
      <c r="E88" s="277" t="s">
        <v>122</v>
      </c>
      <c r="F88" s="151" t="s">
        <v>11</v>
      </c>
      <c r="G88" s="277"/>
      <c r="H88" s="150" t="s">
        <v>304</v>
      </c>
      <c r="I88" s="150" t="s">
        <v>305</v>
      </c>
      <c r="J88" s="150" t="str">
        <f t="shared" si="2"/>
        <v>CobaltKolwezi Tailings (KMT, aka Kingamyambo Musonoi Tailings)</v>
      </c>
      <c r="K88" s="150" t="str">
        <f t="shared" si="3"/>
        <v>CobaltKolwezi Tailings (KMT, aka Kingamyambo Musonoi Tailings)</v>
      </c>
    </row>
    <row r="89" spans="1:11">
      <c r="A89" s="150" t="s">
        <v>46</v>
      </c>
      <c r="B89" s="150" t="s">
        <v>484</v>
      </c>
      <c r="C89" s="150" t="s">
        <v>484</v>
      </c>
      <c r="D89" s="277" t="s">
        <v>119</v>
      </c>
      <c r="E89" s="277" t="s">
        <v>122</v>
      </c>
      <c r="F89" s="151" t="s">
        <v>11</v>
      </c>
      <c r="G89" s="277"/>
      <c r="H89" s="150" t="s">
        <v>304</v>
      </c>
      <c r="I89" s="150" t="s">
        <v>305</v>
      </c>
      <c r="J89" s="150" t="str">
        <f t="shared" si="2"/>
        <v>CobaltLa Compagnie de Traitement des Rejets de Kingamyambo S.A. (Metalkol S.A.)</v>
      </c>
      <c r="K89" s="150" t="str">
        <f t="shared" si="3"/>
        <v>CobaltLa Compagnie de Traitement des Rejets de Kingamyambo S.A. (Metalkol S.A.)</v>
      </c>
    </row>
    <row r="90" spans="1:11">
      <c r="A90" s="150" t="s">
        <v>46</v>
      </c>
      <c r="B90" s="150" t="s">
        <v>485</v>
      </c>
      <c r="C90" s="150" t="s">
        <v>473</v>
      </c>
      <c r="D90" s="277" t="s">
        <v>119</v>
      </c>
      <c r="E90" s="277" t="s">
        <v>474</v>
      </c>
      <c r="F90" s="151" t="s">
        <v>11</v>
      </c>
      <c r="G90" s="277"/>
      <c r="H90" s="150" t="s">
        <v>304</v>
      </c>
      <c r="I90" s="150" t="s">
        <v>305</v>
      </c>
      <c r="J90" s="150" t="str">
        <f t="shared" si="2"/>
        <v>CobaltLa Miniere de Kambove</v>
      </c>
      <c r="K90" s="150" t="str">
        <f t="shared" si="3"/>
        <v>CobaltLa Miniere de Kambove</v>
      </c>
    </row>
    <row r="91" spans="1:11">
      <c r="A91" s="150" t="s">
        <v>46</v>
      </c>
      <c r="B91" s="150" t="s">
        <v>486</v>
      </c>
      <c r="C91" s="150" t="s">
        <v>473</v>
      </c>
      <c r="D91" s="277" t="s">
        <v>119</v>
      </c>
      <c r="E91" s="277" t="s">
        <v>474</v>
      </c>
      <c r="F91" s="151" t="s">
        <v>11</v>
      </c>
      <c r="G91" s="277"/>
      <c r="H91" s="150" t="s">
        <v>304</v>
      </c>
      <c r="I91" s="150" t="s">
        <v>305</v>
      </c>
      <c r="J91" s="150" t="str">
        <f t="shared" si="2"/>
        <v>CobaltLa Miniere de Kasombo</v>
      </c>
      <c r="K91" s="150" t="str">
        <f t="shared" si="3"/>
        <v>CobaltLa Miniere de Kasombo</v>
      </c>
    </row>
    <row r="92" spans="1:11">
      <c r="A92" s="150" t="s">
        <v>46</v>
      </c>
      <c r="B92" s="150" t="s">
        <v>473</v>
      </c>
      <c r="C92" s="150" t="s">
        <v>473</v>
      </c>
      <c r="D92" s="277" t="s">
        <v>119</v>
      </c>
      <c r="E92" s="277" t="s">
        <v>474</v>
      </c>
      <c r="F92" s="151" t="s">
        <v>11</v>
      </c>
      <c r="G92" s="277"/>
      <c r="H92" s="150" t="s">
        <v>304</v>
      </c>
      <c r="I92" s="150" t="s">
        <v>305</v>
      </c>
      <c r="J92" s="150" t="str">
        <f t="shared" si="2"/>
        <v>CobaltLA MINIERE DE KASOMBO SAS</v>
      </c>
      <c r="K92" s="150" t="str">
        <f t="shared" si="3"/>
        <v>CobaltLA MINIERE DE KASOMBO SAS</v>
      </c>
    </row>
    <row r="93" spans="1:11">
      <c r="A93" s="150" t="s">
        <v>46</v>
      </c>
      <c r="B93" s="150" t="s">
        <v>487</v>
      </c>
      <c r="C93" s="150" t="s">
        <v>487</v>
      </c>
      <c r="D93" s="277" t="s">
        <v>103</v>
      </c>
      <c r="E93" s="277" t="s">
        <v>104</v>
      </c>
      <c r="F93" s="151" t="s">
        <v>11</v>
      </c>
      <c r="G93" s="277"/>
      <c r="H93" s="150" t="s">
        <v>488</v>
      </c>
      <c r="I93" s="150" t="s">
        <v>489</v>
      </c>
      <c r="J93" s="150" t="str">
        <f t="shared" si="2"/>
        <v>CobaltLanzhou Jinchuan Advanced Materials Technology Co., Ltd.</v>
      </c>
      <c r="K93" s="150" t="str">
        <f t="shared" si="3"/>
        <v>CobaltLanzhou Jinchuan Advanced Materials Technology Co., Ltd.</v>
      </c>
    </row>
    <row r="94" spans="1:11">
      <c r="A94" s="150" t="s">
        <v>46</v>
      </c>
      <c r="B94" s="150" t="s">
        <v>490</v>
      </c>
      <c r="C94" s="150" t="s">
        <v>490</v>
      </c>
      <c r="D94" s="277" t="s">
        <v>148</v>
      </c>
      <c r="E94" s="277" t="s">
        <v>226</v>
      </c>
      <c r="F94" s="151" t="s">
        <v>11</v>
      </c>
      <c r="G94" s="277"/>
      <c r="H94" s="150" t="s">
        <v>491</v>
      </c>
      <c r="I94" s="150" t="s">
        <v>492</v>
      </c>
      <c r="J94" s="150" t="str">
        <f t="shared" si="2"/>
        <v>CobaltLianyou Resources Co., Ltd.</v>
      </c>
      <c r="K94" s="150" t="str">
        <f t="shared" si="3"/>
        <v>CobaltLianyou Resources Co., Ltd.</v>
      </c>
    </row>
    <row r="95" spans="1:11">
      <c r="A95" s="150" t="s">
        <v>46</v>
      </c>
      <c r="B95" s="150" t="s">
        <v>493</v>
      </c>
      <c r="C95" s="150" t="s">
        <v>493</v>
      </c>
      <c r="D95" s="277" t="s">
        <v>291</v>
      </c>
      <c r="E95" s="277" t="s">
        <v>494</v>
      </c>
      <c r="F95" s="151" t="s">
        <v>11</v>
      </c>
      <c r="G95" s="277"/>
      <c r="H95" s="150" t="s">
        <v>495</v>
      </c>
      <c r="I95" s="150" t="s">
        <v>496</v>
      </c>
      <c r="J95" s="150" t="str">
        <f t="shared" si="2"/>
        <v>CobaltLOHUM CLEANTECH PVT LTD</v>
      </c>
      <c r="K95" s="150" t="str">
        <f t="shared" si="3"/>
        <v>CobaltLOHUM CLEANTECH PVT LTD</v>
      </c>
    </row>
    <row r="96" spans="1:11">
      <c r="A96" s="150" t="s">
        <v>46</v>
      </c>
      <c r="B96" s="150" t="s">
        <v>497</v>
      </c>
      <c r="C96" s="150" t="s">
        <v>498</v>
      </c>
      <c r="D96" s="277" t="s">
        <v>116</v>
      </c>
      <c r="E96" s="277" t="s">
        <v>499</v>
      </c>
      <c r="F96" s="151" t="s">
        <v>11</v>
      </c>
      <c r="G96" s="277"/>
      <c r="H96" s="150" t="s">
        <v>500</v>
      </c>
      <c r="I96" s="150" t="s">
        <v>501</v>
      </c>
      <c r="J96" s="150" t="str">
        <f t="shared" si="2"/>
        <v>CobaltLong Harbor Nickel Processing Plant</v>
      </c>
      <c r="K96" s="150" t="str">
        <f t="shared" si="3"/>
        <v>CobaltLong Harbor Nickel Processing Plant</v>
      </c>
    </row>
    <row r="97" spans="1:11">
      <c r="A97" s="150" t="s">
        <v>46</v>
      </c>
      <c r="B97" s="150" t="s">
        <v>502</v>
      </c>
      <c r="C97" s="150" t="s">
        <v>303</v>
      </c>
      <c r="D97" s="277" t="s">
        <v>119</v>
      </c>
      <c r="E97" s="277" t="s">
        <v>120</v>
      </c>
      <c r="F97" s="151" t="s">
        <v>11</v>
      </c>
      <c r="G97" s="277"/>
      <c r="H97" s="150" t="s">
        <v>304</v>
      </c>
      <c r="I97" s="150" t="s">
        <v>305</v>
      </c>
      <c r="J97" s="150" t="str">
        <f t="shared" si="2"/>
        <v>CobaltLubumbashi (Mine de L’Etoile)</v>
      </c>
      <c r="K97" s="150" t="str">
        <f t="shared" si="3"/>
        <v>CobaltLubumbashi (Mine de L’Etoile)</v>
      </c>
    </row>
    <row r="98" spans="1:11">
      <c r="A98" s="150" t="s">
        <v>46</v>
      </c>
      <c r="B98" s="150" t="s">
        <v>503</v>
      </c>
      <c r="C98" s="150" t="s">
        <v>471</v>
      </c>
      <c r="D98" s="277" t="s">
        <v>119</v>
      </c>
      <c r="E98" s="277" t="s">
        <v>118</v>
      </c>
      <c r="F98" s="151" t="s">
        <v>11</v>
      </c>
      <c r="G98" s="277"/>
      <c r="H98" s="150" t="s">
        <v>317</v>
      </c>
      <c r="I98" s="150" t="s">
        <v>313</v>
      </c>
      <c r="J98" s="150" t="str">
        <f t="shared" si="2"/>
        <v>CobaltLuilu Metallurgical Plant</v>
      </c>
      <c r="K98" s="150" t="str">
        <f t="shared" si="3"/>
        <v>CobaltLuilu Metallurgical Plant</v>
      </c>
    </row>
    <row r="99" spans="1:11">
      <c r="A99" s="150" t="s">
        <v>46</v>
      </c>
      <c r="B99" s="150" t="s">
        <v>504</v>
      </c>
      <c r="C99" s="150" t="s">
        <v>504</v>
      </c>
      <c r="D99" s="277" t="s">
        <v>119</v>
      </c>
      <c r="E99" s="277" t="s">
        <v>505</v>
      </c>
      <c r="F99" s="151" t="s">
        <v>11</v>
      </c>
      <c r="G99" s="277"/>
      <c r="H99" s="150" t="s">
        <v>506</v>
      </c>
      <c r="I99" s="150" t="s">
        <v>313</v>
      </c>
      <c r="J99" s="150" t="str">
        <f t="shared" si="2"/>
        <v>CobaltLUILU RESSOURCES SAS</v>
      </c>
      <c r="K99" s="150" t="str">
        <f t="shared" si="3"/>
        <v>CobaltLUILU RESSOURCES SAS</v>
      </c>
    </row>
    <row r="100" spans="1:11">
      <c r="A100" s="150" t="s">
        <v>46</v>
      </c>
      <c r="B100" s="150" t="s">
        <v>507</v>
      </c>
      <c r="C100" s="150" t="s">
        <v>507</v>
      </c>
      <c r="D100" s="277" t="s">
        <v>508</v>
      </c>
      <c r="E100" s="277" t="s">
        <v>509</v>
      </c>
      <c r="F100" s="151" t="s">
        <v>11</v>
      </c>
      <c r="G100" s="277"/>
      <c r="H100" s="150" t="s">
        <v>510</v>
      </c>
      <c r="I100" s="150" t="s">
        <v>510</v>
      </c>
      <c r="J100" s="150" t="str">
        <f t="shared" si="2"/>
        <v>CobaltMechema Chemicals (Thailand) Co., Ltd.</v>
      </c>
      <c r="K100" s="150" t="str">
        <f t="shared" si="3"/>
        <v>CobaltMechema Chemicals (Thailand) Co., Ltd.</v>
      </c>
    </row>
    <row r="101" spans="1:11">
      <c r="A101" s="150" t="s">
        <v>46</v>
      </c>
      <c r="B101" s="150" t="s">
        <v>511</v>
      </c>
      <c r="C101" s="150" t="s">
        <v>511</v>
      </c>
      <c r="D101" s="277" t="s">
        <v>103</v>
      </c>
      <c r="E101" s="277" t="s">
        <v>512</v>
      </c>
      <c r="F101" s="151" t="s">
        <v>11</v>
      </c>
      <c r="G101" s="277"/>
      <c r="H101" s="150" t="s">
        <v>513</v>
      </c>
      <c r="I101" s="150" t="s">
        <v>514</v>
      </c>
      <c r="J101" s="150" t="str">
        <f t="shared" si="2"/>
        <v>CobaltMechema Chemicals shang-yu</v>
      </c>
      <c r="K101" s="150" t="str">
        <f t="shared" si="3"/>
        <v>CobaltMechema Chemicals shang-yu</v>
      </c>
    </row>
    <row r="102" spans="1:11">
      <c r="A102" s="150" t="s">
        <v>46</v>
      </c>
      <c r="B102" s="150" t="s">
        <v>515</v>
      </c>
      <c r="C102" s="150" t="s">
        <v>515</v>
      </c>
      <c r="D102" s="277" t="s">
        <v>133</v>
      </c>
      <c r="E102" s="277" t="s">
        <v>516</v>
      </c>
      <c r="F102" s="151" t="s">
        <v>11</v>
      </c>
      <c r="G102" s="277"/>
      <c r="H102" s="150" t="s">
        <v>334</v>
      </c>
      <c r="I102" s="150" t="s">
        <v>335</v>
      </c>
      <c r="J102" s="150" t="str">
        <f t="shared" si="2"/>
        <v>CobaltMechema Korea, Co., Ltd.</v>
      </c>
      <c r="K102" s="150" t="str">
        <f t="shared" si="3"/>
        <v>CobaltMechema Korea, Co., Ltd.</v>
      </c>
    </row>
    <row r="103" spans="1:11">
      <c r="A103" s="150" t="s">
        <v>46</v>
      </c>
      <c r="B103" s="150" t="s">
        <v>517</v>
      </c>
      <c r="C103" s="150" t="s">
        <v>517</v>
      </c>
      <c r="D103" s="277" t="s">
        <v>148</v>
      </c>
      <c r="E103" s="277" t="s">
        <v>518</v>
      </c>
      <c r="F103" s="151" t="s">
        <v>11</v>
      </c>
      <c r="G103" s="277"/>
      <c r="H103" s="150" t="s">
        <v>519</v>
      </c>
      <c r="I103" s="150" t="s">
        <v>519</v>
      </c>
      <c r="J103" s="150" t="str">
        <f t="shared" si="2"/>
        <v>CobaltMechema Taiwan Plant 1</v>
      </c>
      <c r="K103" s="150" t="str">
        <f t="shared" si="3"/>
        <v>CobaltMechema Taiwan Plant 1</v>
      </c>
    </row>
    <row r="104" spans="1:11">
      <c r="A104" s="150" t="s">
        <v>46</v>
      </c>
      <c r="B104" s="150" t="s">
        <v>520</v>
      </c>
      <c r="C104" s="150" t="s">
        <v>520</v>
      </c>
      <c r="D104" s="277" t="s">
        <v>148</v>
      </c>
      <c r="E104" s="277" t="s">
        <v>152</v>
      </c>
      <c r="F104" s="151" t="s">
        <v>11</v>
      </c>
      <c r="G104" s="277"/>
      <c r="H104" s="150" t="s">
        <v>519</v>
      </c>
      <c r="I104" s="150" t="s">
        <v>519</v>
      </c>
      <c r="J104" s="150" t="str">
        <f t="shared" si="2"/>
        <v>CobaltMechema Taiwan Plant 2</v>
      </c>
      <c r="K104" s="150" t="str">
        <f t="shared" si="3"/>
        <v>CobaltMechema Taiwan Plant 2</v>
      </c>
    </row>
    <row r="105" spans="1:11">
      <c r="A105" s="150" t="s">
        <v>46</v>
      </c>
      <c r="B105" s="150" t="s">
        <v>521</v>
      </c>
      <c r="C105" s="150" t="s">
        <v>521</v>
      </c>
      <c r="D105" s="277" t="s">
        <v>119</v>
      </c>
      <c r="E105" s="277" t="s">
        <v>522</v>
      </c>
      <c r="F105" s="151" t="s">
        <v>11</v>
      </c>
      <c r="G105" s="277"/>
      <c r="H105" s="150" t="s">
        <v>523</v>
      </c>
      <c r="I105" s="150" t="s">
        <v>305</v>
      </c>
      <c r="J105" s="150" t="str">
        <f t="shared" si="2"/>
        <v>CobaltMETAL MINES SARL</v>
      </c>
      <c r="K105" s="150" t="str">
        <f t="shared" si="3"/>
        <v>CobaltMETAL MINES SARL</v>
      </c>
    </row>
    <row r="106" spans="1:11">
      <c r="A106" s="150" t="s">
        <v>46</v>
      </c>
      <c r="B106" s="150" t="s">
        <v>524</v>
      </c>
      <c r="C106" s="150" t="s">
        <v>484</v>
      </c>
      <c r="D106" s="277" t="s">
        <v>119</v>
      </c>
      <c r="E106" s="277" t="s">
        <v>122</v>
      </c>
      <c r="F106" s="151" t="s">
        <v>11</v>
      </c>
      <c r="G106" s="277"/>
      <c r="H106" s="150" t="s">
        <v>304</v>
      </c>
      <c r="I106" s="150" t="s">
        <v>305</v>
      </c>
      <c r="J106" s="150" t="str">
        <f t="shared" si="2"/>
        <v>CobaltMetalkol</v>
      </c>
      <c r="K106" s="150" t="str">
        <f t="shared" si="3"/>
        <v>CobaltMetalkol</v>
      </c>
    </row>
    <row r="107" spans="1:11">
      <c r="A107" s="150" t="s">
        <v>46</v>
      </c>
      <c r="B107" s="150" t="s">
        <v>525</v>
      </c>
      <c r="C107" s="150" t="s">
        <v>473</v>
      </c>
      <c r="D107" s="277" t="s">
        <v>119</v>
      </c>
      <c r="E107" s="277" t="s">
        <v>474</v>
      </c>
      <c r="F107" s="151" t="s">
        <v>11</v>
      </c>
      <c r="G107" s="277"/>
      <c r="H107" s="150" t="s">
        <v>304</v>
      </c>
      <c r="I107" s="150" t="s">
        <v>305</v>
      </c>
      <c r="J107" s="150" t="str">
        <f t="shared" si="2"/>
        <v>CobaltMIKAS</v>
      </c>
      <c r="K107" s="150" t="str">
        <f t="shared" si="3"/>
        <v>CobaltMIKAS</v>
      </c>
    </row>
    <row r="108" spans="1:11">
      <c r="A108" s="150" t="s">
        <v>46</v>
      </c>
      <c r="B108" s="150" t="s">
        <v>526</v>
      </c>
      <c r="C108" s="150" t="s">
        <v>527</v>
      </c>
      <c r="D108" s="277" t="s">
        <v>144</v>
      </c>
      <c r="E108" s="277" t="s">
        <v>143</v>
      </c>
      <c r="F108" s="151" t="s">
        <v>11</v>
      </c>
      <c r="G108" s="277"/>
      <c r="H108" s="150" t="s">
        <v>528</v>
      </c>
      <c r="I108" s="150" t="s">
        <v>298</v>
      </c>
      <c r="J108" s="150" t="str">
        <f t="shared" si="2"/>
        <v>CobaltMinara Resources Pty</v>
      </c>
      <c r="K108" s="150" t="str">
        <f t="shared" si="3"/>
        <v>CobaltMinara Resources Pty</v>
      </c>
    </row>
    <row r="109" spans="1:11">
      <c r="A109" s="150" t="s">
        <v>46</v>
      </c>
      <c r="B109" s="150" t="s">
        <v>529</v>
      </c>
      <c r="C109" s="150" t="s">
        <v>527</v>
      </c>
      <c r="D109" s="277" t="s">
        <v>144</v>
      </c>
      <c r="E109" s="277" t="s">
        <v>143</v>
      </c>
      <c r="F109" s="151" t="s">
        <v>11</v>
      </c>
      <c r="G109" s="277"/>
      <c r="H109" s="150" t="s">
        <v>528</v>
      </c>
      <c r="I109" s="150" t="s">
        <v>298</v>
      </c>
      <c r="J109" s="150" t="str">
        <f t="shared" si="2"/>
        <v>CobaltMinara Resources Pty Ltd.</v>
      </c>
      <c r="K109" s="150" t="str">
        <f t="shared" si="3"/>
        <v>CobaltMinara Resources Pty Ltd.</v>
      </c>
    </row>
    <row r="110" spans="1:11">
      <c r="A110" s="150" t="s">
        <v>46</v>
      </c>
      <c r="B110" s="150" t="s">
        <v>530</v>
      </c>
      <c r="C110" s="150" t="s">
        <v>530</v>
      </c>
      <c r="D110" s="277" t="s">
        <v>119</v>
      </c>
      <c r="E110" s="277" t="s">
        <v>531</v>
      </c>
      <c r="F110" s="151" t="s">
        <v>11</v>
      </c>
      <c r="G110" s="277"/>
      <c r="H110" s="150" t="s">
        <v>479</v>
      </c>
      <c r="I110" s="150" t="s">
        <v>313</v>
      </c>
      <c r="J110" s="150" t="str">
        <f t="shared" si="2"/>
        <v>CobaltMKM - La Miniere de Kalumbwe Myunga</v>
      </c>
      <c r="K110" s="150" t="str">
        <f t="shared" si="3"/>
        <v>CobaltMKM - La Miniere de Kalumbwe Myunga</v>
      </c>
    </row>
    <row r="111" spans="1:11">
      <c r="A111" s="150" t="s">
        <v>46</v>
      </c>
      <c r="B111" s="150" t="s">
        <v>532</v>
      </c>
      <c r="C111" s="150" t="s">
        <v>530</v>
      </c>
      <c r="D111" s="277" t="s">
        <v>119</v>
      </c>
      <c r="E111" s="277" t="s">
        <v>531</v>
      </c>
      <c r="F111" s="151" t="s">
        <v>11</v>
      </c>
      <c r="G111" s="277"/>
      <c r="H111" s="150" t="s">
        <v>479</v>
      </c>
      <c r="I111" s="150" t="s">
        <v>313</v>
      </c>
      <c r="J111" s="150" t="str">
        <f t="shared" si="2"/>
        <v>CobaltMKM - La Minière de Kalumbwe Myunga</v>
      </c>
      <c r="K111" s="150" t="str">
        <f t="shared" si="3"/>
        <v>CobaltMKM - La Minière de Kalumbwe Myunga</v>
      </c>
    </row>
    <row r="112" spans="1:11">
      <c r="A112" s="150" t="s">
        <v>46</v>
      </c>
      <c r="B112" s="150" t="s">
        <v>477</v>
      </c>
      <c r="C112" s="150" t="s">
        <v>477</v>
      </c>
      <c r="D112" s="277" t="s">
        <v>119</v>
      </c>
      <c r="E112" s="277" t="s">
        <v>478</v>
      </c>
      <c r="F112" s="151" t="s">
        <v>11</v>
      </c>
      <c r="G112" s="277"/>
      <c r="H112" s="150" t="s">
        <v>304</v>
      </c>
      <c r="I112" s="150" t="s">
        <v>305</v>
      </c>
      <c r="J112" s="150" t="str">
        <f t="shared" si="2"/>
        <v>CobaltMMG Kinsevere SARL</v>
      </c>
      <c r="K112" s="150" t="str">
        <f t="shared" si="3"/>
        <v>CobaltMMG Kinsevere SARL</v>
      </c>
    </row>
    <row r="113" spans="1:11">
      <c r="A113" s="150" t="s">
        <v>46</v>
      </c>
      <c r="B113" s="150" t="s">
        <v>527</v>
      </c>
      <c r="C113" s="150" t="s">
        <v>527</v>
      </c>
      <c r="D113" s="277" t="s">
        <v>144</v>
      </c>
      <c r="E113" s="277" t="s">
        <v>143</v>
      </c>
      <c r="F113" s="151" t="s">
        <v>11</v>
      </c>
      <c r="G113" s="277"/>
      <c r="H113" s="150" t="s">
        <v>528</v>
      </c>
      <c r="I113" s="150" t="s">
        <v>298</v>
      </c>
      <c r="J113" s="150" t="str">
        <f t="shared" si="2"/>
        <v>CobaltMurrin Murrin Nickel Cobalt Plant</v>
      </c>
      <c r="K113" s="150" t="str">
        <f t="shared" si="3"/>
        <v>CobaltMurrin Murrin Nickel Cobalt Plant</v>
      </c>
    </row>
    <row r="114" spans="1:11">
      <c r="A114" s="150" t="s">
        <v>46</v>
      </c>
      <c r="B114" s="150" t="s">
        <v>533</v>
      </c>
      <c r="C114" s="150" t="s">
        <v>534</v>
      </c>
      <c r="D114" s="277" t="s">
        <v>119</v>
      </c>
      <c r="E114" s="277" t="s">
        <v>131</v>
      </c>
      <c r="F114" s="151" t="s">
        <v>11</v>
      </c>
      <c r="G114" s="277"/>
      <c r="H114" s="150" t="s">
        <v>317</v>
      </c>
      <c r="I114" s="150" t="s">
        <v>313</v>
      </c>
      <c r="J114" s="150" t="str">
        <f t="shared" si="2"/>
        <v>CobaltMutanda</v>
      </c>
      <c r="K114" s="150" t="str">
        <f t="shared" si="3"/>
        <v>CobaltMutanda</v>
      </c>
    </row>
    <row r="115" spans="1:11">
      <c r="A115" s="150" t="s">
        <v>46</v>
      </c>
      <c r="B115" s="150" t="s">
        <v>534</v>
      </c>
      <c r="C115" s="150" t="s">
        <v>534</v>
      </c>
      <c r="D115" s="277" t="s">
        <v>119</v>
      </c>
      <c r="E115" s="277" t="s">
        <v>131</v>
      </c>
      <c r="F115" s="151" t="s">
        <v>11</v>
      </c>
      <c r="G115" s="277"/>
      <c r="H115" s="150" t="s">
        <v>317</v>
      </c>
      <c r="I115" s="150" t="s">
        <v>313</v>
      </c>
      <c r="J115" s="150" t="str">
        <f t="shared" si="2"/>
        <v>CobaltMutanda Mining SPRL</v>
      </c>
      <c r="K115" s="150" t="str">
        <f t="shared" si="3"/>
        <v>CobaltMutanda Mining SPRL</v>
      </c>
    </row>
    <row r="116" spans="1:11">
      <c r="A116" s="150" t="s">
        <v>46</v>
      </c>
      <c r="B116" s="150" t="s">
        <v>535</v>
      </c>
      <c r="C116" s="150" t="s">
        <v>536</v>
      </c>
      <c r="D116" s="277" t="s">
        <v>467</v>
      </c>
      <c r="E116" s="277" t="s">
        <v>537</v>
      </c>
      <c r="F116" s="151" t="s">
        <v>11</v>
      </c>
      <c r="G116" s="277"/>
      <c r="H116" s="150" t="s">
        <v>538</v>
      </c>
      <c r="I116" s="150" t="s">
        <v>539</v>
      </c>
      <c r="J116" s="150" t="str">
        <f t="shared" si="2"/>
        <v>CobaltNadezhda Metallurgical Plant (named after B.I. Kolesnikov) of the Polar Division of PJSC MMC Norilsk Nickel</v>
      </c>
      <c r="K116" s="150" t="str">
        <f t="shared" si="3"/>
        <v>CobaltNadezhda Metallurgical Plant (named after B.I. Kolesnikov) of the Polar Division of PJSC MMC Norilsk Nickel</v>
      </c>
    </row>
    <row r="117" spans="1:11">
      <c r="A117" s="150" t="s">
        <v>46</v>
      </c>
      <c r="B117" s="150" t="s">
        <v>536</v>
      </c>
      <c r="C117" s="150" t="s">
        <v>536</v>
      </c>
      <c r="D117" s="277" t="s">
        <v>467</v>
      </c>
      <c r="E117" s="277" t="s">
        <v>537</v>
      </c>
      <c r="F117" s="151" t="s">
        <v>11</v>
      </c>
      <c r="G117" s="277"/>
      <c r="H117" s="150" t="s">
        <v>538</v>
      </c>
      <c r="I117" s="150" t="s">
        <v>539</v>
      </c>
      <c r="J117" s="150" t="str">
        <f t="shared" si="2"/>
        <v>CobaltNadezhda Metallurgical Plant of MMC Norilsk Nickel's Polar Division</v>
      </c>
      <c r="K117" s="150" t="str">
        <f t="shared" si="3"/>
        <v>CobaltNadezhda Metallurgical Plant of MMC Norilsk Nickel's Polar Division</v>
      </c>
    </row>
    <row r="118" spans="1:11">
      <c r="A118" s="150" t="s">
        <v>46</v>
      </c>
      <c r="B118" s="150" t="s">
        <v>540</v>
      </c>
      <c r="C118" s="150" t="s">
        <v>540</v>
      </c>
      <c r="D118" s="277" t="s">
        <v>541</v>
      </c>
      <c r="E118" s="277" t="s">
        <v>542</v>
      </c>
      <c r="F118" s="151" t="s">
        <v>11</v>
      </c>
      <c r="G118" s="277"/>
      <c r="H118" s="150" t="s">
        <v>543</v>
      </c>
      <c r="I118" s="150" t="s">
        <v>544</v>
      </c>
      <c r="J118" s="150" t="str">
        <f t="shared" si="2"/>
        <v>CobaltNam Viet Cromit Joint Stock Company</v>
      </c>
      <c r="K118" s="150" t="str">
        <f t="shared" si="3"/>
        <v>CobaltNam Viet Cromit Joint Stock Company</v>
      </c>
    </row>
    <row r="119" spans="1:11">
      <c r="A119" s="150" t="s">
        <v>46</v>
      </c>
      <c r="B119" s="150" t="s">
        <v>545</v>
      </c>
      <c r="C119" s="150" t="s">
        <v>540</v>
      </c>
      <c r="D119" s="277" t="s">
        <v>541</v>
      </c>
      <c r="E119" s="277" t="s">
        <v>542</v>
      </c>
      <c r="F119" s="151" t="s">
        <v>11</v>
      </c>
      <c r="G119" s="277"/>
      <c r="H119" s="150" t="s">
        <v>543</v>
      </c>
      <c r="I119" s="150" t="s">
        <v>544</v>
      </c>
      <c r="J119" s="150" t="str">
        <f t="shared" si="2"/>
        <v>CobaltNan Viet Ferrochrome Co., Ltd.</v>
      </c>
      <c r="K119" s="150" t="str">
        <f t="shared" si="3"/>
        <v>CobaltNan Viet Ferrochrome Co., Ltd.</v>
      </c>
    </row>
    <row r="120" spans="1:11">
      <c r="A120" s="150" t="s">
        <v>46</v>
      </c>
      <c r="B120" s="150" t="s">
        <v>546</v>
      </c>
      <c r="C120" s="150" t="s">
        <v>547</v>
      </c>
      <c r="D120" s="277" t="s">
        <v>103</v>
      </c>
      <c r="E120" s="277" t="s">
        <v>548</v>
      </c>
      <c r="F120" s="151" t="s">
        <v>11</v>
      </c>
      <c r="G120" s="277"/>
      <c r="H120" s="150" t="s">
        <v>549</v>
      </c>
      <c r="I120" s="150" t="s">
        <v>378</v>
      </c>
      <c r="J120" s="150" t="str">
        <f t="shared" si="2"/>
        <v>CobaltNantong Xinwei</v>
      </c>
      <c r="K120" s="150" t="str">
        <f t="shared" si="3"/>
        <v>CobaltNantong Xinwei</v>
      </c>
    </row>
    <row r="121" spans="1:11">
      <c r="A121" s="150" t="s">
        <v>46</v>
      </c>
      <c r="B121" s="150" t="s">
        <v>547</v>
      </c>
      <c r="C121" s="150" t="s">
        <v>547</v>
      </c>
      <c r="D121" s="277" t="s">
        <v>103</v>
      </c>
      <c r="E121" s="277" t="s">
        <v>548</v>
      </c>
      <c r="F121" s="151" t="s">
        <v>11</v>
      </c>
      <c r="G121" s="277"/>
      <c r="H121" s="150" t="s">
        <v>549</v>
      </c>
      <c r="I121" s="150" t="s">
        <v>378</v>
      </c>
      <c r="J121" s="150" t="str">
        <f t="shared" si="2"/>
        <v>CobaltNantong Xinwei Nickel Cobalt Technology Development Co., Ltd.</v>
      </c>
      <c r="K121" s="150" t="str">
        <f t="shared" si="3"/>
        <v>CobaltNantong Xinwei Nickel Cobalt Technology Development Co., Ltd.</v>
      </c>
    </row>
    <row r="122" spans="1:11">
      <c r="A122" s="150" t="s">
        <v>46</v>
      </c>
      <c r="B122" s="150" t="s">
        <v>550</v>
      </c>
      <c r="C122" s="150" t="s">
        <v>551</v>
      </c>
      <c r="D122" s="277" t="s">
        <v>103</v>
      </c>
      <c r="E122" s="277" t="s">
        <v>139</v>
      </c>
      <c r="F122" s="151" t="s">
        <v>11</v>
      </c>
      <c r="G122" s="277"/>
      <c r="H122" s="150" t="s">
        <v>513</v>
      </c>
      <c r="I122" s="150" t="s">
        <v>514</v>
      </c>
      <c r="J122" s="150" t="str">
        <f t="shared" si="2"/>
        <v>CobaltNew Era Group Zhejiang Zhongneng Cycle Technology Co., Ltd.</v>
      </c>
      <c r="K122" s="150" t="str">
        <f t="shared" si="3"/>
        <v>CobaltNew Era Group Zhejiang Zhongneng Cycle Technology Co., Ltd.</v>
      </c>
    </row>
    <row r="123" spans="1:11">
      <c r="A123" s="150" t="s">
        <v>46</v>
      </c>
      <c r="B123" s="150" t="s">
        <v>552</v>
      </c>
      <c r="C123" s="150" t="s">
        <v>354</v>
      </c>
      <c r="D123" s="277" t="s">
        <v>116</v>
      </c>
      <c r="E123" s="277" t="s">
        <v>355</v>
      </c>
      <c r="F123" s="151" t="s">
        <v>11</v>
      </c>
      <c r="G123" s="277"/>
      <c r="H123" s="150" t="s">
        <v>356</v>
      </c>
      <c r="I123" s="150" t="s">
        <v>357</v>
      </c>
      <c r="J123" s="150" t="str">
        <f t="shared" si="2"/>
        <v>CobaltNew Providence Metals Marketing Inc.</v>
      </c>
      <c r="K123" s="150" t="str">
        <f t="shared" si="3"/>
        <v>CobaltNew Providence Metals Marketing Inc.</v>
      </c>
    </row>
    <row r="124" spans="1:11">
      <c r="A124" s="150" t="s">
        <v>46</v>
      </c>
      <c r="B124" s="150" t="s">
        <v>553</v>
      </c>
      <c r="C124" s="150" t="s">
        <v>554</v>
      </c>
      <c r="D124" s="277" t="s">
        <v>124</v>
      </c>
      <c r="E124" s="277" t="s">
        <v>123</v>
      </c>
      <c r="F124" s="151" t="s">
        <v>11</v>
      </c>
      <c r="G124" s="277"/>
      <c r="H124" s="150" t="s">
        <v>555</v>
      </c>
      <c r="I124" s="150" t="s">
        <v>556</v>
      </c>
      <c r="J124" s="150" t="str">
        <f t="shared" si="2"/>
        <v>CobaltNiihama Nickel and Cobalt Facility</v>
      </c>
      <c r="K124" s="150" t="str">
        <f t="shared" si="3"/>
        <v>CobaltNiihama Nickel and Cobalt Facility</v>
      </c>
    </row>
    <row r="125" spans="1:11">
      <c r="A125" s="150" t="s">
        <v>46</v>
      </c>
      <c r="B125" s="150" t="s">
        <v>557</v>
      </c>
      <c r="C125" s="150" t="s">
        <v>554</v>
      </c>
      <c r="D125" s="277" t="s">
        <v>124</v>
      </c>
      <c r="E125" s="277" t="s">
        <v>123</v>
      </c>
      <c r="F125" s="151" t="s">
        <v>11</v>
      </c>
      <c r="G125" s="277"/>
      <c r="H125" s="150" t="s">
        <v>555</v>
      </c>
      <c r="I125" s="150" t="s">
        <v>556</v>
      </c>
      <c r="J125" s="150" t="str">
        <f t="shared" si="2"/>
        <v>CobaltNiihama Nickel Refinery</v>
      </c>
      <c r="K125" s="150" t="str">
        <f t="shared" si="3"/>
        <v>CobaltNiihama Nickel Refinery</v>
      </c>
    </row>
    <row r="126" spans="1:11">
      <c r="A126" s="150" t="s">
        <v>46</v>
      </c>
      <c r="B126" s="150" t="s">
        <v>554</v>
      </c>
      <c r="C126" s="150" t="s">
        <v>554</v>
      </c>
      <c r="D126" s="277" t="s">
        <v>124</v>
      </c>
      <c r="E126" s="277" t="s">
        <v>123</v>
      </c>
      <c r="F126" s="151" t="s">
        <v>11</v>
      </c>
      <c r="G126" s="277"/>
      <c r="H126" s="150" t="s">
        <v>555</v>
      </c>
      <c r="I126" s="150" t="s">
        <v>556</v>
      </c>
      <c r="J126" s="150" t="str">
        <f t="shared" si="2"/>
        <v>CobaltNiihama Nickel Refinery, Sumitomo Metal Mining</v>
      </c>
      <c r="K126" s="150" t="str">
        <f t="shared" si="3"/>
        <v>CobaltNiihama Nickel Refinery, Sumitomo Metal Mining</v>
      </c>
    </row>
    <row r="127" spans="1:11">
      <c r="A127" s="150" t="s">
        <v>46</v>
      </c>
      <c r="B127" s="150" t="s">
        <v>558</v>
      </c>
      <c r="C127" s="150" t="s">
        <v>558</v>
      </c>
      <c r="D127" s="277" t="s">
        <v>103</v>
      </c>
      <c r="E127" s="277" t="s">
        <v>559</v>
      </c>
      <c r="F127" s="151" t="s">
        <v>11</v>
      </c>
      <c r="G127" s="277"/>
      <c r="H127" s="150" t="s">
        <v>560</v>
      </c>
      <c r="I127" s="150" t="s">
        <v>514</v>
      </c>
      <c r="J127" s="150" t="str">
        <f t="shared" si="2"/>
        <v>CobaltNingbo Yanmen Chemical Co., Ltd.</v>
      </c>
      <c r="K127" s="150" t="str">
        <f t="shared" si="3"/>
        <v>CobaltNingbo Yanmen Chemical Co., Ltd.</v>
      </c>
    </row>
    <row r="128" spans="1:11">
      <c r="A128" s="150" t="s">
        <v>46</v>
      </c>
      <c r="B128" s="150" t="s">
        <v>561</v>
      </c>
      <c r="C128" s="150" t="s">
        <v>561</v>
      </c>
      <c r="D128" s="277" t="s">
        <v>110</v>
      </c>
      <c r="E128" s="277" t="s">
        <v>138</v>
      </c>
      <c r="F128" s="151" t="s">
        <v>11</v>
      </c>
      <c r="G128" s="277"/>
      <c r="H128" s="150" t="s">
        <v>562</v>
      </c>
      <c r="I128" s="150" t="s">
        <v>563</v>
      </c>
      <c r="J128" s="150" t="str">
        <f t="shared" si="2"/>
        <v>CobaltNORILSK NICKEL HARJAVALTA OY</v>
      </c>
      <c r="K128" s="150" t="str">
        <f t="shared" si="3"/>
        <v>CobaltNORILSK NICKEL HARJAVALTA OY</v>
      </c>
    </row>
    <row r="129" spans="1:11">
      <c r="A129" s="150" t="s">
        <v>46</v>
      </c>
      <c r="B129" s="150" t="s">
        <v>564</v>
      </c>
      <c r="C129" s="150" t="s">
        <v>564</v>
      </c>
      <c r="D129" s="277" t="s">
        <v>116</v>
      </c>
      <c r="E129" s="277" t="s">
        <v>115</v>
      </c>
      <c r="F129" s="151" t="s">
        <v>11</v>
      </c>
      <c r="G129" s="277"/>
      <c r="H129" s="150" t="s">
        <v>565</v>
      </c>
      <c r="I129" s="150" t="s">
        <v>357</v>
      </c>
      <c r="J129" s="150" t="str">
        <f t="shared" si="2"/>
        <v>CobaltPort Colborne Refinery</v>
      </c>
      <c r="K129" s="150" t="str">
        <f t="shared" si="3"/>
        <v>CobaltPort Colborne Refinery</v>
      </c>
    </row>
    <row r="130" spans="1:11">
      <c r="A130" s="150" t="s">
        <v>46</v>
      </c>
      <c r="B130" s="150" t="s">
        <v>566</v>
      </c>
      <c r="C130" s="150" t="s">
        <v>566</v>
      </c>
      <c r="D130" s="277" t="s">
        <v>567</v>
      </c>
      <c r="E130" s="277" t="s">
        <v>568</v>
      </c>
      <c r="F130" s="151" t="s">
        <v>11</v>
      </c>
      <c r="G130" s="277"/>
      <c r="H130" s="150" t="s">
        <v>569</v>
      </c>
      <c r="I130" s="150" t="s">
        <v>570</v>
      </c>
      <c r="J130" s="150" t="str">
        <f t="shared" si="2"/>
        <v>CobaltProny Resources New Caledonia</v>
      </c>
      <c r="K130" s="150" t="str">
        <f t="shared" si="3"/>
        <v>CobaltProny Resources New Caledonia</v>
      </c>
    </row>
    <row r="131" spans="1:11">
      <c r="A131" s="150" t="s">
        <v>46</v>
      </c>
      <c r="B131" s="150" t="s">
        <v>571</v>
      </c>
      <c r="C131" s="150" t="s">
        <v>571</v>
      </c>
      <c r="D131" s="277" t="s">
        <v>248</v>
      </c>
      <c r="E131" s="277" t="s">
        <v>572</v>
      </c>
      <c r="F131" s="151" t="s">
        <v>11</v>
      </c>
      <c r="G131" s="277"/>
      <c r="H131" s="150" t="s">
        <v>573</v>
      </c>
      <c r="I131" s="150" t="s">
        <v>574</v>
      </c>
      <c r="J131" s="150" t="str">
        <f t="shared" si="2"/>
        <v>CobaltPT Halmahera Persada Lygend</v>
      </c>
      <c r="K131" s="150" t="str">
        <f t="shared" si="3"/>
        <v>CobaltPT Halmahera Persada Lygend</v>
      </c>
    </row>
    <row r="132" spans="1:11">
      <c r="A132" s="150" t="s">
        <v>46</v>
      </c>
      <c r="B132" s="150" t="s">
        <v>575</v>
      </c>
      <c r="C132" s="150" t="s">
        <v>575</v>
      </c>
      <c r="D132" s="277" t="s">
        <v>248</v>
      </c>
      <c r="E132" s="277" t="s">
        <v>252</v>
      </c>
      <c r="F132" s="151" t="s">
        <v>11</v>
      </c>
      <c r="G132" s="277"/>
      <c r="H132" s="150" t="s">
        <v>576</v>
      </c>
      <c r="I132" s="150" t="s">
        <v>574</v>
      </c>
      <c r="J132" s="150" t="str">
        <f t="shared" si="2"/>
        <v>CobaltPT HUAFEI NICKEL COBALT</v>
      </c>
      <c r="K132" s="150" t="str">
        <f t="shared" si="3"/>
        <v>CobaltPT HUAFEI NICKEL COBALT</v>
      </c>
    </row>
    <row r="133" spans="1:11">
      <c r="A133" s="150" t="s">
        <v>46</v>
      </c>
      <c r="B133" s="150" t="s">
        <v>577</v>
      </c>
      <c r="C133" s="150" t="s">
        <v>577</v>
      </c>
      <c r="D133" s="277" t="s">
        <v>248</v>
      </c>
      <c r="E133" s="277" t="s">
        <v>578</v>
      </c>
      <c r="F133" s="151" t="s">
        <v>11</v>
      </c>
      <c r="G133" s="277"/>
      <c r="H133" s="150" t="s">
        <v>579</v>
      </c>
      <c r="I133" s="150" t="s">
        <v>580</v>
      </c>
      <c r="J133" s="150" t="str">
        <f t="shared" ref="J133:J196" si="4">A133&amp;B133</f>
        <v>CobaltPT HUAYUE NICKEL COBALT</v>
      </c>
      <c r="K133" s="150" t="str">
        <f t="shared" ref="K133:K196" si="5">A133&amp;B133</f>
        <v>CobaltPT HUAYUE NICKEL COBALT</v>
      </c>
    </row>
    <row r="134" spans="1:11">
      <c r="A134" s="150" t="s">
        <v>46</v>
      </c>
      <c r="B134" s="150" t="s">
        <v>581</v>
      </c>
      <c r="C134" s="150" t="s">
        <v>581</v>
      </c>
      <c r="D134" s="277" t="s">
        <v>248</v>
      </c>
      <c r="E134" s="277" t="s">
        <v>582</v>
      </c>
      <c r="F134" s="151" t="s">
        <v>11</v>
      </c>
      <c r="G134" s="277"/>
      <c r="H134" s="150" t="s">
        <v>583</v>
      </c>
      <c r="I134" s="150" t="s">
        <v>584</v>
      </c>
      <c r="J134" s="150" t="str">
        <f t="shared" si="4"/>
        <v>CobaltPT Mechema Indonesia</v>
      </c>
      <c r="K134" s="150" t="str">
        <f t="shared" si="5"/>
        <v>CobaltPT Mechema Indonesia</v>
      </c>
    </row>
    <row r="135" spans="1:11">
      <c r="A135" s="150" t="s">
        <v>46</v>
      </c>
      <c r="B135" s="150" t="s">
        <v>585</v>
      </c>
      <c r="C135" s="150" t="s">
        <v>585</v>
      </c>
      <c r="D135" s="150" t="s">
        <v>248</v>
      </c>
      <c r="E135" s="150" t="s">
        <v>586</v>
      </c>
      <c r="F135" s="151" t="s">
        <v>11</v>
      </c>
      <c r="H135" s="150" t="s">
        <v>587</v>
      </c>
      <c r="I135" s="150" t="s">
        <v>574</v>
      </c>
      <c r="J135" s="150" t="str">
        <f t="shared" si="4"/>
        <v>CobaltPT Obi Nickel Cobalt</v>
      </c>
      <c r="K135" s="150" t="str">
        <f t="shared" si="5"/>
        <v>CobaltPT Obi Nickel Cobalt</v>
      </c>
    </row>
    <row r="136" spans="1:11">
      <c r="A136" s="150" t="s">
        <v>46</v>
      </c>
      <c r="B136" s="150" t="s">
        <v>588</v>
      </c>
      <c r="C136" s="150" t="s">
        <v>588</v>
      </c>
      <c r="D136" s="150" t="s">
        <v>248</v>
      </c>
      <c r="E136" s="150" t="s">
        <v>589</v>
      </c>
      <c r="F136" s="151" t="s">
        <v>11</v>
      </c>
      <c r="H136" s="150" t="s">
        <v>579</v>
      </c>
      <c r="I136" s="150" t="s">
        <v>580</v>
      </c>
      <c r="J136" s="150" t="str">
        <f t="shared" si="4"/>
        <v>CobaltPT QMB New Energy Materials</v>
      </c>
      <c r="K136" s="150" t="str">
        <f t="shared" si="5"/>
        <v>CobaltPT QMB New Energy Materials</v>
      </c>
    </row>
    <row r="137" spans="1:11">
      <c r="A137" s="150" t="s">
        <v>46</v>
      </c>
      <c r="B137" s="150" t="s">
        <v>590</v>
      </c>
      <c r="C137" s="150" t="s">
        <v>591</v>
      </c>
      <c r="D137" s="150" t="s">
        <v>103</v>
      </c>
      <c r="E137" s="150" t="s">
        <v>117</v>
      </c>
      <c r="F137" s="151" t="s">
        <v>11</v>
      </c>
      <c r="H137" s="150" t="s">
        <v>592</v>
      </c>
      <c r="I137" s="150" t="s">
        <v>514</v>
      </c>
      <c r="J137" s="150" t="str">
        <f t="shared" si="4"/>
        <v>CobaltQuzhou Huayou Cobalt New Material Co., Ltd.</v>
      </c>
      <c r="K137" s="150" t="str">
        <f t="shared" si="5"/>
        <v>CobaltQuzhou Huayou Cobalt New Material Co., Ltd.</v>
      </c>
    </row>
    <row r="138" spans="1:11">
      <c r="A138" s="150" t="s">
        <v>46</v>
      </c>
      <c r="B138" s="150" t="s">
        <v>591</v>
      </c>
      <c r="C138" s="150" t="s">
        <v>591</v>
      </c>
      <c r="D138" s="150" t="s">
        <v>103</v>
      </c>
      <c r="E138" s="150" t="s">
        <v>117</v>
      </c>
      <c r="F138" s="151" t="s">
        <v>11</v>
      </c>
      <c r="H138" s="150" t="s">
        <v>592</v>
      </c>
      <c r="I138" s="150" t="s">
        <v>514</v>
      </c>
      <c r="J138" s="150" t="str">
        <f t="shared" si="4"/>
        <v>CobaltQuzhou Huayou Cobalt New Material Co.,Ltd.</v>
      </c>
      <c r="K138" s="150" t="str">
        <f t="shared" si="5"/>
        <v>CobaltQuzhou Huayou Cobalt New Material Co.,Ltd.</v>
      </c>
    </row>
    <row r="139" spans="1:11">
      <c r="A139" s="150" t="s">
        <v>46</v>
      </c>
      <c r="B139" s="150" t="s">
        <v>593</v>
      </c>
      <c r="C139" s="150" t="s">
        <v>594</v>
      </c>
      <c r="D139" s="150" t="s">
        <v>119</v>
      </c>
      <c r="E139" s="150" t="s">
        <v>595</v>
      </c>
      <c r="F139" s="151" t="s">
        <v>11</v>
      </c>
      <c r="H139" s="150" t="s">
        <v>596</v>
      </c>
      <c r="I139" s="150" t="s">
        <v>305</v>
      </c>
      <c r="J139" s="150" t="str">
        <f t="shared" si="4"/>
        <v>CobaltRuashi</v>
      </c>
      <c r="K139" s="150" t="str">
        <f t="shared" si="5"/>
        <v>CobaltRuashi</v>
      </c>
    </row>
    <row r="140" spans="1:11">
      <c r="A140" s="150" t="s">
        <v>46</v>
      </c>
      <c r="B140" s="150" t="s">
        <v>594</v>
      </c>
      <c r="C140" s="150" t="s">
        <v>594</v>
      </c>
      <c r="D140" s="150" t="s">
        <v>119</v>
      </c>
      <c r="E140" s="150" t="s">
        <v>595</v>
      </c>
      <c r="F140" s="151" t="s">
        <v>11</v>
      </c>
      <c r="H140" s="150" t="s">
        <v>596</v>
      </c>
      <c r="I140" s="150" t="s">
        <v>305</v>
      </c>
      <c r="J140" s="150" t="str">
        <f t="shared" si="4"/>
        <v>CobaltRuashi Mining SAS</v>
      </c>
      <c r="K140" s="150" t="str">
        <f t="shared" si="5"/>
        <v>CobaltRuashi Mining SAS</v>
      </c>
    </row>
    <row r="141" spans="1:11">
      <c r="A141" s="150" t="s">
        <v>46</v>
      </c>
      <c r="B141" s="150" t="s">
        <v>597</v>
      </c>
      <c r="C141" s="150" t="s">
        <v>504</v>
      </c>
      <c r="D141" s="150" t="s">
        <v>119</v>
      </c>
      <c r="E141" s="150" t="s">
        <v>505</v>
      </c>
      <c r="F141" s="151" t="s">
        <v>11</v>
      </c>
      <c r="H141" s="150" t="s">
        <v>506</v>
      </c>
      <c r="I141" s="150" t="s">
        <v>313</v>
      </c>
      <c r="J141" s="150" t="str">
        <f t="shared" si="4"/>
        <v>CobaltRuiyilu Simple Resources Co., Ltd./ Luilu (Kolwezi)</v>
      </c>
      <c r="K141" s="150" t="str">
        <f t="shared" si="5"/>
        <v>CobaltRuiyilu Simple Resources Co., Ltd./ Luilu (Kolwezi)</v>
      </c>
    </row>
    <row r="142" spans="1:11">
      <c r="A142" s="150" t="s">
        <v>46</v>
      </c>
      <c r="B142" s="150" t="s">
        <v>598</v>
      </c>
      <c r="C142" s="150" t="s">
        <v>354</v>
      </c>
      <c r="D142" s="150" t="s">
        <v>116</v>
      </c>
      <c r="E142" s="150" t="s">
        <v>355</v>
      </c>
      <c r="F142" s="151" t="s">
        <v>11</v>
      </c>
      <c r="H142" s="150" t="s">
        <v>356</v>
      </c>
      <c r="I142" s="150" t="s">
        <v>357</v>
      </c>
      <c r="J142" s="150" t="str">
        <f t="shared" si="4"/>
        <v>CobaltSherritt</v>
      </c>
      <c r="K142" s="150" t="str">
        <f t="shared" si="5"/>
        <v>CobaltSherritt</v>
      </c>
    </row>
    <row r="143" spans="1:11">
      <c r="A143" s="150" t="s">
        <v>46</v>
      </c>
      <c r="B143" s="150" t="s">
        <v>599</v>
      </c>
      <c r="C143" s="150" t="s">
        <v>599</v>
      </c>
      <c r="D143" s="150" t="s">
        <v>103</v>
      </c>
      <c r="E143" s="150" t="s">
        <v>600</v>
      </c>
      <c r="F143" s="151" t="s">
        <v>11</v>
      </c>
      <c r="H143" s="150" t="s">
        <v>601</v>
      </c>
      <c r="I143" s="150" t="s">
        <v>602</v>
      </c>
      <c r="J143" s="150" t="str">
        <f t="shared" si="4"/>
        <v>CobaltSichuan Jayson New Energy Technology Co., Ltd.</v>
      </c>
      <c r="K143" s="150" t="str">
        <f t="shared" si="5"/>
        <v>CobaltSichuan Jayson New Energy Technology Co., Ltd.</v>
      </c>
    </row>
    <row r="144" spans="1:11">
      <c r="A144" s="150" t="s">
        <v>46</v>
      </c>
      <c r="B144" s="150" t="s">
        <v>603</v>
      </c>
      <c r="C144" s="150" t="s">
        <v>504</v>
      </c>
      <c r="D144" s="150" t="s">
        <v>119</v>
      </c>
      <c r="E144" s="150" t="s">
        <v>505</v>
      </c>
      <c r="F144" s="151" t="s">
        <v>11</v>
      </c>
      <c r="H144" s="150" t="s">
        <v>506</v>
      </c>
      <c r="I144" s="150" t="s">
        <v>313</v>
      </c>
      <c r="J144" s="150" t="str">
        <f t="shared" si="4"/>
        <v>CobaltSimple Resources Co., Ltd.</v>
      </c>
      <c r="K144" s="150" t="str">
        <f t="shared" si="5"/>
        <v>CobaltSimple Resources Co., Ltd.</v>
      </c>
    </row>
    <row r="145" spans="1:11">
      <c r="A145" s="150" t="s">
        <v>46</v>
      </c>
      <c r="B145" s="150" t="s">
        <v>604</v>
      </c>
      <c r="C145" s="150" t="s">
        <v>604</v>
      </c>
      <c r="D145" s="150" t="s">
        <v>119</v>
      </c>
      <c r="E145" s="150" t="s">
        <v>605</v>
      </c>
      <c r="F145" s="151" t="s">
        <v>11</v>
      </c>
      <c r="H145" s="150" t="s">
        <v>606</v>
      </c>
      <c r="I145" s="150" t="s">
        <v>305</v>
      </c>
      <c r="J145" s="150" t="str">
        <f t="shared" si="4"/>
        <v>CobaltSOCIETE MINIERE DU KATANGA (Lupoto Plant)</v>
      </c>
      <c r="K145" s="150" t="str">
        <f t="shared" si="5"/>
        <v>CobaltSOCIETE MINIERE DU KATANGA (Lupoto Plant)</v>
      </c>
    </row>
    <row r="146" spans="1:11">
      <c r="A146" s="150" t="s">
        <v>46</v>
      </c>
      <c r="B146" s="150" t="s">
        <v>607</v>
      </c>
      <c r="C146" s="150" t="s">
        <v>607</v>
      </c>
      <c r="D146" s="150" t="s">
        <v>119</v>
      </c>
      <c r="E146" s="150" t="s">
        <v>121</v>
      </c>
      <c r="F146" s="151" t="s">
        <v>11</v>
      </c>
      <c r="H146" s="150" t="s">
        <v>304</v>
      </c>
      <c r="I146" s="150" t="s">
        <v>305</v>
      </c>
      <c r="J146" s="150" t="str">
        <f t="shared" si="4"/>
        <v>CobaltSociete pour le Traitment du Terril de Lubumbashi (STL)</v>
      </c>
      <c r="K146" s="150" t="str">
        <f t="shared" si="5"/>
        <v>CobaltSociete pour le Traitment du Terril de Lubumbashi (STL)</v>
      </c>
    </row>
    <row r="147" spans="1:11">
      <c r="A147" s="150" t="s">
        <v>46</v>
      </c>
      <c r="B147" s="150" t="s">
        <v>608</v>
      </c>
      <c r="C147" s="150" t="s">
        <v>554</v>
      </c>
      <c r="D147" s="150" t="s">
        <v>124</v>
      </c>
      <c r="E147" s="150" t="s">
        <v>123</v>
      </c>
      <c r="F147" s="151" t="s">
        <v>11</v>
      </c>
      <c r="H147" s="150" t="s">
        <v>555</v>
      </c>
      <c r="I147" s="150" t="s">
        <v>556</v>
      </c>
      <c r="J147" s="150" t="str">
        <f t="shared" si="4"/>
        <v>CobaltSumitomo Metal Mining</v>
      </c>
      <c r="K147" s="150" t="str">
        <f t="shared" si="5"/>
        <v>CobaltSumitomo Metal Mining</v>
      </c>
    </row>
    <row r="148" spans="1:11">
      <c r="A148" s="150" t="s">
        <v>46</v>
      </c>
      <c r="B148" s="150" t="s">
        <v>609</v>
      </c>
      <c r="C148" s="150" t="s">
        <v>610</v>
      </c>
      <c r="D148" s="150" t="s">
        <v>133</v>
      </c>
      <c r="E148" s="150" t="s">
        <v>132</v>
      </c>
      <c r="F148" s="151" t="s">
        <v>11</v>
      </c>
      <c r="H148" s="150" t="s">
        <v>611</v>
      </c>
      <c r="I148" s="150" t="s">
        <v>612</v>
      </c>
      <c r="J148" s="150" t="str">
        <f t="shared" si="4"/>
        <v>CobaltSungEel HiMetal Co., Ltd.</v>
      </c>
      <c r="K148" s="150" t="str">
        <f t="shared" si="5"/>
        <v>CobaltSungEel HiMetal Co., Ltd.</v>
      </c>
    </row>
    <row r="149" spans="1:11">
      <c r="A149" s="150" t="s">
        <v>46</v>
      </c>
      <c r="B149" s="150" t="s">
        <v>610</v>
      </c>
      <c r="C149" s="150" t="s">
        <v>610</v>
      </c>
      <c r="D149" s="150" t="s">
        <v>133</v>
      </c>
      <c r="E149" s="150" t="s">
        <v>132</v>
      </c>
      <c r="F149" s="151" t="s">
        <v>11</v>
      </c>
      <c r="H149" s="150" t="s">
        <v>611</v>
      </c>
      <c r="I149" s="150" t="s">
        <v>612</v>
      </c>
      <c r="J149" s="150" t="str">
        <f t="shared" si="4"/>
        <v>CobaltSungEel HiTech Co., Ltd.</v>
      </c>
      <c r="K149" s="150" t="str">
        <f t="shared" si="5"/>
        <v>CobaltSungEel HiTech Co., Ltd.</v>
      </c>
    </row>
    <row r="150" spans="1:11">
      <c r="A150" s="150" t="s">
        <v>46</v>
      </c>
      <c r="B150" s="150" t="s">
        <v>613</v>
      </c>
      <c r="C150" s="150" t="s">
        <v>614</v>
      </c>
      <c r="D150" s="150" t="s">
        <v>213</v>
      </c>
      <c r="E150" s="150" t="s">
        <v>615</v>
      </c>
      <c r="F150" s="151" t="s">
        <v>11</v>
      </c>
      <c r="H150" s="150" t="s">
        <v>616</v>
      </c>
      <c r="I150" s="150" t="s">
        <v>617</v>
      </c>
      <c r="J150" s="150" t="str">
        <f t="shared" si="4"/>
        <v>CobaltTaganito HPAL Nickel Corp.</v>
      </c>
      <c r="K150" s="150" t="str">
        <f t="shared" si="5"/>
        <v>CobaltTaganito HPAL Nickel Corp.</v>
      </c>
    </row>
    <row r="151" spans="1:11">
      <c r="A151" s="150" t="s">
        <v>46</v>
      </c>
      <c r="B151" s="150" t="s">
        <v>614</v>
      </c>
      <c r="C151" s="150" t="s">
        <v>614</v>
      </c>
      <c r="D151" s="150" t="s">
        <v>213</v>
      </c>
      <c r="E151" s="150" t="s">
        <v>615</v>
      </c>
      <c r="F151" s="151" t="s">
        <v>11</v>
      </c>
      <c r="H151" s="150" t="s">
        <v>616</v>
      </c>
      <c r="I151" s="150" t="s">
        <v>617</v>
      </c>
      <c r="J151" s="150" t="str">
        <f t="shared" si="4"/>
        <v>CobaltTaganito HPAL Nickel Corporation (THPAL)</v>
      </c>
      <c r="K151" s="150" t="str">
        <f t="shared" si="5"/>
        <v>CobaltTaganito HPAL Nickel Corporation (THPAL)</v>
      </c>
    </row>
    <row r="152" spans="1:11">
      <c r="A152" s="150" t="s">
        <v>46</v>
      </c>
      <c r="B152" s="150" t="s">
        <v>618</v>
      </c>
      <c r="C152" s="150" t="s">
        <v>619</v>
      </c>
      <c r="D152" s="150" t="s">
        <v>119</v>
      </c>
      <c r="E152" s="150" t="s">
        <v>146</v>
      </c>
      <c r="F152" s="151" t="s">
        <v>11</v>
      </c>
      <c r="H152" s="150" t="s">
        <v>620</v>
      </c>
      <c r="I152" s="150" t="s">
        <v>313</v>
      </c>
      <c r="J152" s="150" t="str">
        <f t="shared" si="4"/>
        <v>CobaltTenke Fungrume Mining (TFM)</v>
      </c>
      <c r="K152" s="150" t="str">
        <f t="shared" si="5"/>
        <v>CobaltTenke Fungrume Mining (TFM)</v>
      </c>
    </row>
    <row r="153" spans="1:11">
      <c r="A153" s="150" t="s">
        <v>46</v>
      </c>
      <c r="B153" s="150" t="s">
        <v>621</v>
      </c>
      <c r="C153" s="150" t="s">
        <v>619</v>
      </c>
      <c r="D153" s="150" t="s">
        <v>119</v>
      </c>
      <c r="E153" s="150" t="s">
        <v>146</v>
      </c>
      <c r="F153" s="151" t="s">
        <v>11</v>
      </c>
      <c r="H153" s="150" t="s">
        <v>620</v>
      </c>
      <c r="I153" s="150" t="s">
        <v>313</v>
      </c>
      <c r="J153" s="150" t="str">
        <f t="shared" si="4"/>
        <v>CobaltTenke Fungurume</v>
      </c>
      <c r="K153" s="150" t="str">
        <f t="shared" si="5"/>
        <v>CobaltTenke Fungurume</v>
      </c>
    </row>
    <row r="154" spans="1:11">
      <c r="A154" s="150" t="s">
        <v>46</v>
      </c>
      <c r="B154" s="150" t="s">
        <v>619</v>
      </c>
      <c r="C154" s="150" t="s">
        <v>619</v>
      </c>
      <c r="D154" s="150" t="s">
        <v>119</v>
      </c>
      <c r="E154" s="150" t="s">
        <v>146</v>
      </c>
      <c r="F154" s="151" t="s">
        <v>11</v>
      </c>
      <c r="H154" s="150" t="s">
        <v>620</v>
      </c>
      <c r="I154" s="150" t="s">
        <v>313</v>
      </c>
      <c r="J154" s="150" t="str">
        <f t="shared" si="4"/>
        <v>CobaltTenke Fungurume Mining SA</v>
      </c>
      <c r="K154" s="150" t="str">
        <f t="shared" si="5"/>
        <v>CobaltTenke Fungurume Mining SA</v>
      </c>
    </row>
    <row r="155" spans="1:11">
      <c r="A155" s="150" t="s">
        <v>46</v>
      </c>
      <c r="B155" s="150" t="s">
        <v>622</v>
      </c>
      <c r="C155" s="150" t="s">
        <v>337</v>
      </c>
      <c r="D155" s="150" t="s">
        <v>114</v>
      </c>
      <c r="E155" s="150" t="s">
        <v>113</v>
      </c>
      <c r="F155" s="151" t="s">
        <v>11</v>
      </c>
      <c r="H155" s="150" t="s">
        <v>338</v>
      </c>
      <c r="I155" s="150" t="s">
        <v>338</v>
      </c>
      <c r="J155" s="150" t="str">
        <f t="shared" si="4"/>
        <v>CobaltThe Ambatovy</v>
      </c>
      <c r="K155" s="150" t="str">
        <f t="shared" si="5"/>
        <v>CobaltThe Ambatovy</v>
      </c>
    </row>
    <row r="156" spans="1:11">
      <c r="A156" s="150" t="s">
        <v>46</v>
      </c>
      <c r="B156" s="150" t="s">
        <v>359</v>
      </c>
      <c r="C156" s="150" t="s">
        <v>359</v>
      </c>
      <c r="D156" s="150" t="s">
        <v>110</v>
      </c>
      <c r="E156" s="150" t="s">
        <v>109</v>
      </c>
      <c r="F156" s="151" t="s">
        <v>11</v>
      </c>
      <c r="H156" s="150" t="s">
        <v>360</v>
      </c>
      <c r="I156" s="150" t="s">
        <v>361</v>
      </c>
      <c r="J156" s="150" t="str">
        <f t="shared" si="4"/>
        <v>CobaltUmicore Finland Oy</v>
      </c>
      <c r="K156" s="150" t="str">
        <f t="shared" si="5"/>
        <v>CobaltUmicore Finland Oy</v>
      </c>
    </row>
    <row r="157" spans="1:11">
      <c r="A157" s="150" t="s">
        <v>46</v>
      </c>
      <c r="B157" s="150" t="s">
        <v>623</v>
      </c>
      <c r="C157" s="150" t="s">
        <v>623</v>
      </c>
      <c r="D157" s="150" t="s">
        <v>112</v>
      </c>
      <c r="E157" s="150" t="s">
        <v>111</v>
      </c>
      <c r="F157" s="151" t="s">
        <v>11</v>
      </c>
      <c r="H157" s="150" t="s">
        <v>624</v>
      </c>
      <c r="I157" s="150" t="s">
        <v>625</v>
      </c>
      <c r="J157" s="150" t="str">
        <f t="shared" si="4"/>
        <v>CobaltUmicore Olen</v>
      </c>
      <c r="K157" s="150" t="str">
        <f t="shared" si="5"/>
        <v>CobaltUmicore Olen</v>
      </c>
    </row>
    <row r="158" spans="1:11">
      <c r="A158" s="150" t="s">
        <v>46</v>
      </c>
      <c r="B158" s="150" t="s">
        <v>329</v>
      </c>
      <c r="C158" s="150" t="s">
        <v>329</v>
      </c>
      <c r="D158" s="150" t="s">
        <v>148</v>
      </c>
      <c r="E158" s="150" t="s">
        <v>147</v>
      </c>
      <c r="F158" s="151" t="s">
        <v>11</v>
      </c>
      <c r="H158" s="150" t="s">
        <v>330</v>
      </c>
      <c r="I158" s="150" t="s">
        <v>331</v>
      </c>
      <c r="J158" s="150" t="str">
        <f t="shared" si="4"/>
        <v>CobaltUranus Chemicals</v>
      </c>
      <c r="K158" s="150" t="str">
        <f t="shared" si="5"/>
        <v>CobaltUranus Chemicals</v>
      </c>
    </row>
    <row r="159" spans="1:11">
      <c r="A159" s="150" t="s">
        <v>46</v>
      </c>
      <c r="B159" s="150" t="s">
        <v>498</v>
      </c>
      <c r="C159" s="150" t="s">
        <v>498</v>
      </c>
      <c r="D159" s="150" t="s">
        <v>116</v>
      </c>
      <c r="E159" s="150" t="s">
        <v>499</v>
      </c>
      <c r="F159" s="151" t="s">
        <v>11</v>
      </c>
      <c r="H159" s="150" t="s">
        <v>500</v>
      </c>
      <c r="I159" s="150" t="s">
        <v>501</v>
      </c>
      <c r="J159" s="150" t="str">
        <f t="shared" si="4"/>
        <v>CobaltVale – Long Harbour Processing Plant (LHPP)</v>
      </c>
      <c r="K159" s="150" t="str">
        <f t="shared" si="5"/>
        <v>CobaltVale – Long Harbour Processing Plant (LHPP)</v>
      </c>
    </row>
    <row r="160" spans="1:11">
      <c r="A160" s="150" t="s">
        <v>46</v>
      </c>
      <c r="B160" s="150" t="s">
        <v>626</v>
      </c>
      <c r="C160" s="150" t="s">
        <v>566</v>
      </c>
      <c r="D160" s="150" t="s">
        <v>567</v>
      </c>
      <c r="E160" s="150" t="s">
        <v>568</v>
      </c>
      <c r="F160" s="151" t="s">
        <v>11</v>
      </c>
      <c r="H160" s="150" t="s">
        <v>569</v>
      </c>
      <c r="I160" s="150" t="s">
        <v>570</v>
      </c>
      <c r="J160" s="150" t="str">
        <f t="shared" si="4"/>
        <v>CobaltVale New Caledonia</v>
      </c>
      <c r="K160" s="150" t="str">
        <f t="shared" si="5"/>
        <v>CobaltVale New Caledonia</v>
      </c>
    </row>
    <row r="161" spans="1:11">
      <c r="A161" s="150" t="s">
        <v>46</v>
      </c>
      <c r="B161" s="150" t="s">
        <v>627</v>
      </c>
      <c r="C161" s="150" t="s">
        <v>566</v>
      </c>
      <c r="D161" s="150" t="s">
        <v>567</v>
      </c>
      <c r="E161" s="150" t="s">
        <v>568</v>
      </c>
      <c r="F161" s="151" t="s">
        <v>11</v>
      </c>
      <c r="H161" s="150" t="s">
        <v>569</v>
      </c>
      <c r="I161" s="150" t="s">
        <v>570</v>
      </c>
      <c r="J161" s="150" t="str">
        <f t="shared" si="4"/>
        <v>CobaltVale Nouvelle-Caledonie S.A.S</v>
      </c>
      <c r="K161" s="150" t="str">
        <f t="shared" si="5"/>
        <v>CobaltVale Nouvelle-Caledonie S.A.S</v>
      </c>
    </row>
    <row r="162" spans="1:11">
      <c r="A162" s="150" t="s">
        <v>46</v>
      </c>
      <c r="B162" s="150" t="s">
        <v>628</v>
      </c>
      <c r="C162" s="150" t="s">
        <v>283</v>
      </c>
      <c r="D162" s="150" t="s">
        <v>103</v>
      </c>
      <c r="E162" s="150" t="s">
        <v>284</v>
      </c>
      <c r="F162" s="151" t="s">
        <v>11</v>
      </c>
      <c r="H162" s="150" t="s">
        <v>285</v>
      </c>
      <c r="I162" s="150" t="s">
        <v>286</v>
      </c>
      <c r="J162" s="150" t="str">
        <f t="shared" si="4"/>
        <v>CobaltVital Materials Plant</v>
      </c>
      <c r="K162" s="150" t="str">
        <f t="shared" si="5"/>
        <v>CobaltVital Materials Plant</v>
      </c>
    </row>
    <row r="163" spans="1:11">
      <c r="A163" s="150" t="s">
        <v>46</v>
      </c>
      <c r="B163" s="150" t="s">
        <v>629</v>
      </c>
      <c r="C163" s="150" t="s">
        <v>629</v>
      </c>
      <c r="D163" s="150" t="s">
        <v>103</v>
      </c>
      <c r="E163" s="150" t="s">
        <v>630</v>
      </c>
      <c r="F163" s="151" t="s">
        <v>11</v>
      </c>
      <c r="H163" s="150" t="s">
        <v>285</v>
      </c>
      <c r="I163" s="150" t="s">
        <v>286</v>
      </c>
      <c r="J163" s="150" t="str">
        <f t="shared" si="4"/>
        <v>CobaltVital Materials Workshop</v>
      </c>
      <c r="K163" s="150" t="str">
        <f t="shared" si="5"/>
        <v>CobaltVital Materials Workshop</v>
      </c>
    </row>
    <row r="164" spans="1:11">
      <c r="A164" s="150" t="s">
        <v>46</v>
      </c>
      <c r="B164" s="150" t="s">
        <v>629</v>
      </c>
      <c r="C164" s="150" t="s">
        <v>283</v>
      </c>
      <c r="D164" s="150" t="s">
        <v>103</v>
      </c>
      <c r="E164" s="150" t="s">
        <v>284</v>
      </c>
      <c r="F164" s="151" t="s">
        <v>11</v>
      </c>
      <c r="H164" s="150" t="s">
        <v>285</v>
      </c>
      <c r="I164" s="150" t="s">
        <v>286</v>
      </c>
      <c r="J164" s="150" t="str">
        <f t="shared" si="4"/>
        <v>CobaltVital Materials Workshop</v>
      </c>
      <c r="K164" s="150" t="str">
        <f t="shared" si="5"/>
        <v>CobaltVital Materials Workshop</v>
      </c>
    </row>
    <row r="165" spans="1:11">
      <c r="A165" s="150" t="s">
        <v>46</v>
      </c>
      <c r="B165" s="150" t="s">
        <v>631</v>
      </c>
      <c r="C165" s="150" t="s">
        <v>631</v>
      </c>
      <c r="D165" s="150" t="s">
        <v>103</v>
      </c>
      <c r="E165" s="150" t="s">
        <v>632</v>
      </c>
      <c r="F165" s="151" t="s">
        <v>11</v>
      </c>
      <c r="H165" s="150" t="s">
        <v>633</v>
      </c>
      <c r="I165" s="150" t="s">
        <v>634</v>
      </c>
      <c r="J165" s="150" t="str">
        <f t="shared" si="4"/>
        <v>CobaltW&amp;Q Metal Products Co., Limited</v>
      </c>
      <c r="K165" s="150" t="str">
        <f t="shared" si="5"/>
        <v>CobaltW&amp;Q Metal Products Co., Limited</v>
      </c>
    </row>
    <row r="166" spans="1:11">
      <c r="A166" s="150" t="s">
        <v>46</v>
      </c>
      <c r="B166" s="150" t="s">
        <v>635</v>
      </c>
      <c r="C166" s="150" t="s">
        <v>635</v>
      </c>
      <c r="D166" s="150" t="s">
        <v>103</v>
      </c>
      <c r="E166" s="150" t="s">
        <v>636</v>
      </c>
      <c r="F166" s="151" t="s">
        <v>11</v>
      </c>
      <c r="H166" s="150" t="s">
        <v>637</v>
      </c>
      <c r="I166" s="150" t="s">
        <v>638</v>
      </c>
      <c r="J166" s="150" t="str">
        <f t="shared" si="4"/>
        <v>CobaltWanhua Chemical Hydrometallurgy Unit</v>
      </c>
      <c r="K166" s="150" t="str">
        <f t="shared" si="5"/>
        <v>CobaltWanhua Chemical Hydrometallurgy Unit</v>
      </c>
    </row>
    <row r="167" spans="1:11">
      <c r="A167" s="150" t="s">
        <v>46</v>
      </c>
      <c r="B167" s="150" t="s">
        <v>639</v>
      </c>
      <c r="C167" s="150" t="s">
        <v>451</v>
      </c>
      <c r="D167" s="150" t="s">
        <v>103</v>
      </c>
      <c r="E167" s="150" t="s">
        <v>130</v>
      </c>
      <c r="F167" s="151" t="s">
        <v>11</v>
      </c>
      <c r="H167" s="150" t="s">
        <v>452</v>
      </c>
      <c r="I167" s="150" t="s">
        <v>378</v>
      </c>
      <c r="J167" s="150" t="str">
        <f t="shared" si="4"/>
        <v>CobaltXiongfeng</v>
      </c>
      <c r="K167" s="150" t="str">
        <f t="shared" si="5"/>
        <v>CobaltXiongfeng</v>
      </c>
    </row>
    <row r="168" spans="1:11">
      <c r="A168" s="150" t="s">
        <v>46</v>
      </c>
      <c r="B168" s="150" t="s">
        <v>640</v>
      </c>
      <c r="C168" s="150" t="s">
        <v>640</v>
      </c>
      <c r="D168" s="150" t="s">
        <v>103</v>
      </c>
      <c r="E168" s="150" t="s">
        <v>641</v>
      </c>
      <c r="F168" s="151" t="s">
        <v>11</v>
      </c>
      <c r="H168" s="150" t="s">
        <v>642</v>
      </c>
      <c r="I168" s="150" t="s">
        <v>365</v>
      </c>
      <c r="J168" s="150" t="str">
        <f t="shared" si="4"/>
        <v>CobaltXTC New Energy Materials (Xiamen) LTD.</v>
      </c>
      <c r="K168" s="150" t="str">
        <f t="shared" si="5"/>
        <v>CobaltXTC New Energy Materials (Xiamen) LTD.</v>
      </c>
    </row>
    <row r="169" spans="1:11">
      <c r="A169" s="150" t="s">
        <v>46</v>
      </c>
      <c r="B169" s="150" t="s">
        <v>643</v>
      </c>
      <c r="C169" s="150" t="s">
        <v>643</v>
      </c>
      <c r="D169" s="150" t="s">
        <v>103</v>
      </c>
      <c r="E169" s="150" t="s">
        <v>644</v>
      </c>
      <c r="F169" s="151" t="s">
        <v>11</v>
      </c>
      <c r="H169" s="150" t="s">
        <v>645</v>
      </c>
      <c r="I169" s="150" t="s">
        <v>465</v>
      </c>
      <c r="J169" s="150" t="str">
        <f t="shared" si="4"/>
        <v>CobaltYichang Brunp Contemporary Amperex Co., Ltd.</v>
      </c>
      <c r="K169" s="150" t="str">
        <f t="shared" si="5"/>
        <v>CobaltYichang Brunp Contemporary Amperex Co., Ltd.</v>
      </c>
    </row>
    <row r="170" spans="1:11">
      <c r="A170" s="150" t="s">
        <v>46</v>
      </c>
      <c r="B170" s="150" t="s">
        <v>646</v>
      </c>
      <c r="C170" s="150" t="s">
        <v>646</v>
      </c>
      <c r="D170" s="150" t="s">
        <v>103</v>
      </c>
      <c r="E170" s="150" t="s">
        <v>647</v>
      </c>
      <c r="F170" s="151" t="s">
        <v>11</v>
      </c>
      <c r="H170" s="150" t="s">
        <v>645</v>
      </c>
      <c r="I170" s="150" t="s">
        <v>465</v>
      </c>
      <c r="J170" s="150" t="str">
        <f t="shared" si="4"/>
        <v>CobaltYichang Yihua-Brunp New Material Co., Ltd.</v>
      </c>
      <c r="K170" s="150" t="str">
        <f t="shared" si="5"/>
        <v>CobaltYichang Yihua-Brunp New Material Co., Ltd.</v>
      </c>
    </row>
    <row r="171" spans="1:11">
      <c r="A171" s="150" t="s">
        <v>46</v>
      </c>
      <c r="B171" s="150" t="s">
        <v>648</v>
      </c>
      <c r="C171" s="150" t="s">
        <v>648</v>
      </c>
      <c r="D171" s="150" t="s">
        <v>103</v>
      </c>
      <c r="E171" s="150" t="s">
        <v>151</v>
      </c>
      <c r="F171" s="151" t="s">
        <v>11</v>
      </c>
      <c r="H171" s="150" t="s">
        <v>513</v>
      </c>
      <c r="I171" s="150" t="s">
        <v>514</v>
      </c>
      <c r="J171" s="150" t="str">
        <f t="shared" si="4"/>
        <v>CobaltZhejiang Greatpower Cobalt Materials Co., Ltd.</v>
      </c>
      <c r="K171" s="150" t="str">
        <f t="shared" si="5"/>
        <v>CobaltZhejiang Greatpower Cobalt Materials Co., Ltd.</v>
      </c>
    </row>
    <row r="172" spans="1:11">
      <c r="A172" s="150" t="s">
        <v>46</v>
      </c>
      <c r="B172" s="150" t="s">
        <v>649</v>
      </c>
      <c r="C172" s="150" t="s">
        <v>650</v>
      </c>
      <c r="D172" s="150" t="s">
        <v>103</v>
      </c>
      <c r="E172" s="150" t="s">
        <v>108</v>
      </c>
      <c r="F172" s="151" t="s">
        <v>11</v>
      </c>
      <c r="H172" s="150" t="s">
        <v>651</v>
      </c>
      <c r="I172" s="150" t="s">
        <v>514</v>
      </c>
      <c r="J172" s="150" t="str">
        <f t="shared" si="4"/>
        <v>CobaltZhejiang Huayou Cobalt &amp; Nickel Co., Ltd.</v>
      </c>
      <c r="K172" s="150" t="str">
        <f t="shared" si="5"/>
        <v>CobaltZhejiang Huayou Cobalt &amp; Nickel Co., Ltd.</v>
      </c>
    </row>
    <row r="173" spans="1:11">
      <c r="A173" s="150" t="s">
        <v>46</v>
      </c>
      <c r="B173" s="150" t="s">
        <v>652</v>
      </c>
      <c r="C173" s="150" t="s">
        <v>650</v>
      </c>
      <c r="D173" s="150" t="s">
        <v>103</v>
      </c>
      <c r="E173" s="150" t="s">
        <v>108</v>
      </c>
      <c r="F173" s="151" t="s">
        <v>11</v>
      </c>
      <c r="H173" s="150" t="s">
        <v>651</v>
      </c>
      <c r="I173" s="150" t="s">
        <v>514</v>
      </c>
      <c r="J173" s="150" t="str">
        <f t="shared" si="4"/>
        <v>CobaltZhejiang Huayou Cobalt Co., Ltd.</v>
      </c>
      <c r="K173" s="150" t="str">
        <f t="shared" si="5"/>
        <v>CobaltZhejiang Huayou Cobalt Co., Ltd.</v>
      </c>
    </row>
    <row r="174" spans="1:11">
      <c r="A174" s="150" t="s">
        <v>46</v>
      </c>
      <c r="B174" s="150" t="s">
        <v>650</v>
      </c>
      <c r="C174" s="150" t="s">
        <v>650</v>
      </c>
      <c r="D174" s="150" t="s">
        <v>103</v>
      </c>
      <c r="E174" s="150" t="s">
        <v>108</v>
      </c>
      <c r="F174" s="151" t="s">
        <v>11</v>
      </c>
      <c r="H174" s="150" t="s">
        <v>651</v>
      </c>
      <c r="I174" s="150" t="s">
        <v>514</v>
      </c>
      <c r="J174" s="150" t="str">
        <f t="shared" si="4"/>
        <v>CobaltZhejiang Huayou Cobalt Company Limited</v>
      </c>
      <c r="K174" s="150" t="str">
        <f t="shared" si="5"/>
        <v>CobaltZhejiang Huayou Cobalt Company Limited</v>
      </c>
    </row>
    <row r="175" spans="1:11">
      <c r="A175" s="150" t="s">
        <v>46</v>
      </c>
      <c r="B175" s="150" t="s">
        <v>653</v>
      </c>
      <c r="C175" s="150" t="s">
        <v>551</v>
      </c>
      <c r="D175" s="150" t="s">
        <v>103</v>
      </c>
      <c r="E175" s="150" t="s">
        <v>139</v>
      </c>
      <c r="F175" s="151" t="s">
        <v>11</v>
      </c>
      <c r="H175" s="150" t="s">
        <v>513</v>
      </c>
      <c r="I175" s="150" t="s">
        <v>514</v>
      </c>
      <c r="J175" s="150" t="str">
        <f t="shared" si="4"/>
        <v>CobaltZhejiang New Era Zhongneng Recycling Technology Co., Ltd.</v>
      </c>
      <c r="K175" s="150" t="str">
        <f t="shared" si="5"/>
        <v>CobaltZhejiang New Era Zhongneng Recycling Technology Co., Ltd.</v>
      </c>
    </row>
    <row r="176" spans="1:11">
      <c r="A176" s="150" t="s">
        <v>46</v>
      </c>
      <c r="B176" s="150" t="s">
        <v>551</v>
      </c>
      <c r="C176" s="150" t="s">
        <v>551</v>
      </c>
      <c r="D176" s="150" t="s">
        <v>103</v>
      </c>
      <c r="E176" s="150" t="s">
        <v>139</v>
      </c>
      <c r="F176" s="151" t="s">
        <v>11</v>
      </c>
      <c r="H176" s="150" t="s">
        <v>513</v>
      </c>
      <c r="I176" s="150" t="s">
        <v>514</v>
      </c>
      <c r="J176" s="150" t="str">
        <f t="shared" si="4"/>
        <v>CobaltZHEJIANG NEW ERA ZHONGNENG TECHNOLOGY CO., LTD.</v>
      </c>
      <c r="K176" s="150" t="str">
        <f t="shared" si="5"/>
        <v>CobaltZHEJIANG NEW ERA ZHONGNENG TECHNOLOGY CO., LTD.</v>
      </c>
    </row>
    <row r="177" spans="1:11">
      <c r="A177" s="150" t="s">
        <v>46</v>
      </c>
      <c r="B177" s="150" t="s">
        <v>654</v>
      </c>
      <c r="C177" s="150" t="s">
        <v>648</v>
      </c>
      <c r="D177" s="150" t="s">
        <v>103</v>
      </c>
      <c r="E177" s="150" t="s">
        <v>151</v>
      </c>
      <c r="F177" s="151" t="s">
        <v>11</v>
      </c>
      <c r="H177" s="150" t="s">
        <v>513</v>
      </c>
      <c r="I177" s="150" t="s">
        <v>514</v>
      </c>
      <c r="J177" s="150" t="str">
        <f t="shared" si="4"/>
        <v>CobaltZhejiang Zhongjin Greatpower Lithium-Battery Industrial Corporation Co., Ltd.</v>
      </c>
      <c r="K177" s="150" t="str">
        <f t="shared" si="5"/>
        <v>CobaltZhejiang Zhongjin Greatpower Lithium-Battery Industrial Corporation Co., Ltd.</v>
      </c>
    </row>
    <row r="178" spans="1:11">
      <c r="A178" s="150" t="s">
        <v>46</v>
      </c>
      <c r="B178" s="150" t="s">
        <v>655</v>
      </c>
      <c r="C178" s="150" t="s">
        <v>655</v>
      </c>
      <c r="D178" s="150" t="s">
        <v>103</v>
      </c>
      <c r="E178" s="150" t="s">
        <v>105</v>
      </c>
      <c r="F178" s="151" t="s">
        <v>11</v>
      </c>
      <c r="H178" s="150" t="s">
        <v>656</v>
      </c>
      <c r="I178" s="150" t="s">
        <v>286</v>
      </c>
      <c r="J178" s="150" t="str">
        <f t="shared" si="4"/>
        <v>CobaltZhuhai Kelixin Metal Materials Co., Ltd.</v>
      </c>
      <c r="K178" s="150" t="str">
        <f t="shared" si="5"/>
        <v>CobaltZhuhai Kelixin Metal Materials Co., Ltd.</v>
      </c>
    </row>
    <row r="179" spans="1:11">
      <c r="A179" s="150" t="s">
        <v>46</v>
      </c>
      <c r="B179" s="150" t="s">
        <v>657</v>
      </c>
      <c r="C179" s="150" t="s">
        <v>657</v>
      </c>
      <c r="D179" s="150" t="s">
        <v>658</v>
      </c>
      <c r="E179" s="150" t="s">
        <v>659</v>
      </c>
      <c r="F179" s="151" t="s">
        <v>11</v>
      </c>
      <c r="H179" s="150" t="s">
        <v>660</v>
      </c>
      <c r="I179" s="150" t="s">
        <v>661</v>
      </c>
      <c r="J179" s="150" t="str">
        <f t="shared" si="4"/>
        <v>CobaltZimbabwe Platinum Mines Private Limited</v>
      </c>
      <c r="K179" s="150" t="str">
        <f t="shared" si="5"/>
        <v>CobaltZimbabwe Platinum Mines Private Limited</v>
      </c>
    </row>
    <row r="180" spans="1:11">
      <c r="A180" s="150" t="s">
        <v>46</v>
      </c>
      <c r="B180" s="150" t="s">
        <v>662</v>
      </c>
      <c r="C180" s="150" t="s">
        <v>657</v>
      </c>
      <c r="D180" s="150" t="s">
        <v>658</v>
      </c>
      <c r="E180" s="150" t="s">
        <v>659</v>
      </c>
      <c r="F180" s="151" t="s">
        <v>11</v>
      </c>
      <c r="H180" s="150" t="s">
        <v>660</v>
      </c>
      <c r="I180" s="150" t="s">
        <v>661</v>
      </c>
      <c r="J180" s="150" t="str">
        <f t="shared" si="4"/>
        <v>CobaltZIMPLATS</v>
      </c>
      <c r="K180" s="150" t="str">
        <f t="shared" si="5"/>
        <v>CobaltZIMPLATS</v>
      </c>
    </row>
    <row r="181" spans="1:11">
      <c r="A181" s="150" t="s">
        <v>46</v>
      </c>
      <c r="B181" s="150" t="s">
        <v>265</v>
      </c>
      <c r="J181" s="150" t="str">
        <f t="shared" si="4"/>
        <v>CobaltSmelter not listed</v>
      </c>
      <c r="K181" s="150" t="str">
        <f t="shared" si="5"/>
        <v>CobaltSmelter not listed</v>
      </c>
    </row>
    <row r="182" spans="1:11">
      <c r="A182" s="150" t="s">
        <v>46</v>
      </c>
      <c r="B182" s="150" t="s">
        <v>98</v>
      </c>
      <c r="C182" s="150" t="s">
        <v>64</v>
      </c>
      <c r="D182" s="150" t="s">
        <v>64</v>
      </c>
      <c r="J182" s="150" t="str">
        <f t="shared" si="4"/>
        <v>CobaltSmelter not yet identified</v>
      </c>
      <c r="K182" s="150" t="str">
        <f t="shared" si="5"/>
        <v>CobaltSmelter not yet identified</v>
      </c>
    </row>
    <row r="183" spans="1:11">
      <c r="A183" s="150" t="s">
        <v>47</v>
      </c>
      <c r="B183" s="150" t="s">
        <v>663</v>
      </c>
      <c r="C183" s="150" t="s">
        <v>663</v>
      </c>
      <c r="D183" s="150" t="s">
        <v>158</v>
      </c>
      <c r="E183" s="150" t="s">
        <v>664</v>
      </c>
      <c r="F183" s="151" t="s">
        <v>11</v>
      </c>
      <c r="H183" s="150" t="s">
        <v>665</v>
      </c>
      <c r="I183" s="150" t="s">
        <v>666</v>
      </c>
      <c r="J183" s="150" t="str">
        <f t="shared" si="4"/>
        <v>CopperAnglo American (Chagres)</v>
      </c>
      <c r="K183" s="150" t="str">
        <f t="shared" si="5"/>
        <v>CopperAnglo American (Chagres)</v>
      </c>
    </row>
    <row r="184" spans="1:11">
      <c r="A184" s="150" t="s">
        <v>47</v>
      </c>
      <c r="B184" s="150" t="s">
        <v>667</v>
      </c>
      <c r="C184" s="150" t="s">
        <v>667</v>
      </c>
      <c r="D184" s="150" t="s">
        <v>158</v>
      </c>
      <c r="E184" s="150" t="s">
        <v>194</v>
      </c>
      <c r="F184" s="151" t="s">
        <v>11</v>
      </c>
      <c r="H184" s="150" t="s">
        <v>668</v>
      </c>
      <c r="I184" s="150" t="s">
        <v>669</v>
      </c>
      <c r="J184" s="150" t="str">
        <f t="shared" si="4"/>
        <v>CopperAnglo American (Los Bronces)</v>
      </c>
      <c r="K184" s="150" t="str">
        <f t="shared" si="5"/>
        <v>CopperAnglo American (Los Bronces)</v>
      </c>
    </row>
    <row r="185" spans="1:11">
      <c r="A185" s="150" t="s">
        <v>47</v>
      </c>
      <c r="B185" s="150" t="s">
        <v>670</v>
      </c>
      <c r="C185" s="150" t="s">
        <v>671</v>
      </c>
      <c r="D185" s="150" t="s">
        <v>215</v>
      </c>
      <c r="E185" s="150" t="s">
        <v>214</v>
      </c>
      <c r="F185" s="151" t="s">
        <v>11</v>
      </c>
      <c r="H185" s="150" t="s">
        <v>672</v>
      </c>
      <c r="I185" s="150" t="s">
        <v>672</v>
      </c>
      <c r="J185" s="150" t="str">
        <f t="shared" si="4"/>
        <v>CopperAtlantic Copper S.A.</v>
      </c>
      <c r="K185" s="150" t="str">
        <f t="shared" si="5"/>
        <v>CopperAtlantic Copper S.A.</v>
      </c>
    </row>
    <row r="186" spans="1:11">
      <c r="A186" s="150" t="s">
        <v>47</v>
      </c>
      <c r="B186" s="150" t="s">
        <v>671</v>
      </c>
      <c r="C186" s="150" t="s">
        <v>671</v>
      </c>
      <c r="D186" s="150" t="s">
        <v>215</v>
      </c>
      <c r="E186" s="150" t="s">
        <v>214</v>
      </c>
      <c r="F186" s="151" t="s">
        <v>11</v>
      </c>
      <c r="H186" s="150" t="s">
        <v>672</v>
      </c>
      <c r="I186" s="150" t="s">
        <v>672</v>
      </c>
      <c r="J186" s="150" t="str">
        <f t="shared" si="4"/>
        <v>CopperAtlantic Copper, S.L.U.</v>
      </c>
      <c r="K186" s="150" t="str">
        <f t="shared" si="5"/>
        <v>CopperAtlantic Copper, S.L.U.</v>
      </c>
    </row>
    <row r="187" spans="1:11">
      <c r="A187" s="150" t="s">
        <v>47</v>
      </c>
      <c r="B187" s="150" t="s">
        <v>673</v>
      </c>
      <c r="C187" s="150" t="s">
        <v>673</v>
      </c>
      <c r="D187" s="150" t="s">
        <v>204</v>
      </c>
      <c r="E187" s="150" t="s">
        <v>203</v>
      </c>
      <c r="F187" s="151" t="s">
        <v>11</v>
      </c>
      <c r="H187" s="150" t="s">
        <v>674</v>
      </c>
      <c r="I187" s="150" t="s">
        <v>674</v>
      </c>
      <c r="J187" s="150" t="str">
        <f t="shared" si="4"/>
        <v>CopperAurubis AG, Hamburg</v>
      </c>
      <c r="K187" s="150" t="str">
        <f t="shared" si="5"/>
        <v>CopperAurubis AG, Hamburg</v>
      </c>
    </row>
    <row r="188" spans="1:11">
      <c r="A188" s="150" t="s">
        <v>47</v>
      </c>
      <c r="B188" s="150" t="s">
        <v>675</v>
      </c>
      <c r="C188" s="150" t="s">
        <v>675</v>
      </c>
      <c r="D188" s="150" t="s">
        <v>204</v>
      </c>
      <c r="E188" s="150" t="s">
        <v>676</v>
      </c>
      <c r="F188" s="151" t="s">
        <v>11</v>
      </c>
      <c r="H188" s="150" t="s">
        <v>677</v>
      </c>
      <c r="I188" s="150" t="s">
        <v>678</v>
      </c>
      <c r="J188" s="150" t="str">
        <f t="shared" si="4"/>
        <v>CopperAurubis AG, Luenen</v>
      </c>
      <c r="K188" s="150" t="str">
        <f t="shared" si="5"/>
        <v>CopperAurubis AG, Luenen</v>
      </c>
    </row>
    <row r="189" spans="1:11">
      <c r="A189" s="150" t="s">
        <v>47</v>
      </c>
      <c r="B189" s="150" t="s">
        <v>679</v>
      </c>
      <c r="C189" s="150" t="s">
        <v>679</v>
      </c>
      <c r="D189" s="150" t="s">
        <v>112</v>
      </c>
      <c r="E189" s="150" t="s">
        <v>180</v>
      </c>
      <c r="F189" s="151" t="s">
        <v>11</v>
      </c>
      <c r="H189" s="150" t="s">
        <v>680</v>
      </c>
      <c r="I189" s="150" t="s">
        <v>625</v>
      </c>
      <c r="J189" s="150" t="str">
        <f t="shared" si="4"/>
        <v>CopperAurubis Beerse</v>
      </c>
      <c r="K189" s="150" t="str">
        <f t="shared" si="5"/>
        <v>CopperAurubis Beerse</v>
      </c>
    </row>
    <row r="190" spans="1:11">
      <c r="A190" s="150" t="s">
        <v>47</v>
      </c>
      <c r="B190" s="150" t="s">
        <v>681</v>
      </c>
      <c r="C190" s="150" t="s">
        <v>679</v>
      </c>
      <c r="D190" s="150" t="s">
        <v>112</v>
      </c>
      <c r="E190" s="150" t="s">
        <v>180</v>
      </c>
      <c r="F190" s="151" t="s">
        <v>11</v>
      </c>
      <c r="H190" s="150" t="s">
        <v>680</v>
      </c>
      <c r="I190" s="150" t="s">
        <v>625</v>
      </c>
      <c r="J190" s="150" t="str">
        <f t="shared" si="4"/>
        <v>CopperAurubis Beerse N.V.</v>
      </c>
      <c r="K190" s="150" t="str">
        <f t="shared" si="5"/>
        <v>CopperAurubis Beerse N.V.</v>
      </c>
    </row>
    <row r="191" spans="1:11">
      <c r="A191" s="150" t="s">
        <v>47</v>
      </c>
      <c r="B191" s="150" t="s">
        <v>682</v>
      </c>
      <c r="C191" s="150" t="s">
        <v>683</v>
      </c>
      <c r="D191" s="150" t="s">
        <v>183</v>
      </c>
      <c r="E191" s="150" t="s">
        <v>182</v>
      </c>
      <c r="F191" s="151" t="s">
        <v>11</v>
      </c>
      <c r="H191" s="150" t="s">
        <v>684</v>
      </c>
      <c r="I191" s="150" t="s">
        <v>685</v>
      </c>
      <c r="J191" s="150" t="str">
        <f t="shared" si="4"/>
        <v>CopperAurubis Bulgaria</v>
      </c>
      <c r="K191" s="150" t="str">
        <f t="shared" si="5"/>
        <v>CopperAurubis Bulgaria</v>
      </c>
    </row>
    <row r="192" spans="1:11">
      <c r="A192" s="150" t="s">
        <v>47</v>
      </c>
      <c r="B192" s="150" t="s">
        <v>686</v>
      </c>
      <c r="C192" s="150" t="s">
        <v>673</v>
      </c>
      <c r="D192" s="150" t="s">
        <v>204</v>
      </c>
      <c r="E192" s="150" t="s">
        <v>203</v>
      </c>
      <c r="F192" s="151" t="s">
        <v>11</v>
      </c>
      <c r="H192" s="150" t="s">
        <v>674</v>
      </c>
      <c r="I192" s="150" t="s">
        <v>674</v>
      </c>
      <c r="J192" s="150" t="str">
        <f t="shared" si="4"/>
        <v>CopperAurubis Hamburg</v>
      </c>
      <c r="K192" s="150" t="str">
        <f t="shared" si="5"/>
        <v>CopperAurubis Hamburg</v>
      </c>
    </row>
    <row r="193" spans="1:11">
      <c r="A193" s="150" t="s">
        <v>47</v>
      </c>
      <c r="B193" s="150" t="s">
        <v>687</v>
      </c>
      <c r="C193" s="150" t="s">
        <v>673</v>
      </c>
      <c r="D193" s="150" t="s">
        <v>204</v>
      </c>
      <c r="E193" s="150" t="s">
        <v>203</v>
      </c>
      <c r="F193" s="151" t="s">
        <v>11</v>
      </c>
      <c r="H193" s="150" t="s">
        <v>674</v>
      </c>
      <c r="I193" s="150" t="s">
        <v>674</v>
      </c>
      <c r="J193" s="150" t="str">
        <f t="shared" si="4"/>
        <v>CopperAurubis Hamburg AG</v>
      </c>
      <c r="K193" s="150" t="str">
        <f t="shared" si="5"/>
        <v>CopperAurubis Hamburg AG</v>
      </c>
    </row>
    <row r="194" spans="1:11">
      <c r="A194" s="150" t="s">
        <v>47</v>
      </c>
      <c r="B194" s="150" t="s">
        <v>688</v>
      </c>
      <c r="C194" s="150" t="s">
        <v>675</v>
      </c>
      <c r="D194" s="150" t="s">
        <v>204</v>
      </c>
      <c r="E194" s="150" t="s">
        <v>676</v>
      </c>
      <c r="F194" s="151" t="s">
        <v>11</v>
      </c>
      <c r="H194" s="150" t="s">
        <v>677</v>
      </c>
      <c r="I194" s="150" t="s">
        <v>678</v>
      </c>
      <c r="J194" s="150" t="str">
        <f t="shared" si="4"/>
        <v>CopperAurubis Huettenwerke Kayser</v>
      </c>
      <c r="K194" s="150" t="str">
        <f t="shared" si="5"/>
        <v>CopperAurubis Huettenwerke Kayser</v>
      </c>
    </row>
    <row r="195" spans="1:11">
      <c r="A195" s="150" t="s">
        <v>47</v>
      </c>
      <c r="B195" s="150" t="s">
        <v>689</v>
      </c>
      <c r="C195" s="150" t="s">
        <v>690</v>
      </c>
      <c r="D195" s="150" t="s">
        <v>112</v>
      </c>
      <c r="E195" s="150" t="s">
        <v>181</v>
      </c>
      <c r="F195" s="151" t="s">
        <v>11</v>
      </c>
      <c r="H195" s="150" t="s">
        <v>624</v>
      </c>
      <c r="I195" s="150" t="s">
        <v>625</v>
      </c>
      <c r="J195" s="150" t="str">
        <f t="shared" si="4"/>
        <v>CopperAurubis Olen nv</v>
      </c>
      <c r="K195" s="150" t="str">
        <f t="shared" si="5"/>
        <v>CopperAurubis Olen nv</v>
      </c>
    </row>
    <row r="196" spans="1:11">
      <c r="A196" s="150" t="s">
        <v>47</v>
      </c>
      <c r="B196" s="150" t="s">
        <v>691</v>
      </c>
      <c r="C196" s="150" t="s">
        <v>683</v>
      </c>
      <c r="D196" s="150" t="s">
        <v>183</v>
      </c>
      <c r="E196" s="150" t="s">
        <v>182</v>
      </c>
      <c r="F196" s="151" t="s">
        <v>11</v>
      </c>
      <c r="H196" s="150" t="s">
        <v>684</v>
      </c>
      <c r="I196" s="150" t="s">
        <v>685</v>
      </c>
      <c r="J196" s="150" t="str">
        <f t="shared" si="4"/>
        <v>CopperAurubis Pirdop</v>
      </c>
      <c r="K196" s="150" t="str">
        <f t="shared" si="5"/>
        <v>CopperAurubis Pirdop</v>
      </c>
    </row>
    <row r="197" spans="1:11">
      <c r="A197" s="150" t="s">
        <v>47</v>
      </c>
      <c r="B197" s="150" t="s">
        <v>683</v>
      </c>
      <c r="C197" s="150" t="s">
        <v>683</v>
      </c>
      <c r="D197" s="150" t="s">
        <v>183</v>
      </c>
      <c r="E197" s="150" t="s">
        <v>182</v>
      </c>
      <c r="F197" s="151" t="s">
        <v>11</v>
      </c>
      <c r="H197" s="150" t="s">
        <v>684</v>
      </c>
      <c r="I197" s="150" t="s">
        <v>685</v>
      </c>
      <c r="J197" s="150" t="str">
        <f t="shared" ref="J197:J260" si="6">A197&amp;B197</f>
        <v>CopperAurubis Pirdop Bulgaria AD</v>
      </c>
      <c r="K197" s="150" t="str">
        <f t="shared" ref="K197:K260" si="7">A197&amp;B197</f>
        <v>CopperAurubis Pirdop Bulgaria AD</v>
      </c>
    </row>
    <row r="198" spans="1:11">
      <c r="A198" s="150" t="s">
        <v>47</v>
      </c>
      <c r="B198" s="150" t="s">
        <v>217</v>
      </c>
      <c r="C198" s="150" t="s">
        <v>692</v>
      </c>
      <c r="D198" s="150" t="s">
        <v>218</v>
      </c>
      <c r="E198" s="150" t="s">
        <v>693</v>
      </c>
      <c r="F198" s="151" t="s">
        <v>11</v>
      </c>
      <c r="H198" s="150" t="s">
        <v>217</v>
      </c>
      <c r="I198" s="150" t="s">
        <v>694</v>
      </c>
      <c r="J198" s="150" t="str">
        <f t="shared" si="6"/>
        <v>CopperBagdad</v>
      </c>
      <c r="K198" s="150" t="str">
        <f t="shared" si="7"/>
        <v>CopperBagdad</v>
      </c>
    </row>
    <row r="199" spans="1:11">
      <c r="A199" s="150" t="s">
        <v>47</v>
      </c>
      <c r="B199" s="150" t="s">
        <v>695</v>
      </c>
      <c r="C199" s="150" t="s">
        <v>696</v>
      </c>
      <c r="D199" s="150" t="s">
        <v>291</v>
      </c>
      <c r="E199" s="150" t="s">
        <v>697</v>
      </c>
      <c r="F199" s="151" t="s">
        <v>11</v>
      </c>
      <c r="H199" s="150" t="s">
        <v>698</v>
      </c>
      <c r="I199" s="150" t="s">
        <v>699</v>
      </c>
      <c r="J199" s="150" t="str">
        <f t="shared" si="6"/>
        <v>CopperBirla Group (Hidalco)</v>
      </c>
      <c r="K199" s="150" t="str">
        <f t="shared" si="7"/>
        <v>CopperBirla Group (Hidalco)</v>
      </c>
    </row>
    <row r="200" spans="1:11">
      <c r="A200" s="150" t="s">
        <v>47</v>
      </c>
      <c r="B200" s="150" t="s">
        <v>700</v>
      </c>
      <c r="C200" s="150" t="s">
        <v>700</v>
      </c>
      <c r="D200" s="150" t="s">
        <v>110</v>
      </c>
      <c r="E200" s="150" t="s">
        <v>232</v>
      </c>
      <c r="F200" s="151" t="s">
        <v>11</v>
      </c>
      <c r="H200" s="150" t="s">
        <v>701</v>
      </c>
      <c r="I200" s="150" t="s">
        <v>563</v>
      </c>
      <c r="J200" s="150" t="str">
        <f t="shared" si="6"/>
        <v>CopperBoliden Harjavalta Oy</v>
      </c>
      <c r="K200" s="150" t="str">
        <f t="shared" si="7"/>
        <v>CopperBoliden Harjavalta Oy</v>
      </c>
    </row>
    <row r="201" spans="1:11">
      <c r="A201" s="150" t="s">
        <v>47</v>
      </c>
      <c r="B201" s="150" t="s">
        <v>702</v>
      </c>
      <c r="C201" s="150" t="s">
        <v>702</v>
      </c>
      <c r="D201" s="150" t="s">
        <v>110</v>
      </c>
      <c r="E201" s="150" t="s">
        <v>202</v>
      </c>
      <c r="F201" s="151" t="s">
        <v>11</v>
      </c>
      <c r="H201" s="150" t="s">
        <v>360</v>
      </c>
      <c r="I201" s="150" t="s">
        <v>703</v>
      </c>
      <c r="J201" s="150" t="str">
        <f t="shared" si="6"/>
        <v>CopperBoliden Kokkola Oy</v>
      </c>
      <c r="K201" s="150" t="str">
        <f t="shared" si="7"/>
        <v>CopperBoliden Kokkola Oy</v>
      </c>
    </row>
    <row r="202" spans="1:11">
      <c r="A202" s="150" t="s">
        <v>47</v>
      </c>
      <c r="B202" s="150" t="s">
        <v>704</v>
      </c>
      <c r="C202" s="150" t="s">
        <v>704</v>
      </c>
      <c r="D202" s="150" t="s">
        <v>239</v>
      </c>
      <c r="E202" s="150" t="s">
        <v>238</v>
      </c>
      <c r="F202" s="151" t="s">
        <v>11</v>
      </c>
      <c r="H202" s="150" t="s">
        <v>705</v>
      </c>
      <c r="I202" s="150" t="s">
        <v>706</v>
      </c>
      <c r="J202" s="150" t="str">
        <f t="shared" si="6"/>
        <v>CopperBoliden Mineral AB (Ronnskar)</v>
      </c>
      <c r="K202" s="150" t="str">
        <f t="shared" si="7"/>
        <v>CopperBoliden Mineral AB (Ronnskar)</v>
      </c>
    </row>
    <row r="203" spans="1:11">
      <c r="A203" s="150" t="s">
        <v>47</v>
      </c>
      <c r="B203" s="150" t="s">
        <v>707</v>
      </c>
      <c r="C203" s="150" t="s">
        <v>707</v>
      </c>
      <c r="D203" s="150" t="s">
        <v>141</v>
      </c>
      <c r="E203" s="150" t="s">
        <v>708</v>
      </c>
      <c r="F203" s="151" t="s">
        <v>11</v>
      </c>
      <c r="H203" s="150" t="s">
        <v>709</v>
      </c>
      <c r="I203" s="150" t="s">
        <v>710</v>
      </c>
      <c r="J203" s="150" t="str">
        <f t="shared" si="6"/>
        <v>CopperBoliden Odda AS</v>
      </c>
      <c r="K203" s="150" t="str">
        <f t="shared" si="7"/>
        <v>CopperBoliden Odda AS</v>
      </c>
    </row>
    <row r="204" spans="1:11">
      <c r="A204" s="150" t="s">
        <v>47</v>
      </c>
      <c r="B204" s="150" t="s">
        <v>711</v>
      </c>
      <c r="C204" s="150" t="s">
        <v>704</v>
      </c>
      <c r="D204" s="150" t="s">
        <v>239</v>
      </c>
      <c r="E204" s="150" t="s">
        <v>238</v>
      </c>
      <c r="F204" s="151" t="s">
        <v>11</v>
      </c>
      <c r="H204" s="150" t="s">
        <v>705</v>
      </c>
      <c r="I204" s="150" t="s">
        <v>706</v>
      </c>
      <c r="J204" s="150" t="str">
        <f t="shared" si="6"/>
        <v>CopperBoliden Ronnskar</v>
      </c>
      <c r="K204" s="150" t="str">
        <f t="shared" si="7"/>
        <v>CopperBoliden Ronnskar</v>
      </c>
    </row>
    <row r="205" spans="1:11">
      <c r="A205" s="150" t="s">
        <v>47</v>
      </c>
      <c r="B205" s="150" t="s">
        <v>712</v>
      </c>
      <c r="C205" s="150" t="s">
        <v>713</v>
      </c>
      <c r="D205" s="150" t="s">
        <v>208</v>
      </c>
      <c r="E205" s="150" t="s">
        <v>714</v>
      </c>
      <c r="F205" s="151" t="s">
        <v>11</v>
      </c>
      <c r="H205" s="150" t="s">
        <v>715</v>
      </c>
      <c r="I205" s="150" t="s">
        <v>716</v>
      </c>
      <c r="J205" s="150" t="str">
        <f t="shared" si="6"/>
        <v>CopperBuenavista del Cobre (former Cananea)</v>
      </c>
      <c r="K205" s="150" t="str">
        <f t="shared" si="7"/>
        <v>CopperBuenavista del Cobre (former Cananea)</v>
      </c>
    </row>
    <row r="206" spans="1:11">
      <c r="A206" s="150" t="s">
        <v>47</v>
      </c>
      <c r="B206" s="150" t="s">
        <v>713</v>
      </c>
      <c r="C206" s="150" t="s">
        <v>713</v>
      </c>
      <c r="D206" s="150" t="s">
        <v>208</v>
      </c>
      <c r="E206" s="150" t="s">
        <v>714</v>
      </c>
      <c r="F206" s="151" t="s">
        <v>11</v>
      </c>
      <c r="H206" s="150" t="s">
        <v>715</v>
      </c>
      <c r="I206" s="150" t="s">
        <v>716</v>
      </c>
      <c r="J206" s="150" t="str">
        <f t="shared" si="6"/>
        <v>CopperBuenavista del Cobre S.A.</v>
      </c>
      <c r="K206" s="150" t="str">
        <f t="shared" si="7"/>
        <v>CopperBuenavista del Cobre S.A.</v>
      </c>
    </row>
    <row r="207" spans="1:11">
      <c r="A207" s="150" t="s">
        <v>47</v>
      </c>
      <c r="B207" s="150" t="s">
        <v>717</v>
      </c>
      <c r="C207" s="150" t="s">
        <v>717</v>
      </c>
      <c r="D207" s="150" t="s">
        <v>144</v>
      </c>
      <c r="E207" s="150" t="s">
        <v>718</v>
      </c>
      <c r="F207" s="151" t="s">
        <v>11</v>
      </c>
      <c r="H207" s="150" t="s">
        <v>719</v>
      </c>
      <c r="I207" s="150" t="s">
        <v>720</v>
      </c>
      <c r="J207" s="150" t="str">
        <f t="shared" si="6"/>
        <v>CopperCadia Valley Operations</v>
      </c>
      <c r="K207" s="150" t="str">
        <f t="shared" si="7"/>
        <v>CopperCadia Valley Operations</v>
      </c>
    </row>
    <row r="208" spans="1:11">
      <c r="A208" s="150" t="s">
        <v>47</v>
      </c>
      <c r="B208" s="150" t="s">
        <v>299</v>
      </c>
      <c r="C208" s="150" t="s">
        <v>299</v>
      </c>
      <c r="D208" s="150" t="s">
        <v>116</v>
      </c>
      <c r="E208" s="150" t="s">
        <v>721</v>
      </c>
      <c r="F208" s="151" t="s">
        <v>11</v>
      </c>
      <c r="H208" s="150" t="s">
        <v>301</v>
      </c>
      <c r="I208" s="150" t="s">
        <v>302</v>
      </c>
      <c r="J208" s="150" t="str">
        <f t="shared" si="6"/>
        <v>CopperCanadian Electrolytic Zinc Limited</v>
      </c>
      <c r="K208" s="150" t="str">
        <f t="shared" si="7"/>
        <v>CopperCanadian Electrolytic Zinc Limited</v>
      </c>
    </row>
    <row r="209" spans="1:11">
      <c r="A209" s="150" t="s">
        <v>47</v>
      </c>
      <c r="B209" s="150" t="s">
        <v>722</v>
      </c>
      <c r="C209" s="150" t="s">
        <v>723</v>
      </c>
      <c r="D209" s="150" t="s">
        <v>158</v>
      </c>
      <c r="E209" s="150" t="s">
        <v>187</v>
      </c>
      <c r="F209" s="151" t="s">
        <v>11</v>
      </c>
      <c r="H209" s="150" t="s">
        <v>724</v>
      </c>
      <c r="I209" s="150" t="s">
        <v>725</v>
      </c>
      <c r="J209" s="150" t="str">
        <f t="shared" si="6"/>
        <v>CopperCaserones</v>
      </c>
      <c r="K209" s="150" t="str">
        <f t="shared" si="7"/>
        <v>CopperCaserones</v>
      </c>
    </row>
    <row r="210" spans="1:11">
      <c r="A210" s="150" t="s">
        <v>47</v>
      </c>
      <c r="B210" s="150" t="s">
        <v>726</v>
      </c>
      <c r="C210" s="150" t="s">
        <v>727</v>
      </c>
      <c r="D210" s="150" t="s">
        <v>116</v>
      </c>
      <c r="E210" s="150" t="s">
        <v>184</v>
      </c>
      <c r="F210" s="151" t="s">
        <v>11</v>
      </c>
      <c r="H210" s="150" t="s">
        <v>728</v>
      </c>
      <c r="I210" s="150" t="s">
        <v>302</v>
      </c>
      <c r="J210" s="150" t="str">
        <f t="shared" si="6"/>
        <v>CopperCCR Refinery - Glencore Canada Corporation</v>
      </c>
      <c r="K210" s="150" t="str">
        <f t="shared" si="7"/>
        <v>CopperCCR Refinery - Glencore Canada Corporation</v>
      </c>
    </row>
    <row r="211" spans="1:11">
      <c r="A211" s="150" t="s">
        <v>47</v>
      </c>
      <c r="B211" s="150" t="s">
        <v>729</v>
      </c>
      <c r="C211" s="150" t="s">
        <v>730</v>
      </c>
      <c r="D211" s="150" t="s">
        <v>211</v>
      </c>
      <c r="E211" s="150" t="s">
        <v>233</v>
      </c>
      <c r="F211" s="151" t="s">
        <v>11</v>
      </c>
      <c r="H211" s="150" t="s">
        <v>731</v>
      </c>
      <c r="I211" s="150" t="s">
        <v>731</v>
      </c>
      <c r="J211" s="150" t="str">
        <f t="shared" si="6"/>
        <v>CopperCerro Verde I Leach Pad</v>
      </c>
      <c r="K211" s="150" t="str">
        <f t="shared" si="7"/>
        <v>CopperCerro Verde I Leach Pad</v>
      </c>
    </row>
    <row r="212" spans="1:11">
      <c r="A212" s="150" t="s">
        <v>47</v>
      </c>
      <c r="B212" s="150" t="s">
        <v>732</v>
      </c>
      <c r="C212" s="150" t="s">
        <v>663</v>
      </c>
      <c r="D212" s="150" t="s">
        <v>158</v>
      </c>
      <c r="E212" s="150" t="s">
        <v>664</v>
      </c>
      <c r="F212" s="151" t="s">
        <v>11</v>
      </c>
      <c r="H212" s="150" t="s">
        <v>665</v>
      </c>
      <c r="I212" s="150" t="s">
        <v>666</v>
      </c>
      <c r="J212" s="150" t="str">
        <f t="shared" si="6"/>
        <v>CopperChagres</v>
      </c>
      <c r="K212" s="150" t="str">
        <f t="shared" si="7"/>
        <v>CopperChagres</v>
      </c>
    </row>
    <row r="213" spans="1:11">
      <c r="A213" s="150" t="s">
        <v>47</v>
      </c>
      <c r="B213" s="150" t="s">
        <v>733</v>
      </c>
      <c r="C213" s="150" t="s">
        <v>733</v>
      </c>
      <c r="D213" s="150" t="s">
        <v>734</v>
      </c>
      <c r="E213" s="150" t="s">
        <v>735</v>
      </c>
      <c r="F213" s="151" t="s">
        <v>11</v>
      </c>
      <c r="H213" s="150" t="s">
        <v>736</v>
      </c>
      <c r="I213" s="150" t="s">
        <v>737</v>
      </c>
      <c r="J213" s="150" t="str">
        <f t="shared" si="6"/>
        <v>CopperChambishi Copper Smelter Limited</v>
      </c>
      <c r="K213" s="150" t="str">
        <f t="shared" si="7"/>
        <v>CopperChambishi Copper Smelter Limited</v>
      </c>
    </row>
    <row r="214" spans="1:11">
      <c r="A214" s="150" t="s">
        <v>47</v>
      </c>
      <c r="B214" s="150" t="s">
        <v>738</v>
      </c>
      <c r="C214" s="150" t="s">
        <v>739</v>
      </c>
      <c r="D214" s="150" t="s">
        <v>218</v>
      </c>
      <c r="E214" s="150" t="s">
        <v>219</v>
      </c>
      <c r="F214" s="151" t="s">
        <v>11</v>
      </c>
      <c r="H214" s="150" t="s">
        <v>740</v>
      </c>
      <c r="I214" s="150" t="s">
        <v>741</v>
      </c>
      <c r="J214" s="150" t="str">
        <f t="shared" si="6"/>
        <v>CopperChino</v>
      </c>
      <c r="K214" s="150" t="str">
        <f t="shared" si="7"/>
        <v>CopperChino</v>
      </c>
    </row>
    <row r="215" spans="1:11">
      <c r="A215" s="150" t="s">
        <v>47</v>
      </c>
      <c r="B215" s="150" t="s">
        <v>742</v>
      </c>
      <c r="C215" s="150" t="s">
        <v>739</v>
      </c>
      <c r="D215" s="150" t="s">
        <v>218</v>
      </c>
      <c r="E215" s="150" t="s">
        <v>219</v>
      </c>
      <c r="F215" s="151" t="s">
        <v>11</v>
      </c>
      <c r="H215" s="150" t="s">
        <v>740</v>
      </c>
      <c r="I215" s="150" t="s">
        <v>741</v>
      </c>
      <c r="J215" s="150" t="str">
        <f t="shared" si="6"/>
        <v>CopperChino (Santa Rita)</v>
      </c>
      <c r="K215" s="150" t="str">
        <f t="shared" si="7"/>
        <v>CopperChino (Santa Rita)</v>
      </c>
    </row>
    <row r="216" spans="1:11">
      <c r="A216" s="150" t="s">
        <v>47</v>
      </c>
      <c r="B216" s="150" t="s">
        <v>743</v>
      </c>
      <c r="C216" s="150" t="s">
        <v>744</v>
      </c>
      <c r="D216" s="150" t="s">
        <v>158</v>
      </c>
      <c r="E216" s="150" t="s">
        <v>188</v>
      </c>
      <c r="F216" s="151" t="s">
        <v>11</v>
      </c>
      <c r="H216" s="150" t="s">
        <v>745</v>
      </c>
      <c r="I216" s="150" t="s">
        <v>746</v>
      </c>
      <c r="J216" s="150" t="str">
        <f t="shared" si="6"/>
        <v>CopperChuquicamata Refinery</v>
      </c>
      <c r="K216" s="150" t="str">
        <f t="shared" si="7"/>
        <v>CopperChuquicamata Refinery</v>
      </c>
    </row>
    <row r="217" spans="1:11">
      <c r="A217" s="150" t="s">
        <v>47</v>
      </c>
      <c r="B217" s="150" t="s">
        <v>310</v>
      </c>
      <c r="C217" s="150" t="s">
        <v>310</v>
      </c>
      <c r="D217" s="150" t="s">
        <v>119</v>
      </c>
      <c r="E217" s="150" t="s">
        <v>747</v>
      </c>
      <c r="F217" s="151" t="s">
        <v>11</v>
      </c>
      <c r="H217" s="150" t="s">
        <v>748</v>
      </c>
      <c r="I217" s="150" t="s">
        <v>313</v>
      </c>
      <c r="J217" s="150" t="str">
        <f t="shared" si="6"/>
        <v>CopperCMOC Kisanfu Mining SARL</v>
      </c>
      <c r="K217" s="150" t="str">
        <f t="shared" si="7"/>
        <v>CopperCMOC Kisanfu Mining SARL</v>
      </c>
    </row>
    <row r="218" spans="1:11">
      <c r="A218" s="150" t="s">
        <v>47</v>
      </c>
      <c r="B218" s="150" t="s">
        <v>315</v>
      </c>
      <c r="C218" s="150" t="s">
        <v>315</v>
      </c>
      <c r="D218" s="150" t="s">
        <v>119</v>
      </c>
      <c r="E218" s="150" t="s">
        <v>749</v>
      </c>
      <c r="F218" s="151" t="s">
        <v>11</v>
      </c>
      <c r="H218" s="150" t="s">
        <v>317</v>
      </c>
      <c r="I218" s="150" t="s">
        <v>313</v>
      </c>
      <c r="J218" s="150" t="str">
        <f t="shared" si="6"/>
        <v>CopperCompagnie Miniere de Musonoie Global SAS</v>
      </c>
      <c r="K218" s="150" t="str">
        <f t="shared" si="7"/>
        <v>CopperCompagnie Miniere de Musonoie Global SAS</v>
      </c>
    </row>
    <row r="219" spans="1:11">
      <c r="A219" s="150" t="s">
        <v>47</v>
      </c>
      <c r="B219" s="150" t="s">
        <v>322</v>
      </c>
      <c r="C219" s="150" t="s">
        <v>315</v>
      </c>
      <c r="D219" s="150" t="s">
        <v>119</v>
      </c>
      <c r="E219" s="150" t="s">
        <v>749</v>
      </c>
      <c r="F219" s="151" t="s">
        <v>11</v>
      </c>
      <c r="H219" s="150" t="s">
        <v>317</v>
      </c>
      <c r="I219" s="150" t="s">
        <v>313</v>
      </c>
      <c r="J219" s="150" t="str">
        <f t="shared" si="6"/>
        <v>CopperCompagnie Minière de Musonoïe Global SAS</v>
      </c>
      <c r="K219" s="150" t="str">
        <f t="shared" si="7"/>
        <v>CopperCompagnie Minière de Musonoïe Global SAS</v>
      </c>
    </row>
    <row r="220" spans="1:11">
      <c r="A220" s="150" t="s">
        <v>47</v>
      </c>
      <c r="B220" s="150" t="s">
        <v>750</v>
      </c>
      <c r="C220" s="150" t="s">
        <v>750</v>
      </c>
      <c r="D220" s="150" t="s">
        <v>158</v>
      </c>
      <c r="E220" s="150" t="s">
        <v>751</v>
      </c>
      <c r="F220" s="151" t="s">
        <v>11</v>
      </c>
      <c r="H220" s="150" t="s">
        <v>752</v>
      </c>
      <c r="I220" s="150" t="s">
        <v>746</v>
      </c>
      <c r="J220" s="150" t="str">
        <f t="shared" si="6"/>
        <v>CopperCompania Minera Lomas Bayas Ltda</v>
      </c>
      <c r="K220" s="150" t="str">
        <f t="shared" si="7"/>
        <v>CopperCompania Minera Lomas Bayas Ltda</v>
      </c>
    </row>
    <row r="221" spans="1:11">
      <c r="A221" s="150" t="s">
        <v>47</v>
      </c>
      <c r="B221" s="150" t="s">
        <v>753</v>
      </c>
      <c r="C221" s="150" t="s">
        <v>753</v>
      </c>
      <c r="D221" s="150" t="s">
        <v>158</v>
      </c>
      <c r="E221" s="150" t="s">
        <v>237</v>
      </c>
      <c r="F221" s="151" t="s">
        <v>11</v>
      </c>
      <c r="H221" s="150" t="s">
        <v>746</v>
      </c>
      <c r="I221" s="150" t="s">
        <v>746</v>
      </c>
      <c r="J221" s="150" t="str">
        <f t="shared" si="6"/>
        <v>CopperCompania Minera Zaldivar SpA</v>
      </c>
      <c r="K221" s="150" t="str">
        <f t="shared" si="7"/>
        <v>CopperCompania Minera Zaldivar SpA</v>
      </c>
    </row>
    <row r="222" spans="1:11">
      <c r="A222" s="150" t="s">
        <v>47</v>
      </c>
      <c r="B222" s="150" t="s">
        <v>754</v>
      </c>
      <c r="C222" s="150" t="s">
        <v>753</v>
      </c>
      <c r="D222" s="150" t="s">
        <v>158</v>
      </c>
      <c r="E222" s="150" t="s">
        <v>237</v>
      </c>
      <c r="F222" s="151" t="s">
        <v>11</v>
      </c>
      <c r="H222" s="150" t="s">
        <v>746</v>
      </c>
      <c r="I222" s="150" t="s">
        <v>746</v>
      </c>
      <c r="J222" s="150" t="str">
        <f t="shared" si="6"/>
        <v>CopperCompañia Minera Zaldivar SpA</v>
      </c>
      <c r="K222" s="150" t="str">
        <f t="shared" si="7"/>
        <v>CopperCompañia Minera Zaldivar SpA</v>
      </c>
    </row>
    <row r="223" spans="1:11">
      <c r="A223" s="150" t="s">
        <v>47</v>
      </c>
      <c r="B223" s="150" t="s">
        <v>755</v>
      </c>
      <c r="C223" s="150" t="s">
        <v>756</v>
      </c>
      <c r="D223" s="150" t="s">
        <v>467</v>
      </c>
      <c r="E223" s="150" t="s">
        <v>757</v>
      </c>
      <c r="F223" s="151" t="s">
        <v>11</v>
      </c>
      <c r="H223" s="150" t="s">
        <v>538</v>
      </c>
      <c r="I223" s="150" t="s">
        <v>539</v>
      </c>
      <c r="J223" s="150" t="str">
        <f t="shared" si="6"/>
        <v>CopperCopper plant of the Polar Division of PJSC MMC Norilsk Nickel</v>
      </c>
      <c r="K223" s="150" t="str">
        <f t="shared" si="7"/>
        <v>CopperCopper plant of the Polar Division of PJSC MMC Norilsk Nickel</v>
      </c>
    </row>
    <row r="224" spans="1:11">
      <c r="A224" s="150" t="s">
        <v>47</v>
      </c>
      <c r="B224" s="150" t="s">
        <v>756</v>
      </c>
      <c r="C224" s="150" t="s">
        <v>756</v>
      </c>
      <c r="D224" s="150" t="s">
        <v>467</v>
      </c>
      <c r="E224" s="150" t="s">
        <v>757</v>
      </c>
      <c r="F224" s="151" t="s">
        <v>11</v>
      </c>
      <c r="H224" s="150" t="s">
        <v>538</v>
      </c>
      <c r="I224" s="150" t="s">
        <v>539</v>
      </c>
      <c r="J224" s="150" t="str">
        <f t="shared" si="6"/>
        <v>CopperCopper Plant Polar Division of MMC Norilsk Nickel</v>
      </c>
      <c r="K224" s="150" t="str">
        <f t="shared" si="7"/>
        <v>CopperCopper Plant Polar Division of MMC Norilsk Nickel</v>
      </c>
    </row>
    <row r="225" spans="1:11">
      <c r="A225" s="150" t="s">
        <v>47</v>
      </c>
      <c r="B225" s="150" t="s">
        <v>744</v>
      </c>
      <c r="C225" s="150" t="s">
        <v>744</v>
      </c>
      <c r="D225" s="150" t="s">
        <v>158</v>
      </c>
      <c r="E225" s="150" t="s">
        <v>188</v>
      </c>
      <c r="F225" s="151" t="s">
        <v>11</v>
      </c>
      <c r="H225" s="150" t="s">
        <v>745</v>
      </c>
      <c r="I225" s="150" t="s">
        <v>746</v>
      </c>
      <c r="J225" s="150" t="str">
        <f t="shared" si="6"/>
        <v>CopperDivision Chuquicamata</v>
      </c>
      <c r="K225" s="150" t="str">
        <f t="shared" si="7"/>
        <v>CopperDivision Chuquicamata</v>
      </c>
    </row>
    <row r="226" spans="1:11">
      <c r="A226" s="150" t="s">
        <v>47</v>
      </c>
      <c r="B226" s="150" t="s">
        <v>758</v>
      </c>
      <c r="C226" s="150" t="s">
        <v>744</v>
      </c>
      <c r="D226" s="150" t="s">
        <v>158</v>
      </c>
      <c r="E226" s="150" t="s">
        <v>188</v>
      </c>
      <c r="F226" s="151" t="s">
        <v>11</v>
      </c>
      <c r="H226" s="150" t="s">
        <v>745</v>
      </c>
      <c r="I226" s="150" t="s">
        <v>746</v>
      </c>
      <c r="J226" s="150" t="str">
        <f t="shared" si="6"/>
        <v>CopperDivisión Chuquicamata</v>
      </c>
      <c r="K226" s="150" t="str">
        <f t="shared" si="7"/>
        <v>CopperDivisión Chuquicamata</v>
      </c>
    </row>
    <row r="227" spans="1:11">
      <c r="A227" s="150" t="s">
        <v>47</v>
      </c>
      <c r="B227" s="150" t="s">
        <v>759</v>
      </c>
      <c r="C227" s="150" t="s">
        <v>759</v>
      </c>
      <c r="D227" s="150" t="s">
        <v>158</v>
      </c>
      <c r="E227" s="150" t="s">
        <v>191</v>
      </c>
      <c r="F227" s="151" t="s">
        <v>11</v>
      </c>
      <c r="H227" s="150" t="s">
        <v>760</v>
      </c>
      <c r="I227" s="150" t="s">
        <v>761</v>
      </c>
      <c r="J227" s="150" t="str">
        <f t="shared" si="6"/>
        <v>CopperDivision El Teniente</v>
      </c>
      <c r="K227" s="150" t="str">
        <f t="shared" si="7"/>
        <v>CopperDivision El Teniente</v>
      </c>
    </row>
    <row r="228" spans="1:11">
      <c r="A228" s="150" t="s">
        <v>47</v>
      </c>
      <c r="B228" s="150" t="s">
        <v>762</v>
      </c>
      <c r="C228" s="150" t="s">
        <v>759</v>
      </c>
      <c r="D228" s="150" t="s">
        <v>158</v>
      </c>
      <c r="E228" s="150" t="s">
        <v>191</v>
      </c>
      <c r="F228" s="151" t="s">
        <v>11</v>
      </c>
      <c r="H228" s="150" t="s">
        <v>760</v>
      </c>
      <c r="I228" s="150" t="s">
        <v>761</v>
      </c>
      <c r="J228" s="150" t="str">
        <f t="shared" si="6"/>
        <v>CopperDivisión El Teniente</v>
      </c>
      <c r="K228" s="150" t="str">
        <f t="shared" si="7"/>
        <v>CopperDivisión El Teniente</v>
      </c>
    </row>
    <row r="229" spans="1:11">
      <c r="A229" s="150" t="s">
        <v>47</v>
      </c>
      <c r="B229" s="150" t="s">
        <v>763</v>
      </c>
      <c r="C229" s="150" t="s">
        <v>763</v>
      </c>
      <c r="D229" s="150" t="s">
        <v>158</v>
      </c>
      <c r="E229" s="150" t="s">
        <v>192</v>
      </c>
      <c r="F229" s="151" t="s">
        <v>11</v>
      </c>
      <c r="H229" s="150" t="s">
        <v>752</v>
      </c>
      <c r="I229" s="150" t="s">
        <v>746</v>
      </c>
      <c r="J229" s="150" t="str">
        <f t="shared" si="6"/>
        <v>CopperDivision Gabriela Mistral</v>
      </c>
      <c r="K229" s="150" t="str">
        <f t="shared" si="7"/>
        <v>CopperDivision Gabriela Mistral</v>
      </c>
    </row>
    <row r="230" spans="1:11">
      <c r="A230" s="150" t="s">
        <v>47</v>
      </c>
      <c r="B230" s="150" t="s">
        <v>764</v>
      </c>
      <c r="C230" s="150" t="s">
        <v>763</v>
      </c>
      <c r="D230" s="150" t="s">
        <v>158</v>
      </c>
      <c r="E230" s="150" t="s">
        <v>192</v>
      </c>
      <c r="F230" s="151" t="s">
        <v>11</v>
      </c>
      <c r="H230" s="150" t="s">
        <v>752</v>
      </c>
      <c r="I230" s="150" t="s">
        <v>746</v>
      </c>
      <c r="J230" s="150" t="str">
        <f t="shared" si="6"/>
        <v>CopperDivisión Gabriela Mistral</v>
      </c>
      <c r="K230" s="150" t="str">
        <f t="shared" si="7"/>
        <v>CopperDivisión Gabriela Mistral</v>
      </c>
    </row>
    <row r="231" spans="1:11">
      <c r="A231" s="150" t="s">
        <v>47</v>
      </c>
      <c r="B231" s="150" t="s">
        <v>765</v>
      </c>
      <c r="C231" s="150" t="s">
        <v>765</v>
      </c>
      <c r="D231" s="150" t="s">
        <v>158</v>
      </c>
      <c r="E231" s="150" t="s">
        <v>198</v>
      </c>
      <c r="F231" s="151" t="s">
        <v>11</v>
      </c>
      <c r="H231" s="150" t="s">
        <v>745</v>
      </c>
      <c r="I231" s="150" t="s">
        <v>746</v>
      </c>
      <c r="J231" s="150" t="str">
        <f t="shared" si="6"/>
        <v>CopperDivision Radomiro Tomic</v>
      </c>
      <c r="K231" s="150" t="str">
        <f t="shared" si="7"/>
        <v>CopperDivision Radomiro Tomic</v>
      </c>
    </row>
    <row r="232" spans="1:11">
      <c r="A232" s="150" t="s">
        <v>47</v>
      </c>
      <c r="B232" s="150" t="s">
        <v>766</v>
      </c>
      <c r="C232" s="150" t="s">
        <v>765</v>
      </c>
      <c r="D232" s="150" t="s">
        <v>158</v>
      </c>
      <c r="E232" s="150" t="s">
        <v>198</v>
      </c>
      <c r="F232" s="151" t="s">
        <v>11</v>
      </c>
      <c r="H232" s="150" t="s">
        <v>745</v>
      </c>
      <c r="I232" s="150" t="s">
        <v>746</v>
      </c>
      <c r="J232" s="150" t="str">
        <f t="shared" si="6"/>
        <v>CopperDivisión Radomiro Tomic</v>
      </c>
      <c r="K232" s="150" t="str">
        <f t="shared" si="7"/>
        <v>CopperDivisión Radomiro Tomic</v>
      </c>
    </row>
    <row r="233" spans="1:11">
      <c r="A233" s="150" t="s">
        <v>47</v>
      </c>
      <c r="B233" s="150" t="s">
        <v>767</v>
      </c>
      <c r="C233" s="150" t="s">
        <v>767</v>
      </c>
      <c r="D233" s="150" t="s">
        <v>158</v>
      </c>
      <c r="E233" s="150" t="s">
        <v>199</v>
      </c>
      <c r="F233" s="151" t="s">
        <v>11</v>
      </c>
      <c r="H233" s="150" t="s">
        <v>768</v>
      </c>
      <c r="I233" s="150" t="s">
        <v>725</v>
      </c>
      <c r="J233" s="150" t="str">
        <f t="shared" si="6"/>
        <v>CopperDivision Salvador</v>
      </c>
      <c r="K233" s="150" t="str">
        <f t="shared" si="7"/>
        <v>CopperDivision Salvador</v>
      </c>
    </row>
    <row r="234" spans="1:11">
      <c r="A234" s="150" t="s">
        <v>47</v>
      </c>
      <c r="B234" s="150" t="s">
        <v>769</v>
      </c>
      <c r="C234" s="150" t="s">
        <v>767</v>
      </c>
      <c r="D234" s="150" t="s">
        <v>158</v>
      </c>
      <c r="E234" s="150" t="s">
        <v>199</v>
      </c>
      <c r="F234" s="151" t="s">
        <v>11</v>
      </c>
      <c r="H234" s="150" t="s">
        <v>768</v>
      </c>
      <c r="I234" s="150" t="s">
        <v>725</v>
      </c>
      <c r="J234" s="150" t="str">
        <f t="shared" si="6"/>
        <v>CopperDivisión Salvador</v>
      </c>
      <c r="K234" s="150" t="str">
        <f t="shared" si="7"/>
        <v>CopperDivisión Salvador</v>
      </c>
    </row>
    <row r="235" spans="1:11">
      <c r="A235" s="150" t="s">
        <v>47</v>
      </c>
      <c r="B235" s="150" t="s">
        <v>770</v>
      </c>
      <c r="C235" s="150" t="s">
        <v>770</v>
      </c>
      <c r="D235" s="150" t="s">
        <v>158</v>
      </c>
      <c r="E235" s="150" t="s">
        <v>193</v>
      </c>
      <c r="F235" s="151" t="s">
        <v>11</v>
      </c>
      <c r="H235" s="150" t="s">
        <v>771</v>
      </c>
      <c r="I235" s="150" t="s">
        <v>666</v>
      </c>
      <c r="J235" s="150" t="str">
        <f t="shared" si="6"/>
        <v>CopperDivisión Ventanas</v>
      </c>
      <c r="K235" s="150" t="str">
        <f t="shared" si="7"/>
        <v>CopperDivisión Ventanas</v>
      </c>
    </row>
    <row r="236" spans="1:11">
      <c r="A236" s="150" t="s">
        <v>47</v>
      </c>
      <c r="B236" s="150" t="s">
        <v>772</v>
      </c>
      <c r="C236" s="150" t="s">
        <v>773</v>
      </c>
      <c r="D236" s="150" t="s">
        <v>218</v>
      </c>
      <c r="E236" s="150" t="s">
        <v>220</v>
      </c>
      <c r="F236" s="151" t="s">
        <v>11</v>
      </c>
      <c r="H236" s="150" t="s">
        <v>772</v>
      </c>
      <c r="I236" s="150" t="s">
        <v>774</v>
      </c>
      <c r="J236" s="150" t="str">
        <f t="shared" si="6"/>
        <v>CopperEl Paso</v>
      </c>
      <c r="K236" s="150" t="str">
        <f t="shared" si="7"/>
        <v>CopperEl Paso</v>
      </c>
    </row>
    <row r="237" spans="1:11">
      <c r="A237" s="150" t="s">
        <v>47</v>
      </c>
      <c r="B237" s="150" t="s">
        <v>775</v>
      </c>
      <c r="C237" s="150" t="s">
        <v>773</v>
      </c>
      <c r="D237" s="150" t="s">
        <v>218</v>
      </c>
      <c r="E237" s="150" t="s">
        <v>220</v>
      </c>
      <c r="F237" s="151" t="s">
        <v>11</v>
      </c>
      <c r="H237" s="150" t="s">
        <v>772</v>
      </c>
      <c r="I237" s="150" t="s">
        <v>774</v>
      </c>
      <c r="J237" s="150" t="str">
        <f t="shared" si="6"/>
        <v>CopperEl Paso (refinery)</v>
      </c>
      <c r="K237" s="150" t="str">
        <f t="shared" si="7"/>
        <v>CopperEl Paso (refinery)</v>
      </c>
    </row>
    <row r="238" spans="1:11">
      <c r="A238" s="150" t="s">
        <v>47</v>
      </c>
      <c r="B238" s="150" t="s">
        <v>776</v>
      </c>
      <c r="C238" s="150" t="s">
        <v>759</v>
      </c>
      <c r="D238" s="150" t="s">
        <v>158</v>
      </c>
      <c r="E238" s="150" t="s">
        <v>191</v>
      </c>
      <c r="F238" s="151" t="s">
        <v>11</v>
      </c>
      <c r="H238" s="150" t="s">
        <v>760</v>
      </c>
      <c r="I238" s="150" t="s">
        <v>761</v>
      </c>
      <c r="J238" s="150" t="str">
        <f t="shared" si="6"/>
        <v>CopperEl Teniente</v>
      </c>
      <c r="K238" s="150" t="str">
        <f t="shared" si="7"/>
        <v>CopperEl Teniente</v>
      </c>
    </row>
    <row r="239" spans="1:11">
      <c r="A239" s="150" t="s">
        <v>47</v>
      </c>
      <c r="B239" s="150" t="s">
        <v>343</v>
      </c>
      <c r="C239" s="150" t="s">
        <v>343</v>
      </c>
      <c r="D239" s="150" t="s">
        <v>176</v>
      </c>
      <c r="E239" s="150" t="s">
        <v>177</v>
      </c>
      <c r="F239" s="151" t="s">
        <v>11</v>
      </c>
      <c r="H239" s="150" t="s">
        <v>344</v>
      </c>
      <c r="I239" s="150" t="s">
        <v>344</v>
      </c>
      <c r="J239" s="150" t="str">
        <f t="shared" si="6"/>
        <v>CopperEti Bakir A.S</v>
      </c>
      <c r="K239" s="150" t="str">
        <f t="shared" si="7"/>
        <v>CopperEti Bakir A.S</v>
      </c>
    </row>
    <row r="240" spans="1:11">
      <c r="A240" s="150" t="s">
        <v>47</v>
      </c>
      <c r="B240" s="150" t="s">
        <v>345</v>
      </c>
      <c r="C240" s="150" t="s">
        <v>343</v>
      </c>
      <c r="D240" s="150" t="s">
        <v>176</v>
      </c>
      <c r="E240" s="150" t="s">
        <v>177</v>
      </c>
      <c r="F240" s="151" t="s">
        <v>11</v>
      </c>
      <c r="H240" s="150" t="s">
        <v>344</v>
      </c>
      <c r="I240" s="150" t="s">
        <v>344</v>
      </c>
      <c r="J240" s="150" t="str">
        <f t="shared" si="6"/>
        <v>CopperEti Bakır A.S</v>
      </c>
      <c r="K240" s="150" t="str">
        <f t="shared" si="7"/>
        <v>CopperEti Bakır A.S</v>
      </c>
    </row>
    <row r="241" spans="1:11">
      <c r="A241" s="150" t="s">
        <v>47</v>
      </c>
      <c r="B241" s="150" t="s">
        <v>346</v>
      </c>
      <c r="C241" s="150" t="s">
        <v>343</v>
      </c>
      <c r="D241" s="150" t="s">
        <v>176</v>
      </c>
      <c r="E241" s="150" t="s">
        <v>177</v>
      </c>
      <c r="F241" s="151" t="s">
        <v>11</v>
      </c>
      <c r="H241" s="150" t="s">
        <v>344</v>
      </c>
      <c r="I241" s="150" t="s">
        <v>344</v>
      </c>
      <c r="J241" s="150" t="str">
        <f t="shared" si="6"/>
        <v>CopperEti Bakır A.Ş</v>
      </c>
      <c r="K241" s="150" t="str">
        <f t="shared" si="7"/>
        <v>CopperEti Bakır A.Ş</v>
      </c>
    </row>
    <row r="242" spans="1:11">
      <c r="A242" s="150" t="s">
        <v>47</v>
      </c>
      <c r="B242" s="150" t="s">
        <v>347</v>
      </c>
      <c r="C242" s="150" t="s">
        <v>347</v>
      </c>
      <c r="D242" s="150" t="s">
        <v>119</v>
      </c>
      <c r="E242" s="150" t="s">
        <v>777</v>
      </c>
      <c r="F242" s="151" t="s">
        <v>11</v>
      </c>
      <c r="H242" s="150" t="s">
        <v>349</v>
      </c>
      <c r="I242" s="150" t="s">
        <v>305</v>
      </c>
      <c r="J242" s="150" t="str">
        <f t="shared" si="6"/>
        <v>CopperExcellen Minerals SARL</v>
      </c>
      <c r="K242" s="150" t="str">
        <f t="shared" si="7"/>
        <v>CopperExcellen Minerals SARL</v>
      </c>
    </row>
    <row r="243" spans="1:11">
      <c r="A243" s="150" t="s">
        <v>47</v>
      </c>
      <c r="B243" s="150" t="s">
        <v>350</v>
      </c>
      <c r="C243" s="150" t="s">
        <v>350</v>
      </c>
      <c r="D243" s="150" t="s">
        <v>103</v>
      </c>
      <c r="E243" s="150" t="s">
        <v>778</v>
      </c>
      <c r="F243" s="151" t="s">
        <v>11</v>
      </c>
      <c r="H243" s="150" t="s">
        <v>352</v>
      </c>
      <c r="I243" s="150" t="s">
        <v>353</v>
      </c>
      <c r="J243" s="150" t="str">
        <f t="shared" si="6"/>
        <v>CopperFairsky Industrial Co., Limited</v>
      </c>
      <c r="K243" s="150" t="str">
        <f t="shared" si="7"/>
        <v>CopperFairsky Industrial Co., Limited</v>
      </c>
    </row>
    <row r="244" spans="1:11">
      <c r="A244" s="150" t="s">
        <v>47</v>
      </c>
      <c r="B244" s="150" t="s">
        <v>692</v>
      </c>
      <c r="C244" s="150" t="s">
        <v>692</v>
      </c>
      <c r="D244" s="150" t="s">
        <v>218</v>
      </c>
      <c r="E244" s="150" t="s">
        <v>693</v>
      </c>
      <c r="F244" s="151" t="s">
        <v>11</v>
      </c>
      <c r="H244" s="150" t="s">
        <v>217</v>
      </c>
      <c r="I244" s="150" t="s">
        <v>694</v>
      </c>
      <c r="J244" s="150" t="str">
        <f t="shared" si="6"/>
        <v>CopperFreeport-McMoRan Inc. (Bagdad)</v>
      </c>
      <c r="K244" s="150" t="str">
        <f t="shared" si="7"/>
        <v>CopperFreeport-McMoRan Inc. (Bagdad)</v>
      </c>
    </row>
    <row r="245" spans="1:11">
      <c r="A245" s="150" t="s">
        <v>47</v>
      </c>
      <c r="B245" s="150" t="s">
        <v>739</v>
      </c>
      <c r="C245" s="150" t="s">
        <v>739</v>
      </c>
      <c r="D245" s="150" t="s">
        <v>218</v>
      </c>
      <c r="E245" s="150" t="s">
        <v>219</v>
      </c>
      <c r="F245" s="151" t="s">
        <v>11</v>
      </c>
      <c r="H245" s="150" t="s">
        <v>740</v>
      </c>
      <c r="I245" s="150" t="s">
        <v>741</v>
      </c>
      <c r="J245" s="150" t="str">
        <f t="shared" si="6"/>
        <v>CopperFreeport-McMoRan Inc. (Chino)</v>
      </c>
      <c r="K245" s="150" t="str">
        <f t="shared" si="7"/>
        <v>CopperFreeport-McMoRan Inc. (Chino)</v>
      </c>
    </row>
    <row r="246" spans="1:11">
      <c r="A246" s="150" t="s">
        <v>47</v>
      </c>
      <c r="B246" s="150" t="s">
        <v>773</v>
      </c>
      <c r="C246" s="150" t="s">
        <v>773</v>
      </c>
      <c r="D246" s="150" t="s">
        <v>218</v>
      </c>
      <c r="E246" s="150" t="s">
        <v>220</v>
      </c>
      <c r="F246" s="151" t="s">
        <v>11</v>
      </c>
      <c r="H246" s="150" t="s">
        <v>772</v>
      </c>
      <c r="I246" s="150" t="s">
        <v>774</v>
      </c>
      <c r="J246" s="150" t="str">
        <f t="shared" si="6"/>
        <v>CopperFreeport-McMoRan Inc. (El Paso)</v>
      </c>
      <c r="K246" s="150" t="str">
        <f t="shared" si="7"/>
        <v>CopperFreeport-McMoRan Inc. (El Paso)</v>
      </c>
    </row>
    <row r="247" spans="1:11">
      <c r="A247" s="150" t="s">
        <v>47</v>
      </c>
      <c r="B247" s="150" t="s">
        <v>779</v>
      </c>
      <c r="C247" s="150" t="s">
        <v>779</v>
      </c>
      <c r="D247" s="150" t="s">
        <v>218</v>
      </c>
      <c r="E247" s="150" t="s">
        <v>221</v>
      </c>
      <c r="F247" s="151" t="s">
        <v>11</v>
      </c>
      <c r="H247" s="150" t="s">
        <v>780</v>
      </c>
      <c r="I247" s="150" t="s">
        <v>694</v>
      </c>
      <c r="J247" s="150" t="str">
        <f t="shared" si="6"/>
        <v>CopperFreeport-McMoRan Inc. (Miami)</v>
      </c>
      <c r="K247" s="150" t="str">
        <f t="shared" si="7"/>
        <v>CopperFreeport-McMoRan Inc. (Miami)</v>
      </c>
    </row>
    <row r="248" spans="1:11">
      <c r="A248" s="150" t="s">
        <v>47</v>
      </c>
      <c r="B248" s="150" t="s">
        <v>781</v>
      </c>
      <c r="C248" s="150" t="s">
        <v>781</v>
      </c>
      <c r="D248" s="150" t="s">
        <v>218</v>
      </c>
      <c r="E248" s="150" t="s">
        <v>222</v>
      </c>
      <c r="F248" s="151" t="s">
        <v>11</v>
      </c>
      <c r="H248" s="150" t="s">
        <v>782</v>
      </c>
      <c r="I248" s="150" t="s">
        <v>694</v>
      </c>
      <c r="J248" s="150" t="str">
        <f t="shared" si="6"/>
        <v>CopperFreeport-McMoRan Inc. (Morenci)</v>
      </c>
      <c r="K248" s="150" t="str">
        <f t="shared" si="7"/>
        <v>CopperFreeport-McMoRan Inc. (Morenci)</v>
      </c>
    </row>
    <row r="249" spans="1:11">
      <c r="A249" s="150" t="s">
        <v>47</v>
      </c>
      <c r="B249" s="150" t="s">
        <v>783</v>
      </c>
      <c r="C249" s="150" t="s">
        <v>783</v>
      </c>
      <c r="D249" s="150" t="s">
        <v>218</v>
      </c>
      <c r="E249" s="150" t="s">
        <v>223</v>
      </c>
      <c r="F249" s="151" t="s">
        <v>11</v>
      </c>
      <c r="H249" s="150" t="s">
        <v>784</v>
      </c>
      <c r="I249" s="150" t="s">
        <v>694</v>
      </c>
      <c r="J249" s="150" t="str">
        <f t="shared" si="6"/>
        <v>CopperFreeport-McMoRan Inc. (Safford)</v>
      </c>
      <c r="K249" s="150" t="str">
        <f t="shared" si="7"/>
        <v>CopperFreeport-McMoRan Inc. (Safford)</v>
      </c>
    </row>
    <row r="250" spans="1:11">
      <c r="A250" s="150" t="s">
        <v>47</v>
      </c>
      <c r="B250" s="150" t="s">
        <v>785</v>
      </c>
      <c r="C250" s="150" t="s">
        <v>785</v>
      </c>
      <c r="D250" s="150" t="s">
        <v>218</v>
      </c>
      <c r="E250" s="150" t="s">
        <v>224</v>
      </c>
      <c r="F250" s="151" t="s">
        <v>11</v>
      </c>
      <c r="H250" s="150" t="s">
        <v>786</v>
      </c>
      <c r="I250" s="150" t="s">
        <v>694</v>
      </c>
      <c r="J250" s="150" t="str">
        <f t="shared" si="6"/>
        <v>CopperFreeport-McMoRan Inc. (Sierrita)</v>
      </c>
      <c r="K250" s="150" t="str">
        <f t="shared" si="7"/>
        <v>CopperFreeport-McMoRan Inc. (Sierrita)</v>
      </c>
    </row>
    <row r="251" spans="1:11">
      <c r="A251" s="150" t="s">
        <v>47</v>
      </c>
      <c r="B251" s="150" t="s">
        <v>787</v>
      </c>
      <c r="C251" s="150" t="s">
        <v>787</v>
      </c>
      <c r="D251" s="150" t="s">
        <v>218</v>
      </c>
      <c r="E251" s="150" t="s">
        <v>225</v>
      </c>
      <c r="F251" s="151" t="s">
        <v>11</v>
      </c>
      <c r="H251" s="150" t="s">
        <v>788</v>
      </c>
      <c r="I251" s="150" t="s">
        <v>741</v>
      </c>
      <c r="J251" s="150" t="str">
        <f t="shared" si="6"/>
        <v>CopperFreeport-McMoRan Inc. (Tyrone)</v>
      </c>
      <c r="K251" s="150" t="str">
        <f t="shared" si="7"/>
        <v>CopperFreeport-McMoRan Inc. (Tyrone)</v>
      </c>
    </row>
    <row r="252" spans="1:11">
      <c r="A252" s="150" t="s">
        <v>47</v>
      </c>
      <c r="B252" s="150" t="s">
        <v>789</v>
      </c>
      <c r="C252" s="150" t="s">
        <v>763</v>
      </c>
      <c r="D252" s="150" t="s">
        <v>158</v>
      </c>
      <c r="E252" s="150" t="s">
        <v>192</v>
      </c>
      <c r="F252" s="151" t="s">
        <v>11</v>
      </c>
      <c r="H252" s="150" t="s">
        <v>752</v>
      </c>
      <c r="I252" s="150" t="s">
        <v>746</v>
      </c>
      <c r="J252" s="150" t="str">
        <f t="shared" si="6"/>
        <v>CopperGabriela Mistral (Gaby)</v>
      </c>
      <c r="K252" s="150" t="str">
        <f t="shared" si="7"/>
        <v>CopperGabriela Mistral (Gaby)</v>
      </c>
    </row>
    <row r="253" spans="1:11">
      <c r="A253" s="150" t="s">
        <v>47</v>
      </c>
      <c r="B253" s="150" t="s">
        <v>727</v>
      </c>
      <c r="C253" s="150" t="s">
        <v>727</v>
      </c>
      <c r="D253" s="150" t="s">
        <v>116</v>
      </c>
      <c r="E253" s="150" t="s">
        <v>184</v>
      </c>
      <c r="F253" s="151" t="s">
        <v>11</v>
      </c>
      <c r="H253" s="150" t="s">
        <v>728</v>
      </c>
      <c r="I253" s="150" t="s">
        <v>302</v>
      </c>
      <c r="J253" s="150" t="str">
        <f t="shared" si="6"/>
        <v>CopperGlencore Canada Corporation - CCR Refinery</v>
      </c>
      <c r="K253" s="150" t="str">
        <f t="shared" si="7"/>
        <v>CopperGlencore Canada Corporation - CCR Refinery</v>
      </c>
    </row>
    <row r="254" spans="1:11">
      <c r="A254" s="150" t="s">
        <v>47</v>
      </c>
      <c r="B254" s="150" t="s">
        <v>384</v>
      </c>
      <c r="C254" s="150" t="s">
        <v>384</v>
      </c>
      <c r="D254" s="150" t="s">
        <v>141</v>
      </c>
      <c r="E254" s="150" t="s">
        <v>209</v>
      </c>
      <c r="F254" s="151" t="s">
        <v>11</v>
      </c>
      <c r="H254" s="150" t="s">
        <v>385</v>
      </c>
      <c r="I254" s="150" t="s">
        <v>386</v>
      </c>
      <c r="J254" s="150" t="str">
        <f t="shared" si="6"/>
        <v>CopperGlencore Nikkelverk AS</v>
      </c>
      <c r="K254" s="150" t="str">
        <f t="shared" si="7"/>
        <v>CopperGlencore Nikkelverk AS</v>
      </c>
    </row>
    <row r="255" spans="1:11">
      <c r="A255" s="150" t="s">
        <v>47</v>
      </c>
      <c r="B255" s="150" t="s">
        <v>266</v>
      </c>
      <c r="C255" s="150" t="s">
        <v>384</v>
      </c>
      <c r="D255" s="150" t="s">
        <v>141</v>
      </c>
      <c r="E255" s="150" t="s">
        <v>209</v>
      </c>
      <c r="F255" s="151" t="s">
        <v>11</v>
      </c>
      <c r="H255" s="150" t="s">
        <v>385</v>
      </c>
      <c r="I255" s="150" t="s">
        <v>386</v>
      </c>
      <c r="J255" s="150" t="str">
        <f t="shared" si="6"/>
        <v>CopperGlencore Nikkelverk Refinery</v>
      </c>
      <c r="K255" s="150" t="str">
        <f t="shared" si="7"/>
        <v>CopperGlencore Nikkelverk Refinery</v>
      </c>
    </row>
    <row r="256" spans="1:11">
      <c r="A256" s="150" t="s">
        <v>47</v>
      </c>
      <c r="B256" s="150" t="s">
        <v>790</v>
      </c>
      <c r="C256" s="150" t="s">
        <v>791</v>
      </c>
      <c r="D256" s="150" t="s">
        <v>235</v>
      </c>
      <c r="E256" s="150" t="s">
        <v>792</v>
      </c>
      <c r="F256" s="151" t="s">
        <v>11</v>
      </c>
      <c r="H256" s="150" t="s">
        <v>793</v>
      </c>
      <c r="I256" s="150" t="s">
        <v>794</v>
      </c>
      <c r="J256" s="150" t="str">
        <f t="shared" si="6"/>
        <v>CopperGlogow I (refinery)</v>
      </c>
      <c r="K256" s="150" t="str">
        <f t="shared" si="7"/>
        <v>CopperGlogow I (refinery)</v>
      </c>
    </row>
    <row r="257" spans="1:11">
      <c r="A257" s="150" t="s">
        <v>47</v>
      </c>
      <c r="B257" s="150" t="s">
        <v>795</v>
      </c>
      <c r="C257" s="150" t="s">
        <v>791</v>
      </c>
      <c r="D257" s="150" t="s">
        <v>235</v>
      </c>
      <c r="E257" s="150" t="s">
        <v>792</v>
      </c>
      <c r="F257" s="151" t="s">
        <v>11</v>
      </c>
      <c r="H257" s="150" t="s">
        <v>793</v>
      </c>
      <c r="I257" s="150" t="s">
        <v>794</v>
      </c>
      <c r="J257" s="150" t="str">
        <f t="shared" si="6"/>
        <v>CopperGlogow II (refinery)</v>
      </c>
      <c r="K257" s="150" t="str">
        <f t="shared" si="7"/>
        <v>CopperGlogow II (refinery)</v>
      </c>
    </row>
    <row r="258" spans="1:11">
      <c r="A258" s="150" t="s">
        <v>47</v>
      </c>
      <c r="B258" s="150" t="s">
        <v>796</v>
      </c>
      <c r="C258" s="150" t="s">
        <v>796</v>
      </c>
      <c r="D258" s="150" t="s">
        <v>124</v>
      </c>
      <c r="E258" s="150" t="s">
        <v>260</v>
      </c>
      <c r="F258" s="151" t="s">
        <v>11</v>
      </c>
      <c r="H258" s="150" t="s">
        <v>797</v>
      </c>
      <c r="I258" s="150" t="s">
        <v>797</v>
      </c>
      <c r="J258" s="150" t="str">
        <f t="shared" si="6"/>
        <v>CopperHibi Kyodo Smelting Co.Ltd</v>
      </c>
      <c r="K258" s="150" t="str">
        <f t="shared" si="7"/>
        <v>CopperHibi Kyodo Smelting Co.Ltd</v>
      </c>
    </row>
    <row r="259" spans="1:11">
      <c r="A259" s="150" t="s">
        <v>47</v>
      </c>
      <c r="B259" s="150" t="s">
        <v>696</v>
      </c>
      <c r="C259" s="150" t="s">
        <v>696</v>
      </c>
      <c r="D259" s="150" t="s">
        <v>291</v>
      </c>
      <c r="E259" s="150" t="s">
        <v>697</v>
      </c>
      <c r="F259" s="151" t="s">
        <v>11</v>
      </c>
      <c r="H259" s="150" t="s">
        <v>698</v>
      </c>
      <c r="I259" s="150" t="s">
        <v>699</v>
      </c>
      <c r="J259" s="150" t="str">
        <f t="shared" si="6"/>
        <v>CopperHindalco Industries Ltd - Unit Birla Copper</v>
      </c>
      <c r="K259" s="150" t="str">
        <f t="shared" si="7"/>
        <v>CopperHindalco Industries Ltd - Unit Birla Copper</v>
      </c>
    </row>
    <row r="260" spans="1:11">
      <c r="A260" s="150" t="s">
        <v>47</v>
      </c>
      <c r="B260" s="150" t="s">
        <v>798</v>
      </c>
      <c r="C260" s="150" t="s">
        <v>799</v>
      </c>
      <c r="D260" s="150" t="s">
        <v>211</v>
      </c>
      <c r="E260" s="150" t="s">
        <v>800</v>
      </c>
      <c r="F260" s="151" t="s">
        <v>11</v>
      </c>
      <c r="H260" s="150" t="s">
        <v>801</v>
      </c>
      <c r="I260" s="150" t="s">
        <v>802</v>
      </c>
      <c r="J260" s="150" t="str">
        <f t="shared" si="6"/>
        <v>CopperIlo Copper Refinery</v>
      </c>
      <c r="K260" s="150" t="str">
        <f t="shared" si="7"/>
        <v>CopperIlo Copper Refinery</v>
      </c>
    </row>
    <row r="261" spans="1:11">
      <c r="A261" s="150" t="s">
        <v>47</v>
      </c>
      <c r="B261" s="150" t="s">
        <v>429</v>
      </c>
      <c r="C261" s="150" t="s">
        <v>429</v>
      </c>
      <c r="D261" s="150" t="s">
        <v>244</v>
      </c>
      <c r="E261" s="150" t="s">
        <v>243</v>
      </c>
      <c r="F261" s="151" t="s">
        <v>11</v>
      </c>
      <c r="H261" s="150" t="s">
        <v>431</v>
      </c>
      <c r="I261" s="150" t="s">
        <v>432</v>
      </c>
      <c r="J261" s="150" t="str">
        <f t="shared" ref="J261:J324" si="8">A261&amp;B261</f>
        <v>CopperImpala Platinum - Base Metal Refinery (BMR)</v>
      </c>
      <c r="K261" s="150" t="str">
        <f t="shared" ref="K261:K324" si="9">A261&amp;B261</f>
        <v>CopperImpala Platinum - Base Metal Refinery (BMR)</v>
      </c>
    </row>
    <row r="262" spans="1:11">
      <c r="A262" s="150" t="s">
        <v>47</v>
      </c>
      <c r="B262" s="150" t="s">
        <v>433</v>
      </c>
      <c r="C262" s="150" t="s">
        <v>433</v>
      </c>
      <c r="D262" s="150" t="s">
        <v>244</v>
      </c>
      <c r="E262" s="150" t="s">
        <v>245</v>
      </c>
      <c r="F262" s="151" t="s">
        <v>11</v>
      </c>
      <c r="H262" s="150" t="s">
        <v>435</v>
      </c>
      <c r="I262" s="150" t="s">
        <v>436</v>
      </c>
      <c r="J262" s="150" t="str">
        <f t="shared" si="8"/>
        <v>CopperImpala Platinum - Rustenburg Smelter</v>
      </c>
      <c r="K262" s="150" t="str">
        <f t="shared" si="9"/>
        <v>CopperImpala Platinum - Rustenburg Smelter</v>
      </c>
    </row>
    <row r="263" spans="1:11">
      <c r="A263" s="150" t="s">
        <v>47</v>
      </c>
      <c r="B263" s="150" t="s">
        <v>803</v>
      </c>
      <c r="C263" s="150" t="s">
        <v>433</v>
      </c>
      <c r="D263" s="150" t="s">
        <v>244</v>
      </c>
      <c r="E263" s="150" t="s">
        <v>245</v>
      </c>
      <c r="F263" s="151" t="s">
        <v>11</v>
      </c>
      <c r="H263" s="150" t="s">
        <v>435</v>
      </c>
      <c r="I263" s="150" t="s">
        <v>436</v>
      </c>
      <c r="J263" s="150" t="str">
        <f t="shared" si="8"/>
        <v>CopperImpala Platinum Ltd.</v>
      </c>
      <c r="K263" s="150" t="str">
        <f t="shared" si="9"/>
        <v>CopperImpala Platinum Ltd.</v>
      </c>
    </row>
    <row r="264" spans="1:11">
      <c r="A264" s="150" t="s">
        <v>47</v>
      </c>
      <c r="B264" s="150" t="s">
        <v>437</v>
      </c>
      <c r="C264" s="150" t="s">
        <v>429</v>
      </c>
      <c r="D264" s="150" t="s">
        <v>244</v>
      </c>
      <c r="E264" s="150" t="s">
        <v>243</v>
      </c>
      <c r="F264" s="151" t="s">
        <v>11</v>
      </c>
      <c r="H264" s="150" t="s">
        <v>431</v>
      </c>
      <c r="I264" s="150" t="s">
        <v>432</v>
      </c>
      <c r="J264" s="150" t="str">
        <f t="shared" si="8"/>
        <v>CopperImpala Refineries – Base Metals Refinery (BMR)</v>
      </c>
      <c r="K264" s="150" t="str">
        <f t="shared" si="9"/>
        <v>CopperImpala Refineries – Base Metals Refinery (BMR)</v>
      </c>
    </row>
    <row r="265" spans="1:11">
      <c r="A265" s="150" t="s">
        <v>47</v>
      </c>
      <c r="B265" s="150" t="s">
        <v>438</v>
      </c>
      <c r="C265" s="150" t="s">
        <v>433</v>
      </c>
      <c r="D265" s="150" t="s">
        <v>244</v>
      </c>
      <c r="E265" s="150" t="s">
        <v>245</v>
      </c>
      <c r="F265" s="151" t="s">
        <v>11</v>
      </c>
      <c r="H265" s="150" t="s">
        <v>435</v>
      </c>
      <c r="I265" s="150" t="s">
        <v>436</v>
      </c>
      <c r="J265" s="150" t="str">
        <f t="shared" si="8"/>
        <v>CopperImpala Rustenburg</v>
      </c>
      <c r="K265" s="150" t="str">
        <f t="shared" si="9"/>
        <v>CopperImpala Rustenburg</v>
      </c>
    </row>
    <row r="266" spans="1:11">
      <c r="A266" s="150" t="s">
        <v>47</v>
      </c>
      <c r="B266" s="150" t="s">
        <v>804</v>
      </c>
      <c r="C266" s="150" t="s">
        <v>805</v>
      </c>
      <c r="D266" s="150" t="s">
        <v>213</v>
      </c>
      <c r="E266" s="150" t="s">
        <v>212</v>
      </c>
      <c r="F266" s="151" t="s">
        <v>11</v>
      </c>
      <c r="H266" s="150" t="s">
        <v>806</v>
      </c>
      <c r="I266" s="150" t="s">
        <v>807</v>
      </c>
      <c r="J266" s="150" t="str">
        <f t="shared" si="8"/>
        <v>CopperIsabel/ Leyte (PASAR)</v>
      </c>
      <c r="K266" s="150" t="str">
        <f t="shared" si="9"/>
        <v>CopperIsabel/ Leyte (PASAR)</v>
      </c>
    </row>
    <row r="267" spans="1:11">
      <c r="A267" s="150" t="s">
        <v>47</v>
      </c>
      <c r="B267" s="150" t="s">
        <v>808</v>
      </c>
      <c r="C267" s="150" t="s">
        <v>808</v>
      </c>
      <c r="D267" s="150" t="s">
        <v>124</v>
      </c>
      <c r="E267" s="150" t="s">
        <v>171</v>
      </c>
      <c r="F267" s="151" t="s">
        <v>11</v>
      </c>
      <c r="H267" s="150" t="s">
        <v>809</v>
      </c>
      <c r="I267" s="150" t="s">
        <v>810</v>
      </c>
      <c r="J267" s="150" t="str">
        <f t="shared" si="8"/>
        <v>CopperJX Advanced Metals Corporation (Hitachi Refinery)</v>
      </c>
      <c r="K267" s="150" t="str">
        <f t="shared" si="9"/>
        <v>CopperJX Advanced Metals Corporation (Hitachi Refinery)</v>
      </c>
    </row>
    <row r="268" spans="1:11">
      <c r="A268" s="150" t="s">
        <v>47</v>
      </c>
      <c r="B268" s="150" t="s">
        <v>811</v>
      </c>
      <c r="C268" s="150" t="s">
        <v>811</v>
      </c>
      <c r="D268" s="150" t="s">
        <v>124</v>
      </c>
      <c r="E268" s="150" t="s">
        <v>206</v>
      </c>
      <c r="F268" s="151" t="s">
        <v>11</v>
      </c>
      <c r="H268" s="150" t="s">
        <v>812</v>
      </c>
      <c r="I268" s="150" t="s">
        <v>813</v>
      </c>
      <c r="J268" s="150" t="str">
        <f t="shared" si="8"/>
        <v>CopperJX Advanced Metals Corporation (Saganoseki Smelter &amp; Refinery)</v>
      </c>
      <c r="K268" s="150" t="str">
        <f t="shared" si="9"/>
        <v>CopperJX Advanced Metals Corporation (Saganoseki Smelter &amp; Refinery)</v>
      </c>
    </row>
    <row r="269" spans="1:11">
      <c r="A269" s="150" t="s">
        <v>47</v>
      </c>
      <c r="B269" s="150" t="s">
        <v>814</v>
      </c>
      <c r="C269" s="150" t="s">
        <v>808</v>
      </c>
      <c r="D269" s="150" t="s">
        <v>124</v>
      </c>
      <c r="E269" s="150" t="s">
        <v>171</v>
      </c>
      <c r="F269" s="151" t="s">
        <v>11</v>
      </c>
      <c r="H269" s="150" t="s">
        <v>809</v>
      </c>
      <c r="I269" s="150" t="s">
        <v>810</v>
      </c>
      <c r="J269" s="150" t="str">
        <f t="shared" si="8"/>
        <v>CopperJX Nippon Mining &amp; Metals Co., Ltd. Hitachi</v>
      </c>
      <c r="K269" s="150" t="str">
        <f t="shared" si="9"/>
        <v>CopperJX Nippon Mining &amp; Metals Co., Ltd. Hitachi</v>
      </c>
    </row>
    <row r="270" spans="1:11">
      <c r="A270" s="150" t="s">
        <v>47</v>
      </c>
      <c r="B270" s="150" t="s">
        <v>471</v>
      </c>
      <c r="C270" s="150" t="s">
        <v>471</v>
      </c>
      <c r="D270" s="150" t="s">
        <v>119</v>
      </c>
      <c r="E270" s="150" t="s">
        <v>227</v>
      </c>
      <c r="F270" s="151" t="s">
        <v>11</v>
      </c>
      <c r="H270" s="150" t="s">
        <v>317</v>
      </c>
      <c r="I270" s="150" t="s">
        <v>313</v>
      </c>
      <c r="J270" s="150" t="str">
        <f t="shared" si="8"/>
        <v>CopperKamoto Copper Company</v>
      </c>
      <c r="K270" s="150" t="str">
        <f t="shared" si="9"/>
        <v>CopperKamoto Copper Company</v>
      </c>
    </row>
    <row r="271" spans="1:11">
      <c r="A271" s="150" t="s">
        <v>47</v>
      </c>
      <c r="B271" s="150" t="s">
        <v>815</v>
      </c>
      <c r="C271" s="150" t="s">
        <v>815</v>
      </c>
      <c r="D271" s="150" t="s">
        <v>734</v>
      </c>
      <c r="E271" s="150" t="s">
        <v>816</v>
      </c>
      <c r="F271" s="151" t="s">
        <v>11</v>
      </c>
      <c r="H271" s="150" t="s">
        <v>817</v>
      </c>
      <c r="I271" s="150" t="s">
        <v>818</v>
      </c>
      <c r="J271" s="150" t="str">
        <f t="shared" si="8"/>
        <v>CopperKansanshi Copper Smelter</v>
      </c>
      <c r="K271" s="150" t="str">
        <f t="shared" si="9"/>
        <v>CopperKansanshi Copper Smelter</v>
      </c>
    </row>
    <row r="272" spans="1:11">
      <c r="A272" s="150" t="s">
        <v>47</v>
      </c>
      <c r="B272" s="150" t="s">
        <v>819</v>
      </c>
      <c r="C272" s="150" t="s">
        <v>820</v>
      </c>
      <c r="D272" s="150" t="s">
        <v>821</v>
      </c>
      <c r="E272" s="150" t="s">
        <v>822</v>
      </c>
      <c r="F272" s="151" t="s">
        <v>11</v>
      </c>
      <c r="H272" s="150" t="s">
        <v>823</v>
      </c>
      <c r="I272" s="150" t="s">
        <v>824</v>
      </c>
      <c r="J272" s="150" t="str">
        <f t="shared" si="8"/>
        <v>CopperKazzinc</v>
      </c>
      <c r="K272" s="150" t="str">
        <f t="shared" si="9"/>
        <v>CopperKazzinc</v>
      </c>
    </row>
    <row r="273" spans="1:11">
      <c r="A273" s="150" t="s">
        <v>47</v>
      </c>
      <c r="B273" s="150" t="s">
        <v>820</v>
      </c>
      <c r="C273" s="150" t="s">
        <v>820</v>
      </c>
      <c r="D273" s="150" t="s">
        <v>821</v>
      </c>
      <c r="E273" s="150" t="s">
        <v>822</v>
      </c>
      <c r="F273" s="151" t="s">
        <v>11</v>
      </c>
      <c r="H273" s="150" t="s">
        <v>823</v>
      </c>
      <c r="I273" s="150" t="s">
        <v>824</v>
      </c>
      <c r="J273" s="150" t="str">
        <f t="shared" si="8"/>
        <v>CopperKazzinc Ltd</v>
      </c>
      <c r="K273" s="150" t="str">
        <f t="shared" si="9"/>
        <v>CopperKazzinc Ltd</v>
      </c>
    </row>
    <row r="274" spans="1:11">
      <c r="A274" s="150" t="s">
        <v>47</v>
      </c>
      <c r="B274" s="150" t="s">
        <v>825</v>
      </c>
      <c r="C274" s="150" t="s">
        <v>825</v>
      </c>
      <c r="D274" s="150" t="s">
        <v>218</v>
      </c>
      <c r="E274" s="150" t="s">
        <v>255</v>
      </c>
      <c r="F274" s="151" t="s">
        <v>11</v>
      </c>
      <c r="H274" s="150" t="s">
        <v>826</v>
      </c>
      <c r="I274" s="150" t="s">
        <v>827</v>
      </c>
      <c r="J274" s="150" t="str">
        <f t="shared" si="8"/>
        <v>CopperKennecott Utah Copper LLC</v>
      </c>
      <c r="K274" s="150" t="str">
        <f t="shared" si="9"/>
        <v>CopperKennecott Utah Copper LLC</v>
      </c>
    </row>
    <row r="275" spans="1:11">
      <c r="A275" s="150" t="s">
        <v>47</v>
      </c>
      <c r="B275" s="150" t="s">
        <v>828</v>
      </c>
      <c r="C275" s="150" t="s">
        <v>825</v>
      </c>
      <c r="D275" s="150" t="s">
        <v>218</v>
      </c>
      <c r="E275" s="150" t="s">
        <v>255</v>
      </c>
      <c r="F275" s="151" t="s">
        <v>11</v>
      </c>
      <c r="H275" s="150" t="s">
        <v>826</v>
      </c>
      <c r="I275" s="150" t="s">
        <v>827</v>
      </c>
      <c r="J275" s="150" t="str">
        <f t="shared" si="8"/>
        <v>CopperKennecott Utah Copper LLC (Rio Tinto Kennecott or RTK)</v>
      </c>
      <c r="K275" s="150" t="str">
        <f t="shared" si="9"/>
        <v>CopperKennecott Utah Copper LLC (Rio Tinto Kennecott or RTK)</v>
      </c>
    </row>
    <row r="276" spans="1:11">
      <c r="A276" s="150" t="s">
        <v>47</v>
      </c>
      <c r="B276" s="150" t="s">
        <v>475</v>
      </c>
      <c r="C276" s="150" t="s">
        <v>310</v>
      </c>
      <c r="D276" s="150" t="s">
        <v>119</v>
      </c>
      <c r="E276" s="150" t="s">
        <v>747</v>
      </c>
      <c r="F276" s="151" t="s">
        <v>11</v>
      </c>
      <c r="H276" s="150" t="s">
        <v>748</v>
      </c>
      <c r="I276" s="150" t="s">
        <v>313</v>
      </c>
      <c r="J276" s="150" t="str">
        <f t="shared" si="8"/>
        <v>CopperKFM</v>
      </c>
      <c r="K276" s="150" t="str">
        <f t="shared" si="9"/>
        <v>CopperKFM</v>
      </c>
    </row>
    <row r="277" spans="1:11">
      <c r="A277" s="150" t="s">
        <v>47</v>
      </c>
      <c r="B277" s="150" t="s">
        <v>791</v>
      </c>
      <c r="C277" s="150" t="s">
        <v>791</v>
      </c>
      <c r="D277" s="150" t="s">
        <v>235</v>
      </c>
      <c r="E277" s="150" t="s">
        <v>792</v>
      </c>
      <c r="F277" s="151" t="s">
        <v>11</v>
      </c>
      <c r="H277" s="150" t="s">
        <v>793</v>
      </c>
      <c r="I277" s="150" t="s">
        <v>794</v>
      </c>
      <c r="J277" s="150" t="str">
        <f t="shared" si="8"/>
        <v>CopperKGHM Polska Miedz S.A. Oddzial Huta Miedzi, Glogow</v>
      </c>
      <c r="K277" s="150" t="str">
        <f t="shared" si="9"/>
        <v>CopperKGHM Polska Miedz S.A. Oddzial Huta Miedzi, Glogow</v>
      </c>
    </row>
    <row r="278" spans="1:11">
      <c r="A278" s="150" t="s">
        <v>47</v>
      </c>
      <c r="B278" s="150" t="s">
        <v>829</v>
      </c>
      <c r="C278" s="150" t="s">
        <v>829</v>
      </c>
      <c r="D278" s="150" t="s">
        <v>235</v>
      </c>
      <c r="E278" s="150" t="s">
        <v>234</v>
      </c>
      <c r="F278" s="151" t="s">
        <v>11</v>
      </c>
      <c r="H278" s="150" t="s">
        <v>830</v>
      </c>
      <c r="I278" s="150" t="s">
        <v>794</v>
      </c>
      <c r="J278" s="150" t="str">
        <f t="shared" si="8"/>
        <v>CopperKGHM Polska Miedz S.A. Oddzial Huta Miedzi, Legnica</v>
      </c>
      <c r="K278" s="150" t="str">
        <f t="shared" si="9"/>
        <v>CopperKGHM Polska Miedz S.A. Oddzial Huta Miedzi, Legnica</v>
      </c>
    </row>
    <row r="279" spans="1:11">
      <c r="A279" s="150" t="s">
        <v>47</v>
      </c>
      <c r="B279" s="150" t="s">
        <v>831</v>
      </c>
      <c r="C279" s="150" t="s">
        <v>477</v>
      </c>
      <c r="D279" s="150" t="s">
        <v>119</v>
      </c>
      <c r="E279" s="150" t="s">
        <v>832</v>
      </c>
      <c r="F279" s="151" t="s">
        <v>11</v>
      </c>
      <c r="H279" s="150" t="s">
        <v>606</v>
      </c>
      <c r="I279" s="150" t="s">
        <v>305</v>
      </c>
      <c r="J279" s="150" t="str">
        <f t="shared" si="8"/>
        <v>CopperKinsevere Phase 2</v>
      </c>
      <c r="K279" s="150" t="str">
        <f t="shared" si="9"/>
        <v>CopperKinsevere Phase 2</v>
      </c>
    </row>
    <row r="280" spans="1:11">
      <c r="A280" s="150" t="s">
        <v>47</v>
      </c>
      <c r="B280" s="150" t="s">
        <v>479</v>
      </c>
      <c r="C280" s="150" t="s">
        <v>480</v>
      </c>
      <c r="D280" s="150" t="s">
        <v>119</v>
      </c>
      <c r="E280" s="150" t="s">
        <v>833</v>
      </c>
      <c r="F280" s="151" t="s">
        <v>11</v>
      </c>
      <c r="H280" s="150" t="s">
        <v>317</v>
      </c>
      <c r="I280" s="150" t="s">
        <v>313</v>
      </c>
      <c r="J280" s="150" t="str">
        <f t="shared" si="8"/>
        <v>CopperKisanfu</v>
      </c>
      <c r="K280" s="150" t="str">
        <f t="shared" si="9"/>
        <v>CopperKisanfu</v>
      </c>
    </row>
    <row r="281" spans="1:11">
      <c r="A281" s="150" t="s">
        <v>47</v>
      </c>
      <c r="B281" s="150" t="s">
        <v>480</v>
      </c>
      <c r="C281" s="150" t="s">
        <v>480</v>
      </c>
      <c r="D281" s="150" t="s">
        <v>119</v>
      </c>
      <c r="E281" s="150" t="s">
        <v>833</v>
      </c>
      <c r="F281" s="151" t="s">
        <v>11</v>
      </c>
      <c r="H281" s="150" t="s">
        <v>317</v>
      </c>
      <c r="I281" s="150" t="s">
        <v>313</v>
      </c>
      <c r="J281" s="150" t="str">
        <f t="shared" si="8"/>
        <v>CopperKisanfu Mining (Kimin)</v>
      </c>
      <c r="K281" s="150" t="str">
        <f t="shared" si="9"/>
        <v>CopperKisanfu Mining (Kimin)</v>
      </c>
    </row>
    <row r="282" spans="1:11">
      <c r="A282" s="150" t="s">
        <v>47</v>
      </c>
      <c r="B282" s="150" t="s">
        <v>360</v>
      </c>
      <c r="C282" s="150" t="s">
        <v>702</v>
      </c>
      <c r="D282" s="150" t="s">
        <v>110</v>
      </c>
      <c r="E282" s="150" t="s">
        <v>202</v>
      </c>
      <c r="F282" s="151" t="s">
        <v>11</v>
      </c>
      <c r="H282" s="150" t="s">
        <v>360</v>
      </c>
      <c r="I282" s="150" t="s">
        <v>703</v>
      </c>
      <c r="J282" s="150" t="str">
        <f t="shared" si="8"/>
        <v>CopperKokkola</v>
      </c>
      <c r="K282" s="150" t="str">
        <f t="shared" si="9"/>
        <v>CopperKokkola</v>
      </c>
    </row>
    <row r="283" spans="1:11">
      <c r="A283" s="150" t="s">
        <v>47</v>
      </c>
      <c r="B283" s="150" t="s">
        <v>483</v>
      </c>
      <c r="C283" s="150" t="s">
        <v>484</v>
      </c>
      <c r="D283" s="150" t="s">
        <v>119</v>
      </c>
      <c r="E283" s="150" t="s">
        <v>168</v>
      </c>
      <c r="F283" s="151" t="s">
        <v>11</v>
      </c>
      <c r="H283" s="150" t="s">
        <v>304</v>
      </c>
      <c r="I283" s="150" t="s">
        <v>305</v>
      </c>
      <c r="J283" s="150" t="str">
        <f t="shared" si="8"/>
        <v>CopperKolwezi Tailings (KMT, aka Kingamyambo Musonoi Tailings)</v>
      </c>
      <c r="K283" s="150" t="str">
        <f t="shared" si="9"/>
        <v>CopperKolwezi Tailings (KMT, aka Kingamyambo Musonoi Tailings)</v>
      </c>
    </row>
    <row r="284" spans="1:11">
      <c r="A284" s="150" t="s">
        <v>47</v>
      </c>
      <c r="B284" s="150" t="s">
        <v>834</v>
      </c>
      <c r="C284" s="150" t="s">
        <v>834</v>
      </c>
      <c r="D284" s="150" t="s">
        <v>467</v>
      </c>
      <c r="E284" s="150" t="s">
        <v>835</v>
      </c>
      <c r="F284" s="151" t="s">
        <v>11</v>
      </c>
      <c r="H284" s="150" t="s">
        <v>836</v>
      </c>
      <c r="I284" s="150" t="s">
        <v>837</v>
      </c>
      <c r="J284" s="150" t="str">
        <f t="shared" si="8"/>
        <v>CopperKyshtym Copper-Electrolytic Plant</v>
      </c>
      <c r="K284" s="150" t="str">
        <f t="shared" si="9"/>
        <v>CopperKyshtym Copper-Electrolytic Plant</v>
      </c>
    </row>
    <row r="285" spans="1:11">
      <c r="A285" s="150" t="s">
        <v>47</v>
      </c>
      <c r="B285" s="150" t="s">
        <v>838</v>
      </c>
      <c r="C285" s="150" t="s">
        <v>839</v>
      </c>
      <c r="D285" s="150" t="s">
        <v>208</v>
      </c>
      <c r="E285" s="150" t="s">
        <v>207</v>
      </c>
      <c r="F285" s="151" t="s">
        <v>11</v>
      </c>
      <c r="H285" s="150" t="s">
        <v>840</v>
      </c>
      <c r="I285" s="150" t="s">
        <v>841</v>
      </c>
      <c r="J285" s="150" t="str">
        <f t="shared" si="8"/>
        <v>CopperLa Caridad</v>
      </c>
      <c r="K285" s="150" t="str">
        <f t="shared" si="9"/>
        <v>CopperLa Caridad</v>
      </c>
    </row>
    <row r="286" spans="1:11">
      <c r="A286" s="150" t="s">
        <v>47</v>
      </c>
      <c r="B286" s="150" t="s">
        <v>484</v>
      </c>
      <c r="C286" s="150" t="s">
        <v>484</v>
      </c>
      <c r="D286" s="150" t="s">
        <v>119</v>
      </c>
      <c r="E286" s="150" t="s">
        <v>168</v>
      </c>
      <c r="F286" s="151" t="s">
        <v>11</v>
      </c>
      <c r="H286" s="150" t="s">
        <v>304</v>
      </c>
      <c r="I286" s="150" t="s">
        <v>305</v>
      </c>
      <c r="J286" s="150" t="str">
        <f t="shared" si="8"/>
        <v>CopperLa Compagnie de Traitement des Rejets de Kingamyambo S.A. (Metalkol S.A.)</v>
      </c>
      <c r="K286" s="150" t="str">
        <f t="shared" si="9"/>
        <v>CopperLa Compagnie de Traitement des Rejets de Kingamyambo S.A. (Metalkol S.A.)</v>
      </c>
    </row>
    <row r="287" spans="1:11">
      <c r="A287" s="150" t="s">
        <v>47</v>
      </c>
      <c r="B287" s="150" t="s">
        <v>842</v>
      </c>
      <c r="C287" s="150" t="s">
        <v>770</v>
      </c>
      <c r="D287" s="150" t="s">
        <v>158</v>
      </c>
      <c r="E287" s="150" t="s">
        <v>193</v>
      </c>
      <c r="F287" s="151" t="s">
        <v>11</v>
      </c>
      <c r="H287" s="150" t="s">
        <v>771</v>
      </c>
      <c r="I287" s="150" t="s">
        <v>666</v>
      </c>
      <c r="J287" s="150" t="str">
        <f t="shared" si="8"/>
        <v>CopperLas Ventanas</v>
      </c>
      <c r="K287" s="150" t="str">
        <f t="shared" si="9"/>
        <v>CopperLas Ventanas</v>
      </c>
    </row>
    <row r="288" spans="1:11">
      <c r="A288" s="150" t="s">
        <v>47</v>
      </c>
      <c r="B288" s="150" t="s">
        <v>843</v>
      </c>
      <c r="C288" s="150" t="s">
        <v>843</v>
      </c>
      <c r="D288" s="150" t="s">
        <v>208</v>
      </c>
      <c r="E288" s="150" t="s">
        <v>844</v>
      </c>
      <c r="F288" s="151" t="s">
        <v>11</v>
      </c>
      <c r="H288" s="150" t="s">
        <v>845</v>
      </c>
      <c r="I288" s="150" t="s">
        <v>846</v>
      </c>
      <c r="J288" s="150" t="str">
        <f t="shared" si="8"/>
        <v>Copperlndustrial Minera Mexico, S.A. de C.V. - Refineria Electrolitica de Zinc</v>
      </c>
      <c r="K288" s="150" t="str">
        <f t="shared" si="9"/>
        <v>Copperlndustrial Minera Mexico, S.A. de C.V. - Refineria Electrolitica de Zinc</v>
      </c>
    </row>
    <row r="289" spans="1:11">
      <c r="A289" s="150" t="s">
        <v>47</v>
      </c>
      <c r="B289" s="150" t="s">
        <v>847</v>
      </c>
      <c r="C289" s="150" t="s">
        <v>750</v>
      </c>
      <c r="D289" s="150" t="s">
        <v>158</v>
      </c>
      <c r="E289" s="150" t="s">
        <v>751</v>
      </c>
      <c r="F289" s="151" t="s">
        <v>11</v>
      </c>
      <c r="H289" s="150" t="s">
        <v>752</v>
      </c>
      <c r="I289" s="150" t="s">
        <v>746</v>
      </c>
      <c r="J289" s="150" t="str">
        <f t="shared" si="8"/>
        <v>CopperLomas Bayas</v>
      </c>
      <c r="K289" s="150" t="str">
        <f t="shared" si="9"/>
        <v>CopperLomas Bayas</v>
      </c>
    </row>
    <row r="290" spans="1:11">
      <c r="A290" s="150" t="s">
        <v>47</v>
      </c>
      <c r="B290" s="150" t="s">
        <v>497</v>
      </c>
      <c r="C290" s="150" t="s">
        <v>498</v>
      </c>
      <c r="D290" s="150" t="s">
        <v>116</v>
      </c>
      <c r="E290" s="150" t="s">
        <v>848</v>
      </c>
      <c r="F290" s="151" t="s">
        <v>11</v>
      </c>
      <c r="H290" s="150" t="s">
        <v>500</v>
      </c>
      <c r="I290" s="150" t="s">
        <v>501</v>
      </c>
      <c r="J290" s="150" t="str">
        <f t="shared" si="8"/>
        <v>CopperLong Harbor Nickel Processing Plant</v>
      </c>
      <c r="K290" s="150" t="str">
        <f t="shared" si="9"/>
        <v>CopperLong Harbor Nickel Processing Plant</v>
      </c>
    </row>
    <row r="291" spans="1:11">
      <c r="A291" s="150" t="s">
        <v>47</v>
      </c>
      <c r="B291" s="150" t="s">
        <v>849</v>
      </c>
      <c r="C291" s="150" t="s">
        <v>667</v>
      </c>
      <c r="D291" s="150" t="s">
        <v>158</v>
      </c>
      <c r="E291" s="150" t="s">
        <v>194</v>
      </c>
      <c r="F291" s="151" t="s">
        <v>11</v>
      </c>
      <c r="H291" s="150" t="s">
        <v>668</v>
      </c>
      <c r="I291" s="150" t="s">
        <v>669</v>
      </c>
      <c r="J291" s="150" t="str">
        <f t="shared" si="8"/>
        <v>CopperLos Bronces</v>
      </c>
      <c r="K291" s="150" t="str">
        <f t="shared" si="9"/>
        <v>CopperLos Bronces</v>
      </c>
    </row>
    <row r="292" spans="1:11">
      <c r="A292" s="150" t="s">
        <v>47</v>
      </c>
      <c r="B292" s="150" t="s">
        <v>850</v>
      </c>
      <c r="C292" s="150" t="s">
        <v>851</v>
      </c>
      <c r="D292" s="150" t="s">
        <v>133</v>
      </c>
      <c r="E292" s="150" t="s">
        <v>251</v>
      </c>
      <c r="F292" s="151" t="s">
        <v>11</v>
      </c>
      <c r="H292" s="150" t="s">
        <v>334</v>
      </c>
      <c r="I292" s="150" t="s">
        <v>852</v>
      </c>
      <c r="J292" s="150" t="str">
        <f t="shared" si="8"/>
        <v>CopperLS MnM (ONSAN)</v>
      </c>
      <c r="K292" s="150" t="str">
        <f t="shared" si="9"/>
        <v>CopperLS MnM (ONSAN)</v>
      </c>
    </row>
    <row r="293" spans="1:11">
      <c r="A293" s="150" t="s">
        <v>47</v>
      </c>
      <c r="B293" s="150" t="s">
        <v>851</v>
      </c>
      <c r="C293" s="150" t="s">
        <v>851</v>
      </c>
      <c r="D293" s="150" t="s">
        <v>133</v>
      </c>
      <c r="E293" s="150" t="s">
        <v>251</v>
      </c>
      <c r="F293" s="151" t="s">
        <v>11</v>
      </c>
      <c r="H293" s="150" t="s">
        <v>334</v>
      </c>
      <c r="I293" s="150" t="s">
        <v>852</v>
      </c>
      <c r="J293" s="150" t="str">
        <f t="shared" si="8"/>
        <v>CopperLS MnM Inc.</v>
      </c>
      <c r="K293" s="150" t="str">
        <f t="shared" si="9"/>
        <v>CopperLS MnM Inc.</v>
      </c>
    </row>
    <row r="294" spans="1:11">
      <c r="A294" s="150" t="s">
        <v>47</v>
      </c>
      <c r="B294" s="150" t="s">
        <v>853</v>
      </c>
      <c r="C294" s="150" t="s">
        <v>504</v>
      </c>
      <c r="D294" s="150" t="s">
        <v>119</v>
      </c>
      <c r="E294" s="150" t="s">
        <v>854</v>
      </c>
      <c r="F294" s="151" t="s">
        <v>11</v>
      </c>
      <c r="H294" s="150" t="s">
        <v>506</v>
      </c>
      <c r="I294" s="150" t="s">
        <v>313</v>
      </c>
      <c r="J294" s="150" t="str">
        <f t="shared" si="8"/>
        <v>CopperLuilu</v>
      </c>
      <c r="K294" s="150" t="str">
        <f t="shared" si="9"/>
        <v>CopperLuilu</v>
      </c>
    </row>
    <row r="295" spans="1:11">
      <c r="A295" s="150" t="s">
        <v>47</v>
      </c>
      <c r="B295" s="150" t="s">
        <v>855</v>
      </c>
      <c r="C295" s="150" t="s">
        <v>504</v>
      </c>
      <c r="D295" s="150" t="s">
        <v>119</v>
      </c>
      <c r="E295" s="150" t="s">
        <v>854</v>
      </c>
      <c r="F295" s="151" t="s">
        <v>11</v>
      </c>
      <c r="H295" s="150" t="s">
        <v>506</v>
      </c>
      <c r="I295" s="150" t="s">
        <v>313</v>
      </c>
      <c r="J295" s="150" t="str">
        <f t="shared" si="8"/>
        <v>CopperLuilu (leach plant)</v>
      </c>
      <c r="K295" s="150" t="str">
        <f t="shared" si="9"/>
        <v>CopperLuilu (leach plant)</v>
      </c>
    </row>
    <row r="296" spans="1:11">
      <c r="A296" s="150" t="s">
        <v>47</v>
      </c>
      <c r="B296" s="150" t="s">
        <v>504</v>
      </c>
      <c r="C296" s="150" t="s">
        <v>504</v>
      </c>
      <c r="D296" s="150" t="s">
        <v>119</v>
      </c>
      <c r="E296" s="150" t="s">
        <v>854</v>
      </c>
      <c r="F296" s="151" t="s">
        <v>11</v>
      </c>
      <c r="H296" s="150" t="s">
        <v>506</v>
      </c>
      <c r="I296" s="150" t="s">
        <v>313</v>
      </c>
      <c r="J296" s="150" t="str">
        <f t="shared" si="8"/>
        <v>CopperLUILU RESSOURCES SAS</v>
      </c>
      <c r="K296" s="150" t="str">
        <f t="shared" si="9"/>
        <v>CopperLUILU RESSOURCES SAS</v>
      </c>
    </row>
    <row r="297" spans="1:11">
      <c r="A297" s="150" t="s">
        <v>47</v>
      </c>
      <c r="B297" s="150" t="s">
        <v>856</v>
      </c>
      <c r="C297" s="150" t="s">
        <v>856</v>
      </c>
      <c r="D297" s="150" t="s">
        <v>158</v>
      </c>
      <c r="E297" s="150" t="s">
        <v>195</v>
      </c>
      <c r="F297" s="151" t="s">
        <v>11</v>
      </c>
      <c r="H297" s="150" t="s">
        <v>746</v>
      </c>
      <c r="I297" s="150" t="s">
        <v>746</v>
      </c>
      <c r="J297" s="150" t="str">
        <f t="shared" si="8"/>
        <v>CopperMantos Blancos</v>
      </c>
      <c r="K297" s="150" t="str">
        <f t="shared" si="9"/>
        <v>CopperMantos Blancos</v>
      </c>
    </row>
    <row r="298" spans="1:11">
      <c r="A298" s="150" t="s">
        <v>47</v>
      </c>
      <c r="B298" s="150" t="s">
        <v>857</v>
      </c>
      <c r="C298" s="150" t="s">
        <v>857</v>
      </c>
      <c r="D298" s="150" t="s">
        <v>158</v>
      </c>
      <c r="E298" s="150" t="s">
        <v>196</v>
      </c>
      <c r="F298" s="151" t="s">
        <v>11</v>
      </c>
      <c r="H298" s="150" t="s">
        <v>858</v>
      </c>
      <c r="I298" s="150" t="s">
        <v>725</v>
      </c>
      <c r="J298" s="150" t="str">
        <f t="shared" si="8"/>
        <v>CopperMantoverde</v>
      </c>
      <c r="K298" s="150" t="str">
        <f t="shared" si="9"/>
        <v>CopperMantoverde</v>
      </c>
    </row>
    <row r="299" spans="1:11">
      <c r="A299" s="150" t="s">
        <v>47</v>
      </c>
      <c r="B299" s="150" t="s">
        <v>524</v>
      </c>
      <c r="C299" s="150" t="s">
        <v>484</v>
      </c>
      <c r="D299" s="150" t="s">
        <v>119</v>
      </c>
      <c r="E299" s="150" t="s">
        <v>168</v>
      </c>
      <c r="F299" s="151" t="s">
        <v>11</v>
      </c>
      <c r="H299" s="150" t="s">
        <v>304</v>
      </c>
      <c r="I299" s="150" t="s">
        <v>305</v>
      </c>
      <c r="J299" s="150" t="str">
        <f t="shared" si="8"/>
        <v>CopperMetalkol</v>
      </c>
      <c r="K299" s="150" t="str">
        <f t="shared" si="9"/>
        <v>CopperMetalkol</v>
      </c>
    </row>
    <row r="300" spans="1:11">
      <c r="A300" s="150" t="s">
        <v>47</v>
      </c>
      <c r="B300" s="150" t="s">
        <v>859</v>
      </c>
      <c r="C300" s="150" t="s">
        <v>679</v>
      </c>
      <c r="D300" s="150" t="s">
        <v>112</v>
      </c>
      <c r="E300" s="150" t="s">
        <v>180</v>
      </c>
      <c r="F300" s="151" t="s">
        <v>11</v>
      </c>
      <c r="H300" s="150" t="s">
        <v>680</v>
      </c>
      <c r="I300" s="150" t="s">
        <v>625</v>
      </c>
      <c r="J300" s="150" t="str">
        <f t="shared" si="8"/>
        <v>CopperMetallo  (Aurubis)</v>
      </c>
      <c r="K300" s="150" t="str">
        <f t="shared" si="9"/>
        <v>CopperMetallo  (Aurubis)</v>
      </c>
    </row>
    <row r="301" spans="1:11">
      <c r="A301" s="150" t="s">
        <v>47</v>
      </c>
      <c r="B301" s="150" t="s">
        <v>860</v>
      </c>
      <c r="C301" s="150" t="s">
        <v>860</v>
      </c>
      <c r="D301" s="150" t="s">
        <v>208</v>
      </c>
      <c r="E301" s="150" t="s">
        <v>861</v>
      </c>
      <c r="F301" s="151" t="s">
        <v>11</v>
      </c>
      <c r="H301" s="150" t="s">
        <v>862</v>
      </c>
      <c r="I301" s="150" t="s">
        <v>863</v>
      </c>
      <c r="J301" s="150" t="str">
        <f t="shared" si="8"/>
        <v>CopperMetalurgica de Cobre S.A. de C.V. (Unidad Planta Metalurgica)</v>
      </c>
      <c r="K301" s="150" t="str">
        <f t="shared" si="9"/>
        <v>CopperMetalurgica de Cobre S.A. de C.V. (Unidad Planta Metalurgica)</v>
      </c>
    </row>
    <row r="302" spans="1:11">
      <c r="A302" s="150" t="s">
        <v>47</v>
      </c>
      <c r="B302" s="150" t="s">
        <v>864</v>
      </c>
      <c r="C302" s="150" t="s">
        <v>779</v>
      </c>
      <c r="D302" s="150" t="s">
        <v>218</v>
      </c>
      <c r="E302" s="150" t="s">
        <v>221</v>
      </c>
      <c r="F302" s="151" t="s">
        <v>11</v>
      </c>
      <c r="H302" s="150" t="s">
        <v>780</v>
      </c>
      <c r="I302" s="150" t="s">
        <v>694</v>
      </c>
      <c r="J302" s="150" t="str">
        <f t="shared" si="8"/>
        <v>CopperMiami</v>
      </c>
      <c r="K302" s="150" t="str">
        <f t="shared" si="9"/>
        <v>CopperMiami</v>
      </c>
    </row>
    <row r="303" spans="1:11">
      <c r="A303" s="150" t="s">
        <v>47</v>
      </c>
      <c r="B303" s="150" t="s">
        <v>865</v>
      </c>
      <c r="C303" s="150" t="s">
        <v>779</v>
      </c>
      <c r="D303" s="150" t="s">
        <v>218</v>
      </c>
      <c r="E303" s="150" t="s">
        <v>221</v>
      </c>
      <c r="F303" s="151" t="s">
        <v>11</v>
      </c>
      <c r="H303" s="150" t="s">
        <v>780</v>
      </c>
      <c r="I303" s="150" t="s">
        <v>694</v>
      </c>
      <c r="J303" s="150" t="str">
        <f t="shared" si="8"/>
        <v>CopperMiami (SX-EW)</v>
      </c>
      <c r="K303" s="150" t="str">
        <f t="shared" si="9"/>
        <v>CopperMiami (SX-EW)</v>
      </c>
    </row>
    <row r="304" spans="1:11">
      <c r="A304" s="150" t="s">
        <v>47</v>
      </c>
      <c r="B304" s="150" t="s">
        <v>866</v>
      </c>
      <c r="C304" s="150" t="s">
        <v>866</v>
      </c>
      <c r="D304" s="150" t="s">
        <v>158</v>
      </c>
      <c r="E304" s="150" t="s">
        <v>197</v>
      </c>
      <c r="F304" s="151" t="s">
        <v>11</v>
      </c>
      <c r="H304" s="150" t="s">
        <v>867</v>
      </c>
      <c r="I304" s="150" t="s">
        <v>746</v>
      </c>
      <c r="J304" s="150" t="str">
        <f t="shared" si="8"/>
        <v>CopperMichilla</v>
      </c>
      <c r="K304" s="150" t="str">
        <f t="shared" si="9"/>
        <v>CopperMichilla</v>
      </c>
    </row>
    <row r="305" spans="1:11">
      <c r="A305" s="150" t="s">
        <v>47</v>
      </c>
      <c r="B305" s="150" t="s">
        <v>868</v>
      </c>
      <c r="C305" s="150" t="s">
        <v>868</v>
      </c>
      <c r="D305" s="150" t="s">
        <v>211</v>
      </c>
      <c r="E305" s="150" t="s">
        <v>210</v>
      </c>
      <c r="F305" s="151" t="s">
        <v>11</v>
      </c>
      <c r="H305" s="150" t="s">
        <v>869</v>
      </c>
      <c r="I305" s="150" t="s">
        <v>870</v>
      </c>
      <c r="J305" s="150" t="str">
        <f t="shared" si="8"/>
        <v>CopperMina Justa</v>
      </c>
      <c r="K305" s="150" t="str">
        <f t="shared" si="9"/>
        <v>CopperMina Justa</v>
      </c>
    </row>
    <row r="306" spans="1:11">
      <c r="A306" s="150" t="s">
        <v>47</v>
      </c>
      <c r="B306" s="150" t="s">
        <v>871</v>
      </c>
      <c r="C306" s="150" t="s">
        <v>871</v>
      </c>
      <c r="D306" s="150" t="s">
        <v>158</v>
      </c>
      <c r="E306" s="150" t="s">
        <v>236</v>
      </c>
      <c r="F306" s="151" t="s">
        <v>11</v>
      </c>
      <c r="H306" s="150" t="s">
        <v>752</v>
      </c>
      <c r="I306" s="150" t="s">
        <v>746</v>
      </c>
      <c r="J306" s="150" t="str">
        <f t="shared" si="8"/>
        <v>CopperMinera Centinela</v>
      </c>
      <c r="K306" s="150" t="str">
        <f t="shared" si="9"/>
        <v>CopperMinera Centinela</v>
      </c>
    </row>
    <row r="307" spans="1:11">
      <c r="A307" s="150" t="s">
        <v>47</v>
      </c>
      <c r="B307" s="150" t="s">
        <v>872</v>
      </c>
      <c r="C307" s="150" t="s">
        <v>872</v>
      </c>
      <c r="D307" s="150" t="s">
        <v>158</v>
      </c>
      <c r="E307" s="150" t="s">
        <v>157</v>
      </c>
      <c r="F307" s="151" t="s">
        <v>11</v>
      </c>
      <c r="H307" s="150" t="s">
        <v>725</v>
      </c>
      <c r="I307" s="150" t="s">
        <v>746</v>
      </c>
      <c r="J307" s="150" t="str">
        <f t="shared" si="8"/>
        <v>CopperMinera Escondida Limitada</v>
      </c>
      <c r="K307" s="150" t="str">
        <f t="shared" si="9"/>
        <v>CopperMinera Escondida Limitada</v>
      </c>
    </row>
    <row r="308" spans="1:11">
      <c r="A308" s="150" t="s">
        <v>47</v>
      </c>
      <c r="B308" s="150" t="s">
        <v>873</v>
      </c>
      <c r="C308" s="150" t="s">
        <v>713</v>
      </c>
      <c r="D308" s="150" t="s">
        <v>208</v>
      </c>
      <c r="E308" s="150" t="s">
        <v>714</v>
      </c>
      <c r="F308" s="151" t="s">
        <v>11</v>
      </c>
      <c r="H308" s="150" t="s">
        <v>715</v>
      </c>
      <c r="I308" s="150" t="s">
        <v>716</v>
      </c>
      <c r="J308" s="150" t="str">
        <f t="shared" si="8"/>
        <v>CopperMinera Mexico S.A. de C.V</v>
      </c>
      <c r="K308" s="150" t="str">
        <f t="shared" si="9"/>
        <v>CopperMinera Mexico S.A. de C.V</v>
      </c>
    </row>
    <row r="309" spans="1:11">
      <c r="A309" s="150" t="s">
        <v>47</v>
      </c>
      <c r="B309" s="150" t="s">
        <v>874</v>
      </c>
      <c r="C309" s="150" t="s">
        <v>874</v>
      </c>
      <c r="D309" s="150" t="s">
        <v>158</v>
      </c>
      <c r="E309" s="150" t="s">
        <v>875</v>
      </c>
      <c r="F309" s="151" t="s">
        <v>11</v>
      </c>
      <c r="H309" s="150" t="s">
        <v>752</v>
      </c>
      <c r="I309" s="150" t="s">
        <v>746</v>
      </c>
      <c r="J309" s="150" t="str">
        <f t="shared" si="8"/>
        <v>CopperMinera Spence Limitada</v>
      </c>
      <c r="K309" s="150" t="str">
        <f t="shared" si="9"/>
        <v>CopperMinera Spence Limitada</v>
      </c>
    </row>
    <row r="310" spans="1:11">
      <c r="A310" s="150" t="s">
        <v>47</v>
      </c>
      <c r="B310" s="150" t="s">
        <v>876</v>
      </c>
      <c r="C310" s="150" t="s">
        <v>874</v>
      </c>
      <c r="D310" s="150" t="s">
        <v>158</v>
      </c>
      <c r="E310" s="150" t="s">
        <v>875</v>
      </c>
      <c r="F310" s="151" t="s">
        <v>11</v>
      </c>
      <c r="H310" s="150" t="s">
        <v>752</v>
      </c>
      <c r="I310" s="150" t="s">
        <v>746</v>
      </c>
      <c r="J310" s="150" t="str">
        <f t="shared" si="8"/>
        <v>CopperMinera Spence S.A.</v>
      </c>
      <c r="K310" s="150" t="str">
        <f t="shared" si="9"/>
        <v>CopperMinera Spence S.A.</v>
      </c>
    </row>
    <row r="311" spans="1:11">
      <c r="A311" s="150" t="s">
        <v>47</v>
      </c>
      <c r="B311" s="150" t="s">
        <v>477</v>
      </c>
      <c r="C311" s="150" t="s">
        <v>477</v>
      </c>
      <c r="D311" s="150" t="s">
        <v>119</v>
      </c>
      <c r="E311" s="150" t="s">
        <v>832</v>
      </c>
      <c r="F311" s="151" t="s">
        <v>11</v>
      </c>
      <c r="H311" s="150" t="s">
        <v>606</v>
      </c>
      <c r="I311" s="150" t="s">
        <v>305</v>
      </c>
      <c r="J311" s="150" t="str">
        <f t="shared" si="8"/>
        <v>CopperMMG Kinsevere SARL</v>
      </c>
      <c r="K311" s="150" t="str">
        <f t="shared" si="9"/>
        <v>CopperMMG Kinsevere SARL</v>
      </c>
    </row>
    <row r="312" spans="1:11">
      <c r="A312" s="150" t="s">
        <v>47</v>
      </c>
      <c r="B312" s="150" t="s">
        <v>782</v>
      </c>
      <c r="C312" s="150" t="s">
        <v>781</v>
      </c>
      <c r="D312" s="150" t="s">
        <v>218</v>
      </c>
      <c r="E312" s="150" t="s">
        <v>222</v>
      </c>
      <c r="F312" s="151" t="s">
        <v>11</v>
      </c>
      <c r="H312" s="150" t="s">
        <v>782</v>
      </c>
      <c r="I312" s="150" t="s">
        <v>694</v>
      </c>
      <c r="J312" s="150" t="str">
        <f t="shared" si="8"/>
        <v>CopperMorenci</v>
      </c>
      <c r="K312" s="150" t="str">
        <f t="shared" si="9"/>
        <v>CopperMorenci</v>
      </c>
    </row>
    <row r="313" spans="1:11">
      <c r="A313" s="150" t="s">
        <v>47</v>
      </c>
      <c r="B313" s="150" t="s">
        <v>877</v>
      </c>
      <c r="C313" s="150" t="s">
        <v>877</v>
      </c>
      <c r="D313" s="150" t="s">
        <v>144</v>
      </c>
      <c r="E313" s="150" t="s">
        <v>231</v>
      </c>
      <c r="F313" s="151" t="s">
        <v>11</v>
      </c>
      <c r="H313" s="150" t="s">
        <v>878</v>
      </c>
      <c r="I313" s="150" t="s">
        <v>879</v>
      </c>
      <c r="J313" s="150" t="str">
        <f t="shared" si="8"/>
        <v>CopperMount Isa Mines Limited - Copper Refineries Pty Ltd (CRL)</v>
      </c>
      <c r="K313" s="150" t="str">
        <f t="shared" si="9"/>
        <v>CopperMount Isa Mines Limited - Copper Refineries Pty Ltd (CRL)</v>
      </c>
    </row>
    <row r="314" spans="1:11">
      <c r="A314" s="150" t="s">
        <v>47</v>
      </c>
      <c r="B314" s="150" t="s">
        <v>880</v>
      </c>
      <c r="C314" s="150" t="s">
        <v>877</v>
      </c>
      <c r="D314" s="150" t="s">
        <v>144</v>
      </c>
      <c r="E314" s="150" t="s">
        <v>231</v>
      </c>
      <c r="F314" s="151" t="s">
        <v>11</v>
      </c>
      <c r="H314" s="150" t="s">
        <v>878</v>
      </c>
      <c r="I314" s="150" t="s">
        <v>879</v>
      </c>
      <c r="J314" s="150" t="str">
        <f t="shared" si="8"/>
        <v>CopperMount Isa Mines Limited - Copper Refineries Pty Ltd (Glencore)</v>
      </c>
      <c r="K314" s="150" t="str">
        <f t="shared" si="9"/>
        <v>CopperMount Isa Mines Limited - Copper Refineries Pty Ltd (Glencore)</v>
      </c>
    </row>
    <row r="315" spans="1:11">
      <c r="A315" s="150" t="s">
        <v>47</v>
      </c>
      <c r="B315" s="150" t="s">
        <v>533</v>
      </c>
      <c r="C315" s="150" t="s">
        <v>534</v>
      </c>
      <c r="D315" s="150" t="s">
        <v>119</v>
      </c>
      <c r="E315" s="150" t="s">
        <v>179</v>
      </c>
      <c r="F315" s="151" t="s">
        <v>11</v>
      </c>
      <c r="H315" s="150" t="s">
        <v>317</v>
      </c>
      <c r="I315" s="150" t="s">
        <v>313</v>
      </c>
      <c r="J315" s="150" t="str">
        <f t="shared" si="8"/>
        <v>CopperMutanda</v>
      </c>
      <c r="K315" s="150" t="str">
        <f t="shared" si="9"/>
        <v>CopperMutanda</v>
      </c>
    </row>
    <row r="316" spans="1:11">
      <c r="A316" s="150" t="s">
        <v>47</v>
      </c>
      <c r="B316" s="150" t="s">
        <v>534</v>
      </c>
      <c r="C316" s="150" t="s">
        <v>534</v>
      </c>
      <c r="D316" s="150" t="s">
        <v>119</v>
      </c>
      <c r="E316" s="150" t="s">
        <v>179</v>
      </c>
      <c r="F316" s="151" t="s">
        <v>11</v>
      </c>
      <c r="H316" s="150" t="s">
        <v>317</v>
      </c>
      <c r="I316" s="150" t="s">
        <v>313</v>
      </c>
      <c r="J316" s="150" t="str">
        <f t="shared" si="8"/>
        <v>CopperMutanda Mining SPRL</v>
      </c>
      <c r="K316" s="150" t="str">
        <f t="shared" si="9"/>
        <v>CopperMutanda Mining SPRL</v>
      </c>
    </row>
    <row r="317" spans="1:11">
      <c r="A317" s="150" t="s">
        <v>47</v>
      </c>
      <c r="B317" s="150" t="s">
        <v>535</v>
      </c>
      <c r="C317" s="150" t="s">
        <v>536</v>
      </c>
      <c r="D317" s="150" t="s">
        <v>467</v>
      </c>
      <c r="E317" s="150" t="s">
        <v>881</v>
      </c>
      <c r="F317" s="151" t="s">
        <v>11</v>
      </c>
      <c r="H317" s="150" t="s">
        <v>538</v>
      </c>
      <c r="I317" s="150" t="s">
        <v>539</v>
      </c>
      <c r="J317" s="150" t="str">
        <f t="shared" si="8"/>
        <v>CopperNadezhda Metallurgical Plant (named after B.I. Kolesnikov) of the Polar Division of PJSC MMC Norilsk Nickel</v>
      </c>
      <c r="K317" s="150" t="str">
        <f t="shared" si="9"/>
        <v>CopperNadezhda Metallurgical Plant (named after B.I. Kolesnikov) of the Polar Division of PJSC MMC Norilsk Nickel</v>
      </c>
    </row>
    <row r="318" spans="1:11">
      <c r="A318" s="150" t="s">
        <v>47</v>
      </c>
      <c r="B318" s="150" t="s">
        <v>536</v>
      </c>
      <c r="C318" s="150" t="s">
        <v>536</v>
      </c>
      <c r="D318" s="150" t="s">
        <v>467</v>
      </c>
      <c r="E318" s="150" t="s">
        <v>881</v>
      </c>
      <c r="F318" s="151" t="s">
        <v>11</v>
      </c>
      <c r="H318" s="150" t="s">
        <v>538</v>
      </c>
      <c r="I318" s="150" t="s">
        <v>539</v>
      </c>
      <c r="J318" s="150" t="str">
        <f t="shared" si="8"/>
        <v>CopperNadezhda Metallurgical Plant of MMC Norilsk Nickel's Polar Division</v>
      </c>
      <c r="K318" s="150" t="str">
        <f t="shared" si="9"/>
        <v>CopperNadezhda Metallurgical Plant of MMC Norilsk Nickel's Polar Division</v>
      </c>
    </row>
    <row r="319" spans="1:11">
      <c r="A319" s="150" t="s">
        <v>47</v>
      </c>
      <c r="B319" s="150" t="s">
        <v>882</v>
      </c>
      <c r="C319" s="150" t="s">
        <v>883</v>
      </c>
      <c r="D319" s="150" t="s">
        <v>124</v>
      </c>
      <c r="E319" s="150" t="s">
        <v>259</v>
      </c>
      <c r="F319" s="151" t="s">
        <v>11</v>
      </c>
      <c r="H319" s="150" t="s">
        <v>884</v>
      </c>
      <c r="I319" s="150" t="s">
        <v>885</v>
      </c>
      <c r="J319" s="150" t="str">
        <f t="shared" si="8"/>
        <v>CopperNaoshima</v>
      </c>
      <c r="K319" s="150" t="str">
        <f t="shared" si="9"/>
        <v>CopperNaoshima</v>
      </c>
    </row>
    <row r="320" spans="1:11">
      <c r="A320" s="150" t="s">
        <v>47</v>
      </c>
      <c r="B320" s="150" t="s">
        <v>883</v>
      </c>
      <c r="C320" s="150" t="s">
        <v>883</v>
      </c>
      <c r="D320" s="150" t="s">
        <v>124</v>
      </c>
      <c r="E320" s="150" t="s">
        <v>259</v>
      </c>
      <c r="F320" s="151" t="s">
        <v>11</v>
      </c>
      <c r="H320" s="150" t="s">
        <v>884</v>
      </c>
      <c r="I320" s="150" t="s">
        <v>885</v>
      </c>
      <c r="J320" s="150" t="str">
        <f t="shared" si="8"/>
        <v>CopperNaoshima Smelter &amp; Refinery</v>
      </c>
      <c r="K320" s="150" t="str">
        <f t="shared" si="9"/>
        <v>CopperNaoshima Smelter &amp; Refinery</v>
      </c>
    </row>
    <row r="321" spans="1:11">
      <c r="A321" s="150" t="s">
        <v>47</v>
      </c>
      <c r="B321" s="150" t="s">
        <v>886</v>
      </c>
      <c r="C321" s="150" t="s">
        <v>886</v>
      </c>
      <c r="D321" s="150" t="s">
        <v>440</v>
      </c>
      <c r="E321" s="150" t="s">
        <v>887</v>
      </c>
      <c r="F321" s="151" t="s">
        <v>11</v>
      </c>
      <c r="H321" s="150" t="s">
        <v>888</v>
      </c>
      <c r="I321" s="150" t="s">
        <v>889</v>
      </c>
      <c r="J321" s="150" t="str">
        <f t="shared" si="8"/>
        <v>CopperNexa Recursos Minerais S.A. (Juiz de Fora)</v>
      </c>
      <c r="K321" s="150" t="str">
        <f t="shared" si="9"/>
        <v>CopperNexa Recursos Minerais S.A. (Juiz de Fora)</v>
      </c>
    </row>
    <row r="322" spans="1:11">
      <c r="A322" s="150" t="s">
        <v>47</v>
      </c>
      <c r="B322" s="150" t="s">
        <v>890</v>
      </c>
      <c r="C322" s="150" t="s">
        <v>890</v>
      </c>
      <c r="D322" s="150" t="s">
        <v>440</v>
      </c>
      <c r="E322" s="150" t="s">
        <v>891</v>
      </c>
      <c r="F322" s="151" t="s">
        <v>11</v>
      </c>
      <c r="H322" s="150" t="s">
        <v>892</v>
      </c>
      <c r="I322" s="150" t="s">
        <v>889</v>
      </c>
      <c r="J322" s="150" t="str">
        <f t="shared" si="8"/>
        <v>CopperNexa Recursos Minerais S.A. (Três Marias)</v>
      </c>
      <c r="K322" s="150" t="str">
        <f t="shared" si="9"/>
        <v>CopperNexa Recursos Minerais S.A. (Três Marias)</v>
      </c>
    </row>
    <row r="323" spans="1:11">
      <c r="A323" s="150" t="s">
        <v>47</v>
      </c>
      <c r="B323" s="150" t="s">
        <v>893</v>
      </c>
      <c r="C323" s="150" t="s">
        <v>893</v>
      </c>
      <c r="D323" s="150" t="s">
        <v>734</v>
      </c>
      <c r="E323" s="150" t="s">
        <v>894</v>
      </c>
      <c r="F323" s="151" t="s">
        <v>11</v>
      </c>
      <c r="H323" s="150" t="s">
        <v>895</v>
      </c>
      <c r="I323" s="150" t="s">
        <v>737</v>
      </c>
      <c r="J323" s="150" t="str">
        <f t="shared" si="8"/>
        <v>CopperNKANA COPPER REFINERY - Nkana (Kitwe)</v>
      </c>
      <c r="K323" s="150" t="str">
        <f t="shared" si="9"/>
        <v>CopperNKANA COPPER REFINERY - Nkana (Kitwe)</v>
      </c>
    </row>
    <row r="324" spans="1:11">
      <c r="A324" s="150" t="s">
        <v>47</v>
      </c>
      <c r="B324" s="150" t="s">
        <v>896</v>
      </c>
      <c r="C324" s="150" t="s">
        <v>896</v>
      </c>
      <c r="D324" s="150" t="s">
        <v>204</v>
      </c>
      <c r="E324" s="150" t="s">
        <v>897</v>
      </c>
      <c r="F324" s="151" t="s">
        <v>11</v>
      </c>
      <c r="H324" s="150" t="s">
        <v>898</v>
      </c>
      <c r="I324" s="150" t="s">
        <v>899</v>
      </c>
      <c r="J324" s="150" t="str">
        <f t="shared" si="8"/>
        <v>CopperNordenham Metall GmbH</v>
      </c>
      <c r="K324" s="150" t="str">
        <f t="shared" si="9"/>
        <v>CopperNordenham Metall GmbH</v>
      </c>
    </row>
    <row r="325" spans="1:11">
      <c r="A325" s="150" t="s">
        <v>47</v>
      </c>
      <c r="B325" s="150" t="s">
        <v>900</v>
      </c>
      <c r="C325" s="150" t="s">
        <v>900</v>
      </c>
      <c r="D325" s="150" t="s">
        <v>204</v>
      </c>
      <c r="E325" s="150" t="s">
        <v>901</v>
      </c>
      <c r="F325" s="151" t="s">
        <v>11</v>
      </c>
      <c r="H325" s="150" t="s">
        <v>902</v>
      </c>
      <c r="I325" s="150" t="s">
        <v>678</v>
      </c>
      <c r="J325" s="150" t="str">
        <f t="shared" ref="J325:J388" si="10">A325&amp;B325</f>
        <v>CopperNyrstar Stolberg</v>
      </c>
      <c r="K325" s="150" t="str">
        <f t="shared" ref="K325:K388" si="11">A325&amp;B325</f>
        <v>CopperNyrstar Stolberg</v>
      </c>
    </row>
    <row r="326" spans="1:11">
      <c r="A326" s="150" t="s">
        <v>47</v>
      </c>
      <c r="B326" s="150" t="s">
        <v>903</v>
      </c>
      <c r="C326" s="150" t="s">
        <v>903</v>
      </c>
      <c r="D326" s="150" t="s">
        <v>144</v>
      </c>
      <c r="E326" s="150" t="s">
        <v>178</v>
      </c>
      <c r="F326" s="151" t="s">
        <v>11</v>
      </c>
      <c r="H326" s="150" t="s">
        <v>904</v>
      </c>
      <c r="I326" s="150" t="s">
        <v>905</v>
      </c>
      <c r="J326" s="150" t="str">
        <f t="shared" si="10"/>
        <v>CopperOlympic Dam</v>
      </c>
      <c r="K326" s="150" t="str">
        <f t="shared" si="11"/>
        <v>CopperOlympic Dam</v>
      </c>
    </row>
    <row r="327" spans="1:11">
      <c r="A327" s="150" t="s">
        <v>47</v>
      </c>
      <c r="B327" s="150" t="s">
        <v>906</v>
      </c>
      <c r="C327" s="150" t="s">
        <v>907</v>
      </c>
      <c r="D327" s="150" t="s">
        <v>124</v>
      </c>
      <c r="E327" s="150" t="s">
        <v>205</v>
      </c>
      <c r="F327" s="151" t="s">
        <v>11</v>
      </c>
      <c r="H327" s="150" t="s">
        <v>908</v>
      </c>
      <c r="I327" s="150" t="s">
        <v>909</v>
      </c>
      <c r="J327" s="150" t="str">
        <f t="shared" si="10"/>
        <v>CopperOnahama</v>
      </c>
      <c r="K327" s="150" t="str">
        <f t="shared" si="11"/>
        <v>CopperOnahama</v>
      </c>
    </row>
    <row r="328" spans="1:11">
      <c r="A328" s="150" t="s">
        <v>47</v>
      </c>
      <c r="B328" s="150" t="s">
        <v>907</v>
      </c>
      <c r="C328" s="150" t="s">
        <v>907</v>
      </c>
      <c r="D328" s="150" t="s">
        <v>124</v>
      </c>
      <c r="E328" s="150" t="s">
        <v>205</v>
      </c>
      <c r="F328" s="151" t="s">
        <v>11</v>
      </c>
      <c r="H328" s="150" t="s">
        <v>908</v>
      </c>
      <c r="I328" s="150" t="s">
        <v>909</v>
      </c>
      <c r="J328" s="150" t="str">
        <f t="shared" si="10"/>
        <v>CopperOnahama Smelter &amp; Refinery</v>
      </c>
      <c r="K328" s="150" t="str">
        <f t="shared" si="11"/>
        <v>CopperOnahama Smelter &amp; Refinery</v>
      </c>
    </row>
    <row r="329" spans="1:11">
      <c r="A329" s="150" t="s">
        <v>47</v>
      </c>
      <c r="B329" s="150" t="s">
        <v>910</v>
      </c>
      <c r="C329" s="150" t="s">
        <v>851</v>
      </c>
      <c r="D329" s="150" t="s">
        <v>133</v>
      </c>
      <c r="E329" s="150" t="s">
        <v>251</v>
      </c>
      <c r="F329" s="151" t="s">
        <v>11</v>
      </c>
      <c r="H329" s="150" t="s">
        <v>334</v>
      </c>
      <c r="I329" s="150" t="s">
        <v>852</v>
      </c>
      <c r="J329" s="150" t="str">
        <f t="shared" si="10"/>
        <v>CopperOnsan Refinery I</v>
      </c>
      <c r="K329" s="150" t="str">
        <f t="shared" si="11"/>
        <v>CopperOnsan Refinery I</v>
      </c>
    </row>
    <row r="330" spans="1:11">
      <c r="A330" s="150" t="s">
        <v>47</v>
      </c>
      <c r="B330" s="150" t="s">
        <v>911</v>
      </c>
      <c r="C330" s="150" t="s">
        <v>851</v>
      </c>
      <c r="D330" s="150" t="s">
        <v>133</v>
      </c>
      <c r="E330" s="150" t="s">
        <v>251</v>
      </c>
      <c r="F330" s="151" t="s">
        <v>11</v>
      </c>
      <c r="H330" s="150" t="s">
        <v>334</v>
      </c>
      <c r="I330" s="150" t="s">
        <v>852</v>
      </c>
      <c r="J330" s="150" t="str">
        <f t="shared" si="10"/>
        <v>CopperOnsan Refinery II</v>
      </c>
      <c r="K330" s="150" t="str">
        <f t="shared" si="11"/>
        <v>CopperOnsan Refinery II</v>
      </c>
    </row>
    <row r="331" spans="1:11">
      <c r="A331" s="150" t="s">
        <v>47</v>
      </c>
      <c r="B331" s="150" t="s">
        <v>912</v>
      </c>
      <c r="C331" s="150" t="s">
        <v>713</v>
      </c>
      <c r="D331" s="150" t="s">
        <v>208</v>
      </c>
      <c r="E331" s="150" t="s">
        <v>714</v>
      </c>
      <c r="F331" s="151" t="s">
        <v>11</v>
      </c>
      <c r="H331" s="150" t="s">
        <v>715</v>
      </c>
      <c r="I331" s="150" t="s">
        <v>716</v>
      </c>
      <c r="J331" s="150" t="str">
        <f t="shared" si="10"/>
        <v>CopperOperadora de Minas e Instalaciones Mineras S.A. de C.V.</v>
      </c>
      <c r="K331" s="150" t="str">
        <f t="shared" si="11"/>
        <v>CopperOperadora de Minas e Instalaciones Mineras S.A. de C.V.</v>
      </c>
    </row>
    <row r="332" spans="1:11">
      <c r="A332" s="150" t="s">
        <v>47</v>
      </c>
      <c r="B332" s="150" t="s">
        <v>805</v>
      </c>
      <c r="C332" s="150" t="s">
        <v>805</v>
      </c>
      <c r="D332" s="150" t="s">
        <v>213</v>
      </c>
      <c r="E332" s="150" t="s">
        <v>212</v>
      </c>
      <c r="F332" s="151" t="s">
        <v>11</v>
      </c>
      <c r="H332" s="150" t="s">
        <v>806</v>
      </c>
      <c r="I332" s="150" t="s">
        <v>807</v>
      </c>
      <c r="J332" s="150" t="str">
        <f t="shared" si="10"/>
        <v>CopperPhilippine Associated Smelting and Refining Corporation 
 (PASAR)</v>
      </c>
      <c r="K332" s="150" t="str">
        <f t="shared" si="11"/>
        <v>CopperPhilippine Associated Smelting and Refining Corporation 
 (PASAR)</v>
      </c>
    </row>
    <row r="333" spans="1:11">
      <c r="A333" s="150" t="s">
        <v>47</v>
      </c>
      <c r="B333" s="150" t="s">
        <v>913</v>
      </c>
      <c r="C333" s="150" t="s">
        <v>914</v>
      </c>
      <c r="D333" s="150" t="s">
        <v>218</v>
      </c>
      <c r="E333" s="150" t="s">
        <v>915</v>
      </c>
      <c r="F333" s="151" t="s">
        <v>11</v>
      </c>
      <c r="H333" s="150" t="s">
        <v>864</v>
      </c>
      <c r="I333" s="150" t="s">
        <v>694</v>
      </c>
      <c r="J333" s="150" t="str">
        <f t="shared" si="10"/>
        <v>CopperPinto Valley</v>
      </c>
      <c r="K333" s="150" t="str">
        <f t="shared" si="11"/>
        <v>CopperPinto Valley</v>
      </c>
    </row>
    <row r="334" spans="1:11">
      <c r="A334" s="150" t="s">
        <v>47</v>
      </c>
      <c r="B334" s="150" t="s">
        <v>914</v>
      </c>
      <c r="C334" s="150" t="s">
        <v>914</v>
      </c>
      <c r="D334" s="150" t="s">
        <v>218</v>
      </c>
      <c r="E334" s="150" t="s">
        <v>915</v>
      </c>
      <c r="F334" s="151" t="s">
        <v>11</v>
      </c>
      <c r="H334" s="150" t="s">
        <v>864</v>
      </c>
      <c r="I334" s="150" t="s">
        <v>694</v>
      </c>
      <c r="J334" s="150" t="str">
        <f t="shared" si="10"/>
        <v>CopperPinto Valley Mine</v>
      </c>
      <c r="K334" s="150" t="str">
        <f t="shared" si="11"/>
        <v>CopperPinto Valley Mine</v>
      </c>
    </row>
    <row r="335" spans="1:11">
      <c r="A335" s="150" t="s">
        <v>47</v>
      </c>
      <c r="B335" s="150" t="s">
        <v>916</v>
      </c>
      <c r="C335" s="150" t="s">
        <v>765</v>
      </c>
      <c r="D335" s="150" t="s">
        <v>158</v>
      </c>
      <c r="E335" s="150" t="s">
        <v>198</v>
      </c>
      <c r="F335" s="151" t="s">
        <v>11</v>
      </c>
      <c r="H335" s="150" t="s">
        <v>745</v>
      </c>
      <c r="I335" s="150" t="s">
        <v>746</v>
      </c>
      <c r="J335" s="150" t="str">
        <f t="shared" si="10"/>
        <v>CopperRadomiro Tomic</v>
      </c>
      <c r="K335" s="150" t="str">
        <f t="shared" si="11"/>
        <v>CopperRadomiro Tomic</v>
      </c>
    </row>
    <row r="336" spans="1:11">
      <c r="A336" s="150" t="s">
        <v>47</v>
      </c>
      <c r="B336" s="150" t="s">
        <v>917</v>
      </c>
      <c r="C336" s="150" t="s">
        <v>594</v>
      </c>
      <c r="D336" s="150" t="s">
        <v>119</v>
      </c>
      <c r="E336" s="150" t="s">
        <v>918</v>
      </c>
      <c r="F336" s="151" t="s">
        <v>11</v>
      </c>
      <c r="H336" s="150" t="s">
        <v>596</v>
      </c>
      <c r="I336" s="150" t="s">
        <v>305</v>
      </c>
      <c r="J336" s="150" t="str">
        <f t="shared" si="10"/>
        <v>CopperRuashi II</v>
      </c>
      <c r="K336" s="150" t="str">
        <f t="shared" si="11"/>
        <v>CopperRuashi II</v>
      </c>
    </row>
    <row r="337" spans="1:11">
      <c r="A337" s="150" t="s">
        <v>47</v>
      </c>
      <c r="B337" s="150" t="s">
        <v>594</v>
      </c>
      <c r="C337" s="150" t="s">
        <v>594</v>
      </c>
      <c r="D337" s="150" t="s">
        <v>119</v>
      </c>
      <c r="E337" s="150" t="s">
        <v>918</v>
      </c>
      <c r="F337" s="151" t="s">
        <v>11</v>
      </c>
      <c r="H337" s="150" t="s">
        <v>596</v>
      </c>
      <c r="I337" s="150" t="s">
        <v>305</v>
      </c>
      <c r="J337" s="150" t="str">
        <f t="shared" si="10"/>
        <v>CopperRuashi Mining SAS</v>
      </c>
      <c r="K337" s="150" t="str">
        <f t="shared" si="11"/>
        <v>CopperRuashi Mining SAS</v>
      </c>
    </row>
    <row r="338" spans="1:11">
      <c r="A338" s="150" t="s">
        <v>47</v>
      </c>
      <c r="B338" s="150" t="s">
        <v>597</v>
      </c>
      <c r="C338" s="150" t="s">
        <v>504</v>
      </c>
      <c r="D338" s="150" t="s">
        <v>119</v>
      </c>
      <c r="E338" s="150" t="s">
        <v>854</v>
      </c>
      <c r="F338" s="151" t="s">
        <v>11</v>
      </c>
      <c r="H338" s="150" t="s">
        <v>506</v>
      </c>
      <c r="I338" s="150" t="s">
        <v>313</v>
      </c>
      <c r="J338" s="150" t="str">
        <f t="shared" si="10"/>
        <v>CopperRuiyilu Simple Resources Co., Ltd./ Luilu (Kolwezi)</v>
      </c>
      <c r="K338" s="150" t="str">
        <f t="shared" si="11"/>
        <v>CopperRuiyilu Simple Resources Co., Ltd./ Luilu (Kolwezi)</v>
      </c>
    </row>
    <row r="339" spans="1:11">
      <c r="A339" s="150" t="s">
        <v>47</v>
      </c>
      <c r="B339" s="150" t="s">
        <v>784</v>
      </c>
      <c r="C339" s="150" t="s">
        <v>783</v>
      </c>
      <c r="D339" s="150" t="s">
        <v>218</v>
      </c>
      <c r="E339" s="150" t="s">
        <v>223</v>
      </c>
      <c r="F339" s="151" t="s">
        <v>11</v>
      </c>
      <c r="H339" s="150" t="s">
        <v>784</v>
      </c>
      <c r="I339" s="150" t="s">
        <v>694</v>
      </c>
      <c r="J339" s="150" t="str">
        <f t="shared" si="10"/>
        <v>CopperSafford</v>
      </c>
      <c r="K339" s="150" t="str">
        <f t="shared" si="11"/>
        <v>CopperSafford</v>
      </c>
    </row>
    <row r="340" spans="1:11">
      <c r="A340" s="150" t="s">
        <v>47</v>
      </c>
      <c r="B340" s="150" t="s">
        <v>919</v>
      </c>
      <c r="C340" s="150" t="s">
        <v>783</v>
      </c>
      <c r="D340" s="150" t="s">
        <v>218</v>
      </c>
      <c r="E340" s="150" t="s">
        <v>223</v>
      </c>
      <c r="F340" s="151" t="s">
        <v>11</v>
      </c>
      <c r="H340" s="150" t="s">
        <v>784</v>
      </c>
      <c r="I340" s="150" t="s">
        <v>694</v>
      </c>
      <c r="J340" s="150" t="str">
        <f t="shared" si="10"/>
        <v>CopperSafford &amp; Lone Star</v>
      </c>
      <c r="K340" s="150" t="str">
        <f t="shared" si="11"/>
        <v>CopperSafford &amp; Lone Star</v>
      </c>
    </row>
    <row r="341" spans="1:11">
      <c r="A341" s="150" t="s">
        <v>47</v>
      </c>
      <c r="B341" s="150" t="s">
        <v>920</v>
      </c>
      <c r="C341" s="150" t="s">
        <v>811</v>
      </c>
      <c r="D341" s="150" t="s">
        <v>124</v>
      </c>
      <c r="E341" s="150" t="s">
        <v>206</v>
      </c>
      <c r="F341" s="151" t="s">
        <v>11</v>
      </c>
      <c r="H341" s="150" t="s">
        <v>812</v>
      </c>
      <c r="I341" s="150" t="s">
        <v>813</v>
      </c>
      <c r="J341" s="150" t="str">
        <f t="shared" si="10"/>
        <v>CopperSaganoseki</v>
      </c>
      <c r="K341" s="150" t="str">
        <f t="shared" si="11"/>
        <v>CopperSaganoseki</v>
      </c>
    </row>
    <row r="342" spans="1:11">
      <c r="A342" s="150" t="s">
        <v>47</v>
      </c>
      <c r="B342" s="150" t="s">
        <v>921</v>
      </c>
      <c r="C342" s="150" t="s">
        <v>811</v>
      </c>
      <c r="D342" s="150" t="s">
        <v>124</v>
      </c>
      <c r="E342" s="150" t="s">
        <v>206</v>
      </c>
      <c r="F342" s="151" t="s">
        <v>11</v>
      </c>
      <c r="H342" s="150" t="s">
        <v>812</v>
      </c>
      <c r="I342" s="150" t="s">
        <v>813</v>
      </c>
      <c r="J342" s="150" t="str">
        <f t="shared" si="10"/>
        <v>CopperSaganoseki Smelter &amp; Refinery</v>
      </c>
      <c r="K342" s="150" t="str">
        <f t="shared" si="11"/>
        <v>CopperSaganoseki Smelter &amp; Refinery</v>
      </c>
    </row>
    <row r="343" spans="1:11">
      <c r="A343" s="150" t="s">
        <v>47</v>
      </c>
      <c r="B343" s="150" t="s">
        <v>922</v>
      </c>
      <c r="C343" s="150" t="s">
        <v>767</v>
      </c>
      <c r="D343" s="150" t="s">
        <v>158</v>
      </c>
      <c r="E343" s="150" t="s">
        <v>199</v>
      </c>
      <c r="F343" s="151" t="s">
        <v>11</v>
      </c>
      <c r="H343" s="150" t="s">
        <v>768</v>
      </c>
      <c r="I343" s="150" t="s">
        <v>725</v>
      </c>
      <c r="J343" s="150" t="str">
        <f t="shared" si="10"/>
        <v>CopperSalvador</v>
      </c>
      <c r="K343" s="150" t="str">
        <f t="shared" si="11"/>
        <v>CopperSalvador</v>
      </c>
    </row>
    <row r="344" spans="1:11">
      <c r="A344" s="150" t="s">
        <v>47</v>
      </c>
      <c r="B344" s="150" t="s">
        <v>923</v>
      </c>
      <c r="C344" s="150" t="s">
        <v>767</v>
      </c>
      <c r="D344" s="150" t="s">
        <v>158</v>
      </c>
      <c r="E344" s="150" t="s">
        <v>199</v>
      </c>
      <c r="F344" s="151" t="s">
        <v>11</v>
      </c>
      <c r="H344" s="150" t="s">
        <v>768</v>
      </c>
      <c r="I344" s="150" t="s">
        <v>725</v>
      </c>
      <c r="J344" s="150" t="str">
        <f t="shared" si="10"/>
        <v>CopperSalvador (Potrerillos)</v>
      </c>
      <c r="K344" s="150" t="str">
        <f t="shared" si="11"/>
        <v>CopperSalvador (Potrerillos)</v>
      </c>
    </row>
    <row r="345" spans="1:11">
      <c r="A345" s="150" t="s">
        <v>47</v>
      </c>
      <c r="B345" s="150" t="s">
        <v>723</v>
      </c>
      <c r="C345" s="150" t="s">
        <v>723</v>
      </c>
      <c r="D345" s="150" t="s">
        <v>158</v>
      </c>
      <c r="E345" s="150" t="s">
        <v>187</v>
      </c>
      <c r="F345" s="151" t="s">
        <v>11</v>
      </c>
      <c r="H345" s="150" t="s">
        <v>724</v>
      </c>
      <c r="I345" s="150" t="s">
        <v>725</v>
      </c>
      <c r="J345" s="150" t="str">
        <f t="shared" si="10"/>
        <v>CopperSCM Minera Lumina Copper (Caserones)</v>
      </c>
      <c r="K345" s="150" t="str">
        <f t="shared" si="11"/>
        <v>CopperSCM Minera Lumina Copper (Caserones)</v>
      </c>
    </row>
    <row r="346" spans="1:11">
      <c r="A346" s="150" t="s">
        <v>47</v>
      </c>
      <c r="B346" s="150" t="s">
        <v>924</v>
      </c>
      <c r="C346" s="150" t="s">
        <v>785</v>
      </c>
      <c r="D346" s="150" t="s">
        <v>218</v>
      </c>
      <c r="E346" s="150" t="s">
        <v>224</v>
      </c>
      <c r="F346" s="151" t="s">
        <v>11</v>
      </c>
      <c r="H346" s="150" t="s">
        <v>786</v>
      </c>
      <c r="I346" s="150" t="s">
        <v>694</v>
      </c>
      <c r="J346" s="150" t="str">
        <f t="shared" si="10"/>
        <v>CopperSierrita</v>
      </c>
      <c r="K346" s="150" t="str">
        <f t="shared" si="11"/>
        <v>CopperSierrita</v>
      </c>
    </row>
    <row r="347" spans="1:11">
      <c r="A347" s="150" t="s">
        <v>47</v>
      </c>
      <c r="B347" s="150" t="s">
        <v>603</v>
      </c>
      <c r="C347" s="150" t="s">
        <v>504</v>
      </c>
      <c r="D347" s="150" t="s">
        <v>119</v>
      </c>
      <c r="E347" s="150" t="s">
        <v>854</v>
      </c>
      <c r="F347" s="151" t="s">
        <v>11</v>
      </c>
      <c r="H347" s="150" t="s">
        <v>506</v>
      </c>
      <c r="I347" s="150" t="s">
        <v>313</v>
      </c>
      <c r="J347" s="150" t="str">
        <f t="shared" si="10"/>
        <v>CopperSimple Resources Co., Ltd.</v>
      </c>
      <c r="K347" s="150" t="str">
        <f t="shared" si="11"/>
        <v>CopperSimple Resources Co., Ltd.</v>
      </c>
    </row>
    <row r="348" spans="1:11">
      <c r="A348" s="150" t="s">
        <v>47</v>
      </c>
      <c r="B348" s="150" t="s">
        <v>925</v>
      </c>
      <c r="C348" s="150" t="s">
        <v>925</v>
      </c>
      <c r="D348" s="150" t="s">
        <v>158</v>
      </c>
      <c r="E348" s="150" t="s">
        <v>926</v>
      </c>
      <c r="F348" s="151" t="s">
        <v>11</v>
      </c>
      <c r="H348" s="150" t="s">
        <v>745</v>
      </c>
      <c r="I348" s="150" t="s">
        <v>746</v>
      </c>
      <c r="J348" s="150" t="str">
        <f t="shared" si="10"/>
        <v>CopperSociedad Contractual Minera El Abra</v>
      </c>
      <c r="K348" s="150" t="str">
        <f t="shared" si="11"/>
        <v>CopperSociedad Contractual Minera El Abra</v>
      </c>
    </row>
    <row r="349" spans="1:11">
      <c r="A349" s="150" t="s">
        <v>47</v>
      </c>
      <c r="B349" s="150" t="s">
        <v>730</v>
      </c>
      <c r="C349" s="150" t="s">
        <v>730</v>
      </c>
      <c r="D349" s="150" t="s">
        <v>211</v>
      </c>
      <c r="E349" s="150" t="s">
        <v>233</v>
      </c>
      <c r="F349" s="151" t="s">
        <v>11</v>
      </c>
      <c r="H349" s="150" t="s">
        <v>731</v>
      </c>
      <c r="I349" s="150" t="s">
        <v>731</v>
      </c>
      <c r="J349" s="150" t="str">
        <f t="shared" si="10"/>
        <v>CopperSociedad Minera Cerro Verde S.A.</v>
      </c>
      <c r="K349" s="150" t="str">
        <f t="shared" si="11"/>
        <v>CopperSociedad Minera Cerro Verde S.A.</v>
      </c>
    </row>
    <row r="350" spans="1:11">
      <c r="A350" s="150" t="s">
        <v>47</v>
      </c>
      <c r="B350" s="150" t="s">
        <v>927</v>
      </c>
      <c r="C350" s="150" t="s">
        <v>730</v>
      </c>
      <c r="D350" s="150" t="s">
        <v>211</v>
      </c>
      <c r="E350" s="150" t="s">
        <v>233</v>
      </c>
      <c r="F350" s="151" t="s">
        <v>11</v>
      </c>
      <c r="H350" s="150" t="s">
        <v>731</v>
      </c>
      <c r="I350" s="150" t="s">
        <v>731</v>
      </c>
      <c r="J350" s="150" t="str">
        <f t="shared" si="10"/>
        <v>CopperSociedad Minera Cerro Verde S.A.A.</v>
      </c>
      <c r="K350" s="150" t="str">
        <f t="shared" si="11"/>
        <v>CopperSociedad Minera Cerro Verde S.A.A.</v>
      </c>
    </row>
    <row r="351" spans="1:11">
      <c r="A351" s="150" t="s">
        <v>47</v>
      </c>
      <c r="B351" s="150" t="s">
        <v>604</v>
      </c>
      <c r="C351" s="150" t="s">
        <v>604</v>
      </c>
      <c r="D351" s="150" t="s">
        <v>119</v>
      </c>
      <c r="E351" s="150" t="s">
        <v>928</v>
      </c>
      <c r="F351" s="151" t="s">
        <v>11</v>
      </c>
      <c r="H351" s="150" t="s">
        <v>606</v>
      </c>
      <c r="I351" s="150" t="s">
        <v>305</v>
      </c>
      <c r="J351" s="150" t="str">
        <f t="shared" si="10"/>
        <v>CopperSOCIETE MINIERE DU KATANGA (Lupoto Plant)</v>
      </c>
      <c r="K351" s="150" t="str">
        <f t="shared" si="11"/>
        <v>CopperSOCIETE MINIERE DU KATANGA (Lupoto Plant)</v>
      </c>
    </row>
    <row r="352" spans="1:11">
      <c r="A352" s="150" t="s">
        <v>47</v>
      </c>
      <c r="B352" s="150" t="s">
        <v>607</v>
      </c>
      <c r="C352" s="150" t="s">
        <v>607</v>
      </c>
      <c r="D352" s="150" t="s">
        <v>119</v>
      </c>
      <c r="E352" s="150" t="s">
        <v>156</v>
      </c>
      <c r="F352" s="151" t="s">
        <v>11</v>
      </c>
      <c r="H352" s="150" t="s">
        <v>304</v>
      </c>
      <c r="I352" s="150" t="s">
        <v>305</v>
      </c>
      <c r="J352" s="150" t="str">
        <f t="shared" si="10"/>
        <v>CopperSociete pour le Traitment du Terril de Lubumbashi (STL)</v>
      </c>
      <c r="K352" s="150" t="str">
        <f t="shared" si="11"/>
        <v>CopperSociete pour le Traitment du Terril de Lubumbashi (STL)</v>
      </c>
    </row>
    <row r="353" spans="1:11">
      <c r="A353" s="150" t="s">
        <v>47</v>
      </c>
      <c r="B353" s="150" t="s">
        <v>799</v>
      </c>
      <c r="C353" s="150" t="s">
        <v>799</v>
      </c>
      <c r="D353" s="150" t="s">
        <v>211</v>
      </c>
      <c r="E353" s="150" t="s">
        <v>800</v>
      </c>
      <c r="F353" s="151" t="s">
        <v>11</v>
      </c>
      <c r="H353" s="150" t="s">
        <v>801</v>
      </c>
      <c r="I353" s="150" t="s">
        <v>802</v>
      </c>
      <c r="J353" s="150" t="str">
        <f t="shared" si="10"/>
        <v>CopperSouthern Peru Copper Corporation (Industrial Unit of Ilo)</v>
      </c>
      <c r="K353" s="150" t="str">
        <f t="shared" si="11"/>
        <v>CopperSouthern Peru Copper Corporation (Industrial Unit of Ilo)</v>
      </c>
    </row>
    <row r="354" spans="1:11">
      <c r="A354" s="150" t="s">
        <v>47</v>
      </c>
      <c r="B354" s="150" t="s">
        <v>929</v>
      </c>
      <c r="C354" s="150" t="s">
        <v>929</v>
      </c>
      <c r="D354" s="150" t="s">
        <v>211</v>
      </c>
      <c r="E354" s="150" t="s">
        <v>930</v>
      </c>
      <c r="F354" s="151" t="s">
        <v>11</v>
      </c>
      <c r="H354" s="150" t="s">
        <v>931</v>
      </c>
      <c r="I354" s="150" t="s">
        <v>932</v>
      </c>
      <c r="J354" s="150" t="str">
        <f t="shared" si="10"/>
        <v>CopperSouthern Peru Copper Corporation (Industrial Unit of Toquepala)</v>
      </c>
      <c r="K354" s="150" t="str">
        <f t="shared" si="11"/>
        <v>CopperSouthern Peru Copper Corporation (Industrial Unit of Toquepala)</v>
      </c>
    </row>
    <row r="355" spans="1:11">
      <c r="A355" s="150" t="s">
        <v>47</v>
      </c>
      <c r="B355" s="150" t="s">
        <v>933</v>
      </c>
      <c r="C355" s="150" t="s">
        <v>874</v>
      </c>
      <c r="D355" s="150" t="s">
        <v>158</v>
      </c>
      <c r="E355" s="150" t="s">
        <v>875</v>
      </c>
      <c r="F355" s="151" t="s">
        <v>11</v>
      </c>
      <c r="H355" s="150" t="s">
        <v>752</v>
      </c>
      <c r="I355" s="150" t="s">
        <v>746</v>
      </c>
      <c r="J355" s="150" t="str">
        <f t="shared" si="10"/>
        <v>CopperSpence</v>
      </c>
      <c r="K355" s="150" t="str">
        <f t="shared" si="11"/>
        <v>CopperSpence</v>
      </c>
    </row>
    <row r="356" spans="1:11">
      <c r="A356" s="150" t="s">
        <v>47</v>
      </c>
      <c r="B356" s="150" t="s">
        <v>621</v>
      </c>
      <c r="C356" s="150" t="s">
        <v>619</v>
      </c>
      <c r="D356" s="150" t="s">
        <v>119</v>
      </c>
      <c r="E356" s="150" t="s">
        <v>155</v>
      </c>
      <c r="F356" s="151" t="s">
        <v>11</v>
      </c>
      <c r="H356" s="150" t="s">
        <v>620</v>
      </c>
      <c r="I356" s="150" t="s">
        <v>313</v>
      </c>
      <c r="J356" s="150" t="str">
        <f t="shared" si="10"/>
        <v>CopperTenke Fungurume</v>
      </c>
      <c r="K356" s="150" t="str">
        <f t="shared" si="11"/>
        <v>CopperTenke Fungurume</v>
      </c>
    </row>
    <row r="357" spans="1:11">
      <c r="A357" s="150" t="s">
        <v>47</v>
      </c>
      <c r="B357" s="150" t="s">
        <v>619</v>
      </c>
      <c r="C357" s="150" t="s">
        <v>619</v>
      </c>
      <c r="D357" s="150" t="s">
        <v>119</v>
      </c>
      <c r="E357" s="150" t="s">
        <v>155</v>
      </c>
      <c r="F357" s="151" t="s">
        <v>11</v>
      </c>
      <c r="H357" s="150" t="s">
        <v>620</v>
      </c>
      <c r="I357" s="150" t="s">
        <v>313</v>
      </c>
      <c r="J357" s="150" t="str">
        <f t="shared" si="10"/>
        <v>CopperTenke Fungurume Mining SA</v>
      </c>
      <c r="K357" s="150" t="str">
        <f t="shared" si="11"/>
        <v>CopperTenke Fungurume Mining SA</v>
      </c>
    </row>
    <row r="358" spans="1:11">
      <c r="A358" s="150" t="s">
        <v>47</v>
      </c>
      <c r="B358" s="150" t="s">
        <v>934</v>
      </c>
      <c r="C358" s="150" t="s">
        <v>935</v>
      </c>
      <c r="D358" s="150" t="s">
        <v>103</v>
      </c>
      <c r="E358" s="150" t="s">
        <v>258</v>
      </c>
      <c r="F358" s="151" t="s">
        <v>11</v>
      </c>
      <c r="H358" s="150" t="s">
        <v>936</v>
      </c>
      <c r="I358" s="150" t="s">
        <v>289</v>
      </c>
      <c r="J358" s="150" t="str">
        <f t="shared" si="10"/>
        <v>CopperTongling (Jinguan) Nonferrous Jinguan Copper Industry</v>
      </c>
      <c r="K358" s="150" t="str">
        <f t="shared" si="11"/>
        <v>CopperTongling (Jinguan) Nonferrous Jinguan Copper Industry</v>
      </c>
    </row>
    <row r="359" spans="1:11">
      <c r="A359" s="150" t="s">
        <v>47</v>
      </c>
      <c r="B359" s="150" t="s">
        <v>935</v>
      </c>
      <c r="C359" s="150" t="s">
        <v>935</v>
      </c>
      <c r="D359" s="150" t="s">
        <v>103</v>
      </c>
      <c r="E359" s="150" t="s">
        <v>258</v>
      </c>
      <c r="F359" s="151" t="s">
        <v>11</v>
      </c>
      <c r="H359" s="150" t="s">
        <v>936</v>
      </c>
      <c r="I359" s="150" t="s">
        <v>289</v>
      </c>
      <c r="J359" s="150" t="str">
        <f t="shared" si="10"/>
        <v>CopperTongling Nonferrous Jinguan (Ausmelt) Copper Industry</v>
      </c>
      <c r="K359" s="150" t="str">
        <f t="shared" si="11"/>
        <v>CopperTongling Nonferrous Jinguan (Ausmelt) Copper Industry</v>
      </c>
    </row>
    <row r="360" spans="1:11">
      <c r="A360" s="150" t="s">
        <v>47</v>
      </c>
      <c r="B360" s="150" t="s">
        <v>937</v>
      </c>
      <c r="C360" s="150" t="s">
        <v>929</v>
      </c>
      <c r="D360" s="150" t="s">
        <v>211</v>
      </c>
      <c r="E360" s="150" t="s">
        <v>930</v>
      </c>
      <c r="F360" s="151" t="s">
        <v>11</v>
      </c>
      <c r="H360" s="150" t="s">
        <v>931</v>
      </c>
      <c r="I360" s="150" t="s">
        <v>932</v>
      </c>
      <c r="J360" s="150" t="str">
        <f t="shared" si="10"/>
        <v>CopperToquepala</v>
      </c>
      <c r="K360" s="150" t="str">
        <f t="shared" si="11"/>
        <v>CopperToquepala</v>
      </c>
    </row>
    <row r="361" spans="1:11">
      <c r="A361" s="150" t="s">
        <v>47</v>
      </c>
      <c r="B361" s="150" t="s">
        <v>938</v>
      </c>
      <c r="C361" s="150" t="s">
        <v>939</v>
      </c>
      <c r="D361" s="150" t="s">
        <v>124</v>
      </c>
      <c r="E361" s="150" t="s">
        <v>159</v>
      </c>
      <c r="F361" s="151" t="s">
        <v>11</v>
      </c>
      <c r="H361" s="150" t="s">
        <v>940</v>
      </c>
      <c r="I361" s="150" t="s">
        <v>556</v>
      </c>
      <c r="J361" s="150" t="str">
        <f t="shared" si="10"/>
        <v>CopperToyo</v>
      </c>
      <c r="K361" s="150" t="str">
        <f t="shared" si="11"/>
        <v>CopperToyo</v>
      </c>
    </row>
    <row r="362" spans="1:11">
      <c r="A362" s="150" t="s">
        <v>47</v>
      </c>
      <c r="B362" s="150" t="s">
        <v>939</v>
      </c>
      <c r="C362" s="150" t="s">
        <v>939</v>
      </c>
      <c r="D362" s="150" t="s">
        <v>124</v>
      </c>
      <c r="E362" s="150" t="s">
        <v>159</v>
      </c>
      <c r="F362" s="151" t="s">
        <v>11</v>
      </c>
      <c r="H362" s="150" t="s">
        <v>940</v>
      </c>
      <c r="I362" s="150" t="s">
        <v>556</v>
      </c>
      <c r="J362" s="150" t="str">
        <f t="shared" si="10"/>
        <v>CopperToyo Smelter &amp; Refinery, Sumitomo Metal Mining</v>
      </c>
      <c r="K362" s="150" t="str">
        <f t="shared" si="11"/>
        <v>CopperToyo Smelter &amp; Refinery, Sumitomo Metal Mining</v>
      </c>
    </row>
    <row r="363" spans="1:11">
      <c r="A363" s="150" t="s">
        <v>47</v>
      </c>
      <c r="B363" s="150" t="s">
        <v>788</v>
      </c>
      <c r="C363" s="150" t="s">
        <v>787</v>
      </c>
      <c r="D363" s="150" t="s">
        <v>218</v>
      </c>
      <c r="E363" s="150" t="s">
        <v>225</v>
      </c>
      <c r="F363" s="151" t="s">
        <v>11</v>
      </c>
      <c r="H363" s="150" t="s">
        <v>788</v>
      </c>
      <c r="I363" s="150" t="s">
        <v>741</v>
      </c>
      <c r="J363" s="150" t="str">
        <f t="shared" si="10"/>
        <v>CopperTyrone</v>
      </c>
      <c r="K363" s="150" t="str">
        <f t="shared" si="11"/>
        <v>CopperTyrone</v>
      </c>
    </row>
    <row r="364" spans="1:11">
      <c r="A364" s="150" t="s">
        <v>47</v>
      </c>
      <c r="B364" s="150" t="s">
        <v>941</v>
      </c>
      <c r="C364" s="150" t="s">
        <v>787</v>
      </c>
      <c r="D364" s="150" t="s">
        <v>218</v>
      </c>
      <c r="E364" s="150" t="s">
        <v>225</v>
      </c>
      <c r="F364" s="151" t="s">
        <v>11</v>
      </c>
      <c r="H364" s="150" t="s">
        <v>788</v>
      </c>
      <c r="I364" s="150" t="s">
        <v>741</v>
      </c>
      <c r="J364" s="150" t="str">
        <f t="shared" si="10"/>
        <v>CopperTyrone Leach</v>
      </c>
      <c r="K364" s="150" t="str">
        <f t="shared" si="11"/>
        <v>CopperTyrone Leach</v>
      </c>
    </row>
    <row r="365" spans="1:11">
      <c r="A365" s="150" t="s">
        <v>47</v>
      </c>
      <c r="B365" s="150" t="s">
        <v>839</v>
      </c>
      <c r="C365" s="150" t="s">
        <v>839</v>
      </c>
      <c r="D365" s="150" t="s">
        <v>208</v>
      </c>
      <c r="E365" s="150" t="s">
        <v>207</v>
      </c>
      <c r="F365" s="151" t="s">
        <v>11</v>
      </c>
      <c r="H365" s="150" t="s">
        <v>840</v>
      </c>
      <c r="I365" s="150" t="s">
        <v>841</v>
      </c>
      <c r="J365" s="150" t="str">
        <f t="shared" si="10"/>
        <v>CopperUnidad La Caridad</v>
      </c>
      <c r="K365" s="150" t="str">
        <f t="shared" si="11"/>
        <v>CopperUnidad La Caridad</v>
      </c>
    </row>
    <row r="366" spans="1:11">
      <c r="A366" s="150" t="s">
        <v>47</v>
      </c>
      <c r="B366" s="150" t="s">
        <v>498</v>
      </c>
      <c r="C366" s="150" t="s">
        <v>498</v>
      </c>
      <c r="D366" s="150" t="s">
        <v>116</v>
      </c>
      <c r="E366" s="150" t="s">
        <v>848</v>
      </c>
      <c r="F366" s="151" t="s">
        <v>11</v>
      </c>
      <c r="H366" s="150" t="s">
        <v>500</v>
      </c>
      <c r="I366" s="150" t="s">
        <v>501</v>
      </c>
      <c r="J366" s="150" t="str">
        <f t="shared" si="10"/>
        <v>CopperVale – Long Harbour Processing Plant (LHPP)</v>
      </c>
      <c r="K366" s="150" t="str">
        <f t="shared" si="11"/>
        <v>CopperVale – Long Harbour Processing Plant (LHPP)</v>
      </c>
    </row>
    <row r="367" spans="1:11">
      <c r="A367" s="150" t="s">
        <v>47</v>
      </c>
      <c r="B367" s="150" t="s">
        <v>942</v>
      </c>
      <c r="C367" s="150" t="s">
        <v>942</v>
      </c>
      <c r="D367" s="150" t="s">
        <v>116</v>
      </c>
      <c r="E367" s="150" t="s">
        <v>230</v>
      </c>
      <c r="F367" s="151" t="s">
        <v>11</v>
      </c>
      <c r="H367" s="150" t="s">
        <v>943</v>
      </c>
      <c r="I367" s="150" t="s">
        <v>357</v>
      </c>
      <c r="J367" s="150" t="str">
        <f t="shared" si="10"/>
        <v>CopperVale Copper Cliff Nickel Refinery</v>
      </c>
      <c r="K367" s="150" t="str">
        <f t="shared" si="11"/>
        <v>CopperVale Copper Cliff Nickel Refinery</v>
      </c>
    </row>
    <row r="368" spans="1:11">
      <c r="A368" s="150" t="s">
        <v>47</v>
      </c>
      <c r="B368" s="150" t="s">
        <v>944</v>
      </c>
      <c r="C368" s="150" t="s">
        <v>945</v>
      </c>
      <c r="D368" s="150" t="s">
        <v>291</v>
      </c>
      <c r="E368" s="150" t="s">
        <v>946</v>
      </c>
      <c r="F368" s="151" t="s">
        <v>11</v>
      </c>
      <c r="H368" s="150" t="s">
        <v>947</v>
      </c>
      <c r="I368" s="150" t="s">
        <v>948</v>
      </c>
      <c r="J368" s="150" t="str">
        <f t="shared" si="10"/>
        <v>CopperVedanta Limited - Sterlite Copper</v>
      </c>
      <c r="K368" s="150" t="str">
        <f t="shared" si="11"/>
        <v>CopperVedanta Limited - Sterlite Copper</v>
      </c>
    </row>
    <row r="369" spans="1:11">
      <c r="A369" s="150" t="s">
        <v>47</v>
      </c>
      <c r="B369" s="150" t="s">
        <v>945</v>
      </c>
      <c r="C369" s="150" t="s">
        <v>945</v>
      </c>
      <c r="D369" s="150" t="s">
        <v>291</v>
      </c>
      <c r="E369" s="150" t="s">
        <v>946</v>
      </c>
      <c r="F369" s="151" t="s">
        <v>11</v>
      </c>
      <c r="H369" s="150" t="s">
        <v>947</v>
      </c>
      <c r="I369" s="150" t="s">
        <v>948</v>
      </c>
      <c r="J369" s="150" t="str">
        <f t="shared" si="10"/>
        <v>CopperVedanta Limited-Sterlite Copper</v>
      </c>
      <c r="K369" s="150" t="str">
        <f t="shared" si="11"/>
        <v>CopperVedanta Limited-Sterlite Copper</v>
      </c>
    </row>
    <row r="370" spans="1:11">
      <c r="A370" s="150" t="s">
        <v>47</v>
      </c>
      <c r="B370" s="150" t="s">
        <v>949</v>
      </c>
      <c r="C370" s="150" t="s">
        <v>950</v>
      </c>
      <c r="D370" s="150" t="s">
        <v>133</v>
      </c>
      <c r="E370" s="150" t="s">
        <v>256</v>
      </c>
      <c r="F370" s="151" t="s">
        <v>11</v>
      </c>
      <c r="H370" s="150" t="s">
        <v>951</v>
      </c>
      <c r="I370" s="150" t="s">
        <v>952</v>
      </c>
      <c r="J370" s="150" t="str">
        <f t="shared" si="10"/>
        <v>CopperYoung Poong Seokpo Smelter</v>
      </c>
      <c r="K370" s="150" t="str">
        <f t="shared" si="11"/>
        <v>CopperYoung Poong Seokpo Smelter</v>
      </c>
    </row>
    <row r="371" spans="1:11">
      <c r="A371" s="150" t="s">
        <v>47</v>
      </c>
      <c r="B371" s="150" t="s">
        <v>950</v>
      </c>
      <c r="C371" s="150" t="s">
        <v>950</v>
      </c>
      <c r="D371" s="150" t="s">
        <v>133</v>
      </c>
      <c r="E371" s="150" t="s">
        <v>256</v>
      </c>
      <c r="F371" s="151" t="s">
        <v>11</v>
      </c>
      <c r="H371" s="150" t="s">
        <v>951</v>
      </c>
      <c r="I371" s="150" t="s">
        <v>952</v>
      </c>
      <c r="J371" s="150" t="str">
        <f t="shared" si="10"/>
        <v>CopperYoung Poong Sukpo Smelter</v>
      </c>
      <c r="K371" s="150" t="str">
        <f t="shared" si="11"/>
        <v>CopperYoung Poong Sukpo Smelter</v>
      </c>
    </row>
    <row r="372" spans="1:11">
      <c r="A372" s="150" t="s">
        <v>47</v>
      </c>
      <c r="B372" s="150" t="s">
        <v>953</v>
      </c>
      <c r="C372" s="150" t="s">
        <v>954</v>
      </c>
      <c r="D372" s="150" t="s">
        <v>103</v>
      </c>
      <c r="E372" s="150" t="s">
        <v>257</v>
      </c>
      <c r="F372" s="151" t="s">
        <v>11</v>
      </c>
      <c r="H372" s="150" t="s">
        <v>955</v>
      </c>
      <c r="I372" s="150" t="s">
        <v>956</v>
      </c>
      <c r="J372" s="150" t="str">
        <f t="shared" si="10"/>
        <v>CopperYunnan Copper Industry Co., Ltd.</v>
      </c>
      <c r="K372" s="150" t="str">
        <f t="shared" si="11"/>
        <v>CopperYunnan Copper Industry Co., Ltd.</v>
      </c>
    </row>
    <row r="373" spans="1:11">
      <c r="A373" s="150" t="s">
        <v>47</v>
      </c>
      <c r="B373" s="150" t="s">
        <v>954</v>
      </c>
      <c r="C373" s="150" t="s">
        <v>954</v>
      </c>
      <c r="D373" s="150" t="s">
        <v>103</v>
      </c>
      <c r="E373" s="150" t="s">
        <v>257</v>
      </c>
      <c r="F373" s="151" t="s">
        <v>11</v>
      </c>
      <c r="H373" s="150" t="s">
        <v>955</v>
      </c>
      <c r="I373" s="150" t="s">
        <v>956</v>
      </c>
      <c r="J373" s="150" t="str">
        <f t="shared" si="10"/>
        <v>CopperYunnan Copper Southwest Copper Branch</v>
      </c>
      <c r="K373" s="150" t="str">
        <f t="shared" si="11"/>
        <v>CopperYunnan Copper Southwest Copper Branch</v>
      </c>
    </row>
    <row r="374" spans="1:11">
      <c r="A374" s="150" t="s">
        <v>47</v>
      </c>
      <c r="B374" s="150" t="s">
        <v>657</v>
      </c>
      <c r="C374" s="150" t="s">
        <v>657</v>
      </c>
      <c r="D374" s="150" t="s">
        <v>658</v>
      </c>
      <c r="E374" s="150" t="s">
        <v>957</v>
      </c>
      <c r="F374" s="151" t="s">
        <v>11</v>
      </c>
      <c r="H374" s="150" t="s">
        <v>660</v>
      </c>
      <c r="I374" s="150" t="s">
        <v>661</v>
      </c>
      <c r="J374" s="150" t="str">
        <f t="shared" si="10"/>
        <v>CopperZimbabwe Platinum Mines Private Limited</v>
      </c>
      <c r="K374" s="150" t="str">
        <f t="shared" si="11"/>
        <v>CopperZimbabwe Platinum Mines Private Limited</v>
      </c>
    </row>
    <row r="375" spans="1:11">
      <c r="A375" s="150" t="s">
        <v>47</v>
      </c>
      <c r="B375" s="150" t="s">
        <v>662</v>
      </c>
      <c r="C375" s="150" t="s">
        <v>657</v>
      </c>
      <c r="D375" s="150" t="s">
        <v>658</v>
      </c>
      <c r="E375" s="150" t="s">
        <v>957</v>
      </c>
      <c r="F375" s="151" t="s">
        <v>11</v>
      </c>
      <c r="H375" s="150" t="s">
        <v>660</v>
      </c>
      <c r="I375" s="150" t="s">
        <v>661</v>
      </c>
      <c r="J375" s="150" t="str">
        <f t="shared" si="10"/>
        <v>CopperZIMPLATS</v>
      </c>
      <c r="K375" s="150" t="str">
        <f t="shared" si="11"/>
        <v>CopperZIMPLATS</v>
      </c>
    </row>
    <row r="376" spans="1:11">
      <c r="A376" s="150" t="s">
        <v>47</v>
      </c>
      <c r="B376" s="150" t="s">
        <v>265</v>
      </c>
      <c r="J376" s="150" t="str">
        <f t="shared" si="10"/>
        <v>CopperSmelter not listed</v>
      </c>
      <c r="K376" s="150" t="str">
        <f t="shared" si="11"/>
        <v>CopperSmelter not listed</v>
      </c>
    </row>
    <row r="377" spans="1:11">
      <c r="A377" s="150" t="s">
        <v>47</v>
      </c>
      <c r="B377" s="150" t="s">
        <v>98</v>
      </c>
      <c r="C377" s="150" t="s">
        <v>64</v>
      </c>
      <c r="D377" s="150" t="s">
        <v>64</v>
      </c>
      <c r="J377" s="150" t="str">
        <f t="shared" si="10"/>
        <v>CopperSmelter not yet identified</v>
      </c>
      <c r="K377" s="150" t="str">
        <f t="shared" si="11"/>
        <v>CopperSmelter not yet identified</v>
      </c>
    </row>
    <row r="378" spans="1:11">
      <c r="A378" s="150" t="s">
        <v>48</v>
      </c>
      <c r="B378" s="150" t="s">
        <v>958</v>
      </c>
      <c r="C378" s="150" t="s">
        <v>959</v>
      </c>
      <c r="D378" s="150" t="s">
        <v>248</v>
      </c>
      <c r="E378" s="150" t="s">
        <v>960</v>
      </c>
      <c r="F378" s="151" t="s">
        <v>11</v>
      </c>
      <c r="H378" s="150" t="s">
        <v>961</v>
      </c>
      <c r="I378" s="150" t="s">
        <v>962</v>
      </c>
      <c r="J378" s="150" t="str">
        <f t="shared" si="10"/>
        <v>GraphiteBTR New Energy Materials indonesia</v>
      </c>
      <c r="K378" s="150" t="str">
        <f t="shared" si="11"/>
        <v>GraphiteBTR New Energy Materials indonesia</v>
      </c>
    </row>
    <row r="379" spans="1:11">
      <c r="A379" s="150" t="s">
        <v>48</v>
      </c>
      <c r="B379" s="150" t="s">
        <v>963</v>
      </c>
      <c r="C379" s="150" t="s">
        <v>964</v>
      </c>
      <c r="D379" s="150" t="s">
        <v>103</v>
      </c>
      <c r="E379" s="150" t="s">
        <v>965</v>
      </c>
      <c r="F379" s="151" t="s">
        <v>11</v>
      </c>
      <c r="H379" s="150" t="s">
        <v>966</v>
      </c>
      <c r="I379" s="150" t="s">
        <v>286</v>
      </c>
      <c r="J379" s="150" t="str">
        <f t="shared" si="10"/>
        <v>GraphiteBTR New Energy Materials Shenzhen</v>
      </c>
      <c r="K379" s="150" t="str">
        <f t="shared" si="11"/>
        <v>GraphiteBTR New Energy Materials Shenzhen</v>
      </c>
    </row>
    <row r="380" spans="1:11">
      <c r="A380" s="150" t="s">
        <v>48</v>
      </c>
      <c r="B380" s="150" t="s">
        <v>967</v>
      </c>
      <c r="C380" s="150" t="s">
        <v>964</v>
      </c>
      <c r="D380" s="150" t="s">
        <v>103</v>
      </c>
      <c r="E380" s="150" t="s">
        <v>965</v>
      </c>
      <c r="F380" s="151" t="s">
        <v>11</v>
      </c>
      <c r="H380" s="150" t="s">
        <v>966</v>
      </c>
      <c r="I380" s="150" t="s">
        <v>286</v>
      </c>
      <c r="J380" s="150" t="str">
        <f t="shared" si="10"/>
        <v>GraphiteBTR NEW MATERIAL GROUP CO., LTD.</v>
      </c>
      <c r="K380" s="150" t="str">
        <f t="shared" si="11"/>
        <v>GraphiteBTR NEW MATERIAL GROUP CO., LTD.</v>
      </c>
    </row>
    <row r="381" spans="1:11">
      <c r="A381" s="150" t="s">
        <v>48</v>
      </c>
      <c r="B381" s="150" t="s">
        <v>964</v>
      </c>
      <c r="C381" s="150" t="s">
        <v>964</v>
      </c>
      <c r="D381" s="150" t="s">
        <v>103</v>
      </c>
      <c r="E381" s="150" t="s">
        <v>965</v>
      </c>
      <c r="F381" s="151" t="s">
        <v>11</v>
      </c>
      <c r="H381" s="150" t="s">
        <v>966</v>
      </c>
      <c r="I381" s="150" t="s">
        <v>286</v>
      </c>
      <c r="J381" s="150" t="str">
        <f t="shared" si="10"/>
        <v>GraphiteHuizhou BTR NEW MATERIAL GROUP CO., LTD.</v>
      </c>
      <c r="K381" s="150" t="str">
        <f t="shared" si="11"/>
        <v>GraphiteHuizhou BTR NEW MATERIAL GROUP CO., LTD.</v>
      </c>
    </row>
    <row r="382" spans="1:11">
      <c r="A382" s="150" t="s">
        <v>48</v>
      </c>
      <c r="B382" s="150" t="s">
        <v>968</v>
      </c>
      <c r="C382" s="150" t="s">
        <v>968</v>
      </c>
      <c r="D382" s="150" t="s">
        <v>103</v>
      </c>
      <c r="E382" s="150" t="s">
        <v>969</v>
      </c>
      <c r="F382" s="151" t="s">
        <v>11</v>
      </c>
      <c r="H382" s="150" t="s">
        <v>412</v>
      </c>
      <c r="I382" s="150" t="s">
        <v>413</v>
      </c>
      <c r="J382" s="150" t="str">
        <f t="shared" si="10"/>
        <v>GraphiteHunan Zhongke Shinzoom Co.,Ltd</v>
      </c>
      <c r="K382" s="150" t="str">
        <f t="shared" si="11"/>
        <v>GraphiteHunan Zhongke Shinzoom Co.,Ltd</v>
      </c>
    </row>
    <row r="383" spans="1:11">
      <c r="A383" s="150" t="s">
        <v>48</v>
      </c>
      <c r="B383" s="150" t="s">
        <v>970</v>
      </c>
      <c r="C383" s="150" t="s">
        <v>968</v>
      </c>
      <c r="D383" s="150" t="s">
        <v>103</v>
      </c>
      <c r="E383" s="150" t="s">
        <v>969</v>
      </c>
      <c r="F383" s="151" t="s">
        <v>11</v>
      </c>
      <c r="H383" s="150" t="s">
        <v>412</v>
      </c>
      <c r="I383" s="150" t="s">
        <v>413</v>
      </c>
      <c r="J383" s="150" t="str">
        <f t="shared" si="10"/>
        <v>GraphiteHunan Zhongke Shinzoom Technology Co., Ltd.</v>
      </c>
      <c r="K383" s="150" t="str">
        <f t="shared" si="11"/>
        <v>GraphiteHunan Zhongke Shinzoom Technology Co., Ltd.</v>
      </c>
    </row>
    <row r="384" spans="1:11">
      <c r="A384" s="150" t="s">
        <v>48</v>
      </c>
      <c r="B384" s="150" t="s">
        <v>959</v>
      </c>
      <c r="C384" s="150" t="s">
        <v>959</v>
      </c>
      <c r="D384" s="150" t="s">
        <v>248</v>
      </c>
      <c r="E384" s="150" t="s">
        <v>960</v>
      </c>
      <c r="F384" s="151" t="s">
        <v>11</v>
      </c>
      <c r="H384" s="150" t="s">
        <v>961</v>
      </c>
      <c r="I384" s="150" t="s">
        <v>962</v>
      </c>
      <c r="J384" s="150" t="str">
        <f t="shared" si="10"/>
        <v>GraphitePT INDONESIA BTR NEWENERGY MATERIAL (IMIP)</v>
      </c>
      <c r="K384" s="150" t="str">
        <f t="shared" si="11"/>
        <v>GraphitePT INDONESIA BTR NEWENERGY MATERIAL (IMIP)</v>
      </c>
    </row>
    <row r="385" spans="1:11">
      <c r="A385" s="150" t="s">
        <v>48</v>
      </c>
      <c r="B385" s="150" t="s">
        <v>971</v>
      </c>
      <c r="C385" s="150" t="s">
        <v>971</v>
      </c>
      <c r="D385" s="150" t="s">
        <v>248</v>
      </c>
      <c r="E385" s="150" t="s">
        <v>972</v>
      </c>
      <c r="F385" s="151" t="s">
        <v>11</v>
      </c>
      <c r="H385" s="150" t="s">
        <v>973</v>
      </c>
      <c r="I385" s="150" t="s">
        <v>974</v>
      </c>
      <c r="J385" s="150" t="str">
        <f t="shared" si="10"/>
        <v>GraphitePT INDONESIA BTR NEWENERGY MATERIAL(KIP)</v>
      </c>
      <c r="K385" s="150" t="str">
        <f t="shared" si="11"/>
        <v>GraphitePT INDONESIA BTR NEWENERGY MATERIAL(KIP)</v>
      </c>
    </row>
    <row r="386" spans="1:11">
      <c r="A386" s="150" t="s">
        <v>48</v>
      </c>
      <c r="B386" s="150" t="s">
        <v>265</v>
      </c>
      <c r="J386" s="150" t="str">
        <f t="shared" si="10"/>
        <v>GraphiteSmelter not listed</v>
      </c>
      <c r="K386" s="150" t="str">
        <f t="shared" si="11"/>
        <v>GraphiteSmelter not listed</v>
      </c>
    </row>
    <row r="387" spans="1:11">
      <c r="A387" s="150" t="s">
        <v>48</v>
      </c>
      <c r="B387" s="150" t="s">
        <v>98</v>
      </c>
      <c r="C387" s="150" t="s">
        <v>64</v>
      </c>
      <c r="D387" s="150" t="s">
        <v>64</v>
      </c>
      <c r="J387" s="150" t="str">
        <f t="shared" si="10"/>
        <v>GraphiteSmelter not yet identified</v>
      </c>
      <c r="K387" s="150" t="str">
        <f t="shared" si="11"/>
        <v>GraphiteSmelter not yet identified</v>
      </c>
    </row>
    <row r="388" spans="1:11">
      <c r="A388" s="150" t="s">
        <v>49</v>
      </c>
      <c r="B388" s="150" t="s">
        <v>975</v>
      </c>
      <c r="C388" s="150" t="s">
        <v>976</v>
      </c>
      <c r="D388" s="150" t="s">
        <v>103</v>
      </c>
      <c r="E388" s="150" t="s">
        <v>977</v>
      </c>
      <c r="F388" s="151" t="s">
        <v>11</v>
      </c>
      <c r="H388" s="150" t="s">
        <v>978</v>
      </c>
      <c r="I388" s="150" t="s">
        <v>602</v>
      </c>
      <c r="J388" s="150" t="str">
        <f t="shared" si="10"/>
        <v>LithiumAbazhou Gaoyuan Lithium Battery Material Co., Ltd.</v>
      </c>
      <c r="K388" s="150" t="str">
        <f t="shared" si="11"/>
        <v>LithiumAbazhou Gaoyuan Lithium Battery Material Co., Ltd.</v>
      </c>
    </row>
    <row r="389" spans="1:11">
      <c r="A389" s="150" t="s">
        <v>49</v>
      </c>
      <c r="B389" s="150" t="s">
        <v>976</v>
      </c>
      <c r="C389" s="150" t="s">
        <v>976</v>
      </c>
      <c r="D389" s="150" t="s">
        <v>103</v>
      </c>
      <c r="E389" s="150" t="s">
        <v>977</v>
      </c>
      <c r="F389" s="151" t="s">
        <v>11</v>
      </c>
      <c r="H389" s="150" t="s">
        <v>978</v>
      </c>
      <c r="I389" s="150" t="s">
        <v>602</v>
      </c>
      <c r="J389" s="150" t="str">
        <f t="shared" ref="J389:J452" si="12">A389&amp;B389</f>
        <v>LithiumAbazhou Gaoyuan Lithium Electric Material Co., Ltd.</v>
      </c>
      <c r="K389" s="150" t="str">
        <f t="shared" ref="K389:K452" si="13">A389&amp;B389</f>
        <v>LithiumAbazhou Gaoyuan Lithium Electric Material Co., Ltd.</v>
      </c>
    </row>
    <row r="390" spans="1:11">
      <c r="A390" s="150" t="s">
        <v>49</v>
      </c>
      <c r="B390" s="150" t="s">
        <v>979</v>
      </c>
      <c r="C390" s="150" t="s">
        <v>979</v>
      </c>
      <c r="D390" s="150" t="s">
        <v>204</v>
      </c>
      <c r="E390" s="150" t="s">
        <v>980</v>
      </c>
      <c r="F390" s="151" t="s">
        <v>11</v>
      </c>
      <c r="H390" s="150" t="s">
        <v>981</v>
      </c>
      <c r="I390" s="150" t="s">
        <v>899</v>
      </c>
      <c r="J390" s="150" t="str">
        <f t="shared" si="12"/>
        <v>LithiumAlbemarle - Langelsheim Site</v>
      </c>
      <c r="K390" s="150" t="str">
        <f t="shared" si="13"/>
        <v>LithiumAlbemarle - Langelsheim Site</v>
      </c>
    </row>
    <row r="391" spans="1:11">
      <c r="A391" s="150" t="s">
        <v>49</v>
      </c>
      <c r="B391" s="150" t="s">
        <v>982</v>
      </c>
      <c r="C391" s="150" t="s">
        <v>982</v>
      </c>
      <c r="D391" s="150" t="s">
        <v>218</v>
      </c>
      <c r="E391" s="150" t="s">
        <v>983</v>
      </c>
      <c r="F391" s="151" t="s">
        <v>11</v>
      </c>
      <c r="H391" s="150" t="s">
        <v>984</v>
      </c>
      <c r="I391" s="150" t="s">
        <v>985</v>
      </c>
      <c r="J391" s="150" t="str">
        <f t="shared" si="12"/>
        <v>LithiumAlbemarle - Silver Peak Site</v>
      </c>
      <c r="K391" s="150" t="str">
        <f t="shared" si="13"/>
        <v>LithiumAlbemarle - Silver Peak Site</v>
      </c>
    </row>
    <row r="392" spans="1:11">
      <c r="A392" s="150" t="s">
        <v>49</v>
      </c>
      <c r="B392" s="150" t="s">
        <v>986</v>
      </c>
      <c r="C392" s="150" t="s">
        <v>987</v>
      </c>
      <c r="D392" s="150" t="s">
        <v>158</v>
      </c>
      <c r="E392" s="150" t="s">
        <v>988</v>
      </c>
      <c r="F392" s="151" t="s">
        <v>11</v>
      </c>
      <c r="H392" s="150" t="s">
        <v>746</v>
      </c>
      <c r="I392" s="150" t="s">
        <v>746</v>
      </c>
      <c r="J392" s="150" t="str">
        <f t="shared" si="12"/>
        <v>LithiumAlbemarle (La Negra)</v>
      </c>
      <c r="K392" s="150" t="str">
        <f t="shared" si="13"/>
        <v>LithiumAlbemarle (La Negra)</v>
      </c>
    </row>
    <row r="393" spans="1:11">
      <c r="A393" s="150" t="s">
        <v>49</v>
      </c>
      <c r="B393" s="150" t="s">
        <v>989</v>
      </c>
      <c r="C393" s="150" t="s">
        <v>989</v>
      </c>
      <c r="D393" s="150" t="s">
        <v>103</v>
      </c>
      <c r="E393" s="150" t="s">
        <v>990</v>
      </c>
      <c r="F393" s="151" t="s">
        <v>11</v>
      </c>
      <c r="H393" s="150" t="s">
        <v>601</v>
      </c>
      <c r="I393" s="150" t="s">
        <v>602</v>
      </c>
      <c r="J393" s="150" t="str">
        <f t="shared" si="12"/>
        <v>LithiumAlbemarle Sichuan New Material Co. Ltd. (Meishan)</v>
      </c>
      <c r="K393" s="150" t="str">
        <f t="shared" si="13"/>
        <v>LithiumAlbemarle Sichuan New Material Co. Ltd. (Meishan)</v>
      </c>
    </row>
    <row r="394" spans="1:11">
      <c r="A394" s="150" t="s">
        <v>49</v>
      </c>
      <c r="B394" s="150" t="s">
        <v>991</v>
      </c>
      <c r="C394" s="150" t="s">
        <v>991</v>
      </c>
      <c r="D394" s="150" t="s">
        <v>218</v>
      </c>
      <c r="E394" s="150" t="s">
        <v>992</v>
      </c>
      <c r="F394" s="151" t="s">
        <v>11</v>
      </c>
      <c r="H394" s="150" t="s">
        <v>993</v>
      </c>
      <c r="I394" s="150" t="s">
        <v>994</v>
      </c>
      <c r="J394" s="150" t="str">
        <f t="shared" si="12"/>
        <v>LithiumArcadium Lithium (Bessemer City)</v>
      </c>
      <c r="K394" s="150" t="str">
        <f t="shared" si="13"/>
        <v>LithiumArcadium Lithium (Bessemer City)</v>
      </c>
    </row>
    <row r="395" spans="1:11">
      <c r="A395" s="150" t="s">
        <v>49</v>
      </c>
      <c r="B395" s="150" t="s">
        <v>995</v>
      </c>
      <c r="C395" s="150" t="s">
        <v>995</v>
      </c>
      <c r="D395" s="150" t="s">
        <v>996</v>
      </c>
      <c r="E395" s="150" t="s">
        <v>997</v>
      </c>
      <c r="F395" s="151" t="s">
        <v>11</v>
      </c>
      <c r="H395" s="150" t="s">
        <v>998</v>
      </c>
      <c r="I395" s="150" t="s">
        <v>999</v>
      </c>
      <c r="J395" s="150" t="str">
        <f t="shared" si="12"/>
        <v>LithiumArcadium Lithium (Fenix)</v>
      </c>
      <c r="K395" s="150" t="str">
        <f t="shared" si="13"/>
        <v>LithiumArcadium Lithium (Fenix)</v>
      </c>
    </row>
    <row r="396" spans="1:11">
      <c r="A396" s="150" t="s">
        <v>49</v>
      </c>
      <c r="B396" s="150" t="s">
        <v>290</v>
      </c>
      <c r="C396" s="150" t="s">
        <v>290</v>
      </c>
      <c r="D396" s="150" t="s">
        <v>291</v>
      </c>
      <c r="E396" s="150" t="s">
        <v>1000</v>
      </c>
      <c r="F396" s="151" t="s">
        <v>11</v>
      </c>
      <c r="H396" s="150" t="s">
        <v>293</v>
      </c>
      <c r="I396" s="150" t="s">
        <v>294</v>
      </c>
      <c r="J396" s="150" t="str">
        <f t="shared" si="12"/>
        <v>LithiumAttero Recycling Pvt Ltd</v>
      </c>
      <c r="K396" s="150" t="str">
        <f t="shared" si="13"/>
        <v>LithiumAttero Recycling Pvt Ltd</v>
      </c>
    </row>
    <row r="397" spans="1:11">
      <c r="A397" s="150" t="s">
        <v>49</v>
      </c>
      <c r="B397" s="150" t="s">
        <v>1001</v>
      </c>
      <c r="C397" s="150" t="s">
        <v>1002</v>
      </c>
      <c r="D397" s="150" t="s">
        <v>996</v>
      </c>
      <c r="E397" s="150" t="s">
        <v>1003</v>
      </c>
      <c r="F397" s="151" t="s">
        <v>11</v>
      </c>
      <c r="H397" s="150" t="s">
        <v>1004</v>
      </c>
      <c r="I397" s="150" t="s">
        <v>1005</v>
      </c>
      <c r="J397" s="150" t="str">
        <f t="shared" si="12"/>
        <v>LithiumCauchari-Olaroz (Exar)</v>
      </c>
      <c r="K397" s="150" t="str">
        <f t="shared" si="13"/>
        <v>LithiumCauchari-Olaroz (Exar)</v>
      </c>
    </row>
    <row r="398" spans="1:11">
      <c r="A398" s="150" t="s">
        <v>49</v>
      </c>
      <c r="B398" s="150" t="s">
        <v>1006</v>
      </c>
      <c r="C398" s="150" t="s">
        <v>1006</v>
      </c>
      <c r="D398" s="150" t="s">
        <v>103</v>
      </c>
      <c r="E398" s="150" t="s">
        <v>1007</v>
      </c>
      <c r="F398" s="151" t="s">
        <v>11</v>
      </c>
      <c r="H398" s="150" t="s">
        <v>1008</v>
      </c>
      <c r="I398" s="150" t="s">
        <v>602</v>
      </c>
      <c r="J398" s="150" t="str">
        <f t="shared" si="12"/>
        <v>LithiumChengdu Youngy Lithium Technology Co., Ltd</v>
      </c>
      <c r="K398" s="150" t="str">
        <f t="shared" si="13"/>
        <v>LithiumChengdu Youngy Lithium Technology Co., Ltd</v>
      </c>
    </row>
    <row r="399" spans="1:11">
      <c r="A399" s="150" t="s">
        <v>49</v>
      </c>
      <c r="B399" s="150" t="s">
        <v>1009</v>
      </c>
      <c r="C399" s="150" t="s">
        <v>1009</v>
      </c>
      <c r="D399" s="150" t="s">
        <v>103</v>
      </c>
      <c r="E399" s="150" t="s">
        <v>1010</v>
      </c>
      <c r="F399" s="151" t="s">
        <v>11</v>
      </c>
      <c r="H399" s="150" t="s">
        <v>1011</v>
      </c>
      <c r="I399" s="150" t="s">
        <v>289</v>
      </c>
      <c r="J399" s="150" t="str">
        <f t="shared" si="12"/>
        <v>LithiumChiZhou CN New Materials and Technology Co., Ltd.</v>
      </c>
      <c r="K399" s="150" t="str">
        <f t="shared" si="13"/>
        <v>LithiumChiZhou CN New Materials and Technology Co., Ltd.</v>
      </c>
    </row>
    <row r="400" spans="1:11">
      <c r="A400" s="150" t="s">
        <v>49</v>
      </c>
      <c r="B400" s="150" t="s">
        <v>350</v>
      </c>
      <c r="C400" s="150" t="s">
        <v>350</v>
      </c>
      <c r="D400" s="150" t="s">
        <v>103</v>
      </c>
      <c r="E400" s="150" t="s">
        <v>1012</v>
      </c>
      <c r="F400" s="151" t="s">
        <v>11</v>
      </c>
      <c r="H400" s="150" t="s">
        <v>352</v>
      </c>
      <c r="I400" s="150" t="s">
        <v>353</v>
      </c>
      <c r="J400" s="150" t="str">
        <f t="shared" si="12"/>
        <v>LithiumFairsky Industrial Co., Limited</v>
      </c>
      <c r="K400" s="150" t="str">
        <f t="shared" si="13"/>
        <v>LithiumFairsky Industrial Co., Limited</v>
      </c>
    </row>
    <row r="401" spans="1:11">
      <c r="A401" s="150" t="s">
        <v>49</v>
      </c>
      <c r="B401" s="150" t="s">
        <v>1013</v>
      </c>
      <c r="C401" s="150" t="s">
        <v>1013</v>
      </c>
      <c r="D401" s="150" t="s">
        <v>103</v>
      </c>
      <c r="E401" s="150" t="s">
        <v>1014</v>
      </c>
      <c r="F401" s="151" t="s">
        <v>11</v>
      </c>
      <c r="H401" s="150" t="s">
        <v>1015</v>
      </c>
      <c r="I401" s="150" t="s">
        <v>370</v>
      </c>
      <c r="J401" s="150" t="str">
        <f t="shared" si="12"/>
        <v>LithiumGanfeng Lithium Group Co., Ltd.</v>
      </c>
      <c r="K401" s="150" t="str">
        <f t="shared" si="13"/>
        <v>LithiumGanfeng Lithium Group Co., Ltd.</v>
      </c>
    </row>
    <row r="402" spans="1:11">
      <c r="A402" s="150" t="s">
        <v>49</v>
      </c>
      <c r="B402" s="150" t="s">
        <v>1016</v>
      </c>
      <c r="C402" s="150" t="s">
        <v>1016</v>
      </c>
      <c r="D402" s="150" t="s">
        <v>103</v>
      </c>
      <c r="E402" s="150" t="s">
        <v>1017</v>
      </c>
      <c r="F402" s="151" t="s">
        <v>11</v>
      </c>
      <c r="H402" s="150" t="s">
        <v>369</v>
      </c>
      <c r="I402" s="150" t="s">
        <v>370</v>
      </c>
      <c r="J402" s="150" t="str">
        <f t="shared" si="12"/>
        <v>LithiumGanzhou Miracle Lithium Industrial Co., Ltd.</v>
      </c>
      <c r="K402" s="150" t="str">
        <f t="shared" si="13"/>
        <v>LithiumGanzhou Miracle Lithium Industrial Co., Ltd.</v>
      </c>
    </row>
    <row r="403" spans="1:11">
      <c r="A403" s="150" t="s">
        <v>49</v>
      </c>
      <c r="B403" s="150" t="s">
        <v>1018</v>
      </c>
      <c r="C403" s="150" t="s">
        <v>1019</v>
      </c>
      <c r="D403" s="150" t="s">
        <v>103</v>
      </c>
      <c r="E403" s="150" t="s">
        <v>1020</v>
      </c>
      <c r="F403" s="151" t="s">
        <v>11</v>
      </c>
      <c r="H403" s="150" t="s">
        <v>1021</v>
      </c>
      <c r="I403" s="150" t="s">
        <v>378</v>
      </c>
      <c r="J403" s="150" t="str">
        <f t="shared" si="12"/>
        <v>LithiumGeneral Lithium</v>
      </c>
      <c r="K403" s="150" t="str">
        <f t="shared" si="13"/>
        <v>LithiumGeneral Lithium</v>
      </c>
    </row>
    <row r="404" spans="1:11">
      <c r="A404" s="150" t="s">
        <v>49</v>
      </c>
      <c r="B404" s="150" t="s">
        <v>1019</v>
      </c>
      <c r="C404" s="150" t="s">
        <v>1019</v>
      </c>
      <c r="D404" s="150" t="s">
        <v>103</v>
      </c>
      <c r="E404" s="150" t="s">
        <v>1020</v>
      </c>
      <c r="F404" s="151" t="s">
        <v>11</v>
      </c>
      <c r="H404" s="150" t="s">
        <v>1021</v>
      </c>
      <c r="I404" s="150" t="s">
        <v>378</v>
      </c>
      <c r="J404" s="150" t="str">
        <f t="shared" si="12"/>
        <v>LithiumGeneral Lithium Corporation</v>
      </c>
      <c r="K404" s="150" t="str">
        <f t="shared" si="13"/>
        <v>LithiumGeneral Lithium Corporation</v>
      </c>
    </row>
    <row r="405" spans="1:11">
      <c r="A405" s="150" t="s">
        <v>49</v>
      </c>
      <c r="B405" s="150" t="s">
        <v>1022</v>
      </c>
      <c r="C405" s="150" t="s">
        <v>1022</v>
      </c>
      <c r="D405" s="150" t="s">
        <v>144</v>
      </c>
      <c r="E405" s="150" t="s">
        <v>1023</v>
      </c>
      <c r="F405" s="151" t="s">
        <v>11</v>
      </c>
      <c r="H405" s="150" t="s">
        <v>1024</v>
      </c>
      <c r="I405" s="150" t="s">
        <v>298</v>
      </c>
      <c r="J405" s="150" t="str">
        <f t="shared" si="12"/>
        <v>LithiumGreenbushes Lithium Operation</v>
      </c>
      <c r="K405" s="150" t="str">
        <f t="shared" si="13"/>
        <v>LithiumGreenbushes Lithium Operation</v>
      </c>
    </row>
    <row r="406" spans="1:11">
      <c r="A406" s="150" t="s">
        <v>49</v>
      </c>
      <c r="B406" s="150" t="s">
        <v>401</v>
      </c>
      <c r="C406" s="150" t="s">
        <v>401</v>
      </c>
      <c r="D406" s="150" t="s">
        <v>103</v>
      </c>
      <c r="E406" s="150" t="s">
        <v>1025</v>
      </c>
      <c r="F406" s="151" t="s">
        <v>11</v>
      </c>
      <c r="H406" s="150" t="s">
        <v>1026</v>
      </c>
      <c r="I406" s="150" t="s">
        <v>400</v>
      </c>
      <c r="J406" s="150" t="str">
        <f t="shared" si="12"/>
        <v>LithiumGuizhou Red Star Electronic Material Co., Ltd.</v>
      </c>
      <c r="K406" s="150" t="str">
        <f t="shared" si="13"/>
        <v>LithiumGuizhou Red Star Electronic Material Co., Ltd.</v>
      </c>
    </row>
    <row r="407" spans="1:11">
      <c r="A407" s="150" t="s">
        <v>49</v>
      </c>
      <c r="B407" s="150" t="s">
        <v>1027</v>
      </c>
      <c r="C407" s="150" t="s">
        <v>1027</v>
      </c>
      <c r="D407" s="150" t="s">
        <v>103</v>
      </c>
      <c r="E407" s="150" t="s">
        <v>1028</v>
      </c>
      <c r="F407" s="151" t="s">
        <v>11</v>
      </c>
      <c r="H407" s="150" t="s">
        <v>1026</v>
      </c>
      <c r="I407" s="150" t="s">
        <v>400</v>
      </c>
      <c r="J407" s="150" t="str">
        <f t="shared" si="12"/>
        <v>LithiumGuizhou Redstar Development Dalong Manganese Industry Co., Ltd.</v>
      </c>
      <c r="K407" s="150" t="str">
        <f t="shared" si="13"/>
        <v>LithiumGuizhou Redstar Development Dalong Manganese Industry Co., Ltd.</v>
      </c>
    </row>
    <row r="408" spans="1:11">
      <c r="A408" s="150" t="s">
        <v>49</v>
      </c>
      <c r="B408" s="150" t="s">
        <v>410</v>
      </c>
      <c r="C408" s="150" t="s">
        <v>410</v>
      </c>
      <c r="D408" s="150" t="s">
        <v>103</v>
      </c>
      <c r="E408" s="150" t="s">
        <v>1029</v>
      </c>
      <c r="F408" s="151" t="s">
        <v>11</v>
      </c>
      <c r="H408" s="150" t="s">
        <v>412</v>
      </c>
      <c r="I408" s="150" t="s">
        <v>413</v>
      </c>
      <c r="J408" s="150" t="str">
        <f t="shared" si="12"/>
        <v>LithiumHunan Brunp Recycling Technology Co., Ltd.</v>
      </c>
      <c r="K408" s="150" t="str">
        <f t="shared" si="13"/>
        <v>LithiumHunan Brunp Recycling Technology Co., Ltd.</v>
      </c>
    </row>
    <row r="409" spans="1:11">
      <c r="A409" s="150" t="s">
        <v>49</v>
      </c>
      <c r="B409" s="150" t="s">
        <v>1030</v>
      </c>
      <c r="C409" s="150" t="s">
        <v>1031</v>
      </c>
      <c r="D409" s="150" t="s">
        <v>103</v>
      </c>
      <c r="E409" s="150" t="s">
        <v>1032</v>
      </c>
      <c r="F409" s="151" t="s">
        <v>11</v>
      </c>
      <c r="H409" s="150" t="s">
        <v>1033</v>
      </c>
      <c r="I409" s="150" t="s">
        <v>413</v>
      </c>
      <c r="J409" s="150" t="str">
        <f t="shared" si="12"/>
        <v>LithiumHunan Wuchuang Cycle Technology Co., LTD</v>
      </c>
      <c r="K409" s="150" t="str">
        <f t="shared" si="13"/>
        <v>LithiumHunan Wuchuang Cycle Technology Co., LTD</v>
      </c>
    </row>
    <row r="410" spans="1:11">
      <c r="A410" s="150" t="s">
        <v>49</v>
      </c>
      <c r="B410" s="150" t="s">
        <v>1031</v>
      </c>
      <c r="C410" s="150" t="s">
        <v>1031</v>
      </c>
      <c r="D410" s="150" t="s">
        <v>103</v>
      </c>
      <c r="E410" s="150" t="s">
        <v>1032</v>
      </c>
      <c r="F410" s="151" t="s">
        <v>11</v>
      </c>
      <c r="H410" s="150" t="s">
        <v>1033</v>
      </c>
      <c r="I410" s="150" t="s">
        <v>413</v>
      </c>
      <c r="J410" s="150" t="str">
        <f t="shared" si="12"/>
        <v>LithiumHunan Wuchuang Recycling Technology Co., Ltd.</v>
      </c>
      <c r="K410" s="150" t="str">
        <f t="shared" si="13"/>
        <v>LithiumHunan Wuchuang Recycling Technology Co., Ltd.</v>
      </c>
    </row>
    <row r="411" spans="1:11">
      <c r="A411" s="150" t="s">
        <v>49</v>
      </c>
      <c r="B411" s="150" t="s">
        <v>1034</v>
      </c>
      <c r="C411" s="150" t="s">
        <v>1034</v>
      </c>
      <c r="D411" s="150" t="s">
        <v>103</v>
      </c>
      <c r="E411" s="150" t="s">
        <v>1035</v>
      </c>
      <c r="F411" s="151" t="s">
        <v>11</v>
      </c>
      <c r="H411" s="150" t="s">
        <v>1036</v>
      </c>
      <c r="I411" s="150" t="s">
        <v>413</v>
      </c>
      <c r="J411" s="150" t="str">
        <f t="shared" si="12"/>
        <v>LithiumHunan Yongshan Lithium Co., Ltd.</v>
      </c>
      <c r="K411" s="150" t="str">
        <f t="shared" si="13"/>
        <v>LithiumHunan Yongshan Lithium Co., Ltd.</v>
      </c>
    </row>
    <row r="412" spans="1:11">
      <c r="A412" s="150" t="s">
        <v>49</v>
      </c>
      <c r="B412" s="150" t="s">
        <v>1037</v>
      </c>
      <c r="C412" s="150" t="s">
        <v>1037</v>
      </c>
      <c r="D412" s="150" t="s">
        <v>103</v>
      </c>
      <c r="E412" s="150" t="s">
        <v>1038</v>
      </c>
      <c r="F412" s="151" t="s">
        <v>11</v>
      </c>
      <c r="H412" s="150" t="s">
        <v>1039</v>
      </c>
      <c r="I412" s="150" t="s">
        <v>378</v>
      </c>
      <c r="J412" s="150" t="str">
        <f t="shared" si="12"/>
        <v>LithiumJiangsu Baozong &amp; Baoda Pharmachem Co. Ltd.</v>
      </c>
      <c r="K412" s="150" t="str">
        <f t="shared" si="13"/>
        <v>LithiumJiangsu Baozong &amp; Baoda Pharmachem Co. Ltd.</v>
      </c>
    </row>
    <row r="413" spans="1:11">
      <c r="A413" s="150" t="s">
        <v>49</v>
      </c>
      <c r="B413" s="150" t="s">
        <v>1040</v>
      </c>
      <c r="C413" s="150" t="s">
        <v>1040</v>
      </c>
      <c r="D413" s="150" t="s">
        <v>103</v>
      </c>
      <c r="E413" s="150" t="s">
        <v>1041</v>
      </c>
      <c r="F413" s="151" t="s">
        <v>11</v>
      </c>
      <c r="H413" s="150" t="s">
        <v>1042</v>
      </c>
      <c r="I413" s="150" t="s">
        <v>370</v>
      </c>
      <c r="J413" s="150" t="str">
        <f t="shared" si="12"/>
        <v>LithiumJiangxi Albemarle Lithium Co., Ltd.</v>
      </c>
      <c r="K413" s="150" t="str">
        <f t="shared" si="13"/>
        <v>LithiumJiangxi Albemarle Lithium Co., Ltd.</v>
      </c>
    </row>
    <row r="414" spans="1:11">
      <c r="A414" s="150" t="s">
        <v>49</v>
      </c>
      <c r="B414" s="150" t="s">
        <v>1043</v>
      </c>
      <c r="C414" s="150" t="s">
        <v>1013</v>
      </c>
      <c r="D414" s="150" t="s">
        <v>103</v>
      </c>
      <c r="E414" s="150" t="s">
        <v>1014</v>
      </c>
      <c r="F414" s="151" t="s">
        <v>11</v>
      </c>
      <c r="H414" s="150" t="s">
        <v>1015</v>
      </c>
      <c r="I414" s="150" t="s">
        <v>370</v>
      </c>
      <c r="J414" s="150" t="str">
        <f t="shared" si="12"/>
        <v>LithiumJiangxi Ganfeng Lithium Co., Ltd.</v>
      </c>
      <c r="K414" s="150" t="str">
        <f t="shared" si="13"/>
        <v>LithiumJiangxi Ganfeng Lithium Co., Ltd.</v>
      </c>
    </row>
    <row r="415" spans="1:11">
      <c r="A415" s="150" t="s">
        <v>49</v>
      </c>
      <c r="B415" s="150" t="s">
        <v>1044</v>
      </c>
      <c r="C415" s="150" t="s">
        <v>1044</v>
      </c>
      <c r="D415" s="150" t="s">
        <v>103</v>
      </c>
      <c r="E415" s="150" t="s">
        <v>1045</v>
      </c>
      <c r="F415" s="151" t="s">
        <v>11</v>
      </c>
      <c r="H415" s="150" t="s">
        <v>458</v>
      </c>
      <c r="I415" s="150" t="s">
        <v>370</v>
      </c>
      <c r="J415" s="150" t="str">
        <f t="shared" si="12"/>
        <v>LithiumJiangxi Nanshi Lithium Power New Materials Co., Ltd.</v>
      </c>
      <c r="K415" s="150" t="str">
        <f t="shared" si="13"/>
        <v>LithiumJiangxi Nanshi Lithium Power New Materials Co., Ltd.</v>
      </c>
    </row>
    <row r="416" spans="1:11">
      <c r="A416" s="150" t="s">
        <v>49</v>
      </c>
      <c r="B416" s="150" t="s">
        <v>455</v>
      </c>
      <c r="C416" s="150" t="s">
        <v>456</v>
      </c>
      <c r="D416" s="150" t="s">
        <v>103</v>
      </c>
      <c r="E416" s="150" t="s">
        <v>1046</v>
      </c>
      <c r="F416" s="151" t="s">
        <v>11</v>
      </c>
      <c r="H416" s="150" t="s">
        <v>458</v>
      </c>
      <c r="I416" s="150" t="s">
        <v>370</v>
      </c>
      <c r="J416" s="150" t="str">
        <f t="shared" si="12"/>
        <v>LithiumJiangxi Rui da Xinnengyuan Technology Co., Ltd.</v>
      </c>
      <c r="K416" s="150" t="str">
        <f t="shared" si="13"/>
        <v>LithiumJiangxi Rui da Xinnengyuan Technology Co., Ltd.</v>
      </c>
    </row>
    <row r="417" spans="1:11">
      <c r="A417" s="150" t="s">
        <v>49</v>
      </c>
      <c r="B417" s="150" t="s">
        <v>456</v>
      </c>
      <c r="C417" s="150" t="s">
        <v>456</v>
      </c>
      <c r="D417" s="150" t="s">
        <v>103</v>
      </c>
      <c r="E417" s="150" t="s">
        <v>1046</v>
      </c>
      <c r="F417" s="151" t="s">
        <v>11</v>
      </c>
      <c r="H417" s="150" t="s">
        <v>458</v>
      </c>
      <c r="I417" s="150" t="s">
        <v>370</v>
      </c>
      <c r="J417" s="150" t="str">
        <f t="shared" si="12"/>
        <v>LithiumJiangxi Ruida New Energy Technology Co., Ltd.</v>
      </c>
      <c r="K417" s="150" t="str">
        <f t="shared" si="13"/>
        <v>LithiumJiangxi Ruida New Energy Technology Co., Ltd.</v>
      </c>
    </row>
    <row r="418" spans="1:11">
      <c r="A418" s="150" t="s">
        <v>49</v>
      </c>
      <c r="B418" s="150" t="s">
        <v>463</v>
      </c>
      <c r="C418" s="150" t="s">
        <v>463</v>
      </c>
      <c r="D418" s="150" t="s">
        <v>103</v>
      </c>
      <c r="E418" s="150" t="s">
        <v>1047</v>
      </c>
      <c r="F418" s="151" t="s">
        <v>11</v>
      </c>
      <c r="H418" s="150" t="s">
        <v>464</v>
      </c>
      <c r="I418" s="150" t="s">
        <v>465</v>
      </c>
      <c r="J418" s="150" t="str">
        <f t="shared" si="12"/>
        <v>LithiumJingmen GEM Co., Ltd.</v>
      </c>
      <c r="K418" s="150" t="str">
        <f t="shared" si="13"/>
        <v>LithiumJingmen GEM Co., Ltd.</v>
      </c>
    </row>
    <row r="419" spans="1:11">
      <c r="A419" s="150" t="s">
        <v>49</v>
      </c>
      <c r="B419" s="150" t="s">
        <v>1048</v>
      </c>
      <c r="C419" s="150" t="s">
        <v>1049</v>
      </c>
      <c r="D419" s="150" t="s">
        <v>144</v>
      </c>
      <c r="E419" s="150" t="s">
        <v>1050</v>
      </c>
      <c r="F419" s="151" t="s">
        <v>11</v>
      </c>
      <c r="H419" s="150" t="s">
        <v>1051</v>
      </c>
      <c r="I419" s="150" t="s">
        <v>298</v>
      </c>
      <c r="J419" s="150" t="str">
        <f t="shared" si="12"/>
        <v>LithiumKemerton</v>
      </c>
      <c r="K419" s="150" t="str">
        <f t="shared" si="13"/>
        <v>LithiumKemerton</v>
      </c>
    </row>
    <row r="420" spans="1:11">
      <c r="A420" s="150" t="s">
        <v>49</v>
      </c>
      <c r="B420" s="150" t="s">
        <v>1049</v>
      </c>
      <c r="C420" s="150" t="s">
        <v>1049</v>
      </c>
      <c r="D420" s="150" t="s">
        <v>144</v>
      </c>
      <c r="E420" s="150" t="s">
        <v>1050</v>
      </c>
      <c r="F420" s="151" t="s">
        <v>11</v>
      </c>
      <c r="H420" s="150" t="s">
        <v>1051</v>
      </c>
      <c r="I420" s="150" t="s">
        <v>298</v>
      </c>
      <c r="J420" s="150" t="str">
        <f t="shared" si="12"/>
        <v>LithiumKemerton Lithium Hydroxide Plant</v>
      </c>
      <c r="K420" s="150" t="str">
        <f t="shared" si="13"/>
        <v>LithiumKemerton Lithium Hydroxide Plant</v>
      </c>
    </row>
    <row r="421" spans="1:11">
      <c r="A421" s="150" t="s">
        <v>49</v>
      </c>
      <c r="B421" s="150" t="s">
        <v>1052</v>
      </c>
      <c r="C421" s="150" t="s">
        <v>1052</v>
      </c>
      <c r="D421" s="150" t="s">
        <v>218</v>
      </c>
      <c r="E421" s="150" t="s">
        <v>1053</v>
      </c>
      <c r="F421" s="151" t="s">
        <v>11</v>
      </c>
      <c r="H421" s="150" t="s">
        <v>1054</v>
      </c>
      <c r="I421" s="150" t="s">
        <v>994</v>
      </c>
      <c r="J421" s="150" t="str">
        <f t="shared" si="12"/>
        <v>LithiumKings Mountain Lithium Hydroxide Plant</v>
      </c>
      <c r="K421" s="150" t="str">
        <f t="shared" si="13"/>
        <v>LithiumKings Mountain Lithium Hydroxide Plant</v>
      </c>
    </row>
    <row r="422" spans="1:11">
      <c r="A422" s="150" t="s">
        <v>49</v>
      </c>
      <c r="B422" s="150" t="s">
        <v>1055</v>
      </c>
      <c r="C422" s="150" t="s">
        <v>1052</v>
      </c>
      <c r="D422" s="150" t="s">
        <v>218</v>
      </c>
      <c r="E422" s="150" t="s">
        <v>1053</v>
      </c>
      <c r="F422" s="151" t="s">
        <v>11</v>
      </c>
      <c r="H422" s="150" t="s">
        <v>1054</v>
      </c>
      <c r="I422" s="150" t="s">
        <v>994</v>
      </c>
      <c r="J422" s="150" t="str">
        <f t="shared" si="12"/>
        <v>LithiumKings Mountain Lithium Plant</v>
      </c>
      <c r="K422" s="150" t="str">
        <f t="shared" si="13"/>
        <v>LithiumKings Mountain Lithium Plant</v>
      </c>
    </row>
    <row r="423" spans="1:11">
      <c r="A423" s="150" t="s">
        <v>49</v>
      </c>
      <c r="B423" s="150" t="s">
        <v>1056</v>
      </c>
      <c r="C423" s="150" t="s">
        <v>987</v>
      </c>
      <c r="D423" s="150" t="s">
        <v>158</v>
      </c>
      <c r="E423" s="150" t="s">
        <v>988</v>
      </c>
      <c r="F423" s="151" t="s">
        <v>11</v>
      </c>
      <c r="H423" s="150" t="s">
        <v>746</v>
      </c>
      <c r="I423" s="150" t="s">
        <v>746</v>
      </c>
      <c r="J423" s="150" t="str">
        <f t="shared" si="12"/>
        <v>LithiumLa Negra Chemical Plant</v>
      </c>
      <c r="K423" s="150" t="str">
        <f t="shared" si="13"/>
        <v>LithiumLa Negra Chemical Plant</v>
      </c>
    </row>
    <row r="424" spans="1:11">
      <c r="A424" s="150" t="s">
        <v>49</v>
      </c>
      <c r="B424" s="150" t="s">
        <v>987</v>
      </c>
      <c r="C424" s="150" t="s">
        <v>987</v>
      </c>
      <c r="D424" s="150" t="s">
        <v>158</v>
      </c>
      <c r="E424" s="150" t="s">
        <v>988</v>
      </c>
      <c r="F424" s="151" t="s">
        <v>11</v>
      </c>
      <c r="H424" s="150" t="s">
        <v>746</v>
      </c>
      <c r="I424" s="150" t="s">
        <v>746</v>
      </c>
      <c r="J424" s="150" t="str">
        <f t="shared" si="12"/>
        <v>LithiumLa Negra Lithium Carbonate Plant</v>
      </c>
      <c r="K424" s="150" t="str">
        <f t="shared" si="13"/>
        <v>LithiumLa Negra Lithium Carbonate Plant</v>
      </c>
    </row>
    <row r="425" spans="1:11">
      <c r="A425" s="150" t="s">
        <v>49</v>
      </c>
      <c r="B425" s="150" t="s">
        <v>1057</v>
      </c>
      <c r="C425" s="150" t="s">
        <v>1057</v>
      </c>
      <c r="D425" s="150" t="s">
        <v>103</v>
      </c>
      <c r="E425" s="150" t="s">
        <v>1058</v>
      </c>
      <c r="F425" s="151" t="s">
        <v>11</v>
      </c>
      <c r="H425" s="150" t="s">
        <v>1059</v>
      </c>
      <c r="I425" s="150" t="s">
        <v>638</v>
      </c>
      <c r="J425" s="150" t="str">
        <f t="shared" si="12"/>
        <v>LithiumLianhe Chemical Technology(Dezhou) Co.,Ltd</v>
      </c>
      <c r="K425" s="150" t="str">
        <f t="shared" si="13"/>
        <v>LithiumLianhe Chemical Technology(Dezhou) Co.,Ltd</v>
      </c>
    </row>
    <row r="426" spans="1:11">
      <c r="A426" s="150" t="s">
        <v>49</v>
      </c>
      <c r="B426" s="150" t="s">
        <v>1060</v>
      </c>
      <c r="C426" s="150" t="s">
        <v>1060</v>
      </c>
      <c r="D426" s="150" t="s">
        <v>103</v>
      </c>
      <c r="E426" s="150" t="s">
        <v>1061</v>
      </c>
      <c r="F426" s="151" t="s">
        <v>11</v>
      </c>
      <c r="H426" s="150" t="s">
        <v>1062</v>
      </c>
      <c r="I426" s="150" t="s">
        <v>514</v>
      </c>
      <c r="J426" s="150" t="str">
        <f t="shared" si="12"/>
        <v>LithiumLianhe Chemical Technology(Linhai) Co.,Ltd</v>
      </c>
      <c r="K426" s="150" t="str">
        <f t="shared" si="13"/>
        <v>LithiumLianhe Chemical Technology(Linhai) Co.,Ltd</v>
      </c>
    </row>
    <row r="427" spans="1:11">
      <c r="A427" s="150" t="s">
        <v>49</v>
      </c>
      <c r="B427" s="150" t="s">
        <v>1063</v>
      </c>
      <c r="C427" s="150" t="s">
        <v>991</v>
      </c>
      <c r="D427" s="150" t="s">
        <v>218</v>
      </c>
      <c r="E427" s="150" t="s">
        <v>992</v>
      </c>
      <c r="F427" s="151" t="s">
        <v>11</v>
      </c>
      <c r="H427" s="150" t="s">
        <v>993</v>
      </c>
      <c r="I427" s="150" t="s">
        <v>994</v>
      </c>
      <c r="J427" s="150" t="str">
        <f t="shared" si="12"/>
        <v>LithiumLivent (Bessemer City)</v>
      </c>
      <c r="K427" s="150" t="str">
        <f t="shared" si="13"/>
        <v>LithiumLivent (Bessemer City)</v>
      </c>
    </row>
    <row r="428" spans="1:11">
      <c r="A428" s="150" t="s">
        <v>49</v>
      </c>
      <c r="B428" s="150" t="s">
        <v>1064</v>
      </c>
      <c r="C428" s="150" t="s">
        <v>995</v>
      </c>
      <c r="D428" s="150" t="s">
        <v>996</v>
      </c>
      <c r="E428" s="150" t="s">
        <v>997</v>
      </c>
      <c r="F428" s="151" t="s">
        <v>11</v>
      </c>
      <c r="H428" s="150" t="s">
        <v>998</v>
      </c>
      <c r="I428" s="150" t="s">
        <v>999</v>
      </c>
      <c r="J428" s="150" t="str">
        <f t="shared" si="12"/>
        <v>LithiumLivent (Fenix)</v>
      </c>
      <c r="K428" s="150" t="str">
        <f t="shared" si="13"/>
        <v>LithiumLivent (Fenix)</v>
      </c>
    </row>
    <row r="429" spans="1:11">
      <c r="A429" s="150" t="s">
        <v>49</v>
      </c>
      <c r="B429" s="150" t="s">
        <v>1065</v>
      </c>
      <c r="C429" s="150" t="s">
        <v>991</v>
      </c>
      <c r="D429" s="150" t="s">
        <v>218</v>
      </c>
      <c r="E429" s="150" t="s">
        <v>992</v>
      </c>
      <c r="F429" s="151" t="s">
        <v>11</v>
      </c>
      <c r="H429" s="150" t="s">
        <v>993</v>
      </c>
      <c r="I429" s="150" t="s">
        <v>994</v>
      </c>
      <c r="J429" s="150" t="str">
        <f t="shared" si="12"/>
        <v>LithiumLivent Corporation (Bessemer City)</v>
      </c>
      <c r="K429" s="150" t="str">
        <f t="shared" si="13"/>
        <v>LithiumLivent Corporation (Bessemer City)</v>
      </c>
    </row>
    <row r="430" spans="1:11">
      <c r="A430" s="150" t="s">
        <v>49</v>
      </c>
      <c r="B430" s="150" t="s">
        <v>1066</v>
      </c>
      <c r="C430" s="150" t="s">
        <v>995</v>
      </c>
      <c r="D430" s="150" t="s">
        <v>996</v>
      </c>
      <c r="E430" s="150" t="s">
        <v>997</v>
      </c>
      <c r="F430" s="151" t="s">
        <v>11</v>
      </c>
      <c r="H430" s="150" t="s">
        <v>998</v>
      </c>
      <c r="I430" s="150" t="s">
        <v>999</v>
      </c>
      <c r="J430" s="150" t="str">
        <f t="shared" si="12"/>
        <v>LithiumLivent Corporation (Fenix)</v>
      </c>
      <c r="K430" s="150" t="str">
        <f t="shared" si="13"/>
        <v>LithiumLivent Corporation (Fenix)</v>
      </c>
    </row>
    <row r="431" spans="1:11">
      <c r="A431" s="150" t="s">
        <v>49</v>
      </c>
      <c r="B431" s="150" t="s">
        <v>1067</v>
      </c>
      <c r="C431" s="150" t="s">
        <v>1067</v>
      </c>
      <c r="D431" s="150" t="s">
        <v>103</v>
      </c>
      <c r="E431" s="150" t="s">
        <v>1068</v>
      </c>
      <c r="F431" s="151" t="s">
        <v>11</v>
      </c>
      <c r="H431" s="150" t="s">
        <v>369</v>
      </c>
      <c r="I431" s="150" t="s">
        <v>370</v>
      </c>
      <c r="J431" s="150" t="str">
        <f t="shared" si="12"/>
        <v>LithiumLongnan Ruihong Technology Co., Ltd.</v>
      </c>
      <c r="K431" s="150" t="str">
        <f t="shared" si="13"/>
        <v>LithiumLongnan Ruihong Technology Co., Ltd.</v>
      </c>
    </row>
    <row r="432" spans="1:11">
      <c r="A432" s="150" t="s">
        <v>49</v>
      </c>
      <c r="B432" s="150" t="s">
        <v>1069</v>
      </c>
      <c r="C432" s="150" t="s">
        <v>1002</v>
      </c>
      <c r="D432" s="150" t="s">
        <v>996</v>
      </c>
      <c r="E432" s="150" t="s">
        <v>1003</v>
      </c>
      <c r="F432" s="151" t="s">
        <v>11</v>
      </c>
      <c r="H432" s="150" t="s">
        <v>1004</v>
      </c>
      <c r="I432" s="150" t="s">
        <v>1005</v>
      </c>
      <c r="J432" s="150" t="str">
        <f t="shared" si="12"/>
        <v>LithiumMinera Exar (Ganfeng Lithium-Lithium Americas)</v>
      </c>
      <c r="K432" s="150" t="str">
        <f t="shared" si="13"/>
        <v>LithiumMinera Exar (Ganfeng Lithium-Lithium Americas)</v>
      </c>
    </row>
    <row r="433" spans="1:11">
      <c r="A433" s="150" t="s">
        <v>49</v>
      </c>
      <c r="B433" s="150" t="s">
        <v>1002</v>
      </c>
      <c r="C433" s="150" t="s">
        <v>1002</v>
      </c>
      <c r="D433" s="150" t="s">
        <v>996</v>
      </c>
      <c r="E433" s="150" t="s">
        <v>1003</v>
      </c>
      <c r="F433" s="151" t="s">
        <v>11</v>
      </c>
      <c r="H433" s="150" t="s">
        <v>1004</v>
      </c>
      <c r="I433" s="150" t="s">
        <v>1005</v>
      </c>
      <c r="J433" s="150" t="str">
        <f t="shared" si="12"/>
        <v>LithiumMinera Exar S.A.</v>
      </c>
      <c r="K433" s="150" t="str">
        <f t="shared" si="13"/>
        <v>LithiumMinera Exar S.A.</v>
      </c>
    </row>
    <row r="434" spans="1:11">
      <c r="A434" s="150" t="s">
        <v>49</v>
      </c>
      <c r="B434" s="150" t="s">
        <v>1070</v>
      </c>
      <c r="C434" s="150" t="s">
        <v>1070</v>
      </c>
      <c r="D434" s="150" t="s">
        <v>103</v>
      </c>
      <c r="E434" s="150" t="s">
        <v>1071</v>
      </c>
      <c r="F434" s="151" t="s">
        <v>11</v>
      </c>
      <c r="H434" s="150" t="s">
        <v>369</v>
      </c>
      <c r="I434" s="150" t="s">
        <v>370</v>
      </c>
      <c r="J434" s="150" t="str">
        <f t="shared" si="12"/>
        <v>LithiumNingdu Ganfeng Lithium Co., Ltd.</v>
      </c>
      <c r="K434" s="150" t="str">
        <f t="shared" si="13"/>
        <v>LithiumNingdu Ganfeng Lithium Co., Ltd.</v>
      </c>
    </row>
    <row r="435" spans="1:11">
      <c r="A435" s="150" t="s">
        <v>49</v>
      </c>
      <c r="B435" s="150" t="s">
        <v>1072</v>
      </c>
      <c r="C435" s="150" t="s">
        <v>1073</v>
      </c>
      <c r="D435" s="150" t="s">
        <v>158</v>
      </c>
      <c r="E435" s="150" t="s">
        <v>1074</v>
      </c>
      <c r="F435" s="151" t="s">
        <v>11</v>
      </c>
      <c r="H435" s="150" t="s">
        <v>746</v>
      </c>
      <c r="I435" s="150" t="s">
        <v>746</v>
      </c>
      <c r="J435" s="150" t="str">
        <f t="shared" si="12"/>
        <v>LithiumPlanta Quimica Carmen</v>
      </c>
      <c r="K435" s="150" t="str">
        <f t="shared" si="13"/>
        <v>LithiumPlanta Quimica Carmen</v>
      </c>
    </row>
    <row r="436" spans="1:11">
      <c r="A436" s="150" t="s">
        <v>49</v>
      </c>
      <c r="B436" s="150" t="s">
        <v>1075</v>
      </c>
      <c r="C436" s="150" t="s">
        <v>1075</v>
      </c>
      <c r="D436" s="150" t="s">
        <v>248</v>
      </c>
      <c r="E436" s="150" t="s">
        <v>1076</v>
      </c>
      <c r="F436" s="151" t="s">
        <v>11</v>
      </c>
      <c r="H436" s="150" t="s">
        <v>961</v>
      </c>
      <c r="I436" s="150" t="s">
        <v>580</v>
      </c>
      <c r="J436" s="150" t="str">
        <f t="shared" si="12"/>
        <v>LithiumPT. ChengTok Lithium Indonesia</v>
      </c>
      <c r="K436" s="150" t="str">
        <f t="shared" si="13"/>
        <v>LithiumPT. ChengTok Lithium Indonesia</v>
      </c>
    </row>
    <row r="437" spans="1:11">
      <c r="A437" s="150" t="s">
        <v>49</v>
      </c>
      <c r="B437" s="150" t="s">
        <v>1077</v>
      </c>
      <c r="C437" s="150" t="s">
        <v>1077</v>
      </c>
      <c r="D437" s="150" t="s">
        <v>103</v>
      </c>
      <c r="E437" s="150" t="s">
        <v>1078</v>
      </c>
      <c r="F437" s="151" t="s">
        <v>11</v>
      </c>
      <c r="H437" s="150" t="s">
        <v>1079</v>
      </c>
      <c r="I437" s="150" t="s">
        <v>1080</v>
      </c>
      <c r="J437" s="150" t="str">
        <f t="shared" si="12"/>
        <v>LithiumQinghai Dongtai Jinear Lithium Resources Co., Ltd.</v>
      </c>
      <c r="K437" s="150" t="str">
        <f t="shared" si="13"/>
        <v>LithiumQinghai Dongtai Jinear Lithium Resources Co., Ltd.</v>
      </c>
    </row>
    <row r="438" spans="1:11">
      <c r="A438" s="150" t="s">
        <v>49</v>
      </c>
      <c r="B438" s="150" t="s">
        <v>1081</v>
      </c>
      <c r="C438" s="150" t="s">
        <v>1081</v>
      </c>
      <c r="D438" s="150" t="s">
        <v>103</v>
      </c>
      <c r="E438" s="150" t="s">
        <v>1082</v>
      </c>
      <c r="F438" s="151" t="s">
        <v>11</v>
      </c>
      <c r="H438" s="150" t="s">
        <v>1079</v>
      </c>
      <c r="I438" s="150" t="s">
        <v>1080</v>
      </c>
      <c r="J438" s="150" t="str">
        <f t="shared" si="12"/>
        <v>LithiumQinghai Jinaier Lithium Resources Co., Ltd.</v>
      </c>
      <c r="K438" s="150" t="str">
        <f t="shared" si="13"/>
        <v>LithiumQinghai Jinaier Lithium Resources Co., Ltd.</v>
      </c>
    </row>
    <row r="439" spans="1:11">
      <c r="A439" s="150" t="s">
        <v>49</v>
      </c>
      <c r="B439" s="150" t="s">
        <v>1083</v>
      </c>
      <c r="C439" s="150" t="s">
        <v>1084</v>
      </c>
      <c r="D439" s="150" t="s">
        <v>103</v>
      </c>
      <c r="E439" s="150" t="s">
        <v>1085</v>
      </c>
      <c r="F439" s="151" t="s">
        <v>11</v>
      </c>
      <c r="H439" s="150" t="s">
        <v>1083</v>
      </c>
      <c r="I439" s="150" t="s">
        <v>395</v>
      </c>
      <c r="J439" s="150" t="str">
        <f t="shared" si="12"/>
        <v>LithiumQinzhou</v>
      </c>
      <c r="K439" s="150" t="str">
        <f t="shared" si="13"/>
        <v>LithiumQinzhou</v>
      </c>
    </row>
    <row r="440" spans="1:11">
      <c r="A440" s="150" t="s">
        <v>49</v>
      </c>
      <c r="B440" s="150" t="s">
        <v>1086</v>
      </c>
      <c r="C440" s="150" t="s">
        <v>1084</v>
      </c>
      <c r="D440" s="150" t="s">
        <v>103</v>
      </c>
      <c r="E440" s="150" t="s">
        <v>1085</v>
      </c>
      <c r="F440" s="151" t="s">
        <v>11</v>
      </c>
      <c r="H440" s="150" t="s">
        <v>1083</v>
      </c>
      <c r="I440" s="150" t="s">
        <v>395</v>
      </c>
      <c r="J440" s="150" t="str">
        <f t="shared" si="12"/>
        <v>LithiumQinzhou Lithium</v>
      </c>
      <c r="K440" s="150" t="str">
        <f t="shared" si="13"/>
        <v>LithiumQinzhou Lithium</v>
      </c>
    </row>
    <row r="441" spans="1:11">
      <c r="A441" s="150" t="s">
        <v>49</v>
      </c>
      <c r="B441" s="150" t="s">
        <v>1084</v>
      </c>
      <c r="C441" s="150" t="s">
        <v>1084</v>
      </c>
      <c r="D441" s="150" t="s">
        <v>103</v>
      </c>
      <c r="E441" s="150" t="s">
        <v>1085</v>
      </c>
      <c r="F441" s="151" t="s">
        <v>11</v>
      </c>
      <c r="H441" s="150" t="s">
        <v>1083</v>
      </c>
      <c r="I441" s="150" t="s">
        <v>395</v>
      </c>
      <c r="J441" s="150" t="str">
        <f t="shared" si="12"/>
        <v>LithiumQinzhou Lithium Hydroxide Plant</v>
      </c>
      <c r="K441" s="150" t="str">
        <f t="shared" si="13"/>
        <v>LithiumQinzhou Lithium Hydroxide Plant</v>
      </c>
    </row>
    <row r="442" spans="1:11">
      <c r="A442" s="150" t="s">
        <v>49</v>
      </c>
      <c r="B442" s="150" t="s">
        <v>1087</v>
      </c>
      <c r="C442" s="150" t="s">
        <v>1087</v>
      </c>
      <c r="D442" s="150" t="s">
        <v>103</v>
      </c>
      <c r="E442" s="150" t="s">
        <v>1088</v>
      </c>
      <c r="F442" s="151" t="s">
        <v>11</v>
      </c>
      <c r="H442" s="150" t="s">
        <v>369</v>
      </c>
      <c r="I442" s="150" t="s">
        <v>370</v>
      </c>
      <c r="J442" s="150" t="str">
        <f t="shared" si="12"/>
        <v>LithiumQuannan Ruilong Technology Co., Ltd.</v>
      </c>
      <c r="K442" s="150" t="str">
        <f t="shared" si="13"/>
        <v>LithiumQuannan Ruilong Technology Co., Ltd.</v>
      </c>
    </row>
    <row r="443" spans="1:11">
      <c r="A443" s="150" t="s">
        <v>49</v>
      </c>
      <c r="B443" s="150" t="s">
        <v>1089</v>
      </c>
      <c r="C443" s="150" t="s">
        <v>1089</v>
      </c>
      <c r="D443" s="150" t="s">
        <v>996</v>
      </c>
      <c r="E443" s="150" t="s">
        <v>1090</v>
      </c>
      <c r="F443" s="151" t="s">
        <v>11</v>
      </c>
      <c r="H443" s="150" t="s">
        <v>1091</v>
      </c>
      <c r="I443" s="150" t="s">
        <v>1005</v>
      </c>
      <c r="J443" s="150" t="str">
        <f t="shared" si="12"/>
        <v>LithiumSales de Jujuy S.A.</v>
      </c>
      <c r="K443" s="150" t="str">
        <f t="shared" si="13"/>
        <v>LithiumSales de Jujuy S.A.</v>
      </c>
    </row>
    <row r="444" spans="1:11">
      <c r="A444" s="150" t="s">
        <v>49</v>
      </c>
      <c r="B444" s="150" t="s">
        <v>1092</v>
      </c>
      <c r="C444" s="150" t="s">
        <v>1093</v>
      </c>
      <c r="D444" s="150" t="s">
        <v>103</v>
      </c>
      <c r="E444" s="150" t="s">
        <v>1094</v>
      </c>
      <c r="F444" s="151" t="s">
        <v>11</v>
      </c>
      <c r="H444" s="150" t="s">
        <v>1095</v>
      </c>
      <c r="I444" s="150" t="s">
        <v>602</v>
      </c>
      <c r="J444" s="150" t="str">
        <f t="shared" si="12"/>
        <v>LithiumSichuan CATH Co., Ltd</v>
      </c>
      <c r="K444" s="150" t="str">
        <f t="shared" si="13"/>
        <v>LithiumSichuan CATH Co., Ltd</v>
      </c>
    </row>
    <row r="445" spans="1:11">
      <c r="A445" s="150" t="s">
        <v>49</v>
      </c>
      <c r="B445" s="150" t="s">
        <v>1096</v>
      </c>
      <c r="C445" s="150" t="s">
        <v>1096</v>
      </c>
      <c r="D445" s="150" t="s">
        <v>103</v>
      </c>
      <c r="E445" s="150" t="s">
        <v>1097</v>
      </c>
      <c r="F445" s="151" t="s">
        <v>11</v>
      </c>
      <c r="H445" s="150" t="s">
        <v>1098</v>
      </c>
      <c r="I445" s="150" t="s">
        <v>602</v>
      </c>
      <c r="J445" s="150" t="str">
        <f t="shared" si="12"/>
        <v>LithiumSichuan Siterui Lithium Industry Co., Ltd.</v>
      </c>
      <c r="K445" s="150" t="str">
        <f t="shared" si="13"/>
        <v>LithiumSichuan Siterui Lithium Industry Co., Ltd.</v>
      </c>
    </row>
    <row r="446" spans="1:11">
      <c r="A446" s="150" t="s">
        <v>49</v>
      </c>
      <c r="B446" s="150" t="s">
        <v>1099</v>
      </c>
      <c r="C446" s="150" t="s">
        <v>1099</v>
      </c>
      <c r="D446" s="150" t="s">
        <v>103</v>
      </c>
      <c r="E446" s="150" t="s">
        <v>1100</v>
      </c>
      <c r="F446" s="151" t="s">
        <v>11</v>
      </c>
      <c r="H446" s="150" t="s">
        <v>1098</v>
      </c>
      <c r="I446" s="150" t="s">
        <v>602</v>
      </c>
      <c r="J446" s="150" t="str">
        <f t="shared" si="12"/>
        <v>LithiumSichuan Zhiyuan Lithium Industries Co., Ltd</v>
      </c>
      <c r="K446" s="150" t="str">
        <f t="shared" si="13"/>
        <v>LithiumSichuan Zhiyuan Lithium Industries Co., Ltd</v>
      </c>
    </row>
    <row r="447" spans="1:11">
      <c r="A447" s="150" t="s">
        <v>49</v>
      </c>
      <c r="B447" s="150" t="s">
        <v>1101</v>
      </c>
      <c r="C447" s="150" t="s">
        <v>1073</v>
      </c>
      <c r="D447" s="150" t="s">
        <v>158</v>
      </c>
      <c r="E447" s="150" t="s">
        <v>1074</v>
      </c>
      <c r="F447" s="151" t="s">
        <v>11</v>
      </c>
      <c r="H447" s="150" t="s">
        <v>746</v>
      </c>
      <c r="I447" s="150" t="s">
        <v>746</v>
      </c>
      <c r="J447" s="150" t="str">
        <f t="shared" si="12"/>
        <v>LithiumSociedad Quimica y Minera/SQM Lithium (Salar Del Carmen Plant)</v>
      </c>
      <c r="K447" s="150" t="str">
        <f t="shared" si="13"/>
        <v>LithiumSociedad Quimica y Minera/SQM Lithium (Salar Del Carmen Plant)</v>
      </c>
    </row>
    <row r="448" spans="1:11">
      <c r="A448" s="150" t="s">
        <v>49</v>
      </c>
      <c r="B448" s="150" t="s">
        <v>1102</v>
      </c>
      <c r="C448" s="150" t="s">
        <v>1073</v>
      </c>
      <c r="D448" s="150" t="s">
        <v>158</v>
      </c>
      <c r="E448" s="150" t="s">
        <v>1074</v>
      </c>
      <c r="F448" s="151" t="s">
        <v>11</v>
      </c>
      <c r="H448" s="150" t="s">
        <v>746</v>
      </c>
      <c r="I448" s="150" t="s">
        <v>746</v>
      </c>
      <c r="J448" s="150" t="str">
        <f t="shared" si="12"/>
        <v>LithiumSQM Salar S.A.</v>
      </c>
      <c r="K448" s="150" t="str">
        <f t="shared" si="13"/>
        <v>LithiumSQM Salar S.A.</v>
      </c>
    </row>
    <row r="449" spans="1:11">
      <c r="A449" s="150" t="s">
        <v>49</v>
      </c>
      <c r="B449" s="150" t="s">
        <v>1103</v>
      </c>
      <c r="C449" s="150" t="s">
        <v>1073</v>
      </c>
      <c r="D449" s="150" t="s">
        <v>158</v>
      </c>
      <c r="E449" s="150" t="s">
        <v>1074</v>
      </c>
      <c r="F449" s="151" t="s">
        <v>11</v>
      </c>
      <c r="H449" s="150" t="s">
        <v>746</v>
      </c>
      <c r="I449" s="150" t="s">
        <v>746</v>
      </c>
      <c r="J449" s="150" t="str">
        <f t="shared" si="12"/>
        <v>LithiumSQM Salar S.A. (Del Carmen Plant)</v>
      </c>
      <c r="K449" s="150" t="str">
        <f t="shared" si="13"/>
        <v>LithiumSQM Salar S.A. (Del Carmen Plant)</v>
      </c>
    </row>
    <row r="450" spans="1:11">
      <c r="A450" s="150" t="s">
        <v>49</v>
      </c>
      <c r="B450" s="150" t="s">
        <v>1073</v>
      </c>
      <c r="C450" s="150" t="s">
        <v>1073</v>
      </c>
      <c r="D450" s="150" t="s">
        <v>158</v>
      </c>
      <c r="E450" s="150" t="s">
        <v>1074</v>
      </c>
      <c r="F450" s="151" t="s">
        <v>11</v>
      </c>
      <c r="H450" s="150" t="s">
        <v>746</v>
      </c>
      <c r="I450" s="150" t="s">
        <v>746</v>
      </c>
      <c r="J450" s="150" t="str">
        <f t="shared" si="12"/>
        <v>LithiumSQM Salar S.A. (Planta Quimica Litio Carmen)</v>
      </c>
      <c r="K450" s="150" t="str">
        <f t="shared" si="13"/>
        <v>LithiumSQM Salar S.A. (Planta Quimica Litio Carmen)</v>
      </c>
    </row>
    <row r="451" spans="1:11">
      <c r="A451" s="150" t="s">
        <v>49</v>
      </c>
      <c r="B451" s="150" t="s">
        <v>1104</v>
      </c>
      <c r="C451" s="150" t="s">
        <v>1104</v>
      </c>
      <c r="D451" s="150" t="s">
        <v>103</v>
      </c>
      <c r="E451" s="150" t="s">
        <v>1105</v>
      </c>
      <c r="F451" s="151" t="s">
        <v>11</v>
      </c>
      <c r="H451" s="150" t="s">
        <v>1008</v>
      </c>
      <c r="I451" s="150" t="s">
        <v>602</v>
      </c>
      <c r="J451" s="150" t="str">
        <f t="shared" si="12"/>
        <v>LithiumSuining Chengxi Lithium Industries Inc.</v>
      </c>
      <c r="K451" s="150" t="str">
        <f t="shared" si="13"/>
        <v>LithiumSuining Chengxi Lithium Industries Inc.</v>
      </c>
    </row>
    <row r="452" spans="1:11">
      <c r="A452" s="150" t="s">
        <v>49</v>
      </c>
      <c r="B452" s="150" t="s">
        <v>1106</v>
      </c>
      <c r="C452" s="150" t="s">
        <v>1107</v>
      </c>
      <c r="D452" s="150" t="s">
        <v>103</v>
      </c>
      <c r="E452" s="150" t="s">
        <v>1108</v>
      </c>
      <c r="F452" s="151" t="s">
        <v>11</v>
      </c>
      <c r="H452" s="150" t="s">
        <v>1109</v>
      </c>
      <c r="I452" s="150" t="s">
        <v>602</v>
      </c>
      <c r="J452" s="150" t="str">
        <f t="shared" si="12"/>
        <v>LithiumTianqi</v>
      </c>
      <c r="K452" s="150" t="str">
        <f t="shared" si="13"/>
        <v>LithiumTianqi</v>
      </c>
    </row>
    <row r="453" spans="1:11">
      <c r="A453" s="150" t="s">
        <v>49</v>
      </c>
      <c r="B453" s="150" t="s">
        <v>1107</v>
      </c>
      <c r="C453" s="150" t="s">
        <v>1107</v>
      </c>
      <c r="D453" s="150" t="s">
        <v>103</v>
      </c>
      <c r="E453" s="150" t="s">
        <v>1108</v>
      </c>
      <c r="F453" s="151" t="s">
        <v>11</v>
      </c>
      <c r="H453" s="150" t="s">
        <v>1109</v>
      </c>
      <c r="I453" s="150" t="s">
        <v>602</v>
      </c>
      <c r="J453" s="150" t="str">
        <f t="shared" ref="J453:J516" si="14">A453&amp;B453</f>
        <v>LithiumTianqi Lithium (Shehong) Co., Ltd.</v>
      </c>
      <c r="K453" s="150" t="str">
        <f t="shared" ref="K453:K516" si="15">A453&amp;B453</f>
        <v>LithiumTianqi Lithium (Shehong) Co., Ltd.</v>
      </c>
    </row>
    <row r="454" spans="1:11">
      <c r="A454" s="150" t="s">
        <v>49</v>
      </c>
      <c r="B454" s="150" t="s">
        <v>1093</v>
      </c>
      <c r="C454" s="150" t="s">
        <v>1093</v>
      </c>
      <c r="D454" s="150" t="s">
        <v>103</v>
      </c>
      <c r="E454" s="150" t="s">
        <v>1094</v>
      </c>
      <c r="F454" s="151" t="s">
        <v>11</v>
      </c>
      <c r="H454" s="150" t="s">
        <v>1095</v>
      </c>
      <c r="I454" s="150" t="s">
        <v>602</v>
      </c>
      <c r="J454" s="150" t="str">
        <f t="shared" si="14"/>
        <v>LithiumTyeeli (Meishan) Co., Ltd.</v>
      </c>
      <c r="K454" s="150" t="str">
        <f t="shared" si="15"/>
        <v>LithiumTyeeli (Meishan) Co., Ltd.</v>
      </c>
    </row>
    <row r="455" spans="1:11">
      <c r="A455" s="150" t="s">
        <v>49</v>
      </c>
      <c r="B455" s="150" t="s">
        <v>1110</v>
      </c>
      <c r="C455" s="150" t="s">
        <v>1110</v>
      </c>
      <c r="D455" s="150" t="s">
        <v>103</v>
      </c>
      <c r="E455" s="150" t="s">
        <v>1111</v>
      </c>
      <c r="F455" s="151" t="s">
        <v>11</v>
      </c>
      <c r="H455" s="150" t="s">
        <v>1112</v>
      </c>
      <c r="I455" s="150" t="s">
        <v>602</v>
      </c>
      <c r="J455" s="150" t="str">
        <f t="shared" si="14"/>
        <v>LithiumTyeeli (Yibin) Co., Ltd.</v>
      </c>
      <c r="K455" s="150" t="str">
        <f t="shared" si="15"/>
        <v>LithiumTyeeli (Yibin) Co., Ltd.</v>
      </c>
    </row>
    <row r="456" spans="1:11">
      <c r="A456" s="150" t="s">
        <v>49</v>
      </c>
      <c r="B456" s="150" t="s">
        <v>1113</v>
      </c>
      <c r="C456" s="150" t="s">
        <v>1114</v>
      </c>
      <c r="D456" s="150" t="s">
        <v>144</v>
      </c>
      <c r="E456" s="150" t="s">
        <v>1115</v>
      </c>
      <c r="F456" s="151" t="s">
        <v>11</v>
      </c>
      <c r="H456" s="150" t="s">
        <v>1113</v>
      </c>
      <c r="I456" s="150" t="s">
        <v>298</v>
      </c>
      <c r="J456" s="150" t="str">
        <f t="shared" si="14"/>
        <v>LithiumWodgina</v>
      </c>
      <c r="K456" s="150" t="str">
        <f t="shared" si="15"/>
        <v>LithiumWodgina</v>
      </c>
    </row>
    <row r="457" spans="1:11">
      <c r="A457" s="150" t="s">
        <v>49</v>
      </c>
      <c r="B457" s="150" t="s">
        <v>1114</v>
      </c>
      <c r="C457" s="150" t="s">
        <v>1114</v>
      </c>
      <c r="D457" s="150" t="s">
        <v>144</v>
      </c>
      <c r="E457" s="150" t="s">
        <v>1115</v>
      </c>
      <c r="F457" s="151" t="s">
        <v>11</v>
      </c>
      <c r="H457" s="150" t="s">
        <v>1113</v>
      </c>
      <c r="I457" s="150" t="s">
        <v>298</v>
      </c>
      <c r="J457" s="150" t="str">
        <f t="shared" si="14"/>
        <v>LithiumWodgina Lithium Mine</v>
      </c>
      <c r="K457" s="150" t="str">
        <f t="shared" si="15"/>
        <v>LithiumWodgina Lithium Mine</v>
      </c>
    </row>
    <row r="458" spans="1:11">
      <c r="A458" s="150" t="s">
        <v>49</v>
      </c>
      <c r="B458" s="150" t="s">
        <v>1042</v>
      </c>
      <c r="C458" s="150" t="s">
        <v>1040</v>
      </c>
      <c r="D458" s="150" t="s">
        <v>103</v>
      </c>
      <c r="E458" s="150" t="s">
        <v>1041</v>
      </c>
      <c r="F458" s="151" t="s">
        <v>11</v>
      </c>
      <c r="H458" s="150" t="s">
        <v>1042</v>
      </c>
      <c r="I458" s="150" t="s">
        <v>370</v>
      </c>
      <c r="J458" s="150" t="str">
        <f t="shared" si="14"/>
        <v>LithiumXinyu</v>
      </c>
      <c r="K458" s="150" t="str">
        <f t="shared" si="15"/>
        <v>LithiumXinyu</v>
      </c>
    </row>
    <row r="459" spans="1:11">
      <c r="A459" s="150" t="s">
        <v>49</v>
      </c>
      <c r="B459" s="150" t="s">
        <v>1116</v>
      </c>
      <c r="C459" s="150" t="s">
        <v>1040</v>
      </c>
      <c r="D459" s="150" t="s">
        <v>103</v>
      </c>
      <c r="E459" s="150" t="s">
        <v>1041</v>
      </c>
      <c r="F459" s="151" t="s">
        <v>11</v>
      </c>
      <c r="H459" s="150" t="s">
        <v>1042</v>
      </c>
      <c r="I459" s="150" t="s">
        <v>370</v>
      </c>
      <c r="J459" s="150" t="str">
        <f t="shared" si="14"/>
        <v>LithiumXinyu Lithium Hydroxide Plant</v>
      </c>
      <c r="K459" s="150" t="str">
        <f t="shared" si="15"/>
        <v>LithiumXinyu Lithium Hydroxide Plant</v>
      </c>
    </row>
    <row r="460" spans="1:11">
      <c r="A460" s="150" t="s">
        <v>49</v>
      </c>
      <c r="B460" s="150" t="s">
        <v>1117</v>
      </c>
      <c r="C460" s="150" t="s">
        <v>1118</v>
      </c>
      <c r="D460" s="150" t="s">
        <v>103</v>
      </c>
      <c r="E460" s="150" t="s">
        <v>1119</v>
      </c>
      <c r="F460" s="151" t="s">
        <v>11</v>
      </c>
      <c r="H460" s="150" t="s">
        <v>1120</v>
      </c>
      <c r="I460" s="150" t="s">
        <v>602</v>
      </c>
      <c r="J460" s="150" t="str">
        <f t="shared" si="14"/>
        <v>LithiumYahua</v>
      </c>
      <c r="K460" s="150" t="str">
        <f t="shared" si="15"/>
        <v>LithiumYahua</v>
      </c>
    </row>
    <row r="461" spans="1:11">
      <c r="A461" s="150" t="s">
        <v>49</v>
      </c>
      <c r="B461" s="150" t="s">
        <v>1118</v>
      </c>
      <c r="C461" s="150" t="s">
        <v>1118</v>
      </c>
      <c r="D461" s="150" t="s">
        <v>103</v>
      </c>
      <c r="E461" s="150" t="s">
        <v>1119</v>
      </c>
      <c r="F461" s="151" t="s">
        <v>11</v>
      </c>
      <c r="H461" s="150" t="s">
        <v>1120</v>
      </c>
      <c r="I461" s="150" t="s">
        <v>602</v>
      </c>
      <c r="J461" s="150" t="str">
        <f t="shared" si="14"/>
        <v>LithiumYahua Lithium Industry (Ya’an) Co., Ltd.</v>
      </c>
      <c r="K461" s="150" t="str">
        <f t="shared" si="15"/>
        <v>LithiumYahua Lithium Industry (Ya’an) Co., Ltd.</v>
      </c>
    </row>
    <row r="462" spans="1:11">
      <c r="A462" s="150" t="s">
        <v>49</v>
      </c>
      <c r="B462" s="150" t="s">
        <v>1121</v>
      </c>
      <c r="C462" s="150" t="s">
        <v>1110</v>
      </c>
      <c r="D462" s="150" t="s">
        <v>103</v>
      </c>
      <c r="E462" s="150" t="s">
        <v>1111</v>
      </c>
      <c r="F462" s="151" t="s">
        <v>11</v>
      </c>
      <c r="H462" s="150" t="s">
        <v>1112</v>
      </c>
      <c r="I462" s="150" t="s">
        <v>602</v>
      </c>
      <c r="J462" s="150" t="str">
        <f t="shared" si="14"/>
        <v>LithiumYibin Tianyi Lithium Industry Co., Ltd.</v>
      </c>
      <c r="K462" s="150" t="str">
        <f t="shared" si="15"/>
        <v>LithiumYibin Tianyi Lithium Industry Co., Ltd.</v>
      </c>
    </row>
    <row r="463" spans="1:11">
      <c r="A463" s="150" t="s">
        <v>49</v>
      </c>
      <c r="B463" s="150" t="s">
        <v>1122</v>
      </c>
      <c r="C463" s="150" t="s">
        <v>1122</v>
      </c>
      <c r="D463" s="150" t="s">
        <v>103</v>
      </c>
      <c r="E463" s="150" t="s">
        <v>1123</v>
      </c>
      <c r="F463" s="151" t="s">
        <v>11</v>
      </c>
      <c r="H463" s="150" t="s">
        <v>513</v>
      </c>
      <c r="I463" s="150" t="s">
        <v>514</v>
      </c>
      <c r="J463" s="150" t="str">
        <f t="shared" si="14"/>
        <v>LithiumZhejiang New Era Zhongneng Technology Co., Ltd.</v>
      </c>
      <c r="K463" s="150" t="str">
        <f t="shared" si="15"/>
        <v>LithiumZhejiang New Era Zhongneng Technology Co., Ltd.</v>
      </c>
    </row>
    <row r="464" spans="1:11">
      <c r="A464" s="150" t="s">
        <v>49</v>
      </c>
      <c r="B464" s="150" t="s">
        <v>265</v>
      </c>
      <c r="J464" s="150" t="str">
        <f t="shared" si="14"/>
        <v>LithiumSmelter not listed</v>
      </c>
      <c r="K464" s="150" t="str">
        <f t="shared" si="15"/>
        <v>LithiumSmelter not listed</v>
      </c>
    </row>
    <row r="465" spans="1:11">
      <c r="A465" s="150" t="s">
        <v>49</v>
      </c>
      <c r="B465" s="150" t="s">
        <v>98</v>
      </c>
      <c r="C465" s="150" t="s">
        <v>64</v>
      </c>
      <c r="D465" s="150" t="s">
        <v>64</v>
      </c>
      <c r="J465" s="150" t="str">
        <f t="shared" si="14"/>
        <v>LithiumSmelter not yet identified</v>
      </c>
      <c r="K465" s="150" t="str">
        <f t="shared" si="15"/>
        <v>LithiumSmelter not yet identified</v>
      </c>
    </row>
    <row r="466" spans="1:11">
      <c r="A466" s="150" t="s">
        <v>50</v>
      </c>
      <c r="B466" s="150" t="s">
        <v>1124</v>
      </c>
      <c r="C466" s="150" t="s">
        <v>1124</v>
      </c>
      <c r="D466" s="150" t="s">
        <v>218</v>
      </c>
      <c r="E466" s="150" t="s">
        <v>1125</v>
      </c>
      <c r="F466" s="151" t="s">
        <v>11</v>
      </c>
      <c r="H466" s="150" t="s">
        <v>1126</v>
      </c>
      <c r="I466" s="150" t="s">
        <v>1127</v>
      </c>
      <c r="J466" s="150" t="str">
        <f t="shared" si="14"/>
        <v>MicaArctic Minerals, LLC</v>
      </c>
      <c r="K466" s="150" t="str">
        <f t="shared" si="15"/>
        <v>MicaArctic Minerals, LLC</v>
      </c>
    </row>
    <row r="467" spans="1:11">
      <c r="A467" s="150" t="s">
        <v>50</v>
      </c>
      <c r="B467" s="150" t="s">
        <v>1128</v>
      </c>
      <c r="C467" s="150" t="s">
        <v>1128</v>
      </c>
      <c r="D467" s="150" t="s">
        <v>103</v>
      </c>
      <c r="E467" s="150" t="s">
        <v>1129</v>
      </c>
      <c r="F467" s="151" t="s">
        <v>11</v>
      </c>
      <c r="H467" s="150" t="s">
        <v>1130</v>
      </c>
      <c r="I467" s="150" t="s">
        <v>1131</v>
      </c>
      <c r="J467" s="150" t="str">
        <f t="shared" si="14"/>
        <v>MicaBaotou Fuguang Trading Co., Ltd. Guyang Branch</v>
      </c>
      <c r="K467" s="150" t="str">
        <f t="shared" si="15"/>
        <v>MicaBaotou Fuguang Trading Co., Ltd. Guyang Branch</v>
      </c>
    </row>
    <row r="468" spans="1:11">
      <c r="A468" s="150" t="s">
        <v>50</v>
      </c>
      <c r="B468" s="150" t="s">
        <v>1132</v>
      </c>
      <c r="C468" s="150" t="s">
        <v>1132</v>
      </c>
      <c r="D468" s="150" t="s">
        <v>215</v>
      </c>
      <c r="E468" s="150" t="s">
        <v>1133</v>
      </c>
      <c r="F468" s="151" t="s">
        <v>11</v>
      </c>
      <c r="H468" s="150" t="s">
        <v>1134</v>
      </c>
      <c r="I468" s="150" t="s">
        <v>1135</v>
      </c>
      <c r="J468" s="150" t="str">
        <f t="shared" si="14"/>
        <v>MicaCaolines de Vimianzo, SAU ( aka CAVISA)</v>
      </c>
      <c r="K468" s="150" t="str">
        <f t="shared" si="15"/>
        <v>MicaCaolines de Vimianzo, SAU ( aka CAVISA)</v>
      </c>
    </row>
    <row r="469" spans="1:11">
      <c r="A469" s="150" t="s">
        <v>50</v>
      </c>
      <c r="B469" s="150" t="s">
        <v>1136</v>
      </c>
      <c r="C469" s="150" t="s">
        <v>1136</v>
      </c>
      <c r="D469" s="150" t="s">
        <v>291</v>
      </c>
      <c r="E469" s="150" t="s">
        <v>1137</v>
      </c>
      <c r="F469" s="151" t="s">
        <v>11</v>
      </c>
      <c r="H469" s="150" t="s">
        <v>1138</v>
      </c>
      <c r="I469" s="150" t="s">
        <v>1139</v>
      </c>
      <c r="J469" s="150" t="str">
        <f t="shared" si="14"/>
        <v>MicaDARUKA INTERNATIONAL</v>
      </c>
      <c r="K469" s="150" t="str">
        <f t="shared" si="15"/>
        <v>MicaDARUKA INTERNATIONAL</v>
      </c>
    </row>
    <row r="470" spans="1:11">
      <c r="A470" s="150" t="s">
        <v>50</v>
      </c>
      <c r="B470" s="150" t="s">
        <v>1140</v>
      </c>
      <c r="C470" s="150" t="s">
        <v>1140</v>
      </c>
      <c r="D470" s="150" t="s">
        <v>291</v>
      </c>
      <c r="E470" s="150" t="s">
        <v>1141</v>
      </c>
      <c r="F470" s="151" t="s">
        <v>11</v>
      </c>
      <c r="H470" s="150" t="s">
        <v>1142</v>
      </c>
      <c r="I470" s="150" t="s">
        <v>1143</v>
      </c>
      <c r="J470" s="150" t="str">
        <f t="shared" si="14"/>
        <v>MicaDARUKA MINCHEM PVT.LTD</v>
      </c>
      <c r="K470" s="150" t="str">
        <f t="shared" si="15"/>
        <v>MicaDARUKA MINCHEM PVT.LTD</v>
      </c>
    </row>
    <row r="471" spans="1:11">
      <c r="A471" s="150" t="s">
        <v>50</v>
      </c>
      <c r="B471" s="150" t="s">
        <v>1144</v>
      </c>
      <c r="C471" s="150" t="s">
        <v>1144</v>
      </c>
      <c r="D471" s="150" t="s">
        <v>291</v>
      </c>
      <c r="E471" s="150" t="s">
        <v>1145</v>
      </c>
      <c r="F471" s="151" t="s">
        <v>11</v>
      </c>
      <c r="H471" s="150" t="s">
        <v>1146</v>
      </c>
      <c r="I471" s="150" t="s">
        <v>1147</v>
      </c>
      <c r="J471" s="150" t="str">
        <f t="shared" si="14"/>
        <v>MicaDARUKA MINERALS</v>
      </c>
      <c r="K471" s="150" t="str">
        <f t="shared" si="15"/>
        <v>MicaDARUKA MINERALS</v>
      </c>
    </row>
    <row r="472" spans="1:11">
      <c r="A472" s="150" t="s">
        <v>50</v>
      </c>
      <c r="B472" s="150" t="s">
        <v>1148</v>
      </c>
      <c r="C472" s="150" t="s">
        <v>1148</v>
      </c>
      <c r="D472" s="150" t="s">
        <v>291</v>
      </c>
      <c r="E472" s="150" t="s">
        <v>1149</v>
      </c>
      <c r="F472" s="151" t="s">
        <v>11</v>
      </c>
      <c r="H472" s="150" t="s">
        <v>1150</v>
      </c>
      <c r="I472" s="150" t="s">
        <v>1151</v>
      </c>
      <c r="J472" s="150" t="str">
        <f t="shared" si="14"/>
        <v>MicaG. K. INTERNATIONAL</v>
      </c>
      <c r="K472" s="150" t="str">
        <f t="shared" si="15"/>
        <v>MicaG. K. INTERNATIONAL</v>
      </c>
    </row>
    <row r="473" spans="1:11">
      <c r="A473" s="150" t="s">
        <v>50</v>
      </c>
      <c r="B473" s="150" t="s">
        <v>1152</v>
      </c>
      <c r="C473" s="150" t="s">
        <v>1152</v>
      </c>
      <c r="D473" s="150" t="s">
        <v>103</v>
      </c>
      <c r="E473" s="150" t="s">
        <v>1153</v>
      </c>
      <c r="F473" s="151" t="s">
        <v>11</v>
      </c>
      <c r="H473" s="150" t="s">
        <v>1154</v>
      </c>
      <c r="I473" s="150" t="s">
        <v>353</v>
      </c>
      <c r="J473" s="150" t="str">
        <f t="shared" si="14"/>
        <v>MicaHEBEI LINGSHOU COUNTY ZHONGKE MINERAL POWDER CO., LTD.</v>
      </c>
      <c r="K473" s="150" t="str">
        <f t="shared" si="15"/>
        <v>MicaHEBEI LINGSHOU COUNTY ZHONGKE MINERAL POWDER CO., LTD.</v>
      </c>
    </row>
    <row r="474" spans="1:11">
      <c r="A474" s="150" t="s">
        <v>50</v>
      </c>
      <c r="B474" s="150" t="s">
        <v>1155</v>
      </c>
      <c r="C474" s="150" t="s">
        <v>1155</v>
      </c>
      <c r="D474" s="150" t="s">
        <v>103</v>
      </c>
      <c r="E474" s="150" t="s">
        <v>1156</v>
      </c>
      <c r="F474" s="151" t="s">
        <v>11</v>
      </c>
      <c r="H474" s="150" t="s">
        <v>1157</v>
      </c>
      <c r="I474" s="150" t="s">
        <v>413</v>
      </c>
      <c r="J474" s="150" t="str">
        <f t="shared" si="14"/>
        <v>MicaHunan Rongtai New Material Co., Ltd.</v>
      </c>
      <c r="K474" s="150" t="str">
        <f t="shared" si="15"/>
        <v>MicaHunan Rongtai New Material Co., Ltd.</v>
      </c>
    </row>
    <row r="475" spans="1:11">
      <c r="A475" s="150" t="s">
        <v>50</v>
      </c>
      <c r="B475" s="150" t="s">
        <v>1158</v>
      </c>
      <c r="C475" s="150" t="s">
        <v>1158</v>
      </c>
      <c r="D475" s="150" t="s">
        <v>116</v>
      </c>
      <c r="E475" s="150" t="s">
        <v>1159</v>
      </c>
      <c r="F475" s="151" t="s">
        <v>11</v>
      </c>
      <c r="H475" s="150" t="s">
        <v>1160</v>
      </c>
      <c r="I475" s="150" t="s">
        <v>302</v>
      </c>
      <c r="J475" s="150" t="str">
        <f t="shared" si="14"/>
        <v>MicaImerys Canada, Inc.</v>
      </c>
      <c r="K475" s="150" t="str">
        <f t="shared" si="15"/>
        <v>MicaImerys Canada, Inc.</v>
      </c>
    </row>
    <row r="476" spans="1:11">
      <c r="A476" s="150" t="s">
        <v>50</v>
      </c>
      <c r="B476" s="150" t="s">
        <v>1161</v>
      </c>
      <c r="C476" s="150" t="s">
        <v>1161</v>
      </c>
      <c r="D476" s="150" t="s">
        <v>218</v>
      </c>
      <c r="E476" s="150" t="s">
        <v>1162</v>
      </c>
      <c r="F476" s="151" t="s">
        <v>11</v>
      </c>
      <c r="H476" s="150" t="s">
        <v>1054</v>
      </c>
      <c r="I476" s="150" t="s">
        <v>994</v>
      </c>
      <c r="J476" s="150" t="str">
        <f t="shared" si="14"/>
        <v>MicaImerys Mica Kings Mountain, Inc.</v>
      </c>
      <c r="K476" s="150" t="str">
        <f t="shared" si="15"/>
        <v>MicaImerys Mica Kings Mountain, Inc.</v>
      </c>
    </row>
    <row r="477" spans="1:11">
      <c r="A477" s="150" t="s">
        <v>50</v>
      </c>
      <c r="B477" s="150" t="s">
        <v>1163</v>
      </c>
      <c r="C477" s="150" t="s">
        <v>1163</v>
      </c>
      <c r="D477" s="150" t="s">
        <v>467</v>
      </c>
      <c r="E477" s="150" t="s">
        <v>1164</v>
      </c>
      <c r="F477" s="151" t="s">
        <v>11</v>
      </c>
      <c r="H477" s="150" t="s">
        <v>1165</v>
      </c>
      <c r="I477" s="150" t="s">
        <v>1166</v>
      </c>
      <c r="J477" s="150" t="str">
        <f t="shared" si="14"/>
        <v>MicaJSC “Sludyanaya Fabrika”</v>
      </c>
      <c r="K477" s="150" t="str">
        <f t="shared" si="15"/>
        <v>MicaJSC “Sludyanaya Fabrika”</v>
      </c>
    </row>
    <row r="478" spans="1:11">
      <c r="A478" s="150" t="s">
        <v>50</v>
      </c>
      <c r="B478" s="150" t="s">
        <v>1167</v>
      </c>
      <c r="C478" s="150" t="s">
        <v>1167</v>
      </c>
      <c r="D478" s="150" t="s">
        <v>103</v>
      </c>
      <c r="E478" s="150" t="s">
        <v>1168</v>
      </c>
      <c r="F478" s="151" t="s">
        <v>11</v>
      </c>
      <c r="H478" s="150" t="s">
        <v>1169</v>
      </c>
      <c r="I478" s="150" t="s">
        <v>353</v>
      </c>
      <c r="J478" s="150" t="str">
        <f t="shared" si="14"/>
        <v>MicaKehui Mica Co., Ltd.</v>
      </c>
      <c r="K478" s="150" t="str">
        <f t="shared" si="15"/>
        <v>MicaKehui Mica Co., Ltd.</v>
      </c>
    </row>
    <row r="479" spans="1:11">
      <c r="A479" s="150" t="s">
        <v>50</v>
      </c>
      <c r="B479" s="150" t="s">
        <v>1170</v>
      </c>
      <c r="C479" s="150" t="s">
        <v>1170</v>
      </c>
      <c r="D479" s="150" t="s">
        <v>291</v>
      </c>
      <c r="E479" s="150" t="s">
        <v>1171</v>
      </c>
      <c r="F479" s="151" t="s">
        <v>11</v>
      </c>
      <c r="H479" s="150" t="s">
        <v>1146</v>
      </c>
      <c r="I479" s="150" t="s">
        <v>1147</v>
      </c>
      <c r="J479" s="150" t="str">
        <f t="shared" si="14"/>
        <v>MicaLAXIM MINERALS CORPORATION</v>
      </c>
      <c r="K479" s="150" t="str">
        <f t="shared" si="15"/>
        <v>MicaLAXIM MINERALS CORPORATION</v>
      </c>
    </row>
    <row r="480" spans="1:11">
      <c r="A480" s="150" t="s">
        <v>50</v>
      </c>
      <c r="B480" s="150" t="s">
        <v>1172</v>
      </c>
      <c r="C480" s="150" t="s">
        <v>1172</v>
      </c>
      <c r="D480" s="150" t="s">
        <v>103</v>
      </c>
      <c r="E480" s="150" t="s">
        <v>1173</v>
      </c>
      <c r="F480" s="151" t="s">
        <v>11</v>
      </c>
      <c r="H480" s="150" t="s">
        <v>1174</v>
      </c>
      <c r="I480" s="150" t="s">
        <v>353</v>
      </c>
      <c r="J480" s="150" t="str">
        <f t="shared" si="14"/>
        <v>MicaLingshou Huajing Mica Co., Ltd.</v>
      </c>
      <c r="K480" s="150" t="str">
        <f t="shared" si="15"/>
        <v>MicaLingshou Huajing Mica Co., Ltd.</v>
      </c>
    </row>
    <row r="481" spans="1:11">
      <c r="A481" s="150" t="s">
        <v>50</v>
      </c>
      <c r="B481" s="150" t="s">
        <v>1175</v>
      </c>
      <c r="C481" s="150" t="s">
        <v>1175</v>
      </c>
      <c r="D481" s="150" t="s">
        <v>110</v>
      </c>
      <c r="E481" s="150" t="s">
        <v>1176</v>
      </c>
      <c r="F481" s="151" t="s">
        <v>11</v>
      </c>
      <c r="H481" s="150" t="s">
        <v>1177</v>
      </c>
      <c r="I481" s="150" t="s">
        <v>1178</v>
      </c>
      <c r="J481" s="150" t="str">
        <f t="shared" si="14"/>
        <v>MicaLKAB Minerals Oy</v>
      </c>
      <c r="K481" s="150" t="str">
        <f t="shared" si="15"/>
        <v>MicaLKAB Minerals Oy</v>
      </c>
    </row>
    <row r="482" spans="1:11">
      <c r="A482" s="150" t="s">
        <v>50</v>
      </c>
      <c r="B482" s="150" t="s">
        <v>1179</v>
      </c>
      <c r="C482" s="150" t="s">
        <v>1179</v>
      </c>
      <c r="D482" s="150" t="s">
        <v>103</v>
      </c>
      <c r="E482" s="150" t="s">
        <v>1180</v>
      </c>
      <c r="F482" s="151" t="s">
        <v>11</v>
      </c>
      <c r="H482" s="150" t="s">
        <v>1181</v>
      </c>
      <c r="I482" s="150" t="s">
        <v>286</v>
      </c>
      <c r="J482" s="150" t="str">
        <f t="shared" si="14"/>
        <v>MicaMica Electrical Material (Luhe) Co., Ltd.</v>
      </c>
      <c r="K482" s="150" t="str">
        <f t="shared" si="15"/>
        <v>MicaMica Electrical Material (Luhe) Co., Ltd.</v>
      </c>
    </row>
    <row r="483" spans="1:11">
      <c r="A483" s="150" t="s">
        <v>50</v>
      </c>
      <c r="B483" s="150" t="s">
        <v>1182</v>
      </c>
      <c r="C483" s="150" t="s">
        <v>1182</v>
      </c>
      <c r="D483" s="150" t="s">
        <v>215</v>
      </c>
      <c r="E483" s="150" t="s">
        <v>1183</v>
      </c>
      <c r="F483" s="151" t="s">
        <v>11</v>
      </c>
      <c r="H483" s="150" t="s">
        <v>1184</v>
      </c>
      <c r="I483" s="150" t="s">
        <v>1185</v>
      </c>
      <c r="J483" s="150" t="str">
        <f t="shared" si="14"/>
        <v>MicaMinerals i Derivats, S.A.</v>
      </c>
      <c r="K483" s="150" t="str">
        <f t="shared" si="15"/>
        <v>MicaMinerals i Derivats, S.A.</v>
      </c>
    </row>
    <row r="484" spans="1:11">
      <c r="A484" s="150" t="s">
        <v>50</v>
      </c>
      <c r="B484" s="150" t="s">
        <v>1186</v>
      </c>
      <c r="C484" s="150" t="s">
        <v>1186</v>
      </c>
      <c r="D484" s="150" t="s">
        <v>114</v>
      </c>
      <c r="E484" s="150" t="s">
        <v>1187</v>
      </c>
      <c r="F484" s="151" t="s">
        <v>11</v>
      </c>
      <c r="H484" s="150" t="s">
        <v>1188</v>
      </c>
      <c r="I484" s="150" t="s">
        <v>1189</v>
      </c>
      <c r="J484" s="150" t="str">
        <f t="shared" si="14"/>
        <v>MicaMK Import Export</v>
      </c>
      <c r="K484" s="150" t="str">
        <f t="shared" si="15"/>
        <v>MicaMK Import Export</v>
      </c>
    </row>
    <row r="485" spans="1:11">
      <c r="A485" s="150" t="s">
        <v>50</v>
      </c>
      <c r="B485" s="150" t="s">
        <v>1190</v>
      </c>
      <c r="C485" s="150" t="s">
        <v>1191</v>
      </c>
      <c r="D485" s="150" t="s">
        <v>291</v>
      </c>
      <c r="E485" s="150" t="s">
        <v>1192</v>
      </c>
      <c r="F485" s="151" t="s">
        <v>11</v>
      </c>
      <c r="H485" s="150" t="s">
        <v>1146</v>
      </c>
      <c r="I485" s="150" t="s">
        <v>1147</v>
      </c>
      <c r="J485" s="150" t="str">
        <f t="shared" si="14"/>
        <v>MicaMODI MICA ENTERPRISES</v>
      </c>
      <c r="K485" s="150" t="str">
        <f t="shared" si="15"/>
        <v>MicaMODI MICA ENTERPRISES</v>
      </c>
    </row>
    <row r="486" spans="1:11">
      <c r="A486" s="150" t="s">
        <v>50</v>
      </c>
      <c r="B486" s="150" t="s">
        <v>1193</v>
      </c>
      <c r="C486" s="150" t="s">
        <v>1193</v>
      </c>
      <c r="D486" s="150" t="s">
        <v>103</v>
      </c>
      <c r="E486" s="150" t="s">
        <v>1194</v>
      </c>
      <c r="F486" s="151" t="s">
        <v>11</v>
      </c>
      <c r="H486" s="150" t="s">
        <v>1195</v>
      </c>
      <c r="I486" s="150" t="s">
        <v>378</v>
      </c>
      <c r="J486" s="150" t="str">
        <f t="shared" si="14"/>
        <v>MicaNanjing Jinyun Mica Ltd.</v>
      </c>
      <c r="K486" s="150" t="str">
        <f t="shared" si="15"/>
        <v>MicaNanjing Jinyun Mica Ltd.</v>
      </c>
    </row>
    <row r="487" spans="1:11">
      <c r="A487" s="150" t="s">
        <v>50</v>
      </c>
      <c r="B487" s="150" t="s">
        <v>1196</v>
      </c>
      <c r="C487" s="150" t="s">
        <v>1196</v>
      </c>
      <c r="D487" s="150" t="s">
        <v>291</v>
      </c>
      <c r="E487" s="150" t="s">
        <v>1197</v>
      </c>
      <c r="F487" s="151" t="s">
        <v>11</v>
      </c>
      <c r="H487" s="150" t="s">
        <v>1146</v>
      </c>
      <c r="I487" s="150" t="s">
        <v>1147</v>
      </c>
      <c r="J487" s="150" t="str">
        <f t="shared" si="14"/>
        <v>MicaPachisia &amp; Co.</v>
      </c>
      <c r="K487" s="150" t="str">
        <f t="shared" si="15"/>
        <v>MicaPachisia &amp; Co.</v>
      </c>
    </row>
    <row r="488" spans="1:11">
      <c r="A488" s="150" t="s">
        <v>50</v>
      </c>
      <c r="B488" s="150" t="s">
        <v>1198</v>
      </c>
      <c r="C488" s="150" t="s">
        <v>1198</v>
      </c>
      <c r="D488" s="150" t="s">
        <v>218</v>
      </c>
      <c r="E488" s="150" t="s">
        <v>1199</v>
      </c>
      <c r="F488" s="151" t="s">
        <v>11</v>
      </c>
      <c r="H488" s="150" t="s">
        <v>1200</v>
      </c>
      <c r="I488" s="150" t="s">
        <v>1201</v>
      </c>
      <c r="J488" s="150" t="str">
        <f t="shared" si="14"/>
        <v>MicaSoutheastern Performance Minerals, LLC</v>
      </c>
      <c r="K488" s="150" t="str">
        <f t="shared" si="15"/>
        <v>MicaSoutheastern Performance Minerals, LLC</v>
      </c>
    </row>
    <row r="489" spans="1:11">
      <c r="A489" s="150" t="s">
        <v>50</v>
      </c>
      <c r="B489" s="150" t="s">
        <v>1202</v>
      </c>
      <c r="C489" s="150" t="s">
        <v>1202</v>
      </c>
      <c r="D489" s="150" t="s">
        <v>291</v>
      </c>
      <c r="E489" s="150" t="s">
        <v>1203</v>
      </c>
      <c r="F489" s="151" t="s">
        <v>11</v>
      </c>
      <c r="H489" s="150" t="s">
        <v>1204</v>
      </c>
      <c r="I489" s="150" t="s">
        <v>1205</v>
      </c>
      <c r="J489" s="150" t="str">
        <f t="shared" si="14"/>
        <v>MicaSUBLIME MICA EXPORTS</v>
      </c>
      <c r="K489" s="150" t="str">
        <f t="shared" si="15"/>
        <v>MicaSUBLIME MICA EXPORTS</v>
      </c>
    </row>
    <row r="490" spans="1:11">
      <c r="A490" s="150" t="s">
        <v>50</v>
      </c>
      <c r="B490" s="150" t="s">
        <v>1206</v>
      </c>
      <c r="C490" s="150" t="s">
        <v>1206</v>
      </c>
      <c r="D490" s="150" t="s">
        <v>114</v>
      </c>
      <c r="E490" s="150" t="s">
        <v>1207</v>
      </c>
      <c r="F490" s="151" t="s">
        <v>11</v>
      </c>
      <c r="H490" s="150" t="s">
        <v>1188</v>
      </c>
      <c r="I490" s="150" t="s">
        <v>1189</v>
      </c>
      <c r="J490" s="150" t="str">
        <f t="shared" si="14"/>
        <v>MicaSuper Market Fort Dauphin</v>
      </c>
      <c r="K490" s="150" t="str">
        <f t="shared" si="15"/>
        <v>MicaSuper Market Fort Dauphin</v>
      </c>
    </row>
    <row r="491" spans="1:11">
      <c r="A491" s="150" t="s">
        <v>50</v>
      </c>
      <c r="B491" s="150" t="s">
        <v>1208</v>
      </c>
      <c r="C491" s="150" t="s">
        <v>1208</v>
      </c>
      <c r="D491" s="150" t="s">
        <v>133</v>
      </c>
      <c r="E491" s="150" t="s">
        <v>1209</v>
      </c>
      <c r="F491" s="151" t="s">
        <v>11</v>
      </c>
      <c r="H491" s="150" t="s">
        <v>1210</v>
      </c>
      <c r="I491" s="150" t="s">
        <v>952</v>
      </c>
      <c r="J491" s="150" t="str">
        <f t="shared" si="14"/>
        <v>MicaSWECO Gumi Factory</v>
      </c>
      <c r="K491" s="150" t="str">
        <f t="shared" si="15"/>
        <v>MicaSWECO Gumi Factory</v>
      </c>
    </row>
    <row r="492" spans="1:11">
      <c r="A492" s="150" t="s">
        <v>50</v>
      </c>
      <c r="B492" s="150" t="s">
        <v>1211</v>
      </c>
      <c r="C492" s="150" t="s">
        <v>1211</v>
      </c>
      <c r="D492" s="150" t="s">
        <v>291</v>
      </c>
      <c r="E492" s="150" t="s">
        <v>1212</v>
      </c>
      <c r="F492" s="151" t="s">
        <v>11</v>
      </c>
      <c r="H492" s="150" t="s">
        <v>1213</v>
      </c>
      <c r="I492" s="150" t="s">
        <v>1147</v>
      </c>
      <c r="J492" s="150" t="str">
        <f t="shared" si="14"/>
        <v>MicaThe Jai Mica Supply Co., PVT Ltd.</v>
      </c>
      <c r="K492" s="150" t="str">
        <f t="shared" si="15"/>
        <v>MicaThe Jai Mica Supply Co., PVT Ltd.</v>
      </c>
    </row>
    <row r="493" spans="1:11">
      <c r="A493" s="150" t="s">
        <v>50</v>
      </c>
      <c r="B493" s="150" t="s">
        <v>1214</v>
      </c>
      <c r="C493" s="150" t="s">
        <v>1211</v>
      </c>
      <c r="D493" s="150" t="s">
        <v>291</v>
      </c>
      <c r="E493" s="150" t="s">
        <v>1212</v>
      </c>
      <c r="F493" s="151" t="s">
        <v>11</v>
      </c>
      <c r="H493" s="150" t="s">
        <v>1213</v>
      </c>
      <c r="I493" s="150" t="s">
        <v>1147</v>
      </c>
      <c r="J493" s="150" t="str">
        <f t="shared" si="14"/>
        <v>MicaThe JAI Mica Supply Company Limited</v>
      </c>
      <c r="K493" s="150" t="str">
        <f t="shared" si="15"/>
        <v>MicaThe JAI Mica Supply Company Limited</v>
      </c>
    </row>
    <row r="494" spans="1:11">
      <c r="A494" s="150" t="s">
        <v>50</v>
      </c>
      <c r="B494" s="150" t="s">
        <v>1215</v>
      </c>
      <c r="C494" s="150" t="s">
        <v>1216</v>
      </c>
      <c r="D494" s="150" t="s">
        <v>440</v>
      </c>
      <c r="E494" s="150" t="s">
        <v>1217</v>
      </c>
      <c r="F494" s="151" t="s">
        <v>11</v>
      </c>
      <c r="H494" s="150" t="s">
        <v>1218</v>
      </c>
      <c r="I494" s="150" t="s">
        <v>1219</v>
      </c>
      <c r="J494" s="150" t="str">
        <f t="shared" si="14"/>
        <v>MicaVon Roll Brazil Ltd.</v>
      </c>
      <c r="K494" s="150" t="str">
        <f t="shared" si="15"/>
        <v>MicaVon Roll Brazil Ltd.</v>
      </c>
    </row>
    <row r="495" spans="1:11">
      <c r="A495" s="150" t="s">
        <v>50</v>
      </c>
      <c r="B495" s="150" t="s">
        <v>1216</v>
      </c>
      <c r="C495" s="150" t="s">
        <v>1216</v>
      </c>
      <c r="D495" s="150" t="s">
        <v>440</v>
      </c>
      <c r="E495" s="150" t="s">
        <v>1217</v>
      </c>
      <c r="F495" s="151" t="s">
        <v>11</v>
      </c>
      <c r="H495" s="150" t="s">
        <v>1218</v>
      </c>
      <c r="I495" s="150" t="s">
        <v>1219</v>
      </c>
      <c r="J495" s="150" t="str">
        <f t="shared" si="14"/>
        <v>MicaVON ROLL BRAZIL LTDA</v>
      </c>
      <c r="K495" s="150" t="str">
        <f t="shared" si="15"/>
        <v>MicaVON ROLL BRAZIL LTDA</v>
      </c>
    </row>
    <row r="496" spans="1:11">
      <c r="A496" s="150" t="s">
        <v>50</v>
      </c>
      <c r="B496" s="150" t="s">
        <v>1220</v>
      </c>
      <c r="C496" s="150" t="s">
        <v>1216</v>
      </c>
      <c r="D496" s="150" t="s">
        <v>440</v>
      </c>
      <c r="E496" s="150" t="s">
        <v>1217</v>
      </c>
      <c r="F496" s="151" t="s">
        <v>11</v>
      </c>
      <c r="H496" s="150" t="s">
        <v>1218</v>
      </c>
      <c r="I496" s="150" t="s">
        <v>1219</v>
      </c>
      <c r="J496" s="150" t="str">
        <f t="shared" si="14"/>
        <v>MicaVon Roll do Brasil Ltda</v>
      </c>
      <c r="K496" s="150" t="str">
        <f t="shared" si="15"/>
        <v>MicaVon Roll do Brasil Ltda</v>
      </c>
    </row>
    <row r="497" spans="1:11">
      <c r="A497" s="150" t="s">
        <v>50</v>
      </c>
      <c r="B497" s="150" t="s">
        <v>1221</v>
      </c>
      <c r="C497" s="150" t="s">
        <v>1221</v>
      </c>
      <c r="D497" s="150" t="s">
        <v>124</v>
      </c>
      <c r="E497" s="150" t="s">
        <v>1222</v>
      </c>
      <c r="F497" s="151" t="s">
        <v>11</v>
      </c>
      <c r="H497" s="150" t="s">
        <v>1223</v>
      </c>
      <c r="I497" s="150" t="s">
        <v>1224</v>
      </c>
      <c r="J497" s="150" t="str">
        <f t="shared" si="14"/>
        <v>MicaYamaguchi Mica</v>
      </c>
      <c r="K497" s="150" t="str">
        <f t="shared" si="15"/>
        <v>MicaYamaguchi Mica</v>
      </c>
    </row>
    <row r="498" spans="1:11">
      <c r="A498" s="150" t="s">
        <v>50</v>
      </c>
      <c r="B498" s="150" t="s">
        <v>1225</v>
      </c>
      <c r="C498" s="150" t="s">
        <v>1225</v>
      </c>
      <c r="D498" s="150" t="s">
        <v>124</v>
      </c>
      <c r="E498" s="150" t="s">
        <v>1226</v>
      </c>
      <c r="F498" s="151" t="s">
        <v>11</v>
      </c>
      <c r="H498" s="150" t="s">
        <v>1227</v>
      </c>
      <c r="I498" s="150" t="s">
        <v>1224</v>
      </c>
      <c r="J498" s="150" t="str">
        <f t="shared" si="14"/>
        <v>MicaYamaguchi Mica Co., Ltd. Shinshiro Factory</v>
      </c>
      <c r="K498" s="150" t="str">
        <f t="shared" si="15"/>
        <v>MicaYamaguchi Mica Co., Ltd. Shinshiro Factory</v>
      </c>
    </row>
    <row r="499" spans="1:11">
      <c r="A499" s="150" t="s">
        <v>50</v>
      </c>
      <c r="B499" s="150" t="s">
        <v>1228</v>
      </c>
      <c r="C499" s="150" t="s">
        <v>1228</v>
      </c>
      <c r="D499" s="150" t="s">
        <v>124</v>
      </c>
      <c r="E499" s="150" t="s">
        <v>1229</v>
      </c>
      <c r="F499" s="151" t="s">
        <v>11</v>
      </c>
      <c r="H499" s="150" t="s">
        <v>1230</v>
      </c>
      <c r="I499" s="150" t="s">
        <v>1224</v>
      </c>
      <c r="J499" s="150" t="str">
        <f t="shared" si="14"/>
        <v>MicaYamaguchi Mica Co., Ltd. Toyohashi Factory</v>
      </c>
      <c r="K499" s="150" t="str">
        <f t="shared" si="15"/>
        <v>MicaYamaguchi Mica Co., Ltd. Toyohashi Factory</v>
      </c>
    </row>
    <row r="500" spans="1:11">
      <c r="A500" s="150" t="s">
        <v>50</v>
      </c>
      <c r="B500" s="150" t="s">
        <v>265</v>
      </c>
      <c r="J500" s="150" t="str">
        <f t="shared" si="14"/>
        <v>MicaSmelter not listed</v>
      </c>
      <c r="K500" s="150" t="str">
        <f t="shared" si="15"/>
        <v>MicaSmelter not listed</v>
      </c>
    </row>
    <row r="501" spans="1:11">
      <c r="A501" s="150" t="s">
        <v>50</v>
      </c>
      <c r="B501" s="150" t="s">
        <v>98</v>
      </c>
      <c r="C501" s="150" t="s">
        <v>64</v>
      </c>
      <c r="D501" s="150" t="s">
        <v>64</v>
      </c>
      <c r="J501" s="150" t="str">
        <f t="shared" si="14"/>
        <v>MicaSmelter not yet identified</v>
      </c>
      <c r="K501" s="150" t="str">
        <f t="shared" si="15"/>
        <v>MicaSmelter not yet identified</v>
      </c>
    </row>
    <row r="502" spans="1:11">
      <c r="A502" s="150" t="s">
        <v>51</v>
      </c>
      <c r="B502" s="150" t="s">
        <v>670</v>
      </c>
      <c r="C502" s="150" t="s">
        <v>671</v>
      </c>
      <c r="D502" s="150" t="s">
        <v>215</v>
      </c>
      <c r="E502" s="150" t="s">
        <v>1231</v>
      </c>
      <c r="F502" s="151" t="s">
        <v>11</v>
      </c>
      <c r="H502" s="150" t="s">
        <v>672</v>
      </c>
      <c r="I502" s="150" t="s">
        <v>672</v>
      </c>
      <c r="J502" s="150" t="str">
        <f t="shared" si="14"/>
        <v>NickelAtlantic Copper S.A.</v>
      </c>
      <c r="K502" s="150" t="str">
        <f t="shared" si="15"/>
        <v>NickelAtlantic Copper S.A.</v>
      </c>
    </row>
    <row r="503" spans="1:11">
      <c r="A503" s="150" t="s">
        <v>51</v>
      </c>
      <c r="B503" s="150" t="s">
        <v>671</v>
      </c>
      <c r="C503" s="150" t="s">
        <v>671</v>
      </c>
      <c r="D503" s="150" t="s">
        <v>215</v>
      </c>
      <c r="E503" s="150" t="s">
        <v>1231</v>
      </c>
      <c r="F503" s="151" t="s">
        <v>11</v>
      </c>
      <c r="H503" s="150" t="s">
        <v>672</v>
      </c>
      <c r="I503" s="150" t="s">
        <v>672</v>
      </c>
      <c r="J503" s="150" t="str">
        <f t="shared" si="14"/>
        <v>NickelAtlantic Copper, S.L.U.</v>
      </c>
      <c r="K503" s="150" t="str">
        <f t="shared" si="15"/>
        <v>NickelAtlantic Copper, S.L.U.</v>
      </c>
    </row>
    <row r="504" spans="1:11">
      <c r="A504" s="150" t="s">
        <v>51</v>
      </c>
      <c r="B504" s="150" t="s">
        <v>290</v>
      </c>
      <c r="C504" s="150" t="s">
        <v>290</v>
      </c>
      <c r="D504" s="150" t="s">
        <v>291</v>
      </c>
      <c r="E504" s="150" t="s">
        <v>1232</v>
      </c>
      <c r="F504" s="151" t="s">
        <v>11</v>
      </c>
      <c r="H504" s="150" t="s">
        <v>293</v>
      </c>
      <c r="I504" s="150" t="s">
        <v>294</v>
      </c>
      <c r="J504" s="150" t="str">
        <f t="shared" si="14"/>
        <v>NickelAttero Recycling Pvt Ltd</v>
      </c>
      <c r="K504" s="150" t="str">
        <f t="shared" si="15"/>
        <v>NickelAttero Recycling Pvt Ltd</v>
      </c>
    </row>
    <row r="505" spans="1:11">
      <c r="A505" s="150" t="s">
        <v>51</v>
      </c>
      <c r="B505" s="150" t="s">
        <v>673</v>
      </c>
      <c r="C505" s="150" t="s">
        <v>673</v>
      </c>
      <c r="D505" s="150" t="s">
        <v>204</v>
      </c>
      <c r="E505" s="150" t="s">
        <v>1233</v>
      </c>
      <c r="F505" s="151" t="s">
        <v>11</v>
      </c>
      <c r="H505" s="150" t="s">
        <v>674</v>
      </c>
      <c r="I505" s="150" t="s">
        <v>674</v>
      </c>
      <c r="J505" s="150" t="str">
        <f t="shared" si="14"/>
        <v>NickelAurubis AG, Hamburg</v>
      </c>
      <c r="K505" s="150" t="str">
        <f t="shared" si="15"/>
        <v>NickelAurubis AG, Hamburg</v>
      </c>
    </row>
    <row r="506" spans="1:11">
      <c r="A506" s="150" t="s">
        <v>51</v>
      </c>
      <c r="B506" s="150" t="s">
        <v>675</v>
      </c>
      <c r="C506" s="150" t="s">
        <v>675</v>
      </c>
      <c r="D506" s="150" t="s">
        <v>204</v>
      </c>
      <c r="E506" s="150" t="s">
        <v>1234</v>
      </c>
      <c r="F506" s="151" t="s">
        <v>11</v>
      </c>
      <c r="H506" s="150" t="s">
        <v>677</v>
      </c>
      <c r="I506" s="150" t="s">
        <v>678</v>
      </c>
      <c r="J506" s="150" t="str">
        <f t="shared" si="14"/>
        <v>NickelAurubis AG, Luenen</v>
      </c>
      <c r="K506" s="150" t="str">
        <f t="shared" si="15"/>
        <v>NickelAurubis AG, Luenen</v>
      </c>
    </row>
    <row r="507" spans="1:11">
      <c r="A507" s="150" t="s">
        <v>51</v>
      </c>
      <c r="B507" s="150" t="s">
        <v>679</v>
      </c>
      <c r="C507" s="150" t="s">
        <v>679</v>
      </c>
      <c r="D507" s="150" t="s">
        <v>112</v>
      </c>
      <c r="E507" s="150" t="s">
        <v>1235</v>
      </c>
      <c r="F507" s="151" t="s">
        <v>11</v>
      </c>
      <c r="H507" s="150" t="s">
        <v>680</v>
      </c>
      <c r="I507" s="150" t="s">
        <v>625</v>
      </c>
      <c r="J507" s="150" t="str">
        <f t="shared" si="14"/>
        <v>NickelAurubis Beerse</v>
      </c>
      <c r="K507" s="150" t="str">
        <f t="shared" si="15"/>
        <v>NickelAurubis Beerse</v>
      </c>
    </row>
    <row r="508" spans="1:11">
      <c r="A508" s="150" t="s">
        <v>51</v>
      </c>
      <c r="B508" s="150" t="s">
        <v>681</v>
      </c>
      <c r="C508" s="150" t="s">
        <v>679</v>
      </c>
      <c r="D508" s="150" t="s">
        <v>112</v>
      </c>
      <c r="E508" s="150" t="s">
        <v>1235</v>
      </c>
      <c r="F508" s="151" t="s">
        <v>11</v>
      </c>
      <c r="H508" s="150" t="s">
        <v>680</v>
      </c>
      <c r="I508" s="150" t="s">
        <v>625</v>
      </c>
      <c r="J508" s="150" t="str">
        <f t="shared" si="14"/>
        <v>NickelAurubis Beerse N.V.</v>
      </c>
      <c r="K508" s="150" t="str">
        <f t="shared" si="15"/>
        <v>NickelAurubis Beerse N.V.</v>
      </c>
    </row>
    <row r="509" spans="1:11">
      <c r="A509" s="150" t="s">
        <v>51</v>
      </c>
      <c r="B509" s="150" t="s">
        <v>686</v>
      </c>
      <c r="C509" s="150" t="s">
        <v>673</v>
      </c>
      <c r="D509" s="150" t="s">
        <v>204</v>
      </c>
      <c r="E509" s="150" t="s">
        <v>1233</v>
      </c>
      <c r="F509" s="151" t="s">
        <v>11</v>
      </c>
      <c r="H509" s="150" t="s">
        <v>674</v>
      </c>
      <c r="I509" s="150" t="s">
        <v>674</v>
      </c>
      <c r="J509" s="150" t="str">
        <f t="shared" si="14"/>
        <v>NickelAurubis Hamburg</v>
      </c>
      <c r="K509" s="150" t="str">
        <f t="shared" si="15"/>
        <v>NickelAurubis Hamburg</v>
      </c>
    </row>
    <row r="510" spans="1:11">
      <c r="A510" s="150" t="s">
        <v>51</v>
      </c>
      <c r="B510" s="150" t="s">
        <v>687</v>
      </c>
      <c r="C510" s="150" t="s">
        <v>673</v>
      </c>
      <c r="D510" s="150" t="s">
        <v>204</v>
      </c>
      <c r="E510" s="150" t="s">
        <v>1233</v>
      </c>
      <c r="F510" s="151" t="s">
        <v>11</v>
      </c>
      <c r="H510" s="150" t="s">
        <v>674</v>
      </c>
      <c r="I510" s="150" t="s">
        <v>674</v>
      </c>
      <c r="J510" s="150" t="str">
        <f t="shared" si="14"/>
        <v>NickelAurubis Hamburg AG</v>
      </c>
      <c r="K510" s="150" t="str">
        <f t="shared" si="15"/>
        <v>NickelAurubis Hamburg AG</v>
      </c>
    </row>
    <row r="511" spans="1:11">
      <c r="A511" s="150" t="s">
        <v>51</v>
      </c>
      <c r="B511" s="150" t="s">
        <v>295</v>
      </c>
      <c r="C511" s="150" t="s">
        <v>295</v>
      </c>
      <c r="D511" s="150" t="s">
        <v>144</v>
      </c>
      <c r="E511" s="150" t="s">
        <v>1236</v>
      </c>
      <c r="F511" s="151" t="s">
        <v>11</v>
      </c>
      <c r="H511" s="150" t="s">
        <v>297</v>
      </c>
      <c r="I511" s="150" t="s">
        <v>298</v>
      </c>
      <c r="J511" s="150" t="str">
        <f t="shared" si="14"/>
        <v>NickelBHP Nickel West Pty Ltd</v>
      </c>
      <c r="K511" s="150" t="str">
        <f t="shared" si="15"/>
        <v>NickelBHP Nickel West Pty Ltd</v>
      </c>
    </row>
    <row r="512" spans="1:11">
      <c r="A512" s="150" t="s">
        <v>51</v>
      </c>
      <c r="B512" s="150" t="s">
        <v>700</v>
      </c>
      <c r="C512" s="150" t="s">
        <v>700</v>
      </c>
      <c r="D512" s="150" t="s">
        <v>110</v>
      </c>
      <c r="E512" s="150" t="s">
        <v>1237</v>
      </c>
      <c r="F512" s="151" t="s">
        <v>11</v>
      </c>
      <c r="H512" s="150" t="s">
        <v>701</v>
      </c>
      <c r="I512" s="150" t="s">
        <v>563</v>
      </c>
      <c r="J512" s="150" t="str">
        <f t="shared" si="14"/>
        <v>NickelBoliden Harjavalta Oy</v>
      </c>
      <c r="K512" s="150" t="str">
        <f t="shared" si="15"/>
        <v>NickelBoliden Harjavalta Oy</v>
      </c>
    </row>
    <row r="513" spans="1:11">
      <c r="A513" s="150" t="s">
        <v>51</v>
      </c>
      <c r="B513" s="150" t="s">
        <v>702</v>
      </c>
      <c r="C513" s="150" t="s">
        <v>702</v>
      </c>
      <c r="D513" s="150" t="s">
        <v>110</v>
      </c>
      <c r="E513" s="150" t="s">
        <v>1238</v>
      </c>
      <c r="F513" s="151" t="s">
        <v>11</v>
      </c>
      <c r="H513" s="150" t="s">
        <v>360</v>
      </c>
      <c r="I513" s="150" t="s">
        <v>703</v>
      </c>
      <c r="J513" s="150" t="str">
        <f t="shared" si="14"/>
        <v>NickelBoliden Kokkola Oy</v>
      </c>
      <c r="K513" s="150" t="str">
        <f t="shared" si="15"/>
        <v>NickelBoliden Kokkola Oy</v>
      </c>
    </row>
    <row r="514" spans="1:11">
      <c r="A514" s="150" t="s">
        <v>51</v>
      </c>
      <c r="B514" s="150" t="s">
        <v>704</v>
      </c>
      <c r="C514" s="150" t="s">
        <v>704</v>
      </c>
      <c r="D514" s="150" t="s">
        <v>239</v>
      </c>
      <c r="E514" s="150" t="s">
        <v>1239</v>
      </c>
      <c r="F514" s="151" t="s">
        <v>11</v>
      </c>
      <c r="H514" s="150" t="s">
        <v>705</v>
      </c>
      <c r="I514" s="150" t="s">
        <v>706</v>
      </c>
      <c r="J514" s="150" t="str">
        <f t="shared" si="14"/>
        <v>NickelBoliden Mineral AB (Ronnskar)</v>
      </c>
      <c r="K514" s="150" t="str">
        <f t="shared" si="15"/>
        <v>NickelBoliden Mineral AB (Ronnskar)</v>
      </c>
    </row>
    <row r="515" spans="1:11">
      <c r="A515" s="150" t="s">
        <v>51</v>
      </c>
      <c r="B515" s="150" t="s">
        <v>1240</v>
      </c>
      <c r="C515" s="150" t="s">
        <v>295</v>
      </c>
      <c r="D515" s="150" t="s">
        <v>144</v>
      </c>
      <c r="E515" s="150" t="s">
        <v>1236</v>
      </c>
      <c r="F515" s="151" t="s">
        <v>11</v>
      </c>
      <c r="H515" s="150" t="s">
        <v>297</v>
      </c>
      <c r="I515" s="150" t="s">
        <v>298</v>
      </c>
      <c r="J515" s="150" t="str">
        <f t="shared" si="14"/>
        <v>NickelBroken Hill Proprietary Billiton Ltd. (BHP)</v>
      </c>
      <c r="K515" s="150" t="str">
        <f t="shared" si="15"/>
        <v>NickelBroken Hill Proprietary Billiton Ltd. (BHP)</v>
      </c>
    </row>
    <row r="516" spans="1:11">
      <c r="A516" s="150" t="s">
        <v>51</v>
      </c>
      <c r="B516" s="150" t="s">
        <v>324</v>
      </c>
      <c r="C516" s="150" t="s">
        <v>324</v>
      </c>
      <c r="D516" s="150" t="s">
        <v>213</v>
      </c>
      <c r="E516" s="150" t="s">
        <v>1241</v>
      </c>
      <c r="F516" s="151" t="s">
        <v>11</v>
      </c>
      <c r="H516" s="150" t="s">
        <v>1242</v>
      </c>
      <c r="I516" s="150" t="s">
        <v>327</v>
      </c>
      <c r="J516" s="150" t="str">
        <f t="shared" si="14"/>
        <v>NickelCoral Bay Nickel Corporation (CBNC)</v>
      </c>
      <c r="K516" s="150" t="str">
        <f t="shared" si="15"/>
        <v>NickelCoral Bay Nickel Corporation (CBNC)</v>
      </c>
    </row>
    <row r="517" spans="1:11">
      <c r="A517" s="150" t="s">
        <v>51</v>
      </c>
      <c r="B517" s="150" t="s">
        <v>1243</v>
      </c>
      <c r="C517" s="150" t="s">
        <v>324</v>
      </c>
      <c r="D517" s="150" t="s">
        <v>213</v>
      </c>
      <c r="E517" s="150" t="s">
        <v>1241</v>
      </c>
      <c r="F517" s="151" t="s">
        <v>11</v>
      </c>
      <c r="H517" s="150" t="s">
        <v>1242</v>
      </c>
      <c r="I517" s="150" t="s">
        <v>327</v>
      </c>
      <c r="J517" s="150" t="str">
        <f t="shared" ref="J517:J580" si="16">A517&amp;B517</f>
        <v>NickelCoral Bay Smelter</v>
      </c>
      <c r="K517" s="150" t="str">
        <f t="shared" ref="K517:K580" si="17">A517&amp;B517</f>
        <v>NickelCoral Bay Smelter</v>
      </c>
    </row>
    <row r="518" spans="1:11">
      <c r="A518" s="150" t="s">
        <v>51</v>
      </c>
      <c r="B518" s="150" t="s">
        <v>337</v>
      </c>
      <c r="C518" s="150" t="s">
        <v>337</v>
      </c>
      <c r="D518" s="150" t="s">
        <v>114</v>
      </c>
      <c r="E518" s="150" t="s">
        <v>169</v>
      </c>
      <c r="F518" s="151" t="s">
        <v>11</v>
      </c>
      <c r="H518" s="150" t="s">
        <v>338</v>
      </c>
      <c r="I518" s="150" t="s">
        <v>338</v>
      </c>
      <c r="J518" s="150" t="str">
        <f t="shared" si="16"/>
        <v>NickelDynatec Madagascar Company</v>
      </c>
      <c r="K518" s="150" t="str">
        <f t="shared" si="17"/>
        <v>NickelDynatec Madagascar Company</v>
      </c>
    </row>
    <row r="519" spans="1:11">
      <c r="A519" s="150" t="s">
        <v>51</v>
      </c>
      <c r="B519" s="150" t="s">
        <v>339</v>
      </c>
      <c r="C519" s="150" t="s">
        <v>339</v>
      </c>
      <c r="D519" s="150" t="s">
        <v>133</v>
      </c>
      <c r="E519" s="150" t="s">
        <v>1244</v>
      </c>
      <c r="F519" s="151" t="s">
        <v>11</v>
      </c>
      <c r="H519" s="150" t="s">
        <v>341</v>
      </c>
      <c r="I519" s="150" t="s">
        <v>342</v>
      </c>
      <c r="J519" s="150" t="str">
        <f t="shared" si="16"/>
        <v>NickelEcopro Materials Co., Ltd.</v>
      </c>
      <c r="K519" s="150" t="str">
        <f t="shared" si="17"/>
        <v>NickelEcopro Materials Co., Ltd.</v>
      </c>
    </row>
    <row r="520" spans="1:11">
      <c r="A520" s="150" t="s">
        <v>51</v>
      </c>
      <c r="B520" s="150" t="s">
        <v>772</v>
      </c>
      <c r="C520" s="150" t="s">
        <v>773</v>
      </c>
      <c r="D520" s="150" t="s">
        <v>218</v>
      </c>
      <c r="E520" s="150" t="s">
        <v>1245</v>
      </c>
      <c r="F520" s="151" t="s">
        <v>11</v>
      </c>
      <c r="H520" s="150" t="s">
        <v>772</v>
      </c>
      <c r="I520" s="150" t="s">
        <v>774</v>
      </c>
      <c r="J520" s="150" t="str">
        <f t="shared" si="16"/>
        <v>NickelEl Paso</v>
      </c>
      <c r="K520" s="150" t="str">
        <f t="shared" si="17"/>
        <v>NickelEl Paso</v>
      </c>
    </row>
    <row r="521" spans="1:11">
      <c r="A521" s="150" t="s">
        <v>51</v>
      </c>
      <c r="B521" s="150" t="s">
        <v>775</v>
      </c>
      <c r="C521" s="150" t="s">
        <v>773</v>
      </c>
      <c r="D521" s="150" t="s">
        <v>218</v>
      </c>
      <c r="E521" s="150" t="s">
        <v>1245</v>
      </c>
      <c r="F521" s="151" t="s">
        <v>11</v>
      </c>
      <c r="H521" s="150" t="s">
        <v>772</v>
      </c>
      <c r="I521" s="150" t="s">
        <v>774</v>
      </c>
      <c r="J521" s="150" t="str">
        <f t="shared" si="16"/>
        <v>NickelEl Paso (refinery)</v>
      </c>
      <c r="K521" s="150" t="str">
        <f t="shared" si="17"/>
        <v>NickelEl Paso (refinery)</v>
      </c>
    </row>
    <row r="522" spans="1:11">
      <c r="A522" s="150" t="s">
        <v>51</v>
      </c>
      <c r="B522" s="150" t="s">
        <v>350</v>
      </c>
      <c r="C522" s="150" t="s">
        <v>350</v>
      </c>
      <c r="D522" s="150" t="s">
        <v>103</v>
      </c>
      <c r="E522" s="150" t="s">
        <v>1246</v>
      </c>
      <c r="F522" s="151" t="s">
        <v>11</v>
      </c>
      <c r="H522" s="150" t="s">
        <v>352</v>
      </c>
      <c r="I522" s="150" t="s">
        <v>353</v>
      </c>
      <c r="J522" s="150" t="str">
        <f t="shared" si="16"/>
        <v>NickelFairsky Industrial Co., Limited</v>
      </c>
      <c r="K522" s="150" t="str">
        <f t="shared" si="17"/>
        <v>NickelFairsky Industrial Co., Limited</v>
      </c>
    </row>
    <row r="523" spans="1:11">
      <c r="A523" s="150" t="s">
        <v>51</v>
      </c>
      <c r="B523" s="150" t="s">
        <v>773</v>
      </c>
      <c r="C523" s="150" t="s">
        <v>773</v>
      </c>
      <c r="D523" s="150" t="s">
        <v>218</v>
      </c>
      <c r="E523" s="150" t="s">
        <v>1245</v>
      </c>
      <c r="F523" s="151" t="s">
        <v>11</v>
      </c>
      <c r="H523" s="150" t="s">
        <v>772</v>
      </c>
      <c r="I523" s="150" t="s">
        <v>774</v>
      </c>
      <c r="J523" s="150" t="str">
        <f t="shared" si="16"/>
        <v>NickelFreeport-McMoRan Inc. (El Paso)</v>
      </c>
      <c r="K523" s="150" t="str">
        <f t="shared" si="17"/>
        <v>NickelFreeport-McMoRan Inc. (El Paso)</v>
      </c>
    </row>
    <row r="524" spans="1:11">
      <c r="A524" s="150" t="s">
        <v>51</v>
      </c>
      <c r="B524" s="150" t="s">
        <v>362</v>
      </c>
      <c r="C524" s="150" t="s">
        <v>363</v>
      </c>
      <c r="D524" s="150" t="s">
        <v>103</v>
      </c>
      <c r="E524" s="150" t="s">
        <v>1247</v>
      </c>
      <c r="F524" s="151" t="s">
        <v>11</v>
      </c>
      <c r="H524" s="150" t="s">
        <v>364</v>
      </c>
      <c r="I524" s="150" t="s">
        <v>365</v>
      </c>
      <c r="J524" s="150" t="str">
        <f t="shared" si="16"/>
        <v>NickelFujian Evergreen New Energy Technology Co.</v>
      </c>
      <c r="K524" s="150" t="str">
        <f t="shared" si="17"/>
        <v>NickelFujian Evergreen New Energy Technology Co.</v>
      </c>
    </row>
    <row r="525" spans="1:11">
      <c r="A525" s="150" t="s">
        <v>51</v>
      </c>
      <c r="B525" s="150" t="s">
        <v>363</v>
      </c>
      <c r="C525" s="150" t="s">
        <v>363</v>
      </c>
      <c r="D525" s="150" t="s">
        <v>103</v>
      </c>
      <c r="E525" s="150" t="s">
        <v>1247</v>
      </c>
      <c r="F525" s="151" t="s">
        <v>11</v>
      </c>
      <c r="H525" s="150" t="s">
        <v>364</v>
      </c>
      <c r="I525" s="150" t="s">
        <v>365</v>
      </c>
      <c r="J525" s="150" t="str">
        <f t="shared" si="16"/>
        <v>NickelFujian Evergreen New Energy Technology Co., Ltd.</v>
      </c>
      <c r="K525" s="150" t="str">
        <f t="shared" si="17"/>
        <v>NickelFujian Evergreen New Energy Technology Co., Ltd.</v>
      </c>
    </row>
    <row r="526" spans="1:11">
      <c r="A526" s="150" t="s">
        <v>51</v>
      </c>
      <c r="B526" s="150" t="s">
        <v>384</v>
      </c>
      <c r="C526" s="150" t="s">
        <v>384</v>
      </c>
      <c r="D526" s="150" t="s">
        <v>141</v>
      </c>
      <c r="E526" s="150" t="s">
        <v>264</v>
      </c>
      <c r="F526" s="151" t="s">
        <v>11</v>
      </c>
      <c r="H526" s="150" t="s">
        <v>385</v>
      </c>
      <c r="I526" s="150" t="s">
        <v>386</v>
      </c>
      <c r="J526" s="150" t="str">
        <f t="shared" si="16"/>
        <v>NickelGlencore Nikkelverk AS</v>
      </c>
      <c r="K526" s="150" t="str">
        <f t="shared" si="17"/>
        <v>NickelGlencore Nikkelverk AS</v>
      </c>
    </row>
    <row r="527" spans="1:11">
      <c r="A527" s="150" t="s">
        <v>51</v>
      </c>
      <c r="B527" s="150" t="s">
        <v>387</v>
      </c>
      <c r="C527" s="150" t="s">
        <v>387</v>
      </c>
      <c r="D527" s="150" t="s">
        <v>103</v>
      </c>
      <c r="E527" s="150" t="s">
        <v>167</v>
      </c>
      <c r="F527" s="151" t="s">
        <v>11</v>
      </c>
      <c r="H527" s="150" t="s">
        <v>389</v>
      </c>
      <c r="I527" s="150" t="s">
        <v>286</v>
      </c>
      <c r="J527" s="150" t="str">
        <f t="shared" si="16"/>
        <v>NickelGuangdong Fangyuan New Materials Group Co., Ltd.</v>
      </c>
      <c r="K527" s="150" t="str">
        <f t="shared" si="17"/>
        <v>NickelGuangdong Fangyuan New Materials Group Co., Ltd.</v>
      </c>
    </row>
    <row r="528" spans="1:11">
      <c r="A528" s="150" t="s">
        <v>51</v>
      </c>
      <c r="B528" s="150" t="s">
        <v>390</v>
      </c>
      <c r="C528" s="150" t="s">
        <v>390</v>
      </c>
      <c r="D528" s="150" t="s">
        <v>103</v>
      </c>
      <c r="E528" s="150" t="s">
        <v>1248</v>
      </c>
      <c r="F528" s="151" t="s">
        <v>11</v>
      </c>
      <c r="H528" s="150" t="s">
        <v>391</v>
      </c>
      <c r="I528" s="150" t="s">
        <v>286</v>
      </c>
      <c r="J528" s="150" t="str">
        <f t="shared" si="16"/>
        <v>NickelGuangdong Jiana Energy Technology Co., Ltd.</v>
      </c>
      <c r="K528" s="150" t="str">
        <f t="shared" si="17"/>
        <v>NickelGuangdong Jiana Energy Technology Co., Ltd.</v>
      </c>
    </row>
    <row r="529" spans="1:11">
      <c r="A529" s="150" t="s">
        <v>51</v>
      </c>
      <c r="B529" s="150" t="s">
        <v>392</v>
      </c>
      <c r="C529" s="150" t="s">
        <v>392</v>
      </c>
      <c r="D529" s="150" t="s">
        <v>103</v>
      </c>
      <c r="E529" s="150" t="s">
        <v>250</v>
      </c>
      <c r="F529" s="151" t="s">
        <v>11</v>
      </c>
      <c r="H529" s="150" t="s">
        <v>394</v>
      </c>
      <c r="I529" s="150" t="s">
        <v>395</v>
      </c>
      <c r="J529" s="150" t="str">
        <f t="shared" si="16"/>
        <v>NickelGuangxi CNGR New Energy Science &amp; Technology Co., Ltd.</v>
      </c>
      <c r="K529" s="150" t="str">
        <f t="shared" si="17"/>
        <v>NickelGuangxi CNGR New Energy Science &amp; Technology Co., Ltd.</v>
      </c>
    </row>
    <row r="530" spans="1:11">
      <c r="A530" s="150" t="s">
        <v>51</v>
      </c>
      <c r="B530" s="150" t="s">
        <v>396</v>
      </c>
      <c r="C530" s="150" t="s">
        <v>396</v>
      </c>
      <c r="D530" s="150" t="s">
        <v>103</v>
      </c>
      <c r="E530" s="150" t="s">
        <v>228</v>
      </c>
      <c r="F530" s="151" t="s">
        <v>11</v>
      </c>
      <c r="H530" s="150" t="s">
        <v>397</v>
      </c>
      <c r="I530" s="150" t="s">
        <v>395</v>
      </c>
      <c r="J530" s="150" t="str">
        <f t="shared" si="16"/>
        <v>NickelGuangxi Yinyi Advanced Material Co., Ltd.</v>
      </c>
      <c r="K530" s="150" t="str">
        <f t="shared" si="17"/>
        <v>NickelGuangxi Yinyi Advanced Material Co., Ltd.</v>
      </c>
    </row>
    <row r="531" spans="1:11">
      <c r="A531" s="150" t="s">
        <v>51</v>
      </c>
      <c r="B531" s="150" t="s">
        <v>398</v>
      </c>
      <c r="C531" s="150" t="s">
        <v>398</v>
      </c>
      <c r="D531" s="150" t="s">
        <v>103</v>
      </c>
      <c r="E531" s="150" t="s">
        <v>1249</v>
      </c>
      <c r="F531" s="151" t="s">
        <v>11</v>
      </c>
      <c r="H531" s="150" t="s">
        <v>399</v>
      </c>
      <c r="I531" s="150" t="s">
        <v>400</v>
      </c>
      <c r="J531" s="150" t="str">
        <f t="shared" si="16"/>
        <v>NickelGuizhou CNGR Resource Recycling Industry Development Co., Ltd.</v>
      </c>
      <c r="K531" s="150" t="str">
        <f t="shared" si="17"/>
        <v>NickelGuizhou CNGR Resource Recycling Industry Development Co., Ltd.</v>
      </c>
    </row>
    <row r="532" spans="1:11">
      <c r="A532" s="150" t="s">
        <v>51</v>
      </c>
      <c r="B532" s="150" t="s">
        <v>401</v>
      </c>
      <c r="C532" s="150" t="s">
        <v>401</v>
      </c>
      <c r="D532" s="150" t="s">
        <v>103</v>
      </c>
      <c r="E532" s="150" t="s">
        <v>1250</v>
      </c>
      <c r="F532" s="151" t="s">
        <v>11</v>
      </c>
      <c r="H532" s="150" t="s">
        <v>399</v>
      </c>
      <c r="I532" s="150" t="s">
        <v>400</v>
      </c>
      <c r="J532" s="150" t="str">
        <f t="shared" si="16"/>
        <v>NickelGuizhou Red Star Electronic Material Co., Ltd.</v>
      </c>
      <c r="K532" s="150" t="str">
        <f t="shared" si="17"/>
        <v>NickelGuizhou Red Star Electronic Material Co., Ltd.</v>
      </c>
    </row>
    <row r="533" spans="1:11">
      <c r="A533" s="150" t="s">
        <v>51</v>
      </c>
      <c r="B533" s="150" t="s">
        <v>403</v>
      </c>
      <c r="C533" s="150" t="s">
        <v>404</v>
      </c>
      <c r="D533" s="150" t="s">
        <v>124</v>
      </c>
      <c r="E533" s="150" t="s">
        <v>160</v>
      </c>
      <c r="F533" s="151" t="s">
        <v>11</v>
      </c>
      <c r="H533" s="150" t="s">
        <v>405</v>
      </c>
      <c r="I533" s="150" t="s">
        <v>1251</v>
      </c>
      <c r="J533" s="150" t="str">
        <f t="shared" si="16"/>
        <v>NickelHarima Refinery</v>
      </c>
      <c r="K533" s="150" t="str">
        <f t="shared" si="17"/>
        <v>NickelHarima Refinery</v>
      </c>
    </row>
    <row r="534" spans="1:11">
      <c r="A534" s="150" t="s">
        <v>51</v>
      </c>
      <c r="B534" s="150" t="s">
        <v>404</v>
      </c>
      <c r="C534" s="150" t="s">
        <v>404</v>
      </c>
      <c r="D534" s="150" t="s">
        <v>124</v>
      </c>
      <c r="E534" s="150" t="s">
        <v>160</v>
      </c>
      <c r="F534" s="151" t="s">
        <v>11</v>
      </c>
      <c r="H534" s="150" t="s">
        <v>405</v>
      </c>
      <c r="I534" s="150" t="s">
        <v>1251</v>
      </c>
      <c r="J534" s="150" t="str">
        <f t="shared" si="16"/>
        <v>NickelHarima Refinery, Sumitomo Metal Mining</v>
      </c>
      <c r="K534" s="150" t="str">
        <f t="shared" si="17"/>
        <v>NickelHarima Refinery, Sumitomo Metal Mining</v>
      </c>
    </row>
    <row r="535" spans="1:11">
      <c r="A535" s="150" t="s">
        <v>51</v>
      </c>
      <c r="B535" s="150" t="s">
        <v>410</v>
      </c>
      <c r="C535" s="150" t="s">
        <v>410</v>
      </c>
      <c r="D535" s="150" t="s">
        <v>103</v>
      </c>
      <c r="E535" s="150" t="s">
        <v>1252</v>
      </c>
      <c r="F535" s="151" t="s">
        <v>11</v>
      </c>
      <c r="H535" s="150" t="s">
        <v>412</v>
      </c>
      <c r="I535" s="150" t="s">
        <v>413</v>
      </c>
      <c r="J535" s="150" t="str">
        <f t="shared" si="16"/>
        <v>NickelHunan Brunp Recycling Technology Co., Ltd.</v>
      </c>
      <c r="K535" s="150" t="str">
        <f t="shared" si="17"/>
        <v>NickelHunan Brunp Recycling Technology Co., Ltd.</v>
      </c>
    </row>
    <row r="536" spans="1:11">
      <c r="A536" s="150" t="s">
        <v>51</v>
      </c>
      <c r="B536" s="150" t="s">
        <v>414</v>
      </c>
      <c r="C536" s="150" t="s">
        <v>414</v>
      </c>
      <c r="D536" s="150" t="s">
        <v>103</v>
      </c>
      <c r="E536" s="150" t="s">
        <v>1253</v>
      </c>
      <c r="F536" s="151" t="s">
        <v>11</v>
      </c>
      <c r="H536" s="150" t="s">
        <v>412</v>
      </c>
      <c r="I536" s="150" t="s">
        <v>413</v>
      </c>
      <c r="J536" s="150" t="str">
        <f t="shared" si="16"/>
        <v>NickelHunan CNGR New Energy Science &amp; Technology Co., Ltd.</v>
      </c>
      <c r="K536" s="150" t="str">
        <f t="shared" si="17"/>
        <v>NickelHunan CNGR New Energy Science &amp; Technology Co., Ltd.</v>
      </c>
    </row>
    <row r="537" spans="1:11">
      <c r="A537" s="150" t="s">
        <v>51</v>
      </c>
      <c r="B537" s="150" t="s">
        <v>1254</v>
      </c>
      <c r="C537" s="150" t="s">
        <v>1254</v>
      </c>
      <c r="D537" s="150" t="s">
        <v>124</v>
      </c>
      <c r="E537" s="150" t="s">
        <v>1255</v>
      </c>
      <c r="F537" s="151" t="s">
        <v>11</v>
      </c>
      <c r="H537" s="150" t="s">
        <v>1256</v>
      </c>
      <c r="I537" s="150" t="s">
        <v>1257</v>
      </c>
      <c r="J537" s="150" t="str">
        <f t="shared" si="16"/>
        <v>NickelHyuga Smelting Co., Ltd.</v>
      </c>
      <c r="K537" s="150" t="str">
        <f t="shared" si="17"/>
        <v>NickelHyuga Smelting Co., Ltd.</v>
      </c>
    </row>
    <row r="538" spans="1:11">
      <c r="A538" s="150" t="s">
        <v>51</v>
      </c>
      <c r="B538" s="150" t="s">
        <v>1258</v>
      </c>
      <c r="C538" s="150" t="s">
        <v>426</v>
      </c>
      <c r="D538" s="150" t="s">
        <v>150</v>
      </c>
      <c r="E538" s="150" t="s">
        <v>246</v>
      </c>
      <c r="F538" s="151" t="s">
        <v>11</v>
      </c>
      <c r="H538" s="150" t="s">
        <v>427</v>
      </c>
      <c r="I538" s="150" t="s">
        <v>428</v>
      </c>
      <c r="J538" s="150" t="str">
        <f t="shared" si="16"/>
        <v>NickelIconiChem</v>
      </c>
      <c r="K538" s="150" t="str">
        <f t="shared" si="17"/>
        <v>NickelIconiChem</v>
      </c>
    </row>
    <row r="539" spans="1:11">
      <c r="A539" s="150" t="s">
        <v>51</v>
      </c>
      <c r="B539" s="150" t="s">
        <v>426</v>
      </c>
      <c r="C539" s="150" t="s">
        <v>426</v>
      </c>
      <c r="D539" s="150" t="s">
        <v>150</v>
      </c>
      <c r="E539" s="150" t="s">
        <v>246</v>
      </c>
      <c r="F539" s="151" t="s">
        <v>11</v>
      </c>
      <c r="H539" s="150" t="s">
        <v>427</v>
      </c>
      <c r="I539" s="150" t="s">
        <v>428</v>
      </c>
      <c r="J539" s="150" t="str">
        <f t="shared" si="16"/>
        <v>NickelICoNiChem Widnes Ltd</v>
      </c>
      <c r="K539" s="150" t="str">
        <f t="shared" si="17"/>
        <v>NickelICoNiChem Widnes Ltd</v>
      </c>
    </row>
    <row r="540" spans="1:11">
      <c r="A540" s="150" t="s">
        <v>51</v>
      </c>
      <c r="B540" s="150" t="s">
        <v>429</v>
      </c>
      <c r="C540" s="150" t="s">
        <v>429</v>
      </c>
      <c r="D540" s="150" t="s">
        <v>244</v>
      </c>
      <c r="E540" s="150" t="s">
        <v>1259</v>
      </c>
      <c r="F540" s="151" t="s">
        <v>11</v>
      </c>
      <c r="H540" s="150" t="s">
        <v>431</v>
      </c>
      <c r="I540" s="150" t="s">
        <v>432</v>
      </c>
      <c r="J540" s="150" t="str">
        <f t="shared" si="16"/>
        <v>NickelImpala Platinum - Base Metal Refinery (BMR)</v>
      </c>
      <c r="K540" s="150" t="str">
        <f t="shared" si="17"/>
        <v>NickelImpala Platinum - Base Metal Refinery (BMR)</v>
      </c>
    </row>
    <row r="541" spans="1:11">
      <c r="A541" s="150" t="s">
        <v>51</v>
      </c>
      <c r="B541" s="150" t="s">
        <v>433</v>
      </c>
      <c r="C541" s="150" t="s">
        <v>433</v>
      </c>
      <c r="D541" s="150" t="s">
        <v>244</v>
      </c>
      <c r="E541" s="150" t="s">
        <v>1260</v>
      </c>
      <c r="F541" s="151" t="s">
        <v>11</v>
      </c>
      <c r="H541" s="150" t="s">
        <v>435</v>
      </c>
      <c r="I541" s="150" t="s">
        <v>436</v>
      </c>
      <c r="J541" s="150" t="str">
        <f t="shared" si="16"/>
        <v>NickelImpala Platinum - Rustenburg Smelter</v>
      </c>
      <c r="K541" s="150" t="str">
        <f t="shared" si="17"/>
        <v>NickelImpala Platinum - Rustenburg Smelter</v>
      </c>
    </row>
    <row r="542" spans="1:11">
      <c r="A542" s="150" t="s">
        <v>51</v>
      </c>
      <c r="B542" s="150" t="s">
        <v>437</v>
      </c>
      <c r="C542" s="150" t="s">
        <v>429</v>
      </c>
      <c r="D542" s="150" t="s">
        <v>244</v>
      </c>
      <c r="E542" s="150" t="s">
        <v>1259</v>
      </c>
      <c r="F542" s="151" t="s">
        <v>11</v>
      </c>
      <c r="H542" s="150" t="s">
        <v>431</v>
      </c>
      <c r="I542" s="150" t="s">
        <v>432</v>
      </c>
      <c r="J542" s="150" t="str">
        <f t="shared" si="16"/>
        <v>NickelImpala Refineries – Base Metals Refinery (BMR)</v>
      </c>
      <c r="K542" s="150" t="str">
        <f t="shared" si="17"/>
        <v>NickelImpala Refineries – Base Metals Refinery (BMR)</v>
      </c>
    </row>
    <row r="543" spans="1:11">
      <c r="A543" s="150" t="s">
        <v>51</v>
      </c>
      <c r="B543" s="150" t="s">
        <v>438</v>
      </c>
      <c r="C543" s="150" t="s">
        <v>433</v>
      </c>
      <c r="D543" s="150" t="s">
        <v>244</v>
      </c>
      <c r="E543" s="150" t="s">
        <v>1260</v>
      </c>
      <c r="F543" s="151" t="s">
        <v>11</v>
      </c>
      <c r="H543" s="150" t="s">
        <v>435</v>
      </c>
      <c r="I543" s="150" t="s">
        <v>436</v>
      </c>
      <c r="J543" s="150" t="str">
        <f t="shared" si="16"/>
        <v>NickelImpala Rustenburg</v>
      </c>
      <c r="K543" s="150" t="str">
        <f t="shared" si="17"/>
        <v>NickelImpala Rustenburg</v>
      </c>
    </row>
    <row r="544" spans="1:11">
      <c r="A544" s="150" t="s">
        <v>51</v>
      </c>
      <c r="B544" s="150" t="s">
        <v>804</v>
      </c>
      <c r="C544" s="150" t="s">
        <v>1261</v>
      </c>
      <c r="D544" s="150" t="s">
        <v>213</v>
      </c>
      <c r="E544" s="150" t="s">
        <v>1262</v>
      </c>
      <c r="F544" s="151" t="s">
        <v>11</v>
      </c>
      <c r="H544" s="150" t="s">
        <v>806</v>
      </c>
      <c r="I544" s="150" t="s">
        <v>807</v>
      </c>
      <c r="J544" s="150" t="str">
        <f t="shared" si="16"/>
        <v>NickelIsabel/ Leyte (PASAR)</v>
      </c>
      <c r="K544" s="150" t="str">
        <f t="shared" si="17"/>
        <v>NickelIsabel/ Leyte (PASAR)</v>
      </c>
    </row>
    <row r="545" spans="1:11">
      <c r="A545" s="150" t="s">
        <v>51</v>
      </c>
      <c r="B545" s="150" t="s">
        <v>445</v>
      </c>
      <c r="C545" s="150" t="s">
        <v>446</v>
      </c>
      <c r="D545" s="150" t="s">
        <v>103</v>
      </c>
      <c r="E545" s="150" t="s">
        <v>249</v>
      </c>
      <c r="F545" s="151" t="s">
        <v>11</v>
      </c>
      <c r="H545" s="150" t="s">
        <v>448</v>
      </c>
      <c r="I545" s="150" t="s">
        <v>286</v>
      </c>
      <c r="J545" s="150" t="str">
        <f t="shared" si="16"/>
        <v>NickelJiangmen Chancsun Umicore Industry Co., Ltd. (JUC)</v>
      </c>
      <c r="K545" s="150" t="str">
        <f t="shared" si="17"/>
        <v>NickelJiangmen Chancsun Umicore Industry Co., Ltd. (JUC)</v>
      </c>
    </row>
    <row r="546" spans="1:11">
      <c r="A546" s="150" t="s">
        <v>51</v>
      </c>
      <c r="B546" s="150" t="s">
        <v>446</v>
      </c>
      <c r="C546" s="150" t="s">
        <v>446</v>
      </c>
      <c r="D546" s="150" t="s">
        <v>103</v>
      </c>
      <c r="E546" s="150" t="s">
        <v>249</v>
      </c>
      <c r="F546" s="151" t="s">
        <v>11</v>
      </c>
      <c r="H546" s="150" t="s">
        <v>448</v>
      </c>
      <c r="I546" s="150" t="s">
        <v>286</v>
      </c>
      <c r="J546" s="150" t="str">
        <f t="shared" si="16"/>
        <v>NickelJiangmen Chancsun Umicore Industry Co.,Ltd</v>
      </c>
      <c r="K546" s="150" t="str">
        <f t="shared" si="17"/>
        <v>NickelJiangmen Chancsun Umicore Industry Co.,Ltd</v>
      </c>
    </row>
    <row r="547" spans="1:11">
      <c r="A547" s="150" t="s">
        <v>51</v>
      </c>
      <c r="B547" s="150" t="s">
        <v>453</v>
      </c>
      <c r="C547" s="150" t="s">
        <v>453</v>
      </c>
      <c r="D547" s="150" t="s">
        <v>103</v>
      </c>
      <c r="E547" s="150" t="s">
        <v>229</v>
      </c>
      <c r="F547" s="151" t="s">
        <v>11</v>
      </c>
      <c r="H547" s="150" t="s">
        <v>454</v>
      </c>
      <c r="I547" s="150" t="s">
        <v>370</v>
      </c>
      <c r="J547" s="150" t="str">
        <f t="shared" si="16"/>
        <v>NickelJiangxi Miracle Golden Tiger Cobalt Co. Ltd.</v>
      </c>
      <c r="K547" s="150" t="str">
        <f t="shared" si="17"/>
        <v>NickelJiangxi Miracle Golden Tiger Cobalt Co. Ltd.</v>
      </c>
    </row>
    <row r="548" spans="1:11">
      <c r="A548" s="150" t="s">
        <v>51</v>
      </c>
      <c r="B548" s="150" t="s">
        <v>455</v>
      </c>
      <c r="C548" s="150" t="s">
        <v>456</v>
      </c>
      <c r="D548" s="150" t="s">
        <v>103</v>
      </c>
      <c r="E548" s="150" t="s">
        <v>242</v>
      </c>
      <c r="F548" s="151" t="s">
        <v>11</v>
      </c>
      <c r="H548" s="150" t="s">
        <v>1263</v>
      </c>
      <c r="I548" s="150" t="s">
        <v>370</v>
      </c>
      <c r="J548" s="150" t="str">
        <f t="shared" si="16"/>
        <v>NickelJiangxi Rui da Xinnengyuan Technology Co., Ltd.</v>
      </c>
      <c r="K548" s="150" t="str">
        <f t="shared" si="17"/>
        <v>NickelJiangxi Rui da Xinnengyuan Technology Co., Ltd.</v>
      </c>
    </row>
    <row r="549" spans="1:11">
      <c r="A549" s="150" t="s">
        <v>51</v>
      </c>
      <c r="B549" s="150" t="s">
        <v>1264</v>
      </c>
      <c r="C549" s="150" t="s">
        <v>456</v>
      </c>
      <c r="D549" s="150" t="s">
        <v>103</v>
      </c>
      <c r="E549" s="150" t="s">
        <v>242</v>
      </c>
      <c r="F549" s="151" t="s">
        <v>11</v>
      </c>
      <c r="H549" s="150" t="s">
        <v>1263</v>
      </c>
      <c r="I549" s="150" t="s">
        <v>370</v>
      </c>
      <c r="J549" s="150" t="str">
        <f t="shared" si="16"/>
        <v>NickelJiangxi Ruida</v>
      </c>
      <c r="K549" s="150" t="str">
        <f t="shared" si="17"/>
        <v>NickelJiangxi Ruida</v>
      </c>
    </row>
    <row r="550" spans="1:11">
      <c r="A550" s="150" t="s">
        <v>51</v>
      </c>
      <c r="B550" s="150" t="s">
        <v>456</v>
      </c>
      <c r="C550" s="150" t="s">
        <v>456</v>
      </c>
      <c r="D550" s="150" t="s">
        <v>103</v>
      </c>
      <c r="E550" s="150" t="s">
        <v>242</v>
      </c>
      <c r="F550" s="151" t="s">
        <v>11</v>
      </c>
      <c r="H550" s="150" t="s">
        <v>1263</v>
      </c>
      <c r="I550" s="150" t="s">
        <v>370</v>
      </c>
      <c r="J550" s="150" t="str">
        <f t="shared" si="16"/>
        <v>NickelJiangxi Ruida New Energy Technology Co., Ltd.</v>
      </c>
      <c r="K550" s="150" t="str">
        <f t="shared" si="17"/>
        <v>NickelJiangxi Ruida New Energy Technology Co., Ltd.</v>
      </c>
    </row>
    <row r="551" spans="1:11">
      <c r="A551" s="150" t="s">
        <v>51</v>
      </c>
      <c r="B551" s="150" t="s">
        <v>463</v>
      </c>
      <c r="C551" s="150" t="s">
        <v>463</v>
      </c>
      <c r="D551" s="150" t="s">
        <v>103</v>
      </c>
      <c r="E551" s="150" t="s">
        <v>1265</v>
      </c>
      <c r="F551" s="151" t="s">
        <v>11</v>
      </c>
      <c r="H551" s="150" t="s">
        <v>464</v>
      </c>
      <c r="I551" s="150" t="s">
        <v>465</v>
      </c>
      <c r="J551" s="150" t="str">
        <f t="shared" si="16"/>
        <v>NickelJingmen GEM Co., Ltd.</v>
      </c>
      <c r="K551" s="150" t="str">
        <f t="shared" si="17"/>
        <v>NickelJingmen GEM Co., Ltd.</v>
      </c>
    </row>
    <row r="552" spans="1:11">
      <c r="A552" s="150" t="s">
        <v>51</v>
      </c>
      <c r="B552" s="150" t="s">
        <v>1266</v>
      </c>
      <c r="C552" s="150" t="s">
        <v>463</v>
      </c>
      <c r="D552" s="150" t="s">
        <v>103</v>
      </c>
      <c r="E552" s="150" t="s">
        <v>1265</v>
      </c>
      <c r="F552" s="151" t="s">
        <v>11</v>
      </c>
      <c r="H552" s="150" t="s">
        <v>464</v>
      </c>
      <c r="I552" s="150" t="s">
        <v>465</v>
      </c>
      <c r="J552" s="150" t="str">
        <f t="shared" si="16"/>
        <v>NickelJingmen GEM Co., Ltd. (GEMCO)</v>
      </c>
      <c r="K552" s="150" t="str">
        <f t="shared" si="17"/>
        <v>NickelJingmen GEM Co., Ltd. (GEMCO)</v>
      </c>
    </row>
    <row r="553" spans="1:11">
      <c r="A553" s="150" t="s">
        <v>51</v>
      </c>
      <c r="B553" s="150" t="s">
        <v>1267</v>
      </c>
      <c r="C553" s="150" t="s">
        <v>1267</v>
      </c>
      <c r="D553" s="150" t="s">
        <v>467</v>
      </c>
      <c r="E553" s="150" t="s">
        <v>1268</v>
      </c>
      <c r="F553" s="151" t="s">
        <v>11</v>
      </c>
      <c r="H553" s="150" t="s">
        <v>1269</v>
      </c>
      <c r="I553" s="150" t="s">
        <v>470</v>
      </c>
      <c r="J553" s="150" t="str">
        <f t="shared" si="16"/>
        <v>NickelJoint-Stock Company Kola Mining and Metallurgical Company (JSC Kola MMC)</v>
      </c>
      <c r="K553" s="150" t="str">
        <f t="shared" si="17"/>
        <v>NickelJoint-Stock Company Kola Mining and Metallurgical Company (JSC Kola MMC)</v>
      </c>
    </row>
    <row r="554" spans="1:11">
      <c r="A554" s="150" t="s">
        <v>51</v>
      </c>
      <c r="B554" s="150" t="s">
        <v>1270</v>
      </c>
      <c r="C554" s="150" t="s">
        <v>1270</v>
      </c>
      <c r="D554" s="150" t="s">
        <v>133</v>
      </c>
      <c r="E554" s="150" t="s">
        <v>1271</v>
      </c>
      <c r="F554" s="151" t="s">
        <v>11</v>
      </c>
      <c r="H554" s="150" t="s">
        <v>1272</v>
      </c>
      <c r="I554" s="150" t="s">
        <v>852</v>
      </c>
      <c r="J554" s="150" t="str">
        <f t="shared" si="16"/>
        <v>NickelKorea Energy Materials Company(Nickel Refinery)</v>
      </c>
      <c r="K554" s="150" t="str">
        <f t="shared" si="17"/>
        <v>NickelKorea Energy Materials Company(Nickel Refinery)</v>
      </c>
    </row>
    <row r="555" spans="1:11">
      <c r="A555" s="150" t="s">
        <v>51</v>
      </c>
      <c r="B555" s="150" t="s">
        <v>1273</v>
      </c>
      <c r="C555" s="150" t="s">
        <v>1270</v>
      </c>
      <c r="D555" s="150" t="s">
        <v>133</v>
      </c>
      <c r="E555" s="150" t="s">
        <v>1271</v>
      </c>
      <c r="F555" s="151" t="s">
        <v>11</v>
      </c>
      <c r="H555" s="150" t="s">
        <v>1272</v>
      </c>
      <c r="I555" s="150" t="s">
        <v>852</v>
      </c>
      <c r="J555" s="150" t="str">
        <f t="shared" si="16"/>
        <v>NickelKorea Energy Materials Corp (KEMCO)</v>
      </c>
      <c r="K555" s="150" t="str">
        <f t="shared" si="17"/>
        <v>NickelKorea Energy Materials Corp (KEMCO)</v>
      </c>
    </row>
    <row r="556" spans="1:11">
      <c r="A556" s="150" t="s">
        <v>51</v>
      </c>
      <c r="B556" s="150" t="s">
        <v>493</v>
      </c>
      <c r="C556" s="150" t="s">
        <v>493</v>
      </c>
      <c r="D556" s="150" t="s">
        <v>291</v>
      </c>
      <c r="E556" s="150" t="s">
        <v>1274</v>
      </c>
      <c r="F556" s="151" t="s">
        <v>11</v>
      </c>
      <c r="H556" s="150" t="s">
        <v>495</v>
      </c>
      <c r="I556" s="150" t="s">
        <v>496</v>
      </c>
      <c r="J556" s="150" t="str">
        <f t="shared" si="16"/>
        <v>NickelLOHUM CLEANTECH PVT LTD</v>
      </c>
      <c r="K556" s="150" t="str">
        <f t="shared" si="17"/>
        <v>NickelLOHUM CLEANTECH PVT LTD</v>
      </c>
    </row>
    <row r="557" spans="1:11">
      <c r="A557" s="150" t="s">
        <v>51</v>
      </c>
      <c r="B557" s="150" t="s">
        <v>497</v>
      </c>
      <c r="C557" s="150" t="s">
        <v>498</v>
      </c>
      <c r="D557" s="150" t="s">
        <v>116</v>
      </c>
      <c r="E557" s="150" t="s">
        <v>261</v>
      </c>
      <c r="F557" s="151" t="s">
        <v>11</v>
      </c>
      <c r="H557" s="150" t="s">
        <v>500</v>
      </c>
      <c r="I557" s="150" t="s">
        <v>501</v>
      </c>
      <c r="J557" s="150" t="str">
        <f t="shared" si="16"/>
        <v>NickelLong Harbor Nickel Processing Plant</v>
      </c>
      <c r="K557" s="150" t="str">
        <f t="shared" si="17"/>
        <v>NickelLong Harbor Nickel Processing Plant</v>
      </c>
    </row>
    <row r="558" spans="1:11">
      <c r="A558" s="150" t="s">
        <v>51</v>
      </c>
      <c r="B558" s="150" t="s">
        <v>526</v>
      </c>
      <c r="C558" s="150" t="s">
        <v>527</v>
      </c>
      <c r="D558" s="150" t="s">
        <v>144</v>
      </c>
      <c r="E558" s="150" t="s">
        <v>166</v>
      </c>
      <c r="F558" s="151" t="s">
        <v>11</v>
      </c>
      <c r="H558" s="150" t="s">
        <v>1275</v>
      </c>
      <c r="I558" s="150" t="s">
        <v>298</v>
      </c>
      <c r="J558" s="150" t="str">
        <f t="shared" si="16"/>
        <v>NickelMinara Resources Pty</v>
      </c>
      <c r="K558" s="150" t="str">
        <f t="shared" si="17"/>
        <v>NickelMinara Resources Pty</v>
      </c>
    </row>
    <row r="559" spans="1:11">
      <c r="A559" s="150" t="s">
        <v>51</v>
      </c>
      <c r="B559" s="150" t="s">
        <v>529</v>
      </c>
      <c r="C559" s="150" t="s">
        <v>527</v>
      </c>
      <c r="D559" s="150" t="s">
        <v>144</v>
      </c>
      <c r="E559" s="150" t="s">
        <v>166</v>
      </c>
      <c r="F559" s="151" t="s">
        <v>11</v>
      </c>
      <c r="H559" s="150" t="s">
        <v>1275</v>
      </c>
      <c r="I559" s="150" t="s">
        <v>298</v>
      </c>
      <c r="J559" s="150" t="str">
        <f t="shared" si="16"/>
        <v>NickelMinara Resources Pty Ltd.</v>
      </c>
      <c r="K559" s="150" t="str">
        <f t="shared" si="17"/>
        <v>NickelMinara Resources Pty Ltd.</v>
      </c>
    </row>
    <row r="560" spans="1:11">
      <c r="A560" s="150" t="s">
        <v>51</v>
      </c>
      <c r="B560" s="150" t="s">
        <v>527</v>
      </c>
      <c r="C560" s="150" t="s">
        <v>527</v>
      </c>
      <c r="D560" s="150" t="s">
        <v>144</v>
      </c>
      <c r="E560" s="150" t="s">
        <v>166</v>
      </c>
      <c r="F560" s="151" t="s">
        <v>11</v>
      </c>
      <c r="H560" s="150" t="s">
        <v>1275</v>
      </c>
      <c r="I560" s="150" t="s">
        <v>298</v>
      </c>
      <c r="J560" s="150" t="str">
        <f t="shared" si="16"/>
        <v>NickelMurrin Murrin Nickel Cobalt Plant</v>
      </c>
      <c r="K560" s="150" t="str">
        <f t="shared" si="17"/>
        <v>NickelMurrin Murrin Nickel Cobalt Plant</v>
      </c>
    </row>
    <row r="561" spans="1:11">
      <c r="A561" s="150" t="s">
        <v>51</v>
      </c>
      <c r="B561" s="150" t="s">
        <v>535</v>
      </c>
      <c r="C561" s="150" t="s">
        <v>536</v>
      </c>
      <c r="D561" s="150" t="s">
        <v>467</v>
      </c>
      <c r="E561" s="150" t="s">
        <v>1276</v>
      </c>
      <c r="F561" s="151" t="s">
        <v>11</v>
      </c>
      <c r="H561" s="150" t="s">
        <v>538</v>
      </c>
      <c r="I561" s="150" t="s">
        <v>539</v>
      </c>
      <c r="J561" s="150" t="str">
        <f t="shared" si="16"/>
        <v>NickelNadezhda Metallurgical Plant (named after B.I. Kolesnikov) of the Polar Division of PJSC MMC Norilsk Nickel</v>
      </c>
      <c r="K561" s="150" t="str">
        <f t="shared" si="17"/>
        <v>NickelNadezhda Metallurgical Plant (named after B.I. Kolesnikov) of the Polar Division of PJSC MMC Norilsk Nickel</v>
      </c>
    </row>
    <row r="562" spans="1:11">
      <c r="A562" s="150" t="s">
        <v>51</v>
      </c>
      <c r="B562" s="150" t="s">
        <v>536</v>
      </c>
      <c r="C562" s="150" t="s">
        <v>536</v>
      </c>
      <c r="D562" s="150" t="s">
        <v>467</v>
      </c>
      <c r="E562" s="150" t="s">
        <v>1276</v>
      </c>
      <c r="F562" s="151" t="s">
        <v>11</v>
      </c>
      <c r="H562" s="150" t="s">
        <v>538</v>
      </c>
      <c r="I562" s="150" t="s">
        <v>539</v>
      </c>
      <c r="J562" s="150" t="str">
        <f t="shared" si="16"/>
        <v>NickelNadezhda Metallurgical Plant of MMC Norilsk Nickel's Polar Division</v>
      </c>
      <c r="K562" s="150" t="str">
        <f t="shared" si="17"/>
        <v>NickelNadezhda Metallurgical Plant of MMC Norilsk Nickel's Polar Division</v>
      </c>
    </row>
    <row r="563" spans="1:11">
      <c r="A563" s="150" t="s">
        <v>51</v>
      </c>
      <c r="B563" s="150" t="s">
        <v>557</v>
      </c>
      <c r="C563" s="150" t="s">
        <v>554</v>
      </c>
      <c r="D563" s="150" t="s">
        <v>124</v>
      </c>
      <c r="E563" s="150" t="s">
        <v>174</v>
      </c>
      <c r="F563" s="151" t="s">
        <v>11</v>
      </c>
      <c r="H563" s="150" t="s">
        <v>555</v>
      </c>
      <c r="I563" s="150" t="s">
        <v>556</v>
      </c>
      <c r="J563" s="150" t="str">
        <f t="shared" si="16"/>
        <v>NickelNiihama Nickel Refinery</v>
      </c>
      <c r="K563" s="150" t="str">
        <f t="shared" si="17"/>
        <v>NickelNiihama Nickel Refinery</v>
      </c>
    </row>
    <row r="564" spans="1:11">
      <c r="A564" s="150" t="s">
        <v>51</v>
      </c>
      <c r="B564" s="150" t="s">
        <v>554</v>
      </c>
      <c r="C564" s="150" t="s">
        <v>554</v>
      </c>
      <c r="D564" s="150" t="s">
        <v>124</v>
      </c>
      <c r="E564" s="150" t="s">
        <v>174</v>
      </c>
      <c r="F564" s="151" t="s">
        <v>11</v>
      </c>
      <c r="H564" s="150" t="s">
        <v>555</v>
      </c>
      <c r="I564" s="150" t="s">
        <v>556</v>
      </c>
      <c r="J564" s="150" t="str">
        <f t="shared" si="16"/>
        <v>NickelNiihama Nickel Refinery, Sumitomo Metal Mining</v>
      </c>
      <c r="K564" s="150" t="str">
        <f t="shared" si="17"/>
        <v>NickelNiihama Nickel Refinery, Sumitomo Metal Mining</v>
      </c>
    </row>
    <row r="565" spans="1:11">
      <c r="A565" s="150" t="s">
        <v>51</v>
      </c>
      <c r="B565" s="150" t="s">
        <v>1277</v>
      </c>
      <c r="C565" s="150" t="s">
        <v>561</v>
      </c>
      <c r="D565" s="150" t="s">
        <v>110</v>
      </c>
      <c r="E565" s="150" t="s">
        <v>173</v>
      </c>
      <c r="F565" s="151" t="s">
        <v>11</v>
      </c>
      <c r="H565" s="150" t="s">
        <v>701</v>
      </c>
      <c r="I565" s="150" t="s">
        <v>563</v>
      </c>
      <c r="J565" s="150" t="str">
        <f t="shared" si="16"/>
        <v>NickelNorilsk Harjavalta</v>
      </c>
      <c r="K565" s="150" t="str">
        <f t="shared" si="17"/>
        <v>NickelNorilsk Harjavalta</v>
      </c>
    </row>
    <row r="566" spans="1:11">
      <c r="A566" s="150" t="s">
        <v>51</v>
      </c>
      <c r="B566" s="150" t="s">
        <v>561</v>
      </c>
      <c r="C566" s="150" t="s">
        <v>561</v>
      </c>
      <c r="D566" s="150" t="s">
        <v>110</v>
      </c>
      <c r="E566" s="150" t="s">
        <v>173</v>
      </c>
      <c r="F566" s="151" t="s">
        <v>11</v>
      </c>
      <c r="H566" s="150" t="s">
        <v>701</v>
      </c>
      <c r="I566" s="150" t="s">
        <v>563</v>
      </c>
      <c r="J566" s="150" t="str">
        <f t="shared" si="16"/>
        <v>NickelNORILSK NICKEL HARJAVALTA OY</v>
      </c>
      <c r="K566" s="150" t="str">
        <f t="shared" si="17"/>
        <v>NickelNORILSK NICKEL HARJAVALTA OY</v>
      </c>
    </row>
    <row r="567" spans="1:11">
      <c r="A567" s="150" t="s">
        <v>51</v>
      </c>
      <c r="B567" s="150" t="s">
        <v>1261</v>
      </c>
      <c r="C567" s="150" t="s">
        <v>1261</v>
      </c>
      <c r="D567" s="150" t="s">
        <v>213</v>
      </c>
      <c r="E567" s="150" t="s">
        <v>1262</v>
      </c>
      <c r="F567" s="151" t="s">
        <v>11</v>
      </c>
      <c r="H567" s="150" t="s">
        <v>806</v>
      </c>
      <c r="I567" s="150" t="s">
        <v>807</v>
      </c>
      <c r="J567" s="150" t="str">
        <f t="shared" si="16"/>
        <v>NickelPhilippine Associated Smelting and Refining Corporation (PASAR)</v>
      </c>
      <c r="K567" s="150" t="str">
        <f t="shared" si="17"/>
        <v>NickelPhilippine Associated Smelting and Refining Corporation (PASAR)</v>
      </c>
    </row>
    <row r="568" spans="1:11">
      <c r="A568" s="150" t="s">
        <v>51</v>
      </c>
      <c r="B568" s="150" t="s">
        <v>1278</v>
      </c>
      <c r="C568" s="150" t="s">
        <v>1278</v>
      </c>
      <c r="D568" s="150" t="s">
        <v>248</v>
      </c>
      <c r="E568" s="150" t="s">
        <v>247</v>
      </c>
      <c r="F568" s="151" t="s">
        <v>11</v>
      </c>
      <c r="H568" s="150" t="s">
        <v>1279</v>
      </c>
      <c r="I568" s="150" t="s">
        <v>574</v>
      </c>
      <c r="J568" s="150" t="str">
        <f t="shared" si="16"/>
        <v>NickelPT DEBONAIR NICKEL INDONESIA</v>
      </c>
      <c r="K568" s="150" t="str">
        <f t="shared" si="17"/>
        <v>NickelPT DEBONAIR NICKEL INDONESIA</v>
      </c>
    </row>
    <row r="569" spans="1:11">
      <c r="A569" s="150" t="s">
        <v>51</v>
      </c>
      <c r="B569" s="150" t="s">
        <v>1280</v>
      </c>
      <c r="C569" s="150" t="s">
        <v>1280</v>
      </c>
      <c r="D569" s="150" t="s">
        <v>248</v>
      </c>
      <c r="E569" s="150" t="s">
        <v>1281</v>
      </c>
      <c r="F569" s="151" t="s">
        <v>11</v>
      </c>
      <c r="H569" s="150" t="s">
        <v>1282</v>
      </c>
      <c r="I569" s="150" t="s">
        <v>574</v>
      </c>
      <c r="J569" s="150" t="str">
        <f t="shared" si="16"/>
        <v>NickelPT Halmahera Jaya Feronikel</v>
      </c>
      <c r="K569" s="150" t="str">
        <f t="shared" si="17"/>
        <v>NickelPT Halmahera Jaya Feronikel</v>
      </c>
    </row>
    <row r="570" spans="1:11">
      <c r="A570" s="150" t="s">
        <v>51</v>
      </c>
      <c r="B570" s="150" t="s">
        <v>571</v>
      </c>
      <c r="C570" s="150" t="s">
        <v>571</v>
      </c>
      <c r="D570" s="150" t="s">
        <v>248</v>
      </c>
      <c r="E570" s="150" t="s">
        <v>1283</v>
      </c>
      <c r="F570" s="151" t="s">
        <v>11</v>
      </c>
      <c r="H570" s="150" t="s">
        <v>573</v>
      </c>
      <c r="I570" s="150" t="s">
        <v>574</v>
      </c>
      <c r="J570" s="150" t="str">
        <f t="shared" si="16"/>
        <v>NickelPT Halmahera Persada Lygend</v>
      </c>
      <c r="K570" s="150" t="str">
        <f t="shared" si="17"/>
        <v>NickelPT Halmahera Persada Lygend</v>
      </c>
    </row>
    <row r="571" spans="1:11">
      <c r="A571" s="150" t="s">
        <v>51</v>
      </c>
      <c r="B571" s="150" t="s">
        <v>575</v>
      </c>
      <c r="C571" s="150" t="s">
        <v>575</v>
      </c>
      <c r="D571" s="150" t="s">
        <v>248</v>
      </c>
      <c r="E571" s="150" t="s">
        <v>1284</v>
      </c>
      <c r="F571" s="151" t="s">
        <v>11</v>
      </c>
      <c r="H571" s="150" t="s">
        <v>576</v>
      </c>
      <c r="I571" s="150" t="s">
        <v>574</v>
      </c>
      <c r="J571" s="150" t="str">
        <f t="shared" si="16"/>
        <v>NickelPT HUAFEI NICKEL COBALT</v>
      </c>
      <c r="K571" s="150" t="str">
        <f t="shared" si="17"/>
        <v>NickelPT HUAFEI NICKEL COBALT</v>
      </c>
    </row>
    <row r="572" spans="1:11">
      <c r="A572" s="150" t="s">
        <v>51</v>
      </c>
      <c r="B572" s="150" t="s">
        <v>577</v>
      </c>
      <c r="C572" s="150" t="s">
        <v>577</v>
      </c>
      <c r="D572" s="150" t="s">
        <v>248</v>
      </c>
      <c r="E572" s="150" t="s">
        <v>1285</v>
      </c>
      <c r="F572" s="151" t="s">
        <v>11</v>
      </c>
      <c r="H572" s="150" t="s">
        <v>579</v>
      </c>
      <c r="I572" s="150" t="s">
        <v>580</v>
      </c>
      <c r="J572" s="150" t="str">
        <f t="shared" si="16"/>
        <v>NickelPT HUAYUE NICKEL COBALT</v>
      </c>
      <c r="K572" s="150" t="str">
        <f t="shared" si="17"/>
        <v>NickelPT HUAYUE NICKEL COBALT</v>
      </c>
    </row>
    <row r="573" spans="1:11">
      <c r="A573" s="150" t="s">
        <v>51</v>
      </c>
      <c r="B573" s="150" t="s">
        <v>1286</v>
      </c>
      <c r="C573" s="150" t="s">
        <v>1286</v>
      </c>
      <c r="D573" s="150" t="s">
        <v>248</v>
      </c>
      <c r="E573" s="150" t="s">
        <v>1287</v>
      </c>
      <c r="F573" s="151" t="s">
        <v>11</v>
      </c>
      <c r="H573" s="150" t="s">
        <v>1288</v>
      </c>
      <c r="I573" s="150" t="s">
        <v>574</v>
      </c>
      <c r="J573" s="150" t="str">
        <f t="shared" si="16"/>
        <v>NickelPT NICOLE METAL INDUSTRY</v>
      </c>
      <c r="K573" s="150" t="str">
        <f t="shared" si="17"/>
        <v>NickelPT NICOLE METAL INDUSTRY</v>
      </c>
    </row>
    <row r="574" spans="1:11">
      <c r="A574" s="150" t="s">
        <v>51</v>
      </c>
      <c r="B574" s="150" t="s">
        <v>585</v>
      </c>
      <c r="C574" s="150" t="s">
        <v>585</v>
      </c>
      <c r="D574" s="150" t="s">
        <v>248</v>
      </c>
      <c r="E574" s="150" t="s">
        <v>253</v>
      </c>
      <c r="F574" s="151" t="s">
        <v>11</v>
      </c>
      <c r="H574" s="150" t="s">
        <v>587</v>
      </c>
      <c r="I574" s="150" t="s">
        <v>574</v>
      </c>
      <c r="J574" s="150" t="str">
        <f t="shared" si="16"/>
        <v>NickelPT Obi Nickel Cobalt</v>
      </c>
      <c r="K574" s="150" t="str">
        <f t="shared" si="17"/>
        <v>NickelPT Obi Nickel Cobalt</v>
      </c>
    </row>
    <row r="575" spans="1:11">
      <c r="A575" s="150" t="s">
        <v>51</v>
      </c>
      <c r="B575" s="150" t="s">
        <v>588</v>
      </c>
      <c r="C575" s="150" t="s">
        <v>588</v>
      </c>
      <c r="D575" s="150" t="s">
        <v>248</v>
      </c>
      <c r="E575" s="150" t="s">
        <v>1289</v>
      </c>
      <c r="F575" s="151" t="s">
        <v>11</v>
      </c>
      <c r="H575" s="150" t="s">
        <v>579</v>
      </c>
      <c r="I575" s="150" t="s">
        <v>580</v>
      </c>
      <c r="J575" s="150" t="str">
        <f t="shared" si="16"/>
        <v>NickelPT QMB New Energy Materials</v>
      </c>
      <c r="K575" s="150" t="str">
        <f t="shared" si="17"/>
        <v>NickelPT QMB New Energy Materials</v>
      </c>
    </row>
    <row r="576" spans="1:11">
      <c r="A576" s="150" t="s">
        <v>51</v>
      </c>
      <c r="B576" s="150" t="s">
        <v>1290</v>
      </c>
      <c r="C576" s="150" t="s">
        <v>1290</v>
      </c>
      <c r="D576" s="150" t="s">
        <v>248</v>
      </c>
      <c r="E576" s="150" t="s">
        <v>1291</v>
      </c>
      <c r="F576" s="151" t="s">
        <v>11</v>
      </c>
      <c r="H576" s="150" t="s">
        <v>1279</v>
      </c>
      <c r="I576" s="150" t="s">
        <v>574</v>
      </c>
      <c r="J576" s="150" t="str">
        <f t="shared" si="16"/>
        <v>NickelPT Sunny Metal Industry</v>
      </c>
      <c r="K576" s="150" t="str">
        <f t="shared" si="17"/>
        <v>NickelPT Sunny Metal Industry</v>
      </c>
    </row>
    <row r="577" spans="1:11">
      <c r="A577" s="150" t="s">
        <v>51</v>
      </c>
      <c r="B577" s="150" t="s">
        <v>1292</v>
      </c>
      <c r="C577" s="150" t="s">
        <v>1292</v>
      </c>
      <c r="D577" s="150" t="s">
        <v>248</v>
      </c>
      <c r="E577" s="150" t="s">
        <v>1293</v>
      </c>
      <c r="F577" s="151" t="s">
        <v>11</v>
      </c>
      <c r="H577" s="150" t="s">
        <v>579</v>
      </c>
      <c r="I577" s="150" t="s">
        <v>580</v>
      </c>
      <c r="J577" s="150" t="str">
        <f t="shared" si="16"/>
        <v>NickelPT Zhongtsing New Energy</v>
      </c>
      <c r="K577" s="150" t="str">
        <f t="shared" si="17"/>
        <v>NickelPT Zhongtsing New Energy</v>
      </c>
    </row>
    <row r="578" spans="1:11">
      <c r="A578" s="150" t="s">
        <v>51</v>
      </c>
      <c r="B578" s="150" t="s">
        <v>1294</v>
      </c>
      <c r="C578" s="150" t="s">
        <v>1294</v>
      </c>
      <c r="D578" s="150" t="s">
        <v>248</v>
      </c>
      <c r="E578" s="150" t="s">
        <v>1295</v>
      </c>
      <c r="F578" s="151" t="s">
        <v>11</v>
      </c>
      <c r="H578" s="150" t="s">
        <v>576</v>
      </c>
      <c r="I578" s="150" t="s">
        <v>574</v>
      </c>
      <c r="J578" s="150" t="str">
        <f t="shared" si="16"/>
        <v>NickelPT. Infei Metal Industry</v>
      </c>
      <c r="K578" s="150" t="str">
        <f t="shared" si="17"/>
        <v>NickelPT. Infei Metal Industry</v>
      </c>
    </row>
    <row r="579" spans="1:11">
      <c r="A579" s="150" t="s">
        <v>51</v>
      </c>
      <c r="B579" s="150" t="s">
        <v>1296</v>
      </c>
      <c r="C579" s="150" t="s">
        <v>1296</v>
      </c>
      <c r="D579" s="150" t="s">
        <v>248</v>
      </c>
      <c r="E579" s="150" t="s">
        <v>1297</v>
      </c>
      <c r="F579" s="151" t="s">
        <v>11</v>
      </c>
      <c r="H579" s="150" t="s">
        <v>576</v>
      </c>
      <c r="I579" s="150" t="s">
        <v>574</v>
      </c>
      <c r="J579" s="150" t="str">
        <f t="shared" si="16"/>
        <v>NickelPT. Westrong Metal Industry</v>
      </c>
      <c r="K579" s="150" t="str">
        <f t="shared" si="17"/>
        <v>NickelPT. Westrong Metal Industry</v>
      </c>
    </row>
    <row r="580" spans="1:11">
      <c r="A580" s="150" t="s">
        <v>51</v>
      </c>
      <c r="B580" s="150" t="s">
        <v>1298</v>
      </c>
      <c r="C580" s="150" t="s">
        <v>1298</v>
      </c>
      <c r="D580" s="150" t="s">
        <v>248</v>
      </c>
      <c r="E580" s="150" t="s">
        <v>1299</v>
      </c>
      <c r="F580" s="151" t="s">
        <v>11</v>
      </c>
      <c r="H580" s="150" t="s">
        <v>579</v>
      </c>
      <c r="I580" s="150" t="s">
        <v>580</v>
      </c>
      <c r="J580" s="150" t="str">
        <f t="shared" si="16"/>
        <v>NickelPT.NADESICO NICKEL INDUSTRY</v>
      </c>
      <c r="K580" s="150" t="str">
        <f t="shared" si="17"/>
        <v>NickelPT.NADESICO NICKEL INDUSTRY</v>
      </c>
    </row>
    <row r="581" spans="1:11">
      <c r="A581" s="150" t="s">
        <v>51</v>
      </c>
      <c r="B581" s="150" t="s">
        <v>591</v>
      </c>
      <c r="C581" s="150" t="s">
        <v>591</v>
      </c>
      <c r="D581" s="150" t="s">
        <v>103</v>
      </c>
      <c r="E581" s="150" t="s">
        <v>1300</v>
      </c>
      <c r="F581" s="151" t="s">
        <v>11</v>
      </c>
      <c r="H581" s="150" t="s">
        <v>592</v>
      </c>
      <c r="I581" s="150" t="s">
        <v>514</v>
      </c>
      <c r="J581" s="150" t="str">
        <f t="shared" ref="J581:J595" si="18">A581&amp;B581</f>
        <v>NickelQuzhou Huayou Cobalt New Material Co.,Ltd.</v>
      </c>
      <c r="K581" s="150" t="str">
        <f t="shared" ref="K581:K595" si="19">A581&amp;B581</f>
        <v>NickelQuzhou Huayou Cobalt New Material Co.,Ltd.</v>
      </c>
    </row>
    <row r="582" spans="1:11">
      <c r="A582" s="150" t="s">
        <v>51</v>
      </c>
      <c r="B582" s="150" t="s">
        <v>610</v>
      </c>
      <c r="C582" s="150" t="s">
        <v>610</v>
      </c>
      <c r="D582" s="150" t="s">
        <v>133</v>
      </c>
      <c r="E582" s="150" t="s">
        <v>1301</v>
      </c>
      <c r="F582" s="151" t="s">
        <v>11</v>
      </c>
      <c r="H582" s="150" t="s">
        <v>611</v>
      </c>
      <c r="I582" s="150" t="s">
        <v>612</v>
      </c>
      <c r="J582" s="150" t="str">
        <f t="shared" si="18"/>
        <v>NickelSungEel HiTech Co., Ltd.</v>
      </c>
      <c r="K582" s="150" t="str">
        <f t="shared" si="19"/>
        <v>NickelSungEel HiTech Co., Ltd.</v>
      </c>
    </row>
    <row r="583" spans="1:11">
      <c r="A583" s="150" t="s">
        <v>51</v>
      </c>
      <c r="B583" s="150" t="s">
        <v>613</v>
      </c>
      <c r="C583" s="150" t="s">
        <v>614</v>
      </c>
      <c r="D583" s="150" t="s">
        <v>213</v>
      </c>
      <c r="E583" s="150" t="s">
        <v>1302</v>
      </c>
      <c r="F583" s="151" t="s">
        <v>11</v>
      </c>
      <c r="H583" s="150" t="s">
        <v>616</v>
      </c>
      <c r="I583" s="150" t="s">
        <v>617</v>
      </c>
      <c r="J583" s="150" t="str">
        <f t="shared" si="18"/>
        <v>NickelTaganito HPAL Nickel Corp.</v>
      </c>
      <c r="K583" s="150" t="str">
        <f t="shared" si="19"/>
        <v>NickelTaganito HPAL Nickel Corp.</v>
      </c>
    </row>
    <row r="584" spans="1:11">
      <c r="A584" s="150" t="s">
        <v>51</v>
      </c>
      <c r="B584" s="150" t="s">
        <v>614</v>
      </c>
      <c r="C584" s="150" t="s">
        <v>614</v>
      </c>
      <c r="D584" s="150" t="s">
        <v>213</v>
      </c>
      <c r="E584" s="150" t="s">
        <v>1302</v>
      </c>
      <c r="F584" s="151" t="s">
        <v>11</v>
      </c>
      <c r="H584" s="150" t="s">
        <v>616</v>
      </c>
      <c r="I584" s="150" t="s">
        <v>617</v>
      </c>
      <c r="J584" s="150" t="str">
        <f t="shared" si="18"/>
        <v>NickelTaganito HPAL Nickel Corporation (THPAL)</v>
      </c>
      <c r="K584" s="150" t="str">
        <f t="shared" si="19"/>
        <v>NickelTaganito HPAL Nickel Corporation (THPAL)</v>
      </c>
    </row>
    <row r="585" spans="1:11">
      <c r="A585" s="150" t="s">
        <v>51</v>
      </c>
      <c r="B585" s="150" t="s">
        <v>359</v>
      </c>
      <c r="C585" s="150" t="s">
        <v>359</v>
      </c>
      <c r="D585" s="150" t="s">
        <v>110</v>
      </c>
      <c r="E585" s="150" t="s">
        <v>1303</v>
      </c>
      <c r="F585" s="151" t="s">
        <v>11</v>
      </c>
      <c r="H585" s="150" t="s">
        <v>360</v>
      </c>
      <c r="I585" s="150" t="s">
        <v>361</v>
      </c>
      <c r="J585" s="150" t="str">
        <f t="shared" si="18"/>
        <v>NickelUmicore Finland Oy</v>
      </c>
      <c r="K585" s="150" t="str">
        <f t="shared" si="19"/>
        <v>NickelUmicore Finland Oy</v>
      </c>
    </row>
    <row r="586" spans="1:11">
      <c r="A586" s="150" t="s">
        <v>51</v>
      </c>
      <c r="B586" s="150" t="s">
        <v>623</v>
      </c>
      <c r="C586" s="150" t="s">
        <v>623</v>
      </c>
      <c r="D586" s="150" t="s">
        <v>112</v>
      </c>
      <c r="E586" s="150" t="s">
        <v>254</v>
      </c>
      <c r="F586" s="151" t="s">
        <v>11</v>
      </c>
      <c r="H586" s="150" t="s">
        <v>624</v>
      </c>
      <c r="I586" s="150" t="s">
        <v>625</v>
      </c>
      <c r="J586" s="150" t="str">
        <f t="shared" si="18"/>
        <v>NickelUmicore Olen</v>
      </c>
      <c r="K586" s="150" t="str">
        <f t="shared" si="19"/>
        <v>NickelUmicore Olen</v>
      </c>
    </row>
    <row r="587" spans="1:11">
      <c r="A587" s="150" t="s">
        <v>51</v>
      </c>
      <c r="B587" s="150" t="s">
        <v>498</v>
      </c>
      <c r="C587" s="150" t="s">
        <v>498</v>
      </c>
      <c r="D587" s="150" t="s">
        <v>116</v>
      </c>
      <c r="E587" s="150" t="s">
        <v>261</v>
      </c>
      <c r="F587" s="151" t="s">
        <v>11</v>
      </c>
      <c r="H587" s="150" t="s">
        <v>500</v>
      </c>
      <c r="I587" s="150" t="s">
        <v>501</v>
      </c>
      <c r="J587" s="150" t="str">
        <f t="shared" si="18"/>
        <v>NickelVale – Long Harbour Processing Plant (LHPP)</v>
      </c>
      <c r="K587" s="150" t="str">
        <f t="shared" si="19"/>
        <v>NickelVale – Long Harbour Processing Plant (LHPP)</v>
      </c>
    </row>
    <row r="588" spans="1:11">
      <c r="A588" s="150" t="s">
        <v>51</v>
      </c>
      <c r="B588" s="150" t="s">
        <v>942</v>
      </c>
      <c r="C588" s="150" t="s">
        <v>942</v>
      </c>
      <c r="D588" s="150" t="s">
        <v>116</v>
      </c>
      <c r="E588" s="150" t="s">
        <v>262</v>
      </c>
      <c r="F588" s="151" t="s">
        <v>11</v>
      </c>
      <c r="H588" s="150" t="s">
        <v>943</v>
      </c>
      <c r="I588" s="150" t="s">
        <v>357</v>
      </c>
      <c r="J588" s="150" t="str">
        <f t="shared" si="18"/>
        <v>NickelVale Copper Cliff Nickel Refinery</v>
      </c>
      <c r="K588" s="150" t="str">
        <f t="shared" si="19"/>
        <v>NickelVale Copper Cliff Nickel Refinery</v>
      </c>
    </row>
    <row r="589" spans="1:11">
      <c r="A589" s="150" t="s">
        <v>51</v>
      </c>
      <c r="B589" s="150" t="s">
        <v>1304</v>
      </c>
      <c r="C589" s="150" t="s">
        <v>1304</v>
      </c>
      <c r="D589" s="150" t="s">
        <v>150</v>
      </c>
      <c r="E589" s="150" t="s">
        <v>263</v>
      </c>
      <c r="F589" s="151" t="s">
        <v>11</v>
      </c>
      <c r="H589" s="150" t="s">
        <v>1305</v>
      </c>
      <c r="I589" s="150" t="s">
        <v>1306</v>
      </c>
      <c r="J589" s="150" t="str">
        <f t="shared" si="18"/>
        <v>NickelVale Europe Ltd. (Clydach Refinery)</v>
      </c>
      <c r="K589" s="150" t="str">
        <f t="shared" si="19"/>
        <v>NickelVale Europe Ltd. (Clydach Refinery)</v>
      </c>
    </row>
    <row r="590" spans="1:11">
      <c r="A590" s="150" t="s">
        <v>51</v>
      </c>
      <c r="B590" s="150" t="s">
        <v>631</v>
      </c>
      <c r="C590" s="150" t="s">
        <v>631</v>
      </c>
      <c r="D590" s="150" t="s">
        <v>103</v>
      </c>
      <c r="E590" s="150" t="s">
        <v>1307</v>
      </c>
      <c r="F590" s="151" t="s">
        <v>11</v>
      </c>
      <c r="H590" s="150" t="s">
        <v>633</v>
      </c>
      <c r="I590" s="150" t="s">
        <v>634</v>
      </c>
      <c r="J590" s="150" t="str">
        <f t="shared" si="18"/>
        <v>NickelW&amp;Q Metal Products Co., Limited</v>
      </c>
      <c r="K590" s="150" t="str">
        <f t="shared" si="19"/>
        <v>NickelW&amp;Q Metal Products Co., Limited</v>
      </c>
    </row>
    <row r="591" spans="1:11">
      <c r="A591" s="150" t="s">
        <v>51</v>
      </c>
      <c r="B591" s="150" t="s">
        <v>635</v>
      </c>
      <c r="C591" s="150" t="s">
        <v>635</v>
      </c>
      <c r="D591" s="150" t="s">
        <v>103</v>
      </c>
      <c r="E591" s="150" t="s">
        <v>1308</v>
      </c>
      <c r="F591" s="151" t="s">
        <v>11</v>
      </c>
      <c r="H591" s="150" t="s">
        <v>637</v>
      </c>
      <c r="I591" s="150" t="s">
        <v>638</v>
      </c>
      <c r="J591" s="150" t="str">
        <f t="shared" si="18"/>
        <v>NickelWanhua Chemical Hydrometallurgy Unit</v>
      </c>
      <c r="K591" s="150" t="str">
        <f t="shared" si="19"/>
        <v>NickelWanhua Chemical Hydrometallurgy Unit</v>
      </c>
    </row>
    <row r="592" spans="1:11">
      <c r="A592" s="150" t="s">
        <v>51</v>
      </c>
      <c r="B592" s="150" t="s">
        <v>657</v>
      </c>
      <c r="C592" s="150" t="s">
        <v>657</v>
      </c>
      <c r="D592" s="150" t="s">
        <v>658</v>
      </c>
      <c r="E592" s="150" t="s">
        <v>1309</v>
      </c>
      <c r="F592" s="151" t="s">
        <v>11</v>
      </c>
      <c r="H592" s="150" t="s">
        <v>660</v>
      </c>
      <c r="I592" s="150" t="s">
        <v>661</v>
      </c>
      <c r="J592" s="150" t="str">
        <f t="shared" si="18"/>
        <v>NickelZimbabwe Platinum Mines Private Limited</v>
      </c>
      <c r="K592" s="150" t="str">
        <f t="shared" si="19"/>
        <v>NickelZimbabwe Platinum Mines Private Limited</v>
      </c>
    </row>
    <row r="593" spans="1:11">
      <c r="A593" s="150" t="s">
        <v>51</v>
      </c>
      <c r="B593" s="150" t="s">
        <v>662</v>
      </c>
      <c r="C593" s="150" t="s">
        <v>657</v>
      </c>
      <c r="D593" s="150" t="s">
        <v>658</v>
      </c>
      <c r="E593" s="150" t="s">
        <v>1309</v>
      </c>
      <c r="F593" s="151" t="s">
        <v>11</v>
      </c>
      <c r="H593" s="150" t="s">
        <v>660</v>
      </c>
      <c r="I593" s="150" t="s">
        <v>661</v>
      </c>
      <c r="J593" s="150" t="str">
        <f t="shared" si="18"/>
        <v>NickelZIMPLATS</v>
      </c>
      <c r="K593" s="150" t="str">
        <f t="shared" si="19"/>
        <v>NickelZIMPLATS</v>
      </c>
    </row>
    <row r="594" spans="1:11">
      <c r="A594" s="150" t="s">
        <v>51</v>
      </c>
      <c r="B594" s="150" t="s">
        <v>265</v>
      </c>
      <c r="J594" s="150" t="str">
        <f t="shared" si="18"/>
        <v>NickelSmelter not listed</v>
      </c>
      <c r="K594" s="150" t="str">
        <f t="shared" si="19"/>
        <v>NickelSmelter not listed</v>
      </c>
    </row>
    <row r="595" spans="1:11">
      <c r="A595" s="150" t="s">
        <v>51</v>
      </c>
      <c r="B595" s="150" t="s">
        <v>98</v>
      </c>
      <c r="C595" s="150" t="s">
        <v>64</v>
      </c>
      <c r="D595" s="150" t="s">
        <v>64</v>
      </c>
      <c r="J595" s="150" t="str">
        <f t="shared" si="18"/>
        <v>NickelSmelter not yet identified</v>
      </c>
      <c r="K595" s="150" t="str">
        <f t="shared" si="19"/>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9-0000-0000-000008000000}"/>
  <mergeCells count="2">
    <mergeCell ref="A2:I3"/>
    <mergeCell ref="A1:G1"/>
  </mergeCells>
  <dataValidations count="1">
    <dataValidation type="list" allowBlank="1" showInputMessage="1" showErrorMessage="1" sqref="I42" xr:uid="{00000000-0002-0000-0800-000000000000}">
      <formula1>SorP_List</formula1>
    </dataValidation>
  </dataValidations>
  <pageMargins left="0.75" right="0.75" top="1" bottom="1" header="0.3" footer="0.3"/>
  <pageSetup orientation="portrait"/>
  <headerFooter>
    <oddHeader>&amp;R&amp;"Calibri"&amp;1 &amp;KFF0000 L2: Internal use only#_x000D_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4f6c22-35e0-4100-9476-f97c602b28be">
      <Terms xmlns="http://schemas.microsoft.com/office/infopath/2007/PartnerControls"/>
    </lcf76f155ced4ddcb4097134ff3c332f>
    <TaxCatchAll xmlns="2eeca9af-3bef-4f92-a737-d0d9f97402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821DA3018DA04583448DF30BF3E3A9" ma:contentTypeVersion="17" ma:contentTypeDescription="Create a new document." ma:contentTypeScope="" ma:versionID="1a5e52adf590774c278561a5dbf66b5c">
  <xsd:schema xmlns:xsd="http://www.w3.org/2001/XMLSchema" xmlns:xs="http://www.w3.org/2001/XMLSchema" xmlns:p="http://schemas.microsoft.com/office/2006/metadata/properties" xmlns:ns2="c34f6c22-35e0-4100-9476-f97c602b28be" xmlns:ns3="2eeca9af-3bef-4f92-a737-d0d9f97402ab" targetNamespace="http://schemas.microsoft.com/office/2006/metadata/properties" ma:root="true" ma:fieldsID="ee0b3a95619f1e71071550ad29704318" ns2:_="" ns3:_="">
    <xsd:import namespace="c34f6c22-35e0-4100-9476-f97c602b28be"/>
    <xsd:import namespace="2eeca9af-3bef-4f92-a737-d0d9f97402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4f6c22-35e0-4100-9476-f97c602b28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7222cf5-9aa4-4974-92d2-b279b577115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eca9af-3bef-4f92-a737-d0d9f97402a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13c66a-c03c-4b30-9c4a-2dbb1f6dc01d}" ma:internalName="TaxCatchAll" ma:showField="CatchAllData" ma:web="2eeca9af-3bef-4f92-a737-d0d9f97402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FA3AB4-331D-46EA-8051-E1F2B5498027}">
  <ds:schemaRefs>
    <ds:schemaRef ds:uri="http://schemas.microsoft.com/office/2006/metadata/properties"/>
    <ds:schemaRef ds:uri="http://schemas.microsoft.com/office/infopath/2007/PartnerControls"/>
    <ds:schemaRef ds:uri="c34f6c22-35e0-4100-9476-f97c602b28be"/>
    <ds:schemaRef ds:uri="2eeca9af-3bef-4f92-a737-d0d9f97402ab"/>
  </ds:schemaRefs>
</ds:datastoreItem>
</file>

<file path=customXml/itemProps2.xml><?xml version="1.0" encoding="utf-8"?>
<ds:datastoreItem xmlns:ds="http://schemas.openxmlformats.org/officeDocument/2006/customXml" ds:itemID="{6804AB8A-7495-43FC-A3C0-C7BCF0DDD256}">
  <ds:schemaRefs>
    <ds:schemaRef ds:uri="http://schemas.microsoft.com/sharepoint/v3/contenttype/forms"/>
  </ds:schemaRefs>
</ds:datastoreItem>
</file>

<file path=customXml/itemProps3.xml><?xml version="1.0" encoding="utf-8"?>
<ds:datastoreItem xmlns:ds="http://schemas.openxmlformats.org/officeDocument/2006/customXml" ds:itemID="{D4427AA8-2BD8-478A-BE47-582BED55C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4f6c22-35e0-4100-9476-f97c602b28be"/>
    <ds:schemaRef ds:uri="2eeca9af-3bef-4f92-a737-d0d9f9740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9f00634-f68c-45dc-bf46-fcf62df94ffe}" enabled="0" method="" siteId="{59f00634-f68c-45dc-bf46-fcf62df94f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K.Stevenson;J.Connors;DrN</dc:creator>
  <cp:lastModifiedBy>Szilard Bohon</cp:lastModifiedBy>
  <dcterms:created xsi:type="dcterms:W3CDTF">2010-06-21T21:00:23Z</dcterms:created>
  <dcterms:modified xsi:type="dcterms:W3CDTF">2026-08-13T17:32:45Z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0x010100D7821DA3018DA04583448DF30BF3E3A9</vt:lpwstr>
  </property>
  <property fmtid="{D5CDD505-2E9C-101B-9397-08002B2CF9AE}" pid="4" name="MediaServiceImageTags">
    <vt:lpwstr/>
  </property>
</Properties>
</file>